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drawings/drawing5.xml" ContentType="application/vnd.openxmlformats-officedocument.drawing+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510" yWindow="165" windowWidth="15480" windowHeight="9105" tabRatio="861" firstSheet="19" activeTab="27"/>
  </bookViews>
  <sheets>
    <sheet name="Budget Top Sheet" sheetId="38" state="hidden" r:id="rId1"/>
    <sheet name="Budget-4-Approval" sheetId="37" r:id="rId2"/>
    <sheet name="OVER ALL SUMMRY" sheetId="40" state="hidden" r:id="rId3"/>
    <sheet name="Overhead for Budget" sheetId="34" r:id="rId4"/>
    <sheet name="Rental for Budget" sheetId="33" r:id="rId5"/>
    <sheet name="Business Plan" sheetId="32" state="hidden" r:id="rId6"/>
    <sheet name="Power-n-Fuel" sheetId="31" state="hidden" r:id="rId7"/>
    <sheet name="Hiring Details" sheetId="30" r:id="rId8"/>
    <sheet name="Project Team Allocation" sheetId="47" r:id="rId9"/>
    <sheet name="Mile Stone-PI-" sheetId="46" r:id="rId10"/>
    <sheet name="PI BUDGET (JAN-15)" sheetId="26" r:id="rId11"/>
    <sheet name="Cumulative DPR" sheetId="48" r:id="rId12"/>
    <sheet name="Mat &amp; Labour cost" sheetId="28" r:id="rId13"/>
    <sheet name="GB SUMM(UP2013)" sheetId="27" state="hidden" r:id="rId14"/>
    <sheet name="TM &amp; TL BUD-OCT-14" sheetId="44" r:id="rId15"/>
    <sheet name="BUDGET WEEKLY BASIS" sheetId="39" r:id="rId16"/>
    <sheet name="Shuttering" sheetId="4" r:id="rId17"/>
    <sheet name="Rental Details" sheetId="29" r:id="rId18"/>
    <sheet name="Overheads-MAIN" sheetId="23" r:id="rId19"/>
    <sheet name="HR Salary" sheetId="35" r:id="rId20"/>
    <sheet name="Daily-Dist.-ERP" sheetId="22" state="hidden" r:id="rId21"/>
    <sheet name="DLR" sheetId="19" r:id="rId22"/>
    <sheet name="Muster Roll A" sheetId="20" r:id="rId23"/>
    <sheet name="Muster Roll B" sheetId="21" r:id="rId24"/>
    <sheet name="Muster Roll C" sheetId="18" r:id="rId25"/>
    <sheet name="AOR" sheetId="16" state="hidden" r:id="rId26"/>
    <sheet name="Manpower-req" sheetId="12" r:id="rId27"/>
    <sheet name="material reconcilation" sheetId="43" r:id="rId28"/>
    <sheet name="Material Resource req" sheetId="11" r:id="rId29"/>
    <sheet name="Machinery-req" sheetId="10" r:id="rId30"/>
    <sheet name="EMD-Rent" sheetId="9" r:id="rId31"/>
    <sheet name="Machine-Hire" sheetId="8" r:id="rId32"/>
    <sheet name="Machinery-Rent" sheetId="6" r:id="rId33"/>
    <sheet name="Temp.Str." sheetId="5" r:id="rId34"/>
    <sheet name="SEP-13 BUD" sheetId="14" state="hidden" r:id="rId35"/>
    <sheet name="Sheet1" sheetId="49"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0" localSheetId="25">[1]Sheet2!#REF!</definedName>
    <definedName name="\0" localSheetId="20">[1]Sheet2!#REF!</definedName>
    <definedName name="\0" localSheetId="12">[1]Sheet2!#REF!</definedName>
    <definedName name="\0" localSheetId="9">[1]Sheet2!#REF!</definedName>
    <definedName name="\0" localSheetId="10">[1]Sheet2!#REF!</definedName>
    <definedName name="\0" localSheetId="34">[1]Sheet2!#REF!</definedName>
    <definedName name="\0" localSheetId="14">[1]Sheet2!#REF!</definedName>
    <definedName name="\0">[1]Sheet2!#REF!</definedName>
    <definedName name="\1" localSheetId="25">[1]Sheet2!#REF!</definedName>
    <definedName name="\1" localSheetId="12">[1]Sheet2!#REF!</definedName>
    <definedName name="\1" localSheetId="9">[1]Sheet2!#REF!</definedName>
    <definedName name="\1" localSheetId="10">[1]Sheet2!#REF!</definedName>
    <definedName name="\1" localSheetId="34">[1]Sheet2!#REF!</definedName>
    <definedName name="\1" localSheetId="14">[1]Sheet2!#REF!</definedName>
    <definedName name="\1">[1]Sheet2!#REF!</definedName>
    <definedName name="\2" localSheetId="25">[1]Sheet2!#REF!</definedName>
    <definedName name="\2" localSheetId="12">[1]Sheet2!#REF!</definedName>
    <definedName name="\2" localSheetId="9">[1]Sheet2!#REF!</definedName>
    <definedName name="\2" localSheetId="10">[1]Sheet2!#REF!</definedName>
    <definedName name="\2" localSheetId="34">[1]Sheet2!#REF!</definedName>
    <definedName name="\2" localSheetId="14">[1]Sheet2!#REF!</definedName>
    <definedName name="\2">[1]Sheet2!#REF!</definedName>
    <definedName name="\a" localSheetId="25">#REF!</definedName>
    <definedName name="\a" localSheetId="20">#REF!</definedName>
    <definedName name="\a" localSheetId="30">#REF!</definedName>
    <definedName name="\a" localSheetId="31">#REF!</definedName>
    <definedName name="\a" localSheetId="32">#REF!</definedName>
    <definedName name="\a" localSheetId="29">#REF!</definedName>
    <definedName name="\a" localSheetId="26">#REF!</definedName>
    <definedName name="\a" localSheetId="12">#REF!</definedName>
    <definedName name="\a" localSheetId="27">#REF!</definedName>
    <definedName name="\a" localSheetId="28">#REF!</definedName>
    <definedName name="\a" localSheetId="9">#REF!</definedName>
    <definedName name="\a" localSheetId="24">#REF!</definedName>
    <definedName name="\a" localSheetId="18">#REF!</definedName>
    <definedName name="\a" localSheetId="10">#REF!</definedName>
    <definedName name="\a" localSheetId="34">#REF!</definedName>
    <definedName name="\a" localSheetId="16">#REF!</definedName>
    <definedName name="\a" localSheetId="33">#REF!</definedName>
    <definedName name="\a" localSheetId="14">#REF!</definedName>
    <definedName name="\a">#REF!</definedName>
    <definedName name="\p" localSheetId="25">[1]Sheet2!#REF!</definedName>
    <definedName name="\p" localSheetId="1">[1]Sheet2!#REF!</definedName>
    <definedName name="\p" localSheetId="5">[1]Sheet2!#REF!</definedName>
    <definedName name="\p" localSheetId="20">[1]Sheet2!#REF!</definedName>
    <definedName name="\p" localSheetId="7">[1]Sheet2!#REF!</definedName>
    <definedName name="\p" localSheetId="12">[1]Sheet2!#REF!</definedName>
    <definedName name="\p" localSheetId="9">[1]Sheet2!#REF!</definedName>
    <definedName name="\p" localSheetId="3">[1]Sheet2!#REF!</definedName>
    <definedName name="\p" localSheetId="10">[1]Sheet2!#REF!</definedName>
    <definedName name="\p" localSheetId="6">[1]Sheet2!#REF!</definedName>
    <definedName name="\p" localSheetId="17">[1]Sheet2!#REF!</definedName>
    <definedName name="\p" localSheetId="4">[1]Sheet2!#REF!</definedName>
    <definedName name="\p" localSheetId="34">[1]Sheet2!#REF!</definedName>
    <definedName name="\p" localSheetId="14">[1]Sheet2!#REF!</definedName>
    <definedName name="\p">[1]Sheet2!#REF!</definedName>
    <definedName name="___________pd1" localSheetId="25">#REF!</definedName>
    <definedName name="___________pd1" localSheetId="1">#REF!</definedName>
    <definedName name="___________pd1" localSheetId="5">#REF!</definedName>
    <definedName name="___________pd1" localSheetId="20">#REF!</definedName>
    <definedName name="___________pd1" localSheetId="30">#REF!</definedName>
    <definedName name="___________pd1" localSheetId="7">#REF!</definedName>
    <definedName name="___________pd1" localSheetId="19">#REF!</definedName>
    <definedName name="___________pd1" localSheetId="31">#REF!</definedName>
    <definedName name="___________pd1" localSheetId="32">#REF!</definedName>
    <definedName name="___________pd1" localSheetId="29">#REF!</definedName>
    <definedName name="___________pd1" localSheetId="26">#REF!</definedName>
    <definedName name="___________pd1" localSheetId="12">#REF!</definedName>
    <definedName name="___________pd1" localSheetId="28">#REF!</definedName>
    <definedName name="___________pd1" localSheetId="9">#REF!</definedName>
    <definedName name="___________pd1" localSheetId="24">#REF!</definedName>
    <definedName name="___________pd1" localSheetId="3">#REF!</definedName>
    <definedName name="___________pd1" localSheetId="18">#REF!</definedName>
    <definedName name="___________pd1" localSheetId="10">#REF!</definedName>
    <definedName name="___________pd1" localSheetId="6">#REF!</definedName>
    <definedName name="___________pd1" localSheetId="17">#REF!</definedName>
    <definedName name="___________pd1" localSheetId="4">#REF!</definedName>
    <definedName name="___________pd1" localSheetId="16">#REF!</definedName>
    <definedName name="___________pd1" localSheetId="33">#REF!</definedName>
    <definedName name="___________pd1" localSheetId="14">#REF!</definedName>
    <definedName name="___________pd1">#REF!</definedName>
    <definedName name="___________pd2" localSheetId="25">#REF!</definedName>
    <definedName name="___________pd2" localSheetId="20">#REF!</definedName>
    <definedName name="___________pd2" localSheetId="30">#REF!</definedName>
    <definedName name="___________pd2" localSheetId="31">#REF!</definedName>
    <definedName name="___________pd2" localSheetId="32">#REF!</definedName>
    <definedName name="___________pd2" localSheetId="29">#REF!</definedName>
    <definedName name="___________pd2" localSheetId="26">#REF!</definedName>
    <definedName name="___________pd2" localSheetId="12">#REF!</definedName>
    <definedName name="___________pd2" localSheetId="28">#REF!</definedName>
    <definedName name="___________pd2" localSheetId="9">#REF!</definedName>
    <definedName name="___________pd2" localSheetId="24">#REF!</definedName>
    <definedName name="___________pd2" localSheetId="18">#REF!</definedName>
    <definedName name="___________pd2" localSheetId="10">#REF!</definedName>
    <definedName name="___________pd2" localSheetId="16">#REF!</definedName>
    <definedName name="___________pd2" localSheetId="33">#REF!</definedName>
    <definedName name="___________pd2" localSheetId="14">#REF!</definedName>
    <definedName name="___________pd2">#REF!</definedName>
    <definedName name="___________tf1">[2]Intro!$J$140</definedName>
    <definedName name="___________tf2">[2]Intro!$J$142</definedName>
    <definedName name="___________tf3">[2]Intro!$J$148</definedName>
    <definedName name="___________tf4">[2]Intro!$J$150</definedName>
    <definedName name="___________tfd1">[2]Intro!$L$141</definedName>
    <definedName name="___________tfd2">[2]Intro!$L$143</definedName>
    <definedName name="___________tfd3">[2]Intro!$L$147</definedName>
    <definedName name="___________tfd4">[2]Intro!$L$149</definedName>
    <definedName name="___________tr1">[2]Intro!$C$140</definedName>
    <definedName name="___________tr2">[2]Intro!$C$142</definedName>
    <definedName name="___________tr3">[2]Intro!$C$150</definedName>
    <definedName name="___________trd1">[2]Intro!$B$140</definedName>
    <definedName name="___________trd2">[2]Intro!$B$142</definedName>
    <definedName name="___________trd3">[2]Intro!$B$148</definedName>
    <definedName name="__________dim4" localSheetId="25">#REF!</definedName>
    <definedName name="__________dim4" localSheetId="20">#REF!</definedName>
    <definedName name="__________dim4" localSheetId="30">#REF!</definedName>
    <definedName name="__________dim4" localSheetId="31">#REF!</definedName>
    <definedName name="__________dim4" localSheetId="32">#REF!</definedName>
    <definedName name="__________dim4" localSheetId="29">#REF!</definedName>
    <definedName name="__________dim4" localSheetId="26">#REF!</definedName>
    <definedName name="__________dim4" localSheetId="12">#REF!</definedName>
    <definedName name="__________dim4" localSheetId="28">#REF!</definedName>
    <definedName name="__________dim4" localSheetId="9">#REF!</definedName>
    <definedName name="__________dim4" localSheetId="24">#REF!</definedName>
    <definedName name="__________dim4" localSheetId="18">#REF!</definedName>
    <definedName name="__________dim4" localSheetId="10">#REF!</definedName>
    <definedName name="__________dim4" localSheetId="16">#REF!</definedName>
    <definedName name="__________dim4" localSheetId="33">#REF!</definedName>
    <definedName name="__________dim4" localSheetId="14">#REF!</definedName>
    <definedName name="__________dim4">#REF!</definedName>
    <definedName name="__________MPF1" localSheetId="25">#REF!</definedName>
    <definedName name="__________MPF1" localSheetId="0">#REF!</definedName>
    <definedName name="__________MPF1" localSheetId="12">#REF!</definedName>
    <definedName name="__________MPF1" localSheetId="9">#REF!</definedName>
    <definedName name="__________MPF1" localSheetId="10">#REF!</definedName>
    <definedName name="__________MPF1" localSheetId="14">#REF!</definedName>
    <definedName name="__________MPF1">#REF!</definedName>
    <definedName name="__________MPF3" localSheetId="25">#REF!</definedName>
    <definedName name="__________MPF3" localSheetId="0">#REF!</definedName>
    <definedName name="__________MPF3" localSheetId="12">#REF!</definedName>
    <definedName name="__________MPF3" localSheetId="9">#REF!</definedName>
    <definedName name="__________MPF3" localSheetId="10">#REF!</definedName>
    <definedName name="__________MPF3" localSheetId="14">#REF!</definedName>
    <definedName name="__________MPF3">#REF!</definedName>
    <definedName name="__________pd1" localSheetId="25">#REF!</definedName>
    <definedName name="__________pd1" localSheetId="0">#REF!</definedName>
    <definedName name="__________pd1" localSheetId="12">#REF!</definedName>
    <definedName name="__________pd1" localSheetId="9">#REF!</definedName>
    <definedName name="__________pd1" localSheetId="10">#REF!</definedName>
    <definedName name="__________pd1" localSheetId="14">#REF!</definedName>
    <definedName name="__________pd1">#REF!</definedName>
    <definedName name="__________pd2" localSheetId="25">#REF!</definedName>
    <definedName name="__________pd2" localSheetId="0">#REF!</definedName>
    <definedName name="__________pd2" localSheetId="12">#REF!</definedName>
    <definedName name="__________pd2" localSheetId="9">#REF!</definedName>
    <definedName name="__________pd2" localSheetId="10">#REF!</definedName>
    <definedName name="__________pd2" localSheetId="14">#REF!</definedName>
    <definedName name="__________pd2">#REF!</definedName>
    <definedName name="__________rim4" localSheetId="25">#REF!</definedName>
    <definedName name="__________rim4" localSheetId="0">#REF!</definedName>
    <definedName name="__________rim4" localSheetId="12">#REF!</definedName>
    <definedName name="__________rim4" localSheetId="9">#REF!</definedName>
    <definedName name="__________rim4" localSheetId="10">#REF!</definedName>
    <definedName name="__________rim4" localSheetId="14">#REF!</definedName>
    <definedName name="__________rim4">#REF!</definedName>
    <definedName name="__________tf1">[2]Intro!$J$140</definedName>
    <definedName name="__________tf2">[2]Intro!$J$142</definedName>
    <definedName name="__________tf3">[2]Intro!$J$148</definedName>
    <definedName name="__________tf4">[2]Intro!$J$150</definedName>
    <definedName name="__________tfd1">[2]Intro!$L$141</definedName>
    <definedName name="__________tfd2">[2]Intro!$L$143</definedName>
    <definedName name="__________tfd3">[2]Intro!$L$147</definedName>
    <definedName name="__________tfd4">[2]Intro!$L$149</definedName>
    <definedName name="__________tr1">[2]Intro!$C$140</definedName>
    <definedName name="__________tr2">[2]Intro!$C$142</definedName>
    <definedName name="__________tr3">[2]Intro!$C$150</definedName>
    <definedName name="__________trd1">[2]Intro!$B$140</definedName>
    <definedName name="__________trd2">[2]Intro!$B$142</definedName>
    <definedName name="__________trd3">[2]Intro!$B$148</definedName>
    <definedName name="_________A655600" localSheetId="25">#REF!</definedName>
    <definedName name="_________A655600" localSheetId="1">#REF!</definedName>
    <definedName name="_________A655600" localSheetId="5">#REF!</definedName>
    <definedName name="_________A655600" localSheetId="20">#REF!</definedName>
    <definedName name="_________A655600" localSheetId="30">#REF!</definedName>
    <definedName name="_________A655600" localSheetId="7">#REF!</definedName>
    <definedName name="_________A655600" localSheetId="19">#REF!</definedName>
    <definedName name="_________A655600" localSheetId="31">#REF!</definedName>
    <definedName name="_________A655600" localSheetId="32">#REF!</definedName>
    <definedName name="_________A655600" localSheetId="29">#REF!</definedName>
    <definedName name="_________A655600" localSheetId="26">#REF!</definedName>
    <definedName name="_________A655600" localSheetId="12">#REF!</definedName>
    <definedName name="_________A655600" localSheetId="28">#REF!</definedName>
    <definedName name="_________A655600" localSheetId="9">#REF!</definedName>
    <definedName name="_________A655600" localSheetId="24">#REF!</definedName>
    <definedName name="_________A655600" localSheetId="3">#REF!</definedName>
    <definedName name="_________A655600" localSheetId="18">#REF!</definedName>
    <definedName name="_________A655600" localSheetId="10">#REF!</definedName>
    <definedName name="_________A655600" localSheetId="6">#REF!</definedName>
    <definedName name="_________A655600" localSheetId="17">#REF!</definedName>
    <definedName name="_________A655600" localSheetId="4">#REF!</definedName>
    <definedName name="_________A655600" localSheetId="16">#REF!</definedName>
    <definedName name="_________A655600" localSheetId="33">#REF!</definedName>
    <definedName name="_________A655600" localSheetId="14">#REF!</definedName>
    <definedName name="_________A655600">#REF!</definedName>
    <definedName name="_________chr1" localSheetId="25">#REF!</definedName>
    <definedName name="_________chr1" localSheetId="20">#REF!</definedName>
    <definedName name="_________chr1" localSheetId="30">#REF!</definedName>
    <definedName name="_________chr1" localSheetId="31">#REF!</definedName>
    <definedName name="_________chr1" localSheetId="32">#REF!</definedName>
    <definedName name="_________chr1" localSheetId="29">#REF!</definedName>
    <definedName name="_________chr1" localSheetId="26">#REF!</definedName>
    <definedName name="_________chr1" localSheetId="12">#REF!</definedName>
    <definedName name="_________chr1" localSheetId="28">#REF!</definedName>
    <definedName name="_________chr1" localSheetId="9">#REF!</definedName>
    <definedName name="_________chr1" localSheetId="24">#REF!</definedName>
    <definedName name="_________chr1" localSheetId="18">#REF!</definedName>
    <definedName name="_________chr1" localSheetId="10">#REF!</definedName>
    <definedName name="_________chr1" localSheetId="16">#REF!</definedName>
    <definedName name="_________chr1" localSheetId="33">#REF!</definedName>
    <definedName name="_________chr1" localSheetId="14">#REF!</definedName>
    <definedName name="_________chr1">#REF!</definedName>
    <definedName name="_________dim4" localSheetId="25">#REF!</definedName>
    <definedName name="_________dim4" localSheetId="20">#REF!</definedName>
    <definedName name="_________dim4" localSheetId="30">#REF!</definedName>
    <definedName name="_________dim4" localSheetId="31">#REF!</definedName>
    <definedName name="_________dim4" localSheetId="32">#REF!</definedName>
    <definedName name="_________dim4" localSheetId="29">#REF!</definedName>
    <definedName name="_________dim4" localSheetId="26">#REF!</definedName>
    <definedName name="_________dim4" localSheetId="12">#REF!</definedName>
    <definedName name="_________dim4" localSheetId="28">#REF!</definedName>
    <definedName name="_________dim4" localSheetId="9">#REF!</definedName>
    <definedName name="_________dim4" localSheetId="24">#REF!</definedName>
    <definedName name="_________dim4" localSheetId="18">#REF!</definedName>
    <definedName name="_________dim4" localSheetId="10">#REF!</definedName>
    <definedName name="_________dim4" localSheetId="16">#REF!</definedName>
    <definedName name="_________dim4" localSheetId="33">#REF!</definedName>
    <definedName name="_________dim4" localSheetId="14">#REF!</definedName>
    <definedName name="_________dim4">#REF!</definedName>
    <definedName name="_________MPF1" localSheetId="25">#REF!</definedName>
    <definedName name="_________MPF1" localSheetId="0">#REF!</definedName>
    <definedName name="_________MPF1" localSheetId="12">#REF!</definedName>
    <definedName name="_________MPF1" localSheetId="9">#REF!</definedName>
    <definedName name="_________MPF1" localSheetId="10">#REF!</definedName>
    <definedName name="_________MPF1" localSheetId="14">#REF!</definedName>
    <definedName name="_________MPF1">#REF!</definedName>
    <definedName name="_________MPF2">'[3]Package-2'!$B$5</definedName>
    <definedName name="_________MPF3" localSheetId="25">#REF!</definedName>
    <definedName name="_________MPF3" localSheetId="0">#REF!</definedName>
    <definedName name="_________MPF3" localSheetId="12">#REF!</definedName>
    <definedName name="_________MPF3" localSheetId="9">#REF!</definedName>
    <definedName name="_________MPF3" localSheetId="10">#REF!</definedName>
    <definedName name="_________MPF3" localSheetId="14">#REF!</definedName>
    <definedName name="_________MPF3">#REF!</definedName>
    <definedName name="_________pd1" localSheetId="25">#REF!</definedName>
    <definedName name="_________pd1" localSheetId="0">#REF!</definedName>
    <definedName name="_________pd1" localSheetId="12">#REF!</definedName>
    <definedName name="_________pd1" localSheetId="9">#REF!</definedName>
    <definedName name="_________pd1" localSheetId="10">#REF!</definedName>
    <definedName name="_________pd1" localSheetId="14">#REF!</definedName>
    <definedName name="_________pd1">#REF!</definedName>
    <definedName name="_________pd2" localSheetId="25">#REF!</definedName>
    <definedName name="_________pd2" localSheetId="0">#REF!</definedName>
    <definedName name="_________pd2" localSheetId="12">#REF!</definedName>
    <definedName name="_________pd2" localSheetId="9">#REF!</definedName>
    <definedName name="_________pd2" localSheetId="10">#REF!</definedName>
    <definedName name="_________pd2" localSheetId="14">#REF!</definedName>
    <definedName name="_________pd2">#REF!</definedName>
    <definedName name="_________rim4" localSheetId="25">#REF!</definedName>
    <definedName name="_________rim4" localSheetId="0">#REF!</definedName>
    <definedName name="_________rim4" localSheetId="12">#REF!</definedName>
    <definedName name="_________rim4" localSheetId="9">#REF!</definedName>
    <definedName name="_________rim4" localSheetId="10">#REF!</definedName>
    <definedName name="_________rim4" localSheetId="14">#REF!</definedName>
    <definedName name="_________rim4">#REF!</definedName>
    <definedName name="_________SUM1">'[4]abst-of -cost'!$G$30</definedName>
    <definedName name="_________tea1" localSheetId="25">#REF!</definedName>
    <definedName name="_________tea1" localSheetId="0">#REF!</definedName>
    <definedName name="_________tea1" localSheetId="12">#REF!</definedName>
    <definedName name="_________tea1" localSheetId="9">#REF!</definedName>
    <definedName name="_________tea1" localSheetId="10">#REF!</definedName>
    <definedName name="_________tea1" localSheetId="14">#REF!</definedName>
    <definedName name="_________tea1">#REF!</definedName>
    <definedName name="_________tf1">[2]Intro!$J$140</definedName>
    <definedName name="_________tf2">[2]Intro!$J$142</definedName>
    <definedName name="_________tf3">[2]Intro!$J$148</definedName>
    <definedName name="_________tf4">[2]Intro!$J$150</definedName>
    <definedName name="_________tfd1">[2]Intro!$L$141</definedName>
    <definedName name="_________tfd2">[2]Intro!$L$143</definedName>
    <definedName name="_________tfd3">[2]Intro!$L$147</definedName>
    <definedName name="_________tfd4">[2]Intro!$L$149</definedName>
    <definedName name="_________tr1">[2]Intro!$C$140</definedName>
    <definedName name="_________tr2">[2]Intro!$C$142</definedName>
    <definedName name="_________tr3">[2]Intro!$C$150</definedName>
    <definedName name="_________trd1">[2]Intro!$B$140</definedName>
    <definedName name="_________trd2">[2]Intro!$B$142</definedName>
    <definedName name="_________trd3">[2]Intro!$B$148</definedName>
    <definedName name="________A655600" localSheetId="25">#REF!</definedName>
    <definedName name="________A655600" localSheetId="1">#REF!</definedName>
    <definedName name="________A655600" localSheetId="5">#REF!</definedName>
    <definedName name="________A655600" localSheetId="20">#REF!</definedName>
    <definedName name="________A655600" localSheetId="30">#REF!</definedName>
    <definedName name="________A655600" localSheetId="7">#REF!</definedName>
    <definedName name="________A655600" localSheetId="19">#REF!</definedName>
    <definedName name="________A655600" localSheetId="31">#REF!</definedName>
    <definedName name="________A655600" localSheetId="32">#REF!</definedName>
    <definedName name="________A655600" localSheetId="29">#REF!</definedName>
    <definedName name="________A655600" localSheetId="26">#REF!</definedName>
    <definedName name="________A655600" localSheetId="12">#REF!</definedName>
    <definedName name="________A655600" localSheetId="28">#REF!</definedName>
    <definedName name="________A655600" localSheetId="9">#REF!</definedName>
    <definedName name="________A655600" localSheetId="24">#REF!</definedName>
    <definedName name="________A655600" localSheetId="3">#REF!</definedName>
    <definedName name="________A655600" localSheetId="18">#REF!</definedName>
    <definedName name="________A655600" localSheetId="10">#REF!</definedName>
    <definedName name="________A655600" localSheetId="6">#REF!</definedName>
    <definedName name="________A655600" localSheetId="17">#REF!</definedName>
    <definedName name="________A655600" localSheetId="4">#REF!</definedName>
    <definedName name="________A655600" localSheetId="16">#REF!</definedName>
    <definedName name="________A655600" localSheetId="33">#REF!</definedName>
    <definedName name="________A655600" localSheetId="14">#REF!</definedName>
    <definedName name="________A655600">#REF!</definedName>
    <definedName name="________chr1" localSheetId="25">#REF!</definedName>
    <definedName name="________chr1" localSheetId="20">#REF!</definedName>
    <definedName name="________chr1" localSheetId="30">#REF!</definedName>
    <definedName name="________chr1" localSheetId="31">#REF!</definedName>
    <definedName name="________chr1" localSheetId="32">#REF!</definedName>
    <definedName name="________chr1" localSheetId="29">#REF!</definedName>
    <definedName name="________chr1" localSheetId="26">#REF!</definedName>
    <definedName name="________chr1" localSheetId="12">#REF!</definedName>
    <definedName name="________chr1" localSheetId="28">#REF!</definedName>
    <definedName name="________chr1" localSheetId="9">#REF!</definedName>
    <definedName name="________chr1" localSheetId="24">#REF!</definedName>
    <definedName name="________chr1" localSheetId="18">#REF!</definedName>
    <definedName name="________chr1" localSheetId="10">#REF!</definedName>
    <definedName name="________chr1" localSheetId="16">#REF!</definedName>
    <definedName name="________chr1" localSheetId="33">#REF!</definedName>
    <definedName name="________chr1" localSheetId="14">#REF!</definedName>
    <definedName name="________chr1">#REF!</definedName>
    <definedName name="________dim4" localSheetId="25">#REF!</definedName>
    <definedName name="________dim4" localSheetId="20">#REF!</definedName>
    <definedName name="________dim4" localSheetId="30">#REF!</definedName>
    <definedName name="________dim4" localSheetId="31">#REF!</definedName>
    <definedName name="________dim4" localSheetId="32">#REF!</definedName>
    <definedName name="________dim4" localSheetId="29">#REF!</definedName>
    <definedName name="________dim4" localSheetId="26">#REF!</definedName>
    <definedName name="________dim4" localSheetId="12">#REF!</definedName>
    <definedName name="________dim4" localSheetId="28">#REF!</definedName>
    <definedName name="________dim4" localSheetId="9">#REF!</definedName>
    <definedName name="________dim4" localSheetId="24">#REF!</definedName>
    <definedName name="________dim4" localSheetId="18">#REF!</definedName>
    <definedName name="________dim4" localSheetId="10">#REF!</definedName>
    <definedName name="________dim4" localSheetId="16">#REF!</definedName>
    <definedName name="________dim4" localSheetId="33">#REF!</definedName>
    <definedName name="________dim4" localSheetId="14">#REF!</definedName>
    <definedName name="________dim4">#REF!</definedName>
    <definedName name="________MPF1" localSheetId="25">#REF!</definedName>
    <definedName name="________MPF1" localSheetId="0">#REF!</definedName>
    <definedName name="________MPF1" localSheetId="12">#REF!</definedName>
    <definedName name="________MPF1" localSheetId="9">#REF!</definedName>
    <definedName name="________MPF1" localSheetId="10">#REF!</definedName>
    <definedName name="________MPF1" localSheetId="14">#REF!</definedName>
    <definedName name="________MPF1">#REF!</definedName>
    <definedName name="________MPF2">'[3]Package-2'!$B$5</definedName>
    <definedName name="________MPF3" localSheetId="25">#REF!</definedName>
    <definedName name="________MPF3" localSheetId="1">#REF!</definedName>
    <definedName name="________MPF3" localSheetId="5">#REF!</definedName>
    <definedName name="________MPF3" localSheetId="20">#REF!</definedName>
    <definedName name="________MPF3" localSheetId="30">#REF!</definedName>
    <definedName name="________MPF3" localSheetId="7">#REF!</definedName>
    <definedName name="________MPF3" localSheetId="19">#REF!</definedName>
    <definedName name="________MPF3" localSheetId="31">#REF!</definedName>
    <definedName name="________MPF3" localSheetId="32">#REF!</definedName>
    <definedName name="________MPF3" localSheetId="29">#REF!</definedName>
    <definedName name="________MPF3" localSheetId="26">#REF!</definedName>
    <definedName name="________MPF3" localSheetId="12">#REF!</definedName>
    <definedName name="________MPF3" localSheetId="28">#REF!</definedName>
    <definedName name="________MPF3" localSheetId="9">#REF!</definedName>
    <definedName name="________MPF3" localSheetId="24">#REF!</definedName>
    <definedName name="________MPF3" localSheetId="3">#REF!</definedName>
    <definedName name="________MPF3" localSheetId="18">#REF!</definedName>
    <definedName name="________MPF3" localSheetId="10">#REF!</definedName>
    <definedName name="________MPF3" localSheetId="6">#REF!</definedName>
    <definedName name="________MPF3" localSheetId="17">#REF!</definedName>
    <definedName name="________MPF3" localSheetId="4">#REF!</definedName>
    <definedName name="________MPF3" localSheetId="16">#REF!</definedName>
    <definedName name="________MPF3" localSheetId="33">#REF!</definedName>
    <definedName name="________MPF3" localSheetId="14">#REF!</definedName>
    <definedName name="________MPF3">#REF!</definedName>
    <definedName name="________pd1" localSheetId="25">#REF!</definedName>
    <definedName name="________pd1" localSheetId="20">#REF!</definedName>
    <definedName name="________pd1" localSheetId="30">#REF!</definedName>
    <definedName name="________pd1" localSheetId="31">#REF!</definedName>
    <definedName name="________pd1" localSheetId="32">#REF!</definedName>
    <definedName name="________pd1" localSheetId="29">#REF!</definedName>
    <definedName name="________pd1" localSheetId="26">#REF!</definedName>
    <definedName name="________pd1" localSheetId="12">#REF!</definedName>
    <definedName name="________pd1" localSheetId="28">#REF!</definedName>
    <definedName name="________pd1" localSheetId="9">#REF!</definedName>
    <definedName name="________pd1" localSheetId="24">#REF!</definedName>
    <definedName name="________pd1" localSheetId="18">#REF!</definedName>
    <definedName name="________pd1" localSheetId="10">#REF!</definedName>
    <definedName name="________pd1" localSheetId="16">#REF!</definedName>
    <definedName name="________pd1" localSheetId="33">#REF!</definedName>
    <definedName name="________pd1" localSheetId="14">#REF!</definedName>
    <definedName name="________pd1">#REF!</definedName>
    <definedName name="________pd2" localSheetId="25">#REF!</definedName>
    <definedName name="________pd2" localSheetId="20">#REF!</definedName>
    <definedName name="________pd2" localSheetId="30">#REF!</definedName>
    <definedName name="________pd2" localSheetId="31">#REF!</definedName>
    <definedName name="________pd2" localSheetId="32">#REF!</definedName>
    <definedName name="________pd2" localSheetId="29">#REF!</definedName>
    <definedName name="________pd2" localSheetId="26">#REF!</definedName>
    <definedName name="________pd2" localSheetId="12">#REF!</definedName>
    <definedName name="________pd2" localSheetId="28">#REF!</definedName>
    <definedName name="________pd2" localSheetId="9">#REF!</definedName>
    <definedName name="________pd2" localSheetId="24">#REF!</definedName>
    <definedName name="________pd2" localSheetId="18">#REF!</definedName>
    <definedName name="________pd2" localSheetId="10">#REF!</definedName>
    <definedName name="________pd2" localSheetId="16">#REF!</definedName>
    <definedName name="________pd2" localSheetId="33">#REF!</definedName>
    <definedName name="________pd2" localSheetId="14">#REF!</definedName>
    <definedName name="________pd2">#REF!</definedName>
    <definedName name="________rim4" localSheetId="25">#REF!</definedName>
    <definedName name="________rim4" localSheetId="0">#REF!</definedName>
    <definedName name="________rim4" localSheetId="12">#REF!</definedName>
    <definedName name="________rim4" localSheetId="9">#REF!</definedName>
    <definedName name="________rim4" localSheetId="10">#REF!</definedName>
    <definedName name="________rim4" localSheetId="14">#REF!</definedName>
    <definedName name="________rim4">#REF!</definedName>
    <definedName name="________SUM1">'[4]abst-of -cost'!$G$30</definedName>
    <definedName name="________tea1" localSheetId="25">#REF!</definedName>
    <definedName name="________tea1" localSheetId="1">#REF!</definedName>
    <definedName name="________tea1" localSheetId="5">#REF!</definedName>
    <definedName name="________tea1" localSheetId="20">#REF!</definedName>
    <definedName name="________tea1" localSheetId="30">#REF!</definedName>
    <definedName name="________tea1" localSheetId="7">#REF!</definedName>
    <definedName name="________tea1" localSheetId="19">#REF!</definedName>
    <definedName name="________tea1" localSheetId="31">#REF!</definedName>
    <definedName name="________tea1" localSheetId="32">#REF!</definedName>
    <definedName name="________tea1" localSheetId="29">#REF!</definedName>
    <definedName name="________tea1" localSheetId="26">#REF!</definedName>
    <definedName name="________tea1" localSheetId="12">#REF!</definedName>
    <definedName name="________tea1" localSheetId="28">#REF!</definedName>
    <definedName name="________tea1" localSheetId="9">#REF!</definedName>
    <definedName name="________tea1" localSheetId="24">#REF!</definedName>
    <definedName name="________tea1" localSheetId="3">#REF!</definedName>
    <definedName name="________tea1" localSheetId="18">#REF!</definedName>
    <definedName name="________tea1" localSheetId="10">#REF!</definedName>
    <definedName name="________tea1" localSheetId="6">#REF!</definedName>
    <definedName name="________tea1" localSheetId="17">#REF!</definedName>
    <definedName name="________tea1" localSheetId="4">#REF!</definedName>
    <definedName name="________tea1" localSheetId="16">#REF!</definedName>
    <definedName name="________tea1" localSheetId="33">#REF!</definedName>
    <definedName name="________tea1" localSheetId="14">#REF!</definedName>
    <definedName name="________tea1">#REF!</definedName>
    <definedName name="________tf1">[2]Intro!$J$140</definedName>
    <definedName name="________tf2">[2]Intro!$J$142</definedName>
    <definedName name="________tf3">[2]Intro!$J$148</definedName>
    <definedName name="________tf4">[2]Intro!$J$150</definedName>
    <definedName name="________tfd1">[2]Intro!$L$141</definedName>
    <definedName name="________tfd2">[2]Intro!$L$143</definedName>
    <definedName name="________tfd3">[2]Intro!$L$147</definedName>
    <definedName name="________tfd4">[2]Intro!$L$149</definedName>
    <definedName name="________tr1">[2]Intro!$C$140</definedName>
    <definedName name="________tr2">[2]Intro!$C$142</definedName>
    <definedName name="________tr3">[2]Intro!$C$150</definedName>
    <definedName name="________trd1">[2]Intro!$B$140</definedName>
    <definedName name="________trd2">[2]Intro!$B$142</definedName>
    <definedName name="________trd3">[2]Intro!$B$148</definedName>
    <definedName name="_______A655600" localSheetId="25">#REF!</definedName>
    <definedName name="_______A655600" localSheetId="1">#REF!</definedName>
    <definedName name="_______A655600" localSheetId="5">#REF!</definedName>
    <definedName name="_______A655600" localSheetId="20">#REF!</definedName>
    <definedName name="_______A655600" localSheetId="30">#REF!</definedName>
    <definedName name="_______A655600" localSheetId="7">#REF!</definedName>
    <definedName name="_______A655600" localSheetId="19">#REF!</definedName>
    <definedName name="_______A655600" localSheetId="31">#REF!</definedName>
    <definedName name="_______A655600" localSheetId="32">#REF!</definedName>
    <definedName name="_______A655600" localSheetId="29">#REF!</definedName>
    <definedName name="_______A655600" localSheetId="26">#REF!</definedName>
    <definedName name="_______A655600" localSheetId="12">#REF!</definedName>
    <definedName name="_______A655600" localSheetId="28">#REF!</definedName>
    <definedName name="_______A655600" localSheetId="9">#REF!</definedName>
    <definedName name="_______A655600" localSheetId="24">#REF!</definedName>
    <definedName name="_______A655600" localSheetId="3">#REF!</definedName>
    <definedName name="_______A655600" localSheetId="18">#REF!</definedName>
    <definedName name="_______A655600" localSheetId="10">#REF!</definedName>
    <definedName name="_______A655600" localSheetId="6">#REF!</definedName>
    <definedName name="_______A655600" localSheetId="17">#REF!</definedName>
    <definedName name="_______A655600" localSheetId="4">#REF!</definedName>
    <definedName name="_______A655600" localSheetId="16">#REF!</definedName>
    <definedName name="_______A655600" localSheetId="33">#REF!</definedName>
    <definedName name="_______A655600" localSheetId="14">#REF!</definedName>
    <definedName name="_______A655600">#REF!</definedName>
    <definedName name="_______chr1" localSheetId="25">#REF!</definedName>
    <definedName name="_______chr1" localSheetId="20">#REF!</definedName>
    <definedName name="_______chr1" localSheetId="30">#REF!</definedName>
    <definedName name="_______chr1" localSheetId="31">#REF!</definedName>
    <definedName name="_______chr1" localSheetId="32">#REF!</definedName>
    <definedName name="_______chr1" localSheetId="29">#REF!</definedName>
    <definedName name="_______chr1" localSheetId="26">#REF!</definedName>
    <definedName name="_______chr1" localSheetId="12">#REF!</definedName>
    <definedName name="_______chr1" localSheetId="28">#REF!</definedName>
    <definedName name="_______chr1" localSheetId="9">#REF!</definedName>
    <definedName name="_______chr1" localSheetId="24">#REF!</definedName>
    <definedName name="_______chr1" localSheetId="18">#REF!</definedName>
    <definedName name="_______chr1" localSheetId="10">#REF!</definedName>
    <definedName name="_______chr1" localSheetId="16">#REF!</definedName>
    <definedName name="_______chr1" localSheetId="33">#REF!</definedName>
    <definedName name="_______chr1" localSheetId="14">#REF!</definedName>
    <definedName name="_______chr1">#REF!</definedName>
    <definedName name="_______dim4" localSheetId="25">#REF!</definedName>
    <definedName name="_______dim4" localSheetId="20">#REF!</definedName>
    <definedName name="_______dim4" localSheetId="30">#REF!</definedName>
    <definedName name="_______dim4" localSheetId="31">#REF!</definedName>
    <definedName name="_______dim4" localSheetId="32">#REF!</definedName>
    <definedName name="_______dim4" localSheetId="29">#REF!</definedName>
    <definedName name="_______dim4" localSheetId="26">#REF!</definedName>
    <definedName name="_______dim4" localSheetId="12">#REF!</definedName>
    <definedName name="_______dim4" localSheetId="28">#REF!</definedName>
    <definedName name="_______dim4" localSheetId="9">#REF!</definedName>
    <definedName name="_______dim4" localSheetId="24">#REF!</definedName>
    <definedName name="_______dim4" localSheetId="18">#REF!</definedName>
    <definedName name="_______dim4" localSheetId="10">#REF!</definedName>
    <definedName name="_______dim4" localSheetId="16">#REF!</definedName>
    <definedName name="_______dim4" localSheetId="33">#REF!</definedName>
    <definedName name="_______dim4" localSheetId="14">#REF!</definedName>
    <definedName name="_______dim4">#REF!</definedName>
    <definedName name="_______MPF1" localSheetId="25">#REF!</definedName>
    <definedName name="_______MPF1" localSheetId="0">#REF!</definedName>
    <definedName name="_______MPF1" localSheetId="12">#REF!</definedName>
    <definedName name="_______MPF1" localSheetId="9">#REF!</definedName>
    <definedName name="_______MPF1" localSheetId="10">#REF!</definedName>
    <definedName name="_______MPF1" localSheetId="14">#REF!</definedName>
    <definedName name="_______MPF1">#REF!</definedName>
    <definedName name="_______MPF2">'[3]Package-2'!$B$5</definedName>
    <definedName name="_______MPF3" localSheetId="25">#REF!</definedName>
    <definedName name="_______MPF3" localSheetId="1">#REF!</definedName>
    <definedName name="_______MPF3" localSheetId="5">#REF!</definedName>
    <definedName name="_______MPF3" localSheetId="20">#REF!</definedName>
    <definedName name="_______MPF3" localSheetId="30">#REF!</definedName>
    <definedName name="_______MPF3" localSheetId="7">#REF!</definedName>
    <definedName name="_______MPF3" localSheetId="19">#REF!</definedName>
    <definedName name="_______MPF3" localSheetId="31">#REF!</definedName>
    <definedName name="_______MPF3" localSheetId="32">#REF!</definedName>
    <definedName name="_______MPF3" localSheetId="29">#REF!</definedName>
    <definedName name="_______MPF3" localSheetId="26">#REF!</definedName>
    <definedName name="_______MPF3" localSheetId="12">#REF!</definedName>
    <definedName name="_______MPF3" localSheetId="28">#REF!</definedName>
    <definedName name="_______MPF3" localSheetId="9">#REF!</definedName>
    <definedName name="_______MPF3" localSheetId="24">#REF!</definedName>
    <definedName name="_______MPF3" localSheetId="3">#REF!</definedName>
    <definedName name="_______MPF3" localSheetId="18">#REF!</definedName>
    <definedName name="_______MPF3" localSheetId="10">#REF!</definedName>
    <definedName name="_______MPF3" localSheetId="6">#REF!</definedName>
    <definedName name="_______MPF3" localSheetId="17">#REF!</definedName>
    <definedName name="_______MPF3" localSheetId="4">#REF!</definedName>
    <definedName name="_______MPF3" localSheetId="16">#REF!</definedName>
    <definedName name="_______MPF3" localSheetId="33">#REF!</definedName>
    <definedName name="_______MPF3" localSheetId="14">#REF!</definedName>
    <definedName name="_______MPF3">#REF!</definedName>
    <definedName name="_______rim4" localSheetId="25">#REF!</definedName>
    <definedName name="_______rim4" localSheetId="20">#REF!</definedName>
    <definedName name="_______rim4" localSheetId="30">#REF!</definedName>
    <definedName name="_______rim4" localSheetId="31">#REF!</definedName>
    <definedName name="_______rim4" localSheetId="32">#REF!</definedName>
    <definedName name="_______rim4" localSheetId="29">#REF!</definedName>
    <definedName name="_______rim4" localSheetId="26">#REF!</definedName>
    <definedName name="_______rim4" localSheetId="12">#REF!</definedName>
    <definedName name="_______rim4" localSheetId="28">#REF!</definedName>
    <definedName name="_______rim4" localSheetId="9">#REF!</definedName>
    <definedName name="_______rim4" localSheetId="24">#REF!</definedName>
    <definedName name="_______rim4" localSheetId="18">#REF!</definedName>
    <definedName name="_______rim4" localSheetId="10">#REF!</definedName>
    <definedName name="_______rim4" localSheetId="16">#REF!</definedName>
    <definedName name="_______rim4" localSheetId="33">#REF!</definedName>
    <definedName name="_______rim4" localSheetId="14">#REF!</definedName>
    <definedName name="_______rim4">#REF!</definedName>
    <definedName name="_______SUM1">'[4]abst-of -cost'!$G$30</definedName>
    <definedName name="_______tea1" localSheetId="25">#REF!</definedName>
    <definedName name="_______tea1" localSheetId="1">#REF!</definedName>
    <definedName name="_______tea1" localSheetId="5">#REF!</definedName>
    <definedName name="_______tea1" localSheetId="20">#REF!</definedName>
    <definedName name="_______tea1" localSheetId="30">#REF!</definedName>
    <definedName name="_______tea1" localSheetId="7">#REF!</definedName>
    <definedName name="_______tea1" localSheetId="19">#REF!</definedName>
    <definedName name="_______tea1" localSheetId="31">#REF!</definedName>
    <definedName name="_______tea1" localSheetId="32">#REF!</definedName>
    <definedName name="_______tea1" localSheetId="29">#REF!</definedName>
    <definedName name="_______tea1" localSheetId="26">#REF!</definedName>
    <definedName name="_______tea1" localSheetId="12">#REF!</definedName>
    <definedName name="_______tea1" localSheetId="28">#REF!</definedName>
    <definedName name="_______tea1" localSheetId="9">#REF!</definedName>
    <definedName name="_______tea1" localSheetId="24">#REF!</definedName>
    <definedName name="_______tea1" localSheetId="3">#REF!</definedName>
    <definedName name="_______tea1" localSheetId="18">#REF!</definedName>
    <definedName name="_______tea1" localSheetId="10">#REF!</definedName>
    <definedName name="_______tea1" localSheetId="6">#REF!</definedName>
    <definedName name="_______tea1" localSheetId="17">#REF!</definedName>
    <definedName name="_______tea1" localSheetId="4">#REF!</definedName>
    <definedName name="_______tea1" localSheetId="16">#REF!</definedName>
    <definedName name="_______tea1" localSheetId="33">#REF!</definedName>
    <definedName name="_______tea1" localSheetId="14">#REF!</definedName>
    <definedName name="_______tea1">#REF!</definedName>
    <definedName name="_______tf1">[2]Intro!$J$140</definedName>
    <definedName name="_______tf2">[2]Intro!$J$142</definedName>
    <definedName name="_______tf3">[2]Intro!$J$148</definedName>
    <definedName name="_______tf4">[2]Intro!$J$150</definedName>
    <definedName name="_______tfd1">[2]Intro!$L$141</definedName>
    <definedName name="_______tfd2">[2]Intro!$L$143</definedName>
    <definedName name="_______tfd3">[2]Intro!$L$147</definedName>
    <definedName name="_______tfd4">[2]Intro!$L$149</definedName>
    <definedName name="_______tr1">[2]Intro!$C$140</definedName>
    <definedName name="_______tr2">[2]Intro!$C$142</definedName>
    <definedName name="_______tr3">[2]Intro!$C$150</definedName>
    <definedName name="_______trd1">[2]Intro!$B$140</definedName>
    <definedName name="_______trd2">[2]Intro!$B$142</definedName>
    <definedName name="_______trd3">[2]Intro!$B$148</definedName>
    <definedName name="______A655600" localSheetId="25">#REF!</definedName>
    <definedName name="______A655600" localSheetId="1">#REF!</definedName>
    <definedName name="______A655600" localSheetId="5">#REF!</definedName>
    <definedName name="______A655600" localSheetId="20">#REF!</definedName>
    <definedName name="______A655600" localSheetId="30">#REF!</definedName>
    <definedName name="______A655600" localSheetId="7">#REF!</definedName>
    <definedName name="______A655600" localSheetId="19">#REF!</definedName>
    <definedName name="______A655600" localSheetId="31">#REF!</definedName>
    <definedName name="______A655600" localSheetId="32">#REF!</definedName>
    <definedName name="______A655600" localSheetId="29">#REF!</definedName>
    <definedName name="______A655600" localSheetId="26">#REF!</definedName>
    <definedName name="______A655600" localSheetId="12">#REF!</definedName>
    <definedName name="______A655600" localSheetId="28">#REF!</definedName>
    <definedName name="______A655600" localSheetId="9">#REF!</definedName>
    <definedName name="______A655600" localSheetId="24">#REF!</definedName>
    <definedName name="______A655600" localSheetId="3">#REF!</definedName>
    <definedName name="______A655600" localSheetId="18">#REF!</definedName>
    <definedName name="______A655600" localSheetId="10">#REF!</definedName>
    <definedName name="______A655600" localSheetId="6">#REF!</definedName>
    <definedName name="______A655600" localSheetId="17">#REF!</definedName>
    <definedName name="______A655600" localSheetId="4">#REF!</definedName>
    <definedName name="______A655600" localSheetId="16">#REF!</definedName>
    <definedName name="______A655600" localSheetId="33">#REF!</definedName>
    <definedName name="______A655600" localSheetId="14">#REF!</definedName>
    <definedName name="______A655600">#REF!</definedName>
    <definedName name="______chr1" localSheetId="25">#REF!</definedName>
    <definedName name="______chr1" localSheetId="20">#REF!</definedName>
    <definedName name="______chr1" localSheetId="30">#REF!</definedName>
    <definedName name="______chr1" localSheetId="31">#REF!</definedName>
    <definedName name="______chr1" localSheetId="32">#REF!</definedName>
    <definedName name="______chr1" localSheetId="29">#REF!</definedName>
    <definedName name="______chr1" localSheetId="26">#REF!</definedName>
    <definedName name="______chr1" localSheetId="12">#REF!</definedName>
    <definedName name="______chr1" localSheetId="28">#REF!</definedName>
    <definedName name="______chr1" localSheetId="9">#REF!</definedName>
    <definedName name="______chr1" localSheetId="24">#REF!</definedName>
    <definedName name="______chr1" localSheetId="18">#REF!</definedName>
    <definedName name="______chr1" localSheetId="10">#REF!</definedName>
    <definedName name="______chr1" localSheetId="16">#REF!</definedName>
    <definedName name="______chr1" localSheetId="33">#REF!</definedName>
    <definedName name="______chr1" localSheetId="14">#REF!</definedName>
    <definedName name="______chr1">#REF!</definedName>
    <definedName name="______MPF2">'[3]Package-2'!$B$5</definedName>
    <definedName name="______SUM1">'[4]abst-of -cost'!$G$30</definedName>
    <definedName name="______tea1" localSheetId="25">#REF!</definedName>
    <definedName name="______tea1" localSheetId="1">#REF!</definedName>
    <definedName name="______tea1" localSheetId="5">#REF!</definedName>
    <definedName name="______tea1" localSheetId="20">#REF!</definedName>
    <definedName name="______tea1" localSheetId="30">#REF!</definedName>
    <definedName name="______tea1" localSheetId="7">#REF!</definedName>
    <definedName name="______tea1" localSheetId="19">#REF!</definedName>
    <definedName name="______tea1" localSheetId="31">#REF!</definedName>
    <definedName name="______tea1" localSheetId="32">#REF!</definedName>
    <definedName name="______tea1" localSheetId="29">#REF!</definedName>
    <definedName name="______tea1" localSheetId="26">#REF!</definedName>
    <definedName name="______tea1" localSheetId="12">#REF!</definedName>
    <definedName name="______tea1" localSheetId="28">#REF!</definedName>
    <definedName name="______tea1" localSheetId="9">#REF!</definedName>
    <definedName name="______tea1" localSheetId="24">#REF!</definedName>
    <definedName name="______tea1" localSheetId="3">#REF!</definedName>
    <definedName name="______tea1" localSheetId="18">#REF!</definedName>
    <definedName name="______tea1" localSheetId="10">#REF!</definedName>
    <definedName name="______tea1" localSheetId="6">#REF!</definedName>
    <definedName name="______tea1" localSheetId="17">#REF!</definedName>
    <definedName name="______tea1" localSheetId="4">#REF!</definedName>
    <definedName name="______tea1" localSheetId="16">#REF!</definedName>
    <definedName name="______tea1" localSheetId="33">#REF!</definedName>
    <definedName name="______tea1" localSheetId="14">#REF!</definedName>
    <definedName name="______tea1">#REF!</definedName>
    <definedName name="______tf1">[2]Intro!$J$140</definedName>
    <definedName name="______tf2">[2]Intro!$J$142</definedName>
    <definedName name="______tf3">[2]Intro!$J$148</definedName>
    <definedName name="______tf4">[2]Intro!$J$150</definedName>
    <definedName name="______tfd1">[2]Intro!$L$141</definedName>
    <definedName name="______tfd2">[2]Intro!$L$143</definedName>
    <definedName name="______tfd3">[2]Intro!$L$147</definedName>
    <definedName name="______tfd4">[2]Intro!$L$149</definedName>
    <definedName name="______tr1">[2]Intro!$C$140</definedName>
    <definedName name="______tr2">[2]Intro!$C$142</definedName>
    <definedName name="______tr3">[2]Intro!$C$150</definedName>
    <definedName name="______trd1">[2]Intro!$B$140</definedName>
    <definedName name="______trd2">[2]Intro!$B$142</definedName>
    <definedName name="______trd3">[2]Intro!$B$148</definedName>
    <definedName name="_____MPF2">'[3]Package-2'!$B$5</definedName>
    <definedName name="_____pd1" localSheetId="9">#REF!</definedName>
    <definedName name="_____pd1" localSheetId="14">#REF!</definedName>
    <definedName name="_____pd1">#REF!</definedName>
    <definedName name="_____pd2" localSheetId="9">#REF!</definedName>
    <definedName name="_____pd2" localSheetId="14">#REF!</definedName>
    <definedName name="_____pd2">#REF!</definedName>
    <definedName name="_____SUM1">'[4]abst-of -cost'!$G$30</definedName>
    <definedName name="_____tf1">[2]Intro!$J$140</definedName>
    <definedName name="_____tf2">[2]Intro!$J$142</definedName>
    <definedName name="_____tf3">[2]Intro!$J$148</definedName>
    <definedName name="_____tf4">[2]Intro!$J$150</definedName>
    <definedName name="_____tfd1">[2]Intro!$L$141</definedName>
    <definedName name="_____tfd2">[2]Intro!$L$143</definedName>
    <definedName name="_____tfd3">[2]Intro!$L$147</definedName>
    <definedName name="_____tfd4">[2]Intro!$L$149</definedName>
    <definedName name="_____tr1">[2]Intro!$C$140</definedName>
    <definedName name="_____tr2">[2]Intro!$C$142</definedName>
    <definedName name="_____tr3">[2]Intro!$C$150</definedName>
    <definedName name="_____trd1">[2]Intro!$B$140</definedName>
    <definedName name="_____trd2">[2]Intro!$B$142</definedName>
    <definedName name="_____trd3">[2]Intro!$B$148</definedName>
    <definedName name="____A655600" localSheetId="9">#REF!</definedName>
    <definedName name="____A655600" localSheetId="14">#REF!</definedName>
    <definedName name="____A655600">#REF!</definedName>
    <definedName name="____chr1" localSheetId="12">#REF!</definedName>
    <definedName name="____chr1" localSheetId="27">#REF!</definedName>
    <definedName name="____chr1" localSheetId="9">#REF!</definedName>
    <definedName name="____chr1" localSheetId="14">#REF!</definedName>
    <definedName name="____chr1">#REF!</definedName>
    <definedName name="____dim4" localSheetId="9">#REF!</definedName>
    <definedName name="____dim4" localSheetId="14">#REF!</definedName>
    <definedName name="____dim4">#REF!</definedName>
    <definedName name="____MPF1" localSheetId="9">#REF!</definedName>
    <definedName name="____MPF1" localSheetId="14">#REF!</definedName>
    <definedName name="____MPF1">#REF!</definedName>
    <definedName name="____MPF2">'[3]Package-2'!$B$5</definedName>
    <definedName name="____MPF3" localSheetId="9">#REF!</definedName>
    <definedName name="____MPF3" localSheetId="14">#REF!</definedName>
    <definedName name="____MPF3">#REF!</definedName>
    <definedName name="____pd1" localSheetId="25">#REF!</definedName>
    <definedName name="____pd1" localSheetId="1">#REF!</definedName>
    <definedName name="____pd1" localSheetId="5">#REF!</definedName>
    <definedName name="____pd1" localSheetId="7">#REF!</definedName>
    <definedName name="____pd1" localSheetId="19">#REF!</definedName>
    <definedName name="____pd1" localSheetId="12">#REF!</definedName>
    <definedName name="____pd1" localSheetId="9">#REF!</definedName>
    <definedName name="____pd1" localSheetId="3">#REF!</definedName>
    <definedName name="____pd1" localSheetId="10">#REF!</definedName>
    <definedName name="____pd1" localSheetId="6">#REF!</definedName>
    <definedName name="____pd1" localSheetId="17">#REF!</definedName>
    <definedName name="____pd1" localSheetId="4">#REF!</definedName>
    <definedName name="____pd1" localSheetId="16">#REF!</definedName>
    <definedName name="____pd1" localSheetId="14">#REF!</definedName>
    <definedName name="____pd1">#REF!</definedName>
    <definedName name="____pd2" localSheetId="25">#REF!</definedName>
    <definedName name="____pd2" localSheetId="12">#REF!</definedName>
    <definedName name="____pd2" localSheetId="9">#REF!</definedName>
    <definedName name="____pd2" localSheetId="10">#REF!</definedName>
    <definedName name="____pd2" localSheetId="16">#REF!</definedName>
    <definedName name="____pd2" localSheetId="14">#REF!</definedName>
    <definedName name="____pd2">#REF!</definedName>
    <definedName name="____rim4" localSheetId="9">#REF!</definedName>
    <definedName name="____rim4" localSheetId="14">#REF!</definedName>
    <definedName name="____rim4">#REF!</definedName>
    <definedName name="____SUM1">'[4]abst-of -cost'!$G$30</definedName>
    <definedName name="____tea1" localSheetId="12">#REF!</definedName>
    <definedName name="____tea1" localSheetId="27">#REF!</definedName>
    <definedName name="____tea1" localSheetId="9">#REF!</definedName>
    <definedName name="____tea1" localSheetId="14">#REF!</definedName>
    <definedName name="____tea1">#REF!</definedName>
    <definedName name="____tf1">[2]Intro!$J$140</definedName>
    <definedName name="____tf2">[2]Intro!$J$142</definedName>
    <definedName name="____tf3">[2]Intro!$J$148</definedName>
    <definedName name="____tf4">[2]Intro!$J$150</definedName>
    <definedName name="____tfd1">[2]Intro!$L$141</definedName>
    <definedName name="____tfd2">[2]Intro!$L$143</definedName>
    <definedName name="____tfd3">[2]Intro!$L$147</definedName>
    <definedName name="____tfd4">[2]Intro!$L$149</definedName>
    <definedName name="____tr1">[2]Intro!$C$140</definedName>
    <definedName name="____tr2">[2]Intro!$C$142</definedName>
    <definedName name="____tr3">[2]Intro!$C$150</definedName>
    <definedName name="____trd1">[2]Intro!$B$140</definedName>
    <definedName name="____trd2">[2]Intro!$B$142</definedName>
    <definedName name="____trd3">[2]Intro!$B$148</definedName>
    <definedName name="___A655600" localSheetId="25">#REF!</definedName>
    <definedName name="___A655600" localSheetId="20">#REF!</definedName>
    <definedName name="___A655600" localSheetId="30">#REF!</definedName>
    <definedName name="___A655600" localSheetId="19">#REF!</definedName>
    <definedName name="___A655600" localSheetId="31">#REF!</definedName>
    <definedName name="___A655600" localSheetId="32">#REF!</definedName>
    <definedName name="___A655600" localSheetId="29">#REF!</definedName>
    <definedName name="___A655600" localSheetId="26">#REF!</definedName>
    <definedName name="___A655600" localSheetId="12">#REF!</definedName>
    <definedName name="___A655600" localSheetId="28">#REF!</definedName>
    <definedName name="___A655600" localSheetId="9">#REF!</definedName>
    <definedName name="___A655600" localSheetId="24">#REF!</definedName>
    <definedName name="___A655600" localSheetId="18">#REF!</definedName>
    <definedName name="___A655600" localSheetId="10">#REF!</definedName>
    <definedName name="___A655600" localSheetId="34">#REF!</definedName>
    <definedName name="___A655600" localSheetId="16">#REF!</definedName>
    <definedName name="___A655600" localSheetId="33">#REF!</definedName>
    <definedName name="___A655600" localSheetId="14">#REF!</definedName>
    <definedName name="___A655600">#REF!</definedName>
    <definedName name="___BLK2">[5]BLK2!$A$1:$IV$65536</definedName>
    <definedName name="___BLK3">[5]BLK3!$A$1:$IV$65536</definedName>
    <definedName name="___chr1" localSheetId="25">#REF!</definedName>
    <definedName name="___chr1" localSheetId="20">#REF!</definedName>
    <definedName name="___chr1" localSheetId="30">#REF!</definedName>
    <definedName name="___chr1" localSheetId="19">#REF!</definedName>
    <definedName name="___chr1" localSheetId="31">#REF!</definedName>
    <definedName name="___chr1" localSheetId="32">#REF!</definedName>
    <definedName name="___chr1" localSheetId="29">#REF!</definedName>
    <definedName name="___chr1" localSheetId="26">#REF!</definedName>
    <definedName name="___chr1" localSheetId="12">#REF!</definedName>
    <definedName name="___chr1" localSheetId="28">#REF!</definedName>
    <definedName name="___chr1" localSheetId="9">#REF!</definedName>
    <definedName name="___chr1" localSheetId="24">#REF!</definedName>
    <definedName name="___chr1" localSheetId="18">#REF!</definedName>
    <definedName name="___chr1" localSheetId="10">#REF!</definedName>
    <definedName name="___chr1" localSheetId="34">#REF!</definedName>
    <definedName name="___chr1" localSheetId="16">#REF!</definedName>
    <definedName name="___chr1" localSheetId="33">#REF!</definedName>
    <definedName name="___chr1" localSheetId="14">#REF!</definedName>
    <definedName name="___chr1">#REF!</definedName>
    <definedName name="___dim4" localSheetId="25">#REF!</definedName>
    <definedName name="___dim4" localSheetId="12">#REF!</definedName>
    <definedName name="___dim4" localSheetId="9">#REF!</definedName>
    <definedName name="___dim4" localSheetId="10">#REF!</definedName>
    <definedName name="___dim4" localSheetId="34">#REF!</definedName>
    <definedName name="___dim4" localSheetId="16">#REF!</definedName>
    <definedName name="___dim4" localSheetId="14">#REF!</definedName>
    <definedName name="___dim4">#REF!</definedName>
    <definedName name="___MPF1" localSheetId="25">#REF!</definedName>
    <definedName name="___MPF1" localSheetId="12">#REF!</definedName>
    <definedName name="___MPF1" localSheetId="9">#REF!</definedName>
    <definedName name="___MPF1" localSheetId="10">#REF!</definedName>
    <definedName name="___MPF1" localSheetId="14">#REF!</definedName>
    <definedName name="___MPF1">#REF!</definedName>
    <definedName name="___MPF2">'[3]Package-2'!$B$5</definedName>
    <definedName name="___MPF3" localSheetId="25">#REF!</definedName>
    <definedName name="___MPF3" localSheetId="1">#REF!</definedName>
    <definedName name="___MPF3" localSheetId="5">#REF!</definedName>
    <definedName name="___MPF3" localSheetId="7">#REF!</definedName>
    <definedName name="___MPF3" localSheetId="19">#REF!</definedName>
    <definedName name="___MPF3" localSheetId="12">#REF!</definedName>
    <definedName name="___MPF3" localSheetId="9">#REF!</definedName>
    <definedName name="___MPF3" localSheetId="3">#REF!</definedName>
    <definedName name="___MPF3" localSheetId="10">#REF!</definedName>
    <definedName name="___MPF3" localSheetId="6">#REF!</definedName>
    <definedName name="___MPF3" localSheetId="17">#REF!</definedName>
    <definedName name="___MPF3" localSheetId="4">#REF!</definedName>
    <definedName name="___MPF3" localSheetId="16">#REF!</definedName>
    <definedName name="___MPF3" localSheetId="14">#REF!</definedName>
    <definedName name="___MPF3">#REF!</definedName>
    <definedName name="___pd1" localSheetId="25">#REF!</definedName>
    <definedName name="___pd1" localSheetId="20">#REF!</definedName>
    <definedName name="___pd1" localSheetId="30">#REF!</definedName>
    <definedName name="___pd1" localSheetId="13">#REF!</definedName>
    <definedName name="___pd1" localSheetId="31">#REF!</definedName>
    <definedName name="___pd1" localSheetId="32">#REF!</definedName>
    <definedName name="___pd1" localSheetId="29">#REF!</definedName>
    <definedName name="___pd1" localSheetId="26">#REF!</definedName>
    <definedName name="___pd1" localSheetId="12">#REF!</definedName>
    <definedName name="___pd1" localSheetId="28">#REF!</definedName>
    <definedName name="___pd1" localSheetId="9">#REF!</definedName>
    <definedName name="___pd1" localSheetId="24">#REF!</definedName>
    <definedName name="___pd1" localSheetId="18">#REF!</definedName>
    <definedName name="___pd1" localSheetId="10">#REF!</definedName>
    <definedName name="___pd1" localSheetId="34">#REF!</definedName>
    <definedName name="___pd1" localSheetId="16">#REF!</definedName>
    <definedName name="___pd1" localSheetId="33">#REF!</definedName>
    <definedName name="___pd1" localSheetId="14">#REF!</definedName>
    <definedName name="___pd1">#REF!</definedName>
    <definedName name="___pd2" localSheetId="25">#REF!</definedName>
    <definedName name="___pd2" localSheetId="12">#REF!</definedName>
    <definedName name="___pd2" localSheetId="9">#REF!</definedName>
    <definedName name="___pd2" localSheetId="10">#REF!</definedName>
    <definedName name="___pd2" localSheetId="34">#REF!</definedName>
    <definedName name="___pd2" localSheetId="16">#REF!</definedName>
    <definedName name="___pd2" localSheetId="14">#REF!</definedName>
    <definedName name="___pd2">#REF!</definedName>
    <definedName name="___rim4" localSheetId="25">#REF!</definedName>
    <definedName name="___rim4" localSheetId="0">#REF!</definedName>
    <definedName name="___rim4" localSheetId="12">#REF!</definedName>
    <definedName name="___rim4" localSheetId="9">#REF!</definedName>
    <definedName name="___rim4" localSheetId="10">#REF!</definedName>
    <definedName name="___rim4" localSheetId="34">#REF!</definedName>
    <definedName name="___rim4" localSheetId="14">#REF!</definedName>
    <definedName name="___rim4">#REF!</definedName>
    <definedName name="___SUM1">'[4]abst-of -cost'!$G$30</definedName>
    <definedName name="___tea1" localSheetId="25">#REF!</definedName>
    <definedName name="___tea1" localSheetId="20">#REF!</definedName>
    <definedName name="___tea1" localSheetId="30">#REF!</definedName>
    <definedName name="___tea1" localSheetId="19">#REF!</definedName>
    <definedName name="___tea1" localSheetId="31">#REF!</definedName>
    <definedName name="___tea1" localSheetId="32">#REF!</definedName>
    <definedName name="___tea1" localSheetId="29">#REF!</definedName>
    <definedName name="___tea1" localSheetId="26">#REF!</definedName>
    <definedName name="___tea1" localSheetId="12">#REF!</definedName>
    <definedName name="___tea1" localSheetId="28">#REF!</definedName>
    <definedName name="___tea1" localSheetId="9">#REF!</definedName>
    <definedName name="___tea1" localSheetId="24">#REF!</definedName>
    <definedName name="___tea1" localSheetId="18">#REF!</definedName>
    <definedName name="___tea1" localSheetId="10">#REF!</definedName>
    <definedName name="___tea1" localSheetId="34">#REF!</definedName>
    <definedName name="___tea1" localSheetId="16">#REF!</definedName>
    <definedName name="___tea1" localSheetId="33">#REF!</definedName>
    <definedName name="___tea1" localSheetId="14">#REF!</definedName>
    <definedName name="___tea1">#REF!</definedName>
    <definedName name="___tf1">[2]Intro!$J$140</definedName>
    <definedName name="___tf2">[2]Intro!$J$142</definedName>
    <definedName name="___tf3">[2]Intro!$J$148</definedName>
    <definedName name="___tf4">[2]Intro!$J$150</definedName>
    <definedName name="___tfd1">[2]Intro!$L$141</definedName>
    <definedName name="___tfd2">[2]Intro!$L$143</definedName>
    <definedName name="___tfd3">[2]Intro!$L$147</definedName>
    <definedName name="___tfd4">[2]Intro!$L$149</definedName>
    <definedName name="___tr1">[2]Intro!$C$140</definedName>
    <definedName name="___tr2">[2]Intro!$C$142</definedName>
    <definedName name="___tr3">[2]Intro!$C$150</definedName>
    <definedName name="___trd1">[2]Intro!$B$140</definedName>
    <definedName name="___trd2">[2]Intro!$B$142</definedName>
    <definedName name="___trd3">[2]Intro!$B$148</definedName>
    <definedName name="__A655600" localSheetId="25">#REF!</definedName>
    <definedName name="__A655600" localSheetId="1">#REF!</definedName>
    <definedName name="__A655600" localSheetId="5">#REF!</definedName>
    <definedName name="__A655600" localSheetId="7">#REF!</definedName>
    <definedName name="__A655600" localSheetId="19">#REF!</definedName>
    <definedName name="__A655600" localSheetId="12">#REF!</definedName>
    <definedName name="__A655600" localSheetId="9">#REF!</definedName>
    <definedName name="__A655600" localSheetId="3">#REF!</definedName>
    <definedName name="__A655600" localSheetId="10">#REF!</definedName>
    <definedName name="__A655600" localSheetId="6">#REF!</definedName>
    <definedName name="__A655600" localSheetId="17">#REF!</definedName>
    <definedName name="__A655600" localSheetId="4">#REF!</definedName>
    <definedName name="__A655600" localSheetId="34">#REF!</definedName>
    <definedName name="__A655600" localSheetId="16">#REF!</definedName>
    <definedName name="__A655600" localSheetId="14">#REF!</definedName>
    <definedName name="__A655600">#REF!</definedName>
    <definedName name="__BLK2">[5]BLK2!$A$1:$IV$65536</definedName>
    <definedName name="__BLK3">[5]BLK3!$A$1:$IV$65536</definedName>
    <definedName name="__chr1" localSheetId="25">#REF!</definedName>
    <definedName name="__chr1" localSheetId="20">#REF!</definedName>
    <definedName name="__chr1" localSheetId="30">#REF!</definedName>
    <definedName name="__chr1" localSheetId="19">#REF!</definedName>
    <definedName name="__chr1" localSheetId="31">#REF!</definedName>
    <definedName name="__chr1" localSheetId="32">#REF!</definedName>
    <definedName name="__chr1" localSheetId="29">#REF!</definedName>
    <definedName name="__chr1" localSheetId="26">#REF!</definedName>
    <definedName name="__chr1" localSheetId="12">#REF!</definedName>
    <definedName name="__chr1" localSheetId="28">#REF!</definedName>
    <definedName name="__chr1" localSheetId="9">#REF!</definedName>
    <definedName name="__chr1" localSheetId="24">#REF!</definedName>
    <definedName name="__chr1" localSheetId="18">#REF!</definedName>
    <definedName name="__chr1" localSheetId="10">#REF!</definedName>
    <definedName name="__chr1" localSheetId="34">#REF!</definedName>
    <definedName name="__chr1" localSheetId="16">#REF!</definedName>
    <definedName name="__chr1" localSheetId="33">#REF!</definedName>
    <definedName name="__chr1" localSheetId="14">#REF!</definedName>
    <definedName name="__chr1">#REF!</definedName>
    <definedName name="__dim4" localSheetId="25">#REF!</definedName>
    <definedName name="__dim4" localSheetId="12">#REF!</definedName>
    <definedName name="__dim4" localSheetId="9">#REF!</definedName>
    <definedName name="__dim4" localSheetId="10">#REF!</definedName>
    <definedName name="__dim4" localSheetId="34">#REF!</definedName>
    <definedName name="__dim4" localSheetId="16">#REF!</definedName>
    <definedName name="__dim4" localSheetId="14">#REF!</definedName>
    <definedName name="__dim4">#REF!</definedName>
    <definedName name="__MPF1" localSheetId="25">#REF!</definedName>
    <definedName name="__MPF1" localSheetId="0">#REF!</definedName>
    <definedName name="__MPF1" localSheetId="12">#REF!</definedName>
    <definedName name="__MPF1" localSheetId="9">#REF!</definedName>
    <definedName name="__MPF1" localSheetId="10">#REF!</definedName>
    <definedName name="__MPF1" localSheetId="34">#REF!</definedName>
    <definedName name="__MPF1" localSheetId="14">#REF!</definedName>
    <definedName name="__MPF1">#REF!</definedName>
    <definedName name="__MPF2">'[3]Package-2'!$B$5</definedName>
    <definedName name="__MPF3" localSheetId="25">#REF!</definedName>
    <definedName name="__MPF3" localSheetId="20">#REF!</definedName>
    <definedName name="__MPF3" localSheetId="30">#REF!</definedName>
    <definedName name="__MPF3" localSheetId="19">#REF!</definedName>
    <definedName name="__MPF3" localSheetId="31">#REF!</definedName>
    <definedName name="__MPF3" localSheetId="32">#REF!</definedName>
    <definedName name="__MPF3" localSheetId="29">#REF!</definedName>
    <definedName name="__MPF3" localSheetId="26">#REF!</definedName>
    <definedName name="__MPF3" localSheetId="12">#REF!</definedName>
    <definedName name="__MPF3" localSheetId="28">#REF!</definedName>
    <definedName name="__MPF3" localSheetId="9">#REF!</definedName>
    <definedName name="__MPF3" localSheetId="24">#REF!</definedName>
    <definedName name="__MPF3" localSheetId="18">#REF!</definedName>
    <definedName name="__MPF3" localSheetId="10">#REF!</definedName>
    <definedName name="__MPF3" localSheetId="34">#REF!</definedName>
    <definedName name="__MPF3" localSheetId="16">#REF!</definedName>
    <definedName name="__MPF3" localSheetId="33">#REF!</definedName>
    <definedName name="__MPF3" localSheetId="14">#REF!</definedName>
    <definedName name="__MPF3">#REF!</definedName>
    <definedName name="__pd1" localSheetId="25">#REF!</definedName>
    <definedName name="__pd1" localSheetId="12">#REF!</definedName>
    <definedName name="__pd1" localSheetId="9">#REF!</definedName>
    <definedName name="__pd1" localSheetId="10">#REF!</definedName>
    <definedName name="__pd1" localSheetId="34">#REF!</definedName>
    <definedName name="__pd1" localSheetId="14">#REF!</definedName>
    <definedName name="__pd1">#REF!</definedName>
    <definedName name="__pd2" localSheetId="25">#REF!</definedName>
    <definedName name="__pd2" localSheetId="12">#REF!</definedName>
    <definedName name="__pd2" localSheetId="9">#REF!</definedName>
    <definedName name="__pd2" localSheetId="10">#REF!</definedName>
    <definedName name="__pd2" localSheetId="34">#REF!</definedName>
    <definedName name="__pd2" localSheetId="14">#REF!</definedName>
    <definedName name="__pd2">#REF!</definedName>
    <definedName name="__rim4" localSheetId="25">#REF!</definedName>
    <definedName name="__rim4" localSheetId="0">#REF!</definedName>
    <definedName name="__rim4" localSheetId="12">#REF!</definedName>
    <definedName name="__rim4" localSheetId="9">#REF!</definedName>
    <definedName name="__rim4" localSheetId="10">#REF!</definedName>
    <definedName name="__rim4" localSheetId="34">#REF!</definedName>
    <definedName name="__rim4" localSheetId="14">#REF!</definedName>
    <definedName name="__rim4">#REF!</definedName>
    <definedName name="__SUM1">'[4]abst-of -cost'!$G$30</definedName>
    <definedName name="__tea1" localSheetId="25">#REF!</definedName>
    <definedName name="__tea1" localSheetId="1">#REF!</definedName>
    <definedName name="__tea1" localSheetId="5">#REF!</definedName>
    <definedName name="__tea1" localSheetId="13">#REF!</definedName>
    <definedName name="__tea1" localSheetId="7">#REF!</definedName>
    <definedName name="__tea1" localSheetId="19">#REF!</definedName>
    <definedName name="__tea1" localSheetId="12">#REF!</definedName>
    <definedName name="__tea1" localSheetId="9">#REF!</definedName>
    <definedName name="__tea1" localSheetId="3">#REF!</definedName>
    <definedName name="__tea1" localSheetId="10">#REF!</definedName>
    <definedName name="__tea1" localSheetId="6">#REF!</definedName>
    <definedName name="__tea1" localSheetId="17">#REF!</definedName>
    <definedName name="__tea1" localSheetId="4">#REF!</definedName>
    <definedName name="__tea1" localSheetId="34">#REF!</definedName>
    <definedName name="__tea1" localSheetId="16">#REF!</definedName>
    <definedName name="__tea1" localSheetId="14">#REF!</definedName>
    <definedName name="__tea1">#REF!</definedName>
    <definedName name="__tf1">[2]Intro!$J$140</definedName>
    <definedName name="__tf2">[2]Intro!$J$142</definedName>
    <definedName name="__tf3">[2]Intro!$J$148</definedName>
    <definedName name="__tf4">[2]Intro!$J$150</definedName>
    <definedName name="__tfd1">[2]Intro!$L$141</definedName>
    <definedName name="__tfd2">[2]Intro!$L$143</definedName>
    <definedName name="__tfd3">[2]Intro!$L$147</definedName>
    <definedName name="__tfd4">[2]Intro!$L$149</definedName>
    <definedName name="__tr1">[2]Intro!$C$140</definedName>
    <definedName name="__tr2">[2]Intro!$C$142</definedName>
    <definedName name="__tr3">[2]Intro!$C$150</definedName>
    <definedName name="__trd1">[2]Intro!$B$140</definedName>
    <definedName name="__trd2">[2]Intro!$B$142</definedName>
    <definedName name="__trd3">[2]Intro!$B$148</definedName>
    <definedName name="_A655600" localSheetId="25">#REF!</definedName>
    <definedName name="_A655600" localSheetId="1">#REF!</definedName>
    <definedName name="_A655600" localSheetId="5">#REF!</definedName>
    <definedName name="_A655600" localSheetId="13">#REF!</definedName>
    <definedName name="_A655600" localSheetId="7">#REF!</definedName>
    <definedName name="_A655600" localSheetId="19">#REF!</definedName>
    <definedName name="_A655600" localSheetId="12">#REF!</definedName>
    <definedName name="_A655600" localSheetId="27">#REF!</definedName>
    <definedName name="_A655600" localSheetId="9">#REF!</definedName>
    <definedName name="_A655600" localSheetId="3">#REF!</definedName>
    <definedName name="_A655600" localSheetId="10">#REF!</definedName>
    <definedName name="_A655600" localSheetId="6">#REF!</definedName>
    <definedName name="_A655600" localSheetId="17">#REF!</definedName>
    <definedName name="_A655600" localSheetId="4">#REF!</definedName>
    <definedName name="_A655600" localSheetId="34">#REF!</definedName>
    <definedName name="_A655600" localSheetId="16">#REF!</definedName>
    <definedName name="_A655600" localSheetId="14">#REF!</definedName>
    <definedName name="_A655600">#REF!</definedName>
    <definedName name="_BLK2">[5]BLK2!$A$1:$IV$65536</definedName>
    <definedName name="_BLK3">[5]BLK3!$A$1:$IV$65536</definedName>
    <definedName name="_chr1" localSheetId="25">#REF!</definedName>
    <definedName name="_chr1" localSheetId="20">#REF!</definedName>
    <definedName name="_chr1" localSheetId="30">#REF!</definedName>
    <definedName name="_chr1" localSheetId="31">#REF!</definedName>
    <definedName name="_chr1" localSheetId="32">#REF!</definedName>
    <definedName name="_chr1" localSheetId="29">#REF!</definedName>
    <definedName name="_chr1" localSheetId="26">#REF!</definedName>
    <definedName name="_chr1" localSheetId="12">#REF!</definedName>
    <definedName name="_chr1" localSheetId="28">#REF!</definedName>
    <definedName name="_chr1" localSheetId="9">#REF!</definedName>
    <definedName name="_chr1" localSheetId="24">#REF!</definedName>
    <definedName name="_chr1" localSheetId="18">#REF!</definedName>
    <definedName name="_chr1" localSheetId="10">#REF!</definedName>
    <definedName name="_chr1" localSheetId="34">#REF!</definedName>
    <definedName name="_chr1" localSheetId="16">#REF!</definedName>
    <definedName name="_chr1" localSheetId="33">#REF!</definedName>
    <definedName name="_chr1" localSheetId="14">#REF!</definedName>
    <definedName name="_chr1">#REF!</definedName>
    <definedName name="_dim4" localSheetId="25">#REF!</definedName>
    <definedName name="_dim4" localSheetId="0">#REF!</definedName>
    <definedName name="_dim4" localSheetId="12">#REF!</definedName>
    <definedName name="_dim4" localSheetId="9">#REF!</definedName>
    <definedName name="_dim4" localSheetId="10">#REF!</definedName>
    <definedName name="_dim4" localSheetId="34">#REF!</definedName>
    <definedName name="_dim4" localSheetId="14">#REF!</definedName>
    <definedName name="_dim4">#REF!</definedName>
    <definedName name="_Fill" localSheetId="25" hidden="1">[6]A.O.R.!#REF!</definedName>
    <definedName name="_Fill" localSheetId="1" hidden="1">[7]A.O.R.!#REF!</definedName>
    <definedName name="_Fill" localSheetId="5" hidden="1">[7]A.O.R.!#REF!</definedName>
    <definedName name="_Fill" localSheetId="20" hidden="1">[7]A.O.R.!#REF!</definedName>
    <definedName name="_Fill" localSheetId="30" hidden="1">[7]A.O.R.!#REF!</definedName>
    <definedName name="_Fill" localSheetId="13" hidden="1">[7]A.O.R.!#REF!</definedName>
    <definedName name="_Fill" localSheetId="7" hidden="1">[7]A.O.R.!#REF!</definedName>
    <definedName name="_Fill" localSheetId="31" hidden="1">[7]A.O.R.!#REF!</definedName>
    <definedName name="_Fill" localSheetId="32" hidden="1">[7]A.O.R.!#REF!</definedName>
    <definedName name="_Fill" localSheetId="29" hidden="1">[7]A.O.R.!#REF!</definedName>
    <definedName name="_Fill" localSheetId="26" hidden="1">[7]A.O.R.!#REF!</definedName>
    <definedName name="_Fill" localSheetId="12" hidden="1">[6]A.O.R.!#REF!</definedName>
    <definedName name="_Fill" localSheetId="27" hidden="1">[7]A.O.R.!#REF!</definedName>
    <definedName name="_Fill" localSheetId="28" hidden="1">[7]A.O.R.!#REF!</definedName>
    <definedName name="_Fill" localSheetId="9" hidden="1">[7]A.O.R.!#REF!</definedName>
    <definedName name="_Fill" localSheetId="24" hidden="1">[7]A.O.R.!#REF!</definedName>
    <definedName name="_Fill" localSheetId="3" hidden="1">[7]A.O.R.!#REF!</definedName>
    <definedName name="_Fill" localSheetId="18" hidden="1">[7]A.O.R.!#REF!</definedName>
    <definedName name="_Fill" localSheetId="10" hidden="1">[6]A.O.R.!#REF!</definedName>
    <definedName name="_Fill" localSheetId="6" hidden="1">[7]A.O.R.!#REF!</definedName>
    <definedName name="_Fill" localSheetId="17" hidden="1">[7]A.O.R.!#REF!</definedName>
    <definedName name="_Fill" localSheetId="4" hidden="1">[7]A.O.R.!#REF!</definedName>
    <definedName name="_Fill" localSheetId="34" hidden="1">[6]A.O.R.!#REF!</definedName>
    <definedName name="_Fill" localSheetId="16" hidden="1">[7]A.O.R.!#REF!</definedName>
    <definedName name="_Fill" localSheetId="33" hidden="1">[7]A.O.R.!#REF!</definedName>
    <definedName name="_Fill" localSheetId="14" hidden="1">[6]A.O.R.!#REF!</definedName>
    <definedName name="_Fill" hidden="1">[6]A.O.R.!#REF!</definedName>
    <definedName name="_xlnm._FilterDatabase" localSheetId="9" hidden="1">'Mile Stone-PI-'!$B$1:$B$227</definedName>
    <definedName name="_xlnm._FilterDatabase" localSheetId="17" hidden="1">'Rental Details'!$A$26:$J$46</definedName>
    <definedName name="_Key1" localSheetId="25" hidden="1">#REF!</definedName>
    <definedName name="_Key1" localSheetId="1" hidden="1">#REF!</definedName>
    <definedName name="_Key1" localSheetId="5" hidden="1">#REF!</definedName>
    <definedName name="_Key1" localSheetId="20" hidden="1">#REF!</definedName>
    <definedName name="_Key1" localSheetId="30" hidden="1">#REF!</definedName>
    <definedName name="_Key1" localSheetId="7" hidden="1">#REF!</definedName>
    <definedName name="_Key1" localSheetId="19" hidden="1">#REF!</definedName>
    <definedName name="_Key1" localSheetId="31" hidden="1">#REF!</definedName>
    <definedName name="_Key1" localSheetId="32" hidden="1">#REF!</definedName>
    <definedName name="_Key1" localSheetId="29" hidden="1">#REF!</definedName>
    <definedName name="_Key1" localSheetId="26" hidden="1">#REF!</definedName>
    <definedName name="_Key1" localSheetId="12" hidden="1">#REF!</definedName>
    <definedName name="_Key1" localSheetId="27" hidden="1">#REF!</definedName>
    <definedName name="_Key1" localSheetId="28" hidden="1">#REF!</definedName>
    <definedName name="_Key1" localSheetId="9" hidden="1">#REF!</definedName>
    <definedName name="_Key1" localSheetId="24" hidden="1">#REF!</definedName>
    <definedName name="_Key1" localSheetId="3" hidden="1">#REF!</definedName>
    <definedName name="_Key1" localSheetId="18" hidden="1">#REF!</definedName>
    <definedName name="_Key1" localSheetId="10" hidden="1">#REF!</definedName>
    <definedName name="_Key1" localSheetId="6" hidden="1">#REF!</definedName>
    <definedName name="_Key1" localSheetId="17" hidden="1">#REF!</definedName>
    <definedName name="_Key1" localSheetId="4" hidden="1">#REF!</definedName>
    <definedName name="_Key1" localSheetId="34" hidden="1">#REF!</definedName>
    <definedName name="_Key1" localSheetId="16" hidden="1">#REF!</definedName>
    <definedName name="_Key1" localSheetId="33" hidden="1">#REF!</definedName>
    <definedName name="_Key1" localSheetId="14" hidden="1">#REF!</definedName>
    <definedName name="_Key1" hidden="1">#REF!</definedName>
    <definedName name="_Key2" localSheetId="25" hidden="1">#REF!</definedName>
    <definedName name="_Key2" localSheetId="12" hidden="1">#REF!</definedName>
    <definedName name="_Key2" localSheetId="9" hidden="1">#REF!</definedName>
    <definedName name="_Key2" localSheetId="10" hidden="1">#REF!</definedName>
    <definedName name="_Key2" localSheetId="34" hidden="1">#REF!</definedName>
    <definedName name="_Key2" localSheetId="14" hidden="1">#REF!</definedName>
    <definedName name="_Key2" hidden="1">#REF!</definedName>
    <definedName name="_MPF1" localSheetId="25">#REF!</definedName>
    <definedName name="_MPF1" localSheetId="12">#REF!</definedName>
    <definedName name="_MPF1" localSheetId="9">#REF!</definedName>
    <definedName name="_MPF1" localSheetId="10">#REF!</definedName>
    <definedName name="_MPF1" localSheetId="34">#REF!</definedName>
    <definedName name="_MPF1" localSheetId="14">#REF!</definedName>
    <definedName name="_MPF1">#REF!</definedName>
    <definedName name="_MPF2">'[3]Package-2'!$B$5</definedName>
    <definedName name="_MPF3" localSheetId="25">#REF!</definedName>
    <definedName name="_MPF3" localSheetId="1">#REF!</definedName>
    <definedName name="_MPF3" localSheetId="5">#REF!</definedName>
    <definedName name="_MPF3" localSheetId="20">#REF!</definedName>
    <definedName name="_MPF3" localSheetId="30">#REF!</definedName>
    <definedName name="_MPF3" localSheetId="13">#REF!</definedName>
    <definedName name="_MPF3" localSheetId="7">#REF!</definedName>
    <definedName name="_MPF3" localSheetId="19">#REF!</definedName>
    <definedName name="_MPF3" localSheetId="31">#REF!</definedName>
    <definedName name="_MPF3" localSheetId="32">#REF!</definedName>
    <definedName name="_MPF3" localSheetId="29">#REF!</definedName>
    <definedName name="_MPF3" localSheetId="26">#REF!</definedName>
    <definedName name="_MPF3" localSheetId="12">#REF!</definedName>
    <definedName name="_MPF3" localSheetId="27">#REF!</definedName>
    <definedName name="_MPF3" localSheetId="28">#REF!</definedName>
    <definedName name="_MPF3" localSheetId="9">#REF!</definedName>
    <definedName name="_MPF3" localSheetId="24">#REF!</definedName>
    <definedName name="_MPF3" localSheetId="3">#REF!</definedName>
    <definedName name="_MPF3" localSheetId="18">#REF!</definedName>
    <definedName name="_MPF3" localSheetId="10">#REF!</definedName>
    <definedName name="_MPF3" localSheetId="6">#REF!</definedName>
    <definedName name="_MPF3" localSheetId="17">#REF!</definedName>
    <definedName name="_MPF3" localSheetId="4">#REF!</definedName>
    <definedName name="_MPF3" localSheetId="34">#REF!</definedName>
    <definedName name="_MPF3" localSheetId="16">#REF!</definedName>
    <definedName name="_MPF3" localSheetId="33">#REF!</definedName>
    <definedName name="_MPF3" localSheetId="14">#REF!</definedName>
    <definedName name="_MPF3">#REF!</definedName>
    <definedName name="_Order1" hidden="1">255</definedName>
    <definedName name="_Order2" hidden="1">255</definedName>
    <definedName name="_pd1" localSheetId="25">#REF!</definedName>
    <definedName name="_pd1" localSheetId="1">#REF!</definedName>
    <definedName name="_pd1" localSheetId="5">#REF!</definedName>
    <definedName name="_pd1" localSheetId="13">#REF!</definedName>
    <definedName name="_pd1" localSheetId="7">#REF!</definedName>
    <definedName name="_pd1" localSheetId="12">#REF!</definedName>
    <definedName name="_pd1" localSheetId="27">#REF!</definedName>
    <definedName name="_pd1" localSheetId="9">#REF!</definedName>
    <definedName name="_pd1" localSheetId="3">#REF!</definedName>
    <definedName name="_pd1" localSheetId="10">#REF!</definedName>
    <definedName name="_pd1" localSheetId="6">#REF!</definedName>
    <definedName name="_pd1" localSheetId="17">#REF!</definedName>
    <definedName name="_pd1" localSheetId="4">#REF!</definedName>
    <definedName name="_pd1" localSheetId="34">#REF!</definedName>
    <definedName name="_pd1" localSheetId="14">#REF!</definedName>
    <definedName name="_pd1">#REF!</definedName>
    <definedName name="_pd2" localSheetId="25">#REF!</definedName>
    <definedName name="_pd2" localSheetId="12">#REF!</definedName>
    <definedName name="_pd2" localSheetId="9">#REF!</definedName>
    <definedName name="_pd2" localSheetId="10">#REF!</definedName>
    <definedName name="_pd2" localSheetId="34">#REF!</definedName>
    <definedName name="_pd2" localSheetId="14">#REF!</definedName>
    <definedName name="_pd2">#REF!</definedName>
    <definedName name="_rim4" localSheetId="25">#REF!</definedName>
    <definedName name="_rim4" localSheetId="0">#REF!</definedName>
    <definedName name="_rim4" localSheetId="12">#REF!</definedName>
    <definedName name="_rim4" localSheetId="9">#REF!</definedName>
    <definedName name="_rim4" localSheetId="10">#REF!</definedName>
    <definedName name="_rim4" localSheetId="34">#REF!</definedName>
    <definedName name="_rim4" localSheetId="14">#REF!</definedName>
    <definedName name="_rim4">#REF!</definedName>
    <definedName name="_Sort" localSheetId="25" hidden="1">#REF!</definedName>
    <definedName name="_Sort" localSheetId="12" hidden="1">#REF!</definedName>
    <definedName name="_Sort" localSheetId="9" hidden="1">#REF!</definedName>
    <definedName name="_Sort" localSheetId="10" hidden="1">#REF!</definedName>
    <definedName name="_Sort" localSheetId="34" hidden="1">#REF!</definedName>
    <definedName name="_Sort" localSheetId="14" hidden="1">#REF!</definedName>
    <definedName name="_Sort" hidden="1">#REF!</definedName>
    <definedName name="_SUM1">'[4]abst-of -cost'!$G$30</definedName>
    <definedName name="_tea1" localSheetId="25">#REF!</definedName>
    <definedName name="_tea1" localSheetId="20">#REF!</definedName>
    <definedName name="_tea1" localSheetId="30">#REF!</definedName>
    <definedName name="_tea1" localSheetId="13">#REF!</definedName>
    <definedName name="_tea1" localSheetId="31">#REF!</definedName>
    <definedName name="_tea1" localSheetId="32">#REF!</definedName>
    <definedName name="_tea1" localSheetId="29">#REF!</definedName>
    <definedName name="_tea1" localSheetId="26">#REF!</definedName>
    <definedName name="_tea1" localSheetId="12">#REF!</definedName>
    <definedName name="_tea1" localSheetId="27">#REF!</definedName>
    <definedName name="_tea1" localSheetId="28">#REF!</definedName>
    <definedName name="_tea1" localSheetId="9">#REF!</definedName>
    <definedName name="_tea1" localSheetId="24">#REF!</definedName>
    <definedName name="_tea1" localSheetId="18">#REF!</definedName>
    <definedName name="_tea1" localSheetId="10">#REF!</definedName>
    <definedName name="_tea1" localSheetId="34">#REF!</definedName>
    <definedName name="_tea1" localSheetId="16">#REF!</definedName>
    <definedName name="_tea1" localSheetId="33">#REF!</definedName>
    <definedName name="_tea1" localSheetId="14">#REF!</definedName>
    <definedName name="_tea1">#REF!</definedName>
    <definedName name="_tf1">[2]Intro!$J$140</definedName>
    <definedName name="_tf2">[2]Intro!$J$142</definedName>
    <definedName name="_tf3">[2]Intro!$J$148</definedName>
    <definedName name="_tf4">[2]Intro!$J$150</definedName>
    <definedName name="_tfd1">[2]Intro!$L$141</definedName>
    <definedName name="_tfd2">[2]Intro!$L$143</definedName>
    <definedName name="_tfd3">[2]Intro!$L$147</definedName>
    <definedName name="_tfd4">[2]Intro!$L$149</definedName>
    <definedName name="_tr1">[2]Intro!$C$140</definedName>
    <definedName name="_tr2">[2]Intro!$C$142</definedName>
    <definedName name="_tr3">[2]Intro!$C$150</definedName>
    <definedName name="_trd1">[2]Intro!$B$140</definedName>
    <definedName name="_trd2">[2]Intro!$B$142</definedName>
    <definedName name="_trd3">[2]Intro!$B$148</definedName>
    <definedName name="A" localSheetId="25">#REF!</definedName>
    <definedName name="A" localSheetId="1">#REF!</definedName>
    <definedName name="A" localSheetId="5">#REF!</definedName>
    <definedName name="A" localSheetId="20">#REF!</definedName>
    <definedName name="A" localSheetId="30">#REF!</definedName>
    <definedName name="A" localSheetId="7">#REF!</definedName>
    <definedName name="A" localSheetId="19">#REF!</definedName>
    <definedName name="A" localSheetId="31">#REF!</definedName>
    <definedName name="A" localSheetId="32">#REF!</definedName>
    <definedName name="A" localSheetId="29">#REF!</definedName>
    <definedName name="A" localSheetId="26">#REF!</definedName>
    <definedName name="A" localSheetId="12">#REF!</definedName>
    <definedName name="a" localSheetId="27">#REF!</definedName>
    <definedName name="A" localSheetId="28">#REF!</definedName>
    <definedName name="A" localSheetId="9">#REF!</definedName>
    <definedName name="A" localSheetId="24">#REF!</definedName>
    <definedName name="A" localSheetId="3">#REF!</definedName>
    <definedName name="A" localSheetId="18">#REF!</definedName>
    <definedName name="A" localSheetId="10">#REF!</definedName>
    <definedName name="A" localSheetId="6">#REF!</definedName>
    <definedName name="A" localSheetId="17">#REF!</definedName>
    <definedName name="A" localSheetId="4">#REF!</definedName>
    <definedName name="A" localSheetId="34">#REF!</definedName>
    <definedName name="A" localSheetId="16">#REF!</definedName>
    <definedName name="A" localSheetId="33">#REF!</definedName>
    <definedName name="A" localSheetId="14">#REF!</definedName>
    <definedName name="A">#REF!</definedName>
    <definedName name="A1_" localSheetId="25">#REF!</definedName>
    <definedName name="A1_" localSheetId="12">#REF!</definedName>
    <definedName name="A1_" localSheetId="9">#REF!</definedName>
    <definedName name="A1_" localSheetId="10">#REF!</definedName>
    <definedName name="A1_" localSheetId="34">#REF!</definedName>
    <definedName name="A1_" localSheetId="14">#REF!</definedName>
    <definedName name="A1_">#REF!</definedName>
    <definedName name="A10_" localSheetId="25">#REF!</definedName>
    <definedName name="A10_" localSheetId="12">#REF!</definedName>
    <definedName name="A10_" localSheetId="9">#REF!</definedName>
    <definedName name="A10_" localSheetId="10">#REF!</definedName>
    <definedName name="A10_" localSheetId="34">#REF!</definedName>
    <definedName name="A10_" localSheetId="14">#REF!</definedName>
    <definedName name="A10_">#REF!</definedName>
    <definedName name="A13_" localSheetId="25">#REF!</definedName>
    <definedName name="A13_" localSheetId="20">#REF!</definedName>
    <definedName name="A13_" localSheetId="12">#REF!</definedName>
    <definedName name="A13_" localSheetId="9">#REF!</definedName>
    <definedName name="A13_" localSheetId="10">#REF!</definedName>
    <definedName name="A13_" localSheetId="34">#REF!</definedName>
    <definedName name="A13_" localSheetId="14">#REF!</definedName>
    <definedName name="A13_">#REF!</definedName>
    <definedName name="A2_" localSheetId="25">#REF!</definedName>
    <definedName name="A2_" localSheetId="12">#REF!</definedName>
    <definedName name="A2_" localSheetId="9">#REF!</definedName>
    <definedName name="A2_" localSheetId="10">#REF!</definedName>
    <definedName name="A2_" localSheetId="34">#REF!</definedName>
    <definedName name="A2_" localSheetId="14">#REF!</definedName>
    <definedName name="A2_">#REF!</definedName>
    <definedName name="A3_" localSheetId="25">#REF!</definedName>
    <definedName name="A3_" localSheetId="12">#REF!</definedName>
    <definedName name="A3_" localSheetId="9">#REF!</definedName>
    <definedName name="A3_" localSheetId="10">#REF!</definedName>
    <definedName name="A3_" localSheetId="34">#REF!</definedName>
    <definedName name="A3_" localSheetId="14">#REF!</definedName>
    <definedName name="A3_">#REF!</definedName>
    <definedName name="A4_" localSheetId="25">#REF!</definedName>
    <definedName name="A4_" localSheetId="12">#REF!</definedName>
    <definedName name="A4_" localSheetId="9">#REF!</definedName>
    <definedName name="A4_" localSheetId="10">#REF!</definedName>
    <definedName name="A4_" localSheetId="34">#REF!</definedName>
    <definedName name="A4_" localSheetId="14">#REF!</definedName>
    <definedName name="A4_">#REF!</definedName>
    <definedName name="A5_" localSheetId="25">#REF!</definedName>
    <definedName name="A5_" localSheetId="12">#REF!</definedName>
    <definedName name="A5_" localSheetId="9">#REF!</definedName>
    <definedName name="A5_" localSheetId="10">#REF!</definedName>
    <definedName name="A5_" localSheetId="34">#REF!</definedName>
    <definedName name="A5_" localSheetId="14">#REF!</definedName>
    <definedName name="A5_">#REF!</definedName>
    <definedName name="A6_" localSheetId="25">#REF!</definedName>
    <definedName name="A6_" localSheetId="12">#REF!</definedName>
    <definedName name="A6_" localSheetId="9">#REF!</definedName>
    <definedName name="A6_" localSheetId="10">#REF!</definedName>
    <definedName name="A6_" localSheetId="34">#REF!</definedName>
    <definedName name="A6_" localSheetId="14">#REF!</definedName>
    <definedName name="A6_">#REF!</definedName>
    <definedName name="A7_" localSheetId="25">#REF!</definedName>
    <definedName name="A7_" localSheetId="12">#REF!</definedName>
    <definedName name="A7_" localSheetId="9">#REF!</definedName>
    <definedName name="A7_" localSheetId="10">#REF!</definedName>
    <definedName name="A7_" localSheetId="34">#REF!</definedName>
    <definedName name="A7_" localSheetId="14">#REF!</definedName>
    <definedName name="A7_">#REF!</definedName>
    <definedName name="A8_" localSheetId="25">#REF!</definedName>
    <definedName name="A8_" localSheetId="12">#REF!</definedName>
    <definedName name="A8_" localSheetId="9">#REF!</definedName>
    <definedName name="A8_" localSheetId="10">#REF!</definedName>
    <definedName name="A8_" localSheetId="34">#REF!</definedName>
    <definedName name="A8_" localSheetId="14">#REF!</definedName>
    <definedName name="A8_">#REF!</definedName>
    <definedName name="A9_" localSheetId="25">#REF!</definedName>
    <definedName name="A9_" localSheetId="12">#REF!</definedName>
    <definedName name="A9_" localSheetId="9">#REF!</definedName>
    <definedName name="A9_" localSheetId="10">#REF!</definedName>
    <definedName name="A9_" localSheetId="34">#REF!</definedName>
    <definedName name="A9_" localSheetId="14">#REF!</definedName>
    <definedName name="A9_">#REF!</definedName>
    <definedName name="aa" localSheetId="25">#REF!</definedName>
    <definedName name="aa" localSheetId="20">#REF!</definedName>
    <definedName name="aa" localSheetId="12">#REF!</definedName>
    <definedName name="aa" localSheetId="9">#REF!</definedName>
    <definedName name="aa" localSheetId="10">#REF!</definedName>
    <definedName name="aa" localSheetId="34">#REF!</definedName>
    <definedName name="aa" localSheetId="14">#REF!</definedName>
    <definedName name="aa">#REF!</definedName>
    <definedName name="aaa" localSheetId="25">[8]Measurment!#REF!</definedName>
    <definedName name="aaa" localSheetId="1">[8]Measurment!#REF!</definedName>
    <definedName name="aaa" localSheetId="5">[8]Measurment!#REF!</definedName>
    <definedName name="aaa" localSheetId="20">[8]Measurment!#REF!</definedName>
    <definedName name="aaa" localSheetId="30">[8]Measurment!#REF!</definedName>
    <definedName name="aaa" localSheetId="7">[8]Measurment!#REF!</definedName>
    <definedName name="aaa" localSheetId="19">[8]Measurment!#REF!</definedName>
    <definedName name="aaa" localSheetId="31">[8]Measurment!#REF!</definedName>
    <definedName name="aaa" localSheetId="32">[8]Measurment!#REF!</definedName>
    <definedName name="aaa" localSheetId="29">[8]Measurment!#REF!</definedName>
    <definedName name="aaa" localSheetId="26">[8]Measurment!#REF!</definedName>
    <definedName name="aaa" localSheetId="12">[8]Measurment!#REF!</definedName>
    <definedName name="aaa" localSheetId="27">#REF!</definedName>
    <definedName name="aaa" localSheetId="28">[8]Measurment!#REF!</definedName>
    <definedName name="aaa" localSheetId="9">#REF!</definedName>
    <definedName name="aaa" localSheetId="24">[8]Measurment!#REF!</definedName>
    <definedName name="aaa" localSheetId="3">[8]Measurment!#REF!</definedName>
    <definedName name="aaa" localSheetId="18">[8]Measurment!#REF!</definedName>
    <definedName name="aaa" localSheetId="10">[8]Measurment!#REF!</definedName>
    <definedName name="aaa" localSheetId="6">[8]Measurment!#REF!</definedName>
    <definedName name="aaa" localSheetId="17">[8]Measurment!#REF!</definedName>
    <definedName name="aaa" localSheetId="4">[8]Measurment!#REF!</definedName>
    <definedName name="aaa" localSheetId="16">[8]Measurment!#REF!</definedName>
    <definedName name="aaa" localSheetId="33">[8]Measurment!#REF!</definedName>
    <definedName name="aaa" localSheetId="14">[8]Measurment!#REF!</definedName>
    <definedName name="aaa">[8]Measurment!#REF!</definedName>
    <definedName name="AAAAAAAAA" localSheetId="25">#REF!</definedName>
    <definedName name="AAAAAAAAA" localSheetId="1">#REF!</definedName>
    <definedName name="AAAAAAAAA" localSheetId="5">#REF!</definedName>
    <definedName name="AAAAAAAAA" localSheetId="20">#REF!</definedName>
    <definedName name="AAAAAAAAA" localSheetId="30">#REF!</definedName>
    <definedName name="AAAAAAAAA" localSheetId="7">#REF!</definedName>
    <definedName name="AAAAAAAAA" localSheetId="19">#REF!</definedName>
    <definedName name="AAAAAAAAA" localSheetId="31">#REF!</definedName>
    <definedName name="AAAAAAAAA" localSheetId="32">#REF!</definedName>
    <definedName name="AAAAAAAAA" localSheetId="29">#REF!</definedName>
    <definedName name="AAAAAAAAA" localSheetId="26">#REF!</definedName>
    <definedName name="AAAAAAAAA" localSheetId="12">#REF!</definedName>
    <definedName name="AAAAAAAAA" localSheetId="28">#REF!</definedName>
    <definedName name="AAAAAAAAA" localSheetId="9">#REF!</definedName>
    <definedName name="AAAAAAAAA" localSheetId="24">#REF!</definedName>
    <definedName name="AAAAAAAAA" localSheetId="3">#REF!</definedName>
    <definedName name="AAAAAAAAA" localSheetId="18">#REF!</definedName>
    <definedName name="AAAAAAAAA" localSheetId="10">#REF!</definedName>
    <definedName name="AAAAAAAAA" localSheetId="6">#REF!</definedName>
    <definedName name="AAAAAAAAA" localSheetId="17">#REF!</definedName>
    <definedName name="AAAAAAAAA" localSheetId="4">#REF!</definedName>
    <definedName name="AAAAAAAAA" localSheetId="34">#REF!</definedName>
    <definedName name="AAAAAAAAA" localSheetId="16">#REF!</definedName>
    <definedName name="AAAAAAAAA" localSheetId="33">#REF!</definedName>
    <definedName name="AAAAAAAAA" localSheetId="14">#REF!</definedName>
    <definedName name="AAAAAAAAA">#REF!</definedName>
    <definedName name="aasdd">'[9]BOQ Distribution'!$A$35:$G$47</definedName>
    <definedName name="abc" localSheetId="1">'[10]AoR Finishing'!$J$309</definedName>
    <definedName name="abc" localSheetId="5">'[10]AoR Finishing'!$J$309</definedName>
    <definedName name="abc" localSheetId="20">'[10]AoR Finishing'!$J$309</definedName>
    <definedName name="abc" localSheetId="30">'[10]AoR Finishing'!$J$309</definedName>
    <definedName name="abc" localSheetId="13">'[10]AoR Finishing'!$J$309</definedName>
    <definedName name="abc" localSheetId="7">'[10]AoR Finishing'!$J$309</definedName>
    <definedName name="abc" localSheetId="19">'[10]AoR Finishing'!$J$309</definedName>
    <definedName name="abc" localSheetId="31">'[10]AoR Finishing'!$J$309</definedName>
    <definedName name="abc" localSheetId="32">'[10]AoR Finishing'!$J$309</definedName>
    <definedName name="abc" localSheetId="29">'[10]AoR Finishing'!$J$309</definedName>
    <definedName name="abc" localSheetId="26">'[10]AoR Finishing'!$J$309</definedName>
    <definedName name="abc" localSheetId="27">'[10]AoR Finishing'!$J$309</definedName>
    <definedName name="abc" localSheetId="28">'[10]AoR Finishing'!$J$309</definedName>
    <definedName name="abc" localSheetId="9">'[10]AoR Finishing'!$J$309</definedName>
    <definedName name="abc" localSheetId="24">'[10]AoR Finishing'!$J$309</definedName>
    <definedName name="abc" localSheetId="3">'[10]AoR Finishing'!$J$309</definedName>
    <definedName name="abc" localSheetId="18">'[10]AoR Finishing'!$J$309</definedName>
    <definedName name="abc" localSheetId="6">'[10]AoR Finishing'!$J$309</definedName>
    <definedName name="abc" localSheetId="17">'[10]AoR Finishing'!$J$309</definedName>
    <definedName name="abc" localSheetId="4">'[10]AoR Finishing'!$J$309</definedName>
    <definedName name="abc" localSheetId="16">'[10]AoR Finishing'!$J$309</definedName>
    <definedName name="abc" localSheetId="33">'[10]AoR Finishing'!$J$309</definedName>
    <definedName name="abc">'[11]AoR Finishing'!$J$309</definedName>
    <definedName name="abs" localSheetId="25">[12]ABSTRACT!#REF!</definedName>
    <definedName name="abs" localSheetId="20">[12]ABSTRACT!#REF!</definedName>
    <definedName name="abs" localSheetId="30">[12]ABSTRACT!#REF!</definedName>
    <definedName name="abs" localSheetId="31">[12]ABSTRACT!#REF!</definedName>
    <definedName name="abs" localSheetId="32">[12]ABSTRACT!#REF!</definedName>
    <definedName name="abs" localSheetId="29">[12]ABSTRACT!#REF!</definedName>
    <definedName name="abs" localSheetId="26">[12]ABSTRACT!#REF!</definedName>
    <definedName name="abs" localSheetId="12">[12]ABSTRACT!#REF!</definedName>
    <definedName name="abs" localSheetId="27">[12]ABSTRACT!#REF!</definedName>
    <definedName name="abs" localSheetId="28">[12]ABSTRACT!#REF!</definedName>
    <definedName name="abs" localSheetId="9">[12]ABSTRACT!#REF!</definedName>
    <definedName name="abs" localSheetId="24">[12]ABSTRACT!#REF!</definedName>
    <definedName name="abs" localSheetId="18">[12]ABSTRACT!#REF!</definedName>
    <definedName name="abs" localSheetId="10">[12]ABSTRACT!#REF!</definedName>
    <definedName name="abs" localSheetId="34">[12]ABSTRACT!#REF!</definedName>
    <definedName name="abs" localSheetId="16">[12]ABSTRACT!#REF!</definedName>
    <definedName name="abs" localSheetId="33">[12]ABSTRACT!#REF!</definedName>
    <definedName name="abs" localSheetId="14">[12]ABSTRACT!#REF!</definedName>
    <definedName name="abs">[12]ABSTRACT!#REF!</definedName>
    <definedName name="AcctName" localSheetId="25">#REF!</definedName>
    <definedName name="AcctName" localSheetId="1">#REF!</definedName>
    <definedName name="AcctName" localSheetId="5">#REF!</definedName>
    <definedName name="AcctName" localSheetId="20">#REF!</definedName>
    <definedName name="AcctName" localSheetId="30">#REF!</definedName>
    <definedName name="AcctName" localSheetId="7">#REF!</definedName>
    <definedName name="AcctName" localSheetId="19">#REF!</definedName>
    <definedName name="AcctName" localSheetId="31">#REF!</definedName>
    <definedName name="AcctName" localSheetId="32">#REF!</definedName>
    <definedName name="AcctName" localSheetId="29">#REF!</definedName>
    <definedName name="AcctName" localSheetId="26">#REF!</definedName>
    <definedName name="AcctName" localSheetId="12">#REF!</definedName>
    <definedName name="AcctName" localSheetId="27">#REF!</definedName>
    <definedName name="AcctName" localSheetId="28">#REF!</definedName>
    <definedName name="AcctName" localSheetId="9">#REF!</definedName>
    <definedName name="AcctName" localSheetId="24">#REF!</definedName>
    <definedName name="AcctName" localSheetId="3">#REF!</definedName>
    <definedName name="AcctName" localSheetId="18">#REF!</definedName>
    <definedName name="AcctName" localSheetId="10">#REF!</definedName>
    <definedName name="AcctName" localSheetId="6">#REF!</definedName>
    <definedName name="AcctName" localSheetId="17">#REF!</definedName>
    <definedName name="AcctName" localSheetId="4">#REF!</definedName>
    <definedName name="AcctName" localSheetId="34">#REF!</definedName>
    <definedName name="AcctName" localSheetId="16">#REF!</definedName>
    <definedName name="AcctName" localSheetId="33">#REF!</definedName>
    <definedName name="AcctName" localSheetId="14">#REF!</definedName>
    <definedName name="AcctName">#REF!</definedName>
    <definedName name="AcctPrio" localSheetId="25">#REF!</definedName>
    <definedName name="AcctPrio" localSheetId="12">#REF!</definedName>
    <definedName name="AcctPrio" localSheetId="9">#REF!</definedName>
    <definedName name="AcctPrio" localSheetId="10">#REF!</definedName>
    <definedName name="AcctPrio" localSheetId="34">#REF!</definedName>
    <definedName name="AcctPrio" localSheetId="14">#REF!</definedName>
    <definedName name="AcctPrio">#REF!</definedName>
    <definedName name="AcctPrio_Text" localSheetId="25">#REF!</definedName>
    <definedName name="AcctPrio_Text" localSheetId="12">#REF!</definedName>
    <definedName name="AcctPrio_Text" localSheetId="9">#REF!</definedName>
    <definedName name="AcctPrio_Text" localSheetId="10">#REF!</definedName>
    <definedName name="AcctPrio_Text" localSheetId="34">#REF!</definedName>
    <definedName name="AcctPrio_Text" localSheetId="14">#REF!</definedName>
    <definedName name="AcctPrio_Text">#REF!</definedName>
    <definedName name="adsbjdkshd" localSheetId="25">#REF!</definedName>
    <definedName name="adsbjdkshd" localSheetId="12">#REF!</definedName>
    <definedName name="adsbjdkshd" localSheetId="9">#REF!</definedName>
    <definedName name="adsbjdkshd" localSheetId="10">#REF!</definedName>
    <definedName name="adsbjdkshd" localSheetId="34">#REF!</definedName>
    <definedName name="adsbjdkshd" localSheetId="14">#REF!</definedName>
    <definedName name="adsbjdkshd">#REF!</definedName>
    <definedName name="AKGOH" localSheetId="25">#REF!</definedName>
    <definedName name="AKGOH" localSheetId="12">#REF!</definedName>
    <definedName name="AKGOH" localSheetId="9">#REF!</definedName>
    <definedName name="AKGOH" localSheetId="10">#REF!</definedName>
    <definedName name="AKGOH" localSheetId="34">#REF!</definedName>
    <definedName name="AKGOH" localSheetId="14">#REF!</definedName>
    <definedName name="AKGOH">#REF!</definedName>
    <definedName name="Aluminium_Work" localSheetId="25">#REF!</definedName>
    <definedName name="Aluminium_Work" localSheetId="20">#REF!</definedName>
    <definedName name="Aluminium_Work" localSheetId="12">#REF!</definedName>
    <definedName name="Aluminium_Work" localSheetId="9">#REF!</definedName>
    <definedName name="Aluminium_Work" localSheetId="10">#REF!</definedName>
    <definedName name="Aluminium_Work" localSheetId="34">#REF!</definedName>
    <definedName name="Aluminium_Work" localSheetId="14">#REF!</definedName>
    <definedName name="Aluminium_Work">#REF!</definedName>
    <definedName name="Analysis" localSheetId="25">#REF!</definedName>
    <definedName name="Analysis" localSheetId="12">#REF!</definedName>
    <definedName name="Analysis" localSheetId="9">#REF!</definedName>
    <definedName name="Analysis" localSheetId="10">#REF!</definedName>
    <definedName name="Analysis" localSheetId="34">#REF!</definedName>
    <definedName name="Analysis" localSheetId="14">#REF!</definedName>
    <definedName name="Analysis">#REF!</definedName>
    <definedName name="ap" localSheetId="25">#REF!</definedName>
    <definedName name="ap" localSheetId="12">#REF!</definedName>
    <definedName name="ap" localSheetId="9">#REF!</definedName>
    <definedName name="ap" localSheetId="10">#REF!</definedName>
    <definedName name="ap" localSheetId="34">#REF!</definedName>
    <definedName name="ap" localSheetId="14">#REF!</definedName>
    <definedName name="ap">#REF!</definedName>
    <definedName name="APRIL" localSheetId="25">#REF!</definedName>
    <definedName name="APRIL" localSheetId="12">#REF!</definedName>
    <definedName name="APRIL" localSheetId="9">#REF!</definedName>
    <definedName name="APRIL" localSheetId="10">#REF!</definedName>
    <definedName name="APRIL" localSheetId="34">#REF!</definedName>
    <definedName name="APRIL" localSheetId="14">#REF!</definedName>
    <definedName name="APRIL">#REF!</definedName>
    <definedName name="april_qty" localSheetId="25">#REF!</definedName>
    <definedName name="april_qty" localSheetId="12">#REF!</definedName>
    <definedName name="april_qty" localSheetId="9">#REF!</definedName>
    <definedName name="april_qty" localSheetId="10">#REF!</definedName>
    <definedName name="april_qty" localSheetId="34">#REF!</definedName>
    <definedName name="april_qty" localSheetId="14">#REF!</definedName>
    <definedName name="april_qty">#REF!</definedName>
    <definedName name="AS" localSheetId="25">#REF!</definedName>
    <definedName name="AS" localSheetId="0">#REF!</definedName>
    <definedName name="AS" localSheetId="12">#REF!</definedName>
    <definedName name="AS" localSheetId="9">#REF!</definedName>
    <definedName name="AS" localSheetId="10">#REF!</definedName>
    <definedName name="AS" localSheetId="14">#REF!</definedName>
    <definedName name="AS">#REF!</definedName>
    <definedName name="asd" localSheetId="25">[13]Intro!#REF!</definedName>
    <definedName name="asd" localSheetId="1">[13]Intro!#REF!</definedName>
    <definedName name="asd" localSheetId="5">[13]Intro!#REF!</definedName>
    <definedName name="asd" localSheetId="20">[13]Intro!#REF!</definedName>
    <definedName name="asd" localSheetId="30">[13]Intro!#REF!</definedName>
    <definedName name="asd" localSheetId="7">[13]Intro!#REF!</definedName>
    <definedName name="asd" localSheetId="19">[13]Intro!#REF!</definedName>
    <definedName name="asd" localSheetId="31">[13]Intro!#REF!</definedName>
    <definedName name="asd" localSheetId="32">[13]Intro!#REF!</definedName>
    <definedName name="asd" localSheetId="29">[13]Intro!#REF!</definedName>
    <definedName name="asd" localSheetId="26">[13]Intro!#REF!</definedName>
    <definedName name="asd" localSheetId="12">[13]Intro!#REF!</definedName>
    <definedName name="asd" localSheetId="28">[13]Intro!#REF!</definedName>
    <definedName name="asd" localSheetId="9">[13]Intro!#REF!</definedName>
    <definedName name="asd" localSheetId="24">[13]Intro!#REF!</definedName>
    <definedName name="asd" localSheetId="3">[13]Intro!#REF!</definedName>
    <definedName name="asd" localSheetId="18">[13]Intro!#REF!</definedName>
    <definedName name="asd" localSheetId="10">[13]Intro!#REF!</definedName>
    <definedName name="asd" localSheetId="6">[13]Intro!#REF!</definedName>
    <definedName name="asd" localSheetId="17">[13]Intro!#REF!</definedName>
    <definedName name="asd" localSheetId="4">[13]Intro!#REF!</definedName>
    <definedName name="asd" localSheetId="16">[13]Intro!#REF!</definedName>
    <definedName name="asd" localSheetId="33">[13]Intro!#REF!</definedName>
    <definedName name="asd" localSheetId="14">[13]Intro!#REF!</definedName>
    <definedName name="asd">[13]Intro!#REF!</definedName>
    <definedName name="asdfgh" localSheetId="25">#REF!</definedName>
    <definedName name="asdfgh" localSheetId="1">#REF!</definedName>
    <definedName name="asdfgh" localSheetId="5">#REF!</definedName>
    <definedName name="asdfgh" localSheetId="20">#REF!</definedName>
    <definedName name="asdfgh" localSheetId="30">#REF!</definedName>
    <definedName name="asdfgh" localSheetId="7">#REF!</definedName>
    <definedName name="asdfgh" localSheetId="19">#REF!</definedName>
    <definedName name="asdfgh" localSheetId="31">#REF!</definedName>
    <definedName name="asdfgh" localSheetId="32">#REF!</definedName>
    <definedName name="asdfgh" localSheetId="29">#REF!</definedName>
    <definedName name="asdfgh" localSheetId="26">#REF!</definedName>
    <definedName name="asdfgh" localSheetId="12">#REF!</definedName>
    <definedName name="asdfgh" localSheetId="28">#REF!</definedName>
    <definedName name="asdfgh" localSheetId="9">#REF!</definedName>
    <definedName name="asdfgh" localSheetId="24">#REF!</definedName>
    <definedName name="asdfgh" localSheetId="3">#REF!</definedName>
    <definedName name="asdfgh" localSheetId="18">#REF!</definedName>
    <definedName name="asdfgh" localSheetId="10">#REF!</definedName>
    <definedName name="asdfgh" localSheetId="6">#REF!</definedName>
    <definedName name="asdfgh" localSheetId="17">#REF!</definedName>
    <definedName name="asdfgh" localSheetId="4">#REF!</definedName>
    <definedName name="asdfgh" localSheetId="34">#REF!</definedName>
    <definedName name="asdfgh" localSheetId="16">#REF!</definedName>
    <definedName name="asdfgh" localSheetId="33">#REF!</definedName>
    <definedName name="asdfgh" localSheetId="14">#REF!</definedName>
    <definedName name="asdfgh">#REF!</definedName>
    <definedName name="asi" localSheetId="25">#REF!</definedName>
    <definedName name="asi" localSheetId="12">#REF!</definedName>
    <definedName name="asi" localSheetId="9">#REF!</definedName>
    <definedName name="asi" localSheetId="10">#REF!</definedName>
    <definedName name="asi" localSheetId="34">#REF!</definedName>
    <definedName name="asi" localSheetId="14">#REF!</definedName>
    <definedName name="asi">#REF!</definedName>
    <definedName name="B" localSheetId="25">#REF!</definedName>
    <definedName name="B" localSheetId="20">#REF!</definedName>
    <definedName name="B" localSheetId="12">#REF!</definedName>
    <definedName name="B" localSheetId="9">#REF!</definedName>
    <definedName name="B" localSheetId="10">#REF!</definedName>
    <definedName name="B" localSheetId="34">#REF!</definedName>
    <definedName name="B" localSheetId="14">#REF!</definedName>
    <definedName name="B">#REF!</definedName>
    <definedName name="baicstr" localSheetId="25">#REF!</definedName>
    <definedName name="baicstr" localSheetId="12">#REF!</definedName>
    <definedName name="baicstr" localSheetId="9">#REF!</definedName>
    <definedName name="baicstr" localSheetId="10">#REF!</definedName>
    <definedName name="baicstr" localSheetId="34">#REF!</definedName>
    <definedName name="baicstr" localSheetId="14">#REF!</definedName>
    <definedName name="baicstr">#REF!</definedName>
    <definedName name="bas" localSheetId="25">'[14]A.O.R r1Str'!#REF!</definedName>
    <definedName name="bas" localSheetId="1">'[15]A.O.R r1Str'!#REF!</definedName>
    <definedName name="bas" localSheetId="5">'[15]A.O.R r1Str'!#REF!</definedName>
    <definedName name="bas" localSheetId="20">'[15]A.O.R r1Str'!#REF!</definedName>
    <definedName name="bas" localSheetId="30">'[15]A.O.R r1Str'!#REF!</definedName>
    <definedName name="bas" localSheetId="13">'[15]A.O.R r1Str'!#REF!</definedName>
    <definedName name="bas" localSheetId="7">'[15]A.O.R r1Str'!#REF!</definedName>
    <definedName name="bas" localSheetId="31">'[15]A.O.R r1Str'!#REF!</definedName>
    <definedName name="bas" localSheetId="32">'[15]A.O.R r1Str'!#REF!</definedName>
    <definedName name="bas" localSheetId="29">'[15]A.O.R r1Str'!#REF!</definedName>
    <definedName name="bas" localSheetId="26">'[15]A.O.R r1Str'!#REF!</definedName>
    <definedName name="bas" localSheetId="12">'[14]A.O.R r1Str'!#REF!</definedName>
    <definedName name="bas" localSheetId="27">'[15]A.O.R r1Str'!#REF!</definedName>
    <definedName name="bas" localSheetId="28">'[15]A.O.R r1Str'!#REF!</definedName>
    <definedName name="bas" localSheetId="9">'[15]A.O.R r1Str'!#REF!</definedName>
    <definedName name="bas" localSheetId="24">'[15]A.O.R r1Str'!#REF!</definedName>
    <definedName name="bas" localSheetId="3">'[15]A.O.R r1Str'!#REF!</definedName>
    <definedName name="bas" localSheetId="18">'[15]A.O.R r1Str'!#REF!</definedName>
    <definedName name="bas" localSheetId="10">'[14]A.O.R r1Str'!#REF!</definedName>
    <definedName name="bas" localSheetId="6">'[15]A.O.R r1Str'!#REF!</definedName>
    <definedName name="bas" localSheetId="17">'[15]A.O.R r1Str'!#REF!</definedName>
    <definedName name="bas" localSheetId="4">'[15]A.O.R r1Str'!#REF!</definedName>
    <definedName name="bas" localSheetId="34">'[14]A.O.R r1Str'!#REF!</definedName>
    <definedName name="bas" localSheetId="16">'[15]A.O.R r1Str'!#REF!</definedName>
    <definedName name="bas" localSheetId="33">'[15]A.O.R r1Str'!#REF!</definedName>
    <definedName name="bas" localSheetId="14">'[14]A.O.R r1Str'!#REF!</definedName>
    <definedName name="bas">'[14]A.O.R r1Str'!#REF!</definedName>
    <definedName name="basf" localSheetId="25">#REF!</definedName>
    <definedName name="basf" localSheetId="1">#REF!</definedName>
    <definedName name="basf" localSheetId="5">#REF!</definedName>
    <definedName name="basf" localSheetId="20">#REF!</definedName>
    <definedName name="basf" localSheetId="30">#REF!</definedName>
    <definedName name="basf" localSheetId="7">#REF!</definedName>
    <definedName name="basf" localSheetId="19">#REF!</definedName>
    <definedName name="basf" localSheetId="31">#REF!</definedName>
    <definedName name="basf" localSheetId="32">#REF!</definedName>
    <definedName name="basf" localSheetId="29">#REF!</definedName>
    <definedName name="basf" localSheetId="26">#REF!</definedName>
    <definedName name="basf" localSheetId="12">#REF!</definedName>
    <definedName name="basf" localSheetId="27">#REF!</definedName>
    <definedName name="basf" localSheetId="28">#REF!</definedName>
    <definedName name="basf" localSheetId="9">#REF!</definedName>
    <definedName name="basf" localSheetId="24">#REF!</definedName>
    <definedName name="basf" localSheetId="3">#REF!</definedName>
    <definedName name="basf" localSheetId="18">#REF!</definedName>
    <definedName name="basf" localSheetId="10">#REF!</definedName>
    <definedName name="basf" localSheetId="6">#REF!</definedName>
    <definedName name="basf" localSheetId="17">#REF!</definedName>
    <definedName name="basf" localSheetId="4">#REF!</definedName>
    <definedName name="basf" localSheetId="34">#REF!</definedName>
    <definedName name="basf" localSheetId="16">#REF!</definedName>
    <definedName name="basf" localSheetId="33">#REF!</definedName>
    <definedName name="basf" localSheetId="14">#REF!</definedName>
    <definedName name="basf">#REF!</definedName>
    <definedName name="basi" localSheetId="25">#REF!</definedName>
    <definedName name="basi" localSheetId="12">#REF!</definedName>
    <definedName name="basi" localSheetId="9">#REF!</definedName>
    <definedName name="basi" localSheetId="10">#REF!</definedName>
    <definedName name="basi" localSheetId="34">#REF!</definedName>
    <definedName name="basi" localSheetId="14">#REF!</definedName>
    <definedName name="basi">#REF!</definedName>
    <definedName name="Basic" localSheetId="1">#REF!</definedName>
    <definedName name="Basic" localSheetId="5">#REF!</definedName>
    <definedName name="Basic" localSheetId="20">#REF!</definedName>
    <definedName name="Basic" localSheetId="30">#REF!</definedName>
    <definedName name="Basic" localSheetId="13">#REF!</definedName>
    <definedName name="Basic" localSheetId="7">#REF!</definedName>
    <definedName name="Basic" localSheetId="31">#REF!</definedName>
    <definedName name="Basic" localSheetId="32">#REF!</definedName>
    <definedName name="Basic" localSheetId="29">#REF!</definedName>
    <definedName name="Basic" localSheetId="26">#REF!</definedName>
    <definedName name="Basic" localSheetId="27">#REF!</definedName>
    <definedName name="Basic" localSheetId="28">#REF!</definedName>
    <definedName name="Basic" localSheetId="9">#REF!</definedName>
    <definedName name="Basic" localSheetId="24">#REF!</definedName>
    <definedName name="Basic" localSheetId="3">#REF!</definedName>
    <definedName name="Basic" localSheetId="18">#REF!</definedName>
    <definedName name="Basic" localSheetId="6">#REF!</definedName>
    <definedName name="Basic" localSheetId="17">#REF!</definedName>
    <definedName name="Basic" localSheetId="4">#REF!</definedName>
    <definedName name="Basic" localSheetId="16">#REF!</definedName>
    <definedName name="Basic" localSheetId="33">#REF!</definedName>
    <definedName name="Basic">'[16]AoR Finishing'!$J$309</definedName>
    <definedName name="Basic_amount" localSheetId="25">#REF!</definedName>
    <definedName name="Basic_amount" localSheetId="20">#REF!</definedName>
    <definedName name="Basic_amount" localSheetId="30">#REF!</definedName>
    <definedName name="Basic_amount" localSheetId="19">#REF!</definedName>
    <definedName name="Basic_amount" localSheetId="31">#REF!</definedName>
    <definedName name="Basic_amount" localSheetId="32">#REF!</definedName>
    <definedName name="Basic_amount" localSheetId="29">#REF!</definedName>
    <definedName name="Basic_amount" localSheetId="26">#REF!</definedName>
    <definedName name="Basic_amount" localSheetId="12">#REF!</definedName>
    <definedName name="Basic_amount" localSheetId="28">#REF!</definedName>
    <definedName name="Basic_amount" localSheetId="9">#REF!</definedName>
    <definedName name="Basic_amount" localSheetId="24">#REF!</definedName>
    <definedName name="Basic_amount" localSheetId="18">#REF!</definedName>
    <definedName name="Basic_amount" localSheetId="10">#REF!</definedName>
    <definedName name="Basic_amount" localSheetId="34">#REF!</definedName>
    <definedName name="Basic_amount" localSheetId="16">#REF!</definedName>
    <definedName name="Basic_amount" localSheetId="33">#REF!</definedName>
    <definedName name="Basic_amount" localSheetId="14">#REF!</definedName>
    <definedName name="Basic_amount">#REF!</definedName>
    <definedName name="Basic_Tower_A" localSheetId="25">#REF!</definedName>
    <definedName name="Basic_Tower_A" localSheetId="13">#REF!</definedName>
    <definedName name="Basic_Tower_A" localSheetId="12">#REF!</definedName>
    <definedName name="Basic_Tower_A" localSheetId="9">#REF!</definedName>
    <definedName name="Basic_Tower_A" localSheetId="10">#REF!</definedName>
    <definedName name="Basic_Tower_A" localSheetId="34">#REF!</definedName>
    <definedName name="Basic_Tower_A" localSheetId="14">#REF!</definedName>
    <definedName name="Basic_Tower_A">#REF!</definedName>
    <definedName name="Basic5fini" localSheetId="25">#REF!</definedName>
    <definedName name="Basic5fini" localSheetId="13">#REF!</definedName>
    <definedName name="Basic5fini" localSheetId="12">#REF!</definedName>
    <definedName name="Basic5fini" localSheetId="9">#REF!</definedName>
    <definedName name="Basic5fini" localSheetId="10">#REF!</definedName>
    <definedName name="Basic5fini" localSheetId="34">#REF!</definedName>
    <definedName name="Basic5fini" localSheetId="14">#REF!</definedName>
    <definedName name="Basic5fini">#REF!</definedName>
    <definedName name="Basic5str" localSheetId="25">#REF!</definedName>
    <definedName name="Basic5str" localSheetId="13">#REF!</definedName>
    <definedName name="Basic5str" localSheetId="12">#REF!</definedName>
    <definedName name="Basic5str" localSheetId="9">#REF!</definedName>
    <definedName name="Basic5str" localSheetId="10">#REF!</definedName>
    <definedName name="Basic5str" localSheetId="34">#REF!</definedName>
    <definedName name="Basic5str" localSheetId="14">#REF!</definedName>
    <definedName name="Basic5str">#REF!</definedName>
    <definedName name="Basic6fini" localSheetId="25">#REF!</definedName>
    <definedName name="Basic6fini" localSheetId="13">#REF!</definedName>
    <definedName name="Basic6fini" localSheetId="12">#REF!</definedName>
    <definedName name="Basic6fini" localSheetId="9">#REF!</definedName>
    <definedName name="Basic6fini" localSheetId="10">#REF!</definedName>
    <definedName name="Basic6fini" localSheetId="34">#REF!</definedName>
    <definedName name="Basic6fini" localSheetId="14">#REF!</definedName>
    <definedName name="Basic6fini">#REF!</definedName>
    <definedName name="Basic6str" localSheetId="25">#REF!</definedName>
    <definedName name="Basic6str" localSheetId="13">#REF!</definedName>
    <definedName name="Basic6str" localSheetId="12">#REF!</definedName>
    <definedName name="Basic6str" localSheetId="9">#REF!</definedName>
    <definedName name="Basic6str" localSheetId="10">#REF!</definedName>
    <definedName name="Basic6str" localSheetId="34">#REF!</definedName>
    <definedName name="Basic6str" localSheetId="14">#REF!</definedName>
    <definedName name="Basic6str">#REF!</definedName>
    <definedName name="BasicC" localSheetId="25">#REF!</definedName>
    <definedName name="BasicC" localSheetId="12">#REF!</definedName>
    <definedName name="BasicC" localSheetId="9">#REF!</definedName>
    <definedName name="BasicC" localSheetId="10">#REF!</definedName>
    <definedName name="BasicC" localSheetId="34">#REF!</definedName>
    <definedName name="BasicC" localSheetId="14">#REF!</definedName>
    <definedName name="BasicC">#REF!</definedName>
    <definedName name="basicfin" localSheetId="25">#REF!</definedName>
    <definedName name="basicfin" localSheetId="12">#REF!</definedName>
    <definedName name="basicfin" localSheetId="9">#REF!</definedName>
    <definedName name="basicfin" localSheetId="10">#REF!</definedName>
    <definedName name="basicfin" localSheetId="34">#REF!</definedName>
    <definedName name="basicfin" localSheetId="14">#REF!</definedName>
    <definedName name="basicfin">#REF!</definedName>
    <definedName name="Basicoverall" localSheetId="25">#REF!</definedName>
    <definedName name="Basicoverall" localSheetId="13">#REF!</definedName>
    <definedName name="Basicoverall" localSheetId="12">#REF!</definedName>
    <definedName name="Basicoverall" localSheetId="9">#REF!</definedName>
    <definedName name="Basicoverall" localSheetId="10">#REF!</definedName>
    <definedName name="Basicoverall" localSheetId="34">#REF!</definedName>
    <definedName name="Basicoverall" localSheetId="14">#REF!</definedName>
    <definedName name="Basicoverall">#REF!</definedName>
    <definedName name="basistr" localSheetId="25">#REF!</definedName>
    <definedName name="basistr" localSheetId="12">#REF!</definedName>
    <definedName name="basistr" localSheetId="9">#REF!</definedName>
    <definedName name="basistr" localSheetId="10">#REF!</definedName>
    <definedName name="basistr" localSheetId="34">#REF!</definedName>
    <definedName name="basistr" localSheetId="14">#REF!</definedName>
    <definedName name="basistr">#REF!</definedName>
    <definedName name="bcd" localSheetId="1">'[10]AoR Finishing'!$J$309</definedName>
    <definedName name="bcd" localSheetId="5">'[10]AoR Finishing'!$J$309</definedName>
    <definedName name="bcd" localSheetId="20">'[10]AoR Finishing'!$J$309</definedName>
    <definedName name="bcd" localSheetId="30">'[10]AoR Finishing'!$J$309</definedName>
    <definedName name="bcd" localSheetId="7">'[10]AoR Finishing'!$J$309</definedName>
    <definedName name="bcd" localSheetId="31">'[10]AoR Finishing'!$J$309</definedName>
    <definedName name="bcd" localSheetId="32">'[10]AoR Finishing'!$J$309</definedName>
    <definedName name="bcd" localSheetId="29">'[10]AoR Finishing'!$J$309</definedName>
    <definedName name="bcd" localSheetId="26">'[10]AoR Finishing'!$J$309</definedName>
    <definedName name="bcd" localSheetId="27">'[17]AoR Finishing'!$J$309</definedName>
    <definedName name="bcd" localSheetId="28">'[10]AoR Finishing'!$J$309</definedName>
    <definedName name="bcd" localSheetId="9">'[17]AoR Finishing'!$J$309</definedName>
    <definedName name="bcd" localSheetId="24">'[10]AoR Finishing'!$J$309</definedName>
    <definedName name="bcd" localSheetId="3">'[10]AoR Finishing'!$J$309</definedName>
    <definedName name="bcd" localSheetId="18">'[10]AoR Finishing'!$J$309</definedName>
    <definedName name="bcd" localSheetId="6">'[10]AoR Finishing'!$J$309</definedName>
    <definedName name="bcd" localSheetId="17">'[10]AoR Finishing'!$J$309</definedName>
    <definedName name="bcd" localSheetId="4">'[10]AoR Finishing'!$J$309</definedName>
    <definedName name="bcd" localSheetId="16">'[10]AoR Finishing'!$J$309</definedName>
    <definedName name="bcd" localSheetId="33">'[10]AoR Finishing'!$J$309</definedName>
    <definedName name="bcd">'[16]AoR Finishing'!$J$309</definedName>
    <definedName name="BidClass" localSheetId="25">#REF!</definedName>
    <definedName name="BidClass" localSheetId="1">#REF!</definedName>
    <definedName name="BidClass" localSheetId="5">#REF!</definedName>
    <definedName name="BidClass" localSheetId="20">#REF!</definedName>
    <definedName name="BidClass" localSheetId="30">#REF!</definedName>
    <definedName name="BidClass" localSheetId="7">#REF!</definedName>
    <definedName name="BidClass" localSheetId="19">#REF!</definedName>
    <definedName name="BidClass" localSheetId="31">#REF!</definedName>
    <definedName name="BidClass" localSheetId="32">#REF!</definedName>
    <definedName name="BidClass" localSheetId="29">#REF!</definedName>
    <definedName name="BidClass" localSheetId="26">#REF!</definedName>
    <definedName name="BidClass" localSheetId="12">#REF!</definedName>
    <definedName name="BidClass" localSheetId="27">#REF!</definedName>
    <definedName name="BidClass" localSheetId="28">#REF!</definedName>
    <definedName name="BidClass" localSheetId="9">#REF!</definedName>
    <definedName name="BidClass" localSheetId="24">#REF!</definedName>
    <definedName name="BidClass" localSheetId="3">#REF!</definedName>
    <definedName name="BidClass" localSheetId="18">#REF!</definedName>
    <definedName name="BidClass" localSheetId="10">#REF!</definedName>
    <definedName name="BidClass" localSheetId="6">#REF!</definedName>
    <definedName name="BidClass" localSheetId="17">#REF!</definedName>
    <definedName name="BidClass" localSheetId="4">#REF!</definedName>
    <definedName name="BidClass" localSheetId="34">#REF!</definedName>
    <definedName name="BidClass" localSheetId="16">#REF!</definedName>
    <definedName name="BidClass" localSheetId="33">#REF!</definedName>
    <definedName name="BidClass" localSheetId="14">#REF!</definedName>
    <definedName name="BidClass">#REF!</definedName>
    <definedName name="BidClass_Text" localSheetId="25">#REF!</definedName>
    <definedName name="BidClass_Text" localSheetId="12">#REF!</definedName>
    <definedName name="BidClass_Text" localSheetId="9">#REF!</definedName>
    <definedName name="BidClass_Text" localSheetId="10">#REF!</definedName>
    <definedName name="BidClass_Text" localSheetId="34">#REF!</definedName>
    <definedName name="BidClass_Text" localSheetId="14">#REF!</definedName>
    <definedName name="BidClass_Text">#REF!</definedName>
    <definedName name="BillingFreq" localSheetId="25">#REF!</definedName>
    <definedName name="BillingFreq" localSheetId="12">#REF!</definedName>
    <definedName name="BillingFreq" localSheetId="9">#REF!</definedName>
    <definedName name="BillingFreq" localSheetId="10">#REF!</definedName>
    <definedName name="BillingFreq" localSheetId="34">#REF!</definedName>
    <definedName name="BillingFreq" localSheetId="14">#REF!</definedName>
    <definedName name="BillingFreq">#REF!</definedName>
    <definedName name="BillingTiming" localSheetId="25">#REF!</definedName>
    <definedName name="BillingTiming" localSheetId="12">#REF!</definedName>
    <definedName name="BillingTiming" localSheetId="9">#REF!</definedName>
    <definedName name="BillingTiming" localSheetId="10">#REF!</definedName>
    <definedName name="BillingTiming" localSheetId="34">#REF!</definedName>
    <definedName name="BillingTiming" localSheetId="14">#REF!</definedName>
    <definedName name="BillingTiming">#REF!</definedName>
    <definedName name="BOQ" localSheetId="25">#REF!</definedName>
    <definedName name="BOQ" localSheetId="12">#REF!</definedName>
    <definedName name="BOQ" localSheetId="9">#REF!</definedName>
    <definedName name="BOQ" localSheetId="10">#REF!</definedName>
    <definedName name="BOQ" localSheetId="34">#REF!</definedName>
    <definedName name="BOQ" localSheetId="14">#REF!</definedName>
    <definedName name="BOQ">#REF!</definedName>
    <definedName name="bp" localSheetId="25">#REF!</definedName>
    <definedName name="bp" localSheetId="31">#REF!</definedName>
    <definedName name="bp" localSheetId="29">#REF!</definedName>
    <definedName name="bp" localSheetId="12">#REF!</definedName>
    <definedName name="bp" localSheetId="9">#REF!</definedName>
    <definedName name="bp" localSheetId="10">#REF!</definedName>
    <definedName name="bp" localSheetId="34">#REF!</definedName>
    <definedName name="bp" localSheetId="14">#REF!</definedName>
    <definedName name="bp">#REF!</definedName>
    <definedName name="brght" localSheetId="25">[13]Intro!#REF!</definedName>
    <definedName name="brght" localSheetId="20">[13]Intro!#REF!</definedName>
    <definedName name="brght" localSheetId="30">[13]Intro!#REF!</definedName>
    <definedName name="brght" localSheetId="13">[13]Intro!#REF!</definedName>
    <definedName name="brght" localSheetId="31">[13]Intro!#REF!</definedName>
    <definedName name="brght" localSheetId="32">[13]Intro!#REF!</definedName>
    <definedName name="brght" localSheetId="29">[13]Intro!#REF!</definedName>
    <definedName name="brght" localSheetId="26">[13]Intro!#REF!</definedName>
    <definedName name="brght" localSheetId="12">[13]Intro!#REF!</definedName>
    <definedName name="brght" localSheetId="27">[13]Intro!#REF!</definedName>
    <definedName name="brght" localSheetId="28">[13]Intro!#REF!</definedName>
    <definedName name="brght" localSheetId="9">[13]Intro!#REF!</definedName>
    <definedName name="brght" localSheetId="24">[13]Intro!#REF!</definedName>
    <definedName name="brght" localSheetId="18">[13]Intro!#REF!</definedName>
    <definedName name="brght" localSheetId="10">[13]Intro!#REF!</definedName>
    <definedName name="brght" localSheetId="34">[13]Intro!#REF!</definedName>
    <definedName name="brght" localSheetId="16">[13]Intro!#REF!</definedName>
    <definedName name="brght" localSheetId="33">[13]Intro!#REF!</definedName>
    <definedName name="brght" localSheetId="14">[13]Intro!#REF!</definedName>
    <definedName name="brght">[13]Intro!#REF!</definedName>
    <definedName name="brglvl" localSheetId="25">[13]Intro!#REF!</definedName>
    <definedName name="brglvl" localSheetId="20">[13]Intro!#REF!</definedName>
    <definedName name="brglvl" localSheetId="30">[13]Intro!#REF!</definedName>
    <definedName name="brglvl" localSheetId="13">[13]Intro!#REF!</definedName>
    <definedName name="brglvl" localSheetId="31">[13]Intro!#REF!</definedName>
    <definedName name="brglvl" localSheetId="32">[13]Intro!#REF!</definedName>
    <definedName name="brglvl" localSheetId="29">[13]Intro!#REF!</definedName>
    <definedName name="brglvl" localSheetId="26">[13]Intro!#REF!</definedName>
    <definedName name="brglvl" localSheetId="12">[13]Intro!#REF!</definedName>
    <definedName name="brglvl" localSheetId="28">[13]Intro!#REF!</definedName>
    <definedName name="brglvl" localSheetId="9">[13]Intro!#REF!</definedName>
    <definedName name="brglvl" localSheetId="24">[13]Intro!#REF!</definedName>
    <definedName name="brglvl" localSheetId="18">[13]Intro!#REF!</definedName>
    <definedName name="brglvl" localSheetId="10">[13]Intro!#REF!</definedName>
    <definedName name="brglvl" localSheetId="34">[13]Intro!#REF!</definedName>
    <definedName name="brglvl" localSheetId="16">[13]Intro!#REF!</definedName>
    <definedName name="brglvl" localSheetId="33">[13]Intro!#REF!</definedName>
    <definedName name="brglvl" localSheetId="14">[13]Intro!#REF!</definedName>
    <definedName name="brglvl">[13]Intro!#REF!</definedName>
    <definedName name="BRICKWORK" localSheetId="25">[18]A.O.R.!#REF!</definedName>
    <definedName name="BRICKWORK" localSheetId="20">[18]A.O.R.!#REF!</definedName>
    <definedName name="BRICKWORK" localSheetId="12">[18]A.O.R.!#REF!</definedName>
    <definedName name="BRICKWORK" localSheetId="9">[18]A.O.R.!#REF!</definedName>
    <definedName name="BRICKWORK" localSheetId="10">[18]A.O.R.!#REF!</definedName>
    <definedName name="BRICKWORK" localSheetId="34">[18]A.O.R.!#REF!</definedName>
    <definedName name="BRICKWORK" localSheetId="14">[18]A.O.R.!#REF!</definedName>
    <definedName name="BRICKWORK">[18]A.O.R.!#REF!</definedName>
    <definedName name="BRIDGES" localSheetId="1">'[19]BOQ Distribution'!$A$35:$G$47</definedName>
    <definedName name="BRIDGES" localSheetId="5">'[19]BOQ Distribution'!$A$35:$G$47</definedName>
    <definedName name="BRIDGES" localSheetId="20">'[19]BOQ Distribution'!$A$35:$G$47</definedName>
    <definedName name="BRIDGES" localSheetId="30">'[19]BOQ Distribution'!$A$35:$G$47</definedName>
    <definedName name="BRIDGES" localSheetId="7">'[19]BOQ Distribution'!$A$35:$G$47</definedName>
    <definedName name="BRIDGES" localSheetId="31">'[19]BOQ Distribution'!$A$35:$G$47</definedName>
    <definedName name="BRIDGES" localSheetId="32">'[19]BOQ Distribution'!$A$35:$G$47</definedName>
    <definedName name="BRIDGES" localSheetId="29">'[19]BOQ Distribution'!$A$35:$G$47</definedName>
    <definedName name="BRIDGES" localSheetId="26">'[19]BOQ Distribution'!$A$35:$G$47</definedName>
    <definedName name="BRIDGES" localSheetId="27">'[20]BOQ Distribution'!$A$35:$G$47</definedName>
    <definedName name="BRIDGES" localSheetId="28">'[19]BOQ Distribution'!$A$35:$G$47</definedName>
    <definedName name="BRIDGES" localSheetId="9">'[20]BOQ Distribution'!$A$35:$G$47</definedName>
    <definedName name="BRIDGES" localSheetId="24">'[19]BOQ Distribution'!$A$35:$G$47</definedName>
    <definedName name="BRIDGES" localSheetId="3">'[19]BOQ Distribution'!$A$35:$G$47</definedName>
    <definedName name="BRIDGES" localSheetId="18">'[19]BOQ Distribution'!$A$35:$G$47</definedName>
    <definedName name="BRIDGES" localSheetId="6">'[19]BOQ Distribution'!$A$35:$G$47</definedName>
    <definedName name="BRIDGES" localSheetId="17">'[19]BOQ Distribution'!$A$35:$G$47</definedName>
    <definedName name="BRIDGES" localSheetId="4">'[19]BOQ Distribution'!$A$35:$G$47</definedName>
    <definedName name="BRIDGES" localSheetId="16">'[19]BOQ Distribution'!$A$35:$G$47</definedName>
    <definedName name="BRIDGES" localSheetId="33">'[19]BOQ Distribution'!$A$35:$G$47</definedName>
    <definedName name="BRIDGES">'[9]BOQ Distribution'!$A$35:$G$47</definedName>
    <definedName name="bs" localSheetId="25">[21]Measurment!#REF!</definedName>
    <definedName name="bs" localSheetId="1">[22]Measurment!#REF!</definedName>
    <definedName name="bs" localSheetId="5">[22]Measurment!#REF!</definedName>
    <definedName name="bs" localSheetId="20">[23]Measurment!#REF!</definedName>
    <definedName name="bs" localSheetId="30">[22]Measurment!#REF!</definedName>
    <definedName name="bs" localSheetId="7">[22]Measurment!#REF!</definedName>
    <definedName name="bs" localSheetId="31">[22]Measurment!#REF!</definedName>
    <definedName name="bs" localSheetId="32">[22]Measurment!#REF!</definedName>
    <definedName name="bs" localSheetId="29">[22]Measurment!#REF!</definedName>
    <definedName name="bs" localSheetId="26">[22]Measurment!#REF!</definedName>
    <definedName name="bs" localSheetId="12">[21]Measurment!#REF!</definedName>
    <definedName name="bs" localSheetId="27">[24]Measurment!#REF!</definedName>
    <definedName name="bs" localSheetId="28">[22]Measurment!#REF!</definedName>
    <definedName name="bs" localSheetId="9">[24]Measurment!#REF!</definedName>
    <definedName name="bs" localSheetId="24">[22]Measurment!#REF!</definedName>
    <definedName name="bs" localSheetId="3">[22]Measurment!#REF!</definedName>
    <definedName name="bs" localSheetId="18">[22]Measurment!#REF!</definedName>
    <definedName name="bs" localSheetId="10">[21]Measurment!#REF!</definedName>
    <definedName name="bs" localSheetId="6">[22]Measurment!#REF!</definedName>
    <definedName name="bs" localSheetId="17">[22]Measurment!#REF!</definedName>
    <definedName name="bs" localSheetId="4">[22]Measurment!#REF!</definedName>
    <definedName name="bs" localSheetId="34">[21]Measurment!#REF!</definedName>
    <definedName name="bs" localSheetId="16">[22]Measurment!#REF!</definedName>
    <definedName name="bs" localSheetId="33">[22]Measurment!#REF!</definedName>
    <definedName name="bs" localSheetId="14">[21]Measurment!#REF!</definedName>
    <definedName name="bs">[21]Measurment!#REF!</definedName>
    <definedName name="bsc" localSheetId="25">'[14]A.O.R r1Str'!#REF!</definedName>
    <definedName name="bsc" localSheetId="20">'[15]A.O.R r1Str'!#REF!</definedName>
    <definedName name="bsc" localSheetId="12">'[14]A.O.R r1Str'!#REF!</definedName>
    <definedName name="bsc" localSheetId="27">'[15]A.O.R r1Str'!#REF!</definedName>
    <definedName name="bsc" localSheetId="9">'[15]A.O.R r1Str'!#REF!</definedName>
    <definedName name="bsc" localSheetId="10">'[14]A.O.R r1Str'!#REF!</definedName>
    <definedName name="bsc" localSheetId="34">'[14]A.O.R r1Str'!#REF!</definedName>
    <definedName name="bsc" localSheetId="14">'[14]A.O.R r1Str'!#REF!</definedName>
    <definedName name="bsc">'[14]A.O.R r1Str'!#REF!</definedName>
    <definedName name="BSS" localSheetId="25">[21]Measurment!#REF!</definedName>
    <definedName name="BSS" localSheetId="1">[22]Measurment!#REF!</definedName>
    <definedName name="BSS" localSheetId="5">[22]Measurment!#REF!</definedName>
    <definedName name="BSS" localSheetId="20">[25]Measurment!#REF!</definedName>
    <definedName name="BSS" localSheetId="30">[22]Measurment!#REF!</definedName>
    <definedName name="BSS" localSheetId="7">[22]Measurment!#REF!</definedName>
    <definedName name="BSS" localSheetId="31">[22]Measurment!#REF!</definedName>
    <definedName name="BSS" localSheetId="32">[22]Measurment!#REF!</definedName>
    <definedName name="BSS" localSheetId="29">[22]Measurment!#REF!</definedName>
    <definedName name="BSS" localSheetId="26">[22]Measurment!#REF!</definedName>
    <definedName name="BSS" localSheetId="12">[21]Measurment!#REF!</definedName>
    <definedName name="BSS" localSheetId="27">[24]Measurment!#REF!</definedName>
    <definedName name="BSS" localSheetId="28">[22]Measurment!#REF!</definedName>
    <definedName name="BSS" localSheetId="9">[24]Measurment!#REF!</definedName>
    <definedName name="BSS" localSheetId="24">[22]Measurment!#REF!</definedName>
    <definedName name="BSS" localSheetId="3">[22]Measurment!#REF!</definedName>
    <definedName name="BSS" localSheetId="18">[22]Measurment!#REF!</definedName>
    <definedName name="BSS" localSheetId="10">[21]Measurment!#REF!</definedName>
    <definedName name="BSS" localSheetId="6">[22]Measurment!#REF!</definedName>
    <definedName name="BSS" localSheetId="17">[22]Measurment!#REF!</definedName>
    <definedName name="BSS" localSheetId="4">[22]Measurment!#REF!</definedName>
    <definedName name="BSS" localSheetId="34">[21]Measurment!#REF!</definedName>
    <definedName name="BSS" localSheetId="16">[22]Measurment!#REF!</definedName>
    <definedName name="BSS" localSheetId="33">[22]Measurment!#REF!</definedName>
    <definedName name="BSS" localSheetId="14">[21]Measurment!#REF!</definedName>
    <definedName name="BSS">[21]Measurment!#REF!</definedName>
    <definedName name="buoy" localSheetId="25">[13]Intro!#REF!</definedName>
    <definedName name="buoy" localSheetId="20">[13]Intro!#REF!</definedName>
    <definedName name="buoy" localSheetId="12">[13]Intro!#REF!</definedName>
    <definedName name="buoy" localSheetId="9">[13]Intro!#REF!</definedName>
    <definedName name="buoy" localSheetId="10">[13]Intro!#REF!</definedName>
    <definedName name="buoy" localSheetId="34">[13]Intro!#REF!</definedName>
    <definedName name="buoy" localSheetId="14">[13]Intro!#REF!</definedName>
    <definedName name="buoy">[13]Intro!#REF!</definedName>
    <definedName name="BusType" localSheetId="25">#REF!</definedName>
    <definedName name="BusType" localSheetId="1">#REF!</definedName>
    <definedName name="BusType" localSheetId="5">#REF!</definedName>
    <definedName name="BusType" localSheetId="20">#REF!</definedName>
    <definedName name="BusType" localSheetId="30">#REF!</definedName>
    <definedName name="BusType" localSheetId="7">#REF!</definedName>
    <definedName name="BusType" localSheetId="19">#REF!</definedName>
    <definedName name="BusType" localSheetId="31">#REF!</definedName>
    <definedName name="BusType" localSheetId="32">#REF!</definedName>
    <definedName name="BusType" localSheetId="29">#REF!</definedName>
    <definedName name="BusType" localSheetId="26">#REF!</definedName>
    <definedName name="BusType" localSheetId="12">#REF!</definedName>
    <definedName name="BusType" localSheetId="27">#REF!</definedName>
    <definedName name="BusType" localSheetId="28">#REF!</definedName>
    <definedName name="BusType" localSheetId="9">#REF!</definedName>
    <definedName name="BusType" localSheetId="24">#REF!</definedName>
    <definedName name="BusType" localSheetId="3">#REF!</definedName>
    <definedName name="BusType" localSheetId="18">#REF!</definedName>
    <definedName name="BusType" localSheetId="10">#REF!</definedName>
    <definedName name="BusType" localSheetId="6">#REF!</definedName>
    <definedName name="BusType" localSheetId="17">#REF!</definedName>
    <definedName name="BusType" localSheetId="4">#REF!</definedName>
    <definedName name="BusType" localSheetId="34">#REF!</definedName>
    <definedName name="BusType" localSheetId="16">#REF!</definedName>
    <definedName name="BusType" localSheetId="33">#REF!</definedName>
    <definedName name="BusType" localSheetId="14">#REF!</definedName>
    <definedName name="BusType">#REF!</definedName>
    <definedName name="BusType_Text" localSheetId="25">#REF!</definedName>
    <definedName name="BusType_Text" localSheetId="12">#REF!</definedName>
    <definedName name="BusType_Text" localSheetId="9">#REF!</definedName>
    <definedName name="BusType_Text" localSheetId="10">#REF!</definedName>
    <definedName name="BusType_Text" localSheetId="34">#REF!</definedName>
    <definedName name="BusType_Text" localSheetId="14">#REF!</definedName>
    <definedName name="BusType_Text">#REF!</definedName>
    <definedName name="C.C." localSheetId="25">[18]A.O.R.!#REF!</definedName>
    <definedName name="C.C." localSheetId="20">[18]A.O.R.!#REF!</definedName>
    <definedName name="C.C." localSheetId="30">[18]A.O.R.!#REF!</definedName>
    <definedName name="C.C." localSheetId="13">[18]A.O.R.!#REF!</definedName>
    <definedName name="C.C." localSheetId="31">[18]A.O.R.!#REF!</definedName>
    <definedName name="C.C." localSheetId="32">[18]A.O.R.!#REF!</definedName>
    <definedName name="C.C." localSheetId="29">[18]A.O.R.!#REF!</definedName>
    <definedName name="C.C." localSheetId="26">[18]A.O.R.!#REF!</definedName>
    <definedName name="C.C." localSheetId="12">[18]A.O.R.!#REF!</definedName>
    <definedName name="C.C." localSheetId="27">[18]A.O.R.!#REF!</definedName>
    <definedName name="C.C." localSheetId="28">[18]A.O.R.!#REF!</definedName>
    <definedName name="C.C." localSheetId="9">[18]A.O.R.!#REF!</definedName>
    <definedName name="C.C." localSheetId="24">[18]A.O.R.!#REF!</definedName>
    <definedName name="C.C." localSheetId="18">[18]A.O.R.!#REF!</definedName>
    <definedName name="C.C." localSheetId="10">[18]A.O.R.!#REF!</definedName>
    <definedName name="C.C." localSheetId="34">[18]A.O.R.!#REF!</definedName>
    <definedName name="C.C." localSheetId="16">[18]A.O.R.!#REF!</definedName>
    <definedName name="C.C." localSheetId="33">[18]A.O.R.!#REF!</definedName>
    <definedName name="C.C." localSheetId="14">[18]A.O.R.!#REF!</definedName>
    <definedName name="C.C.">[18]A.O.R.!#REF!</definedName>
    <definedName name="cab21.5tp" localSheetId="25">#REF!</definedName>
    <definedName name="cab21.5tp" localSheetId="1">#REF!</definedName>
    <definedName name="cab21.5tp" localSheetId="5">#REF!</definedName>
    <definedName name="cab21.5tp" localSheetId="20">#REF!</definedName>
    <definedName name="cab21.5tp" localSheetId="30">#REF!</definedName>
    <definedName name="cab21.5tp" localSheetId="7">#REF!</definedName>
    <definedName name="cab21.5tp" localSheetId="19">#REF!</definedName>
    <definedName name="cab21.5tp" localSheetId="31">#REF!</definedName>
    <definedName name="cab21.5tp" localSheetId="32">#REF!</definedName>
    <definedName name="cab21.5tp" localSheetId="29">#REF!</definedName>
    <definedName name="cab21.5tp" localSheetId="26">#REF!</definedName>
    <definedName name="cab21.5tp" localSheetId="12">#REF!</definedName>
    <definedName name="cab21.5tp" localSheetId="27">#REF!</definedName>
    <definedName name="cab21.5tp" localSheetId="28">#REF!</definedName>
    <definedName name="cab21.5tp" localSheetId="9">#REF!</definedName>
    <definedName name="cab21.5tp" localSheetId="24">#REF!</definedName>
    <definedName name="cab21.5tp" localSheetId="3">#REF!</definedName>
    <definedName name="cab21.5tp" localSheetId="18">#REF!</definedName>
    <definedName name="cab21.5tp" localSheetId="10">#REF!</definedName>
    <definedName name="cab21.5tp" localSheetId="6">#REF!</definedName>
    <definedName name="cab21.5tp" localSheetId="17">#REF!</definedName>
    <definedName name="cab21.5tp" localSheetId="4">#REF!</definedName>
    <definedName name="cab21.5tp" localSheetId="34">#REF!</definedName>
    <definedName name="cab21.5tp" localSheetId="16">#REF!</definedName>
    <definedName name="cab21.5tp" localSheetId="33">#REF!</definedName>
    <definedName name="cab21.5tp" localSheetId="14">#REF!</definedName>
    <definedName name="cab21.5tp">#REF!</definedName>
    <definedName name="cab21s" localSheetId="25">#REF!</definedName>
    <definedName name="cab21s" localSheetId="12">#REF!</definedName>
    <definedName name="cab21s" localSheetId="9">#REF!</definedName>
    <definedName name="cab21s" localSheetId="10">#REF!</definedName>
    <definedName name="cab21s" localSheetId="34">#REF!</definedName>
    <definedName name="cab21s" localSheetId="14">#REF!</definedName>
    <definedName name="cab21s">#REF!</definedName>
    <definedName name="cab21us" localSheetId="25">#REF!</definedName>
    <definedName name="cab21us" localSheetId="12">#REF!</definedName>
    <definedName name="cab21us" localSheetId="9">#REF!</definedName>
    <definedName name="cab21us" localSheetId="10">#REF!</definedName>
    <definedName name="cab21us" localSheetId="34">#REF!</definedName>
    <definedName name="cab21us" localSheetId="14">#REF!</definedName>
    <definedName name="cab21us">#REF!</definedName>
    <definedName name="cab31s" localSheetId="25">#REF!</definedName>
    <definedName name="cab31s" localSheetId="12">#REF!</definedName>
    <definedName name="cab31s" localSheetId="9">#REF!</definedName>
    <definedName name="cab31s" localSheetId="10">#REF!</definedName>
    <definedName name="cab31s" localSheetId="34">#REF!</definedName>
    <definedName name="cab31s" localSheetId="14">#REF!</definedName>
    <definedName name="cab31s">#REF!</definedName>
    <definedName name="cab31us" localSheetId="25">#REF!</definedName>
    <definedName name="cab31us" localSheetId="12">#REF!</definedName>
    <definedName name="cab31us" localSheetId="9">#REF!</definedName>
    <definedName name="cab31us" localSheetId="10">#REF!</definedName>
    <definedName name="cab31us" localSheetId="34">#REF!</definedName>
    <definedName name="cab31us" localSheetId="14">#REF!</definedName>
    <definedName name="cab31us">#REF!</definedName>
    <definedName name="cab41s" localSheetId="25">#REF!</definedName>
    <definedName name="cab41s" localSheetId="12">#REF!</definedName>
    <definedName name="cab41s" localSheetId="9">#REF!</definedName>
    <definedName name="cab41s" localSheetId="10">#REF!</definedName>
    <definedName name="cab41s" localSheetId="34">#REF!</definedName>
    <definedName name="cab41s" localSheetId="14">#REF!</definedName>
    <definedName name="cab41s">#REF!</definedName>
    <definedName name="cab41us" localSheetId="25">#REF!</definedName>
    <definedName name="cab41us" localSheetId="12">#REF!</definedName>
    <definedName name="cab41us" localSheetId="9">#REF!</definedName>
    <definedName name="cab41us" localSheetId="10">#REF!</definedName>
    <definedName name="cab41us" localSheetId="34">#REF!</definedName>
    <definedName name="cab41us" localSheetId="14">#REF!</definedName>
    <definedName name="cab41us">#REF!</definedName>
    <definedName name="cabf" localSheetId="25">#REF!</definedName>
    <definedName name="cabf" localSheetId="12">#REF!</definedName>
    <definedName name="cabf" localSheetId="9">#REF!</definedName>
    <definedName name="cabf" localSheetId="10">#REF!</definedName>
    <definedName name="cabf" localSheetId="34">#REF!</definedName>
    <definedName name="cabf" localSheetId="14">#REF!</definedName>
    <definedName name="cabf">#REF!</definedName>
    <definedName name="CABLE" localSheetId="25">#REF!</definedName>
    <definedName name="CABLE" localSheetId="12">#REF!</definedName>
    <definedName name="CABLE" localSheetId="9">#REF!</definedName>
    <definedName name="CABLE" localSheetId="10">#REF!</definedName>
    <definedName name="CABLE" localSheetId="34">#REF!</definedName>
    <definedName name="CABLE" localSheetId="14">#REF!</definedName>
    <definedName name="CABLE">#REF!</definedName>
    <definedName name="CALf" localSheetId="25">#REF!</definedName>
    <definedName name="CALf" localSheetId="12">#REF!</definedName>
    <definedName name="CALf" localSheetId="9">#REF!</definedName>
    <definedName name="CALf" localSheetId="10">#REF!</definedName>
    <definedName name="CALf" localSheetId="34">#REF!</definedName>
    <definedName name="CALf" localSheetId="14">#REF!</definedName>
    <definedName name="CALf">#REF!</definedName>
    <definedName name="canteen" localSheetId="25">#REF!</definedName>
    <definedName name="canteen" localSheetId="31">#REF!</definedName>
    <definedName name="canteen" localSheetId="29">#REF!</definedName>
    <definedName name="canteen" localSheetId="12">#REF!</definedName>
    <definedName name="canteen" localSheetId="9">#REF!</definedName>
    <definedName name="canteen" localSheetId="10">#REF!</definedName>
    <definedName name="canteen" localSheetId="34">#REF!</definedName>
    <definedName name="canteen" localSheetId="14">#REF!</definedName>
    <definedName name="canteen">#REF!</definedName>
    <definedName name="CAPAPR" localSheetId="25">[1]Sheet2!#REF!</definedName>
    <definedName name="CAPAPR" localSheetId="20">[1]Sheet2!#REF!</definedName>
    <definedName name="CAPAPR" localSheetId="30">[1]Sheet2!#REF!</definedName>
    <definedName name="CAPAPR" localSheetId="13">[1]Sheet2!#REF!</definedName>
    <definedName name="CAPAPR" localSheetId="31">[1]Sheet2!#REF!</definedName>
    <definedName name="CAPAPR" localSheetId="32">[1]Sheet2!#REF!</definedName>
    <definedName name="CAPAPR" localSheetId="29">[1]Sheet2!#REF!</definedName>
    <definedName name="CAPAPR" localSheetId="26">[1]Sheet2!#REF!</definedName>
    <definedName name="CAPAPR" localSheetId="12">[1]Sheet2!#REF!</definedName>
    <definedName name="CAPAPR" localSheetId="27">[1]Sheet2!#REF!</definedName>
    <definedName name="CAPAPR" localSheetId="28">[1]Sheet2!#REF!</definedName>
    <definedName name="CAPAPR" localSheetId="9">[1]Sheet2!#REF!</definedName>
    <definedName name="CAPAPR" localSheetId="24">[1]Sheet2!#REF!</definedName>
    <definedName name="CAPAPR" localSheetId="18">[1]Sheet2!#REF!</definedName>
    <definedName name="CAPAPR" localSheetId="10">[1]Sheet2!#REF!</definedName>
    <definedName name="CAPAPR" localSheetId="34">[1]Sheet2!#REF!</definedName>
    <definedName name="CAPAPR" localSheetId="16">[1]Sheet2!#REF!</definedName>
    <definedName name="CAPAPR" localSheetId="33">[1]Sheet2!#REF!</definedName>
    <definedName name="CAPAPR" localSheetId="14">[1]Sheet2!#REF!</definedName>
    <definedName name="CAPAPR">[1]Sheet2!#REF!</definedName>
    <definedName name="CAPAUG" localSheetId="25">[1]Sheet2!#REF!</definedName>
    <definedName name="CAPAUG" localSheetId="20">[1]Sheet2!#REF!</definedName>
    <definedName name="CAPAUG" localSheetId="30">[1]Sheet2!#REF!</definedName>
    <definedName name="CAPAUG" localSheetId="13">[1]Sheet2!#REF!</definedName>
    <definedName name="CAPAUG" localSheetId="31">[1]Sheet2!#REF!</definedName>
    <definedName name="CAPAUG" localSheetId="32">[1]Sheet2!#REF!</definedName>
    <definedName name="CAPAUG" localSheetId="29">[1]Sheet2!#REF!</definedName>
    <definedName name="CAPAUG" localSheetId="26">[1]Sheet2!#REF!</definedName>
    <definedName name="CAPAUG" localSheetId="12">[1]Sheet2!#REF!</definedName>
    <definedName name="CAPAUG" localSheetId="28">[1]Sheet2!#REF!</definedName>
    <definedName name="CAPAUG" localSheetId="9">[1]Sheet2!#REF!</definedName>
    <definedName name="CAPAUG" localSheetId="24">[1]Sheet2!#REF!</definedName>
    <definedName name="CAPAUG" localSheetId="18">[1]Sheet2!#REF!</definedName>
    <definedName name="CAPAUG" localSheetId="10">[1]Sheet2!#REF!</definedName>
    <definedName name="CAPAUG" localSheetId="34">[1]Sheet2!#REF!</definedName>
    <definedName name="CAPAUG" localSheetId="16">[1]Sheet2!#REF!</definedName>
    <definedName name="CAPAUG" localSheetId="33">[1]Sheet2!#REF!</definedName>
    <definedName name="CAPAUG" localSheetId="14">[1]Sheet2!#REF!</definedName>
    <definedName name="CAPAUG">[1]Sheet2!#REF!</definedName>
    <definedName name="CAPDEC" localSheetId="25">[1]Sheet2!#REF!</definedName>
    <definedName name="CAPDEC" localSheetId="20">[1]Sheet2!#REF!</definedName>
    <definedName name="CAPDEC" localSheetId="12">[1]Sheet2!#REF!</definedName>
    <definedName name="CAPDEC" localSheetId="9">[1]Sheet2!#REF!</definedName>
    <definedName name="CAPDEC" localSheetId="10">[1]Sheet2!#REF!</definedName>
    <definedName name="CAPDEC" localSheetId="34">[1]Sheet2!#REF!</definedName>
    <definedName name="CAPDEC" localSheetId="14">[1]Sheet2!#REF!</definedName>
    <definedName name="CAPDEC">[1]Sheet2!#REF!</definedName>
    <definedName name="CAPFEB" localSheetId="25">[1]Sheet2!#REF!</definedName>
    <definedName name="CAPFEB" localSheetId="20">[1]Sheet2!#REF!</definedName>
    <definedName name="CAPFEB" localSheetId="12">[1]Sheet2!#REF!</definedName>
    <definedName name="CAPFEB" localSheetId="9">[1]Sheet2!#REF!</definedName>
    <definedName name="CAPFEB" localSheetId="10">[1]Sheet2!#REF!</definedName>
    <definedName name="CAPFEB" localSheetId="34">[1]Sheet2!#REF!</definedName>
    <definedName name="CAPFEB" localSheetId="14">[1]Sheet2!#REF!</definedName>
    <definedName name="CAPFEB">[1]Sheet2!#REF!</definedName>
    <definedName name="CAPJAN" localSheetId="25">[1]Sheet2!#REF!</definedName>
    <definedName name="CAPJAN" localSheetId="20">[1]Sheet2!#REF!</definedName>
    <definedName name="CAPJAN" localSheetId="12">[1]Sheet2!#REF!</definedName>
    <definedName name="CAPJAN" localSheetId="9">[1]Sheet2!#REF!</definedName>
    <definedName name="CAPJAN" localSheetId="10">[1]Sheet2!#REF!</definedName>
    <definedName name="CAPJAN" localSheetId="34">[1]Sheet2!#REF!</definedName>
    <definedName name="CAPJAN" localSheetId="14">[1]Sheet2!#REF!</definedName>
    <definedName name="CAPJAN">[1]Sheet2!#REF!</definedName>
    <definedName name="CAPJUL" localSheetId="25">[1]Sheet2!#REF!</definedName>
    <definedName name="CAPJUL" localSheetId="20">[1]Sheet2!#REF!</definedName>
    <definedName name="CAPJUL" localSheetId="12">[1]Sheet2!#REF!</definedName>
    <definedName name="CAPJUL" localSheetId="9">[1]Sheet2!#REF!</definedName>
    <definedName name="CAPJUL" localSheetId="10">[1]Sheet2!#REF!</definedName>
    <definedName name="CAPJUL" localSheetId="34">[1]Sheet2!#REF!</definedName>
    <definedName name="CAPJUL" localSheetId="14">[1]Sheet2!#REF!</definedName>
    <definedName name="CAPJUL">[1]Sheet2!#REF!</definedName>
    <definedName name="CAPJUN" localSheetId="25">[1]Sheet2!#REF!</definedName>
    <definedName name="CAPJUN" localSheetId="20">[1]Sheet2!#REF!</definedName>
    <definedName name="CAPJUN" localSheetId="12">[1]Sheet2!#REF!</definedName>
    <definedName name="CAPJUN" localSheetId="9">[1]Sheet2!#REF!</definedName>
    <definedName name="CAPJUN" localSheetId="10">[1]Sheet2!#REF!</definedName>
    <definedName name="CAPJUN" localSheetId="34">[1]Sheet2!#REF!</definedName>
    <definedName name="CAPJUN" localSheetId="14">[1]Sheet2!#REF!</definedName>
    <definedName name="CAPJUN">[1]Sheet2!#REF!</definedName>
    <definedName name="CAPMAR" localSheetId="25">[1]Sheet2!#REF!</definedName>
    <definedName name="CAPMAR" localSheetId="20">[1]Sheet2!#REF!</definedName>
    <definedName name="CAPMAR" localSheetId="12">[1]Sheet2!#REF!</definedName>
    <definedName name="CAPMAR" localSheetId="9">[1]Sheet2!#REF!</definedName>
    <definedName name="CAPMAR" localSheetId="10">[1]Sheet2!#REF!</definedName>
    <definedName name="CAPMAR" localSheetId="34">[1]Sheet2!#REF!</definedName>
    <definedName name="CAPMAR" localSheetId="14">[1]Sheet2!#REF!</definedName>
    <definedName name="CAPMAR">[1]Sheet2!#REF!</definedName>
    <definedName name="CAPMAY" localSheetId="25">[1]Sheet2!#REF!</definedName>
    <definedName name="CAPMAY" localSheetId="20">[1]Sheet2!#REF!</definedName>
    <definedName name="CAPMAY" localSheetId="12">[1]Sheet2!#REF!</definedName>
    <definedName name="CAPMAY" localSheetId="9">[1]Sheet2!#REF!</definedName>
    <definedName name="CAPMAY" localSheetId="10">[1]Sheet2!#REF!</definedName>
    <definedName name="CAPMAY" localSheetId="34">[1]Sheet2!#REF!</definedName>
    <definedName name="CAPMAY" localSheetId="14">[1]Sheet2!#REF!</definedName>
    <definedName name="CAPMAY">[1]Sheet2!#REF!</definedName>
    <definedName name="CAPNOV" localSheetId="25">[1]Sheet2!#REF!</definedName>
    <definedName name="CAPNOV" localSheetId="20">[1]Sheet2!#REF!</definedName>
    <definedName name="CAPNOV" localSheetId="12">[1]Sheet2!#REF!</definedName>
    <definedName name="CAPNOV" localSheetId="9">[1]Sheet2!#REF!</definedName>
    <definedName name="CAPNOV" localSheetId="10">[1]Sheet2!#REF!</definedName>
    <definedName name="CAPNOV" localSheetId="34">[1]Sheet2!#REF!</definedName>
    <definedName name="CAPNOV" localSheetId="14">[1]Sheet2!#REF!</definedName>
    <definedName name="CAPNOV">[1]Sheet2!#REF!</definedName>
    <definedName name="CAPOCT" localSheetId="25">[1]Sheet2!#REF!</definedName>
    <definedName name="CAPOCT" localSheetId="20">[1]Sheet2!#REF!</definedName>
    <definedName name="CAPOCT" localSheetId="12">[1]Sheet2!#REF!</definedName>
    <definedName name="CAPOCT" localSheetId="9">[1]Sheet2!#REF!</definedName>
    <definedName name="CAPOCT" localSheetId="10">[1]Sheet2!#REF!</definedName>
    <definedName name="CAPOCT" localSheetId="34">[1]Sheet2!#REF!</definedName>
    <definedName name="CAPOCT" localSheetId="14">[1]Sheet2!#REF!</definedName>
    <definedName name="CAPOCT">[1]Sheet2!#REF!</definedName>
    <definedName name="CAPSEP" localSheetId="25">[1]Sheet2!#REF!</definedName>
    <definedName name="CAPSEP" localSheetId="20">[1]Sheet2!#REF!</definedName>
    <definedName name="CAPSEP" localSheetId="12">[1]Sheet2!#REF!</definedName>
    <definedName name="CAPSEP" localSheetId="9">[1]Sheet2!#REF!</definedName>
    <definedName name="CAPSEP" localSheetId="10">[1]Sheet2!#REF!</definedName>
    <definedName name="CAPSEP" localSheetId="34">[1]Sheet2!#REF!</definedName>
    <definedName name="CAPSEP" localSheetId="14">[1]Sheet2!#REF!</definedName>
    <definedName name="CAPSEP">[1]Sheet2!#REF!</definedName>
    <definedName name="cascrente" localSheetId="25">#REF!</definedName>
    <definedName name="cascrente" localSheetId="1">#REF!</definedName>
    <definedName name="cascrente" localSheetId="5">#REF!</definedName>
    <definedName name="cascrente" localSheetId="7">#REF!</definedName>
    <definedName name="cascrente" localSheetId="19">#REF!</definedName>
    <definedName name="cascrente" localSheetId="12">#REF!</definedName>
    <definedName name="cascrente" localSheetId="27">#REF!</definedName>
    <definedName name="cascrente" localSheetId="9">#REF!</definedName>
    <definedName name="cascrente" localSheetId="3">#REF!</definedName>
    <definedName name="cascrente" localSheetId="10">#REF!</definedName>
    <definedName name="cascrente" localSheetId="6">#REF!</definedName>
    <definedName name="cascrente" localSheetId="17">#REF!</definedName>
    <definedName name="cascrente" localSheetId="4">#REF!</definedName>
    <definedName name="cascrente" localSheetId="34">#REF!</definedName>
    <definedName name="cascrente" localSheetId="14">#REF!</definedName>
    <definedName name="cascrente">#REF!</definedName>
    <definedName name="cbas" localSheetId="25">'[14]A.O.R r1'!#REF!</definedName>
    <definedName name="cbas" localSheetId="20">'[15]A.O.R r1'!#REF!</definedName>
    <definedName name="cbas" localSheetId="12">'[14]A.O.R r1'!#REF!</definedName>
    <definedName name="cbas" localSheetId="27">'[15]A.O.R r1'!#REF!</definedName>
    <definedName name="cbas" localSheetId="9">'[15]A.O.R r1'!#REF!</definedName>
    <definedName name="cbas" localSheetId="10">'[14]A.O.R r1'!#REF!</definedName>
    <definedName name="cbas" localSheetId="34">'[14]A.O.R r1'!#REF!</definedName>
    <definedName name="cbas" localSheetId="14">'[14]A.O.R r1'!#REF!</definedName>
    <definedName name="cbas">'[14]A.O.R r1'!#REF!</definedName>
    <definedName name="Cbasic" localSheetId="25">'[14]A.O.R r1'!#REF!</definedName>
    <definedName name="Cbasic" localSheetId="1">'[15]A.O.R r1'!#REF!</definedName>
    <definedName name="Cbasic" localSheetId="5">'[15]A.O.R r1'!#REF!</definedName>
    <definedName name="Cbasic" localSheetId="20">'[15]A.O.R r1'!#REF!</definedName>
    <definedName name="Cbasic" localSheetId="30">'[15]A.O.R r1'!#REF!</definedName>
    <definedName name="Cbasic" localSheetId="13">'[15]A.O.R r1'!#REF!</definedName>
    <definedName name="Cbasic" localSheetId="7">'[15]A.O.R r1'!#REF!</definedName>
    <definedName name="Cbasic" localSheetId="31">'[15]A.O.R r1'!#REF!</definedName>
    <definedName name="Cbasic" localSheetId="32">'[15]A.O.R r1'!#REF!</definedName>
    <definedName name="Cbasic" localSheetId="29">'[15]A.O.R r1'!#REF!</definedName>
    <definedName name="Cbasic" localSheetId="26">'[15]A.O.R r1'!#REF!</definedName>
    <definedName name="Cbasic" localSheetId="12">'[14]A.O.R r1'!#REF!</definedName>
    <definedName name="Cbasic" localSheetId="27">'[15]A.O.R r1'!#REF!</definedName>
    <definedName name="Cbasic" localSheetId="28">'[15]A.O.R r1'!#REF!</definedName>
    <definedName name="Cbasic" localSheetId="9">'[15]A.O.R r1'!#REF!</definedName>
    <definedName name="Cbasic" localSheetId="24">'[15]A.O.R r1'!#REF!</definedName>
    <definedName name="Cbasic" localSheetId="3">'[15]A.O.R r1'!#REF!</definedName>
    <definedName name="Cbasic" localSheetId="18">'[15]A.O.R r1'!#REF!</definedName>
    <definedName name="Cbasic" localSheetId="10">'[14]A.O.R r1'!#REF!</definedName>
    <definedName name="Cbasic" localSheetId="6">'[15]A.O.R r1'!#REF!</definedName>
    <definedName name="Cbasic" localSheetId="17">'[15]A.O.R r1'!#REF!</definedName>
    <definedName name="Cbasic" localSheetId="4">'[15]A.O.R r1'!#REF!</definedName>
    <definedName name="Cbasic" localSheetId="34">'[14]A.O.R r1'!#REF!</definedName>
    <definedName name="Cbasic" localSheetId="16">'[15]A.O.R r1'!#REF!</definedName>
    <definedName name="Cbasic" localSheetId="33">'[15]A.O.R r1'!#REF!</definedName>
    <definedName name="Cbasic" localSheetId="14">'[14]A.O.R r1'!#REF!</definedName>
    <definedName name="Cbasic">'[14]A.O.R r1'!#REF!</definedName>
    <definedName name="cbecc" localSheetId="25">#REF!</definedName>
    <definedName name="cbecc" localSheetId="20">#REF!</definedName>
    <definedName name="cbecc" localSheetId="30">#REF!</definedName>
    <definedName name="cbecc" localSheetId="31">#REF!</definedName>
    <definedName name="cbecc" localSheetId="32">#REF!</definedName>
    <definedName name="cbecc" localSheetId="29">#REF!</definedName>
    <definedName name="cbecc" localSheetId="26">#REF!</definedName>
    <definedName name="cbecc" localSheetId="12">#REF!</definedName>
    <definedName name="cbecc" localSheetId="27">#REF!</definedName>
    <definedName name="cbecc" localSheetId="28">#REF!</definedName>
    <definedName name="cbecc" localSheetId="9">#REF!</definedName>
    <definedName name="cbecc" localSheetId="24">#REF!</definedName>
    <definedName name="cbecc" localSheetId="18">#REF!</definedName>
    <definedName name="cbecc" localSheetId="10">#REF!</definedName>
    <definedName name="cbecc" localSheetId="34">#REF!</definedName>
    <definedName name="cbecc" localSheetId="16">#REF!</definedName>
    <definedName name="cbecc" localSheetId="33">#REF!</definedName>
    <definedName name="cbecc" localSheetId="14">#REF!</definedName>
    <definedName name="cbecc">#REF!</definedName>
    <definedName name="cbwt" localSheetId="25">#REF!</definedName>
    <definedName name="cbwt" localSheetId="20">#REF!</definedName>
    <definedName name="cbwt" localSheetId="12">#REF!</definedName>
    <definedName name="cbwt" localSheetId="9">#REF!</definedName>
    <definedName name="cbwt" localSheetId="10">#REF!</definedName>
    <definedName name="cbwt" localSheetId="34">#REF!</definedName>
    <definedName name="cbwt" localSheetId="14">#REF!</definedName>
    <definedName name="cbwt">#REF!</definedName>
    <definedName name="cbwtt" localSheetId="25">#REF!</definedName>
    <definedName name="cbwtt" localSheetId="20">#REF!</definedName>
    <definedName name="cbwtt" localSheetId="12">#REF!</definedName>
    <definedName name="cbwtt" localSheetId="9">#REF!</definedName>
    <definedName name="cbwtt" localSheetId="10">#REF!</definedName>
    <definedName name="cbwtt" localSheetId="34">#REF!</definedName>
    <definedName name="cbwtt" localSheetId="14">#REF!</definedName>
    <definedName name="cbwtt">#REF!</definedName>
    <definedName name="cbxsa" localSheetId="25">#REF!</definedName>
    <definedName name="cbxsa" localSheetId="20">#REF!</definedName>
    <definedName name="cbxsa" localSheetId="12">#REF!</definedName>
    <definedName name="cbxsa" localSheetId="9">#REF!</definedName>
    <definedName name="cbxsa" localSheetId="10">#REF!</definedName>
    <definedName name="cbxsa" localSheetId="34">#REF!</definedName>
    <definedName name="cbxsa" localSheetId="14">#REF!</definedName>
    <definedName name="cbxsa">#REF!</definedName>
    <definedName name="ccbeam" localSheetId="25">[13]Intro!#REF!</definedName>
    <definedName name="ccbeam" localSheetId="20">[13]Intro!#REF!</definedName>
    <definedName name="ccbeam" localSheetId="30">[13]Intro!#REF!</definedName>
    <definedName name="ccbeam" localSheetId="13">[13]Intro!#REF!</definedName>
    <definedName name="ccbeam" localSheetId="31">[13]Intro!#REF!</definedName>
    <definedName name="ccbeam" localSheetId="32">[13]Intro!#REF!</definedName>
    <definedName name="ccbeam" localSheetId="29">[13]Intro!#REF!</definedName>
    <definedName name="ccbeam" localSheetId="26">[13]Intro!#REF!</definedName>
    <definedName name="ccbeam" localSheetId="12">[13]Intro!#REF!</definedName>
    <definedName name="ccbeam" localSheetId="27">[13]Intro!#REF!</definedName>
    <definedName name="ccbeam" localSheetId="28">[13]Intro!#REF!</definedName>
    <definedName name="ccbeam" localSheetId="9">[13]Intro!#REF!</definedName>
    <definedName name="ccbeam" localSheetId="24">[13]Intro!#REF!</definedName>
    <definedName name="ccbeam" localSheetId="18">[13]Intro!#REF!</definedName>
    <definedName name="ccbeam" localSheetId="10">[13]Intro!#REF!</definedName>
    <definedName name="ccbeam" localSheetId="34">[13]Intro!#REF!</definedName>
    <definedName name="ccbeam" localSheetId="16">[13]Intro!#REF!</definedName>
    <definedName name="ccbeam" localSheetId="33">[13]Intro!#REF!</definedName>
    <definedName name="ccbeam" localSheetId="14">[13]Intro!#REF!</definedName>
    <definedName name="ccbeam">[13]Intro!#REF!</definedName>
    <definedName name="ccbrgs" localSheetId="25">[13]Intro!#REF!</definedName>
    <definedName name="ccbrgs" localSheetId="20">[13]Intro!#REF!</definedName>
    <definedName name="ccbrgs" localSheetId="30">[13]Intro!#REF!</definedName>
    <definedName name="ccbrgs" localSheetId="13">[13]Intro!#REF!</definedName>
    <definedName name="ccbrgs" localSheetId="31">[13]Intro!#REF!</definedName>
    <definedName name="ccbrgs" localSheetId="32">[13]Intro!#REF!</definedName>
    <definedName name="ccbrgs" localSheetId="29">[13]Intro!#REF!</definedName>
    <definedName name="ccbrgs" localSheetId="26">[13]Intro!#REF!</definedName>
    <definedName name="ccbrgs" localSheetId="12">[13]Intro!#REF!</definedName>
    <definedName name="ccbrgs" localSheetId="28">[13]Intro!#REF!</definedName>
    <definedName name="ccbrgs" localSheetId="9">[13]Intro!#REF!</definedName>
    <definedName name="ccbrgs" localSheetId="24">[13]Intro!#REF!</definedName>
    <definedName name="ccbrgs" localSheetId="18">[13]Intro!#REF!</definedName>
    <definedName name="ccbrgs" localSheetId="10">[13]Intro!#REF!</definedName>
    <definedName name="ccbrgs" localSheetId="34">[13]Intro!#REF!</definedName>
    <definedName name="ccbrgs" localSheetId="16">[13]Intro!#REF!</definedName>
    <definedName name="ccbrgs" localSheetId="33">[13]Intro!#REF!</definedName>
    <definedName name="ccbrgs" localSheetId="14">[13]Intro!#REF!</definedName>
    <definedName name="ccbrgs">[13]Intro!#REF!</definedName>
    <definedName name="ccpicw" localSheetId="25">#REF!</definedName>
    <definedName name="ccpicw" localSheetId="1">#REF!</definedName>
    <definedName name="ccpicw" localSheetId="5">#REF!</definedName>
    <definedName name="ccpicw" localSheetId="20">#REF!</definedName>
    <definedName name="ccpicw" localSheetId="30">#REF!</definedName>
    <definedName name="ccpicw" localSheetId="7">#REF!</definedName>
    <definedName name="ccpicw" localSheetId="19">#REF!</definedName>
    <definedName name="ccpicw" localSheetId="31">#REF!</definedName>
    <definedName name="ccpicw" localSheetId="32">#REF!</definedName>
    <definedName name="ccpicw" localSheetId="29">#REF!</definedName>
    <definedName name="ccpicw" localSheetId="26">#REF!</definedName>
    <definedName name="ccpicw" localSheetId="12">#REF!</definedName>
    <definedName name="ccpicw" localSheetId="27">#REF!</definedName>
    <definedName name="ccpicw" localSheetId="28">#REF!</definedName>
    <definedName name="ccpicw" localSheetId="9">#REF!</definedName>
    <definedName name="ccpicw" localSheetId="24">#REF!</definedName>
    <definedName name="ccpicw" localSheetId="3">#REF!</definedName>
    <definedName name="ccpicw" localSheetId="18">#REF!</definedName>
    <definedName name="ccpicw" localSheetId="10">#REF!</definedName>
    <definedName name="ccpicw" localSheetId="6">#REF!</definedName>
    <definedName name="ccpicw" localSheetId="17">#REF!</definedName>
    <definedName name="ccpicw" localSheetId="4">#REF!</definedName>
    <definedName name="ccpicw" localSheetId="34">#REF!</definedName>
    <definedName name="ccpicw" localSheetId="16">#REF!</definedName>
    <definedName name="ccpicw" localSheetId="33">#REF!</definedName>
    <definedName name="ccpicw" localSheetId="14">#REF!</definedName>
    <definedName name="ccpicw">#REF!</definedName>
    <definedName name="ccprlgb" localSheetId="25">[13]Intro!#REF!</definedName>
    <definedName name="ccprlgb" localSheetId="20">[13]Intro!#REF!</definedName>
    <definedName name="ccprlgb" localSheetId="30">[13]Intro!#REF!</definedName>
    <definedName name="ccprlgb" localSheetId="13">[13]Intro!#REF!</definedName>
    <definedName name="ccprlgb" localSheetId="31">[13]Intro!#REF!</definedName>
    <definedName name="ccprlgb" localSheetId="32">[13]Intro!#REF!</definedName>
    <definedName name="ccprlgb" localSheetId="29">[13]Intro!#REF!</definedName>
    <definedName name="ccprlgb" localSheetId="26">[13]Intro!#REF!</definedName>
    <definedName name="ccprlgb" localSheetId="12">[13]Intro!#REF!</definedName>
    <definedName name="ccprlgb" localSheetId="27">[13]Intro!#REF!</definedName>
    <definedName name="ccprlgb" localSheetId="28">[13]Intro!#REF!</definedName>
    <definedName name="ccprlgb" localSheetId="9">[13]Intro!#REF!</definedName>
    <definedName name="ccprlgb" localSheetId="24">[13]Intro!#REF!</definedName>
    <definedName name="ccprlgb" localSheetId="18">[13]Intro!#REF!</definedName>
    <definedName name="ccprlgb" localSheetId="10">[13]Intro!#REF!</definedName>
    <definedName name="ccprlgb" localSheetId="34">[13]Intro!#REF!</definedName>
    <definedName name="ccprlgb" localSheetId="16">[13]Intro!#REF!</definedName>
    <definedName name="ccprlgb" localSheetId="33">[13]Intro!#REF!</definedName>
    <definedName name="ccprlgb" localSheetId="14">[13]Intro!#REF!</definedName>
    <definedName name="ccprlgb">[13]Intro!#REF!</definedName>
    <definedName name="ccprlgt" localSheetId="25">[13]Intro!#REF!</definedName>
    <definedName name="ccprlgt" localSheetId="20">[13]Intro!#REF!</definedName>
    <definedName name="ccprlgt" localSheetId="30">[13]Intro!#REF!</definedName>
    <definedName name="ccprlgt" localSheetId="13">[13]Intro!#REF!</definedName>
    <definedName name="ccprlgt" localSheetId="31">[13]Intro!#REF!</definedName>
    <definedName name="ccprlgt" localSheetId="32">[13]Intro!#REF!</definedName>
    <definedName name="ccprlgt" localSheetId="29">[13]Intro!#REF!</definedName>
    <definedName name="ccprlgt" localSheetId="26">[13]Intro!#REF!</definedName>
    <definedName name="ccprlgt" localSheetId="12">[13]Intro!#REF!</definedName>
    <definedName name="ccprlgt" localSheetId="28">[13]Intro!#REF!</definedName>
    <definedName name="ccprlgt" localSheetId="9">[13]Intro!#REF!</definedName>
    <definedName name="ccprlgt" localSheetId="24">[13]Intro!#REF!</definedName>
    <definedName name="ccprlgt" localSheetId="18">[13]Intro!#REF!</definedName>
    <definedName name="ccprlgt" localSheetId="10">[13]Intro!#REF!</definedName>
    <definedName name="ccprlgt" localSheetId="34">[13]Intro!#REF!</definedName>
    <definedName name="ccprlgt" localSheetId="16">[13]Intro!#REF!</definedName>
    <definedName name="ccprlgt" localSheetId="33">[13]Intro!#REF!</definedName>
    <definedName name="ccprlgt" localSheetId="14">[13]Intro!#REF!</definedName>
    <definedName name="ccprlgt">[13]Intro!#REF!</definedName>
    <definedName name="ccspani" localSheetId="25">[13]Intro!#REF!</definedName>
    <definedName name="ccspani" localSheetId="20">[13]Intro!#REF!</definedName>
    <definedName name="ccspani" localSheetId="12">[13]Intro!#REF!</definedName>
    <definedName name="ccspani" localSheetId="9">[13]Intro!#REF!</definedName>
    <definedName name="ccspani" localSheetId="10">[13]Intro!#REF!</definedName>
    <definedName name="ccspani" localSheetId="34">[13]Intro!#REF!</definedName>
    <definedName name="ccspani" localSheetId="14">[13]Intro!#REF!</definedName>
    <definedName name="ccspani">[13]Intro!#REF!</definedName>
    <definedName name="ccspano" localSheetId="25">[13]Intro!#REF!</definedName>
    <definedName name="ccspano" localSheetId="20">[13]Intro!#REF!</definedName>
    <definedName name="ccspano" localSheetId="12">[13]Intro!#REF!</definedName>
    <definedName name="ccspano" localSheetId="9">[13]Intro!#REF!</definedName>
    <definedName name="ccspano" localSheetId="10">[13]Intro!#REF!</definedName>
    <definedName name="ccspano" localSheetId="34">[13]Intro!#REF!</definedName>
    <definedName name="ccspano" localSheetId="14">[13]Intro!#REF!</definedName>
    <definedName name="ccspano">[13]Intro!#REF!</definedName>
    <definedName name="ccspl" localSheetId="25">[13]Intro!#REF!</definedName>
    <definedName name="ccspl" localSheetId="20">[13]Intro!#REF!</definedName>
    <definedName name="ccspl" localSheetId="12">[13]Intro!#REF!</definedName>
    <definedName name="ccspl" localSheetId="9">[13]Intro!#REF!</definedName>
    <definedName name="ccspl" localSheetId="10">[13]Intro!#REF!</definedName>
    <definedName name="ccspl" localSheetId="34">[13]Intro!#REF!</definedName>
    <definedName name="ccspl" localSheetId="14">[13]Intro!#REF!</definedName>
    <definedName name="ccspl">[13]Intro!#REF!</definedName>
    <definedName name="ccspll" localSheetId="25">[13]Intro!#REF!</definedName>
    <definedName name="ccspll" localSheetId="20">[13]Intro!#REF!</definedName>
    <definedName name="ccspll" localSheetId="12">[13]Intro!#REF!</definedName>
    <definedName name="ccspll" localSheetId="9">[13]Intro!#REF!</definedName>
    <definedName name="ccspll" localSheetId="10">[13]Intro!#REF!</definedName>
    <definedName name="ccspll" localSheetId="34">[13]Intro!#REF!</definedName>
    <definedName name="ccspll" localSheetId="14">[13]Intro!#REF!</definedName>
    <definedName name="ccspll">[13]Intro!#REF!</definedName>
    <definedName name="ccsplt" localSheetId="25">[13]Intro!#REF!</definedName>
    <definedName name="ccsplt" localSheetId="20">[13]Intro!#REF!</definedName>
    <definedName name="ccsplt" localSheetId="12">[13]Intro!#REF!</definedName>
    <definedName name="ccsplt" localSheetId="9">[13]Intro!#REF!</definedName>
    <definedName name="ccsplt" localSheetId="10">[13]Intro!#REF!</definedName>
    <definedName name="ccsplt" localSheetId="34">[13]Intro!#REF!</definedName>
    <definedName name="ccsplt" localSheetId="14">[13]Intro!#REF!</definedName>
    <definedName name="ccsplt">[13]Intro!#REF!</definedName>
    <definedName name="Cement" localSheetId="25">#REF!</definedName>
    <definedName name="Cement" localSheetId="1">#REF!</definedName>
    <definedName name="Cement" localSheetId="5">#REF!</definedName>
    <definedName name="Cement" localSheetId="20">#REF!</definedName>
    <definedName name="Cement" localSheetId="30">#REF!</definedName>
    <definedName name="Cement" localSheetId="7">#REF!</definedName>
    <definedName name="Cement" localSheetId="19">#REF!</definedName>
    <definedName name="Cement" localSheetId="31">#REF!</definedName>
    <definedName name="Cement" localSheetId="32">#REF!</definedName>
    <definedName name="Cement" localSheetId="29">#REF!</definedName>
    <definedName name="Cement" localSheetId="26">#REF!</definedName>
    <definedName name="Cement" localSheetId="12">#REF!</definedName>
    <definedName name="Cement" localSheetId="27">#REF!</definedName>
    <definedName name="Cement" localSheetId="28">#REF!</definedName>
    <definedName name="Cement" localSheetId="9">#REF!</definedName>
    <definedName name="Cement" localSheetId="24">#REF!</definedName>
    <definedName name="Cement" localSheetId="3">#REF!</definedName>
    <definedName name="Cement" localSheetId="18">#REF!</definedName>
    <definedName name="Cement" localSheetId="10">#REF!</definedName>
    <definedName name="Cement" localSheetId="6">#REF!</definedName>
    <definedName name="Cement" localSheetId="17">#REF!</definedName>
    <definedName name="Cement" localSheetId="4">#REF!</definedName>
    <definedName name="Cement" localSheetId="34">#REF!</definedName>
    <definedName name="Cement" localSheetId="16">#REF!</definedName>
    <definedName name="Cement" localSheetId="33">#REF!</definedName>
    <definedName name="Cement" localSheetId="14">#REF!</definedName>
    <definedName name="Cement">#REF!</definedName>
    <definedName name="CementAmt" localSheetId="25">#REF!</definedName>
    <definedName name="CementAmt" localSheetId="0">#REF!</definedName>
    <definedName name="CementAmt" localSheetId="12">#REF!</definedName>
    <definedName name="CementAmt" localSheetId="9">#REF!</definedName>
    <definedName name="CementAmt" localSheetId="10">#REF!</definedName>
    <definedName name="CementAmt" localSheetId="14">#REF!</definedName>
    <definedName name="CementAmt">#REF!</definedName>
    <definedName name="CementQty" localSheetId="25">#REF!</definedName>
    <definedName name="CementQty" localSheetId="0">#REF!</definedName>
    <definedName name="CementQty" localSheetId="12">#REF!</definedName>
    <definedName name="CementQty" localSheetId="9">#REF!</definedName>
    <definedName name="CementQty" localSheetId="10">#REF!</definedName>
    <definedName name="CementQty" localSheetId="14">#REF!</definedName>
    <definedName name="CementQty">#REF!</definedName>
    <definedName name="cemt" localSheetId="25">[26]Measurment!#REF!</definedName>
    <definedName name="cemt" localSheetId="1">[26]Measurment!#REF!</definedName>
    <definedName name="cemt" localSheetId="5">[26]Measurment!#REF!</definedName>
    <definedName name="cemt" localSheetId="7">[26]Measurment!#REF!</definedName>
    <definedName name="cemt" localSheetId="19">[26]Measurment!#REF!</definedName>
    <definedName name="cemt" localSheetId="12">[26]Measurment!#REF!</definedName>
    <definedName name="cemt" localSheetId="9">[26]Measurment!#REF!</definedName>
    <definedName name="cemt" localSheetId="3">[26]Measurment!#REF!</definedName>
    <definedName name="cemt" localSheetId="10">[26]Measurment!#REF!</definedName>
    <definedName name="cemt" localSheetId="6">[26]Measurment!#REF!</definedName>
    <definedName name="cemt" localSheetId="17">[26]Measurment!#REF!</definedName>
    <definedName name="cemt" localSheetId="4">[26]Measurment!#REF!</definedName>
    <definedName name="cemt" localSheetId="16">[26]Measurment!#REF!</definedName>
    <definedName name="cemt" localSheetId="14">[26]Measurment!#REF!</definedName>
    <definedName name="cemt">[26]Measurment!#REF!</definedName>
    <definedName name="cgsidl" localSheetId="25">#REF!</definedName>
    <definedName name="cgsidl" localSheetId="1">#REF!</definedName>
    <definedName name="cgsidl" localSheetId="5">#REF!</definedName>
    <definedName name="cgsidl" localSheetId="20">#REF!</definedName>
    <definedName name="cgsidl" localSheetId="30">#REF!</definedName>
    <definedName name="cgsidl" localSheetId="7">#REF!</definedName>
    <definedName name="cgsidl" localSheetId="19">#REF!</definedName>
    <definedName name="cgsidl" localSheetId="31">#REF!</definedName>
    <definedName name="cgsidl" localSheetId="32">#REF!</definedName>
    <definedName name="cgsidl" localSheetId="29">#REF!</definedName>
    <definedName name="cgsidl" localSheetId="26">#REF!</definedName>
    <definedName name="cgsidl" localSheetId="12">#REF!</definedName>
    <definedName name="cgsidl" localSheetId="28">#REF!</definedName>
    <definedName name="cgsidl" localSheetId="9">#REF!</definedName>
    <definedName name="cgsidl" localSheetId="24">#REF!</definedName>
    <definedName name="cgsidl" localSheetId="3">#REF!</definedName>
    <definedName name="cgsidl" localSheetId="18">#REF!</definedName>
    <definedName name="cgsidl" localSheetId="10">#REF!</definedName>
    <definedName name="cgsidl" localSheetId="6">#REF!</definedName>
    <definedName name="cgsidl" localSheetId="17">#REF!</definedName>
    <definedName name="cgsidl" localSheetId="4">#REF!</definedName>
    <definedName name="cgsidl" localSheetId="34">#REF!</definedName>
    <definedName name="cgsidl" localSheetId="16">#REF!</definedName>
    <definedName name="cgsidl" localSheetId="33">#REF!</definedName>
    <definedName name="cgsidl" localSheetId="14">#REF!</definedName>
    <definedName name="cgsidl">#REF!</definedName>
    <definedName name="ChangeBy" localSheetId="25">#REF!</definedName>
    <definedName name="ChangeBy" localSheetId="12">#REF!</definedName>
    <definedName name="ChangeBy" localSheetId="9">#REF!</definedName>
    <definedName name="ChangeBy" localSheetId="10">#REF!</definedName>
    <definedName name="ChangeBy" localSheetId="34">#REF!</definedName>
    <definedName name="ChangeBy" localSheetId="14">#REF!</definedName>
    <definedName name="ChangeBy">#REF!</definedName>
    <definedName name="ChangeDate" localSheetId="25">#REF!</definedName>
    <definedName name="ChangeDate" localSheetId="12">#REF!</definedName>
    <definedName name="ChangeDate" localSheetId="9">#REF!</definedName>
    <definedName name="ChangeDate" localSheetId="10">#REF!</definedName>
    <definedName name="ChangeDate" localSheetId="34">#REF!</definedName>
    <definedName name="ChangeDate" localSheetId="14">#REF!</definedName>
    <definedName name="ChangeDate">#REF!</definedName>
    <definedName name="CI" localSheetId="25">[27]Measurment!#REF!</definedName>
    <definedName name="CI" localSheetId="20">[27]Measurment!#REF!</definedName>
    <definedName name="CI" localSheetId="30">[27]Measurment!#REF!</definedName>
    <definedName name="CI" localSheetId="13">[27]Measurment!#REF!</definedName>
    <definedName name="CI" localSheetId="31">[27]Measurment!#REF!</definedName>
    <definedName name="CI" localSheetId="32">[27]Measurment!#REF!</definedName>
    <definedName name="CI" localSheetId="29">[27]Measurment!#REF!</definedName>
    <definedName name="CI" localSheetId="26">[27]Measurment!#REF!</definedName>
    <definedName name="CI" localSheetId="12">[27]Measurment!#REF!</definedName>
    <definedName name="CI" localSheetId="27">[27]Measurment!#REF!</definedName>
    <definedName name="CI" localSheetId="28">[27]Measurment!#REF!</definedName>
    <definedName name="CI" localSheetId="9">[27]Measurment!#REF!</definedName>
    <definedName name="CI" localSheetId="24">[27]Measurment!#REF!</definedName>
    <definedName name="CI" localSheetId="18">[27]Measurment!#REF!</definedName>
    <definedName name="CI" localSheetId="10">[27]Measurment!#REF!</definedName>
    <definedName name="CI" localSheetId="34">[27]Measurment!#REF!</definedName>
    <definedName name="CI" localSheetId="16">[27]Measurment!#REF!</definedName>
    <definedName name="CI" localSheetId="33">[27]Measurment!#REF!</definedName>
    <definedName name="CI" localSheetId="14">[27]Measurment!#REF!</definedName>
    <definedName name="CI">[27]Measurment!#REF!</definedName>
    <definedName name="cici" localSheetId="25">#REF!</definedName>
    <definedName name="cici" localSheetId="20">#REF!</definedName>
    <definedName name="cici" localSheetId="30">#REF!</definedName>
    <definedName name="cici" localSheetId="31">#REF!</definedName>
    <definedName name="cici" localSheetId="32">#REF!</definedName>
    <definedName name="cici" localSheetId="29">#REF!</definedName>
    <definedName name="cici" localSheetId="26">#REF!</definedName>
    <definedName name="cici" localSheetId="12">#REF!</definedName>
    <definedName name="cici" localSheetId="27">#REF!</definedName>
    <definedName name="cici" localSheetId="28">#REF!</definedName>
    <definedName name="cici" localSheetId="9">#REF!</definedName>
    <definedName name="cici" localSheetId="24">#REF!</definedName>
    <definedName name="cici" localSheetId="18">#REF!</definedName>
    <definedName name="cici" localSheetId="10">#REF!</definedName>
    <definedName name="cici" localSheetId="34">#REF!</definedName>
    <definedName name="cici" localSheetId="16">#REF!</definedName>
    <definedName name="cici" localSheetId="33">#REF!</definedName>
    <definedName name="cici" localSheetId="14">#REF!</definedName>
    <definedName name="cici">#REF!</definedName>
    <definedName name="cicncd" localSheetId="25">'[14]A.O.R (2)'!#REF!</definedName>
    <definedName name="cicncd" localSheetId="20">'[15]A.O.R (2)'!#REF!</definedName>
    <definedName name="cicncd" localSheetId="30">'[14]A.O.R (2)'!#REF!</definedName>
    <definedName name="cicncd" localSheetId="13">'[14]A.O.R (2)'!#REF!</definedName>
    <definedName name="cicncd" localSheetId="31">'[14]A.O.R (2)'!#REF!</definedName>
    <definedName name="cicncd" localSheetId="32">'[14]A.O.R (2)'!#REF!</definedName>
    <definedName name="cicncd" localSheetId="29">'[14]A.O.R (2)'!#REF!</definedName>
    <definedName name="cicncd" localSheetId="26">'[14]A.O.R (2)'!#REF!</definedName>
    <definedName name="cicncd" localSheetId="12">'[14]A.O.R (2)'!#REF!</definedName>
    <definedName name="cicncd" localSheetId="27">'[15]A.O.R (2)'!#REF!</definedName>
    <definedName name="cicncd" localSheetId="28">'[14]A.O.R (2)'!#REF!</definedName>
    <definedName name="cicncd" localSheetId="9">'[15]A.O.R (2)'!#REF!</definedName>
    <definedName name="cicncd" localSheetId="24">'[14]A.O.R (2)'!#REF!</definedName>
    <definedName name="cicncd" localSheetId="18">'[14]A.O.R (2)'!#REF!</definedName>
    <definedName name="cicncd" localSheetId="10">'[14]A.O.R (2)'!#REF!</definedName>
    <definedName name="cicncd" localSheetId="34">'[14]A.O.R (2)'!#REF!</definedName>
    <definedName name="cicncd" localSheetId="16">'[14]A.O.R (2)'!#REF!</definedName>
    <definedName name="cicncd" localSheetId="33">'[14]A.O.R (2)'!#REF!</definedName>
    <definedName name="cicncd" localSheetId="14">'[14]A.O.R (2)'!#REF!</definedName>
    <definedName name="cicncd">'[14]A.O.R (2)'!#REF!</definedName>
    <definedName name="civil" localSheetId="25">#REF!</definedName>
    <definedName name="civil" localSheetId="1">#REF!</definedName>
    <definedName name="civil" localSheetId="5">#REF!</definedName>
    <definedName name="civil" localSheetId="20">#REF!</definedName>
    <definedName name="civil" localSheetId="30">#REF!</definedName>
    <definedName name="civil" localSheetId="7">#REF!</definedName>
    <definedName name="civil" localSheetId="19">#REF!</definedName>
    <definedName name="civil" localSheetId="31">#REF!</definedName>
    <definedName name="civil" localSheetId="32">#REF!</definedName>
    <definedName name="civil" localSheetId="29">#REF!</definedName>
    <definedName name="civil" localSheetId="26">#REF!</definedName>
    <definedName name="civil" localSheetId="12">#REF!</definedName>
    <definedName name="civil" localSheetId="27">#REF!</definedName>
    <definedName name="civil" localSheetId="28">#REF!</definedName>
    <definedName name="civil" localSheetId="9">#REF!</definedName>
    <definedName name="civil" localSheetId="24">#REF!</definedName>
    <definedName name="civil" localSheetId="3">#REF!</definedName>
    <definedName name="civil" localSheetId="18">#REF!</definedName>
    <definedName name="civil" localSheetId="10">#REF!</definedName>
    <definedName name="civil" localSheetId="6">#REF!</definedName>
    <definedName name="civil" localSheetId="17">#REF!</definedName>
    <definedName name="civil" localSheetId="4">#REF!</definedName>
    <definedName name="civil" localSheetId="34">#REF!</definedName>
    <definedName name="civil" localSheetId="16">#REF!</definedName>
    <definedName name="civil" localSheetId="33">#REF!</definedName>
    <definedName name="civil" localSheetId="14">#REF!</definedName>
    <definedName name="civil">#REF!</definedName>
    <definedName name="Civil_Basic" localSheetId="25">[28]AOR!#REF!</definedName>
    <definedName name="Civil_Basic" localSheetId="1">[29]AOR!#REF!</definedName>
    <definedName name="Civil_Basic" localSheetId="5">[29]AOR!#REF!</definedName>
    <definedName name="Civil_Basic" localSheetId="20">[29]AOR!#REF!</definedName>
    <definedName name="Civil_Basic" localSheetId="30">[29]AOR!#REF!</definedName>
    <definedName name="Civil_Basic" localSheetId="13">[29]AOR!#REF!</definedName>
    <definedName name="Civil_Basic" localSheetId="7">[29]AOR!#REF!</definedName>
    <definedName name="Civil_Basic" localSheetId="31">[29]AOR!#REF!</definedName>
    <definedName name="Civil_Basic" localSheetId="32">[29]AOR!#REF!</definedName>
    <definedName name="Civil_Basic" localSheetId="29">[29]AOR!#REF!</definedName>
    <definedName name="Civil_Basic" localSheetId="26">[29]AOR!#REF!</definedName>
    <definedName name="Civil_Basic" localSheetId="12">[28]AOR!#REF!</definedName>
    <definedName name="Civil_Basic" localSheetId="27">[29]AOR!#REF!</definedName>
    <definedName name="Civil_Basic" localSheetId="28">[29]AOR!#REF!</definedName>
    <definedName name="Civil_Basic" localSheetId="9">[29]AOR!#REF!</definedName>
    <definedName name="Civil_Basic" localSheetId="24">[29]AOR!#REF!</definedName>
    <definedName name="Civil_Basic" localSheetId="3">[29]AOR!#REF!</definedName>
    <definedName name="Civil_Basic" localSheetId="18">[29]AOR!#REF!</definedName>
    <definedName name="Civil_Basic" localSheetId="10">[28]AOR!#REF!</definedName>
    <definedName name="Civil_Basic" localSheetId="6">[29]AOR!#REF!</definedName>
    <definedName name="Civil_Basic" localSheetId="17">[29]AOR!#REF!</definedName>
    <definedName name="Civil_Basic" localSheetId="4">[29]AOR!#REF!</definedName>
    <definedName name="Civil_Basic" localSheetId="34">[28]AOR!#REF!</definedName>
    <definedName name="Civil_Basic" localSheetId="16">[29]AOR!#REF!</definedName>
    <definedName name="Civil_Basic" localSheetId="33">[29]AOR!#REF!</definedName>
    <definedName name="Civil_Basic" localSheetId="14">[28]AOR!#REF!</definedName>
    <definedName name="Civil_Basic">[28]AOR!#REF!</definedName>
    <definedName name="CIVIL_WORKS" localSheetId="25">#REF!</definedName>
    <definedName name="CIVIL_WORKS" localSheetId="20">#REF!</definedName>
    <definedName name="CIVIL_WORKS" localSheetId="30">#REF!</definedName>
    <definedName name="CIVIL_WORKS" localSheetId="13">#REF!</definedName>
    <definedName name="CIVIL_WORKS" localSheetId="31">#REF!</definedName>
    <definedName name="CIVIL_WORKS" localSheetId="32">#REF!</definedName>
    <definedName name="CIVIL_WORKS" localSheetId="29">#REF!</definedName>
    <definedName name="CIVIL_WORKS" localSheetId="26">#REF!</definedName>
    <definedName name="CIVIL_WORKS" localSheetId="12">#REF!</definedName>
    <definedName name="CIVIL_WORKS" localSheetId="27">#REF!</definedName>
    <definedName name="CIVIL_WORKS" localSheetId="28">#REF!</definedName>
    <definedName name="CIVIL_WORKS" localSheetId="9">#REF!</definedName>
    <definedName name="CIVIL_WORKS" localSheetId="24">#REF!</definedName>
    <definedName name="CIVIL_WORKS" localSheetId="18">#REF!</definedName>
    <definedName name="CIVIL_WORKS" localSheetId="10">#REF!</definedName>
    <definedName name="CIVIL_WORKS" localSheetId="34">#REF!</definedName>
    <definedName name="CIVIL_WORKS" localSheetId="16">#REF!</definedName>
    <definedName name="CIVIL_WORKS" localSheetId="33">#REF!</definedName>
    <definedName name="CIVIL_WORKS" localSheetId="14">#REF!</definedName>
    <definedName name="CIVIL_WORKS">#REF!</definedName>
    <definedName name="civilbasic" localSheetId="25">[14]A.O.R!#REF!</definedName>
    <definedName name="civilbasic" localSheetId="1">#REF!</definedName>
    <definedName name="civilbasic" localSheetId="5">#REF!</definedName>
    <definedName name="CivilBasic" localSheetId="20">#REF!</definedName>
    <definedName name="civilbasic" localSheetId="30">#REF!</definedName>
    <definedName name="CivilBasic" localSheetId="13">#REF!</definedName>
    <definedName name="civilbasic" localSheetId="7">#REF!</definedName>
    <definedName name="CivilBasic" localSheetId="31">#REF!</definedName>
    <definedName name="civilbasic" localSheetId="32">#REF!</definedName>
    <definedName name="CivilBasic" localSheetId="29">#REF!</definedName>
    <definedName name="CivilBasic" localSheetId="26">#REF!</definedName>
    <definedName name="civilbasic" localSheetId="12">[14]A.O.R!#REF!</definedName>
    <definedName name="CivilBasic" localSheetId="27">#REF!</definedName>
    <definedName name="CivilBasic" localSheetId="28">#REF!</definedName>
    <definedName name="CivilBasic" localSheetId="9">#REF!</definedName>
    <definedName name="civilbasic" localSheetId="24">#REF!</definedName>
    <definedName name="civilbasic" localSheetId="3">#REF!</definedName>
    <definedName name="civilbasic" localSheetId="18">#REF!</definedName>
    <definedName name="civilbasic" localSheetId="10">[14]A.O.R!#REF!</definedName>
    <definedName name="civilbasic" localSheetId="6">#REF!</definedName>
    <definedName name="civilbasic" localSheetId="17">#REF!</definedName>
    <definedName name="civilbasic" localSheetId="4">#REF!</definedName>
    <definedName name="civilbasic" localSheetId="34">[14]A.O.R!#REF!</definedName>
    <definedName name="civilbasic" localSheetId="16">#REF!</definedName>
    <definedName name="civilbasic" localSheetId="33">#REF!</definedName>
    <definedName name="civilbasic" localSheetId="14">[14]A.O.R!#REF!</definedName>
    <definedName name="civilbasic">[14]A.O.R!#REF!</definedName>
    <definedName name="civilbasic1" localSheetId="25">'[14]A.O.R (2)'!#REF!</definedName>
    <definedName name="civilbasic1" localSheetId="1">'[15]A.O.R (2)'!#REF!</definedName>
    <definedName name="civilbasic1" localSheetId="5">'[15]A.O.R (2)'!#REF!</definedName>
    <definedName name="civilbasic1" localSheetId="20">'[15]A.O.R (2)'!#REF!</definedName>
    <definedName name="civilbasic1" localSheetId="30">'[15]A.O.R (2)'!#REF!</definedName>
    <definedName name="civilbasic1" localSheetId="13">'[15]A.O.R (2)'!#REF!</definedName>
    <definedName name="civilbasic1" localSheetId="7">'[15]A.O.R (2)'!#REF!</definedName>
    <definedName name="civilbasic1" localSheetId="31">'[15]A.O.R (2)'!#REF!</definedName>
    <definedName name="civilbasic1" localSheetId="32">'[15]A.O.R (2)'!#REF!</definedName>
    <definedName name="civilbasic1" localSheetId="29">'[15]A.O.R (2)'!#REF!</definedName>
    <definedName name="civilbasic1" localSheetId="26">'[15]A.O.R (2)'!#REF!</definedName>
    <definedName name="civilbasic1" localSheetId="12">'[14]A.O.R (2)'!#REF!</definedName>
    <definedName name="civilbasic1" localSheetId="27">'[15]A.O.R (2)'!#REF!</definedName>
    <definedName name="civilbasic1" localSheetId="28">'[15]A.O.R (2)'!#REF!</definedName>
    <definedName name="civilbasic1" localSheetId="9">'[15]A.O.R (2)'!#REF!</definedName>
    <definedName name="civilbasic1" localSheetId="24">'[15]A.O.R (2)'!#REF!</definedName>
    <definedName name="civilbasic1" localSheetId="3">'[15]A.O.R (2)'!#REF!</definedName>
    <definedName name="civilbasic1" localSheetId="18">'[15]A.O.R (2)'!#REF!</definedName>
    <definedName name="civilbasic1" localSheetId="10">'[14]A.O.R (2)'!#REF!</definedName>
    <definedName name="civilbasic1" localSheetId="6">'[15]A.O.R (2)'!#REF!</definedName>
    <definedName name="civilbasic1" localSheetId="17">'[15]A.O.R (2)'!#REF!</definedName>
    <definedName name="civilbasic1" localSheetId="4">'[15]A.O.R (2)'!#REF!</definedName>
    <definedName name="civilbasic1" localSheetId="34">'[14]A.O.R (2)'!#REF!</definedName>
    <definedName name="civilbasic1" localSheetId="16">'[15]A.O.R (2)'!#REF!</definedName>
    <definedName name="civilbasic1" localSheetId="33">'[15]A.O.R (2)'!#REF!</definedName>
    <definedName name="civilbasic1" localSheetId="14">'[14]A.O.R (2)'!#REF!</definedName>
    <definedName name="civilbasic1">'[14]A.O.R (2)'!#REF!</definedName>
    <definedName name="CMA" localSheetId="25">#REF!</definedName>
    <definedName name="CMA" localSheetId="20">#REF!</definedName>
    <definedName name="CMA" localSheetId="30">#REF!</definedName>
    <definedName name="CMA" localSheetId="13">#REF!</definedName>
    <definedName name="CMA" localSheetId="31">#REF!</definedName>
    <definedName name="CMA" localSheetId="32">#REF!</definedName>
    <definedName name="CMA" localSheetId="29">#REF!</definedName>
    <definedName name="CMA" localSheetId="26">#REF!</definedName>
    <definedName name="CMA" localSheetId="12">#REF!</definedName>
    <definedName name="CMA" localSheetId="27">#REF!</definedName>
    <definedName name="CMA" localSheetId="28">#REF!</definedName>
    <definedName name="CMA" localSheetId="9">#REF!</definedName>
    <definedName name="CMA" localSheetId="24">#REF!</definedName>
    <definedName name="CMA" localSheetId="18">#REF!</definedName>
    <definedName name="CMA" localSheetId="10">#REF!</definedName>
    <definedName name="CMA" localSheetId="34">#REF!</definedName>
    <definedName name="CMA" localSheetId="16">#REF!</definedName>
    <definedName name="CMA" localSheetId="33">#REF!</definedName>
    <definedName name="CMA" localSheetId="14">#REF!</definedName>
    <definedName name="CMA">#REF!</definedName>
    <definedName name="cofth">[2]Intro!$L$134</definedName>
    <definedName name="CompDate" localSheetId="25">#REF!</definedName>
    <definedName name="CompDate" localSheetId="1">#REF!</definedName>
    <definedName name="CompDate" localSheetId="5">#REF!</definedName>
    <definedName name="CompDate" localSheetId="20">#REF!</definedName>
    <definedName name="CompDate" localSheetId="30">#REF!</definedName>
    <definedName name="CompDate" localSheetId="7">#REF!</definedName>
    <definedName name="CompDate" localSheetId="19">#REF!</definedName>
    <definedName name="CompDate" localSheetId="31">#REF!</definedName>
    <definedName name="CompDate" localSheetId="32">#REF!</definedName>
    <definedName name="CompDate" localSheetId="29">#REF!</definedName>
    <definedName name="CompDate" localSheetId="26">#REF!</definedName>
    <definedName name="CompDate" localSheetId="12">#REF!</definedName>
    <definedName name="CompDate" localSheetId="27">#REF!</definedName>
    <definedName name="CompDate" localSheetId="28">#REF!</definedName>
    <definedName name="CompDate" localSheetId="9">#REF!</definedName>
    <definedName name="CompDate" localSheetId="24">#REF!</definedName>
    <definedName name="CompDate" localSheetId="3">#REF!</definedName>
    <definedName name="CompDate" localSheetId="18">#REF!</definedName>
    <definedName name="CompDate" localSheetId="10">#REF!</definedName>
    <definedName name="CompDate" localSheetId="6">#REF!</definedName>
    <definedName name="CompDate" localSheetId="17">#REF!</definedName>
    <definedName name="CompDate" localSheetId="4">#REF!</definedName>
    <definedName name="CompDate" localSheetId="34">#REF!</definedName>
    <definedName name="CompDate" localSheetId="16">#REF!</definedName>
    <definedName name="CompDate" localSheetId="33">#REF!</definedName>
    <definedName name="CompDate" localSheetId="14">#REF!</definedName>
    <definedName name="CompDate">#REF!</definedName>
    <definedName name="Concrete" localSheetId="25">[30]Measurment!#REF!</definedName>
    <definedName name="Concrete" localSheetId="20">[30]Measurment!#REF!</definedName>
    <definedName name="Concrete" localSheetId="30">[30]Measurment!#REF!</definedName>
    <definedName name="Concrete" localSheetId="13">[30]Measurment!#REF!</definedName>
    <definedName name="Concrete" localSheetId="31">[31]Measurment!#REF!</definedName>
    <definedName name="Concrete" localSheetId="32">[30]Measurment!#REF!</definedName>
    <definedName name="Concrete" localSheetId="29">[31]Measurment!#REF!</definedName>
    <definedName name="Concrete" localSheetId="26">[30]Measurment!#REF!</definedName>
    <definedName name="Concrete" localSheetId="12">[30]Measurment!#REF!</definedName>
    <definedName name="Concrete" localSheetId="27">[30]Measurment!#REF!</definedName>
    <definedName name="Concrete" localSheetId="28">[30]Measurment!#REF!</definedName>
    <definedName name="Concrete" localSheetId="9">[30]Measurment!#REF!</definedName>
    <definedName name="Concrete" localSheetId="24">[30]Measurment!#REF!</definedName>
    <definedName name="Concrete" localSheetId="18">[30]Measurment!#REF!</definedName>
    <definedName name="Concrete" localSheetId="10">[30]Measurment!#REF!</definedName>
    <definedName name="Concrete" localSheetId="34">[30]Measurment!#REF!</definedName>
    <definedName name="Concrete" localSheetId="16">[30]Measurment!#REF!</definedName>
    <definedName name="Concrete" localSheetId="33">[30]Measurment!#REF!</definedName>
    <definedName name="Concrete" localSheetId="14">[30]Measurment!#REF!</definedName>
    <definedName name="Concrete">[30]Measurment!#REF!</definedName>
    <definedName name="conf" localSheetId="25">#REF!</definedName>
    <definedName name="conf" localSheetId="1">#REF!</definedName>
    <definedName name="conf" localSheetId="5">#REF!</definedName>
    <definedName name="conf" localSheetId="20">#REF!</definedName>
    <definedName name="conf" localSheetId="30">#REF!</definedName>
    <definedName name="conf" localSheetId="7">#REF!</definedName>
    <definedName name="conf" localSheetId="19">#REF!</definedName>
    <definedName name="conf" localSheetId="31">#REF!</definedName>
    <definedName name="conf" localSheetId="32">#REF!</definedName>
    <definedName name="conf" localSheetId="29">#REF!</definedName>
    <definedName name="conf" localSheetId="26">#REF!</definedName>
    <definedName name="conf" localSheetId="12">#REF!</definedName>
    <definedName name="conf" localSheetId="27">#REF!</definedName>
    <definedName name="conf" localSheetId="28">#REF!</definedName>
    <definedName name="conf" localSheetId="9">#REF!</definedName>
    <definedName name="conf" localSheetId="24">#REF!</definedName>
    <definedName name="conf" localSheetId="3">#REF!</definedName>
    <definedName name="conf" localSheetId="18">#REF!</definedName>
    <definedName name="conf" localSheetId="10">#REF!</definedName>
    <definedName name="conf" localSheetId="6">#REF!</definedName>
    <definedName name="conf" localSheetId="17">#REF!</definedName>
    <definedName name="conf" localSheetId="4">#REF!</definedName>
    <definedName name="conf" localSheetId="34">#REF!</definedName>
    <definedName name="conf" localSheetId="16">#REF!</definedName>
    <definedName name="conf" localSheetId="33">#REF!</definedName>
    <definedName name="conf" localSheetId="14">#REF!</definedName>
    <definedName name="conf">#REF!</definedName>
    <definedName name="congr" localSheetId="25">#REF!</definedName>
    <definedName name="congr" localSheetId="12">#REF!</definedName>
    <definedName name="congr" localSheetId="9">#REF!</definedName>
    <definedName name="congr" localSheetId="10">#REF!</definedName>
    <definedName name="congr" localSheetId="34">#REF!</definedName>
    <definedName name="congr" localSheetId="14">#REF!</definedName>
    <definedName name="congr">#REF!</definedName>
    <definedName name="ContAmt" localSheetId="25">#REF!</definedName>
    <definedName name="ContAmt" localSheetId="12">#REF!</definedName>
    <definedName name="ContAmt" localSheetId="9">#REF!</definedName>
    <definedName name="ContAmt" localSheetId="10">#REF!</definedName>
    <definedName name="ContAmt" localSheetId="34">#REF!</definedName>
    <definedName name="ContAmt" localSheetId="14">#REF!</definedName>
    <definedName name="ContAmt">#REF!</definedName>
    <definedName name="ContWithAcct" localSheetId="25">#REF!</definedName>
    <definedName name="ContWithAcct" localSheetId="12">#REF!</definedName>
    <definedName name="ContWithAcct" localSheetId="9">#REF!</definedName>
    <definedName name="ContWithAcct" localSheetId="10">#REF!</definedName>
    <definedName name="ContWithAcct" localSheetId="34">#REF!</definedName>
    <definedName name="ContWithAcct" localSheetId="14">#REF!</definedName>
    <definedName name="ContWithAcct">#REF!</definedName>
    <definedName name="ContWithName" localSheetId="25">#REF!</definedName>
    <definedName name="ContWithName" localSheetId="12">#REF!</definedName>
    <definedName name="ContWithName" localSheetId="9">#REF!</definedName>
    <definedName name="ContWithName" localSheetId="10">#REF!</definedName>
    <definedName name="ContWithName" localSheetId="34">#REF!</definedName>
    <definedName name="ContWithName" localSheetId="14">#REF!</definedName>
    <definedName name="ContWithName">#REF!</definedName>
    <definedName name="ContWithPrio" localSheetId="25">#REF!</definedName>
    <definedName name="ContWithPrio" localSheetId="12">#REF!</definedName>
    <definedName name="ContWithPrio" localSheetId="9">#REF!</definedName>
    <definedName name="ContWithPrio" localSheetId="10">#REF!</definedName>
    <definedName name="ContWithPrio" localSheetId="34">#REF!</definedName>
    <definedName name="ContWithPrio" localSheetId="14">#REF!</definedName>
    <definedName name="ContWithPrio">#REF!</definedName>
    <definedName name="ContWithPrio_Text" localSheetId="25">#REF!</definedName>
    <definedName name="ContWithPrio_Text" localSheetId="12">#REF!</definedName>
    <definedName name="ContWithPrio_Text" localSheetId="9">#REF!</definedName>
    <definedName name="ContWithPrio_Text" localSheetId="10">#REF!</definedName>
    <definedName name="ContWithPrio_Text" localSheetId="34">#REF!</definedName>
    <definedName name="ContWithPrio_Text" localSheetId="14">#REF!</definedName>
    <definedName name="ContWithPrio_Text">#REF!</definedName>
    <definedName name="CONum" localSheetId="25">#REF!</definedName>
    <definedName name="CONum" localSheetId="12">#REF!</definedName>
    <definedName name="CONum" localSheetId="9">#REF!</definedName>
    <definedName name="CONum" localSheetId="10">#REF!</definedName>
    <definedName name="CONum" localSheetId="34">#REF!</definedName>
    <definedName name="CONum" localSheetId="14">#REF!</definedName>
    <definedName name="CONum">#REF!</definedName>
    <definedName name="CorpClient" localSheetId="25">#REF!</definedName>
    <definedName name="CorpClient" localSheetId="12">#REF!</definedName>
    <definedName name="CorpClient" localSheetId="9">#REF!</definedName>
    <definedName name="CorpClient" localSheetId="10">#REF!</definedName>
    <definedName name="CorpClient" localSheetId="34">#REF!</definedName>
    <definedName name="CorpClient" localSheetId="14">#REF!</definedName>
    <definedName name="CorpClient">#REF!</definedName>
    <definedName name="CorpClient_Text" localSheetId="25">#REF!</definedName>
    <definedName name="CorpClient_Text" localSheetId="12">#REF!</definedName>
    <definedName name="CorpClient_Text" localSheetId="9">#REF!</definedName>
    <definedName name="CorpClient_Text" localSheetId="10">#REF!</definedName>
    <definedName name="CorpClient_Text" localSheetId="34">#REF!</definedName>
    <definedName name="CorpClient_Text" localSheetId="14">#REF!</definedName>
    <definedName name="CorpClient_Text">#REF!</definedName>
    <definedName name="COSTS" localSheetId="25">#REF!</definedName>
    <definedName name="COSTS" localSheetId="12">#REF!</definedName>
    <definedName name="COSTS" localSheetId="9">#REF!</definedName>
    <definedName name="COSTS" localSheetId="10">#REF!</definedName>
    <definedName name="COSTS" localSheetId="34">#REF!</definedName>
    <definedName name="COSTS" localSheetId="14">#REF!</definedName>
    <definedName name="COSTS">#REF!</definedName>
    <definedName name="CULVERTS" localSheetId="1">'[19]BOQ Distribution'!$A$27:$G$32</definedName>
    <definedName name="CULVERTS" localSheetId="5">'[19]BOQ Distribution'!$A$27:$G$32</definedName>
    <definedName name="CULVERTS" localSheetId="20">'[19]BOQ Distribution'!$A$27:$G$32</definedName>
    <definedName name="CULVERTS" localSheetId="30">'[19]BOQ Distribution'!$A$27:$G$32</definedName>
    <definedName name="CULVERTS" localSheetId="7">'[19]BOQ Distribution'!$A$27:$G$32</definedName>
    <definedName name="CULVERTS" localSheetId="31">'[19]BOQ Distribution'!$A$27:$G$32</definedName>
    <definedName name="CULVERTS" localSheetId="32">'[19]BOQ Distribution'!$A$27:$G$32</definedName>
    <definedName name="CULVERTS" localSheetId="29">'[19]BOQ Distribution'!$A$27:$G$32</definedName>
    <definedName name="CULVERTS" localSheetId="26">'[19]BOQ Distribution'!$A$27:$G$32</definedName>
    <definedName name="CULVERTS" localSheetId="27">'[20]BOQ Distribution'!$A$27:$G$32</definedName>
    <definedName name="CULVERTS" localSheetId="28">'[19]BOQ Distribution'!$A$27:$G$32</definedName>
    <definedName name="CULVERTS" localSheetId="9">'[20]BOQ Distribution'!$A$27:$G$32</definedName>
    <definedName name="CULVERTS" localSheetId="24">'[19]BOQ Distribution'!$A$27:$G$32</definedName>
    <definedName name="CULVERTS" localSheetId="3">'[19]BOQ Distribution'!$A$27:$G$32</definedName>
    <definedName name="CULVERTS" localSheetId="18">'[19]BOQ Distribution'!$A$27:$G$32</definedName>
    <definedName name="CULVERTS" localSheetId="6">'[19]BOQ Distribution'!$A$27:$G$32</definedName>
    <definedName name="CULVERTS" localSheetId="17">'[19]BOQ Distribution'!$A$27:$G$32</definedName>
    <definedName name="CULVERTS" localSheetId="4">'[19]BOQ Distribution'!$A$27:$G$32</definedName>
    <definedName name="CULVERTS" localSheetId="16">'[19]BOQ Distribution'!$A$27:$G$32</definedName>
    <definedName name="CULVERTS" localSheetId="33">'[19]BOQ Distribution'!$A$27:$G$32</definedName>
    <definedName name="CULVERTS">'[9]BOQ Distribution'!$A$27:$G$32</definedName>
    <definedName name="cummeas_may1006" localSheetId="25">#REF!</definedName>
    <definedName name="cummeas_may1006" localSheetId="1">#REF!</definedName>
    <definedName name="cummeas_may1006" localSheetId="5">#REF!</definedName>
    <definedName name="cummeas_may1006" localSheetId="20">#REF!</definedName>
    <definedName name="cummeas_may1006" localSheetId="30">#REF!</definedName>
    <definedName name="cummeas_may1006" localSheetId="7">#REF!</definedName>
    <definedName name="cummeas_may1006" localSheetId="19">#REF!</definedName>
    <definedName name="cummeas_may1006" localSheetId="31">#REF!</definedName>
    <definedName name="cummeas_may1006" localSheetId="32">#REF!</definedName>
    <definedName name="cummeas_may1006" localSheetId="29">#REF!</definedName>
    <definedName name="cummeas_may1006" localSheetId="26">#REF!</definedName>
    <definedName name="cummeas_may1006" localSheetId="12">#REF!</definedName>
    <definedName name="cummeas_may1006" localSheetId="27">#REF!</definedName>
    <definedName name="cummeas_may1006" localSheetId="28">#REF!</definedName>
    <definedName name="cummeas_may1006" localSheetId="9">#REF!</definedName>
    <definedName name="cummeas_may1006" localSheetId="24">#REF!</definedName>
    <definedName name="cummeas_may1006" localSheetId="3">#REF!</definedName>
    <definedName name="cummeas_may1006" localSheetId="18">#REF!</definedName>
    <definedName name="cummeas_may1006" localSheetId="10">#REF!</definedName>
    <definedName name="cummeas_may1006" localSheetId="6">#REF!</definedName>
    <definedName name="cummeas_may1006" localSheetId="17">#REF!</definedName>
    <definedName name="cummeas_may1006" localSheetId="4">#REF!</definedName>
    <definedName name="cummeas_may1006" localSheetId="34">#REF!</definedName>
    <definedName name="cummeas_may1006" localSheetId="16">#REF!</definedName>
    <definedName name="cummeas_may1006" localSheetId="33">#REF!</definedName>
    <definedName name="cummeas_may1006" localSheetId="14">#REF!</definedName>
    <definedName name="cummeas_may1006">#REF!</definedName>
    <definedName name="cummeas_up_to_mar" localSheetId="25">#REF!</definedName>
    <definedName name="cummeas_up_to_mar" localSheetId="12">#REF!</definedName>
    <definedName name="cummeas_up_to_mar" localSheetId="9">#REF!</definedName>
    <definedName name="cummeas_up_to_mar" localSheetId="10">#REF!</definedName>
    <definedName name="cummeas_up_to_mar" localSheetId="34">#REF!</definedName>
    <definedName name="cummeas_up_to_mar" localSheetId="14">#REF!</definedName>
    <definedName name="cummeas_up_to_mar">#REF!</definedName>
    <definedName name="CurrencyRate" localSheetId="25">#REF!</definedName>
    <definedName name="CurrencyRate" localSheetId="12">#REF!</definedName>
    <definedName name="CurrencyRate" localSheetId="9">#REF!</definedName>
    <definedName name="CurrencyRate" localSheetId="10">#REF!</definedName>
    <definedName name="CurrencyRate" localSheetId="34">#REF!</definedName>
    <definedName name="CurrencyRate" localSheetId="14">#REF!</definedName>
    <definedName name="CurrencyRate">#REF!</definedName>
    <definedName name="CVST" localSheetId="1">[32]INTSHEET!$A$1:$J$49</definedName>
    <definedName name="CVST" localSheetId="5">[32]INTSHEET!$A$1:$J$49</definedName>
    <definedName name="CVST" localSheetId="20">[33]INTSHEET!$A$1:$J$49</definedName>
    <definedName name="CVST" localSheetId="30">[32]INTSHEET!$A$1:$J$49</definedName>
    <definedName name="CVST" localSheetId="7">[32]INTSHEET!$A$1:$J$49</definedName>
    <definedName name="CVST" localSheetId="31">[32]INTSHEET!$A$1:$J$49</definedName>
    <definedName name="CVST" localSheetId="32">[32]INTSHEET!$A$1:$J$49</definedName>
    <definedName name="CVST" localSheetId="29">[32]INTSHEET!$A$1:$J$49</definedName>
    <definedName name="CVST" localSheetId="26">[32]INTSHEET!$A$1:$J$49</definedName>
    <definedName name="CVST" localSheetId="27">[34]INTSHEET!$A$1:$J$49</definedName>
    <definedName name="CVST" localSheetId="28">[32]INTSHEET!$A$1:$J$49</definedName>
    <definedName name="CVST" localSheetId="9">[35]INTSHEET!$A$1:$J$49</definedName>
    <definedName name="CVST" localSheetId="24">[32]INTSHEET!$A$1:$J$49</definedName>
    <definedName name="CVST" localSheetId="3">[32]INTSHEET!$A$1:$J$49</definedName>
    <definedName name="CVST" localSheetId="18">[32]INTSHEET!$A$1:$J$49</definedName>
    <definedName name="CVST" localSheetId="6">[32]INTSHEET!$A$1:$J$49</definedName>
    <definedName name="CVST" localSheetId="17">[32]INTSHEET!$A$1:$J$49</definedName>
    <definedName name="CVST" localSheetId="4">[32]INTSHEET!$A$1:$J$49</definedName>
    <definedName name="CVST" localSheetId="16">[32]INTSHEET!$A$1:$J$49</definedName>
    <definedName name="CVST" localSheetId="33">[32]INTSHEET!$A$1:$J$49</definedName>
    <definedName name="CVST">[36]INTSHEET!$A$1:$J$49</definedName>
    <definedName name="d" localSheetId="25">#REF!</definedName>
    <definedName name="d" localSheetId="1">#REF!</definedName>
    <definedName name="d" localSheetId="5">#REF!</definedName>
    <definedName name="d" localSheetId="20">#REF!</definedName>
    <definedName name="d" localSheetId="30">#REF!</definedName>
    <definedName name="d" localSheetId="7">#REF!</definedName>
    <definedName name="d" localSheetId="19">#REF!</definedName>
    <definedName name="d" localSheetId="31">#REF!</definedName>
    <definedName name="d" localSheetId="32">#REF!</definedName>
    <definedName name="d" localSheetId="29">#REF!</definedName>
    <definedName name="d" localSheetId="26">#REF!</definedName>
    <definedName name="d" localSheetId="12">#REF!</definedName>
    <definedName name="d" localSheetId="27">#REF!</definedName>
    <definedName name="d" localSheetId="28">#REF!</definedName>
    <definedName name="d" localSheetId="9">#REF!</definedName>
    <definedName name="d" localSheetId="24">#REF!</definedName>
    <definedName name="d" localSheetId="3">#REF!</definedName>
    <definedName name="d" localSheetId="18">#REF!</definedName>
    <definedName name="d" localSheetId="10">#REF!</definedName>
    <definedName name="d" localSheetId="6">#REF!</definedName>
    <definedName name="d" localSheetId="17">#REF!</definedName>
    <definedName name="d" localSheetId="4">#REF!</definedName>
    <definedName name="d" localSheetId="34">#REF!</definedName>
    <definedName name="d" localSheetId="16">#REF!</definedName>
    <definedName name="d" localSheetId="33">#REF!</definedName>
    <definedName name="d" localSheetId="14">#REF!</definedName>
    <definedName name="d">#REF!</definedName>
    <definedName name="_xlnm.Database" localSheetId="25">#REF!</definedName>
    <definedName name="_xlnm.Database" localSheetId="0">#REF!</definedName>
    <definedName name="_xlnm.Database" localSheetId="12">#REF!</definedName>
    <definedName name="_xlnm.Database" localSheetId="9">#REF!</definedName>
    <definedName name="_xlnm.Database" localSheetId="10">#REF!</definedName>
    <definedName name="_xlnm.Database" localSheetId="34">#REF!</definedName>
    <definedName name="_xlnm.Database" localSheetId="14">#REF!</definedName>
    <definedName name="_xlnm.Database">#REF!</definedName>
    <definedName name="dd" localSheetId="1">'[10]AoR Finishing'!$J$309</definedName>
    <definedName name="dd" localSheetId="5">'[10]AoR Finishing'!$J$309</definedName>
    <definedName name="dd" localSheetId="20">'[10]AoR Finishing'!$J$309</definedName>
    <definedName name="dd" localSheetId="30">'[10]AoR Finishing'!$J$309</definedName>
    <definedName name="dd" localSheetId="7">'[10]AoR Finishing'!$J$309</definedName>
    <definedName name="dd" localSheetId="31">'[10]AoR Finishing'!$J$309</definedName>
    <definedName name="dd" localSheetId="32">'[10]AoR Finishing'!$J$309</definedName>
    <definedName name="dd" localSheetId="29">'[10]AoR Finishing'!$J$309</definedName>
    <definedName name="dd" localSheetId="26">'[10]AoR Finishing'!$J$309</definedName>
    <definedName name="dd" localSheetId="27">'[17]AoR Finishing'!$J$309</definedName>
    <definedName name="dd" localSheetId="28">'[10]AoR Finishing'!$J$309</definedName>
    <definedName name="dd" localSheetId="9">'[17]AoR Finishing'!$J$309</definedName>
    <definedName name="dd" localSheetId="24">'[10]AoR Finishing'!$J$309</definedName>
    <definedName name="dd" localSheetId="3">'[10]AoR Finishing'!$J$309</definedName>
    <definedName name="dd" localSheetId="18">'[10]AoR Finishing'!$J$309</definedName>
    <definedName name="dd" localSheetId="6">'[10]AoR Finishing'!$J$309</definedName>
    <definedName name="dd" localSheetId="17">'[10]AoR Finishing'!$J$309</definedName>
    <definedName name="dd" localSheetId="4">'[10]AoR Finishing'!$J$309</definedName>
    <definedName name="dd" localSheetId="16">'[10]AoR Finishing'!$J$309</definedName>
    <definedName name="dd" localSheetId="33">'[10]AoR Finishing'!$J$309</definedName>
    <definedName name="dd">'[16]AoR Finishing'!$J$309</definedName>
    <definedName name="ddddd" localSheetId="25">'[14]A.O.R r1Str'!#REF!</definedName>
    <definedName name="ddddd" localSheetId="20">'[15]A.O.R r1Str'!#REF!</definedName>
    <definedName name="ddddd" localSheetId="30">'[14]A.O.R r1Str'!#REF!</definedName>
    <definedName name="ddddd" localSheetId="13">'[14]A.O.R r1Str'!#REF!</definedName>
    <definedName name="ddddd" localSheetId="31">'[14]A.O.R r1Str'!#REF!</definedName>
    <definedName name="ddddd" localSheetId="32">'[14]A.O.R r1Str'!#REF!</definedName>
    <definedName name="ddddd" localSheetId="29">'[14]A.O.R r1Str'!#REF!</definedName>
    <definedName name="ddddd" localSheetId="26">'[14]A.O.R r1Str'!#REF!</definedName>
    <definedName name="ddddd" localSheetId="12">'[14]A.O.R r1Str'!#REF!</definedName>
    <definedName name="ddddd" localSheetId="27">'[15]A.O.R r1Str'!#REF!</definedName>
    <definedName name="ddddd" localSheetId="28">'[14]A.O.R r1Str'!#REF!</definedName>
    <definedName name="ddddd" localSheetId="9">'[15]A.O.R r1Str'!#REF!</definedName>
    <definedName name="ddddd" localSheetId="24">'[14]A.O.R r1Str'!#REF!</definedName>
    <definedName name="ddddd" localSheetId="18">'[14]A.O.R r1Str'!#REF!</definedName>
    <definedName name="ddddd" localSheetId="10">'[14]A.O.R r1Str'!#REF!</definedName>
    <definedName name="ddddd" localSheetId="34">'[14]A.O.R r1Str'!#REF!</definedName>
    <definedName name="ddddd" localSheetId="16">'[14]A.O.R r1Str'!#REF!</definedName>
    <definedName name="ddddd" localSheetId="33">'[14]A.O.R r1Str'!#REF!</definedName>
    <definedName name="ddddd" localSheetId="14">'[14]A.O.R r1Str'!#REF!</definedName>
    <definedName name="ddddd">'[14]A.O.R r1Str'!#REF!</definedName>
    <definedName name="DEFECT_LIABILITY_PERIOD" localSheetId="25">#REF!</definedName>
    <definedName name="DEFECT_LIABILITY_PERIOD" localSheetId="20">#REF!</definedName>
    <definedName name="DEFECT_LIABILITY_PERIOD" localSheetId="30">#REF!</definedName>
    <definedName name="DEFECT_LIABILITY_PERIOD" localSheetId="13">#REF!</definedName>
    <definedName name="DEFECT_LIABILITY_PERIOD" localSheetId="31">#REF!</definedName>
    <definedName name="DEFECT_LIABILITY_PERIOD" localSheetId="32">#REF!</definedName>
    <definedName name="DEFECT_LIABILITY_PERIOD" localSheetId="29">#REF!</definedName>
    <definedName name="DEFECT_LIABILITY_PERIOD" localSheetId="26">#REF!</definedName>
    <definedName name="DEFECT_LIABILITY_PERIOD" localSheetId="12">#REF!</definedName>
    <definedName name="DEFECT_LIABILITY_PERIOD" localSheetId="27">#REF!</definedName>
    <definedName name="DEFECT_LIABILITY_PERIOD" localSheetId="28">#REF!</definedName>
    <definedName name="DEFECT_LIABILITY_PERIOD" localSheetId="9">#REF!</definedName>
    <definedName name="DEFECT_LIABILITY_PERIOD" localSheetId="24">#REF!</definedName>
    <definedName name="DEFECT_LIABILITY_PERIOD" localSheetId="18">#REF!</definedName>
    <definedName name="DEFECT_LIABILITY_PERIOD" localSheetId="10">#REF!</definedName>
    <definedName name="DEFECT_LIABILITY_PERIOD" localSheetId="34">#REF!</definedName>
    <definedName name="DEFECT_LIABILITY_PERIOD" localSheetId="16">#REF!</definedName>
    <definedName name="DEFECT_LIABILITY_PERIOD" localSheetId="33">#REF!</definedName>
    <definedName name="DEFECT_LIABILITY_PERIOD" localSheetId="14">#REF!</definedName>
    <definedName name="DEFECT_LIABILITY_PERIOD">#REF!</definedName>
    <definedName name="DEGR" localSheetId="25">#REF!</definedName>
    <definedName name="DEGR" localSheetId="20">#REF!</definedName>
    <definedName name="DEGR" localSheetId="12">#REF!</definedName>
    <definedName name="DEGR" localSheetId="9">#REF!</definedName>
    <definedName name="DEGR" localSheetId="10">#REF!</definedName>
    <definedName name="DEGR" localSheetId="34">#REF!</definedName>
    <definedName name="DEGR" localSheetId="14">#REF!</definedName>
    <definedName name="DEGR">#REF!</definedName>
    <definedName name="Dep_Scaff" localSheetId="25">#REF!</definedName>
    <definedName name="Dep_Scaff" localSheetId="20">#REF!</definedName>
    <definedName name="Dep_Scaff" localSheetId="13">#REF!</definedName>
    <definedName name="Dep_Scaff" localSheetId="31">#REF!</definedName>
    <definedName name="Dep_Scaff" localSheetId="29">#REF!</definedName>
    <definedName name="Dep_Scaff" localSheetId="26">#REF!</definedName>
    <definedName name="Dep_Scaff" localSheetId="12">#REF!</definedName>
    <definedName name="Dep_Scaff" localSheetId="28">#REF!</definedName>
    <definedName name="Dep_Scaff" localSheetId="9">#REF!</definedName>
    <definedName name="Dep_Scaff" localSheetId="10">#REF!</definedName>
    <definedName name="Dep_Scaff" localSheetId="34">#REF!</definedName>
    <definedName name="Dep_Scaff" localSheetId="14">#REF!</definedName>
    <definedName name="Dep_Scaff">#REF!</definedName>
    <definedName name="Depn_PMEScaff" localSheetId="25">#REF!</definedName>
    <definedName name="Depn_PMEScaff" localSheetId="20">#REF!</definedName>
    <definedName name="Depn_PMEScaff" localSheetId="13">#REF!</definedName>
    <definedName name="Depn_PMEScaff" localSheetId="31">#REF!</definedName>
    <definedName name="Depn_PMEScaff" localSheetId="29">#REF!</definedName>
    <definedName name="Depn_PMEScaff" localSheetId="26">#REF!</definedName>
    <definedName name="Depn_PMEScaff" localSheetId="12">#REF!</definedName>
    <definedName name="Depn_PMEScaff" localSheetId="28">#REF!</definedName>
    <definedName name="Depn_PMEScaff" localSheetId="9">#REF!</definedName>
    <definedName name="Depn_PMEScaff" localSheetId="10">#REF!</definedName>
    <definedName name="Depn_PMEScaff" localSheetId="34">#REF!</definedName>
    <definedName name="Depn_PMEScaff" localSheetId="14">#REF!</definedName>
    <definedName name="Depn_PMEScaff">#REF!</definedName>
    <definedName name="Depn_Props" localSheetId="25">#REF!</definedName>
    <definedName name="Depn_Props" localSheetId="20">#REF!</definedName>
    <definedName name="Depn_Props" localSheetId="13">#REF!</definedName>
    <definedName name="Depn_Props" localSheetId="31">#REF!</definedName>
    <definedName name="Depn_Props" localSheetId="29">#REF!</definedName>
    <definedName name="Depn_Props" localSheetId="26">#REF!</definedName>
    <definedName name="Depn_Props" localSheetId="12">#REF!</definedName>
    <definedName name="Depn_Props" localSheetId="28">#REF!</definedName>
    <definedName name="Depn_Props" localSheetId="9">#REF!</definedName>
    <definedName name="Depn_Props" localSheetId="10">#REF!</definedName>
    <definedName name="Depn_Props" localSheetId="34">#REF!</definedName>
    <definedName name="Depn_Props" localSheetId="14">#REF!</definedName>
    <definedName name="Depn_Props">#REF!</definedName>
    <definedName name="Dert" localSheetId="25">#REF!</definedName>
    <definedName name="Dert" localSheetId="0">#REF!</definedName>
    <definedName name="Dert" localSheetId="12">#REF!</definedName>
    <definedName name="Dert" localSheetId="9">#REF!</definedName>
    <definedName name="Dert" localSheetId="10">#REF!</definedName>
    <definedName name="Dert" localSheetId="14">#REF!</definedName>
    <definedName name="Dert">#REF!</definedName>
    <definedName name="DESIGNATION" localSheetId="25">[37]sheeet7!#REF!</definedName>
    <definedName name="DESIGNATION" localSheetId="20">[37]sheeet7!#REF!</definedName>
    <definedName name="DESIGNATION" localSheetId="30">[37]sheeet7!#REF!</definedName>
    <definedName name="DESIGNATION" localSheetId="13">[37]sheeet7!#REF!</definedName>
    <definedName name="DESIGNATION" localSheetId="31">[37]sheeet7!#REF!</definedName>
    <definedName name="DESIGNATION" localSheetId="32">[37]sheeet7!#REF!</definedName>
    <definedName name="DESIGNATION" localSheetId="29">[37]sheeet7!#REF!</definedName>
    <definedName name="DESIGNATION" localSheetId="26">[37]sheeet7!#REF!</definedName>
    <definedName name="DESIGNATION" localSheetId="12">[37]sheeet7!#REF!</definedName>
    <definedName name="DESIGNATION" localSheetId="27">[37]sheeet7!#REF!</definedName>
    <definedName name="DESIGNATION" localSheetId="28">[37]sheeet7!#REF!</definedName>
    <definedName name="DESIGNATION" localSheetId="9">[37]sheeet7!#REF!</definedName>
    <definedName name="DESIGNATION" localSheetId="24">[37]sheeet7!#REF!</definedName>
    <definedName name="DESIGNATION" localSheetId="18">[37]sheeet7!#REF!</definedName>
    <definedName name="DESIGNATION" localSheetId="10">[37]sheeet7!#REF!</definedName>
    <definedName name="DESIGNATION" localSheetId="34">[37]sheeet7!#REF!</definedName>
    <definedName name="DESIGNATION" localSheetId="16">[37]sheeet7!#REF!</definedName>
    <definedName name="DESIGNATION" localSheetId="33">[37]sheeet7!#REF!</definedName>
    <definedName name="DESIGNATION" localSheetId="14">[37]sheeet7!#REF!</definedName>
    <definedName name="DESIGNATION">[37]sheeet7!#REF!</definedName>
    <definedName name="dfd" localSheetId="25">'[14]A.O.R r1'!#REF!</definedName>
    <definedName name="dfd" localSheetId="20">'[15]A.O.R r1'!#REF!</definedName>
    <definedName name="dfd" localSheetId="30">'[14]A.O.R r1'!#REF!</definedName>
    <definedName name="dfd" localSheetId="31">'[14]A.O.R r1'!#REF!</definedName>
    <definedName name="dfd" localSheetId="32">'[14]A.O.R r1'!#REF!</definedName>
    <definedName name="dfd" localSheetId="29">'[14]A.O.R r1'!#REF!</definedName>
    <definedName name="dfd" localSheetId="26">'[14]A.O.R r1'!#REF!</definedName>
    <definedName name="dfd" localSheetId="12">'[14]A.O.R r1'!#REF!</definedName>
    <definedName name="dfd" localSheetId="27">'[15]A.O.R r1'!#REF!</definedName>
    <definedName name="dfd" localSheetId="28">'[14]A.O.R r1'!#REF!</definedName>
    <definedName name="dfd" localSheetId="9">'[15]A.O.R r1'!#REF!</definedName>
    <definedName name="dfd" localSheetId="24">'[14]A.O.R r1'!#REF!</definedName>
    <definedName name="dfd" localSheetId="18">'[14]A.O.R r1'!#REF!</definedName>
    <definedName name="dfd" localSheetId="10">'[14]A.O.R r1'!#REF!</definedName>
    <definedName name="dfd" localSheetId="34">'[14]A.O.R r1'!#REF!</definedName>
    <definedName name="dfd" localSheetId="16">'[14]A.O.R r1'!#REF!</definedName>
    <definedName name="dfd" localSheetId="33">'[14]A.O.R r1'!#REF!</definedName>
    <definedName name="dfd" localSheetId="14">'[14]A.O.R r1'!#REF!</definedName>
    <definedName name="dfd">'[14]A.O.R r1'!#REF!</definedName>
    <definedName name="dia" localSheetId="25">[13]Intro!#REF!</definedName>
    <definedName name="dia" localSheetId="20">[13]Intro!#REF!</definedName>
    <definedName name="dia" localSheetId="12">[13]Intro!#REF!</definedName>
    <definedName name="dia" localSheetId="9">[13]Intro!#REF!</definedName>
    <definedName name="dia" localSheetId="10">[13]Intro!#REF!</definedName>
    <definedName name="dia" localSheetId="34">[13]Intro!#REF!</definedName>
    <definedName name="dia" localSheetId="14">[13]Intro!#REF!</definedName>
    <definedName name="dia">[13]Intro!#REF!</definedName>
    <definedName name="dismentalling" localSheetId="25">[30]Measurment!#REF!</definedName>
    <definedName name="dismentalling" localSheetId="20">[30]Measurment!#REF!</definedName>
    <definedName name="dismentalling" localSheetId="31">[31]Measurment!#REF!</definedName>
    <definedName name="dismentalling" localSheetId="29">[31]Measurment!#REF!</definedName>
    <definedName name="dismentalling" localSheetId="12">[30]Measurment!#REF!</definedName>
    <definedName name="dismentalling" localSheetId="9">[30]Measurment!#REF!</definedName>
    <definedName name="dismentalling" localSheetId="10">[30]Measurment!#REF!</definedName>
    <definedName name="dismentalling" localSheetId="34">[30]Measurment!#REF!</definedName>
    <definedName name="dismentalling" localSheetId="14">[30]Measurment!#REF!</definedName>
    <definedName name="dismentalling">[30]Measurment!#REF!</definedName>
    <definedName name="dja" localSheetId="25">#REF!</definedName>
    <definedName name="dja" localSheetId="1">#REF!</definedName>
    <definedName name="dja" localSheetId="5">#REF!</definedName>
    <definedName name="dja" localSheetId="20">#REF!</definedName>
    <definedName name="dja" localSheetId="30">#REF!</definedName>
    <definedName name="dja" localSheetId="7">#REF!</definedName>
    <definedName name="dja" localSheetId="19">#REF!</definedName>
    <definedName name="dja" localSheetId="31">#REF!</definedName>
    <definedName name="dja" localSheetId="32">#REF!</definedName>
    <definedName name="dja" localSheetId="29">#REF!</definedName>
    <definedName name="dja" localSheetId="26">#REF!</definedName>
    <definedName name="dja" localSheetId="12">#REF!</definedName>
    <definedName name="dja" localSheetId="27">#REF!</definedName>
    <definedName name="dja" localSheetId="28">#REF!</definedName>
    <definedName name="dja" localSheetId="9">#REF!</definedName>
    <definedName name="dja" localSheetId="24">#REF!</definedName>
    <definedName name="dja" localSheetId="3">#REF!</definedName>
    <definedName name="dja" localSheetId="18">#REF!</definedName>
    <definedName name="dja" localSheetId="10">#REF!</definedName>
    <definedName name="dja" localSheetId="6">#REF!</definedName>
    <definedName name="dja" localSheetId="17">#REF!</definedName>
    <definedName name="dja" localSheetId="4">#REF!</definedName>
    <definedName name="dja" localSheetId="34">#REF!</definedName>
    <definedName name="dja" localSheetId="16">#REF!</definedName>
    <definedName name="dja" localSheetId="33">#REF!</definedName>
    <definedName name="dja" localSheetId="14">#REF!</definedName>
    <definedName name="dja">#REF!</definedName>
    <definedName name="DLP" localSheetId="25">#REF!</definedName>
    <definedName name="DLP" localSheetId="12">#REF!</definedName>
    <definedName name="DLP" localSheetId="9">#REF!</definedName>
    <definedName name="DLP" localSheetId="10">#REF!</definedName>
    <definedName name="DLP" localSheetId="34">#REF!</definedName>
    <definedName name="DLP" localSheetId="14">#REF!</definedName>
    <definedName name="DLP">#REF!</definedName>
    <definedName name="dmfds" localSheetId="25">#REF!</definedName>
    <definedName name="dmfds" localSheetId="12">#REF!</definedName>
    <definedName name="dmfds" localSheetId="9">#REF!</definedName>
    <definedName name="dmfds" localSheetId="10">#REF!</definedName>
    <definedName name="dmfds" localSheetId="34">#REF!</definedName>
    <definedName name="dmfds" localSheetId="14">#REF!</definedName>
    <definedName name="dmfds">#REF!</definedName>
    <definedName name="dnsoil" localSheetId="25">[13]Intro!#REF!</definedName>
    <definedName name="dnsoil" localSheetId="20">[13]Intro!#REF!</definedName>
    <definedName name="dnsoil" localSheetId="30">[13]Intro!#REF!</definedName>
    <definedName name="dnsoil" localSheetId="13">[13]Intro!#REF!</definedName>
    <definedName name="dnsoil" localSheetId="31">[13]Intro!#REF!</definedName>
    <definedName name="dnsoil" localSheetId="32">[13]Intro!#REF!</definedName>
    <definedName name="dnsoil" localSheetId="29">[13]Intro!#REF!</definedName>
    <definedName name="dnsoil" localSheetId="26">[13]Intro!#REF!</definedName>
    <definedName name="dnsoil" localSheetId="12">[13]Intro!#REF!</definedName>
    <definedName name="dnsoil" localSheetId="27">[13]Intro!#REF!</definedName>
    <definedName name="dnsoil" localSheetId="28">[13]Intro!#REF!</definedName>
    <definedName name="dnsoil" localSheetId="9">[13]Intro!#REF!</definedName>
    <definedName name="dnsoil" localSheetId="24">[13]Intro!#REF!</definedName>
    <definedName name="dnsoil" localSheetId="18">[13]Intro!#REF!</definedName>
    <definedName name="dnsoil" localSheetId="10">[13]Intro!#REF!</definedName>
    <definedName name="dnsoil" localSheetId="34">[13]Intro!#REF!</definedName>
    <definedName name="dnsoil" localSheetId="16">[13]Intro!#REF!</definedName>
    <definedName name="dnsoil" localSheetId="33">[13]Intro!#REF!</definedName>
    <definedName name="dnsoil" localSheetId="14">[13]Intro!#REF!</definedName>
    <definedName name="dnsoil">[13]Intro!#REF!</definedName>
    <definedName name="DoorWindows" localSheetId="25">[30]Measurment!#REF!</definedName>
    <definedName name="DoorWindows" localSheetId="20">[30]Measurment!#REF!</definedName>
    <definedName name="DoorWindows" localSheetId="13">[30]Measurment!#REF!</definedName>
    <definedName name="DoorWindows" localSheetId="31">[31]Measurment!#REF!</definedName>
    <definedName name="DoorWindows" localSheetId="29">[31]Measurment!#REF!</definedName>
    <definedName name="DoorWindows" localSheetId="12">[30]Measurment!#REF!</definedName>
    <definedName name="DoorWindows" localSheetId="9">[30]Measurment!#REF!</definedName>
    <definedName name="DoorWindows" localSheetId="10">[30]Measurment!#REF!</definedName>
    <definedName name="DoorWindows" localSheetId="34">[30]Measurment!#REF!</definedName>
    <definedName name="DoorWindows" localSheetId="14">[30]Measurment!#REF!</definedName>
    <definedName name="DoorWindows">[30]Measurment!#REF!</definedName>
    <definedName name="drad" localSheetId="25">#REF!</definedName>
    <definedName name="drad" localSheetId="1">#REF!</definedName>
    <definedName name="drad" localSheetId="5">#REF!</definedName>
    <definedName name="drad" localSheetId="20">#REF!</definedName>
    <definedName name="drad" localSheetId="30">#REF!</definedName>
    <definedName name="drad" localSheetId="7">#REF!</definedName>
    <definedName name="drad" localSheetId="19">#REF!</definedName>
    <definedName name="drad" localSheetId="31">#REF!</definedName>
    <definedName name="drad" localSheetId="32">#REF!</definedName>
    <definedName name="drad" localSheetId="29">#REF!</definedName>
    <definedName name="drad" localSheetId="26">#REF!</definedName>
    <definedName name="drad" localSheetId="12">#REF!</definedName>
    <definedName name="drad" localSheetId="27">#REF!</definedName>
    <definedName name="drad" localSheetId="28">#REF!</definedName>
    <definedName name="drad" localSheetId="9">#REF!</definedName>
    <definedName name="drad" localSheetId="24">#REF!</definedName>
    <definedName name="drad" localSheetId="3">#REF!</definedName>
    <definedName name="drad" localSheetId="18">#REF!</definedName>
    <definedName name="drad" localSheetId="10">#REF!</definedName>
    <definedName name="drad" localSheetId="6">#REF!</definedName>
    <definedName name="drad" localSheetId="17">#REF!</definedName>
    <definedName name="drad" localSheetId="4">#REF!</definedName>
    <definedName name="drad" localSheetId="34">#REF!</definedName>
    <definedName name="drad" localSheetId="16">#REF!</definedName>
    <definedName name="drad" localSheetId="33">#REF!</definedName>
    <definedName name="drad" localSheetId="14">#REF!</definedName>
    <definedName name="drad">#REF!</definedName>
    <definedName name="dsobwd" localSheetId="25">#REF!</definedName>
    <definedName name="dsobwd" localSheetId="20">#REF!</definedName>
    <definedName name="dsobwd" localSheetId="12">#REF!</definedName>
    <definedName name="dsobwd" localSheetId="9">#REF!</definedName>
    <definedName name="dsobwd" localSheetId="10">#REF!</definedName>
    <definedName name="dsobwd" localSheetId="34">#REF!</definedName>
    <definedName name="dsobwd" localSheetId="14">#REF!</definedName>
    <definedName name="dsobwd">#REF!</definedName>
    <definedName name="dsth" localSheetId="25">[13]Intro!#REF!</definedName>
    <definedName name="dsth" localSheetId="20">[13]Intro!#REF!</definedName>
    <definedName name="dsth" localSheetId="30">[13]Intro!#REF!</definedName>
    <definedName name="dsth" localSheetId="13">[13]Intro!#REF!</definedName>
    <definedName name="dsth" localSheetId="31">[13]Intro!#REF!</definedName>
    <definedName name="dsth" localSheetId="32">[13]Intro!#REF!</definedName>
    <definedName name="dsth" localSheetId="29">[13]Intro!#REF!</definedName>
    <definedName name="dsth" localSheetId="26">[13]Intro!#REF!</definedName>
    <definedName name="dsth" localSheetId="12">[13]Intro!#REF!</definedName>
    <definedName name="dsth" localSheetId="27">[13]Intro!#REF!</definedName>
    <definedName name="dsth" localSheetId="28">[13]Intro!#REF!</definedName>
    <definedName name="dsth" localSheetId="9">[13]Intro!#REF!</definedName>
    <definedName name="dsth" localSheetId="24">[13]Intro!#REF!</definedName>
    <definedName name="dsth" localSheetId="18">[13]Intro!#REF!</definedName>
    <definedName name="dsth" localSheetId="10">[13]Intro!#REF!</definedName>
    <definedName name="dsth" localSheetId="34">[13]Intro!#REF!</definedName>
    <definedName name="dsth" localSheetId="16">[13]Intro!#REF!</definedName>
    <definedName name="dsth" localSheetId="33">[13]Intro!#REF!</definedName>
    <definedName name="dsth" localSheetId="14">[13]Intro!#REF!</definedName>
    <definedName name="dsth">[13]Intro!#REF!</definedName>
    <definedName name="E_AND_R">'[5]E &amp; R'!$A$1:$IV$65536</definedName>
    <definedName name="EARTHWORK" localSheetId="25">[6]A.O.R.!#REF!</definedName>
    <definedName name="EARTHWORK" localSheetId="1">[7]A.O.R.!#REF!</definedName>
    <definedName name="EARTHWORK" localSheetId="5">[7]A.O.R.!#REF!</definedName>
    <definedName name="EARTHWORK" localSheetId="20">[7]A.O.R.!#REF!</definedName>
    <definedName name="EARTHWORK" localSheetId="30">[7]A.O.R.!#REF!</definedName>
    <definedName name="EARTHWORK" localSheetId="13">[7]A.O.R.!#REF!</definedName>
    <definedName name="EARTHWORK" localSheetId="7">[7]A.O.R.!#REF!</definedName>
    <definedName name="EARTHWORK" localSheetId="31">[7]A.O.R.!#REF!</definedName>
    <definedName name="EARTHWORK" localSheetId="32">[7]A.O.R.!#REF!</definedName>
    <definedName name="EARTHWORK" localSheetId="29">[7]A.O.R.!#REF!</definedName>
    <definedName name="EARTHWORK" localSheetId="26">[7]A.O.R.!#REF!</definedName>
    <definedName name="EARTHWORK" localSheetId="12">[6]A.O.R.!#REF!</definedName>
    <definedName name="EARTHWORK" localSheetId="27">[7]A.O.R.!#REF!</definedName>
    <definedName name="EARTHWORK" localSheetId="28">[7]A.O.R.!#REF!</definedName>
    <definedName name="EARTHWORK" localSheetId="9">[7]A.O.R.!#REF!</definedName>
    <definedName name="EARTHWORK" localSheetId="24">[7]A.O.R.!#REF!</definedName>
    <definedName name="EARTHWORK" localSheetId="3">[7]A.O.R.!#REF!</definedName>
    <definedName name="EARTHWORK" localSheetId="18">[7]A.O.R.!#REF!</definedName>
    <definedName name="EARTHWORK" localSheetId="10">[6]A.O.R.!#REF!</definedName>
    <definedName name="EARTHWORK" localSheetId="6">[7]A.O.R.!#REF!</definedName>
    <definedName name="EARTHWORK" localSheetId="17">[7]A.O.R.!#REF!</definedName>
    <definedName name="EARTHWORK" localSheetId="4">[7]A.O.R.!#REF!</definedName>
    <definedName name="EARTHWORK" localSheetId="34">[6]A.O.R.!#REF!</definedName>
    <definedName name="EARTHWORK" localSheetId="16">[7]A.O.R.!#REF!</definedName>
    <definedName name="EARTHWORK" localSheetId="33">[7]A.O.R.!#REF!</definedName>
    <definedName name="EARTHWORK" localSheetId="14">[6]A.O.R.!#REF!</definedName>
    <definedName name="EARTHWORK">[6]A.O.R.!#REF!</definedName>
    <definedName name="earthworks" localSheetId="25">[30]Measurment!#REF!</definedName>
    <definedName name="earthworks" localSheetId="20">[30]Measurment!#REF!</definedName>
    <definedName name="earthworks" localSheetId="31">[31]Measurment!#REF!</definedName>
    <definedName name="earthworks" localSheetId="29">[31]Measurment!#REF!</definedName>
    <definedName name="earthworks" localSheetId="12">[30]Measurment!#REF!</definedName>
    <definedName name="earthworks" localSheetId="9">[30]Measurment!#REF!</definedName>
    <definedName name="earthworks" localSheetId="10">[30]Measurment!#REF!</definedName>
    <definedName name="earthworks" localSheetId="34">[30]Measurment!#REF!</definedName>
    <definedName name="earthworks" localSheetId="14">[30]Measurment!#REF!</definedName>
    <definedName name="earthworks">[30]Measurment!#REF!</definedName>
    <definedName name="ebas" localSheetId="25">'[14]A.O.R r1Str'!#REF!</definedName>
    <definedName name="ebas" localSheetId="1">'[15]A.O.R r1Str'!#REF!</definedName>
    <definedName name="ebas" localSheetId="5">'[15]A.O.R r1Str'!#REF!</definedName>
    <definedName name="ebas" localSheetId="20">'[15]A.O.R r1Str'!#REF!</definedName>
    <definedName name="ebas" localSheetId="30">'[15]A.O.R r1Str'!#REF!</definedName>
    <definedName name="ebas" localSheetId="13">'[15]A.O.R r1Str'!#REF!</definedName>
    <definedName name="ebas" localSheetId="7">'[15]A.O.R r1Str'!#REF!</definedName>
    <definedName name="ebas" localSheetId="31">'[15]A.O.R r1Str'!#REF!</definedName>
    <definedName name="ebas" localSheetId="32">'[15]A.O.R r1Str'!#REF!</definedName>
    <definedName name="ebas" localSheetId="29">'[15]A.O.R r1Str'!#REF!</definedName>
    <definedName name="ebas" localSheetId="26">'[15]A.O.R r1Str'!#REF!</definedName>
    <definedName name="ebas" localSheetId="12">'[14]A.O.R r1Str'!#REF!</definedName>
    <definedName name="ebas" localSheetId="27">'[15]A.O.R r1Str'!#REF!</definedName>
    <definedName name="ebas" localSheetId="28">'[15]A.O.R r1Str'!#REF!</definedName>
    <definedName name="ebas" localSheetId="9">'[15]A.O.R r1Str'!#REF!</definedName>
    <definedName name="ebas" localSheetId="24">'[15]A.O.R r1Str'!#REF!</definedName>
    <definedName name="ebas" localSheetId="3">'[15]A.O.R r1Str'!#REF!</definedName>
    <definedName name="ebas" localSheetId="18">'[15]A.O.R r1Str'!#REF!</definedName>
    <definedName name="ebas" localSheetId="10">'[14]A.O.R r1Str'!#REF!</definedName>
    <definedName name="ebas" localSheetId="6">'[15]A.O.R r1Str'!#REF!</definedName>
    <definedName name="ebas" localSheetId="17">'[15]A.O.R r1Str'!#REF!</definedName>
    <definedName name="ebas" localSheetId="4">'[15]A.O.R r1Str'!#REF!</definedName>
    <definedName name="ebas" localSheetId="34">'[14]A.O.R r1Str'!#REF!</definedName>
    <definedName name="ebas" localSheetId="16">'[15]A.O.R r1Str'!#REF!</definedName>
    <definedName name="ebas" localSheetId="33">'[15]A.O.R r1Str'!#REF!</definedName>
    <definedName name="ebas" localSheetId="14">'[14]A.O.R r1Str'!#REF!</definedName>
    <definedName name="ebas">'[14]A.O.R r1Str'!#REF!</definedName>
    <definedName name="ebasic" localSheetId="25">'[14]A.O.R r1'!#REF!</definedName>
    <definedName name="ebasic" localSheetId="1">'[15]A.O.R r1'!#REF!</definedName>
    <definedName name="ebasic" localSheetId="5">'[15]A.O.R r1'!#REF!</definedName>
    <definedName name="ebasic" localSheetId="20">'[15]A.O.R r1'!#REF!</definedName>
    <definedName name="ebasic" localSheetId="30">'[15]A.O.R r1'!#REF!</definedName>
    <definedName name="ebasic" localSheetId="13">'[15]A.O.R r1'!#REF!</definedName>
    <definedName name="ebasic" localSheetId="7">'[15]A.O.R r1'!#REF!</definedName>
    <definedName name="ebasic" localSheetId="31">'[15]A.O.R r1'!#REF!</definedName>
    <definedName name="ebasic" localSheetId="32">'[15]A.O.R r1'!#REF!</definedName>
    <definedName name="ebasic" localSheetId="29">'[15]A.O.R r1'!#REF!</definedName>
    <definedName name="ebasic" localSheetId="26">'[15]A.O.R r1'!#REF!</definedName>
    <definedName name="ebasic" localSheetId="12">'[14]A.O.R r1'!#REF!</definedName>
    <definedName name="ebasic" localSheetId="27">'[15]A.O.R r1'!#REF!</definedName>
    <definedName name="ebasic" localSheetId="28">'[15]A.O.R r1'!#REF!</definedName>
    <definedName name="ebasic" localSheetId="9">'[15]A.O.R r1'!#REF!</definedName>
    <definedName name="ebasic" localSheetId="24">'[15]A.O.R r1'!#REF!</definedName>
    <definedName name="ebasic" localSheetId="3">'[15]A.O.R r1'!#REF!</definedName>
    <definedName name="ebasic" localSheetId="18">'[15]A.O.R r1'!#REF!</definedName>
    <definedName name="ebasic" localSheetId="10">'[14]A.O.R r1'!#REF!</definedName>
    <definedName name="ebasic" localSheetId="6">'[15]A.O.R r1'!#REF!</definedName>
    <definedName name="ebasic" localSheetId="17">'[15]A.O.R r1'!#REF!</definedName>
    <definedName name="ebasic" localSheetId="4">'[15]A.O.R r1'!#REF!</definedName>
    <definedName name="ebasic" localSheetId="34">'[14]A.O.R r1'!#REF!</definedName>
    <definedName name="ebasic" localSheetId="16">'[15]A.O.R r1'!#REF!</definedName>
    <definedName name="ebasic" localSheetId="33">'[15]A.O.R r1'!#REF!</definedName>
    <definedName name="ebasic" localSheetId="14">'[14]A.O.R r1'!#REF!</definedName>
    <definedName name="ebasic">'[14]A.O.R r1'!#REF!</definedName>
    <definedName name="econ" localSheetId="25">#REF!</definedName>
    <definedName name="econ" localSheetId="1">#REF!</definedName>
    <definedName name="econ" localSheetId="5">#REF!</definedName>
    <definedName name="econ" localSheetId="20">#REF!</definedName>
    <definedName name="econ" localSheetId="30">#REF!</definedName>
    <definedName name="econ" localSheetId="7">#REF!</definedName>
    <definedName name="econ" localSheetId="19">#REF!</definedName>
    <definedName name="econ" localSheetId="31">#REF!</definedName>
    <definedName name="econ" localSheetId="32">#REF!</definedName>
    <definedName name="econ" localSheetId="29">#REF!</definedName>
    <definedName name="econ" localSheetId="26">#REF!</definedName>
    <definedName name="econ" localSheetId="12">#REF!</definedName>
    <definedName name="econ" localSheetId="27">#REF!</definedName>
    <definedName name="econ" localSheetId="28">#REF!</definedName>
    <definedName name="econ" localSheetId="9">#REF!</definedName>
    <definedName name="econ" localSheetId="24">#REF!</definedName>
    <definedName name="econ" localSheetId="3">#REF!</definedName>
    <definedName name="econ" localSheetId="18">#REF!</definedName>
    <definedName name="econ" localSheetId="10">#REF!</definedName>
    <definedName name="econ" localSheetId="6">#REF!</definedName>
    <definedName name="econ" localSheetId="17">#REF!</definedName>
    <definedName name="econ" localSheetId="4">#REF!</definedName>
    <definedName name="econ" localSheetId="34">#REF!</definedName>
    <definedName name="econ" localSheetId="16">#REF!</definedName>
    <definedName name="econ" localSheetId="33">#REF!</definedName>
    <definedName name="econ" localSheetId="14">#REF!</definedName>
    <definedName name="econ">#REF!</definedName>
    <definedName name="ele" localSheetId="25">#REF!</definedName>
    <definedName name="ele" localSheetId="12">#REF!</definedName>
    <definedName name="ele" localSheetId="9">#REF!</definedName>
    <definedName name="ele" localSheetId="10">#REF!</definedName>
    <definedName name="ele" localSheetId="34">#REF!</definedName>
    <definedName name="ele" localSheetId="14">#REF!</definedName>
    <definedName name="ele">#REF!</definedName>
    <definedName name="elecbasic" localSheetId="25">#REF!</definedName>
    <definedName name="elecbasic" localSheetId="20">#REF!</definedName>
    <definedName name="elecbasic" localSheetId="13">#REF!</definedName>
    <definedName name="elecbasic" localSheetId="12">#REF!</definedName>
    <definedName name="elecbasic" localSheetId="9">#REF!</definedName>
    <definedName name="elecbasic" localSheetId="10">#REF!</definedName>
    <definedName name="elecbasic" localSheetId="34">#REF!</definedName>
    <definedName name="elecbasic" localSheetId="14">#REF!</definedName>
    <definedName name="elecbasic">#REF!</definedName>
    <definedName name="Electrical" localSheetId="25">#REF!</definedName>
    <definedName name="Electrical" localSheetId="20">#REF!</definedName>
    <definedName name="Electrical" localSheetId="13">#REF!</definedName>
    <definedName name="Electrical" localSheetId="31">#REF!</definedName>
    <definedName name="Electrical" localSheetId="29">#REF!</definedName>
    <definedName name="Electrical" localSheetId="26">#REF!</definedName>
    <definedName name="Electrical" localSheetId="12">#REF!</definedName>
    <definedName name="Electrical" localSheetId="28">#REF!</definedName>
    <definedName name="Electrical" localSheetId="9">#REF!</definedName>
    <definedName name="Electrical" localSheetId="10">#REF!</definedName>
    <definedName name="Electrical" localSheetId="34">#REF!</definedName>
    <definedName name="Electrical" localSheetId="14">#REF!</definedName>
    <definedName name="Electrical">#REF!</definedName>
    <definedName name="ElectricalBasic" localSheetId="25">#REF!</definedName>
    <definedName name="ElectricalBasic" localSheetId="20">#REF!</definedName>
    <definedName name="ElectricalBasic" localSheetId="13">#REF!</definedName>
    <definedName name="ElectricalBasic" localSheetId="31">#REF!</definedName>
    <definedName name="ElectricalBasic" localSheetId="29">#REF!</definedName>
    <definedName name="ElectricalBasic" localSheetId="26">#REF!</definedName>
    <definedName name="ElectricalBasic" localSheetId="12">#REF!</definedName>
    <definedName name="ElectricalBasic" localSheetId="28">#REF!</definedName>
    <definedName name="ElectricalBasic" localSheetId="9">#REF!</definedName>
    <definedName name="ElectricalBasic" localSheetId="10">#REF!</definedName>
    <definedName name="ElectricalBasic" localSheetId="34">#REF!</definedName>
    <definedName name="ElectricalBasic" localSheetId="14">#REF!</definedName>
    <definedName name="ElectricalBasic">#REF!</definedName>
    <definedName name="ELECTRICITY_CHARGES" localSheetId="25">#REF!</definedName>
    <definedName name="ELECTRICITY_CHARGES" localSheetId="20">#REF!</definedName>
    <definedName name="ELECTRICITY_CHARGES" localSheetId="13">#REF!</definedName>
    <definedName name="ELECTRICITY_CHARGES" localSheetId="31">#REF!</definedName>
    <definedName name="ELECTRICITY_CHARGES" localSheetId="29">#REF!</definedName>
    <definedName name="ELECTRICITY_CHARGES" localSheetId="26">#REF!</definedName>
    <definedName name="ELECTRICITY_CHARGES" localSheetId="12">#REF!</definedName>
    <definedName name="ELECTRICITY_CHARGES" localSheetId="28">#REF!</definedName>
    <definedName name="ELECTRICITY_CHARGES" localSheetId="9">#REF!</definedName>
    <definedName name="ELECTRICITY_CHARGES" localSheetId="10">#REF!</definedName>
    <definedName name="ELECTRICITY_CHARGES" localSheetId="34">#REF!</definedName>
    <definedName name="ELECTRICITY_CHARGES" localSheetId="14">#REF!</definedName>
    <definedName name="ELECTRICITY_CHARGES">#REF!</definedName>
    <definedName name="END" localSheetId="25">#REF!</definedName>
    <definedName name="END" localSheetId="31">#REF!</definedName>
    <definedName name="END" localSheetId="12">#REF!</definedName>
    <definedName name="END" localSheetId="9">#REF!</definedName>
    <definedName name="END" localSheetId="10">#REF!</definedName>
    <definedName name="END" localSheetId="34">#REF!</definedName>
    <definedName name="END" localSheetId="14">#REF!</definedName>
    <definedName name="END">#REF!</definedName>
    <definedName name="EngAddress" localSheetId="25">#REF!</definedName>
    <definedName name="EngAddress" localSheetId="12">#REF!</definedName>
    <definedName name="EngAddress" localSheetId="9">#REF!</definedName>
    <definedName name="EngAddress" localSheetId="10">#REF!</definedName>
    <definedName name="EngAddress" localSheetId="34">#REF!</definedName>
    <definedName name="EngAddress" localSheetId="14">#REF!</definedName>
    <definedName name="EngAddress">#REF!</definedName>
    <definedName name="EngCity" localSheetId="25">#REF!</definedName>
    <definedName name="EngCity" localSheetId="12">#REF!</definedName>
    <definedName name="EngCity" localSheetId="9">#REF!</definedName>
    <definedName name="EngCity" localSheetId="10">#REF!</definedName>
    <definedName name="EngCity" localSheetId="34">#REF!</definedName>
    <definedName name="EngCity" localSheetId="14">#REF!</definedName>
    <definedName name="EngCity">#REF!</definedName>
    <definedName name="EngName" localSheetId="25">#REF!</definedName>
    <definedName name="EngName" localSheetId="12">#REF!</definedName>
    <definedName name="EngName" localSheetId="9">#REF!</definedName>
    <definedName name="EngName" localSheetId="10">#REF!</definedName>
    <definedName name="EngName" localSheetId="34">#REF!</definedName>
    <definedName name="EngName" localSheetId="14">#REF!</definedName>
    <definedName name="EngName">#REF!</definedName>
    <definedName name="EngPostal" localSheetId="25">#REF!</definedName>
    <definedName name="EngPostal" localSheetId="12">#REF!</definedName>
    <definedName name="EngPostal" localSheetId="9">#REF!</definedName>
    <definedName name="EngPostal" localSheetId="10">#REF!</definedName>
    <definedName name="EngPostal" localSheetId="34">#REF!</definedName>
    <definedName name="EngPostal" localSheetId="14">#REF!</definedName>
    <definedName name="EngPostal">#REF!</definedName>
    <definedName name="EngPrio" localSheetId="25">#REF!</definedName>
    <definedName name="EngPrio" localSheetId="12">#REF!</definedName>
    <definedName name="EngPrio" localSheetId="9">#REF!</definedName>
    <definedName name="EngPrio" localSheetId="10">#REF!</definedName>
    <definedName name="EngPrio" localSheetId="34">#REF!</definedName>
    <definedName name="EngPrio" localSheetId="14">#REF!</definedName>
    <definedName name="EngPrio">#REF!</definedName>
    <definedName name="EngPrio_Text" localSheetId="25">#REF!</definedName>
    <definedName name="EngPrio_Text" localSheetId="12">#REF!</definedName>
    <definedName name="EngPrio_Text" localSheetId="9">#REF!</definedName>
    <definedName name="EngPrio_Text" localSheetId="10">#REF!</definedName>
    <definedName name="EngPrio_Text" localSheetId="34">#REF!</definedName>
    <definedName name="EngPrio_Text" localSheetId="14">#REF!</definedName>
    <definedName name="EngPrio_Text">#REF!</definedName>
    <definedName name="EngState" localSheetId="25">#REF!</definedName>
    <definedName name="EngState" localSheetId="12">#REF!</definedName>
    <definedName name="EngState" localSheetId="9">#REF!</definedName>
    <definedName name="EngState" localSheetId="10">#REF!</definedName>
    <definedName name="EngState" localSheetId="34">#REF!</definedName>
    <definedName name="EngState" localSheetId="14">#REF!</definedName>
    <definedName name="EngState">#REF!</definedName>
    <definedName name="Enter" localSheetId="25">#REF!</definedName>
    <definedName name="Enter" localSheetId="20">#REF!</definedName>
    <definedName name="Enter" localSheetId="12">#REF!</definedName>
    <definedName name="Enter" localSheetId="9">#REF!</definedName>
    <definedName name="Enter" localSheetId="10">#REF!</definedName>
    <definedName name="Enter" localSheetId="34">#REF!</definedName>
    <definedName name="Enter" localSheetId="14">#REF!</definedName>
    <definedName name="Enter">#REF!</definedName>
    <definedName name="ENTERTAINMENT__REFRESHMENT_ETC." localSheetId="25">#REF!</definedName>
    <definedName name="ENTERTAINMENT__REFRESHMENT_ETC." localSheetId="20">#REF!</definedName>
    <definedName name="ENTERTAINMENT__REFRESHMENT_ETC." localSheetId="13">#REF!</definedName>
    <definedName name="ENTERTAINMENT__REFRESHMENT_ETC." localSheetId="31">#REF!</definedName>
    <definedName name="ENTERTAINMENT__REFRESHMENT_ETC." localSheetId="29">#REF!</definedName>
    <definedName name="ENTERTAINMENT__REFRESHMENT_ETC." localSheetId="26">#REF!</definedName>
    <definedName name="ENTERTAINMENT__REFRESHMENT_ETC." localSheetId="12">#REF!</definedName>
    <definedName name="ENTERTAINMENT__REFRESHMENT_ETC." localSheetId="28">#REF!</definedName>
    <definedName name="ENTERTAINMENT__REFRESHMENT_ETC." localSheetId="9">#REF!</definedName>
    <definedName name="ENTERTAINMENT__REFRESHMENT_ETC." localSheetId="10">#REF!</definedName>
    <definedName name="ENTERTAINMENT__REFRESHMENT_ETC." localSheetId="34">#REF!</definedName>
    <definedName name="ENTERTAINMENT__REFRESHMENT_ETC." localSheetId="14">#REF!</definedName>
    <definedName name="ENTERTAINMENT__REFRESHMENT_ETC.">#REF!</definedName>
    <definedName name="EREGR" localSheetId="25">#REF!</definedName>
    <definedName name="EREGR" localSheetId="20">#REF!</definedName>
    <definedName name="EREGR" localSheetId="12">#REF!</definedName>
    <definedName name="EREGR" localSheetId="9">#REF!</definedName>
    <definedName name="EREGR" localSheetId="10">#REF!</definedName>
    <definedName name="EREGR" localSheetId="34">#REF!</definedName>
    <definedName name="EREGR" localSheetId="14">#REF!</definedName>
    <definedName name="EREGR">#REF!</definedName>
    <definedName name="EstCost" localSheetId="25">#REF!</definedName>
    <definedName name="EstCost" localSheetId="12">#REF!</definedName>
    <definedName name="EstCost" localSheetId="9">#REF!</definedName>
    <definedName name="EstCost" localSheetId="10">#REF!</definedName>
    <definedName name="EstCost" localSheetId="34">#REF!</definedName>
    <definedName name="EstCost" localSheetId="14">#REF!</definedName>
    <definedName name="EstCost">#REF!</definedName>
    <definedName name="ESTIMATED_COST" localSheetId="25">#REF!</definedName>
    <definedName name="ESTIMATED_COST" localSheetId="20">#REF!</definedName>
    <definedName name="ESTIMATED_COST" localSheetId="13">#REF!</definedName>
    <definedName name="ESTIMATED_COST" localSheetId="31">#REF!</definedName>
    <definedName name="ESTIMATED_COST" localSheetId="29">#REF!</definedName>
    <definedName name="ESTIMATED_COST" localSheetId="26">#REF!</definedName>
    <definedName name="ESTIMATED_COST" localSheetId="12">#REF!</definedName>
    <definedName name="ESTIMATED_COST" localSheetId="28">#REF!</definedName>
    <definedName name="ESTIMATED_COST" localSheetId="9">#REF!</definedName>
    <definedName name="ESTIMATED_COST" localSheetId="10">#REF!</definedName>
    <definedName name="ESTIMATED_COST" localSheetId="34">#REF!</definedName>
    <definedName name="ESTIMATED_COST" localSheetId="14">#REF!</definedName>
    <definedName name="ESTIMATED_COST">#REF!</definedName>
    <definedName name="eu" localSheetId="25">#REF!</definedName>
    <definedName name="eu" localSheetId="12">#REF!</definedName>
    <definedName name="eu" localSheetId="9">#REF!</definedName>
    <definedName name="eu" localSheetId="10">#REF!</definedName>
    <definedName name="eu" localSheetId="34">#REF!</definedName>
    <definedName name="eu" localSheetId="14">#REF!</definedName>
    <definedName name="eu">#REF!</definedName>
    <definedName name="EXP.JTS" localSheetId="25">[6]A.O.R.!#REF!</definedName>
    <definedName name="EXP.JTS" localSheetId="1">[7]A.O.R.!#REF!</definedName>
    <definedName name="EXP.JTS" localSheetId="5">[7]A.O.R.!#REF!</definedName>
    <definedName name="EXP.JTS" localSheetId="20">[7]A.O.R.!#REF!</definedName>
    <definedName name="EXP.JTS" localSheetId="30">[7]A.O.R.!#REF!</definedName>
    <definedName name="EXP.JTS" localSheetId="13">[7]A.O.R.!#REF!</definedName>
    <definedName name="EXP.JTS" localSheetId="7">[7]A.O.R.!#REF!</definedName>
    <definedName name="EXP.JTS" localSheetId="31">[7]A.O.R.!#REF!</definedName>
    <definedName name="EXP.JTS" localSheetId="32">[7]A.O.R.!#REF!</definedName>
    <definedName name="EXP.JTS" localSheetId="29">[7]A.O.R.!#REF!</definedName>
    <definedName name="EXP.JTS" localSheetId="26">[7]A.O.R.!#REF!</definedName>
    <definedName name="EXP.JTS" localSheetId="12">[6]A.O.R.!#REF!</definedName>
    <definedName name="EXP.JTS" localSheetId="27">[7]A.O.R.!#REF!</definedName>
    <definedName name="EXP.JTS" localSheetId="28">[7]A.O.R.!#REF!</definedName>
    <definedName name="EXP.JTS" localSheetId="9">[7]A.O.R.!#REF!</definedName>
    <definedName name="EXP.JTS" localSheetId="24">[7]A.O.R.!#REF!</definedName>
    <definedName name="EXP.JTS" localSheetId="3">[7]A.O.R.!#REF!</definedName>
    <definedName name="EXP.JTS" localSheetId="18">[7]A.O.R.!#REF!</definedName>
    <definedName name="EXP.JTS" localSheetId="10">[6]A.O.R.!#REF!</definedName>
    <definedName name="EXP.JTS" localSheetId="6">[7]A.O.R.!#REF!</definedName>
    <definedName name="EXP.JTS" localSheetId="17">[7]A.O.R.!#REF!</definedName>
    <definedName name="EXP.JTS" localSheetId="4">[7]A.O.R.!#REF!</definedName>
    <definedName name="EXP.JTS" localSheetId="34">[6]A.O.R.!#REF!</definedName>
    <definedName name="EXP.JTS" localSheetId="16">[7]A.O.R.!#REF!</definedName>
    <definedName name="EXP.JTS" localSheetId="33">[7]A.O.R.!#REF!</definedName>
    <definedName name="EXP.JTS" localSheetId="14">[6]A.O.R.!#REF!</definedName>
    <definedName name="EXP.JTS">[6]A.O.R.!#REF!</definedName>
    <definedName name="ExtraCement" localSheetId="25">#REF!</definedName>
    <definedName name="ExtraCement" localSheetId="1">#REF!</definedName>
    <definedName name="ExtraCement" localSheetId="5">#REF!</definedName>
    <definedName name="ExtraCement" localSheetId="20">#REF!</definedName>
    <definedName name="ExtraCement" localSheetId="30">#REF!</definedName>
    <definedName name="ExtraCement" localSheetId="7">#REF!</definedName>
    <definedName name="ExtraCement" localSheetId="19">#REF!</definedName>
    <definedName name="ExtraCement" localSheetId="31">#REF!</definedName>
    <definedName name="ExtraCement" localSheetId="32">#REF!</definedName>
    <definedName name="ExtraCement" localSheetId="29">#REF!</definedName>
    <definedName name="ExtraCement" localSheetId="26">#REF!</definedName>
    <definedName name="ExtraCement" localSheetId="12">#REF!</definedName>
    <definedName name="ExtraCement" localSheetId="28">#REF!</definedName>
    <definedName name="ExtraCement" localSheetId="9">#REF!</definedName>
    <definedName name="ExtraCement" localSheetId="24">#REF!</definedName>
    <definedName name="ExtraCement" localSheetId="3">#REF!</definedName>
    <definedName name="ExtraCement" localSheetId="18">#REF!</definedName>
    <definedName name="ExtraCement" localSheetId="10">#REF!</definedName>
    <definedName name="ExtraCement" localSheetId="6">#REF!</definedName>
    <definedName name="ExtraCement" localSheetId="17">#REF!</definedName>
    <definedName name="ExtraCement" localSheetId="4">#REF!</definedName>
    <definedName name="ExtraCement" localSheetId="16">#REF!</definedName>
    <definedName name="ExtraCement" localSheetId="33">#REF!</definedName>
    <definedName name="ExtraCement" localSheetId="14">#REF!</definedName>
    <definedName name="ExtraCement">#REF!</definedName>
    <definedName name="ExtraSteel" localSheetId="25">#REF!</definedName>
    <definedName name="ExtraSteel" localSheetId="20">#REF!</definedName>
    <definedName name="ExtraSteel" localSheetId="30">#REF!</definedName>
    <definedName name="ExtraSteel" localSheetId="31">#REF!</definedName>
    <definedName name="ExtraSteel" localSheetId="32">#REF!</definedName>
    <definedName name="ExtraSteel" localSheetId="29">#REF!</definedName>
    <definedName name="ExtraSteel" localSheetId="26">#REF!</definedName>
    <definedName name="ExtraSteel" localSheetId="12">#REF!</definedName>
    <definedName name="ExtraSteel" localSheetId="28">#REF!</definedName>
    <definedName name="ExtraSteel" localSheetId="9">#REF!</definedName>
    <definedName name="ExtraSteel" localSheetId="24">#REF!</definedName>
    <definedName name="ExtraSteel" localSheetId="18">#REF!</definedName>
    <definedName name="ExtraSteel" localSheetId="10">#REF!</definedName>
    <definedName name="ExtraSteel" localSheetId="16">#REF!</definedName>
    <definedName name="ExtraSteel" localSheetId="33">#REF!</definedName>
    <definedName name="ExtraSteel" localSheetId="14">#REF!</definedName>
    <definedName name="ExtraSteel">#REF!</definedName>
    <definedName name="EXTSHT3" localSheetId="1">[32]INTSHEET3!$H$33:$L$105</definedName>
    <definedName name="EXTSHT3" localSheetId="5">[32]INTSHEET3!$H$33:$L$105</definedName>
    <definedName name="EXTSHT3" localSheetId="20">[33]INTSHEET3!$H$33:$L$105</definedName>
    <definedName name="EXTSHT3" localSheetId="30">[32]INTSHEET3!$H$33:$L$105</definedName>
    <definedName name="EXTSHT3" localSheetId="7">[32]INTSHEET3!$H$33:$L$105</definedName>
    <definedName name="EXTSHT3" localSheetId="31">[32]INTSHEET3!$H$33:$L$105</definedName>
    <definedName name="EXTSHT3" localSheetId="32">[32]INTSHEET3!$H$33:$L$105</definedName>
    <definedName name="EXTSHT3" localSheetId="29">[32]INTSHEET3!$H$33:$L$105</definedName>
    <definedName name="EXTSHT3" localSheetId="26">[32]INTSHEET3!$H$33:$L$105</definedName>
    <definedName name="EXTSHT3" localSheetId="27">[34]INTSHEET3!$H$33:$L$105</definedName>
    <definedName name="EXTSHT3" localSheetId="28">[32]INTSHEET3!$H$33:$L$105</definedName>
    <definedName name="EXTSHT3" localSheetId="9">[35]INTSHEET3!$H$33:$L$105</definedName>
    <definedName name="EXTSHT3" localSheetId="24">[32]INTSHEET3!$H$33:$L$105</definedName>
    <definedName name="EXTSHT3" localSheetId="3">[32]INTSHEET3!$H$33:$L$105</definedName>
    <definedName name="EXTSHT3" localSheetId="18">[32]INTSHEET3!$H$33:$L$105</definedName>
    <definedName name="EXTSHT3" localSheetId="6">[32]INTSHEET3!$H$33:$L$105</definedName>
    <definedName name="EXTSHT3" localSheetId="17">[32]INTSHEET3!$H$33:$L$105</definedName>
    <definedName name="EXTSHT3" localSheetId="4">[32]INTSHEET3!$H$33:$L$105</definedName>
    <definedName name="EXTSHT3" localSheetId="16">[32]INTSHEET3!$H$33:$L$105</definedName>
    <definedName name="EXTSHT3" localSheetId="33">[32]INTSHEET3!$H$33:$L$105</definedName>
    <definedName name="EXTSHT3">[36]INTSHEET3!$H$33:$L$105</definedName>
    <definedName name="f" localSheetId="25">'[16]AoR Finishing'!#REF!</definedName>
    <definedName name="f" localSheetId="1">'[17]AoR Finishing'!#REF!</definedName>
    <definedName name="f" localSheetId="5">'[17]AoR Finishing'!#REF!</definedName>
    <definedName name="f" localSheetId="20">'[17]AoR Finishing'!#REF!</definedName>
    <definedName name="f" localSheetId="30">'[17]AoR Finishing'!#REF!</definedName>
    <definedName name="f" localSheetId="13">'[17]AoR Finishing'!#REF!</definedName>
    <definedName name="f" localSheetId="7">'[17]AoR Finishing'!#REF!</definedName>
    <definedName name="f" localSheetId="31">'[17]AoR Finishing'!#REF!</definedName>
    <definedName name="f" localSheetId="32">'[17]AoR Finishing'!#REF!</definedName>
    <definedName name="f" localSheetId="29">'[17]AoR Finishing'!#REF!</definedName>
    <definedName name="f" localSheetId="26">'[17]AoR Finishing'!#REF!</definedName>
    <definedName name="f" localSheetId="12">'[16]AoR Finishing'!#REF!</definedName>
    <definedName name="f" localSheetId="27">'[17]AoR Finishing'!#REF!</definedName>
    <definedName name="f" localSheetId="28">'[17]AoR Finishing'!#REF!</definedName>
    <definedName name="f" localSheetId="9">'[17]AoR Finishing'!#REF!</definedName>
    <definedName name="f" localSheetId="24">'[17]AoR Finishing'!#REF!</definedName>
    <definedName name="f" localSheetId="3">'[17]AoR Finishing'!#REF!</definedName>
    <definedName name="f" localSheetId="18">'[17]AoR Finishing'!#REF!</definedName>
    <definedName name="f" localSheetId="10">'[16]AoR Finishing'!#REF!</definedName>
    <definedName name="f" localSheetId="6">'[17]AoR Finishing'!#REF!</definedName>
    <definedName name="f" localSheetId="17">'[17]AoR Finishing'!#REF!</definedName>
    <definedName name="f" localSheetId="4">'[17]AoR Finishing'!#REF!</definedName>
    <definedName name="f" localSheetId="34">'[16]AoR Finishing'!#REF!</definedName>
    <definedName name="f" localSheetId="16">'[17]AoR Finishing'!#REF!</definedName>
    <definedName name="f" localSheetId="33">'[17]AoR Finishing'!#REF!</definedName>
    <definedName name="f" localSheetId="14">'[16]AoR Finishing'!#REF!</definedName>
    <definedName name="f">'[16]AoR Finishing'!#REF!</definedName>
    <definedName name="fdf" localSheetId="25">'[14]A.O.R r1Str'!#REF!</definedName>
    <definedName name="fdf" localSheetId="20">'[15]A.O.R r1Str'!#REF!</definedName>
    <definedName name="fdf" localSheetId="12">'[14]A.O.R r1Str'!#REF!</definedName>
    <definedName name="fdf" localSheetId="27">'[15]A.O.R r1Str'!#REF!</definedName>
    <definedName name="fdf" localSheetId="9">'[15]A.O.R r1Str'!#REF!</definedName>
    <definedName name="fdf" localSheetId="10">'[14]A.O.R r1Str'!#REF!</definedName>
    <definedName name="fdf" localSheetId="34">'[14]A.O.R r1Str'!#REF!</definedName>
    <definedName name="fdf" localSheetId="14">'[14]A.O.R r1Str'!#REF!</definedName>
    <definedName name="fdf">'[14]A.O.R r1Str'!#REF!</definedName>
    <definedName name="fdmfdf" localSheetId="25">#REF!</definedName>
    <definedName name="fdmfdf" localSheetId="1">#REF!</definedName>
    <definedName name="fdmfdf" localSheetId="5">#REF!</definedName>
    <definedName name="fdmfdf" localSheetId="20">#REF!</definedName>
    <definedName name="fdmfdf" localSheetId="30">#REF!</definedName>
    <definedName name="fdmfdf" localSheetId="7">#REF!</definedName>
    <definedName name="fdmfdf" localSheetId="19">#REF!</definedName>
    <definedName name="fdmfdf" localSheetId="31">#REF!</definedName>
    <definedName name="fdmfdf" localSheetId="32">#REF!</definedName>
    <definedName name="fdmfdf" localSheetId="29">#REF!</definedName>
    <definedName name="fdmfdf" localSheetId="26">#REF!</definedName>
    <definedName name="fdmfdf" localSheetId="12">#REF!</definedName>
    <definedName name="fdmfdf" localSheetId="27">#REF!</definedName>
    <definedName name="fdmfdf" localSheetId="28">#REF!</definedName>
    <definedName name="fdmfdf" localSheetId="9">#REF!</definedName>
    <definedName name="fdmfdf" localSheetId="24">#REF!</definedName>
    <definedName name="fdmfdf" localSheetId="3">#REF!</definedName>
    <definedName name="fdmfdf" localSheetId="18">#REF!</definedName>
    <definedName name="fdmfdf" localSheetId="10">#REF!</definedName>
    <definedName name="fdmfdf" localSheetId="6">#REF!</definedName>
    <definedName name="fdmfdf" localSheetId="17">#REF!</definedName>
    <definedName name="fdmfdf" localSheetId="4">#REF!</definedName>
    <definedName name="fdmfdf" localSheetId="34">#REF!</definedName>
    <definedName name="fdmfdf" localSheetId="16">#REF!</definedName>
    <definedName name="fdmfdf" localSheetId="33">#REF!</definedName>
    <definedName name="fdmfdf" localSheetId="14">#REF!</definedName>
    <definedName name="fdmfdf">#REF!</definedName>
    <definedName name="FEB" localSheetId="25">#REF!</definedName>
    <definedName name="FEB" localSheetId="20">#REF!</definedName>
    <definedName name="FEB" localSheetId="12">#REF!</definedName>
    <definedName name="FEB" localSheetId="9">#REF!</definedName>
    <definedName name="FEB" localSheetId="10">#REF!</definedName>
    <definedName name="FEB" localSheetId="34">#REF!</definedName>
    <definedName name="FEB" localSheetId="14">#REF!</definedName>
    <definedName name="FEB">#REF!</definedName>
    <definedName name="feb_qty_rev_3" localSheetId="25">#REF!</definedName>
    <definedName name="feb_qty_rev_3" localSheetId="12">#REF!</definedName>
    <definedName name="feb_qty_rev_3" localSheetId="9">#REF!</definedName>
    <definedName name="feb_qty_rev_3" localSheetId="10">#REF!</definedName>
    <definedName name="feb_qty_rev_3" localSheetId="34">#REF!</definedName>
    <definedName name="feb_qty_rev_3" localSheetId="14">#REF!</definedName>
    <definedName name="feb_qty_rev_3">#REF!</definedName>
    <definedName name="feb_rev4_qty" localSheetId="25">#REF!</definedName>
    <definedName name="feb_rev4_qty" localSheetId="12">#REF!</definedName>
    <definedName name="feb_rev4_qty" localSheetId="9">#REF!</definedName>
    <definedName name="feb_rev4_qty" localSheetId="10">#REF!</definedName>
    <definedName name="feb_rev4_qty" localSheetId="34">#REF!</definedName>
    <definedName name="feb_rev4_qty" localSheetId="14">#REF!</definedName>
    <definedName name="feb_rev4_qty">#REF!</definedName>
    <definedName name="FF" localSheetId="25">#REF!</definedName>
    <definedName name="FF" localSheetId="31">#REF!</definedName>
    <definedName name="FF" localSheetId="12">#REF!</definedName>
    <definedName name="FF" localSheetId="9">#REF!</definedName>
    <definedName name="FF" localSheetId="10">#REF!</definedName>
    <definedName name="FF" localSheetId="34">#REF!</definedName>
    <definedName name="FF" localSheetId="14">#REF!</definedName>
    <definedName name="FF">#REF!</definedName>
    <definedName name="FG" localSheetId="25">#REF!</definedName>
    <definedName name="FG" localSheetId="31">#REF!</definedName>
    <definedName name="FG" localSheetId="12">#REF!</definedName>
    <definedName name="FG" localSheetId="9">#REF!</definedName>
    <definedName name="FG" localSheetId="10">#REF!</definedName>
    <definedName name="FG" localSheetId="34">#REF!</definedName>
    <definedName name="FG" localSheetId="14">#REF!</definedName>
    <definedName name="FG">#REF!</definedName>
    <definedName name="FGHGGFGGGF" localSheetId="25">#REF!</definedName>
    <definedName name="FGHGGFGGGF" localSheetId="12">#REF!</definedName>
    <definedName name="FGHGGFGGGF" localSheetId="9">#REF!</definedName>
    <definedName name="FGHGGFGGGF" localSheetId="10">#REF!</definedName>
    <definedName name="FGHGGFGGGF" localSheetId="34">#REF!</definedName>
    <definedName name="FGHGGFGGGF" localSheetId="14">#REF!</definedName>
    <definedName name="FGHGGFGGGF">#REF!</definedName>
    <definedName name="fhsdsdhwf">'[38]BOQ Distribution'!$A$35:$G$47</definedName>
    <definedName name="FIN" localSheetId="25">#REF!</definedName>
    <definedName name="FIN" localSheetId="20">#REF!</definedName>
    <definedName name="FIN" localSheetId="30">#REF!</definedName>
    <definedName name="FIN" localSheetId="31">#REF!</definedName>
    <definedName name="FIN" localSheetId="32">#REF!</definedName>
    <definedName name="FIN" localSheetId="29">#REF!</definedName>
    <definedName name="FIN" localSheetId="26">#REF!</definedName>
    <definedName name="FIN" localSheetId="12">#REF!</definedName>
    <definedName name="FIN" localSheetId="27">#REF!</definedName>
    <definedName name="FIN" localSheetId="28">#REF!</definedName>
    <definedName name="FIN" localSheetId="9">#REF!</definedName>
    <definedName name="FIN" localSheetId="24">#REF!</definedName>
    <definedName name="FIN" localSheetId="18">#REF!</definedName>
    <definedName name="FIN" localSheetId="10">#REF!</definedName>
    <definedName name="FIN" localSheetId="34">#REF!</definedName>
    <definedName name="FIN" localSheetId="16">#REF!</definedName>
    <definedName name="FIN" localSheetId="33">#REF!</definedName>
    <definedName name="FIN" localSheetId="14">#REF!</definedName>
    <definedName name="FIN">#REF!</definedName>
    <definedName name="Final" localSheetId="25">#REF!</definedName>
    <definedName name="Final" localSheetId="20">#REF!</definedName>
    <definedName name="Final" localSheetId="13">#REF!</definedName>
    <definedName name="Final" localSheetId="31">#REF!</definedName>
    <definedName name="Final" localSheetId="29">#REF!</definedName>
    <definedName name="Final" localSheetId="26">#REF!</definedName>
    <definedName name="Final" localSheetId="12">#REF!</definedName>
    <definedName name="Final" localSheetId="28">#REF!</definedName>
    <definedName name="Final" localSheetId="9">#REF!</definedName>
    <definedName name="Final" localSheetId="10">#REF!</definedName>
    <definedName name="Final" localSheetId="34">#REF!</definedName>
    <definedName name="Final" localSheetId="14">#REF!</definedName>
    <definedName name="Final">#REF!</definedName>
    <definedName name="Final_amount" localSheetId="25">#REF!</definedName>
    <definedName name="Final_amount" localSheetId="12">#REF!</definedName>
    <definedName name="Final_amount" localSheetId="9">#REF!</definedName>
    <definedName name="Final_amount" localSheetId="10">#REF!</definedName>
    <definedName name="Final_amount" localSheetId="34">#REF!</definedName>
    <definedName name="Final_amount" localSheetId="14">#REF!</definedName>
    <definedName name="Final_amount">#REF!</definedName>
    <definedName name="FiscalIDNum" localSheetId="25">#REF!</definedName>
    <definedName name="FiscalIDNum" localSheetId="12">#REF!</definedName>
    <definedName name="FiscalIDNum" localSheetId="9">#REF!</definedName>
    <definedName name="FiscalIDNum" localSheetId="10">#REF!</definedName>
    <definedName name="FiscalIDNum" localSheetId="34">#REF!</definedName>
    <definedName name="FiscalIDNum" localSheetId="14">#REF!</definedName>
    <definedName name="FiscalIDNum">#REF!</definedName>
    <definedName name="Flooring" localSheetId="25">[30]Measurment!#REF!</definedName>
    <definedName name="Flooring" localSheetId="20">[30]Measurment!#REF!</definedName>
    <definedName name="Flooring" localSheetId="30">[30]Measurment!#REF!</definedName>
    <definedName name="Flooring" localSheetId="13">[30]Measurment!#REF!</definedName>
    <definedName name="Flooring" localSheetId="31">[31]Measurment!#REF!</definedName>
    <definedName name="Flooring" localSheetId="32">[30]Measurment!#REF!</definedName>
    <definedName name="Flooring" localSheetId="29">[31]Measurment!#REF!</definedName>
    <definedName name="Flooring" localSheetId="26">[30]Measurment!#REF!</definedName>
    <definedName name="Flooring" localSheetId="12">[30]Measurment!#REF!</definedName>
    <definedName name="Flooring" localSheetId="27">[30]Measurment!#REF!</definedName>
    <definedName name="Flooring" localSheetId="28">[30]Measurment!#REF!</definedName>
    <definedName name="Flooring" localSheetId="9">[30]Measurment!#REF!</definedName>
    <definedName name="Flooring" localSheetId="24">[30]Measurment!#REF!</definedName>
    <definedName name="Flooring" localSheetId="18">[30]Measurment!#REF!</definedName>
    <definedName name="Flooring" localSheetId="10">[30]Measurment!#REF!</definedName>
    <definedName name="Flooring" localSheetId="34">[30]Measurment!#REF!</definedName>
    <definedName name="Flooring" localSheetId="16">[30]Measurment!#REF!</definedName>
    <definedName name="Flooring" localSheetId="33">[30]Measurment!#REF!</definedName>
    <definedName name="Flooring" localSheetId="14">[30]Measurment!#REF!</definedName>
    <definedName name="Flooring">[30]Measurment!#REF!</definedName>
    <definedName name="fndsf" localSheetId="25">#REF!</definedName>
    <definedName name="fndsf" localSheetId="1">#REF!</definedName>
    <definedName name="fndsf" localSheetId="5">#REF!</definedName>
    <definedName name="fndsf" localSheetId="20">#REF!</definedName>
    <definedName name="fndsf" localSheetId="30">#REF!</definedName>
    <definedName name="fndsf" localSheetId="7">#REF!</definedName>
    <definedName name="fndsf" localSheetId="19">#REF!</definedName>
    <definedName name="fndsf" localSheetId="31">#REF!</definedName>
    <definedName name="fndsf" localSheetId="32">#REF!</definedName>
    <definedName name="fndsf" localSheetId="29">#REF!</definedName>
    <definedName name="fndsf" localSheetId="26">#REF!</definedName>
    <definedName name="fndsf" localSheetId="12">#REF!</definedName>
    <definedName name="fndsf" localSheetId="27">#REF!</definedName>
    <definedName name="fndsf" localSheetId="28">#REF!</definedName>
    <definedName name="fndsf" localSheetId="9">#REF!</definedName>
    <definedName name="fndsf" localSheetId="24">#REF!</definedName>
    <definedName name="fndsf" localSheetId="3">#REF!</definedName>
    <definedName name="fndsf" localSheetId="18">#REF!</definedName>
    <definedName name="fndsf" localSheetId="10">#REF!</definedName>
    <definedName name="fndsf" localSheetId="6">#REF!</definedName>
    <definedName name="fndsf" localSheetId="17">#REF!</definedName>
    <definedName name="fndsf" localSheetId="4">#REF!</definedName>
    <definedName name="fndsf" localSheetId="34">#REF!</definedName>
    <definedName name="fndsf" localSheetId="16">#REF!</definedName>
    <definedName name="fndsf" localSheetId="33">#REF!</definedName>
    <definedName name="fndsf" localSheetId="14">#REF!</definedName>
    <definedName name="fndsf">#REF!</definedName>
    <definedName name="FormTitle" localSheetId="25">#REF!</definedName>
    <definedName name="FormTitle" localSheetId="12">#REF!</definedName>
    <definedName name="FormTitle" localSheetId="9">#REF!</definedName>
    <definedName name="FormTitle" localSheetId="10">#REF!</definedName>
    <definedName name="FormTitle" localSheetId="34">#REF!</definedName>
    <definedName name="FormTitle" localSheetId="14">#REF!</definedName>
    <definedName name="FormTitle">#REF!</definedName>
    <definedName name="formwork" localSheetId="25">#REF!</definedName>
    <definedName name="formwork" localSheetId="12">#REF!</definedName>
    <definedName name="formwork" localSheetId="9">#REF!</definedName>
    <definedName name="formwork" localSheetId="10">#REF!</definedName>
    <definedName name="formwork" localSheetId="34">#REF!</definedName>
    <definedName name="formwork" localSheetId="14">#REF!</definedName>
    <definedName name="formwork">#REF!</definedName>
    <definedName name="fos" localSheetId="25">#REF!</definedName>
    <definedName name="fos" localSheetId="12">#REF!</definedName>
    <definedName name="fos" localSheetId="9">#REF!</definedName>
    <definedName name="fos" localSheetId="10">#REF!</definedName>
    <definedName name="fos" localSheetId="34">#REF!</definedName>
    <definedName name="fos" localSheetId="14">#REF!</definedName>
    <definedName name="fos">#REF!</definedName>
    <definedName name="fpllwt" localSheetId="25">#REF!</definedName>
    <definedName name="fpllwt" localSheetId="20">#REF!</definedName>
    <definedName name="fpllwt" localSheetId="12">#REF!</definedName>
    <definedName name="fpllwt" localSheetId="9">#REF!</definedName>
    <definedName name="fpllwt" localSheetId="10">#REF!</definedName>
    <definedName name="fpllwt" localSheetId="34">#REF!</definedName>
    <definedName name="fpllwt" localSheetId="14">#REF!</definedName>
    <definedName name="fpllwt">#REF!</definedName>
    <definedName name="frlvclcw" localSheetId="25">[13]Intro!#REF!</definedName>
    <definedName name="frlvclcw" localSheetId="20">[13]Intro!#REF!</definedName>
    <definedName name="frlvclcw" localSheetId="30">[13]Intro!#REF!</definedName>
    <definedName name="frlvclcw" localSheetId="13">[13]Intro!#REF!</definedName>
    <definedName name="frlvclcw" localSheetId="31">[13]Intro!#REF!</definedName>
    <definedName name="frlvclcw" localSheetId="32">[13]Intro!#REF!</definedName>
    <definedName name="frlvclcw" localSheetId="29">[13]Intro!#REF!</definedName>
    <definedName name="frlvclcw" localSheetId="26">[13]Intro!#REF!</definedName>
    <definedName name="frlvclcw" localSheetId="12">[13]Intro!#REF!</definedName>
    <definedName name="frlvclcw" localSheetId="27">[13]Intro!#REF!</definedName>
    <definedName name="frlvclcw" localSheetId="28">[13]Intro!#REF!</definedName>
    <definedName name="frlvclcw" localSheetId="9">[13]Intro!#REF!</definedName>
    <definedName name="frlvclcw" localSheetId="24">[13]Intro!#REF!</definedName>
    <definedName name="frlvclcw" localSheetId="18">[13]Intro!#REF!</definedName>
    <definedName name="frlvclcw" localSheetId="10">[13]Intro!#REF!</definedName>
    <definedName name="frlvclcw" localSheetId="34">[13]Intro!#REF!</definedName>
    <definedName name="frlvclcw" localSheetId="16">[13]Intro!#REF!</definedName>
    <definedName name="frlvclcw" localSheetId="33">[13]Intro!#REF!</definedName>
    <definedName name="frlvclcw" localSheetId="14">[13]Intro!#REF!</definedName>
    <definedName name="frlvclcw">[13]Intro!#REF!</definedName>
    <definedName name="frlvclpr" localSheetId="25">[13]Intro!#REF!</definedName>
    <definedName name="frlvclpr" localSheetId="20">[13]Intro!#REF!</definedName>
    <definedName name="frlvclpr" localSheetId="30">[13]Intro!#REF!</definedName>
    <definedName name="frlvclpr" localSheetId="13">[13]Intro!#REF!</definedName>
    <definedName name="frlvclpr" localSheetId="31">[13]Intro!#REF!</definedName>
    <definedName name="frlvclpr" localSheetId="32">[13]Intro!#REF!</definedName>
    <definedName name="frlvclpr" localSheetId="29">[13]Intro!#REF!</definedName>
    <definedName name="frlvclpr" localSheetId="26">[13]Intro!#REF!</definedName>
    <definedName name="frlvclpr" localSheetId="12">[13]Intro!#REF!</definedName>
    <definedName name="frlvclpr" localSheetId="28">[13]Intro!#REF!</definedName>
    <definedName name="frlvclpr" localSheetId="9">[13]Intro!#REF!</definedName>
    <definedName name="frlvclpr" localSheetId="24">[13]Intro!#REF!</definedName>
    <definedName name="frlvclpr" localSheetId="18">[13]Intro!#REF!</definedName>
    <definedName name="frlvclpr" localSheetId="10">[13]Intro!#REF!</definedName>
    <definedName name="frlvclpr" localSheetId="34">[13]Intro!#REF!</definedName>
    <definedName name="frlvclpr" localSheetId="16">[13]Intro!#REF!</definedName>
    <definedName name="frlvclpr" localSheetId="33">[13]Intro!#REF!</definedName>
    <definedName name="frlvclpr" localSheetId="14">[13]Intro!#REF!</definedName>
    <definedName name="frlvclpr">[13]Intro!#REF!</definedName>
    <definedName name="frlvl" localSheetId="25">[13]Intro!#REF!</definedName>
    <definedName name="frlvl" localSheetId="20">[13]Intro!#REF!</definedName>
    <definedName name="frlvl" localSheetId="12">[13]Intro!#REF!</definedName>
    <definedName name="frlvl" localSheetId="9">[13]Intro!#REF!</definedName>
    <definedName name="frlvl" localSheetId="10">[13]Intro!#REF!</definedName>
    <definedName name="frlvl" localSheetId="34">[13]Intro!#REF!</definedName>
    <definedName name="frlvl" localSheetId="14">[13]Intro!#REF!</definedName>
    <definedName name="frlvl">[13]Intro!#REF!</definedName>
    <definedName name="fsz" localSheetId="25">#REF!</definedName>
    <definedName name="fsz" localSheetId="1">#REF!</definedName>
    <definedName name="fsz" localSheetId="5">#REF!</definedName>
    <definedName name="fsz" localSheetId="20">#REF!</definedName>
    <definedName name="fsz" localSheetId="30">#REF!</definedName>
    <definedName name="fsz" localSheetId="7">#REF!</definedName>
    <definedName name="fsz" localSheetId="19">#REF!</definedName>
    <definedName name="fsz" localSheetId="31">#REF!</definedName>
    <definedName name="fsz" localSheetId="32">#REF!</definedName>
    <definedName name="fsz" localSheetId="29">#REF!</definedName>
    <definedName name="fsz" localSheetId="26">#REF!</definedName>
    <definedName name="fsz" localSheetId="12">#REF!</definedName>
    <definedName name="fsz" localSheetId="27">#REF!</definedName>
    <definedName name="fsz" localSheetId="28">#REF!</definedName>
    <definedName name="fsz" localSheetId="9">#REF!</definedName>
    <definedName name="fsz" localSheetId="24">#REF!</definedName>
    <definedName name="fsz" localSheetId="3">#REF!</definedName>
    <definedName name="fsz" localSheetId="18">#REF!</definedName>
    <definedName name="fsz" localSheetId="10">#REF!</definedName>
    <definedName name="fsz" localSheetId="6">#REF!</definedName>
    <definedName name="fsz" localSheetId="17">#REF!</definedName>
    <definedName name="fsz" localSheetId="4">#REF!</definedName>
    <definedName name="fsz" localSheetId="34">#REF!</definedName>
    <definedName name="fsz" localSheetId="16">#REF!</definedName>
    <definedName name="fsz" localSheetId="33">#REF!</definedName>
    <definedName name="fsz" localSheetId="14">#REF!</definedName>
    <definedName name="fsz">#REF!</definedName>
    <definedName name="G" localSheetId="25">#REF!</definedName>
    <definedName name="G" localSheetId="1">'[14]A.O.R (2)'!#REF!</definedName>
    <definedName name="G" localSheetId="5">'[14]A.O.R (2)'!#REF!</definedName>
    <definedName name="G" localSheetId="20">'[14]A.O.R (2)'!#REF!</definedName>
    <definedName name="G" localSheetId="30">'[14]A.O.R (2)'!#REF!</definedName>
    <definedName name="G" localSheetId="13">#REF!</definedName>
    <definedName name="G" localSheetId="7">'[14]A.O.R (2)'!#REF!</definedName>
    <definedName name="G" localSheetId="19">#REF!</definedName>
    <definedName name="G" localSheetId="31">'[14]A.O.R (2)'!#REF!</definedName>
    <definedName name="G" localSheetId="32">'[14]A.O.R (2)'!#REF!</definedName>
    <definedName name="G" localSheetId="29">'[14]A.O.R (2)'!#REF!</definedName>
    <definedName name="G" localSheetId="26">'[14]A.O.R (2)'!#REF!</definedName>
    <definedName name="G" localSheetId="12">#REF!</definedName>
    <definedName name="G" localSheetId="27">'[14]A.O.R (2)'!#REF!</definedName>
    <definedName name="G" localSheetId="28">'[14]A.O.R (2)'!#REF!</definedName>
    <definedName name="G" localSheetId="9">'[14]A.O.R (2)'!#REF!</definedName>
    <definedName name="G" localSheetId="24">'[14]A.O.R (2)'!#REF!</definedName>
    <definedName name="G" localSheetId="3">'[14]A.O.R (2)'!#REF!</definedName>
    <definedName name="G" localSheetId="18">'[14]A.O.R (2)'!#REF!</definedName>
    <definedName name="G" localSheetId="10">#REF!</definedName>
    <definedName name="G" localSheetId="6">'[14]A.O.R (2)'!#REF!</definedName>
    <definedName name="G" localSheetId="17">'[14]A.O.R (2)'!#REF!</definedName>
    <definedName name="G" localSheetId="4">'[14]A.O.R (2)'!#REF!</definedName>
    <definedName name="G" localSheetId="34">#REF!</definedName>
    <definedName name="G" localSheetId="16">'[14]A.O.R (2)'!#REF!</definedName>
    <definedName name="G" localSheetId="33">'[14]A.O.R (2)'!#REF!</definedName>
    <definedName name="G" localSheetId="14">#REF!</definedName>
    <definedName name="G">#REF!</definedName>
    <definedName name="g14q" localSheetId="27">'[39]WING - A RAFT (23-08-09)'!#REF!</definedName>
    <definedName name="g14q" localSheetId="9">'[40]WING - A RAFT (23-08-09)'!#REF!</definedName>
    <definedName name="g14q" localSheetId="14">'[40]WING - A RAFT (23-08-09)'!#REF!</definedName>
    <definedName name="g14q">'[40]WING - A RAFT (23-08-09)'!#REF!</definedName>
    <definedName name="gb" localSheetId="12" hidden="1">[6]A.O.R.!#REF!</definedName>
    <definedName name="gb" localSheetId="9" hidden="1">[6]A.O.R.!#REF!</definedName>
    <definedName name="gb" localSheetId="14" hidden="1">[6]A.O.R.!#REF!</definedName>
    <definedName name="gb" hidden="1">[6]A.O.R.!#REF!</definedName>
    <definedName name="GEETE" localSheetId="25">#REF!</definedName>
    <definedName name="GEETE" localSheetId="1">#REF!</definedName>
    <definedName name="GEETE" localSheetId="5">#REF!</definedName>
    <definedName name="GEETE" localSheetId="20">#REF!</definedName>
    <definedName name="GEETE" localSheetId="30">#REF!</definedName>
    <definedName name="GEETE" localSheetId="7">#REF!</definedName>
    <definedName name="GEETE" localSheetId="31">#REF!</definedName>
    <definedName name="GEETE" localSheetId="32">#REF!</definedName>
    <definedName name="GEETE" localSheetId="29">#REF!</definedName>
    <definedName name="GEETE" localSheetId="26">#REF!</definedName>
    <definedName name="GEETE" localSheetId="12">#REF!</definedName>
    <definedName name="GEETE" localSheetId="27">#REF!</definedName>
    <definedName name="GEETE" localSheetId="28">#REF!</definedName>
    <definedName name="GEETE" localSheetId="9">#REF!</definedName>
    <definedName name="GEETE" localSheetId="24">#REF!</definedName>
    <definedName name="GEETE" localSheetId="3">#REF!</definedName>
    <definedName name="GEETE" localSheetId="18">#REF!</definedName>
    <definedName name="GEETE" localSheetId="10">#REF!</definedName>
    <definedName name="GEETE" localSheetId="6">#REF!</definedName>
    <definedName name="GEETE" localSheetId="17">#REF!</definedName>
    <definedName name="GEETE" localSheetId="4">#REF!</definedName>
    <definedName name="GEETE" localSheetId="34">#REF!</definedName>
    <definedName name="GEETE" localSheetId="16">#REF!</definedName>
    <definedName name="GEETE" localSheetId="33">#REF!</definedName>
    <definedName name="GEETE" localSheetId="14">#REF!</definedName>
    <definedName name="GEETE">#REF!</definedName>
    <definedName name="GMAmount" localSheetId="25">#REF!</definedName>
    <definedName name="GMAmount" localSheetId="12">#REF!</definedName>
    <definedName name="GMAmount" localSheetId="9">#REF!</definedName>
    <definedName name="GMAmount" localSheetId="10">#REF!</definedName>
    <definedName name="GMAmount" localSheetId="34">#REF!</definedName>
    <definedName name="GMAmount" localSheetId="14">#REF!</definedName>
    <definedName name="GMAmount">#REF!</definedName>
    <definedName name="GMPercent" localSheetId="25">#REF!</definedName>
    <definedName name="GMPercent" localSheetId="12">#REF!</definedName>
    <definedName name="GMPercent" localSheetId="9">#REF!</definedName>
    <definedName name="GMPercent" localSheetId="10">#REF!</definedName>
    <definedName name="GMPercent" localSheetId="34">#REF!</definedName>
    <definedName name="GMPercent" localSheetId="14">#REF!</definedName>
    <definedName name="GMPercent">#REF!</definedName>
    <definedName name="GR" localSheetId="25">#REF!</definedName>
    <definedName name="GR" localSheetId="20">#REF!</definedName>
    <definedName name="GR" localSheetId="31">#REF!</definedName>
    <definedName name="GR" localSheetId="29">#REF!</definedName>
    <definedName name="GR" localSheetId="12">#REF!</definedName>
    <definedName name="GR" localSheetId="9">#REF!</definedName>
    <definedName name="GR" localSheetId="10">#REF!</definedName>
    <definedName name="GR" localSheetId="34">#REF!</definedName>
    <definedName name="GR" localSheetId="14">#REF!</definedName>
    <definedName name="GR">#REF!</definedName>
    <definedName name="GrandBasic" localSheetId="25">#REF!</definedName>
    <definedName name="GrandBasic" localSheetId="20">#REF!</definedName>
    <definedName name="GrandBasic" localSheetId="13">#REF!</definedName>
    <definedName name="GrandBasic" localSheetId="31">#REF!</definedName>
    <definedName name="GrandBasic" localSheetId="29">#REF!</definedName>
    <definedName name="GrandBasic" localSheetId="26">#REF!</definedName>
    <definedName name="GrandBasic" localSheetId="12">#REF!</definedName>
    <definedName name="GrandBasic" localSheetId="28">#REF!</definedName>
    <definedName name="GrandBasic" localSheetId="9">#REF!</definedName>
    <definedName name="GrandBasic" localSheetId="10">#REF!</definedName>
    <definedName name="GrandBasic" localSheetId="34">#REF!</definedName>
    <definedName name="GrandBasic" localSheetId="14">#REF!</definedName>
    <definedName name="GrandBasic">#REF!</definedName>
    <definedName name="GRAPH" localSheetId="25">#REF!</definedName>
    <definedName name="GRAPH" localSheetId="20">#REF!</definedName>
    <definedName name="GRAPH" localSheetId="31">#REF!</definedName>
    <definedName name="GRAPH" localSheetId="29">#REF!</definedName>
    <definedName name="GRAPH" localSheetId="12">#REF!</definedName>
    <definedName name="GRAPH" localSheetId="9">#REF!</definedName>
    <definedName name="GRAPH" localSheetId="10">#REF!</definedName>
    <definedName name="GRAPH" localSheetId="34">#REF!</definedName>
    <definedName name="GRAPH" localSheetId="14">#REF!</definedName>
    <definedName name="GRAPH">#REF!</definedName>
    <definedName name="GRAPH_DATA" localSheetId="25">#REF!</definedName>
    <definedName name="GRAPH_DATA" localSheetId="20">#REF!</definedName>
    <definedName name="GRAPH_DATA" localSheetId="12">#REF!</definedName>
    <definedName name="GRAPH_DATA" localSheetId="9">#REF!</definedName>
    <definedName name="GRAPH_DATA" localSheetId="10">#REF!</definedName>
    <definedName name="GRAPH_DATA" localSheetId="34">#REF!</definedName>
    <definedName name="GRAPH_DATA" localSheetId="14">#REF!</definedName>
    <definedName name="GRAPH_DATA">#REF!</definedName>
    <definedName name="grconc">[2]Intro!$L$157</definedName>
    <definedName name="grlvl" localSheetId="25">[13]Intro!#REF!</definedName>
    <definedName name="grlvl" localSheetId="20">[13]Intro!#REF!</definedName>
    <definedName name="grlvl" localSheetId="30">[13]Intro!#REF!</definedName>
    <definedName name="grlvl" localSheetId="31">[13]Intro!#REF!</definedName>
    <definedName name="grlvl" localSheetId="32">[13]Intro!#REF!</definedName>
    <definedName name="grlvl" localSheetId="29">[13]Intro!#REF!</definedName>
    <definedName name="grlvl" localSheetId="26">[13]Intro!#REF!</definedName>
    <definedName name="grlvl" localSheetId="12">[13]Intro!#REF!</definedName>
    <definedName name="grlvl" localSheetId="27">[13]Intro!#REF!</definedName>
    <definedName name="grlvl" localSheetId="28">[13]Intro!#REF!</definedName>
    <definedName name="grlvl" localSheetId="9">[13]Intro!#REF!</definedName>
    <definedName name="grlvl" localSheetId="24">[13]Intro!#REF!</definedName>
    <definedName name="grlvl" localSheetId="18">[13]Intro!#REF!</definedName>
    <definedName name="grlvl" localSheetId="10">[13]Intro!#REF!</definedName>
    <definedName name="grlvl" localSheetId="34">[13]Intro!#REF!</definedName>
    <definedName name="grlvl" localSheetId="16">[13]Intro!#REF!</definedName>
    <definedName name="grlvl" localSheetId="33">[13]Intro!#REF!</definedName>
    <definedName name="grlvl" localSheetId="14">[13]Intro!#REF!</definedName>
    <definedName name="grlvl">[13]Intro!#REF!</definedName>
    <definedName name="GROSS" localSheetId="25">[41]sheeet7!#REF!</definedName>
    <definedName name="GROSS" localSheetId="1">[42]sheeet7!#REF!</definedName>
    <definedName name="GROSS" localSheetId="5">[42]sheeet7!#REF!</definedName>
    <definedName name="GROSS" localSheetId="20">[42]sheeet7!#REF!</definedName>
    <definedName name="GROSS" localSheetId="30">[42]sheeet7!#REF!</definedName>
    <definedName name="GROSS" localSheetId="13">[42]sheeet7!#REF!</definedName>
    <definedName name="GROSS" localSheetId="7">[42]sheeet7!#REF!</definedName>
    <definedName name="GROSS" localSheetId="31">[42]sheeet7!#REF!</definedName>
    <definedName name="GROSS" localSheetId="32">[42]sheeet7!#REF!</definedName>
    <definedName name="GROSS" localSheetId="29">[42]sheeet7!#REF!</definedName>
    <definedName name="GROSS" localSheetId="26">[42]sheeet7!#REF!</definedName>
    <definedName name="GROSS" localSheetId="12">[41]sheeet7!#REF!</definedName>
    <definedName name="GROSS" localSheetId="27">[42]sheeet7!#REF!</definedName>
    <definedName name="GROSS" localSheetId="28">[42]sheeet7!#REF!</definedName>
    <definedName name="GROSS" localSheetId="9">[42]sheeet7!#REF!</definedName>
    <definedName name="GROSS" localSheetId="24">[42]sheeet7!#REF!</definedName>
    <definedName name="GROSS" localSheetId="3">[42]sheeet7!#REF!</definedName>
    <definedName name="GROSS" localSheetId="18">[42]sheeet7!#REF!</definedName>
    <definedName name="GROSS" localSheetId="10">[41]sheeet7!#REF!</definedName>
    <definedName name="GROSS" localSheetId="6">[42]sheeet7!#REF!</definedName>
    <definedName name="GROSS" localSheetId="17">[42]sheeet7!#REF!</definedName>
    <definedName name="GROSS" localSheetId="4">[42]sheeet7!#REF!</definedName>
    <definedName name="GROSS" localSheetId="34">[41]sheeet7!#REF!</definedName>
    <definedName name="GROSS" localSheetId="16">[42]sheeet7!#REF!</definedName>
    <definedName name="GROSS" localSheetId="33">[42]sheeet7!#REF!</definedName>
    <definedName name="GROSS" localSheetId="14">[41]sheeet7!#REF!</definedName>
    <definedName name="GROSS">[41]sheeet7!#REF!</definedName>
    <definedName name="gsub" localSheetId="25">#REF!</definedName>
    <definedName name="gsub" localSheetId="1">#REF!</definedName>
    <definedName name="gsub" localSheetId="5">#REF!</definedName>
    <definedName name="gsub" localSheetId="20">#REF!</definedName>
    <definedName name="gsub" localSheetId="30">#REF!</definedName>
    <definedName name="gsub" localSheetId="7">#REF!</definedName>
    <definedName name="gsub" localSheetId="19">#REF!</definedName>
    <definedName name="gsub" localSheetId="31">#REF!</definedName>
    <definedName name="gsub" localSheetId="32">#REF!</definedName>
    <definedName name="gsub" localSheetId="29">#REF!</definedName>
    <definedName name="gsub" localSheetId="26">#REF!</definedName>
    <definedName name="gsub" localSheetId="12">#REF!</definedName>
    <definedName name="gsub" localSheetId="27">#REF!</definedName>
    <definedName name="gsub" localSheetId="28">#REF!</definedName>
    <definedName name="gsub" localSheetId="9">#REF!</definedName>
    <definedName name="gsub" localSheetId="24">#REF!</definedName>
    <definedName name="gsub" localSheetId="3">#REF!</definedName>
    <definedName name="gsub" localSheetId="18">#REF!</definedName>
    <definedName name="gsub" localSheetId="10">#REF!</definedName>
    <definedName name="gsub" localSheetId="6">#REF!</definedName>
    <definedName name="gsub" localSheetId="17">#REF!</definedName>
    <definedName name="gsub" localSheetId="4">#REF!</definedName>
    <definedName name="gsub" localSheetId="34">#REF!</definedName>
    <definedName name="gsub" localSheetId="16">#REF!</definedName>
    <definedName name="gsub" localSheetId="33">#REF!</definedName>
    <definedName name="gsub" localSheetId="14">#REF!</definedName>
    <definedName name="gsub">#REF!</definedName>
    <definedName name="hg" localSheetId="25">#REF!</definedName>
    <definedName name="hg" localSheetId="0">#REF!</definedName>
    <definedName name="hg" localSheetId="12">#REF!</definedName>
    <definedName name="hg" localSheetId="9">#REF!</definedName>
    <definedName name="hg" localSheetId="10">#REF!</definedName>
    <definedName name="hg" localSheetId="14">#REF!</definedName>
    <definedName name="hg">#REF!</definedName>
    <definedName name="HINREANCE" localSheetId="25">#REF!</definedName>
    <definedName name="HINREANCE" localSheetId="12">#REF!</definedName>
    <definedName name="HINREANCE" localSheetId="9">#REF!</definedName>
    <definedName name="HINREANCE" localSheetId="10">#REF!</definedName>
    <definedName name="HINREANCE" localSheetId="34">#REF!</definedName>
    <definedName name="HINREANCE" localSheetId="14">#REF!</definedName>
    <definedName name="HINREANCE">#REF!</definedName>
    <definedName name="Ho" localSheetId="25">#REF!</definedName>
    <definedName name="Ho" localSheetId="0">#REF!</definedName>
    <definedName name="Ho" localSheetId="12">#REF!</definedName>
    <definedName name="Ho" localSheetId="9">#REF!</definedName>
    <definedName name="Ho" localSheetId="10">#REF!</definedName>
    <definedName name="Ho" localSheetId="14">#REF!</definedName>
    <definedName name="Ho">#REF!</definedName>
    <definedName name="Index" localSheetId="25">#REF!</definedName>
    <definedName name="Index" localSheetId="12">#REF!</definedName>
    <definedName name="Index" localSheetId="9">#REF!</definedName>
    <definedName name="Index" localSheetId="10">#REF!</definedName>
    <definedName name="Index" localSheetId="34">#REF!</definedName>
    <definedName name="Index" localSheetId="14">#REF!</definedName>
    <definedName name="Index">#REF!</definedName>
    <definedName name="indf" localSheetId="25">#REF!</definedName>
    <definedName name="indf" localSheetId="12">#REF!</definedName>
    <definedName name="indf" localSheetId="9">#REF!</definedName>
    <definedName name="indf" localSheetId="10">#REF!</definedName>
    <definedName name="indf" localSheetId="34">#REF!</definedName>
    <definedName name="indf" localSheetId="14">#REF!</definedName>
    <definedName name="indf">#REF!</definedName>
    <definedName name="INFRASTRUCTURE_ENTRY">'[43]INPUT SHEET'!$B$833:$F$858</definedName>
    <definedName name="INS" localSheetId="25">#REF!</definedName>
    <definedName name="INS" localSheetId="20">#REF!</definedName>
    <definedName name="INS" localSheetId="30">#REF!</definedName>
    <definedName name="INS" localSheetId="31">#REF!</definedName>
    <definedName name="INS" localSheetId="32">#REF!</definedName>
    <definedName name="INS" localSheetId="29">#REF!</definedName>
    <definedName name="INS" localSheetId="26">#REF!</definedName>
    <definedName name="INS" localSheetId="12">#REF!</definedName>
    <definedName name="INS" localSheetId="28">#REF!</definedName>
    <definedName name="INS" localSheetId="9">#REF!</definedName>
    <definedName name="INS" localSheetId="24">#REF!</definedName>
    <definedName name="INS" localSheetId="18">#REF!</definedName>
    <definedName name="INS" localSheetId="10">#REF!</definedName>
    <definedName name="INS" localSheetId="34">#REF!</definedName>
    <definedName name="INS" localSheetId="16">#REF!</definedName>
    <definedName name="INS" localSheetId="33">#REF!</definedName>
    <definedName name="INS" localSheetId="14">#REF!</definedName>
    <definedName name="INS">#REF!</definedName>
    <definedName name="insertplate_and_exp_joint" localSheetId="25">#REF!</definedName>
    <definedName name="insertplate_and_exp_joint" localSheetId="20">#REF!</definedName>
    <definedName name="insertplate_and_exp_joint" localSheetId="12">#REF!</definedName>
    <definedName name="insertplate_and_exp_joint" localSheetId="9">#REF!</definedName>
    <definedName name="insertplate_and_exp_joint" localSheetId="10">#REF!</definedName>
    <definedName name="insertplate_and_exp_joint" localSheetId="34">#REF!</definedName>
    <definedName name="insertplate_and_exp_joint" localSheetId="14">#REF!</definedName>
    <definedName name="insertplate_and_exp_joint">#REF!</definedName>
    <definedName name="InstBillingMethod" localSheetId="25">#REF!</definedName>
    <definedName name="InstBillingMethod" localSheetId="12">#REF!</definedName>
    <definedName name="InstBillingMethod" localSheetId="9">#REF!</definedName>
    <definedName name="InstBillingMethod" localSheetId="10">#REF!</definedName>
    <definedName name="InstBillingMethod" localSheetId="34">#REF!</definedName>
    <definedName name="InstBillingMethod" localSheetId="14">#REF!</definedName>
    <definedName name="InstBillingMethod">#REF!</definedName>
    <definedName name="instf" localSheetId="25">#REF!</definedName>
    <definedName name="instf" localSheetId="12">#REF!</definedName>
    <definedName name="instf" localSheetId="9">#REF!</definedName>
    <definedName name="instf" localSheetId="10">#REF!</definedName>
    <definedName name="instf" localSheetId="34">#REF!</definedName>
    <definedName name="instf" localSheetId="14">#REF!</definedName>
    <definedName name="instf">#REF!</definedName>
    <definedName name="INSURANCE" localSheetId="25">#REF!</definedName>
    <definedName name="INSURANCE" localSheetId="20">#REF!</definedName>
    <definedName name="INSURANCE" localSheetId="13">#REF!</definedName>
    <definedName name="INSURANCE" localSheetId="31">#REF!</definedName>
    <definedName name="INSURANCE" localSheetId="29">#REF!</definedName>
    <definedName name="INSURANCE" localSheetId="26">#REF!</definedName>
    <definedName name="INSURANCE" localSheetId="12">#REF!</definedName>
    <definedName name="INSURANCE" localSheetId="28">#REF!</definedName>
    <definedName name="INSURANCE" localSheetId="9">#REF!</definedName>
    <definedName name="INSURANCE" localSheetId="10">#REF!</definedName>
    <definedName name="INSURANCE" localSheetId="34">#REF!</definedName>
    <definedName name="INSURANCE" localSheetId="14">#REF!</definedName>
    <definedName name="INSURANCE">#REF!</definedName>
    <definedName name="INT" localSheetId="25">#REF!</definedName>
    <definedName name="INT" localSheetId="20">#REF!</definedName>
    <definedName name="INT" localSheetId="31">#REF!</definedName>
    <definedName name="INT" localSheetId="29">#REF!</definedName>
    <definedName name="INT" localSheetId="12">#REF!</definedName>
    <definedName name="INT" localSheetId="9">#REF!</definedName>
    <definedName name="INT" localSheetId="10">#REF!</definedName>
    <definedName name="INT" localSheetId="34">#REF!</definedName>
    <definedName name="INT" localSheetId="14">#REF!</definedName>
    <definedName name="INT">#REF!</definedName>
    <definedName name="Int_Finalpay" localSheetId="25">#REF!</definedName>
    <definedName name="Int_Finalpay" localSheetId="20">#REF!</definedName>
    <definedName name="Int_Finalpay" localSheetId="13">#REF!</definedName>
    <definedName name="Int_Finalpay" localSheetId="31">#REF!</definedName>
    <definedName name="Int_Finalpay" localSheetId="29">#REF!</definedName>
    <definedName name="Int_Finalpay" localSheetId="26">#REF!</definedName>
    <definedName name="Int_Finalpay" localSheetId="12">#REF!</definedName>
    <definedName name="Int_Finalpay" localSheetId="28">#REF!</definedName>
    <definedName name="Int_Finalpay" localSheetId="9">#REF!</definedName>
    <definedName name="Int_Finalpay" localSheetId="10">#REF!</definedName>
    <definedName name="Int_Finalpay" localSheetId="34">#REF!</definedName>
    <definedName name="Int_Finalpay" localSheetId="14">#REF!</definedName>
    <definedName name="Int_Finalpay">#REF!</definedName>
    <definedName name="Int_IntPay" localSheetId="25">#REF!</definedName>
    <definedName name="Int_IntPay" localSheetId="20">#REF!</definedName>
    <definedName name="Int_IntPay" localSheetId="13">#REF!</definedName>
    <definedName name="Int_IntPay" localSheetId="31">#REF!</definedName>
    <definedName name="Int_IntPay" localSheetId="29">#REF!</definedName>
    <definedName name="Int_IntPay" localSheetId="26">#REF!</definedName>
    <definedName name="Int_IntPay" localSheetId="12">#REF!</definedName>
    <definedName name="Int_IntPay" localSheetId="28">#REF!</definedName>
    <definedName name="Int_IntPay" localSheetId="9">#REF!</definedName>
    <definedName name="Int_IntPay" localSheetId="10">#REF!</definedName>
    <definedName name="Int_IntPay" localSheetId="34">#REF!</definedName>
    <definedName name="Int_IntPay" localSheetId="14">#REF!</definedName>
    <definedName name="Int_IntPay">#REF!</definedName>
    <definedName name="Int_MM_MA" localSheetId="25">#REF!</definedName>
    <definedName name="Int_MM_MA" localSheetId="20">#REF!</definedName>
    <definedName name="Int_MM_MA" localSheetId="13">#REF!</definedName>
    <definedName name="Int_MM_MA" localSheetId="31">#REF!</definedName>
    <definedName name="Int_MM_MA" localSheetId="29">#REF!</definedName>
    <definedName name="Int_MM_MA" localSheetId="26">#REF!</definedName>
    <definedName name="Int_MM_MA" localSheetId="12">#REF!</definedName>
    <definedName name="Int_MM_MA" localSheetId="28">#REF!</definedName>
    <definedName name="Int_MM_MA" localSheetId="9">#REF!</definedName>
    <definedName name="Int_MM_MA" localSheetId="10">#REF!</definedName>
    <definedName name="Int_MM_MA" localSheetId="34">#REF!</definedName>
    <definedName name="Int_MM_MA" localSheetId="14">#REF!</definedName>
    <definedName name="Int_MM_MA">#REF!</definedName>
    <definedName name="Int_PG" localSheetId="25">#REF!</definedName>
    <definedName name="Int_PG" localSheetId="20">#REF!</definedName>
    <definedName name="Int_PG" localSheetId="13">#REF!</definedName>
    <definedName name="Int_PG" localSheetId="31">#REF!</definedName>
    <definedName name="Int_PG" localSheetId="29">#REF!</definedName>
    <definedName name="Int_PG" localSheetId="26">#REF!</definedName>
    <definedName name="Int_PG" localSheetId="12">#REF!</definedName>
    <definedName name="Int_PG" localSheetId="28">#REF!</definedName>
    <definedName name="Int_PG" localSheetId="9">#REF!</definedName>
    <definedName name="Int_PG" localSheetId="10">#REF!</definedName>
    <definedName name="Int_PG" localSheetId="34">#REF!</definedName>
    <definedName name="Int_PG" localSheetId="14">#REF!</definedName>
    <definedName name="Int_PG">#REF!</definedName>
    <definedName name="Int_Props" localSheetId="25">#REF!</definedName>
    <definedName name="Int_Props" localSheetId="20">#REF!</definedName>
    <definedName name="Int_Props" localSheetId="13">#REF!</definedName>
    <definedName name="Int_Props" localSheetId="31">#REF!</definedName>
    <definedName name="Int_Props" localSheetId="29">#REF!</definedName>
    <definedName name="Int_Props" localSheetId="26">#REF!</definedName>
    <definedName name="Int_Props" localSheetId="12">#REF!</definedName>
    <definedName name="Int_Props" localSheetId="28">#REF!</definedName>
    <definedName name="Int_Props" localSheetId="9">#REF!</definedName>
    <definedName name="Int_Props" localSheetId="10">#REF!</definedName>
    <definedName name="Int_Props" localSheetId="34">#REF!</definedName>
    <definedName name="Int_Props" localSheetId="14">#REF!</definedName>
    <definedName name="Int_Props">#REF!</definedName>
    <definedName name="Int_Relf_MA" localSheetId="25">#REF!</definedName>
    <definedName name="Int_Relf_MA" localSheetId="20">#REF!</definedName>
    <definedName name="Int_Relf_MA" localSheetId="13">#REF!</definedName>
    <definedName name="Int_Relf_MA" localSheetId="31">#REF!</definedName>
    <definedName name="Int_Relf_MA" localSheetId="29">#REF!</definedName>
    <definedName name="Int_Relf_MA" localSheetId="26">#REF!</definedName>
    <definedName name="Int_Relf_MA" localSheetId="12">#REF!</definedName>
    <definedName name="Int_Relf_MA" localSheetId="28">#REF!</definedName>
    <definedName name="Int_Relf_MA" localSheetId="9">#REF!</definedName>
    <definedName name="Int_Relf_MA" localSheetId="10">#REF!</definedName>
    <definedName name="Int_Relf_MA" localSheetId="34">#REF!</definedName>
    <definedName name="Int_Relf_MA" localSheetId="14">#REF!</definedName>
    <definedName name="Int_Relf_MA">#REF!</definedName>
    <definedName name="Int_RetMonsy" localSheetId="25">#REF!</definedName>
    <definedName name="Int_RetMonsy" localSheetId="20">#REF!</definedName>
    <definedName name="Int_RetMonsy" localSheetId="13">#REF!</definedName>
    <definedName name="Int_RetMonsy" localSheetId="31">#REF!</definedName>
    <definedName name="Int_RetMonsy" localSheetId="29">#REF!</definedName>
    <definedName name="Int_RetMonsy" localSheetId="26">#REF!</definedName>
    <definedName name="Int_RetMonsy" localSheetId="12">#REF!</definedName>
    <definedName name="Int_RetMonsy" localSheetId="28">#REF!</definedName>
    <definedName name="Int_RetMonsy" localSheetId="9">#REF!</definedName>
    <definedName name="Int_RetMonsy" localSheetId="10">#REF!</definedName>
    <definedName name="Int_RetMonsy" localSheetId="34">#REF!</definedName>
    <definedName name="Int_RetMonsy" localSheetId="14">#REF!</definedName>
    <definedName name="Int_RetMonsy">#REF!</definedName>
    <definedName name="Int_WorkingCap" localSheetId="25">#REF!</definedName>
    <definedName name="Int_WorkingCap" localSheetId="20">#REF!</definedName>
    <definedName name="Int_WorkingCap" localSheetId="13">#REF!</definedName>
    <definedName name="Int_WorkingCap" localSheetId="31">#REF!</definedName>
    <definedName name="Int_WorkingCap" localSheetId="29">#REF!</definedName>
    <definedName name="Int_WorkingCap" localSheetId="26">#REF!</definedName>
    <definedName name="Int_WorkingCap" localSheetId="12">#REF!</definedName>
    <definedName name="Int_WorkingCap" localSheetId="28">#REF!</definedName>
    <definedName name="Int_WorkingCap" localSheetId="9">#REF!</definedName>
    <definedName name="Int_WorkingCap" localSheetId="10">#REF!</definedName>
    <definedName name="Int_WorkingCap" localSheetId="34">#REF!</definedName>
    <definedName name="Int_WorkingCap" localSheetId="14">#REF!</definedName>
    <definedName name="Int_WorkingCap">#REF!</definedName>
    <definedName name="INTEREST_CALCULATION" localSheetId="25">#REF!</definedName>
    <definedName name="INTEREST_CALCULATION" localSheetId="20">#REF!</definedName>
    <definedName name="INTEREST_CALCULATION" localSheetId="13">#REF!</definedName>
    <definedName name="INTEREST_CALCULATION" localSheetId="31">#REF!</definedName>
    <definedName name="INTEREST_CALCULATION" localSheetId="29">#REF!</definedName>
    <definedName name="INTEREST_CALCULATION" localSheetId="26">#REF!</definedName>
    <definedName name="INTEREST_CALCULATION" localSheetId="12">#REF!</definedName>
    <definedName name="INTEREST_CALCULATION" localSheetId="28">#REF!</definedName>
    <definedName name="INTEREST_CALCULATION" localSheetId="9">#REF!</definedName>
    <definedName name="INTEREST_CALCULATION" localSheetId="10">#REF!</definedName>
    <definedName name="INTEREST_CALCULATION" localSheetId="34">#REF!</definedName>
    <definedName name="INTEREST_CALCULATION" localSheetId="14">#REF!</definedName>
    <definedName name="INTEREST_CALCULATION">#REF!</definedName>
    <definedName name="INTEREST_LOADING" localSheetId="25">#REF!</definedName>
    <definedName name="INTEREST_LOADING" localSheetId="20">#REF!</definedName>
    <definedName name="INTEREST_LOADING" localSheetId="13">#REF!</definedName>
    <definedName name="INTEREST_LOADING" localSheetId="31">#REF!</definedName>
    <definedName name="INTEREST_LOADING" localSheetId="29">#REF!</definedName>
    <definedName name="INTEREST_LOADING" localSheetId="26">#REF!</definedName>
    <definedName name="INTEREST_LOADING" localSheetId="12">#REF!</definedName>
    <definedName name="INTEREST_LOADING" localSheetId="28">#REF!</definedName>
    <definedName name="INTEREST_LOADING" localSheetId="9">#REF!</definedName>
    <definedName name="INTEREST_LOADING" localSheetId="10">#REF!</definedName>
    <definedName name="INTEREST_LOADING" localSheetId="34">#REF!</definedName>
    <definedName name="INTEREST_LOADING" localSheetId="14">#REF!</definedName>
    <definedName name="INTEREST_LOADING">#REF!</definedName>
    <definedName name="IntPME_Scaff" localSheetId="25">#REF!</definedName>
    <definedName name="IntPME_Scaff" localSheetId="20">#REF!</definedName>
    <definedName name="IntPME_Scaff" localSheetId="13">#REF!</definedName>
    <definedName name="IntPME_Scaff" localSheetId="31">#REF!</definedName>
    <definedName name="IntPME_Scaff" localSheetId="29">#REF!</definedName>
    <definedName name="IntPME_Scaff" localSheetId="26">#REF!</definedName>
    <definedName name="IntPME_Scaff" localSheetId="12">#REF!</definedName>
    <definedName name="IntPME_Scaff" localSheetId="28">#REF!</definedName>
    <definedName name="IntPME_Scaff" localSheetId="9">#REF!</definedName>
    <definedName name="IntPME_Scaff" localSheetId="10">#REF!</definedName>
    <definedName name="IntPME_Scaff" localSheetId="34">#REF!</definedName>
    <definedName name="IntPME_Scaff" localSheetId="14">#REF!</definedName>
    <definedName name="IntPME_Scaff">#REF!</definedName>
    <definedName name="Inv_Props" localSheetId="25">#REF!</definedName>
    <definedName name="Inv_Props" localSheetId="20">#REF!</definedName>
    <definedName name="Inv_Props" localSheetId="13">#REF!</definedName>
    <definedName name="Inv_Props" localSheetId="31">#REF!</definedName>
    <definedName name="Inv_Props" localSheetId="29">#REF!</definedName>
    <definedName name="Inv_Props" localSheetId="26">#REF!</definedName>
    <definedName name="Inv_Props" localSheetId="12">#REF!</definedName>
    <definedName name="Inv_Props" localSheetId="28">#REF!</definedName>
    <definedName name="Inv_Props" localSheetId="9">#REF!</definedName>
    <definedName name="Inv_Props" localSheetId="10">#REF!</definedName>
    <definedName name="Inv_Props" localSheetId="34">#REF!</definedName>
    <definedName name="Inv_Props" localSheetId="14">#REF!</definedName>
    <definedName name="Inv_Props">#REF!</definedName>
    <definedName name="Inv_Scaff" localSheetId="25">#REF!</definedName>
    <definedName name="Inv_Scaff" localSheetId="20">#REF!</definedName>
    <definedName name="Inv_Scaff" localSheetId="13">#REF!</definedName>
    <definedName name="Inv_Scaff" localSheetId="31">#REF!</definedName>
    <definedName name="Inv_Scaff" localSheetId="29">#REF!</definedName>
    <definedName name="Inv_Scaff" localSheetId="26">#REF!</definedName>
    <definedName name="Inv_Scaff" localSheetId="12">#REF!</definedName>
    <definedName name="Inv_Scaff" localSheetId="28">#REF!</definedName>
    <definedName name="Inv_Scaff" localSheetId="9">#REF!</definedName>
    <definedName name="Inv_Scaff" localSheetId="10">#REF!</definedName>
    <definedName name="Inv_Scaff" localSheetId="34">#REF!</definedName>
    <definedName name="Inv_Scaff" localSheetId="14">#REF!</definedName>
    <definedName name="Inv_Scaff">#REF!</definedName>
    <definedName name="INVofPMEScaff" localSheetId="25">#REF!</definedName>
    <definedName name="INVofPMEScaff" localSheetId="20">#REF!</definedName>
    <definedName name="INVofPMEScaff" localSheetId="13">#REF!</definedName>
    <definedName name="INVofPMEScaff" localSheetId="31">#REF!</definedName>
    <definedName name="INVofPMEScaff" localSheetId="29">#REF!</definedName>
    <definedName name="INVofPMEScaff" localSheetId="26">#REF!</definedName>
    <definedName name="INVofPMEScaff" localSheetId="12">#REF!</definedName>
    <definedName name="INVofPMEScaff" localSheetId="28">#REF!</definedName>
    <definedName name="INVofPMEScaff" localSheetId="9">#REF!</definedName>
    <definedName name="INVofPMEScaff" localSheetId="10">#REF!</definedName>
    <definedName name="INVofPMEScaff" localSheetId="34">#REF!</definedName>
    <definedName name="INVofPMEScaff" localSheetId="14">#REF!</definedName>
    <definedName name="INVofPMEScaff">#REF!</definedName>
    <definedName name="ipl" localSheetId="25">#REF!</definedName>
    <definedName name="ipl" localSheetId="12">#REF!</definedName>
    <definedName name="ipl" localSheetId="9">#REF!</definedName>
    <definedName name="ipl" localSheetId="10">#REF!</definedName>
    <definedName name="ipl" localSheetId="34">#REF!</definedName>
    <definedName name="ipl" localSheetId="14">#REF!</definedName>
    <definedName name="ipl">#REF!</definedName>
    <definedName name="JAN" localSheetId="25">#REF!</definedName>
    <definedName name="JAN" localSheetId="12">#REF!</definedName>
    <definedName name="JAN" localSheetId="9">#REF!</definedName>
    <definedName name="JAN" localSheetId="10">#REF!</definedName>
    <definedName name="JAN" localSheetId="34">#REF!</definedName>
    <definedName name="JAN" localSheetId="14">#REF!</definedName>
    <definedName name="JAN">#REF!</definedName>
    <definedName name="JJ" localSheetId="25">#REF!</definedName>
    <definedName name="JJ" localSheetId="12">#REF!</definedName>
    <definedName name="JJ" localSheetId="9">#REF!</definedName>
    <definedName name="JJ" localSheetId="10">#REF!</definedName>
    <definedName name="JJ" localSheetId="34">#REF!</definedName>
    <definedName name="JJ" localSheetId="14">#REF!</definedName>
    <definedName name="JJ">#REF!</definedName>
    <definedName name="Jobtypes">[44]FORM7!$R$3:$S$7</definedName>
    <definedName name="jun" localSheetId="25">[45]Measurment!#REF!</definedName>
    <definedName name="jun" localSheetId="1">[45]Measurment!#REF!</definedName>
    <definedName name="jun" localSheetId="5">[45]Measurment!#REF!</definedName>
    <definedName name="jun" localSheetId="20">[45]Measurment!#REF!</definedName>
    <definedName name="jun" localSheetId="30">[45]Measurment!#REF!</definedName>
    <definedName name="jun" localSheetId="7">[45]Measurment!#REF!</definedName>
    <definedName name="jun" localSheetId="19">[45]Measurment!#REF!</definedName>
    <definedName name="jun" localSheetId="31">[45]Measurment!#REF!</definedName>
    <definedName name="jun" localSheetId="32">[45]Measurment!#REF!</definedName>
    <definedName name="jun" localSheetId="29">[45]Measurment!#REF!</definedName>
    <definedName name="jun" localSheetId="26">[45]Measurment!#REF!</definedName>
    <definedName name="jun" localSheetId="12">[45]Measurment!#REF!</definedName>
    <definedName name="jun" localSheetId="28">[45]Measurment!#REF!</definedName>
    <definedName name="jun" localSheetId="9">[45]Measurment!#REF!</definedName>
    <definedName name="jun" localSheetId="24">[45]Measurment!#REF!</definedName>
    <definedName name="jun" localSheetId="3">[45]Measurment!#REF!</definedName>
    <definedName name="jun" localSheetId="18">[45]Measurment!#REF!</definedName>
    <definedName name="jun" localSheetId="10">[45]Measurment!#REF!</definedName>
    <definedName name="jun" localSheetId="6">[45]Measurment!#REF!</definedName>
    <definedName name="jun" localSheetId="17">[45]Measurment!#REF!</definedName>
    <definedName name="jun" localSheetId="4">[45]Measurment!#REF!</definedName>
    <definedName name="jun" localSheetId="16">[45]Measurment!#REF!</definedName>
    <definedName name="jun" localSheetId="33">[45]Measurment!#REF!</definedName>
    <definedName name="jun" localSheetId="14">[45]Measurment!#REF!</definedName>
    <definedName name="jun">[45]Measurment!#REF!</definedName>
    <definedName name="k1pl" localSheetId="25">#REF!</definedName>
    <definedName name="k1pl" localSheetId="1">#REF!</definedName>
    <definedName name="k1pl" localSheetId="5">#REF!</definedName>
    <definedName name="k1pl" localSheetId="20">#REF!</definedName>
    <definedName name="k1pl" localSheetId="30">#REF!</definedName>
    <definedName name="k1pl" localSheetId="7">#REF!</definedName>
    <definedName name="k1pl" localSheetId="19">#REF!</definedName>
    <definedName name="k1pl" localSheetId="31">#REF!</definedName>
    <definedName name="k1pl" localSheetId="32">#REF!</definedName>
    <definedName name="k1pl" localSheetId="29">#REF!</definedName>
    <definedName name="k1pl" localSheetId="26">#REF!</definedName>
    <definedName name="k1pl" localSheetId="12">#REF!</definedName>
    <definedName name="k1pl" localSheetId="27">#REF!</definedName>
    <definedName name="k1pl" localSheetId="28">#REF!</definedName>
    <definedName name="k1pl" localSheetId="9">#REF!</definedName>
    <definedName name="k1pl" localSheetId="24">#REF!</definedName>
    <definedName name="k1pl" localSheetId="3">#REF!</definedName>
    <definedName name="k1pl" localSheetId="18">#REF!</definedName>
    <definedName name="k1pl" localSheetId="10">#REF!</definedName>
    <definedName name="k1pl" localSheetId="6">#REF!</definedName>
    <definedName name="k1pl" localSheetId="17">#REF!</definedName>
    <definedName name="k1pl" localSheetId="4">#REF!</definedName>
    <definedName name="k1pl" localSheetId="34">#REF!</definedName>
    <definedName name="k1pl" localSheetId="16">#REF!</definedName>
    <definedName name="k1pl" localSheetId="33">#REF!</definedName>
    <definedName name="k1pl" localSheetId="14">#REF!</definedName>
    <definedName name="k1pl">#REF!</definedName>
    <definedName name="kam" localSheetId="25">#REF!</definedName>
    <definedName name="kam" localSheetId="0">#REF!</definedName>
    <definedName name="kam" localSheetId="12">#REF!</definedName>
    <definedName name="kam" localSheetId="9">#REF!</definedName>
    <definedName name="kam" localSheetId="10">#REF!</definedName>
    <definedName name="kam" localSheetId="14">#REF!</definedName>
    <definedName name="kam">#REF!</definedName>
    <definedName name="kep" localSheetId="25">#REF!</definedName>
    <definedName name="kep" localSheetId="12">#REF!</definedName>
    <definedName name="kep" localSheetId="9">#REF!</definedName>
    <definedName name="kep" localSheetId="10">#REF!</definedName>
    <definedName name="kep" localSheetId="34">#REF!</definedName>
    <definedName name="kep" localSheetId="14">#REF!</definedName>
    <definedName name="kep">#REF!</definedName>
    <definedName name="kEY_1" localSheetId="25" hidden="1">#REF!</definedName>
    <definedName name="kEY_1" localSheetId="0" hidden="1">#REF!</definedName>
    <definedName name="kEY_1" localSheetId="13" hidden="1">#REF!</definedName>
    <definedName name="kEY_1" localSheetId="12" hidden="1">#REF!</definedName>
    <definedName name="kEY_1" localSheetId="9" hidden="1">#REF!</definedName>
    <definedName name="kEY_1" localSheetId="10" hidden="1">#REF!</definedName>
    <definedName name="kEY_1" localSheetId="34" hidden="1">#REF!</definedName>
    <definedName name="kEY_1" localSheetId="14" hidden="1">#REF!</definedName>
    <definedName name="kEY_1" hidden="1">#REF!</definedName>
    <definedName name="l1pl" localSheetId="25">#REF!</definedName>
    <definedName name="l1pl" localSheetId="12">#REF!</definedName>
    <definedName name="l1pl" localSheetId="9">#REF!</definedName>
    <definedName name="l1pl" localSheetId="10">#REF!</definedName>
    <definedName name="l1pl" localSheetId="34">#REF!</definedName>
    <definedName name="l1pl" localSheetId="14">#REF!</definedName>
    <definedName name="l1pl">#REF!</definedName>
    <definedName name="LABORATORY_EQUIPMENTS___MISC._TOOLS" localSheetId="25">#REF!</definedName>
    <definedName name="LABORATORY_EQUIPMENTS___MISC._TOOLS" localSheetId="20">#REF!</definedName>
    <definedName name="LABORATORY_EQUIPMENTS___MISC._TOOLS" localSheetId="13">#REF!</definedName>
    <definedName name="LABORATORY_EQUIPMENTS___MISC._TOOLS" localSheetId="31">#REF!</definedName>
    <definedName name="LABORATORY_EQUIPMENTS___MISC._TOOLS" localSheetId="29">#REF!</definedName>
    <definedName name="LABORATORY_EQUIPMENTS___MISC._TOOLS" localSheetId="26">#REF!</definedName>
    <definedName name="LABORATORY_EQUIPMENTS___MISC._TOOLS" localSheetId="12">#REF!</definedName>
    <definedName name="LABORATORY_EQUIPMENTS___MISC._TOOLS" localSheetId="28">#REF!</definedName>
    <definedName name="LABORATORY_EQUIPMENTS___MISC._TOOLS" localSheetId="9">#REF!</definedName>
    <definedName name="LABORATORY_EQUIPMENTS___MISC._TOOLS" localSheetId="10">#REF!</definedName>
    <definedName name="LABORATORY_EQUIPMENTS___MISC._TOOLS" localSheetId="34">#REF!</definedName>
    <definedName name="LABORATORY_EQUIPMENTS___MISC._TOOLS" localSheetId="14">#REF!</definedName>
    <definedName name="LABORATORY_EQUIPMENTS___MISC._TOOLS">#REF!</definedName>
    <definedName name="labour" localSheetId="25">#REF!</definedName>
    <definedName name="labour" localSheetId="0">#REF!</definedName>
    <definedName name="labour" localSheetId="12">#REF!</definedName>
    <definedName name="labour" localSheetId="9">#REF!</definedName>
    <definedName name="labour" localSheetId="10">#REF!</definedName>
    <definedName name="labour" localSheetId="14">#REF!</definedName>
    <definedName name="labour">#REF!</definedName>
    <definedName name="LABOUR_HUTS" localSheetId="25">#REF!</definedName>
    <definedName name="LABOUR_HUTS" localSheetId="20">#REF!</definedName>
    <definedName name="LABOUR_HUTS" localSheetId="13">#REF!</definedName>
    <definedName name="LABOUR_HUTS" localSheetId="31">#REF!</definedName>
    <definedName name="LABOUR_HUTS" localSheetId="29">#REF!</definedName>
    <definedName name="LABOUR_HUTS" localSheetId="26">#REF!</definedName>
    <definedName name="LABOUR_HUTS" localSheetId="12">#REF!</definedName>
    <definedName name="LABOUR_HUTS" localSheetId="28">#REF!</definedName>
    <definedName name="LABOUR_HUTS" localSheetId="9">#REF!</definedName>
    <definedName name="LABOUR_HUTS" localSheetId="10">#REF!</definedName>
    <definedName name="LABOUR_HUTS" localSheetId="34">#REF!</definedName>
    <definedName name="LABOUR_HUTS" localSheetId="14">#REF!</definedName>
    <definedName name="LABOUR_HUTS">#REF!</definedName>
    <definedName name="Laps_Length_Status" localSheetId="25">#REF!</definedName>
    <definedName name="Laps_Length_Status" localSheetId="12">#REF!</definedName>
    <definedName name="Laps_Length_Status" localSheetId="9">#REF!</definedName>
    <definedName name="Laps_Length_Status" localSheetId="10">#REF!</definedName>
    <definedName name="Laps_Length_Status" localSheetId="34">#REF!</definedName>
    <definedName name="Laps_Length_Status" localSheetId="14">#REF!</definedName>
    <definedName name="Laps_Length_Status">#REF!</definedName>
    <definedName name="len" localSheetId="25">[13]Intro!#REF!</definedName>
    <definedName name="len" localSheetId="20">[13]Intro!#REF!</definedName>
    <definedName name="len" localSheetId="30">[13]Intro!#REF!</definedName>
    <definedName name="len" localSheetId="13">[13]Intro!#REF!</definedName>
    <definedName name="len" localSheetId="31">[13]Intro!#REF!</definedName>
    <definedName name="len" localSheetId="32">[13]Intro!#REF!</definedName>
    <definedName name="len" localSheetId="29">[13]Intro!#REF!</definedName>
    <definedName name="len" localSheetId="26">[13]Intro!#REF!</definedName>
    <definedName name="len" localSheetId="12">[13]Intro!#REF!</definedName>
    <definedName name="len" localSheetId="27">[13]Intro!#REF!</definedName>
    <definedName name="len" localSheetId="28">[13]Intro!#REF!</definedName>
    <definedName name="len" localSheetId="9">[13]Intro!#REF!</definedName>
    <definedName name="len" localSheetId="24">[13]Intro!#REF!</definedName>
    <definedName name="len" localSheetId="18">[13]Intro!#REF!</definedName>
    <definedName name="len" localSheetId="10">[13]Intro!#REF!</definedName>
    <definedName name="len" localSheetId="34">[13]Intro!#REF!</definedName>
    <definedName name="len" localSheetId="16">[13]Intro!#REF!</definedName>
    <definedName name="len" localSheetId="33">[13]Intro!#REF!</definedName>
    <definedName name="len" localSheetId="14">[13]Intro!#REF!</definedName>
    <definedName name="len">[13]Intro!#REF!</definedName>
    <definedName name="lenbeam" localSheetId="25">[13]Intro!#REF!</definedName>
    <definedName name="lenbeam" localSheetId="20">[13]Intro!#REF!</definedName>
    <definedName name="lenbeam" localSheetId="30">[13]Intro!#REF!</definedName>
    <definedName name="lenbeam" localSheetId="13">[13]Intro!#REF!</definedName>
    <definedName name="lenbeam" localSheetId="31">[13]Intro!#REF!</definedName>
    <definedName name="lenbeam" localSheetId="32">[13]Intro!#REF!</definedName>
    <definedName name="lenbeam" localSheetId="29">[13]Intro!#REF!</definedName>
    <definedName name="lenbeam" localSheetId="26">[13]Intro!#REF!</definedName>
    <definedName name="lenbeam" localSheetId="12">[13]Intro!#REF!</definedName>
    <definedName name="lenbeam" localSheetId="28">[13]Intro!#REF!</definedName>
    <definedName name="lenbeam" localSheetId="9">[13]Intro!#REF!</definedName>
    <definedName name="lenbeam" localSheetId="24">[13]Intro!#REF!</definedName>
    <definedName name="lenbeam" localSheetId="18">[13]Intro!#REF!</definedName>
    <definedName name="lenbeam" localSheetId="10">[13]Intro!#REF!</definedName>
    <definedName name="lenbeam" localSheetId="34">[13]Intro!#REF!</definedName>
    <definedName name="lenbeam" localSheetId="16">[13]Intro!#REF!</definedName>
    <definedName name="lenbeam" localSheetId="33">[13]Intro!#REF!</definedName>
    <definedName name="lenbeam" localSheetId="14">[13]Intro!#REF!</definedName>
    <definedName name="lenbeam">[13]Intro!#REF!</definedName>
    <definedName name="lfpl" localSheetId="25">#REF!</definedName>
    <definedName name="lfpl" localSheetId="1">#REF!</definedName>
    <definedName name="lfpl" localSheetId="5">#REF!</definedName>
    <definedName name="lfpl" localSheetId="20">#REF!</definedName>
    <definedName name="lfpl" localSheetId="30">#REF!</definedName>
    <definedName name="lfpl" localSheetId="7">#REF!</definedName>
    <definedName name="lfpl" localSheetId="19">#REF!</definedName>
    <definedName name="lfpl" localSheetId="31">#REF!</definedName>
    <definedName name="lfpl" localSheetId="32">#REF!</definedName>
    <definedName name="lfpl" localSheetId="29">#REF!</definedName>
    <definedName name="lfpl" localSheetId="26">#REF!</definedName>
    <definedName name="lfpl" localSheetId="12">#REF!</definedName>
    <definedName name="lfpl" localSheetId="27">#REF!</definedName>
    <definedName name="lfpl" localSheetId="28">#REF!</definedName>
    <definedName name="lfpl" localSheetId="9">#REF!</definedName>
    <definedName name="lfpl" localSheetId="24">#REF!</definedName>
    <definedName name="lfpl" localSheetId="3">#REF!</definedName>
    <definedName name="lfpl" localSheetId="18">#REF!</definedName>
    <definedName name="lfpl" localSheetId="10">#REF!</definedName>
    <definedName name="lfpl" localSheetId="6">#REF!</definedName>
    <definedName name="lfpl" localSheetId="17">#REF!</definedName>
    <definedName name="lfpl" localSheetId="4">#REF!</definedName>
    <definedName name="lfpl" localSheetId="34">#REF!</definedName>
    <definedName name="lfpl" localSheetId="16">#REF!</definedName>
    <definedName name="lfpl" localSheetId="33">#REF!</definedName>
    <definedName name="lfpl" localSheetId="14">#REF!</definedName>
    <definedName name="lfpl">#REF!</definedName>
    <definedName name="LFT" localSheetId="25">#REF!</definedName>
    <definedName name="LFT" localSheetId="12">#REF!</definedName>
    <definedName name="LFT" localSheetId="9">#REF!</definedName>
    <definedName name="LFT" localSheetId="10">#REF!</definedName>
    <definedName name="LFT" localSheetId="34">#REF!</definedName>
    <definedName name="LFT" localSheetId="14">#REF!</definedName>
    <definedName name="LFT">#REF!</definedName>
    <definedName name="LOCAL_STAFF" localSheetId="25">#REF!</definedName>
    <definedName name="LOCAL_STAFF" localSheetId="12">#REF!</definedName>
    <definedName name="LOCAL_STAFF" localSheetId="9">#REF!</definedName>
    <definedName name="LOCAL_STAFF" localSheetId="10">#REF!</definedName>
    <definedName name="LOCAL_STAFF" localSheetId="34">#REF!</definedName>
    <definedName name="LOCAL_STAFF" localSheetId="14">#REF!</definedName>
    <definedName name="LOCAL_STAFF">#REF!</definedName>
    <definedName name="LOCAL_STAFF_ENTRY">'[43]INPUT SHEET'!$B$437:$B$461</definedName>
    <definedName name="M_25_box_Culvert" localSheetId="25">#REF!</definedName>
    <definedName name="M_25_box_Culvert" localSheetId="20">#REF!</definedName>
    <definedName name="M_25_box_Culvert" localSheetId="30">#REF!</definedName>
    <definedName name="M_25_box_Culvert" localSheetId="31">#REF!</definedName>
    <definedName name="M_25_box_Culvert" localSheetId="32">#REF!</definedName>
    <definedName name="M_25_box_Culvert" localSheetId="29">#REF!</definedName>
    <definedName name="M_25_box_Culvert" localSheetId="26">#REF!</definedName>
    <definedName name="M_25_box_Culvert" localSheetId="12">#REF!</definedName>
    <definedName name="M_25_box_Culvert" localSheetId="28">#REF!</definedName>
    <definedName name="M_25_box_Culvert" localSheetId="9">#REF!</definedName>
    <definedName name="M_25_box_Culvert" localSheetId="24">#REF!</definedName>
    <definedName name="M_25_box_Culvert" localSheetId="18">#REF!</definedName>
    <definedName name="M_25_box_Culvert" localSheetId="10">#REF!</definedName>
    <definedName name="M_25_box_Culvert" localSheetId="34">#REF!</definedName>
    <definedName name="M_25_box_Culvert" localSheetId="16">#REF!</definedName>
    <definedName name="M_25_box_Culvert" localSheetId="33">#REF!</definedName>
    <definedName name="M_25_box_Culvert" localSheetId="14">#REF!</definedName>
    <definedName name="M_25_box_Culvert">#REF!</definedName>
    <definedName name="MACHINE_EQUIPMENT" localSheetId="25">#REF!</definedName>
    <definedName name="MACHINE_EQUIPMENT" localSheetId="20">#REF!</definedName>
    <definedName name="MACHINE_EQUIPMENT" localSheetId="12">#REF!</definedName>
    <definedName name="MACHINE_EQUIPMENT" localSheetId="9">#REF!</definedName>
    <definedName name="MACHINE_EQUIPMENT" localSheetId="10">#REF!</definedName>
    <definedName name="MACHINE_EQUIPMENT" localSheetId="34">#REF!</definedName>
    <definedName name="MACHINE_EQUIPMENT" localSheetId="14">#REF!</definedName>
    <definedName name="MACHINE_EQUIPMENT">#REF!</definedName>
    <definedName name="MACHINE_EQUIPMENT_ENTRY">'[43]INPUT SHEET'!$B$487:$B$511</definedName>
    <definedName name="macros" localSheetId="25">#REF!</definedName>
    <definedName name="macros" localSheetId="20">#REF!</definedName>
    <definedName name="macros" localSheetId="30">#REF!</definedName>
    <definedName name="macros" localSheetId="31">#REF!</definedName>
    <definedName name="macros" localSheetId="32">#REF!</definedName>
    <definedName name="macros" localSheetId="29">#REF!</definedName>
    <definedName name="macros" localSheetId="26">#REF!</definedName>
    <definedName name="macros" localSheetId="12">#REF!</definedName>
    <definedName name="macros" localSheetId="28">#REF!</definedName>
    <definedName name="macros" localSheetId="9">#REF!</definedName>
    <definedName name="macros" localSheetId="24">#REF!</definedName>
    <definedName name="macros" localSheetId="18">#REF!</definedName>
    <definedName name="macros" localSheetId="10">#REF!</definedName>
    <definedName name="macros" localSheetId="34">#REF!</definedName>
    <definedName name="macros" localSheetId="16">#REF!</definedName>
    <definedName name="macros" localSheetId="33">#REF!</definedName>
    <definedName name="macros" localSheetId="14">#REF!</definedName>
    <definedName name="macros">#REF!</definedName>
    <definedName name="Manhour_copy_col" localSheetId="25">#REF!</definedName>
    <definedName name="Manhour_copy_col" localSheetId="20">#REF!</definedName>
    <definedName name="Manhour_copy_col" localSheetId="12">#REF!</definedName>
    <definedName name="Manhour_copy_col" localSheetId="9">#REF!</definedName>
    <definedName name="Manhour_copy_col" localSheetId="10">#REF!</definedName>
    <definedName name="Manhour_copy_col" localSheetId="34">#REF!</definedName>
    <definedName name="Manhour_copy_col" localSheetId="14">#REF!</definedName>
    <definedName name="Manhour_copy_col">#REF!</definedName>
    <definedName name="Manhours_enter" localSheetId="25">#REF!,#REF!,#REF!,#REF!,#REF!</definedName>
    <definedName name="Manhours_enter" localSheetId="20">#REF!,#REF!,#REF!,#REF!,#REF!</definedName>
    <definedName name="Manhours_enter" localSheetId="30">#REF!,#REF!,#REF!,#REF!,#REF!</definedName>
    <definedName name="Manhours_enter" localSheetId="13">#REF!,#REF!,#REF!,#REF!,#REF!</definedName>
    <definedName name="Manhours_enter" localSheetId="31">#REF!,#REF!,#REF!,#REF!,#REF!</definedName>
    <definedName name="Manhours_enter" localSheetId="32">#REF!,#REF!,#REF!,#REF!,#REF!</definedName>
    <definedName name="Manhours_enter" localSheetId="29">#REF!,#REF!,#REF!,#REF!,#REF!</definedName>
    <definedName name="Manhours_enter" localSheetId="26">#REF!,#REF!,#REF!,#REF!,#REF!</definedName>
    <definedName name="Manhours_enter" localSheetId="12">#REF!,#REF!,#REF!,#REF!,#REF!</definedName>
    <definedName name="Manhours_enter" localSheetId="27">#REF!,#REF!,#REF!,#REF!,#REF!</definedName>
    <definedName name="Manhours_enter" localSheetId="28">#REF!,#REF!,#REF!,#REF!,#REF!</definedName>
    <definedName name="Manhours_enter" localSheetId="9">#REF!,#REF!,#REF!,#REF!,#REF!</definedName>
    <definedName name="Manhours_enter" localSheetId="24">#REF!,#REF!,#REF!,#REF!,#REF!</definedName>
    <definedName name="Manhours_enter" localSheetId="18">#REF!,#REF!,#REF!,#REF!,#REF!</definedName>
    <definedName name="Manhours_enter" localSheetId="10">#REF!,#REF!,#REF!,#REF!,#REF!</definedName>
    <definedName name="Manhours_enter" localSheetId="34">#REF!,#REF!,#REF!,#REF!,#REF!</definedName>
    <definedName name="Manhours_enter" localSheetId="16">#REF!,#REF!,#REF!,#REF!,#REF!</definedName>
    <definedName name="Manhours_enter" localSheetId="33">#REF!,#REF!,#REF!,#REF!,#REF!</definedName>
    <definedName name="Manhours_enter" localSheetId="14">#REF!,#REF!,#REF!,#REF!,#REF!</definedName>
    <definedName name="Manhours_enter">#REF!,#REF!,#REF!,#REF!,#REF!</definedName>
    <definedName name="MAR" localSheetId="25">#REF!</definedName>
    <definedName name="MAR" localSheetId="20">#REF!</definedName>
    <definedName name="MAR" localSheetId="30">#REF!</definedName>
    <definedName name="MAR" localSheetId="31">#REF!</definedName>
    <definedName name="MAR" localSheetId="32">#REF!</definedName>
    <definedName name="MAR" localSheetId="29">#REF!</definedName>
    <definedName name="MAR" localSheetId="26">#REF!</definedName>
    <definedName name="MAR" localSheetId="12">#REF!</definedName>
    <definedName name="MAR" localSheetId="27">#REF!</definedName>
    <definedName name="MAR" localSheetId="28">#REF!</definedName>
    <definedName name="MAR" localSheetId="9">#REF!</definedName>
    <definedName name="MAR" localSheetId="24">#REF!</definedName>
    <definedName name="MAR" localSheetId="18">#REF!</definedName>
    <definedName name="MAR" localSheetId="10">#REF!</definedName>
    <definedName name="MAR" localSheetId="34">#REF!</definedName>
    <definedName name="MAR" localSheetId="16">#REF!</definedName>
    <definedName name="MAR" localSheetId="33">#REF!</definedName>
    <definedName name="MAR" localSheetId="14">#REF!</definedName>
    <definedName name="MAR">#REF!</definedName>
    <definedName name="march_qty" localSheetId="25">#REF!</definedName>
    <definedName name="march_qty" localSheetId="12">#REF!</definedName>
    <definedName name="march_qty" localSheetId="9">#REF!</definedName>
    <definedName name="march_qty" localSheetId="10">#REF!</definedName>
    <definedName name="march_qty" localSheetId="34">#REF!</definedName>
    <definedName name="march_qty" localSheetId="14">#REF!</definedName>
    <definedName name="march_qty">#REF!</definedName>
    <definedName name="MarketType" localSheetId="25">#REF!</definedName>
    <definedName name="MarketType" localSheetId="12">#REF!</definedName>
    <definedName name="MarketType" localSheetId="9">#REF!</definedName>
    <definedName name="MarketType" localSheetId="10">#REF!</definedName>
    <definedName name="MarketType" localSheetId="34">#REF!</definedName>
    <definedName name="MarketType" localSheetId="14">#REF!</definedName>
    <definedName name="MarketType">#REF!</definedName>
    <definedName name="MarketType_Text" localSheetId="25">#REF!</definedName>
    <definedName name="MarketType_Text" localSheetId="12">#REF!</definedName>
    <definedName name="MarketType_Text" localSheetId="9">#REF!</definedName>
    <definedName name="MarketType_Text" localSheetId="10">#REF!</definedName>
    <definedName name="MarketType_Text" localSheetId="34">#REF!</definedName>
    <definedName name="MarketType_Text" localSheetId="14">#REF!</definedName>
    <definedName name="MarketType_Text">#REF!</definedName>
    <definedName name="Mast" localSheetId="25">#REF!</definedName>
    <definedName name="Mast" localSheetId="12">#REF!</definedName>
    <definedName name="Mast" localSheetId="9">#REF!</definedName>
    <definedName name="Mast" localSheetId="10">#REF!</definedName>
    <definedName name="Mast" localSheetId="34">#REF!</definedName>
    <definedName name="Mast" localSheetId="14">#REF!</definedName>
    <definedName name="Mast">#REF!</definedName>
    <definedName name="Mat" localSheetId="25">#REF!</definedName>
    <definedName name="Mat" localSheetId="20">#REF!</definedName>
    <definedName name="Mat" localSheetId="31">#REF!</definedName>
    <definedName name="Mat" localSheetId="29">#REF!</definedName>
    <definedName name="Mat" localSheetId="12">#REF!</definedName>
    <definedName name="Mat" localSheetId="9">#REF!</definedName>
    <definedName name="Mat" localSheetId="10">#REF!</definedName>
    <definedName name="Mat" localSheetId="34">#REF!</definedName>
    <definedName name="Mat" localSheetId="14">#REF!</definedName>
    <definedName name="Mat">#REF!</definedName>
    <definedName name="MAT_RATE_ENTRY">'[43]INPUT SHEET'!$B$540:$D$555</definedName>
    <definedName name="Match1" localSheetId="25">#REF!</definedName>
    <definedName name="Match1" localSheetId="1">#REF!</definedName>
    <definedName name="Match1" localSheetId="5">#REF!</definedName>
    <definedName name="Match1" localSheetId="20">#REF!</definedName>
    <definedName name="Match1" localSheetId="30">#REF!</definedName>
    <definedName name="Match1" localSheetId="7">#REF!</definedName>
    <definedName name="Match1" localSheetId="19">#REF!</definedName>
    <definedName name="Match1" localSheetId="31">#REF!</definedName>
    <definedName name="Match1" localSheetId="32">#REF!</definedName>
    <definedName name="Match1" localSheetId="29">#REF!</definedName>
    <definedName name="Match1" localSheetId="26">#REF!</definedName>
    <definedName name="Match1" localSheetId="12">#REF!</definedName>
    <definedName name="Match1" localSheetId="28">#REF!</definedName>
    <definedName name="Match1" localSheetId="9">#REF!</definedName>
    <definedName name="Match1" localSheetId="24">#REF!</definedName>
    <definedName name="Match1" localSheetId="3">#REF!</definedName>
    <definedName name="Match1" localSheetId="18">#REF!</definedName>
    <definedName name="Match1" localSheetId="10">#REF!</definedName>
    <definedName name="Match1" localSheetId="6">#REF!</definedName>
    <definedName name="Match1" localSheetId="17">#REF!</definedName>
    <definedName name="Match1" localSheetId="4">#REF!</definedName>
    <definedName name="Match1" localSheetId="34">#REF!</definedName>
    <definedName name="Match1" localSheetId="16">#REF!</definedName>
    <definedName name="Match1" localSheetId="33">#REF!</definedName>
    <definedName name="Match1" localSheetId="14">#REF!</definedName>
    <definedName name="Match1">#REF!</definedName>
    <definedName name="Match2" localSheetId="25">#REF!</definedName>
    <definedName name="Match2" localSheetId="12">#REF!</definedName>
    <definedName name="Match2" localSheetId="9">#REF!</definedName>
    <definedName name="Match2" localSheetId="10">#REF!</definedName>
    <definedName name="Match2" localSheetId="34">#REF!</definedName>
    <definedName name="Match2" localSheetId="14">#REF!</definedName>
    <definedName name="Match2">#REF!</definedName>
    <definedName name="Match3" localSheetId="1">[46]MPR_PA_1!$B$5:$B$92</definedName>
    <definedName name="Match3" localSheetId="5">[46]MPR_PA_1!$B$5:$B$92</definedName>
    <definedName name="Match3" localSheetId="20">[46]MPR_PA_1!$B$5:$B$92</definedName>
    <definedName name="Match3" localSheetId="30">[46]MPR_PA_1!$B$5:$B$92</definedName>
    <definedName name="Match3" localSheetId="7">[46]MPR_PA_1!$B$5:$B$92</definedName>
    <definedName name="Match3" localSheetId="31">[46]MPR_PA_1!$B$5:$B$92</definedName>
    <definedName name="Match3" localSheetId="32">[46]MPR_PA_1!$B$5:$B$92</definedName>
    <definedName name="Match3" localSheetId="29">[46]MPR_PA_1!$B$5:$B$92</definedName>
    <definedName name="Match3" localSheetId="26">[46]MPR_PA_1!$B$5:$B$92</definedName>
    <definedName name="Match3" localSheetId="27">[47]MPR_PA_1!$B$5:$B$92</definedName>
    <definedName name="Match3" localSheetId="28">[46]MPR_PA_1!$B$5:$B$92</definedName>
    <definedName name="Match3" localSheetId="9">[47]MPR_PA_1!$B$5:$B$92</definedName>
    <definedName name="Match3" localSheetId="24">[46]MPR_PA_1!$B$5:$B$92</definedName>
    <definedName name="Match3" localSheetId="3">[46]MPR_PA_1!$B$5:$B$92</definedName>
    <definedName name="Match3" localSheetId="18">[46]MPR_PA_1!$B$5:$B$92</definedName>
    <definedName name="Match3" localSheetId="6">[46]MPR_PA_1!$B$5:$B$92</definedName>
    <definedName name="Match3" localSheetId="17">[46]MPR_PA_1!$B$5:$B$92</definedName>
    <definedName name="Match3" localSheetId="4">[46]MPR_PA_1!$B$5:$B$92</definedName>
    <definedName name="Match3" localSheetId="16">[46]MPR_PA_1!$B$5:$B$92</definedName>
    <definedName name="Match3" localSheetId="33">[46]MPR_PA_1!$B$5:$B$92</definedName>
    <definedName name="Match3">[48]MPR_PA_1!$B$5:$B$92</definedName>
    <definedName name="Match4" localSheetId="1">[46]MPR_PA_1!$B$5:$AM$5</definedName>
    <definedName name="Match4" localSheetId="5">[46]MPR_PA_1!$B$5:$AM$5</definedName>
    <definedName name="Match4" localSheetId="20">[46]MPR_PA_1!$B$5:$AM$5</definedName>
    <definedName name="Match4" localSheetId="30">[46]MPR_PA_1!$B$5:$AM$5</definedName>
    <definedName name="Match4" localSheetId="7">[46]MPR_PA_1!$B$5:$AM$5</definedName>
    <definedName name="Match4" localSheetId="31">[46]MPR_PA_1!$B$5:$AM$5</definedName>
    <definedName name="Match4" localSheetId="32">[46]MPR_PA_1!$B$5:$AM$5</definedName>
    <definedName name="Match4" localSheetId="29">[46]MPR_PA_1!$B$5:$AM$5</definedName>
    <definedName name="Match4" localSheetId="26">[46]MPR_PA_1!$B$5:$AM$5</definedName>
    <definedName name="Match4" localSheetId="27">[47]MPR_PA_1!$B$5:$AM$5</definedName>
    <definedName name="Match4" localSheetId="28">[46]MPR_PA_1!$B$5:$AM$5</definedName>
    <definedName name="Match4" localSheetId="9">[47]MPR_PA_1!$B$5:$AM$5</definedName>
    <definedName name="Match4" localSheetId="24">[46]MPR_PA_1!$B$5:$AM$5</definedName>
    <definedName name="Match4" localSheetId="3">[46]MPR_PA_1!$B$5:$AM$5</definedName>
    <definedName name="Match4" localSheetId="18">[46]MPR_PA_1!$B$5:$AM$5</definedName>
    <definedName name="Match4" localSheetId="6">[46]MPR_PA_1!$B$5:$AM$5</definedName>
    <definedName name="Match4" localSheetId="17">[46]MPR_PA_1!$B$5:$AM$5</definedName>
    <definedName name="Match4" localSheetId="4">[46]MPR_PA_1!$B$5:$AM$5</definedName>
    <definedName name="Match4" localSheetId="16">[46]MPR_PA_1!$B$5:$AM$5</definedName>
    <definedName name="Match4" localSheetId="33">[46]MPR_PA_1!$B$5:$AM$5</definedName>
    <definedName name="Match4">[48]MPR_PA_1!$B$5:$AM$5</definedName>
    <definedName name="material" localSheetId="25">[49]Measurment!#REF!</definedName>
    <definedName name="material" localSheetId="20">[49]Measurment!#REF!</definedName>
    <definedName name="material" localSheetId="30">[49]Measurment!#REF!</definedName>
    <definedName name="material" localSheetId="31">[49]Measurment!#REF!</definedName>
    <definedName name="material" localSheetId="32">[49]Measurment!#REF!</definedName>
    <definedName name="material" localSheetId="29">[49]Measurment!#REF!</definedName>
    <definedName name="material" localSheetId="26">[49]Measurment!#REF!</definedName>
    <definedName name="material" localSheetId="12">[49]Measurment!#REF!</definedName>
    <definedName name="material" localSheetId="27">[49]Measurment!#REF!</definedName>
    <definedName name="material" localSheetId="28">[49]Measurment!#REF!</definedName>
    <definedName name="material" localSheetId="9">[49]Measurment!#REF!</definedName>
    <definedName name="material" localSheetId="24">[49]Measurment!#REF!</definedName>
    <definedName name="material" localSheetId="18">[49]Measurment!#REF!</definedName>
    <definedName name="material" localSheetId="10">[49]Measurment!#REF!</definedName>
    <definedName name="material" localSheetId="34">[49]Measurment!#REF!</definedName>
    <definedName name="material" localSheetId="16">[49]Measurment!#REF!</definedName>
    <definedName name="material" localSheetId="33">[49]Measurment!#REF!</definedName>
    <definedName name="material" localSheetId="14">[49]Measurment!#REF!</definedName>
    <definedName name="material">[49]Measurment!#REF!</definedName>
    <definedName name="MaterialatSite" localSheetId="25">#REF!</definedName>
    <definedName name="MaterialatSite" localSheetId="1">#REF!</definedName>
    <definedName name="MaterialatSite" localSheetId="5">#REF!</definedName>
    <definedName name="MaterialatSite" localSheetId="20">#REF!</definedName>
    <definedName name="MaterialatSite" localSheetId="30">#REF!</definedName>
    <definedName name="MaterialatSite" localSheetId="7">#REF!</definedName>
    <definedName name="MaterialatSite" localSheetId="19">#REF!</definedName>
    <definedName name="MaterialatSite" localSheetId="31">#REF!</definedName>
    <definedName name="MaterialatSite" localSheetId="32">#REF!</definedName>
    <definedName name="MaterialatSite" localSheetId="29">#REF!</definedName>
    <definedName name="MaterialatSite" localSheetId="26">#REF!</definedName>
    <definedName name="MaterialatSite" localSheetId="12">#REF!</definedName>
    <definedName name="MaterialatSite" localSheetId="28">#REF!</definedName>
    <definedName name="MaterialatSite" localSheetId="9">#REF!</definedName>
    <definedName name="MaterialatSite" localSheetId="24">#REF!</definedName>
    <definedName name="MaterialatSite" localSheetId="3">#REF!</definedName>
    <definedName name="MaterialatSite" localSheetId="18">#REF!</definedName>
    <definedName name="MaterialatSite" localSheetId="10">#REF!</definedName>
    <definedName name="MaterialatSite" localSheetId="6">#REF!</definedName>
    <definedName name="MaterialatSite" localSheetId="17">#REF!</definedName>
    <definedName name="MaterialatSite" localSheetId="4">#REF!</definedName>
    <definedName name="MaterialatSite" localSheetId="16">#REF!</definedName>
    <definedName name="MaterialatSite" localSheetId="33">#REF!</definedName>
    <definedName name="MaterialatSite" localSheetId="14">#REF!</definedName>
    <definedName name="MaterialatSite">#REF!</definedName>
    <definedName name="maxmom" localSheetId="25">[13]Intro!#REF!</definedName>
    <definedName name="maxmom" localSheetId="20">[13]Intro!#REF!</definedName>
    <definedName name="maxmom" localSheetId="30">[13]Intro!#REF!</definedName>
    <definedName name="maxmom" localSheetId="13">[13]Intro!#REF!</definedName>
    <definedName name="maxmom" localSheetId="31">[13]Intro!#REF!</definedName>
    <definedName name="maxmom" localSheetId="32">[13]Intro!#REF!</definedName>
    <definedName name="maxmom" localSheetId="29">[13]Intro!#REF!</definedName>
    <definedName name="maxmom" localSheetId="26">[13]Intro!#REF!</definedName>
    <definedName name="maxmom" localSheetId="12">[13]Intro!#REF!</definedName>
    <definedName name="maxmom" localSheetId="28">[13]Intro!#REF!</definedName>
    <definedName name="maxmom" localSheetId="9">[13]Intro!#REF!</definedName>
    <definedName name="maxmom" localSheetId="24">[13]Intro!#REF!</definedName>
    <definedName name="maxmom" localSheetId="18">[13]Intro!#REF!</definedName>
    <definedName name="maxmom" localSheetId="10">[13]Intro!#REF!</definedName>
    <definedName name="maxmom" localSheetId="34">[13]Intro!#REF!</definedName>
    <definedName name="maxmom" localSheetId="16">[13]Intro!#REF!</definedName>
    <definedName name="maxmom" localSheetId="33">[13]Intro!#REF!</definedName>
    <definedName name="maxmom" localSheetId="14">[13]Intro!#REF!</definedName>
    <definedName name="maxmom">[13]Intro!#REF!</definedName>
    <definedName name="MAY" localSheetId="25">#REF!</definedName>
    <definedName name="MAY" localSheetId="20">#REF!</definedName>
    <definedName name="MAY" localSheetId="30">#REF!</definedName>
    <definedName name="MAY" localSheetId="31">#REF!</definedName>
    <definedName name="MAY" localSheetId="32">#REF!</definedName>
    <definedName name="MAY" localSheetId="29">#REF!</definedName>
    <definedName name="MAY" localSheetId="26">#REF!</definedName>
    <definedName name="MAY" localSheetId="12">#REF!</definedName>
    <definedName name="MAY" localSheetId="27">#REF!</definedName>
    <definedName name="MAY" localSheetId="28">#REF!</definedName>
    <definedName name="MAY" localSheetId="9">#REF!</definedName>
    <definedName name="MAY" localSheetId="24">#REF!</definedName>
    <definedName name="MAY" localSheetId="18">#REF!</definedName>
    <definedName name="MAY" localSheetId="10">#REF!</definedName>
    <definedName name="MAY" localSheetId="34">#REF!</definedName>
    <definedName name="MAY" localSheetId="16">#REF!</definedName>
    <definedName name="MAY" localSheetId="33">#REF!</definedName>
    <definedName name="MAY" localSheetId="14">#REF!</definedName>
    <definedName name="MAY">#REF!</definedName>
    <definedName name="METALWORK" localSheetId="25">[6]A.O.R.!#REF!</definedName>
    <definedName name="METALWORK" localSheetId="1">[7]A.O.R.!#REF!</definedName>
    <definedName name="METALWORK" localSheetId="5">[7]A.O.R.!#REF!</definedName>
    <definedName name="METALWORK" localSheetId="20">[7]A.O.R.!#REF!</definedName>
    <definedName name="METALWORK" localSheetId="30">[7]A.O.R.!#REF!</definedName>
    <definedName name="METALWORK" localSheetId="13">[7]A.O.R.!#REF!</definedName>
    <definedName name="METALWORK" localSheetId="7">[7]A.O.R.!#REF!</definedName>
    <definedName name="METALWORK" localSheetId="31">[7]A.O.R.!#REF!</definedName>
    <definedName name="METALWORK" localSheetId="32">[7]A.O.R.!#REF!</definedName>
    <definedName name="METALWORK" localSheetId="29">[7]A.O.R.!#REF!</definedName>
    <definedName name="METALWORK" localSheetId="26">[7]A.O.R.!#REF!</definedName>
    <definedName name="METALWORK" localSheetId="12">[6]A.O.R.!#REF!</definedName>
    <definedName name="METALWORK" localSheetId="27">[7]A.O.R.!#REF!</definedName>
    <definedName name="METALWORK" localSheetId="28">[7]A.O.R.!#REF!</definedName>
    <definedName name="METALWORK" localSheetId="9">[7]A.O.R.!#REF!</definedName>
    <definedName name="METALWORK" localSheetId="24">[7]A.O.R.!#REF!</definedName>
    <definedName name="METALWORK" localSheetId="3">[7]A.O.R.!#REF!</definedName>
    <definedName name="METALWORK" localSheetId="18">[7]A.O.R.!#REF!</definedName>
    <definedName name="METALWORK" localSheetId="10">[6]A.O.R.!#REF!</definedName>
    <definedName name="METALWORK" localSheetId="6">[7]A.O.R.!#REF!</definedName>
    <definedName name="METALWORK" localSheetId="17">[7]A.O.R.!#REF!</definedName>
    <definedName name="METALWORK" localSheetId="4">[7]A.O.R.!#REF!</definedName>
    <definedName name="METALWORK" localSheetId="34">[6]A.O.R.!#REF!</definedName>
    <definedName name="METALWORK" localSheetId="16">[7]A.O.R.!#REF!</definedName>
    <definedName name="METALWORK" localSheetId="33">[7]A.O.R.!#REF!</definedName>
    <definedName name="METALWORK" localSheetId="14">[6]A.O.R.!#REF!</definedName>
    <definedName name="METALWORK">[6]A.O.R.!#REF!</definedName>
    <definedName name="MFGGR" localSheetId="25">#REF!</definedName>
    <definedName name="MFGGR" localSheetId="20">#REF!</definedName>
    <definedName name="MFGGR" localSheetId="30">#REF!</definedName>
    <definedName name="MFGGR" localSheetId="31">#REF!</definedName>
    <definedName name="MFGGR" localSheetId="32">#REF!</definedName>
    <definedName name="MFGGR" localSheetId="29">#REF!</definedName>
    <definedName name="MFGGR" localSheetId="26">#REF!</definedName>
    <definedName name="MFGGR" localSheetId="12">#REF!</definedName>
    <definedName name="MFGGR" localSheetId="27">#REF!</definedName>
    <definedName name="MFGGR" localSheetId="28">#REF!</definedName>
    <definedName name="MFGGR" localSheetId="9">#REF!</definedName>
    <definedName name="MFGGR" localSheetId="24">#REF!</definedName>
    <definedName name="MFGGR" localSheetId="18">#REF!</definedName>
    <definedName name="MFGGR" localSheetId="10">#REF!</definedName>
    <definedName name="MFGGR" localSheetId="34">#REF!</definedName>
    <definedName name="MFGGR" localSheetId="16">#REF!</definedName>
    <definedName name="MFGGR" localSheetId="33">#REF!</definedName>
    <definedName name="MFGGR" localSheetId="14">#REF!</definedName>
    <definedName name="MFGGR">#REF!</definedName>
    <definedName name="mhsplca" localSheetId="25">[13]Intro!#REF!</definedName>
    <definedName name="mhsplca" localSheetId="20">[13]Intro!#REF!</definedName>
    <definedName name="mhsplca" localSheetId="30">[13]Intro!#REF!</definedName>
    <definedName name="mhsplca" localSheetId="13">[13]Intro!#REF!</definedName>
    <definedName name="mhsplca" localSheetId="31">[13]Intro!#REF!</definedName>
    <definedName name="mhsplca" localSheetId="32">[13]Intro!#REF!</definedName>
    <definedName name="mhsplca" localSheetId="29">[13]Intro!#REF!</definedName>
    <definedName name="mhsplca" localSheetId="26">[13]Intro!#REF!</definedName>
    <definedName name="mhsplca" localSheetId="12">[13]Intro!#REF!</definedName>
    <definedName name="mhsplca" localSheetId="27">[13]Intro!#REF!</definedName>
    <definedName name="mhsplca" localSheetId="28">[13]Intro!#REF!</definedName>
    <definedName name="mhsplca" localSheetId="9">[13]Intro!#REF!</definedName>
    <definedName name="mhsplca" localSheetId="24">[13]Intro!#REF!</definedName>
    <definedName name="mhsplca" localSheetId="18">[13]Intro!#REF!</definedName>
    <definedName name="mhsplca" localSheetId="10">[13]Intro!#REF!</definedName>
    <definedName name="mhsplca" localSheetId="34">[13]Intro!#REF!</definedName>
    <definedName name="mhsplca" localSheetId="16">[13]Intro!#REF!</definedName>
    <definedName name="mhsplca" localSheetId="33">[13]Intro!#REF!</definedName>
    <definedName name="mhsplca" localSheetId="14">[13]Intro!#REF!</definedName>
    <definedName name="mhsplca">[13]Intro!#REF!</definedName>
    <definedName name="misc" localSheetId="25">[30]Measurment!#REF!</definedName>
    <definedName name="misc" localSheetId="20">[30]Measurment!#REF!</definedName>
    <definedName name="misc" localSheetId="13">[30]Measurment!#REF!</definedName>
    <definedName name="misc" localSheetId="31">[31]Measurment!#REF!</definedName>
    <definedName name="misc" localSheetId="29">[31]Measurment!#REF!</definedName>
    <definedName name="misc" localSheetId="12">[30]Measurment!#REF!</definedName>
    <definedName name="misc" localSheetId="9">[30]Measurment!#REF!</definedName>
    <definedName name="misc" localSheetId="10">[30]Measurment!#REF!</definedName>
    <definedName name="misc" localSheetId="34">[30]Measurment!#REF!</definedName>
    <definedName name="misc" localSheetId="14">[30]Measurment!#REF!</definedName>
    <definedName name="misc">[30]Measurment!#REF!</definedName>
    <definedName name="MISC._LABOURS" localSheetId="25">#REF!</definedName>
    <definedName name="MISC._LABOURS" localSheetId="20">#REF!</definedName>
    <definedName name="MISC._LABOURS" localSheetId="30">#REF!</definedName>
    <definedName name="MISC._LABOURS" localSheetId="13">#REF!</definedName>
    <definedName name="MISC._LABOURS" localSheetId="31">#REF!</definedName>
    <definedName name="MISC._LABOURS" localSheetId="32">#REF!</definedName>
    <definedName name="MISC._LABOURS" localSheetId="29">#REF!</definedName>
    <definedName name="MISC._LABOURS" localSheetId="26">#REF!</definedName>
    <definedName name="MISC._LABOURS" localSheetId="12">#REF!</definedName>
    <definedName name="MISC._LABOURS" localSheetId="27">#REF!</definedName>
    <definedName name="MISC._LABOURS" localSheetId="28">#REF!</definedName>
    <definedName name="MISC._LABOURS" localSheetId="9">#REF!</definedName>
    <definedName name="MISC._LABOURS" localSheetId="24">#REF!</definedName>
    <definedName name="MISC._LABOURS" localSheetId="18">#REF!</definedName>
    <definedName name="MISC._LABOURS" localSheetId="10">#REF!</definedName>
    <definedName name="MISC._LABOURS" localSheetId="34">#REF!</definedName>
    <definedName name="MISC._LABOURS" localSheetId="16">#REF!</definedName>
    <definedName name="MISC._LABOURS" localSheetId="33">#REF!</definedName>
    <definedName name="MISC._LABOURS" localSheetId="14">#REF!</definedName>
    <definedName name="MISC._LABOURS">#REF!</definedName>
    <definedName name="MISC_EXPENCES" localSheetId="25">#REF!</definedName>
    <definedName name="MISC_EXPENCES" localSheetId="20">#REF!</definedName>
    <definedName name="MISC_EXPENCES" localSheetId="13">#REF!</definedName>
    <definedName name="MISC_EXPENCES" localSheetId="31">#REF!</definedName>
    <definedName name="MISC_EXPENCES" localSheetId="29">#REF!</definedName>
    <definedName name="MISC_EXPENCES" localSheetId="26">#REF!</definedName>
    <definedName name="MISC_EXPENCES" localSheetId="12">#REF!</definedName>
    <definedName name="MISC_EXPENCES" localSheetId="28">#REF!</definedName>
    <definedName name="MISC_EXPENCES" localSheetId="9">#REF!</definedName>
    <definedName name="MISC_EXPENCES" localSheetId="10">#REF!</definedName>
    <definedName name="MISC_EXPENCES" localSheetId="34">#REF!</definedName>
    <definedName name="MISC_EXPENCES" localSheetId="14">#REF!</definedName>
    <definedName name="MISC_EXPENCES">#REF!</definedName>
    <definedName name="MMC" localSheetId="25">#REF!</definedName>
    <definedName name="MMC" localSheetId="20">#REF!</definedName>
    <definedName name="MMC" localSheetId="12">#REF!</definedName>
    <definedName name="MMC" localSheetId="9">#REF!</definedName>
    <definedName name="MMC" localSheetId="10">#REF!</definedName>
    <definedName name="MMC" localSheetId="34">#REF!</definedName>
    <definedName name="MMC" localSheetId="14">#REF!</definedName>
    <definedName name="MMC">#REF!</definedName>
    <definedName name="mmm" localSheetId="25">[49]Measurment!#REF!</definedName>
    <definedName name="mmm" localSheetId="20">[49]Measurment!#REF!</definedName>
    <definedName name="mmm" localSheetId="30">[49]Measurment!#REF!</definedName>
    <definedName name="mmm" localSheetId="13">[49]Measurment!#REF!</definedName>
    <definedName name="mmm" localSheetId="31">[49]Measurment!#REF!</definedName>
    <definedName name="mmm" localSheetId="32">[49]Measurment!#REF!</definedName>
    <definedName name="mmm" localSheetId="29">[49]Measurment!#REF!</definedName>
    <definedName name="mmm" localSheetId="26">[49]Measurment!#REF!</definedName>
    <definedName name="mmm" localSheetId="12">[49]Measurment!#REF!</definedName>
    <definedName name="mmm" localSheetId="27">[49]Measurment!#REF!</definedName>
    <definedName name="mmm" localSheetId="28">[49]Measurment!#REF!</definedName>
    <definedName name="mmm" localSheetId="9">[49]Measurment!#REF!</definedName>
    <definedName name="mmm" localSheetId="24">[49]Measurment!#REF!</definedName>
    <definedName name="mmm" localSheetId="18">[49]Measurment!#REF!</definedName>
    <definedName name="mmm" localSheetId="10">[49]Measurment!#REF!</definedName>
    <definedName name="mmm" localSheetId="34">[49]Measurment!#REF!</definedName>
    <definedName name="mmm" localSheetId="16">[49]Measurment!#REF!</definedName>
    <definedName name="mmm" localSheetId="33">[49]Measurment!#REF!</definedName>
    <definedName name="mmm" localSheetId="14">[49]Measurment!#REF!</definedName>
    <definedName name="mmm">[49]Measurment!#REF!</definedName>
    <definedName name="MOB_ADVANCE" localSheetId="25">#REF!</definedName>
    <definedName name="MOB_ADVANCE" localSheetId="20">#REF!</definedName>
    <definedName name="MOB_ADVANCE" localSheetId="30">#REF!</definedName>
    <definedName name="MOB_ADVANCE" localSheetId="13">#REF!</definedName>
    <definedName name="MOB_ADVANCE" localSheetId="31">#REF!</definedName>
    <definedName name="MOB_ADVANCE" localSheetId="32">#REF!</definedName>
    <definedName name="MOB_ADVANCE" localSheetId="29">#REF!</definedName>
    <definedName name="MOB_ADVANCE" localSheetId="26">#REF!</definedName>
    <definedName name="MOB_ADVANCE" localSheetId="12">#REF!</definedName>
    <definedName name="MOB_ADVANCE" localSheetId="27">#REF!</definedName>
    <definedName name="MOB_ADVANCE" localSheetId="28">#REF!</definedName>
    <definedName name="MOB_ADVANCE" localSheetId="9">#REF!</definedName>
    <definedName name="MOB_ADVANCE" localSheetId="24">#REF!</definedName>
    <definedName name="MOB_ADVANCE" localSheetId="18">#REF!</definedName>
    <definedName name="MOB_ADVANCE" localSheetId="10">#REF!</definedName>
    <definedName name="MOB_ADVANCE" localSheetId="34">#REF!</definedName>
    <definedName name="MOB_ADVANCE" localSheetId="16">#REF!</definedName>
    <definedName name="MOB_ADVANCE" localSheetId="33">#REF!</definedName>
    <definedName name="MOB_ADVANCE" localSheetId="14">#REF!</definedName>
    <definedName name="MOB_ADVANCE">#REF!</definedName>
    <definedName name="MONTH_CONDITION" localSheetId="25">#REF!</definedName>
    <definedName name="MONTH_CONDITION" localSheetId="0">#REF!</definedName>
    <definedName name="MONTH_CONDITION" localSheetId="12">#REF!</definedName>
    <definedName name="MONTH_CONDITION" localSheetId="9">#REF!</definedName>
    <definedName name="MONTH_CONDITION" localSheetId="10">#REF!</definedName>
    <definedName name="MONTH_CONDITION" localSheetId="14">#REF!</definedName>
    <definedName name="MONTH_CONDITION">#REF!</definedName>
    <definedName name="MONTH_DETAILS" localSheetId="25">#REF!</definedName>
    <definedName name="MONTH_DETAILS" localSheetId="0">#REF!</definedName>
    <definedName name="MONTH_DETAILS" localSheetId="12">#REF!</definedName>
    <definedName name="MONTH_DETAILS" localSheetId="9">#REF!</definedName>
    <definedName name="MONTH_DETAILS" localSheetId="10">#REF!</definedName>
    <definedName name="MONTH_DETAILS" localSheetId="14">#REF!</definedName>
    <definedName name="MONTH_DETAILS">#REF!</definedName>
    <definedName name="MONTHLY" localSheetId="25">#REF!</definedName>
    <definedName name="MONTHLY" localSheetId="20">#REF!</definedName>
    <definedName name="MONTHLY" localSheetId="12">#REF!</definedName>
    <definedName name="MONTHLY" localSheetId="9">#REF!</definedName>
    <definedName name="MONTHLY" localSheetId="10">#REF!</definedName>
    <definedName name="MONTHLY" localSheetId="34">#REF!</definedName>
    <definedName name="MONTHLY" localSheetId="14">#REF!</definedName>
    <definedName name="MONTHLY">#REF!</definedName>
    <definedName name="MPF" localSheetId="25">#REF!</definedName>
    <definedName name="MPF" localSheetId="12">#REF!</definedName>
    <definedName name="MPF" localSheetId="9">#REF!</definedName>
    <definedName name="MPF" localSheetId="10">#REF!</definedName>
    <definedName name="MPF" localSheetId="34">#REF!</definedName>
    <definedName name="MPF" localSheetId="14">#REF!</definedName>
    <definedName name="MPF">#REF!</definedName>
    <definedName name="mpo" localSheetId="25">#REF!</definedName>
    <definedName name="mpo" localSheetId="0">#REF!</definedName>
    <definedName name="mpo" localSheetId="12">#REF!</definedName>
    <definedName name="mpo" localSheetId="9">#REF!</definedName>
    <definedName name="mpo" localSheetId="10">#REF!</definedName>
    <definedName name="mpo" localSheetId="14">#REF!</definedName>
    <definedName name="mpo">#REF!</definedName>
    <definedName name="mrf" localSheetId="25">#REF!</definedName>
    <definedName name="mrf" localSheetId="12">#REF!</definedName>
    <definedName name="mrf" localSheetId="9">#REF!</definedName>
    <definedName name="mrf" localSheetId="10">#REF!</definedName>
    <definedName name="mrf" localSheetId="34">#REF!</definedName>
    <definedName name="mrf" localSheetId="14">#REF!</definedName>
    <definedName name="mrf">#REF!</definedName>
    <definedName name="MS200202rev2" localSheetId="25">#REF!</definedName>
    <definedName name="MS200202rev2" localSheetId="12">#REF!</definedName>
    <definedName name="MS200202rev2" localSheetId="9">#REF!</definedName>
    <definedName name="MS200202rev2" localSheetId="10">#REF!</definedName>
    <definedName name="MS200202rev2" localSheetId="34">#REF!</definedName>
    <definedName name="MS200202rev2" localSheetId="14">#REF!</definedName>
    <definedName name="MS200202rev2">#REF!</definedName>
    <definedName name="ms2002may1706" localSheetId="25">#REF!</definedName>
    <definedName name="ms2002may1706" localSheetId="12">#REF!</definedName>
    <definedName name="ms2002may1706" localSheetId="9">#REF!</definedName>
    <definedName name="ms2002may1706" localSheetId="10">#REF!</definedName>
    <definedName name="ms2002may1706" localSheetId="34">#REF!</definedName>
    <definedName name="ms2002may1706" localSheetId="14">#REF!</definedName>
    <definedName name="ms2002may1706">#REF!</definedName>
    <definedName name="msjune1807" localSheetId="25">#REF!</definedName>
    <definedName name="msjune1807" localSheetId="12">#REF!</definedName>
    <definedName name="msjune1807" localSheetId="9">#REF!</definedName>
    <definedName name="msjune1807" localSheetId="10">#REF!</definedName>
    <definedName name="msjune1807" localSheetId="34">#REF!</definedName>
    <definedName name="msjune1807" localSheetId="14">#REF!</definedName>
    <definedName name="msjune1807">#REF!</definedName>
    <definedName name="mvecc" localSheetId="25">#REF!</definedName>
    <definedName name="mvecc" localSheetId="20">#REF!</definedName>
    <definedName name="mvecc" localSheetId="12">#REF!</definedName>
    <definedName name="mvecc" localSheetId="9">#REF!</definedName>
    <definedName name="mvecc" localSheetId="10">#REF!</definedName>
    <definedName name="mvecc" localSheetId="34">#REF!</definedName>
    <definedName name="mvecc" localSheetId="14">#REF!</definedName>
    <definedName name="mvecc">#REF!</definedName>
    <definedName name="mvwt" localSheetId="25">#REF!</definedName>
    <definedName name="mvwt" localSheetId="20">#REF!</definedName>
    <definedName name="mvwt" localSheetId="12">#REF!</definedName>
    <definedName name="mvwt" localSheetId="9">#REF!</definedName>
    <definedName name="mvwt" localSheetId="10">#REF!</definedName>
    <definedName name="mvwt" localSheetId="34">#REF!</definedName>
    <definedName name="mvwt" localSheetId="14">#REF!</definedName>
    <definedName name="mvwt">#REF!</definedName>
    <definedName name="NABINAGAR" localSheetId="25" hidden="1">[7]A.O.R.!#REF!</definedName>
    <definedName name="NABINAGAR" localSheetId="1" hidden="1">[7]A.O.R.!#REF!</definedName>
    <definedName name="NABINAGAR" localSheetId="5" hidden="1">[7]A.O.R.!#REF!</definedName>
    <definedName name="NABINAGAR" localSheetId="20" hidden="1">[7]A.O.R.!#REF!</definedName>
    <definedName name="NABINAGAR" localSheetId="30" hidden="1">[7]A.O.R.!#REF!</definedName>
    <definedName name="NABINAGAR" localSheetId="7" hidden="1">[7]A.O.R.!#REF!</definedName>
    <definedName name="NABINAGAR" localSheetId="19" hidden="1">[7]A.O.R.!#REF!</definedName>
    <definedName name="NABINAGAR" localSheetId="31" hidden="1">[7]A.O.R.!#REF!</definedName>
    <definedName name="NABINAGAR" localSheetId="32" hidden="1">[7]A.O.R.!#REF!</definedName>
    <definedName name="NABINAGAR" localSheetId="29" hidden="1">[7]A.O.R.!#REF!</definedName>
    <definedName name="NABINAGAR" localSheetId="26" hidden="1">[7]A.O.R.!#REF!</definedName>
    <definedName name="NABINAGAR" localSheetId="12" hidden="1">[7]A.O.R.!#REF!</definedName>
    <definedName name="NABINAGAR" localSheetId="28" hidden="1">[7]A.O.R.!#REF!</definedName>
    <definedName name="NABINAGAR" localSheetId="9" hidden="1">[7]A.O.R.!#REF!</definedName>
    <definedName name="NABINAGAR" localSheetId="24" hidden="1">[7]A.O.R.!#REF!</definedName>
    <definedName name="NABINAGAR" localSheetId="3" hidden="1">[7]A.O.R.!#REF!</definedName>
    <definedName name="NABINAGAR" localSheetId="18" hidden="1">[7]A.O.R.!#REF!</definedName>
    <definedName name="NABINAGAR" localSheetId="10" hidden="1">[7]A.O.R.!#REF!</definedName>
    <definedName name="NABINAGAR" localSheetId="6" hidden="1">[7]A.O.R.!#REF!</definedName>
    <definedName name="NABINAGAR" localSheetId="17" hidden="1">[7]A.O.R.!#REF!</definedName>
    <definedName name="NABINAGAR" localSheetId="4" hidden="1">[7]A.O.R.!#REF!</definedName>
    <definedName name="NABINAGAR" localSheetId="16" hidden="1">[7]A.O.R.!#REF!</definedName>
    <definedName name="NABINAGAR" localSheetId="33" hidden="1">[7]A.O.R.!#REF!</definedName>
    <definedName name="NABINAGAR" localSheetId="14" hidden="1">[7]A.O.R.!#REF!</definedName>
    <definedName name="NABINAGAR" hidden="1">[7]A.O.R.!#REF!</definedName>
    <definedName name="NAME" localSheetId="25">[41]sheeet7!#REF!</definedName>
    <definedName name="NAME" localSheetId="1">[42]sheeet7!#REF!</definedName>
    <definedName name="NAME" localSheetId="5">[42]sheeet7!#REF!</definedName>
    <definedName name="NAME" localSheetId="20">[42]sheeet7!#REF!</definedName>
    <definedName name="NAME" localSheetId="30">[42]sheeet7!#REF!</definedName>
    <definedName name="NAME" localSheetId="13">[42]sheeet7!#REF!</definedName>
    <definedName name="NAME" localSheetId="7">[42]sheeet7!#REF!</definedName>
    <definedName name="NAME" localSheetId="31">[42]sheeet7!#REF!</definedName>
    <definedName name="NAME" localSheetId="32">[42]sheeet7!#REF!</definedName>
    <definedName name="NAME" localSheetId="29">[42]sheeet7!#REF!</definedName>
    <definedName name="NAME" localSheetId="26">[42]sheeet7!#REF!</definedName>
    <definedName name="NAME" localSheetId="12">[41]sheeet7!#REF!</definedName>
    <definedName name="NAME" localSheetId="27">[42]sheeet7!#REF!</definedName>
    <definedName name="NAME" localSheetId="28">[42]sheeet7!#REF!</definedName>
    <definedName name="NAME" localSheetId="9">[42]sheeet7!#REF!</definedName>
    <definedName name="NAME" localSheetId="24">[42]sheeet7!#REF!</definedName>
    <definedName name="NAME" localSheetId="3">[42]sheeet7!#REF!</definedName>
    <definedName name="NAME" localSheetId="18">[42]sheeet7!#REF!</definedName>
    <definedName name="NAME" localSheetId="10">[41]sheeet7!#REF!</definedName>
    <definedName name="NAME" localSheetId="6">[42]sheeet7!#REF!</definedName>
    <definedName name="NAME" localSheetId="17">[42]sheeet7!#REF!</definedName>
    <definedName name="NAME" localSheetId="4">[42]sheeet7!#REF!</definedName>
    <definedName name="NAME" localSheetId="34">[41]sheeet7!#REF!</definedName>
    <definedName name="NAME" localSheetId="16">[42]sheeet7!#REF!</definedName>
    <definedName name="NAME" localSheetId="33">[42]sheeet7!#REF!</definedName>
    <definedName name="NAME" localSheetId="14">[41]sheeet7!#REF!</definedName>
    <definedName name="NAME">[41]sheeet7!#REF!</definedName>
    <definedName name="NameofWork" localSheetId="25">#REF!</definedName>
    <definedName name="NameofWork" localSheetId="20">#REF!</definedName>
    <definedName name="NameofWork" localSheetId="30">#REF!</definedName>
    <definedName name="NameofWork" localSheetId="13">#REF!</definedName>
    <definedName name="NameofWork" localSheetId="31">#REF!</definedName>
    <definedName name="NameofWork" localSheetId="32">#REF!</definedName>
    <definedName name="NameofWork" localSheetId="29">#REF!</definedName>
    <definedName name="NameofWork" localSheetId="26">#REF!</definedName>
    <definedName name="NameofWork" localSheetId="12">#REF!</definedName>
    <definedName name="NameofWork" localSheetId="27">#REF!</definedName>
    <definedName name="NameofWork" localSheetId="28">#REF!</definedName>
    <definedName name="NameofWork" localSheetId="9">#REF!</definedName>
    <definedName name="NameofWork" localSheetId="24">#REF!</definedName>
    <definedName name="NameofWork" localSheetId="18">#REF!</definedName>
    <definedName name="NameofWork" localSheetId="10">#REF!</definedName>
    <definedName name="NameofWork" localSheetId="34">#REF!</definedName>
    <definedName name="NameofWork" localSheetId="16">#REF!</definedName>
    <definedName name="NameofWork" localSheetId="33">#REF!</definedName>
    <definedName name="NameofWork" localSheetId="14">#REF!</definedName>
    <definedName name="NameofWork">#REF!</definedName>
    <definedName name="ndfond" localSheetId="25">#REF!</definedName>
    <definedName name="ndfond" localSheetId="12">#REF!</definedName>
    <definedName name="ndfond" localSheetId="9">#REF!</definedName>
    <definedName name="ndfond" localSheetId="10">#REF!</definedName>
    <definedName name="ndfond" localSheetId="34">#REF!</definedName>
    <definedName name="ndfond" localSheetId="14">#REF!</definedName>
    <definedName name="ndfond">#REF!</definedName>
    <definedName name="Net_Final_for_A__B__Extd_basement" localSheetId="25">#REF!</definedName>
    <definedName name="Net_Final_for_A__B__Extd_basement" localSheetId="20">#REF!</definedName>
    <definedName name="Net_Final_for_A__B__Extd_basement" localSheetId="13">#REF!</definedName>
    <definedName name="Net_Final_for_A__B__Extd_basement" localSheetId="12">#REF!</definedName>
    <definedName name="Net_Final_for_A__B__Extd_basement" localSheetId="9">#REF!</definedName>
    <definedName name="Net_Final_for_A__B__Extd_basement" localSheetId="10">#REF!</definedName>
    <definedName name="Net_Final_for_A__B__Extd_basement" localSheetId="34">#REF!</definedName>
    <definedName name="Net_Final_for_A__B__Extd_basement" localSheetId="14">#REF!</definedName>
    <definedName name="Net_Final_for_A__B__Extd_basement">#REF!</definedName>
    <definedName name="new" localSheetId="25">[41]sheeet7!#REF!</definedName>
    <definedName name="new" localSheetId="1">[42]sheeet7!#REF!</definedName>
    <definedName name="new" localSheetId="5">[42]sheeet7!#REF!</definedName>
    <definedName name="new" localSheetId="20">[42]sheeet7!#REF!</definedName>
    <definedName name="new" localSheetId="30">[42]sheeet7!#REF!</definedName>
    <definedName name="new" localSheetId="13">[42]sheeet7!#REF!</definedName>
    <definedName name="new" localSheetId="7">[42]sheeet7!#REF!</definedName>
    <definedName name="new" localSheetId="31">[42]sheeet7!#REF!</definedName>
    <definedName name="new" localSheetId="32">[42]sheeet7!#REF!</definedName>
    <definedName name="new" localSheetId="29">[42]sheeet7!#REF!</definedName>
    <definedName name="new" localSheetId="26">[42]sheeet7!#REF!</definedName>
    <definedName name="new" localSheetId="12">[41]sheeet7!#REF!</definedName>
    <definedName name="new" localSheetId="27">[42]sheeet7!#REF!</definedName>
    <definedName name="new" localSheetId="28">[42]sheeet7!#REF!</definedName>
    <definedName name="new" localSheetId="9">[42]sheeet7!#REF!</definedName>
    <definedName name="new" localSheetId="24">[42]sheeet7!#REF!</definedName>
    <definedName name="new" localSheetId="3">[42]sheeet7!#REF!</definedName>
    <definedName name="new" localSheetId="18">[42]sheeet7!#REF!</definedName>
    <definedName name="new" localSheetId="10">[41]sheeet7!#REF!</definedName>
    <definedName name="new" localSheetId="6">[42]sheeet7!#REF!</definedName>
    <definedName name="new" localSheetId="17">[42]sheeet7!#REF!</definedName>
    <definedName name="new" localSheetId="4">[42]sheeet7!#REF!</definedName>
    <definedName name="new" localSheetId="34">[41]sheeet7!#REF!</definedName>
    <definedName name="new" localSheetId="16">[42]sheeet7!#REF!</definedName>
    <definedName name="new" localSheetId="33">[42]sheeet7!#REF!</definedName>
    <definedName name="new" localSheetId="14">[41]sheeet7!#REF!</definedName>
    <definedName name="new">[41]sheeet7!#REF!</definedName>
    <definedName name="ng" localSheetId="25">#REF!</definedName>
    <definedName name="ng" localSheetId="1">#REF!</definedName>
    <definedName name="ng" localSheetId="5">#REF!</definedName>
    <definedName name="ng" localSheetId="20">#REF!</definedName>
    <definedName name="ng" localSheetId="30">#REF!</definedName>
    <definedName name="ng" localSheetId="7">#REF!</definedName>
    <definedName name="ng" localSheetId="19">#REF!</definedName>
    <definedName name="ng" localSheetId="31">#REF!</definedName>
    <definedName name="ng" localSheetId="32">#REF!</definedName>
    <definedName name="ng" localSheetId="29">#REF!</definedName>
    <definedName name="ng" localSheetId="26">#REF!</definedName>
    <definedName name="ng" localSheetId="12">#REF!</definedName>
    <definedName name="ng" localSheetId="27">#REF!</definedName>
    <definedName name="ng" localSheetId="28">#REF!</definedName>
    <definedName name="ng" localSheetId="9">#REF!</definedName>
    <definedName name="ng" localSheetId="24">#REF!</definedName>
    <definedName name="ng" localSheetId="3">#REF!</definedName>
    <definedName name="ng" localSheetId="18">#REF!</definedName>
    <definedName name="ng" localSheetId="10">#REF!</definedName>
    <definedName name="ng" localSheetId="6">#REF!</definedName>
    <definedName name="ng" localSheetId="17">#REF!</definedName>
    <definedName name="ng" localSheetId="4">#REF!</definedName>
    <definedName name="ng" localSheetId="34">#REF!</definedName>
    <definedName name="ng" localSheetId="16">#REF!</definedName>
    <definedName name="ng" localSheetId="33">#REF!</definedName>
    <definedName name="ng" localSheetId="14">#REF!</definedName>
    <definedName name="ng">#REF!</definedName>
    <definedName name="nnnnnnnnnnnnnnnnnn" localSheetId="25">#REF!</definedName>
    <definedName name="nnnnnnnnnnnnnnnnnn" localSheetId="0">#REF!</definedName>
    <definedName name="nnnnnnnnnnnnnnnnnn" localSheetId="12">#REF!</definedName>
    <definedName name="nnnnnnnnnnnnnnnnnn" localSheetId="9">#REF!</definedName>
    <definedName name="nnnnnnnnnnnnnnnnnn" localSheetId="10">#REF!</definedName>
    <definedName name="nnnnnnnnnnnnnnnnnn" localSheetId="14">#REF!</definedName>
    <definedName name="nnnnnnnnnnnnnnnnnn">#REF!</definedName>
    <definedName name="nnnnnnnnnnnnnnnnnnnnnnn" localSheetId="25">#REF!</definedName>
    <definedName name="nnnnnnnnnnnnnnnnnnnnnnn" localSheetId="12">#REF!</definedName>
    <definedName name="nnnnnnnnnnnnnnnnnnnnnnn" localSheetId="9">#REF!</definedName>
    <definedName name="nnnnnnnnnnnnnnnnnnnnnnn" localSheetId="10">#REF!</definedName>
    <definedName name="nnnnnnnnnnnnnnnnnnnnnnn" localSheetId="34">#REF!</definedName>
    <definedName name="nnnnnnnnnnnnnnnnnnnnnnn" localSheetId="14">#REF!</definedName>
    <definedName name="nnnnnnnnnnnnnnnnnnnnnnn">#REF!</definedName>
    <definedName name="nobeam" localSheetId="25">[13]Intro!#REF!</definedName>
    <definedName name="nobeam" localSheetId="20">[13]Intro!#REF!</definedName>
    <definedName name="nobeam" localSheetId="30">[13]Intro!#REF!</definedName>
    <definedName name="nobeam" localSheetId="13">[13]Intro!#REF!</definedName>
    <definedName name="nobeam" localSheetId="31">[13]Intro!#REF!</definedName>
    <definedName name="nobeam" localSheetId="32">[13]Intro!#REF!</definedName>
    <definedName name="nobeam" localSheetId="29">[13]Intro!#REF!</definedName>
    <definedName name="nobeam" localSheetId="26">[13]Intro!#REF!</definedName>
    <definedName name="nobeam" localSheetId="12">[13]Intro!#REF!</definedName>
    <definedName name="nobeam" localSheetId="27">[13]Intro!#REF!</definedName>
    <definedName name="nobeam" localSheetId="28">[13]Intro!#REF!</definedName>
    <definedName name="nobeam" localSheetId="9">[13]Intro!#REF!</definedName>
    <definedName name="nobeam" localSheetId="24">[13]Intro!#REF!</definedName>
    <definedName name="nobeam" localSheetId="18">[13]Intro!#REF!</definedName>
    <definedName name="nobeam" localSheetId="10">[13]Intro!#REF!</definedName>
    <definedName name="nobeam" localSheetId="34">[13]Intro!#REF!</definedName>
    <definedName name="nobeam" localSheetId="16">[13]Intro!#REF!</definedName>
    <definedName name="nobeam" localSheetId="33">[13]Intro!#REF!</definedName>
    <definedName name="nobeam" localSheetId="14">[13]Intro!#REF!</definedName>
    <definedName name="nobeam">[13]Intro!#REF!</definedName>
    <definedName name="nopl" localSheetId="25">[13]Intro!#REF!</definedName>
    <definedName name="nopl" localSheetId="20">[13]Intro!#REF!</definedName>
    <definedName name="nopl" localSheetId="13">[13]Intro!#REF!</definedName>
    <definedName name="nopl" localSheetId="12">[13]Intro!#REF!</definedName>
    <definedName name="nopl" localSheetId="9">[13]Intro!#REF!</definedName>
    <definedName name="nopl" localSheetId="10">[13]Intro!#REF!</definedName>
    <definedName name="nopl" localSheetId="34">[13]Intro!#REF!</definedName>
    <definedName name="nopl" localSheetId="14">[13]Intro!#REF!</definedName>
    <definedName name="nopl">[13]Intro!#REF!</definedName>
    <definedName name="nq" localSheetId="25">#REF!</definedName>
    <definedName name="nq" localSheetId="1">#REF!</definedName>
    <definedName name="nq" localSheetId="5">#REF!</definedName>
    <definedName name="nq" localSheetId="20">#REF!</definedName>
    <definedName name="nq" localSheetId="30">#REF!</definedName>
    <definedName name="nq" localSheetId="7">#REF!</definedName>
    <definedName name="nq" localSheetId="19">#REF!</definedName>
    <definedName name="nq" localSheetId="31">#REF!</definedName>
    <definedName name="nq" localSheetId="32">#REF!</definedName>
    <definedName name="nq" localSheetId="29">#REF!</definedName>
    <definedName name="nq" localSheetId="26">#REF!</definedName>
    <definedName name="nq" localSheetId="12">#REF!</definedName>
    <definedName name="nq" localSheetId="27">#REF!</definedName>
    <definedName name="nq" localSheetId="28">#REF!</definedName>
    <definedName name="nq" localSheetId="9">#REF!</definedName>
    <definedName name="nq" localSheetId="24">#REF!</definedName>
    <definedName name="nq" localSheetId="3">#REF!</definedName>
    <definedName name="nq" localSheetId="18">#REF!</definedName>
    <definedName name="nq" localSheetId="10">#REF!</definedName>
    <definedName name="nq" localSheetId="6">#REF!</definedName>
    <definedName name="nq" localSheetId="17">#REF!</definedName>
    <definedName name="nq" localSheetId="4">#REF!</definedName>
    <definedName name="nq" localSheetId="34">#REF!</definedName>
    <definedName name="nq" localSheetId="16">#REF!</definedName>
    <definedName name="nq" localSheetId="33">#REF!</definedName>
    <definedName name="nq" localSheetId="14">#REF!</definedName>
    <definedName name="nq">#REF!</definedName>
    <definedName name="NS" localSheetId="25">#REF!</definedName>
    <definedName name="NS" localSheetId="12">#REF!</definedName>
    <definedName name="NS" localSheetId="9">#REF!</definedName>
    <definedName name="NS" localSheetId="10">#REF!</definedName>
    <definedName name="NS" localSheetId="34">#REF!</definedName>
    <definedName name="NS" localSheetId="14">#REF!</definedName>
    <definedName name="NS">#REF!</definedName>
    <definedName name="nsdd" localSheetId="25">#REF!</definedName>
    <definedName name="nsdd" localSheetId="20">#REF!</definedName>
    <definedName name="nsdd" localSheetId="12">#REF!</definedName>
    <definedName name="nsdd" localSheetId="9">#REF!</definedName>
    <definedName name="nsdd" localSheetId="10">#REF!</definedName>
    <definedName name="nsdd" localSheetId="34">#REF!</definedName>
    <definedName name="nsdd" localSheetId="14">#REF!</definedName>
    <definedName name="nsdd">#REF!</definedName>
    <definedName name="o" localSheetId="25" hidden="1">#REF!</definedName>
    <definedName name="o" localSheetId="0" hidden="1">#REF!</definedName>
    <definedName name="o" localSheetId="12" hidden="1">#REF!</definedName>
    <definedName name="o" localSheetId="9" hidden="1">#REF!</definedName>
    <definedName name="o" localSheetId="10" hidden="1">#REF!</definedName>
    <definedName name="o" localSheetId="14" hidden="1">#REF!</definedName>
    <definedName name="o" hidden="1">#REF!</definedName>
    <definedName name="obasic" localSheetId="1">[50]AOR!$K$689</definedName>
    <definedName name="obasic" localSheetId="5">[50]AOR!$K$689</definedName>
    <definedName name="obasic" localSheetId="20">[50]AOR!$K$689</definedName>
    <definedName name="obasic" localSheetId="30">[50]AOR!$K$689</definedName>
    <definedName name="obasic" localSheetId="13">[50]AOR!$K$689</definedName>
    <definedName name="obasic" localSheetId="7">[50]AOR!$K$689</definedName>
    <definedName name="obasic" localSheetId="19">[50]AOR!$K$689</definedName>
    <definedName name="obasic" localSheetId="31">[50]AOR!$K$689</definedName>
    <definedName name="obasic" localSheetId="32">[50]AOR!$K$689</definedName>
    <definedName name="obasic" localSheetId="29">[50]AOR!$K$689</definedName>
    <definedName name="obasic" localSheetId="26">[50]AOR!$K$689</definedName>
    <definedName name="obasic" localSheetId="27">[50]AOR!$K$689</definedName>
    <definedName name="obasic" localSheetId="28">[50]AOR!$K$689</definedName>
    <definedName name="obasic" localSheetId="9">[50]AOR!$K$689</definedName>
    <definedName name="obasic" localSheetId="24">[50]AOR!$K$689</definedName>
    <definedName name="obasic" localSheetId="3">[50]AOR!$K$689</definedName>
    <definedName name="obasic" localSheetId="18">[50]AOR!$K$689</definedName>
    <definedName name="obasic" localSheetId="6">[50]AOR!$K$689</definedName>
    <definedName name="obasic" localSheetId="17">[50]AOR!$K$689</definedName>
    <definedName name="obasic" localSheetId="4">[50]AOR!$K$689</definedName>
    <definedName name="obasic" localSheetId="16">[50]AOR!$K$689</definedName>
    <definedName name="obasic" localSheetId="33">[50]AOR!$K$689</definedName>
    <definedName name="obasic">[51]AOR!$K$689</definedName>
    <definedName name="OFFICE_FURNITURE" localSheetId="25">#REF!</definedName>
    <definedName name="OFFICE_FURNITURE" localSheetId="20">#REF!</definedName>
    <definedName name="OFFICE_FURNITURE" localSheetId="30">#REF!</definedName>
    <definedName name="OFFICE_FURNITURE" localSheetId="13">#REF!</definedName>
    <definedName name="OFFICE_FURNITURE" localSheetId="31">#REF!</definedName>
    <definedName name="OFFICE_FURNITURE" localSheetId="32">#REF!</definedName>
    <definedName name="OFFICE_FURNITURE" localSheetId="29">#REF!</definedName>
    <definedName name="OFFICE_FURNITURE" localSheetId="26">#REF!</definedName>
    <definedName name="OFFICE_FURNITURE" localSheetId="12">#REF!</definedName>
    <definedName name="OFFICE_FURNITURE" localSheetId="27">#REF!</definedName>
    <definedName name="OFFICE_FURNITURE" localSheetId="28">#REF!</definedName>
    <definedName name="OFFICE_FURNITURE" localSheetId="9">#REF!</definedName>
    <definedName name="OFFICE_FURNITURE" localSheetId="24">#REF!</definedName>
    <definedName name="OFFICE_FURNITURE" localSheetId="18">#REF!</definedName>
    <definedName name="OFFICE_FURNITURE" localSheetId="10">#REF!</definedName>
    <definedName name="OFFICE_FURNITURE" localSheetId="34">#REF!</definedName>
    <definedName name="OFFICE_FURNITURE" localSheetId="16">#REF!</definedName>
    <definedName name="OFFICE_FURNITURE" localSheetId="33">#REF!</definedName>
    <definedName name="OFFICE_FURNITURE" localSheetId="14">#REF!</definedName>
    <definedName name="OFFICE_FURNITURE">#REF!</definedName>
    <definedName name="OFFICE_STATIONERY" localSheetId="25">#REF!</definedName>
    <definedName name="OFFICE_STATIONERY" localSheetId="20">#REF!</definedName>
    <definedName name="OFFICE_STATIONERY" localSheetId="13">#REF!</definedName>
    <definedName name="OFFICE_STATIONERY" localSheetId="31">#REF!</definedName>
    <definedName name="OFFICE_STATIONERY" localSheetId="29">#REF!</definedName>
    <definedName name="OFFICE_STATIONERY" localSheetId="26">#REF!</definedName>
    <definedName name="OFFICE_STATIONERY" localSheetId="12">#REF!</definedName>
    <definedName name="OFFICE_STATIONERY" localSheetId="28">#REF!</definedName>
    <definedName name="OFFICE_STATIONERY" localSheetId="9">#REF!</definedName>
    <definedName name="OFFICE_STATIONERY" localSheetId="10">#REF!</definedName>
    <definedName name="OFFICE_STATIONERY" localSheetId="34">#REF!</definedName>
    <definedName name="OFFICE_STATIONERY" localSheetId="14">#REF!</definedName>
    <definedName name="OFFICE_STATIONERY">#REF!</definedName>
    <definedName name="ofinal" localSheetId="25">[51]AOR!#REF!</definedName>
    <definedName name="ofinal" localSheetId="1">[50]AOR!#REF!</definedName>
    <definedName name="ofinal" localSheetId="5">[50]AOR!#REF!</definedName>
    <definedName name="ofinal" localSheetId="20">[50]AOR!#REF!</definedName>
    <definedName name="ofinal" localSheetId="30">[50]AOR!#REF!</definedName>
    <definedName name="ofinal" localSheetId="13">[50]AOR!#REF!</definedName>
    <definedName name="ofinal" localSheetId="7">[50]AOR!#REF!</definedName>
    <definedName name="ofinal" localSheetId="31">[50]AOR!#REF!</definedName>
    <definedName name="ofinal" localSheetId="32">[50]AOR!#REF!</definedName>
    <definedName name="ofinal" localSheetId="29">[50]AOR!#REF!</definedName>
    <definedName name="ofinal" localSheetId="26">[50]AOR!#REF!</definedName>
    <definedName name="ofinal" localSheetId="12">[51]AOR!#REF!</definedName>
    <definedName name="ofinal" localSheetId="27">[50]AOR!#REF!</definedName>
    <definedName name="ofinal" localSheetId="28">[50]AOR!#REF!</definedName>
    <definedName name="ofinal" localSheetId="9">[50]AOR!#REF!</definedName>
    <definedName name="ofinal" localSheetId="24">[50]AOR!#REF!</definedName>
    <definedName name="ofinal" localSheetId="3">[50]AOR!#REF!</definedName>
    <definedName name="ofinal" localSheetId="18">[50]AOR!#REF!</definedName>
    <definedName name="ofinal" localSheetId="10">[51]AOR!#REF!</definedName>
    <definedName name="ofinal" localSheetId="6">[50]AOR!#REF!</definedName>
    <definedName name="ofinal" localSheetId="17">[50]AOR!#REF!</definedName>
    <definedName name="ofinal" localSheetId="4">[50]AOR!#REF!</definedName>
    <definedName name="ofinal" localSheetId="34">[51]AOR!#REF!</definedName>
    <definedName name="ofinal" localSheetId="16">[50]AOR!#REF!</definedName>
    <definedName name="ofinal" localSheetId="33">[50]AOR!#REF!</definedName>
    <definedName name="ofinal" localSheetId="14">[51]AOR!#REF!</definedName>
    <definedName name="ofinal">[51]AOR!#REF!</definedName>
    <definedName name="OH" localSheetId="25">#REF!</definedName>
    <definedName name="OH" localSheetId="1">#REF!</definedName>
    <definedName name="OH" localSheetId="5">#REF!</definedName>
    <definedName name="OH" localSheetId="20">#REF!</definedName>
    <definedName name="OH" localSheetId="30">#REF!</definedName>
    <definedName name="OH" localSheetId="7">#REF!</definedName>
    <definedName name="OH" localSheetId="19">#REF!</definedName>
    <definedName name="OH" localSheetId="31">#REF!</definedName>
    <definedName name="OH" localSheetId="32">#REF!</definedName>
    <definedName name="OH" localSheetId="29">#REF!</definedName>
    <definedName name="OH" localSheetId="26">#REF!</definedName>
    <definedName name="OH" localSheetId="12">#REF!</definedName>
    <definedName name="OH" localSheetId="27">#REF!</definedName>
    <definedName name="OH" localSheetId="28">#REF!</definedName>
    <definedName name="OH" localSheetId="9">#REF!</definedName>
    <definedName name="OH" localSheetId="24">#REF!</definedName>
    <definedName name="OH" localSheetId="3">#REF!</definedName>
    <definedName name="OH" localSheetId="18">#REF!</definedName>
    <definedName name="OH" localSheetId="10">#REF!</definedName>
    <definedName name="OH" localSheetId="6">#REF!</definedName>
    <definedName name="OH" localSheetId="17">#REF!</definedName>
    <definedName name="OH" localSheetId="4">#REF!</definedName>
    <definedName name="OH" localSheetId="34">#REF!</definedName>
    <definedName name="OH" localSheetId="16">#REF!</definedName>
    <definedName name="OH" localSheetId="33">#REF!</definedName>
    <definedName name="OH" localSheetId="14">#REF!</definedName>
    <definedName name="OH">#REF!</definedName>
    <definedName name="OPE" localSheetId="25">#REF!</definedName>
    <definedName name="OPE" localSheetId="20">#REF!</definedName>
    <definedName name="OPE" localSheetId="12">#REF!</definedName>
    <definedName name="OPE" localSheetId="9">#REF!</definedName>
    <definedName name="OPE" localSheetId="10">#REF!</definedName>
    <definedName name="OPE" localSheetId="34">#REF!</definedName>
    <definedName name="OPE" localSheetId="14">#REF!</definedName>
    <definedName name="OPE">#REF!</definedName>
    <definedName name="OTHERS" localSheetId="1">'[19]BOQ Distribution'!$A$50:$G$51</definedName>
    <definedName name="OTHERS" localSheetId="5">'[19]BOQ Distribution'!$A$50:$G$51</definedName>
    <definedName name="OTHERS" localSheetId="20">'[19]BOQ Distribution'!$A$50:$G$51</definedName>
    <definedName name="OTHERS" localSheetId="30">'[19]BOQ Distribution'!$A$50:$G$51</definedName>
    <definedName name="OTHERS" localSheetId="7">'[19]BOQ Distribution'!$A$50:$G$51</definedName>
    <definedName name="OTHERS" localSheetId="31">'[19]BOQ Distribution'!$A$50:$G$51</definedName>
    <definedName name="OTHERS" localSheetId="32">'[19]BOQ Distribution'!$A$50:$G$51</definedName>
    <definedName name="OTHERS" localSheetId="29">'[19]BOQ Distribution'!$A$50:$G$51</definedName>
    <definedName name="OTHERS" localSheetId="26">'[19]BOQ Distribution'!$A$50:$G$51</definedName>
    <definedName name="OTHERS" localSheetId="27">'[20]BOQ Distribution'!$A$50:$G$51</definedName>
    <definedName name="OTHERS" localSheetId="28">'[19]BOQ Distribution'!$A$50:$G$51</definedName>
    <definedName name="OTHERS" localSheetId="9">'[20]BOQ Distribution'!$A$50:$G$51</definedName>
    <definedName name="OTHERS" localSheetId="24">'[19]BOQ Distribution'!$A$50:$G$51</definedName>
    <definedName name="OTHERS" localSheetId="3">'[19]BOQ Distribution'!$A$50:$G$51</definedName>
    <definedName name="OTHERS" localSheetId="18">'[19]BOQ Distribution'!$A$50:$G$51</definedName>
    <definedName name="OTHERS" localSheetId="6">'[19]BOQ Distribution'!$A$50:$G$51</definedName>
    <definedName name="OTHERS" localSheetId="17">'[19]BOQ Distribution'!$A$50:$G$51</definedName>
    <definedName name="OTHERS" localSheetId="4">'[19]BOQ Distribution'!$A$50:$G$51</definedName>
    <definedName name="OTHERS" localSheetId="16">'[19]BOQ Distribution'!$A$50:$G$51</definedName>
    <definedName name="OTHERS" localSheetId="33">'[19]BOQ Distribution'!$A$50:$G$51</definedName>
    <definedName name="OTHERS">'[9]BOQ Distribution'!$A$50:$G$51</definedName>
    <definedName name="OUT_STATION_CHARGES" localSheetId="25">#REF!</definedName>
    <definedName name="OUT_STATION_CHARGES" localSheetId="20">#REF!</definedName>
    <definedName name="OUT_STATION_CHARGES" localSheetId="30">#REF!</definedName>
    <definedName name="OUT_STATION_CHARGES" localSheetId="13">#REF!</definedName>
    <definedName name="OUT_STATION_CHARGES" localSheetId="31">#REF!</definedName>
    <definedName name="OUT_STATION_CHARGES" localSheetId="32">#REF!</definedName>
    <definedName name="OUT_STATION_CHARGES" localSheetId="29">#REF!</definedName>
    <definedName name="OUT_STATION_CHARGES" localSheetId="26">#REF!</definedName>
    <definedName name="OUT_STATION_CHARGES" localSheetId="12">#REF!</definedName>
    <definedName name="OUT_STATION_CHARGES" localSheetId="27">#REF!</definedName>
    <definedName name="OUT_STATION_CHARGES" localSheetId="28">#REF!</definedName>
    <definedName name="OUT_STATION_CHARGES" localSheetId="9">#REF!</definedName>
    <definedName name="OUT_STATION_CHARGES" localSheetId="24">#REF!</definedName>
    <definedName name="OUT_STATION_CHARGES" localSheetId="18">#REF!</definedName>
    <definedName name="OUT_STATION_CHARGES" localSheetId="10">#REF!</definedName>
    <definedName name="OUT_STATION_CHARGES" localSheetId="34">#REF!</definedName>
    <definedName name="OUT_STATION_CHARGES" localSheetId="16">#REF!</definedName>
    <definedName name="OUT_STATION_CHARGES" localSheetId="33">#REF!</definedName>
    <definedName name="OUT_STATION_CHARGES" localSheetId="14">#REF!</definedName>
    <definedName name="OUT_STATION_CHARGES">#REF!</definedName>
    <definedName name="OVEGR" localSheetId="25">#REF!</definedName>
    <definedName name="OVEGR" localSheetId="20">#REF!</definedName>
    <definedName name="OVEGR" localSheetId="12">#REF!</definedName>
    <definedName name="OVEGR" localSheetId="9">#REF!</definedName>
    <definedName name="OVEGR" localSheetId="10">#REF!</definedName>
    <definedName name="OVEGR" localSheetId="34">#REF!</definedName>
    <definedName name="OVEGR" localSheetId="14">#REF!</definedName>
    <definedName name="OVEGR">#REF!</definedName>
    <definedName name="oveprgr" localSheetId="25">#REF!</definedName>
    <definedName name="oveprgr" localSheetId="20">#REF!</definedName>
    <definedName name="oveprgr" localSheetId="12">#REF!</definedName>
    <definedName name="oveprgr" localSheetId="9">#REF!</definedName>
    <definedName name="oveprgr" localSheetId="10">#REF!</definedName>
    <definedName name="oveprgr" localSheetId="34">#REF!</definedName>
    <definedName name="oveprgr" localSheetId="14">#REF!</definedName>
    <definedName name="oveprgr">#REF!</definedName>
    <definedName name="over" localSheetId="25">#REF!</definedName>
    <definedName name="over" localSheetId="0">#REF!</definedName>
    <definedName name="over" localSheetId="12">#REF!</definedName>
    <definedName name="over" localSheetId="9">#REF!</definedName>
    <definedName name="over" localSheetId="10">#REF!</definedName>
    <definedName name="over" localSheetId="14">#REF!</definedName>
    <definedName name="over">#REF!</definedName>
    <definedName name="OVER_HEADS_ENTRY">'[43]INPUT SHEET'!$B$512:$B$536</definedName>
    <definedName name="Overall_Loading" localSheetId="25">#REF!</definedName>
    <definedName name="Overall_Loading" localSheetId="1">#REF!</definedName>
    <definedName name="Overall_Loading" localSheetId="5">#REF!</definedName>
    <definedName name="Overall_Loading" localSheetId="20">#REF!</definedName>
    <definedName name="Overall_Loading" localSheetId="30">#REF!</definedName>
    <definedName name="Overall_Loading" localSheetId="7">#REF!</definedName>
    <definedName name="Overall_Loading" localSheetId="19">#REF!</definedName>
    <definedName name="Overall_Loading" localSheetId="31">#REF!</definedName>
    <definedName name="Overall_Loading" localSheetId="32">#REF!</definedName>
    <definedName name="Overall_Loading" localSheetId="29">#REF!</definedName>
    <definedName name="Overall_Loading" localSheetId="26">#REF!</definedName>
    <definedName name="Overall_Loading" localSheetId="12">#REF!</definedName>
    <definedName name="Overall_Loading" localSheetId="28">#REF!</definedName>
    <definedName name="Overall_Loading" localSheetId="9">#REF!</definedName>
    <definedName name="Overall_Loading" localSheetId="24">#REF!</definedName>
    <definedName name="Overall_Loading" localSheetId="3">#REF!</definedName>
    <definedName name="Overall_Loading" localSheetId="18">#REF!</definedName>
    <definedName name="Overall_Loading" localSheetId="10">#REF!</definedName>
    <definedName name="Overall_Loading" localSheetId="6">#REF!</definedName>
    <definedName name="Overall_Loading" localSheetId="17">#REF!</definedName>
    <definedName name="Overall_Loading" localSheetId="4">#REF!</definedName>
    <definedName name="Overall_Loading" localSheetId="34">#REF!</definedName>
    <definedName name="Overall_Loading" localSheetId="16">#REF!</definedName>
    <definedName name="Overall_Loading" localSheetId="33">#REF!</definedName>
    <definedName name="Overall_Loading" localSheetId="14">#REF!</definedName>
    <definedName name="Overall_Loading">#REF!</definedName>
    <definedName name="OVERHEADS" localSheetId="25">#REF!</definedName>
    <definedName name="OVERHEADS" localSheetId="20">#REF!</definedName>
    <definedName name="OVERHEADS" localSheetId="12">#REF!</definedName>
    <definedName name="OVERHEADS" localSheetId="9">#REF!</definedName>
    <definedName name="OVERHEADS" localSheetId="10">#REF!</definedName>
    <definedName name="OVERHEADS" localSheetId="34">#REF!</definedName>
    <definedName name="OVERHEADS" localSheetId="14">#REF!</definedName>
    <definedName name="OVERHEADS">#REF!</definedName>
    <definedName name="OwnAcctNum" localSheetId="25">#REF!</definedName>
    <definedName name="OwnAcctNum" localSheetId="12">#REF!</definedName>
    <definedName name="OwnAcctNum" localSheetId="9">#REF!</definedName>
    <definedName name="OwnAcctNum" localSheetId="10">#REF!</definedName>
    <definedName name="OwnAcctNum" localSheetId="34">#REF!</definedName>
    <definedName name="OwnAcctNum" localSheetId="14">#REF!</definedName>
    <definedName name="OwnAcctNum">#REF!</definedName>
    <definedName name="p">'[52]BOQ Distribution'!$A$35:$G$47</definedName>
    <definedName name="Pane2" localSheetId="25">#REF!</definedName>
    <definedName name="Pane2" localSheetId="1">#REF!</definedName>
    <definedName name="Pane2" localSheetId="5">#REF!</definedName>
    <definedName name="Pane2" localSheetId="20">#REF!</definedName>
    <definedName name="Pane2" localSheetId="30">#REF!</definedName>
    <definedName name="Pane2" localSheetId="7">#REF!</definedName>
    <definedName name="Pane2" localSheetId="19">#REF!</definedName>
    <definedName name="Pane2" localSheetId="31">#REF!</definedName>
    <definedName name="Pane2" localSheetId="32">#REF!</definedName>
    <definedName name="Pane2" localSheetId="29">#REF!</definedName>
    <definedName name="Pane2" localSheetId="26">#REF!</definedName>
    <definedName name="Pane2" localSheetId="12">#REF!</definedName>
    <definedName name="Pane2" localSheetId="27">#REF!</definedName>
    <definedName name="Pane2" localSheetId="28">#REF!</definedName>
    <definedName name="Pane2" localSheetId="9">#REF!</definedName>
    <definedName name="Pane2" localSheetId="24">#REF!</definedName>
    <definedName name="Pane2" localSheetId="3">#REF!</definedName>
    <definedName name="Pane2" localSheetId="18">#REF!</definedName>
    <definedName name="Pane2" localSheetId="10">#REF!</definedName>
    <definedName name="Pane2" localSheetId="6">#REF!</definedName>
    <definedName name="Pane2" localSheetId="17">#REF!</definedName>
    <definedName name="Pane2" localSheetId="4">#REF!</definedName>
    <definedName name="Pane2" localSheetId="34">#REF!</definedName>
    <definedName name="Pane2" localSheetId="16">#REF!</definedName>
    <definedName name="Pane2" localSheetId="33">#REF!</definedName>
    <definedName name="Pane2" localSheetId="14">#REF!</definedName>
    <definedName name="Pane2">#REF!</definedName>
    <definedName name="Parapet_Length" localSheetId="25">'[53]cul-invSUBMITTED'!#REF!</definedName>
    <definedName name="Parapet_Length" localSheetId="20">'[53]cul-invSUBMITTED'!#REF!</definedName>
    <definedName name="Parapet_Length" localSheetId="30">'[53]cul-invSUBMITTED'!#REF!</definedName>
    <definedName name="Parapet_Length" localSheetId="13">'[53]cul-invSUBMITTED'!#REF!</definedName>
    <definedName name="Parapet_Length" localSheetId="31">'[53]cul-invSUBMITTED'!#REF!</definedName>
    <definedName name="Parapet_Length" localSheetId="32">'[53]cul-invSUBMITTED'!#REF!</definedName>
    <definedName name="Parapet_Length" localSheetId="29">'[53]cul-invSUBMITTED'!#REF!</definedName>
    <definedName name="Parapet_Length" localSheetId="26">'[53]cul-invSUBMITTED'!#REF!</definedName>
    <definedName name="Parapet_Length" localSheetId="12">'[53]cul-invSUBMITTED'!#REF!</definedName>
    <definedName name="Parapet_Length" localSheetId="27">'[53]cul-invSUBMITTED'!#REF!</definedName>
    <definedName name="Parapet_Length" localSheetId="28">'[53]cul-invSUBMITTED'!#REF!</definedName>
    <definedName name="Parapet_Length" localSheetId="9">'[53]cul-invSUBMITTED'!#REF!</definedName>
    <definedName name="Parapet_Length" localSheetId="24">'[53]cul-invSUBMITTED'!#REF!</definedName>
    <definedName name="Parapet_Length" localSheetId="18">'[53]cul-invSUBMITTED'!#REF!</definedName>
    <definedName name="Parapet_Length" localSheetId="10">'[53]cul-invSUBMITTED'!#REF!</definedName>
    <definedName name="Parapet_Length" localSheetId="34">'[53]cul-invSUBMITTED'!#REF!</definedName>
    <definedName name="Parapet_Length" localSheetId="16">'[53]cul-invSUBMITTED'!#REF!</definedName>
    <definedName name="Parapet_Length" localSheetId="33">'[53]cul-invSUBMITTED'!#REF!</definedName>
    <definedName name="Parapet_Length" localSheetId="14">'[53]cul-invSUBMITTED'!#REF!</definedName>
    <definedName name="Parapet_Length">'[53]cul-invSUBMITTED'!#REF!</definedName>
    <definedName name="Partysanitary" localSheetId="25">#REF!</definedName>
    <definedName name="Partysanitary" localSheetId="20">#REF!</definedName>
    <definedName name="Partysanitary" localSheetId="30">#REF!</definedName>
    <definedName name="Partysanitary" localSheetId="13">#REF!</definedName>
    <definedName name="Partysanitary" localSheetId="31">#REF!</definedName>
    <definedName name="Partysanitary" localSheetId="32">#REF!</definedName>
    <definedName name="Partysanitary" localSheetId="29">#REF!</definedName>
    <definedName name="Partysanitary" localSheetId="26">#REF!</definedName>
    <definedName name="Partysanitary" localSheetId="12">#REF!</definedName>
    <definedName name="Partysanitary" localSheetId="27">#REF!</definedName>
    <definedName name="Partysanitary" localSheetId="28">#REF!</definedName>
    <definedName name="Partysanitary" localSheetId="9">#REF!</definedName>
    <definedName name="Partysanitary" localSheetId="24">#REF!</definedName>
    <definedName name="Partysanitary" localSheetId="18">#REF!</definedName>
    <definedName name="Partysanitary" localSheetId="10">#REF!</definedName>
    <definedName name="Partysanitary" localSheetId="34">#REF!</definedName>
    <definedName name="Partysanitary" localSheetId="16">#REF!</definedName>
    <definedName name="Partysanitary" localSheetId="33">#REF!</definedName>
    <definedName name="Partysanitary" localSheetId="14">#REF!</definedName>
    <definedName name="Partysanitary">#REF!</definedName>
    <definedName name="pd" localSheetId="25">#REF!</definedName>
    <definedName name="pd" localSheetId="12">#REF!</definedName>
    <definedName name="pd" localSheetId="9">#REF!</definedName>
    <definedName name="pd" localSheetId="10">#REF!</definedName>
    <definedName name="pd" localSheetId="34">#REF!</definedName>
    <definedName name="pd" localSheetId="14">#REF!</definedName>
    <definedName name="pd">#REF!</definedName>
    <definedName name="PERFORMANCE" localSheetId="25">#REF!</definedName>
    <definedName name="PERFORMANCE" localSheetId="20">#REF!</definedName>
    <definedName name="PERFORMANCE" localSheetId="13">#REF!</definedName>
    <definedName name="PERFORMANCE" localSheetId="31">#REF!</definedName>
    <definedName name="PERFORMANCE" localSheetId="29">#REF!</definedName>
    <definedName name="PERFORMANCE" localSheetId="26">#REF!</definedName>
    <definedName name="PERFORMANCE" localSheetId="12">#REF!</definedName>
    <definedName name="PERFORMANCE" localSheetId="28">#REF!</definedName>
    <definedName name="PERFORMANCE" localSheetId="9">#REF!</definedName>
    <definedName name="PERFORMANCE" localSheetId="10">#REF!</definedName>
    <definedName name="PERFORMANCE" localSheetId="34">#REF!</definedName>
    <definedName name="PERFORMANCE" localSheetId="14">#REF!</definedName>
    <definedName name="PERFORMANCE">#REF!</definedName>
    <definedName name="PHOTO" localSheetId="25">#REF!</definedName>
    <definedName name="PHOTO" localSheetId="12">#REF!</definedName>
    <definedName name="PHOTO" localSheetId="9">#REF!</definedName>
    <definedName name="PHOTO" localSheetId="10">#REF!</definedName>
    <definedName name="PHOTO" localSheetId="34">#REF!</definedName>
    <definedName name="PHOTO" localSheetId="14">#REF!</definedName>
    <definedName name="PHOTO">#REF!</definedName>
    <definedName name="PHOTOGRAPHS" localSheetId="25">#REF!</definedName>
    <definedName name="PHOTOGRAPHS" localSheetId="0">#REF!</definedName>
    <definedName name="PHOTOGRAPHS" localSheetId="12">#REF!</definedName>
    <definedName name="PHOTOGRAPHS" localSheetId="9">#REF!</definedName>
    <definedName name="PHOTOGRAPHS" localSheetId="10">#REF!</definedName>
    <definedName name="PHOTOGRAPHS" localSheetId="14">#REF!</definedName>
    <definedName name="PHOTOGRAPHS">#REF!</definedName>
    <definedName name="PI" localSheetId="25">[27]Measurment!#REF!</definedName>
    <definedName name="PI" localSheetId="20">[27]Measurment!#REF!</definedName>
    <definedName name="PI" localSheetId="30">[27]Measurment!#REF!</definedName>
    <definedName name="PI" localSheetId="13">[27]Measurment!#REF!</definedName>
    <definedName name="PI" localSheetId="31">[27]Measurment!#REF!</definedName>
    <definedName name="PI" localSheetId="32">[27]Measurment!#REF!</definedName>
    <definedName name="PI" localSheetId="29">[27]Measurment!#REF!</definedName>
    <definedName name="PI" localSheetId="26">[27]Measurment!#REF!</definedName>
    <definedName name="PI" localSheetId="12">[27]Measurment!#REF!</definedName>
    <definedName name="PI" localSheetId="27">[27]Measurment!#REF!</definedName>
    <definedName name="PI" localSheetId="28">[27]Measurment!#REF!</definedName>
    <definedName name="PI" localSheetId="9">[27]Measurment!#REF!</definedName>
    <definedName name="PI" localSheetId="24">[27]Measurment!#REF!</definedName>
    <definedName name="PI" localSheetId="18">[27]Measurment!#REF!</definedName>
    <definedName name="PI" localSheetId="10">[27]Measurment!#REF!</definedName>
    <definedName name="PI" localSheetId="34">[27]Measurment!#REF!</definedName>
    <definedName name="PI" localSheetId="16">[27]Measurment!#REF!</definedName>
    <definedName name="PI" localSheetId="33">[27]Measurment!#REF!</definedName>
    <definedName name="PI" localSheetId="14">[27]Measurment!#REF!</definedName>
    <definedName name="PI">[27]Measurment!#REF!</definedName>
    <definedName name="PILE1000" localSheetId="25">#REF!</definedName>
    <definedName name="PILE1000" localSheetId="20">#REF!</definedName>
    <definedName name="PILE1000" localSheetId="30">#REF!</definedName>
    <definedName name="PILE1000" localSheetId="31">#REF!</definedName>
    <definedName name="PILE1000" localSheetId="32">#REF!</definedName>
    <definedName name="PILE1000" localSheetId="29">#REF!</definedName>
    <definedName name="PILE1000" localSheetId="26">#REF!</definedName>
    <definedName name="PILE1000" localSheetId="12">#REF!</definedName>
    <definedName name="PILE1000" localSheetId="27">#REF!</definedName>
    <definedName name="PILE1000" localSheetId="28">#REF!</definedName>
    <definedName name="PILE1000" localSheetId="9">#REF!</definedName>
    <definedName name="PILE1000" localSheetId="24">#REF!</definedName>
    <definedName name="PILE1000" localSheetId="18">#REF!</definedName>
    <definedName name="PILE1000" localSheetId="10">#REF!</definedName>
    <definedName name="PILE1000" localSheetId="34">#REF!</definedName>
    <definedName name="PILE1000" localSheetId="16">#REF!</definedName>
    <definedName name="PILE1000" localSheetId="33">#REF!</definedName>
    <definedName name="PILE1000" localSheetId="14">#REF!</definedName>
    <definedName name="PILE1000">#REF!</definedName>
    <definedName name="PILE400" localSheetId="25">#REF!</definedName>
    <definedName name="PILE400" localSheetId="20">#REF!</definedName>
    <definedName name="PILE400" localSheetId="31">#REF!</definedName>
    <definedName name="PILE400" localSheetId="29">#REF!</definedName>
    <definedName name="PILE400" localSheetId="12">#REF!</definedName>
    <definedName name="PILE400" localSheetId="9">#REF!</definedName>
    <definedName name="PILE400" localSheetId="10">#REF!</definedName>
    <definedName name="PILE400" localSheetId="34">#REF!</definedName>
    <definedName name="PILE400" localSheetId="14">#REF!</definedName>
    <definedName name="PILE400">#REF!</definedName>
    <definedName name="PILECAP" localSheetId="25">#REF!</definedName>
    <definedName name="PILECAP" localSheetId="20">#REF!</definedName>
    <definedName name="PILECAP" localSheetId="31">#REF!</definedName>
    <definedName name="PILECAP" localSheetId="29">#REF!</definedName>
    <definedName name="PILECAP" localSheetId="12">#REF!</definedName>
    <definedName name="PILECAP" localSheetId="9">#REF!</definedName>
    <definedName name="PILECAP" localSheetId="10">#REF!</definedName>
    <definedName name="PILECAP" localSheetId="34">#REF!</definedName>
    <definedName name="PILECAP" localSheetId="14">#REF!</definedName>
    <definedName name="PILECAP">#REF!</definedName>
    <definedName name="piles" localSheetId="25">[54]Measurment!#REF!</definedName>
    <definedName name="piles" localSheetId="20">[54]Measurment!#REF!</definedName>
    <definedName name="piles" localSheetId="30">[54]Measurment!#REF!</definedName>
    <definedName name="piles" localSheetId="13">[54]Measurment!#REF!</definedName>
    <definedName name="piles" localSheetId="31">[54]Measurment!#REF!</definedName>
    <definedName name="piles" localSheetId="32">[54]Measurment!#REF!</definedName>
    <definedName name="piles" localSheetId="29">[54]Measurment!#REF!</definedName>
    <definedName name="piles" localSheetId="26">[54]Measurment!#REF!</definedName>
    <definedName name="piles" localSheetId="12">[54]Measurment!#REF!</definedName>
    <definedName name="piles" localSheetId="27">[54]Measurment!#REF!</definedName>
    <definedName name="piles" localSheetId="28">[54]Measurment!#REF!</definedName>
    <definedName name="piles" localSheetId="9">[54]Measurment!#REF!</definedName>
    <definedName name="piles" localSheetId="24">[54]Measurment!#REF!</definedName>
    <definedName name="piles" localSheetId="18">[54]Measurment!#REF!</definedName>
    <definedName name="piles" localSheetId="10">[54]Measurment!#REF!</definedName>
    <definedName name="piles" localSheetId="34">[54]Measurment!#REF!</definedName>
    <definedName name="piles" localSheetId="16">[54]Measurment!#REF!</definedName>
    <definedName name="piles" localSheetId="33">[54]Measurment!#REF!</definedName>
    <definedName name="piles" localSheetId="14">[54]Measurment!#REF!</definedName>
    <definedName name="piles">[54]Measurment!#REF!</definedName>
    <definedName name="Piles1000" localSheetId="25">[54]Measurment!#REF!</definedName>
    <definedName name="Piles1000" localSheetId="20">[54]Measurment!#REF!</definedName>
    <definedName name="Piles1000" localSheetId="13">[54]Measurment!#REF!</definedName>
    <definedName name="Piles1000" localSheetId="12">[54]Measurment!#REF!</definedName>
    <definedName name="Piles1000" localSheetId="9">[54]Measurment!#REF!</definedName>
    <definedName name="Piles1000" localSheetId="10">[54]Measurment!#REF!</definedName>
    <definedName name="Piles1000" localSheetId="34">[54]Measurment!#REF!</definedName>
    <definedName name="Piles1000" localSheetId="14">[54]Measurment!#REF!</definedName>
    <definedName name="Piles1000">[54]Measurment!#REF!</definedName>
    <definedName name="pilework" localSheetId="25">[54]Measurment!#REF!</definedName>
    <definedName name="pilework" localSheetId="20">[54]Measurment!#REF!</definedName>
    <definedName name="pilework" localSheetId="12">[54]Measurment!#REF!</definedName>
    <definedName name="pilework" localSheetId="9">[54]Measurment!#REF!</definedName>
    <definedName name="pilework" localSheetId="10">[54]Measurment!#REF!</definedName>
    <definedName name="pilework" localSheetId="34">[54]Measurment!#REF!</definedName>
    <definedName name="pilework" localSheetId="14">[54]Measurment!#REF!</definedName>
    <definedName name="pilework">[54]Measurment!#REF!</definedName>
    <definedName name="pipe_rack" localSheetId="25">#REF!</definedName>
    <definedName name="pipe_rack" localSheetId="20">#REF!</definedName>
    <definedName name="pipe_rack" localSheetId="30">#REF!</definedName>
    <definedName name="pipe_rack" localSheetId="31">#REF!</definedName>
    <definedName name="pipe_rack" localSheetId="32">#REF!</definedName>
    <definedName name="pipe_rack" localSheetId="29">#REF!</definedName>
    <definedName name="pipe_rack" localSheetId="26">#REF!</definedName>
    <definedName name="pipe_rack" localSheetId="12">#REF!</definedName>
    <definedName name="pipe_rack" localSheetId="27">#REF!</definedName>
    <definedName name="pipe_rack" localSheetId="28">#REF!</definedName>
    <definedName name="pipe_rack" localSheetId="9">#REF!</definedName>
    <definedName name="pipe_rack" localSheetId="24">#REF!</definedName>
    <definedName name="pipe_rack" localSheetId="18">#REF!</definedName>
    <definedName name="pipe_rack" localSheetId="10">#REF!</definedName>
    <definedName name="pipe_rack" localSheetId="34">#REF!</definedName>
    <definedName name="pipe_rack" localSheetId="16">#REF!</definedName>
    <definedName name="pipe_rack" localSheetId="33">#REF!</definedName>
    <definedName name="pipe_rack" localSheetId="14">#REF!</definedName>
    <definedName name="pipe_rack">#REF!</definedName>
    <definedName name="PL" localSheetId="25">#REF!</definedName>
    <definedName name="PL" localSheetId="31">#REF!</definedName>
    <definedName name="PL" localSheetId="12">#REF!</definedName>
    <definedName name="PL" localSheetId="9">#REF!</definedName>
    <definedName name="PL" localSheetId="10">#REF!</definedName>
    <definedName name="PL" localSheetId="34">#REF!</definedName>
    <definedName name="PL" localSheetId="14">#REF!</definedName>
    <definedName name="PL">#REF!</definedName>
    <definedName name="PLACE_OF_POSTING" localSheetId="25">[41]sheeet7!#REF!</definedName>
    <definedName name="PLACE_OF_POSTING" localSheetId="1">[42]sheeet7!#REF!</definedName>
    <definedName name="PLACE_OF_POSTING" localSheetId="5">[42]sheeet7!#REF!</definedName>
    <definedName name="PLACE_OF_POSTING" localSheetId="20">[42]sheeet7!#REF!</definedName>
    <definedName name="PLACE_OF_POSTING" localSheetId="30">[42]sheeet7!#REF!</definedName>
    <definedName name="PLACE_OF_POSTING" localSheetId="13">[42]sheeet7!#REF!</definedName>
    <definedName name="PLACE_OF_POSTING" localSheetId="7">[42]sheeet7!#REF!</definedName>
    <definedName name="PLACE_OF_POSTING" localSheetId="31">[42]sheeet7!#REF!</definedName>
    <definedName name="PLACE_OF_POSTING" localSheetId="32">[42]sheeet7!#REF!</definedName>
    <definedName name="PLACE_OF_POSTING" localSheetId="29">[42]sheeet7!#REF!</definedName>
    <definedName name="PLACE_OF_POSTING" localSheetId="26">[42]sheeet7!#REF!</definedName>
    <definedName name="PLACE_OF_POSTING" localSheetId="12">[41]sheeet7!#REF!</definedName>
    <definedName name="PLACE_OF_POSTING" localSheetId="27">[42]sheeet7!#REF!</definedName>
    <definedName name="PLACE_OF_POSTING" localSheetId="28">[42]sheeet7!#REF!</definedName>
    <definedName name="PLACE_OF_POSTING" localSheetId="9">[42]sheeet7!#REF!</definedName>
    <definedName name="PLACE_OF_POSTING" localSheetId="24">[42]sheeet7!#REF!</definedName>
    <definedName name="PLACE_OF_POSTING" localSheetId="3">[42]sheeet7!#REF!</definedName>
    <definedName name="PLACE_OF_POSTING" localSheetId="18">[42]sheeet7!#REF!</definedName>
    <definedName name="PLACE_OF_POSTING" localSheetId="10">[41]sheeet7!#REF!</definedName>
    <definedName name="PLACE_OF_POSTING" localSheetId="6">[42]sheeet7!#REF!</definedName>
    <definedName name="PLACE_OF_POSTING" localSheetId="17">[42]sheeet7!#REF!</definedName>
    <definedName name="PLACE_OF_POSTING" localSheetId="4">[42]sheeet7!#REF!</definedName>
    <definedName name="PLACE_OF_POSTING" localSheetId="34">[41]sheeet7!#REF!</definedName>
    <definedName name="PLACE_OF_POSTING" localSheetId="16">[42]sheeet7!#REF!</definedName>
    <definedName name="PLACE_OF_POSTING" localSheetId="33">[42]sheeet7!#REF!</definedName>
    <definedName name="PLACE_OF_POSTING" localSheetId="14">[41]sheeet7!#REF!</definedName>
    <definedName name="PLACE_OF_POSTING">[41]sheeet7!#REF!</definedName>
    <definedName name="PLACEOFPOSTING" localSheetId="25">[41]sheeet7!#REF!</definedName>
    <definedName name="PLACEOFPOSTING" localSheetId="1">[42]sheeet7!#REF!</definedName>
    <definedName name="PLACEOFPOSTING" localSheetId="5">[42]sheeet7!#REF!</definedName>
    <definedName name="PLACEOFPOSTING" localSheetId="20">[42]sheeet7!#REF!</definedName>
    <definedName name="PLACEOFPOSTING" localSheetId="30">[42]sheeet7!#REF!</definedName>
    <definedName name="PLACEOFPOSTING" localSheetId="13">[42]sheeet7!#REF!</definedName>
    <definedName name="PLACEOFPOSTING" localSheetId="7">[42]sheeet7!#REF!</definedName>
    <definedName name="PLACEOFPOSTING" localSheetId="31">[42]sheeet7!#REF!</definedName>
    <definedName name="PLACEOFPOSTING" localSheetId="32">[42]sheeet7!#REF!</definedName>
    <definedName name="PLACEOFPOSTING" localSheetId="29">[42]sheeet7!#REF!</definedName>
    <definedName name="PLACEOFPOSTING" localSheetId="26">[42]sheeet7!#REF!</definedName>
    <definedName name="PLACEOFPOSTING" localSheetId="12">[41]sheeet7!#REF!</definedName>
    <definedName name="PLACEOFPOSTING" localSheetId="27">[42]sheeet7!#REF!</definedName>
    <definedName name="PLACEOFPOSTING" localSheetId="28">[42]sheeet7!#REF!</definedName>
    <definedName name="PLACEOFPOSTING" localSheetId="9">[42]sheeet7!#REF!</definedName>
    <definedName name="PLACEOFPOSTING" localSheetId="24">[42]sheeet7!#REF!</definedName>
    <definedName name="PLACEOFPOSTING" localSheetId="3">[42]sheeet7!#REF!</definedName>
    <definedName name="PLACEOFPOSTING" localSheetId="18">[42]sheeet7!#REF!</definedName>
    <definedName name="PLACEOFPOSTING" localSheetId="10">[41]sheeet7!#REF!</definedName>
    <definedName name="PLACEOFPOSTING" localSheetId="6">[42]sheeet7!#REF!</definedName>
    <definedName name="PLACEOFPOSTING" localSheetId="17">[42]sheeet7!#REF!</definedName>
    <definedName name="PLACEOFPOSTING" localSheetId="4">[42]sheeet7!#REF!</definedName>
    <definedName name="PLACEOFPOSTING" localSheetId="34">[41]sheeet7!#REF!</definedName>
    <definedName name="PLACEOFPOSTING" localSheetId="16">[42]sheeet7!#REF!</definedName>
    <definedName name="PLACEOFPOSTING" localSheetId="33">[42]sheeet7!#REF!</definedName>
    <definedName name="PLACEOFPOSTING" localSheetId="14">[41]sheeet7!#REF!</definedName>
    <definedName name="PLACEOFPOSTING">[41]sheeet7!#REF!</definedName>
    <definedName name="PLANTS___MACHINERY" localSheetId="25">#REF!</definedName>
    <definedName name="PLANTS___MACHINERY" localSheetId="20">#REF!</definedName>
    <definedName name="PLANTS___MACHINERY" localSheetId="30">#REF!</definedName>
    <definedName name="PLANTS___MACHINERY" localSheetId="13">#REF!</definedName>
    <definedName name="PLANTS___MACHINERY" localSheetId="31">#REF!</definedName>
    <definedName name="PLANTS___MACHINERY" localSheetId="32">#REF!</definedName>
    <definedName name="PLANTS___MACHINERY" localSheetId="29">#REF!</definedName>
    <definedName name="PLANTS___MACHINERY" localSheetId="26">#REF!</definedName>
    <definedName name="PLANTS___MACHINERY" localSheetId="12">#REF!</definedName>
    <definedName name="PLANTS___MACHINERY" localSheetId="27">#REF!</definedName>
    <definedName name="PLANTS___MACHINERY" localSheetId="28">#REF!</definedName>
    <definedName name="PLANTS___MACHINERY" localSheetId="9">#REF!</definedName>
    <definedName name="PLANTS___MACHINERY" localSheetId="24">#REF!</definedName>
    <definedName name="PLANTS___MACHINERY" localSheetId="18">#REF!</definedName>
    <definedName name="PLANTS___MACHINERY" localSheetId="10">#REF!</definedName>
    <definedName name="PLANTS___MACHINERY" localSheetId="34">#REF!</definedName>
    <definedName name="PLANTS___MACHINERY" localSheetId="16">#REF!</definedName>
    <definedName name="PLANTS___MACHINERY" localSheetId="33">#REF!</definedName>
    <definedName name="PLANTS___MACHINERY" localSheetId="14">#REF!</definedName>
    <definedName name="PLANTS___MACHINERY">#REF!</definedName>
    <definedName name="Plaster" localSheetId="25">[30]Measurment!#REF!</definedName>
    <definedName name="Plaster" localSheetId="20">[30]Measurment!#REF!</definedName>
    <definedName name="Plaster" localSheetId="30">[30]Measurment!#REF!</definedName>
    <definedName name="Plaster" localSheetId="13">[30]Measurment!#REF!</definedName>
    <definedName name="Plaster" localSheetId="31">[31]Measurment!#REF!</definedName>
    <definedName name="Plaster" localSheetId="32">[30]Measurment!#REF!</definedName>
    <definedName name="Plaster" localSheetId="29">[31]Measurment!#REF!</definedName>
    <definedName name="Plaster" localSheetId="26">[30]Measurment!#REF!</definedName>
    <definedName name="Plaster" localSheetId="12">[30]Measurment!#REF!</definedName>
    <definedName name="Plaster" localSheetId="27">[30]Measurment!#REF!</definedName>
    <definedName name="Plaster" localSheetId="28">[30]Measurment!#REF!</definedName>
    <definedName name="Plaster" localSheetId="9">[30]Measurment!#REF!</definedName>
    <definedName name="Plaster" localSheetId="24">[30]Measurment!#REF!</definedName>
    <definedName name="Plaster" localSheetId="18">[30]Measurment!#REF!</definedName>
    <definedName name="Plaster" localSheetId="10">[30]Measurment!#REF!</definedName>
    <definedName name="Plaster" localSheetId="34">[30]Measurment!#REF!</definedName>
    <definedName name="Plaster" localSheetId="16">[30]Measurment!#REF!</definedName>
    <definedName name="Plaster" localSheetId="33">[30]Measurment!#REF!</definedName>
    <definedName name="Plaster" localSheetId="14">[30]Measurment!#REF!</definedName>
    <definedName name="Plaster">[30]Measurment!#REF!</definedName>
    <definedName name="plcablvl" localSheetId="25">[13]Intro!#REF!</definedName>
    <definedName name="plcablvl" localSheetId="20">[13]Intro!#REF!</definedName>
    <definedName name="plcablvl" localSheetId="13">[13]Intro!#REF!</definedName>
    <definedName name="plcablvl" localSheetId="12">[13]Intro!#REF!</definedName>
    <definedName name="plcablvl" localSheetId="9">[13]Intro!#REF!</definedName>
    <definedName name="plcablvl" localSheetId="10">[13]Intro!#REF!</definedName>
    <definedName name="plcablvl" localSheetId="34">[13]Intro!#REF!</definedName>
    <definedName name="plcablvl" localSheetId="14">[13]Intro!#REF!</definedName>
    <definedName name="plcablvl">[13]Intro!#REF!</definedName>
    <definedName name="plcath" localSheetId="25">[13]Intro!#REF!</definedName>
    <definedName name="plcath" localSheetId="20">[13]Intro!#REF!</definedName>
    <definedName name="plcath" localSheetId="12">[13]Intro!#REF!</definedName>
    <definedName name="plcath" localSheetId="9">[13]Intro!#REF!</definedName>
    <definedName name="plcath" localSheetId="10">[13]Intro!#REF!</definedName>
    <definedName name="plcath" localSheetId="34">[13]Intro!#REF!</definedName>
    <definedName name="plcath" localSheetId="14">[13]Intro!#REF!</definedName>
    <definedName name="plcath">[13]Intro!#REF!</definedName>
    <definedName name="plcathl" localSheetId="25">[13]Intro!#REF!</definedName>
    <definedName name="plcathl" localSheetId="20">[13]Intro!#REF!</definedName>
    <definedName name="plcathl" localSheetId="12">[13]Intro!#REF!</definedName>
    <definedName name="plcathl" localSheetId="9">[13]Intro!#REF!</definedName>
    <definedName name="plcathl" localSheetId="10">[13]Intro!#REF!</definedName>
    <definedName name="plcathl" localSheetId="34">[13]Intro!#REF!</definedName>
    <definedName name="plcathl" localSheetId="14">[13]Intro!#REF!</definedName>
    <definedName name="plcathl">[13]Intro!#REF!</definedName>
    <definedName name="plcatht" localSheetId="25">[13]Intro!#REF!</definedName>
    <definedName name="plcatht" localSheetId="20">[13]Intro!#REF!</definedName>
    <definedName name="plcatht" localSheetId="12">[13]Intro!#REF!</definedName>
    <definedName name="plcatht" localSheetId="9">[13]Intro!#REF!</definedName>
    <definedName name="plcatht" localSheetId="10">[13]Intro!#REF!</definedName>
    <definedName name="plcatht" localSheetId="34">[13]Intro!#REF!</definedName>
    <definedName name="plcatht" localSheetId="14">[13]Intro!#REF!</definedName>
    <definedName name="plcatht">[13]Intro!#REF!</definedName>
    <definedName name="plcatlvl" localSheetId="25">[13]Intro!#REF!</definedName>
    <definedName name="plcatlvl" localSheetId="20">[13]Intro!#REF!</definedName>
    <definedName name="plcatlvl" localSheetId="12">[13]Intro!#REF!</definedName>
    <definedName name="plcatlvl" localSheetId="9">[13]Intro!#REF!</definedName>
    <definedName name="plcatlvl" localSheetId="10">[13]Intro!#REF!</definedName>
    <definedName name="plcatlvl" localSheetId="34">[13]Intro!#REF!</definedName>
    <definedName name="plcatlvl" localSheetId="14">[13]Intro!#REF!</definedName>
    <definedName name="plcatlvl">[13]Intro!#REF!</definedName>
    <definedName name="po" localSheetId="25">#REF!</definedName>
    <definedName name="po" localSheetId="1">#REF!</definedName>
    <definedName name="po" localSheetId="5">#REF!</definedName>
    <definedName name="po" localSheetId="20">#REF!</definedName>
    <definedName name="po" localSheetId="30">#REF!</definedName>
    <definedName name="po" localSheetId="7">#REF!</definedName>
    <definedName name="po" localSheetId="19">#REF!</definedName>
    <definedName name="po" localSheetId="31">#REF!</definedName>
    <definedName name="po" localSheetId="32">#REF!</definedName>
    <definedName name="po" localSheetId="29">#REF!</definedName>
    <definedName name="po" localSheetId="26">#REF!</definedName>
    <definedName name="po" localSheetId="12">#REF!</definedName>
    <definedName name="po" localSheetId="27">#REF!</definedName>
    <definedName name="po" localSheetId="28">#REF!</definedName>
    <definedName name="po" localSheetId="9">#REF!</definedName>
    <definedName name="po" localSheetId="24">#REF!</definedName>
    <definedName name="po" localSheetId="3">#REF!</definedName>
    <definedName name="po" localSheetId="18">#REF!</definedName>
    <definedName name="po" localSheetId="10">#REF!</definedName>
    <definedName name="po" localSheetId="6">#REF!</definedName>
    <definedName name="po" localSheetId="17">#REF!</definedName>
    <definedName name="po" localSheetId="4">#REF!</definedName>
    <definedName name="po" localSheetId="34">#REF!</definedName>
    <definedName name="po" localSheetId="16">#REF!</definedName>
    <definedName name="po" localSheetId="33">#REF!</definedName>
    <definedName name="po" localSheetId="14">#REF!</definedName>
    <definedName name="po">#REF!</definedName>
    <definedName name="POL" localSheetId="25">#REF!</definedName>
    <definedName name="POL" localSheetId="20">#REF!</definedName>
    <definedName name="POL" localSheetId="13">#REF!</definedName>
    <definedName name="POL" localSheetId="31">#REF!</definedName>
    <definedName name="POL" localSheetId="29">#REF!</definedName>
    <definedName name="POL" localSheetId="26">#REF!</definedName>
    <definedName name="POL" localSheetId="12">#REF!</definedName>
    <definedName name="POL" localSheetId="28">#REF!</definedName>
    <definedName name="POL" localSheetId="9">#REF!</definedName>
    <definedName name="POL" localSheetId="10">#REF!</definedName>
    <definedName name="POL" localSheetId="34">#REF!</definedName>
    <definedName name="POL" localSheetId="14">#REF!</definedName>
    <definedName name="POL">#REF!</definedName>
    <definedName name="prcablvl" localSheetId="25">[13]Intro!#REF!</definedName>
    <definedName name="prcablvl" localSheetId="20">[13]Intro!#REF!</definedName>
    <definedName name="prcablvl" localSheetId="30">[13]Intro!#REF!</definedName>
    <definedName name="prcablvl" localSheetId="13">[13]Intro!#REF!</definedName>
    <definedName name="prcablvl" localSheetId="31">[13]Intro!#REF!</definedName>
    <definedName name="prcablvl" localSheetId="32">[13]Intro!#REF!</definedName>
    <definedName name="prcablvl" localSheetId="29">[13]Intro!#REF!</definedName>
    <definedName name="prcablvl" localSheetId="26">[13]Intro!#REF!</definedName>
    <definedName name="prcablvl" localSheetId="12">[13]Intro!#REF!</definedName>
    <definedName name="prcablvl" localSheetId="27">[13]Intro!#REF!</definedName>
    <definedName name="prcablvl" localSheetId="28">[13]Intro!#REF!</definedName>
    <definedName name="prcablvl" localSheetId="9">[13]Intro!#REF!</definedName>
    <definedName name="prcablvl" localSheetId="24">[13]Intro!#REF!</definedName>
    <definedName name="prcablvl" localSheetId="18">[13]Intro!#REF!</definedName>
    <definedName name="prcablvl" localSheetId="10">[13]Intro!#REF!</definedName>
    <definedName name="prcablvl" localSheetId="34">[13]Intro!#REF!</definedName>
    <definedName name="prcablvl" localSheetId="16">[13]Intro!#REF!</definedName>
    <definedName name="prcablvl" localSheetId="33">[13]Intro!#REF!</definedName>
    <definedName name="prcablvl" localSheetId="14">[13]Intro!#REF!</definedName>
    <definedName name="prcablvl">[13]Intro!#REF!</definedName>
    <definedName name="prcacl" localSheetId="25">[13]Intro!#REF!</definedName>
    <definedName name="prcacl" localSheetId="20">[13]Intro!#REF!</definedName>
    <definedName name="prcacl" localSheetId="13">[13]Intro!#REF!</definedName>
    <definedName name="prcacl" localSheetId="12">[13]Intro!#REF!</definedName>
    <definedName name="prcacl" localSheetId="9">[13]Intro!#REF!</definedName>
    <definedName name="prcacl" localSheetId="10">[13]Intro!#REF!</definedName>
    <definedName name="prcacl" localSheetId="34">[13]Intro!#REF!</definedName>
    <definedName name="prcacl" localSheetId="14">[13]Intro!#REF!</definedName>
    <definedName name="prcacl">[13]Intro!#REF!</definedName>
    <definedName name="prcathe" localSheetId="25">[13]Intro!#REF!</definedName>
    <definedName name="prcathe" localSheetId="20">[13]Intro!#REF!</definedName>
    <definedName name="prcathe" localSheetId="12">[13]Intro!#REF!</definedName>
    <definedName name="prcathe" localSheetId="9">[13]Intro!#REF!</definedName>
    <definedName name="prcathe" localSheetId="10">[13]Intro!#REF!</definedName>
    <definedName name="prcathe" localSheetId="34">[13]Intro!#REF!</definedName>
    <definedName name="prcathe" localSheetId="14">[13]Intro!#REF!</definedName>
    <definedName name="prcathe">[13]Intro!#REF!</definedName>
    <definedName name="prcathm" localSheetId="25">[13]Intro!#REF!</definedName>
    <definedName name="prcathm" localSheetId="20">[13]Intro!#REF!</definedName>
    <definedName name="prcathm" localSheetId="12">[13]Intro!#REF!</definedName>
    <definedName name="prcathm" localSheetId="9">[13]Intro!#REF!</definedName>
    <definedName name="prcathm" localSheetId="10">[13]Intro!#REF!</definedName>
    <definedName name="prcathm" localSheetId="34">[13]Intro!#REF!</definedName>
    <definedName name="prcathm" localSheetId="14">[13]Intro!#REF!</definedName>
    <definedName name="prcathm">[13]Intro!#REF!</definedName>
    <definedName name="prcatl" localSheetId="25">[13]Intro!#REF!</definedName>
    <definedName name="prcatl" localSheetId="20">[13]Intro!#REF!</definedName>
    <definedName name="prcatl" localSheetId="12">[13]Intro!#REF!</definedName>
    <definedName name="prcatl" localSheetId="9">[13]Intro!#REF!</definedName>
    <definedName name="prcatl" localSheetId="10">[13]Intro!#REF!</definedName>
    <definedName name="prcatl" localSheetId="34">[13]Intro!#REF!</definedName>
    <definedName name="prcatl" localSheetId="14">[13]Intro!#REF!</definedName>
    <definedName name="prcatl">[13]Intro!#REF!</definedName>
    <definedName name="prcatlvl" localSheetId="25">[13]Intro!#REF!</definedName>
    <definedName name="prcatlvl" localSheetId="20">[13]Intro!#REF!</definedName>
    <definedName name="prcatlvl" localSheetId="12">[13]Intro!#REF!</definedName>
    <definedName name="prcatlvl" localSheetId="9">[13]Intro!#REF!</definedName>
    <definedName name="prcatlvl" localSheetId="10">[13]Intro!#REF!</definedName>
    <definedName name="prcatlvl" localSheetId="34">[13]Intro!#REF!</definedName>
    <definedName name="prcatlvl" localSheetId="14">[13]Intro!#REF!</definedName>
    <definedName name="prcatlvl">[13]Intro!#REF!</definedName>
    <definedName name="prcawi" localSheetId="25">[13]Intro!#REF!</definedName>
    <definedName name="prcawi" localSheetId="20">[13]Intro!#REF!</definedName>
    <definedName name="prcawi" localSheetId="12">[13]Intro!#REF!</definedName>
    <definedName name="prcawi" localSheetId="9">[13]Intro!#REF!</definedName>
    <definedName name="prcawi" localSheetId="10">[13]Intro!#REF!</definedName>
    <definedName name="prcawi" localSheetId="34">[13]Intro!#REF!</definedName>
    <definedName name="prcawi" localSheetId="14">[13]Intro!#REF!</definedName>
    <definedName name="prcawi">[13]Intro!#REF!</definedName>
    <definedName name="prfrht" localSheetId="25">[13]Intro!#REF!</definedName>
    <definedName name="prfrht" localSheetId="20">[13]Intro!#REF!</definedName>
    <definedName name="prfrht" localSheetId="12">[13]Intro!#REF!</definedName>
    <definedName name="prfrht" localSheetId="9">[13]Intro!#REF!</definedName>
    <definedName name="prfrht" localSheetId="10">[13]Intro!#REF!</definedName>
    <definedName name="prfrht" localSheetId="34">[13]Intro!#REF!</definedName>
    <definedName name="prfrht" localSheetId="14">[13]Intro!#REF!</definedName>
    <definedName name="prfrht">[13]Intro!#REF!</definedName>
    <definedName name="PRGR" localSheetId="25">#REF!</definedName>
    <definedName name="PRGR" localSheetId="20">#REF!</definedName>
    <definedName name="PRGR" localSheetId="30">#REF!</definedName>
    <definedName name="PRGR" localSheetId="31">#REF!</definedName>
    <definedName name="PRGR" localSheetId="32">#REF!</definedName>
    <definedName name="PRGR" localSheetId="29">#REF!</definedName>
    <definedName name="PRGR" localSheetId="26">#REF!</definedName>
    <definedName name="PRGR" localSheetId="12">#REF!</definedName>
    <definedName name="PRGR" localSheetId="27">#REF!</definedName>
    <definedName name="PRGR" localSheetId="28">#REF!</definedName>
    <definedName name="PRGR" localSheetId="9">#REF!</definedName>
    <definedName name="PRGR" localSheetId="24">#REF!</definedName>
    <definedName name="PRGR" localSheetId="18">#REF!</definedName>
    <definedName name="PRGR" localSheetId="10">#REF!</definedName>
    <definedName name="PRGR" localSheetId="34">#REF!</definedName>
    <definedName name="PRGR" localSheetId="16">#REF!</definedName>
    <definedName name="PRGR" localSheetId="33">#REF!</definedName>
    <definedName name="PRGR" localSheetId="14">#REF!</definedName>
    <definedName name="PRGR">#REF!</definedName>
    <definedName name="PrimeAddress" localSheetId="25">#REF!</definedName>
    <definedName name="PrimeAddress" localSheetId="12">#REF!</definedName>
    <definedName name="PrimeAddress" localSheetId="9">#REF!</definedName>
    <definedName name="PrimeAddress" localSheetId="10">#REF!</definedName>
    <definedName name="PrimeAddress" localSheetId="34">#REF!</definedName>
    <definedName name="PrimeAddress" localSheetId="14">#REF!</definedName>
    <definedName name="PrimeAddress">#REF!</definedName>
    <definedName name="PrimeCity" localSheetId="25">#REF!</definedName>
    <definedName name="PrimeCity" localSheetId="12">#REF!</definedName>
    <definedName name="PrimeCity" localSheetId="9">#REF!</definedName>
    <definedName name="PrimeCity" localSheetId="10">#REF!</definedName>
    <definedName name="PrimeCity" localSheetId="34">#REF!</definedName>
    <definedName name="PrimeCity" localSheetId="14">#REF!</definedName>
    <definedName name="PrimeCity">#REF!</definedName>
    <definedName name="PrimeName" localSheetId="25">#REF!</definedName>
    <definedName name="PrimeName" localSheetId="12">#REF!</definedName>
    <definedName name="PrimeName" localSheetId="9">#REF!</definedName>
    <definedName name="PrimeName" localSheetId="10">#REF!</definedName>
    <definedName name="PrimeName" localSheetId="34">#REF!</definedName>
    <definedName name="PrimeName" localSheetId="14">#REF!</definedName>
    <definedName name="PrimeName">#REF!</definedName>
    <definedName name="PrimePostal" localSheetId="25">#REF!</definedName>
    <definedName name="PrimePostal" localSheetId="12">#REF!</definedName>
    <definedName name="PrimePostal" localSheetId="9">#REF!</definedName>
    <definedName name="PrimePostal" localSheetId="10">#REF!</definedName>
    <definedName name="PrimePostal" localSheetId="34">#REF!</definedName>
    <definedName name="PrimePostal" localSheetId="14">#REF!</definedName>
    <definedName name="PrimePostal">#REF!</definedName>
    <definedName name="PrimePrio" localSheetId="25">#REF!</definedName>
    <definedName name="PrimePrio" localSheetId="12">#REF!</definedName>
    <definedName name="PrimePrio" localSheetId="9">#REF!</definedName>
    <definedName name="PrimePrio" localSheetId="10">#REF!</definedName>
    <definedName name="PrimePrio" localSheetId="34">#REF!</definedName>
    <definedName name="PrimePrio" localSheetId="14">#REF!</definedName>
    <definedName name="PrimePrio">#REF!</definedName>
    <definedName name="PrimePrio_Text" localSheetId="25">#REF!</definedName>
    <definedName name="PrimePrio_Text" localSheetId="12">#REF!</definedName>
    <definedName name="PrimePrio_Text" localSheetId="9">#REF!</definedName>
    <definedName name="PrimePrio_Text" localSheetId="10">#REF!</definedName>
    <definedName name="PrimePrio_Text" localSheetId="34">#REF!</definedName>
    <definedName name="PrimePrio_Text" localSheetId="14">#REF!</definedName>
    <definedName name="PrimePrio_Text">#REF!</definedName>
    <definedName name="PrimeState" localSheetId="25">#REF!</definedName>
    <definedName name="PrimeState" localSheetId="12">#REF!</definedName>
    <definedName name="PrimeState" localSheetId="9">#REF!</definedName>
    <definedName name="PrimeState" localSheetId="10">#REF!</definedName>
    <definedName name="PrimeState" localSheetId="34">#REF!</definedName>
    <definedName name="PrimeState" localSheetId="14">#REF!</definedName>
    <definedName name="PrimeState">#REF!</definedName>
    <definedName name="pRIMSCH" localSheetId="25">#REF!</definedName>
    <definedName name="pRIMSCH" localSheetId="12">#REF!</definedName>
    <definedName name="pRIMSCH" localSheetId="9">#REF!</definedName>
    <definedName name="pRIMSCH" localSheetId="10">#REF!</definedName>
    <definedName name="pRIMSCH" localSheetId="34">#REF!</definedName>
    <definedName name="pRIMSCH" localSheetId="14">#REF!</definedName>
    <definedName name="pRIMSCH">#REF!</definedName>
    <definedName name="_xlnm.Print_Area" localSheetId="25">AOR!$A$1:$J$367</definedName>
    <definedName name="_xlnm.Print_Area" localSheetId="0">#REF!</definedName>
    <definedName name="_xlnm.Print_Area" localSheetId="1">'Budget-4-Approval'!$A$1:$S$89</definedName>
    <definedName name="_xlnm.Print_Area" localSheetId="5">'Business Plan'!$A$1:$S$22</definedName>
    <definedName name="_xlnm.Print_Area" localSheetId="11">'Cumulative DPR'!$A$1:$S$76</definedName>
    <definedName name="_xlnm.Print_Area" localSheetId="20">'Daily-Dist.-ERP'!$A$1:$AJ$194</definedName>
    <definedName name="_xlnm.Print_Area" localSheetId="30">'EMD-Rent'!$A$1:$M$17</definedName>
    <definedName name="_xlnm.Print_Area" localSheetId="13">'GB SUMM(UP2013)'!$B$1:$T$73</definedName>
    <definedName name="_xlnm.Print_Area" localSheetId="7">'Hiring Details'!$A$1:$H$39</definedName>
    <definedName name="_xlnm.Print_Area" localSheetId="19">'HR Salary'!$A$1:$G$46</definedName>
    <definedName name="_xlnm.Print_Area" localSheetId="31">'Machine-Hire'!$A$1:$H$25</definedName>
    <definedName name="_xlnm.Print_Area" localSheetId="32">'Machinery-Rent'!$A$1:$G$32</definedName>
    <definedName name="_xlnm.Print_Area" localSheetId="29">'Machinery-req'!$A$1:$H$51</definedName>
    <definedName name="_xlnm.Print_Area" localSheetId="26">'Manpower-req'!$A$1:$I$19</definedName>
    <definedName name="_xlnm.Print_Area" localSheetId="12">'Mat &amp; Labour cost'!$A$1:$M$66</definedName>
    <definedName name="_xlnm.Print_Area" localSheetId="27">#REF!</definedName>
    <definedName name="_xlnm.Print_Area" localSheetId="28">'Material Resource req'!$A$1:$I$27</definedName>
    <definedName name="_xlnm.Print_Area" localSheetId="9">'Mile Stone-PI-'!$A$1:$X$39</definedName>
    <definedName name="_xlnm.Print_Area" localSheetId="22">'Muster Roll A'!$A$1:$Y$24</definedName>
    <definedName name="_xlnm.Print_Area" localSheetId="23">'Muster Roll B'!$A$1:$G$23</definedName>
    <definedName name="_xlnm.Print_Area" localSheetId="24">'Muster Roll C'!$A$1:$T$44</definedName>
    <definedName name="_xlnm.Print_Area" localSheetId="3">'Overhead for Budget'!$A$1:$D$71</definedName>
    <definedName name="_xlnm.Print_Area" localSheetId="18">'Overheads-MAIN'!$A$1:$G$136</definedName>
    <definedName name="_xlnm.Print_Area" localSheetId="10">'PI BUDGET (JAN-15)'!$A$1:$H$70</definedName>
    <definedName name="_xlnm.Print_Area" localSheetId="6">'Power-n-Fuel'!$A$1:$R$19</definedName>
    <definedName name="_xlnm.Print_Area" localSheetId="17">'Rental Details'!$A$1:$K$83</definedName>
    <definedName name="_xlnm.Print_Area" localSheetId="4">#REF!</definedName>
    <definedName name="_xlnm.Print_Area" localSheetId="34">'SEP-13 BUD'!$A$3:$H$370</definedName>
    <definedName name="_xlnm.Print_Area" localSheetId="16">Shuttering!$A$1:$H$49</definedName>
    <definedName name="_xlnm.Print_Area" localSheetId="33">Temp.Str.!$A$1:$G$14</definedName>
    <definedName name="_xlnm.Print_Area" localSheetId="14">'TM &amp; TL BUD-OCT-14'!$A$2:$E$66</definedName>
    <definedName name="_xlnm.Print_Area">#REF!</definedName>
    <definedName name="Print_Area_MI" localSheetId="25">#REF!</definedName>
    <definedName name="Print_Area_MI" localSheetId="20">#REF!</definedName>
    <definedName name="Print_Area_MI" localSheetId="30">#REF!</definedName>
    <definedName name="Print_Area_MI" localSheetId="31">#REF!</definedName>
    <definedName name="Print_Area_MI" localSheetId="32">#REF!</definedName>
    <definedName name="Print_Area_MI" localSheetId="29">#REF!</definedName>
    <definedName name="Print_Area_MI" localSheetId="26">#REF!</definedName>
    <definedName name="Print_Area_MI" localSheetId="12">#REF!</definedName>
    <definedName name="Print_Area_MI" localSheetId="28">#REF!</definedName>
    <definedName name="Print_Area_MI" localSheetId="9">#REF!</definedName>
    <definedName name="Print_Area_MI" localSheetId="24">#REF!</definedName>
    <definedName name="Print_Area_MI" localSheetId="18">#REF!</definedName>
    <definedName name="Print_Area_MI" localSheetId="10">#REF!</definedName>
    <definedName name="Print_Area_MI" localSheetId="34">#REF!</definedName>
    <definedName name="Print_Area_MI" localSheetId="16">#REF!</definedName>
    <definedName name="Print_Area_MI" localSheetId="33">#REF!</definedName>
    <definedName name="Print_Area_MI" localSheetId="14">#REF!</definedName>
    <definedName name="Print_Area_MI">#REF!</definedName>
    <definedName name="_xlnm.Print_Titles" localSheetId="25">AOR!$1:$4</definedName>
    <definedName name="_xlnm.Print_Titles" localSheetId="0">#REF!</definedName>
    <definedName name="_xlnm.Print_Titles" localSheetId="1">'Budget-4-Approval'!$6:$8</definedName>
    <definedName name="_xlnm.Print_Titles" localSheetId="5">#REF!</definedName>
    <definedName name="_xlnm.Print_Titles" localSheetId="20">#REF!</definedName>
    <definedName name="_xlnm.Print_Titles" localSheetId="21">DLR!$8:$8</definedName>
    <definedName name="_xlnm.Print_Titles" localSheetId="30">#REF!</definedName>
    <definedName name="_xlnm.Print_Titles" localSheetId="13">'GB SUMM(UP2013)'!$B$6:$IY$6</definedName>
    <definedName name="_xlnm.Print_Titles" localSheetId="7">#REF!</definedName>
    <definedName name="_xlnm.Print_Titles" localSheetId="19">#REF!</definedName>
    <definedName name="_xlnm.Print_Titles" localSheetId="31">'Machine-Hire'!$1:$8</definedName>
    <definedName name="_xlnm.Print_Titles" localSheetId="32">#REF!</definedName>
    <definedName name="_xlnm.Print_Titles" localSheetId="29">#REF!</definedName>
    <definedName name="_xlnm.Print_Titles" localSheetId="26">#REF!</definedName>
    <definedName name="_xlnm.Print_Titles" localSheetId="12">'Mat &amp; Labour cost'!$1:$4</definedName>
    <definedName name="_xlnm.Print_Titles" localSheetId="27">#REF!</definedName>
    <definedName name="_xlnm.Print_Titles" localSheetId="24">#REF!</definedName>
    <definedName name="_xlnm.Print_Titles" localSheetId="3">#REF!</definedName>
    <definedName name="_xlnm.Print_Titles" localSheetId="18">'Overheads-MAIN'!$6:$6</definedName>
    <definedName name="_xlnm.Print_Titles" localSheetId="10">'PI BUDGET (JAN-15)'!$3:$6</definedName>
    <definedName name="_xlnm.Print_Titles" localSheetId="6">#REF!</definedName>
    <definedName name="_xlnm.Print_Titles" localSheetId="17">'Rental Details'!$7:$8</definedName>
    <definedName name="_xlnm.Print_Titles" localSheetId="4">#REF!</definedName>
    <definedName name="_xlnm.Print_Titles" localSheetId="34">'SEP-13 BUD'!$2:$5</definedName>
    <definedName name="_xlnm.Print_Titles" localSheetId="16">#REF!</definedName>
    <definedName name="_xlnm.Print_Titles" localSheetId="33">#REF!</definedName>
    <definedName name="_xlnm.Print_Titles" localSheetId="14">'TM &amp; TL BUD-OCT-14'!$1:$5</definedName>
    <definedName name="_xlnm.Print_Titles">#REF!</definedName>
    <definedName name="PRINT_TITLES_MI" localSheetId="25">#REF!</definedName>
    <definedName name="PRINT_TITLES_MI" localSheetId="19">#REF!</definedName>
    <definedName name="PRINT_TITLES_MI" localSheetId="12">#REF!</definedName>
    <definedName name="PRINT_TITLES_MI" localSheetId="9">#REF!</definedName>
    <definedName name="PRINT_TITLES_MI" localSheetId="10">#REF!</definedName>
    <definedName name="PRINT_TITLES_MI" localSheetId="34">#REF!</definedName>
    <definedName name="PRINT_TITLES_MI" localSheetId="14">#REF!</definedName>
    <definedName name="PRINT_TITLES_MI">#REF!</definedName>
    <definedName name="prlgthl" localSheetId="25">[13]Intro!#REF!</definedName>
    <definedName name="prlgthl" localSheetId="20">[13]Intro!#REF!</definedName>
    <definedName name="prlgthl" localSheetId="30">[13]Intro!#REF!</definedName>
    <definedName name="prlgthl" localSheetId="13">[13]Intro!#REF!</definedName>
    <definedName name="prlgthl" localSheetId="31">[13]Intro!#REF!</definedName>
    <definedName name="prlgthl" localSheetId="32">[13]Intro!#REF!</definedName>
    <definedName name="prlgthl" localSheetId="29">[13]Intro!#REF!</definedName>
    <definedName name="prlgthl" localSheetId="26">[13]Intro!#REF!</definedName>
    <definedName name="prlgthl" localSheetId="12">[13]Intro!#REF!</definedName>
    <definedName name="prlgthl" localSheetId="27">[13]Intro!#REF!</definedName>
    <definedName name="prlgthl" localSheetId="28">[13]Intro!#REF!</definedName>
    <definedName name="prlgthl" localSheetId="9">[13]Intro!#REF!</definedName>
    <definedName name="prlgthl" localSheetId="24">[13]Intro!#REF!</definedName>
    <definedName name="prlgthl" localSheetId="18">[13]Intro!#REF!</definedName>
    <definedName name="prlgthl" localSheetId="10">[13]Intro!#REF!</definedName>
    <definedName name="prlgthl" localSheetId="34">[13]Intro!#REF!</definedName>
    <definedName name="prlgthl" localSheetId="16">[13]Intro!#REF!</definedName>
    <definedName name="prlgthl" localSheetId="33">[13]Intro!#REF!</definedName>
    <definedName name="prlgthl" localSheetId="14">[13]Intro!#REF!</definedName>
    <definedName name="prlgthl">[13]Intro!#REF!</definedName>
    <definedName name="prlgtht" localSheetId="25">[13]Intro!#REF!</definedName>
    <definedName name="prlgtht" localSheetId="20">[13]Intro!#REF!</definedName>
    <definedName name="prlgtht" localSheetId="13">[13]Intro!#REF!</definedName>
    <definedName name="prlgtht" localSheetId="12">[13]Intro!#REF!</definedName>
    <definedName name="prlgtht" localSheetId="9">[13]Intro!#REF!</definedName>
    <definedName name="prlgtht" localSheetId="10">[13]Intro!#REF!</definedName>
    <definedName name="prlgtht" localSheetId="34">[13]Intro!#REF!</definedName>
    <definedName name="prlgtht" localSheetId="14">[13]Intro!#REF!</definedName>
    <definedName name="prlgtht">[13]Intro!#REF!</definedName>
    <definedName name="ProdCode1" localSheetId="25">#REF!</definedName>
    <definedName name="ProdCode1" localSheetId="1">#REF!</definedName>
    <definedName name="ProdCode1" localSheetId="5">#REF!</definedName>
    <definedName name="ProdCode1" localSheetId="20">#REF!</definedName>
    <definedName name="ProdCode1" localSheetId="30">#REF!</definedName>
    <definedName name="ProdCode1" localSheetId="7">#REF!</definedName>
    <definedName name="ProdCode1" localSheetId="19">#REF!</definedName>
    <definedName name="ProdCode1" localSheetId="31">#REF!</definedName>
    <definedName name="ProdCode1" localSheetId="32">#REF!</definedName>
    <definedName name="ProdCode1" localSheetId="29">#REF!</definedName>
    <definedName name="ProdCode1" localSheetId="26">#REF!</definedName>
    <definedName name="ProdCode1" localSheetId="12">#REF!</definedName>
    <definedName name="ProdCode1" localSheetId="27">#REF!</definedName>
    <definedName name="ProdCode1" localSheetId="28">#REF!</definedName>
    <definedName name="ProdCode1" localSheetId="9">#REF!</definedName>
    <definedName name="ProdCode1" localSheetId="24">#REF!</definedName>
    <definedName name="ProdCode1" localSheetId="3">#REF!</definedName>
    <definedName name="ProdCode1" localSheetId="18">#REF!</definedName>
    <definedName name="ProdCode1" localSheetId="10">#REF!</definedName>
    <definedName name="ProdCode1" localSheetId="6">#REF!</definedName>
    <definedName name="ProdCode1" localSheetId="17">#REF!</definedName>
    <definedName name="ProdCode1" localSheetId="4">#REF!</definedName>
    <definedName name="ProdCode1" localSheetId="34">#REF!</definedName>
    <definedName name="ProdCode1" localSheetId="16">#REF!</definedName>
    <definedName name="ProdCode1" localSheetId="33">#REF!</definedName>
    <definedName name="ProdCode1" localSheetId="14">#REF!</definedName>
    <definedName name="ProdCode1">#REF!</definedName>
    <definedName name="ProdCode1_Text" localSheetId="25">#REF!</definedName>
    <definedName name="ProdCode1_Text" localSheetId="12">#REF!</definedName>
    <definedName name="ProdCode1_Text" localSheetId="9">#REF!</definedName>
    <definedName name="ProdCode1_Text" localSheetId="10">#REF!</definedName>
    <definedName name="ProdCode1_Text" localSheetId="34">#REF!</definedName>
    <definedName name="ProdCode1_Text" localSheetId="14">#REF!</definedName>
    <definedName name="ProdCode1_Text">#REF!</definedName>
    <definedName name="ProdCode2" localSheetId="25">#REF!</definedName>
    <definedName name="ProdCode2" localSheetId="12">#REF!</definedName>
    <definedName name="ProdCode2" localSheetId="9">#REF!</definedName>
    <definedName name="ProdCode2" localSheetId="10">#REF!</definedName>
    <definedName name="ProdCode2" localSheetId="34">#REF!</definedName>
    <definedName name="ProdCode2" localSheetId="14">#REF!</definedName>
    <definedName name="ProdCode2">#REF!</definedName>
    <definedName name="ProdCode2_Text" localSheetId="25">#REF!</definedName>
    <definedName name="ProdCode2_Text" localSheetId="12">#REF!</definedName>
    <definedName name="ProdCode2_Text" localSheetId="9">#REF!</definedName>
    <definedName name="ProdCode2_Text" localSheetId="10">#REF!</definedName>
    <definedName name="ProdCode2_Text" localSheetId="34">#REF!</definedName>
    <definedName name="ProdCode2_Text" localSheetId="14">#REF!</definedName>
    <definedName name="ProdCode2_Text">#REF!</definedName>
    <definedName name="ProdCode3" localSheetId="25">#REF!</definedName>
    <definedName name="ProdCode3" localSheetId="12">#REF!</definedName>
    <definedName name="ProdCode3" localSheetId="9">#REF!</definedName>
    <definedName name="ProdCode3" localSheetId="10">#REF!</definedName>
    <definedName name="ProdCode3" localSheetId="34">#REF!</definedName>
    <definedName name="ProdCode3" localSheetId="14">#REF!</definedName>
    <definedName name="ProdCode3">#REF!</definedName>
    <definedName name="ProdCode3_Text" localSheetId="25">#REF!</definedName>
    <definedName name="ProdCode3_Text" localSheetId="12">#REF!</definedName>
    <definedName name="ProdCode3_Text" localSheetId="9">#REF!</definedName>
    <definedName name="ProdCode3_Text" localSheetId="10">#REF!</definedName>
    <definedName name="ProdCode3_Text" localSheetId="34">#REF!</definedName>
    <definedName name="ProdCode3_Text" localSheetId="14">#REF!</definedName>
    <definedName name="ProdCode3_Text">#REF!</definedName>
    <definedName name="ProdCode4" localSheetId="25">#REF!</definedName>
    <definedName name="ProdCode4" localSheetId="12">#REF!</definedName>
    <definedName name="ProdCode4" localSheetId="9">#REF!</definedName>
    <definedName name="ProdCode4" localSheetId="10">#REF!</definedName>
    <definedName name="ProdCode4" localSheetId="34">#REF!</definedName>
    <definedName name="ProdCode4" localSheetId="14">#REF!</definedName>
    <definedName name="ProdCode4">#REF!</definedName>
    <definedName name="ProdCode4_Text" localSheetId="25">#REF!</definedName>
    <definedName name="ProdCode4_Text" localSheetId="12">#REF!</definedName>
    <definedName name="ProdCode4_Text" localSheetId="9">#REF!</definedName>
    <definedName name="ProdCode4_Text" localSheetId="10">#REF!</definedName>
    <definedName name="ProdCode4_Text" localSheetId="34">#REF!</definedName>
    <definedName name="ProdCode4_Text" localSheetId="14">#REF!</definedName>
    <definedName name="ProdCode4_Text">#REF!</definedName>
    <definedName name="ProdCode5" localSheetId="25">#REF!</definedName>
    <definedName name="ProdCode5" localSheetId="12">#REF!</definedName>
    <definedName name="ProdCode5" localSheetId="9">#REF!</definedName>
    <definedName name="ProdCode5" localSheetId="10">#REF!</definedName>
    <definedName name="ProdCode5" localSheetId="34">#REF!</definedName>
    <definedName name="ProdCode5" localSheetId="14">#REF!</definedName>
    <definedName name="ProdCode5">#REF!</definedName>
    <definedName name="ProdCode5_Text" localSheetId="25">#REF!</definedName>
    <definedName name="ProdCode5_Text" localSheetId="12">#REF!</definedName>
    <definedName name="ProdCode5_Text" localSheetId="9">#REF!</definedName>
    <definedName name="ProdCode5_Text" localSheetId="10">#REF!</definedName>
    <definedName name="ProdCode5_Text" localSheetId="34">#REF!</definedName>
    <definedName name="ProdCode5_Text" localSheetId="14">#REF!</definedName>
    <definedName name="ProdCode5_Text">#REF!</definedName>
    <definedName name="ProdPct1" localSheetId="25">#REF!</definedName>
    <definedName name="ProdPct1" localSheetId="12">#REF!</definedName>
    <definedName name="ProdPct1" localSheetId="9">#REF!</definedName>
    <definedName name="ProdPct1" localSheetId="10">#REF!</definedName>
    <definedName name="ProdPct1" localSheetId="34">#REF!</definedName>
    <definedName name="ProdPct1" localSheetId="14">#REF!</definedName>
    <definedName name="ProdPct1">#REF!</definedName>
    <definedName name="ProdPct2" localSheetId="25">#REF!</definedName>
    <definedName name="ProdPct2" localSheetId="12">#REF!</definedName>
    <definedName name="ProdPct2" localSheetId="9">#REF!</definedName>
    <definedName name="ProdPct2" localSheetId="10">#REF!</definedName>
    <definedName name="ProdPct2" localSheetId="34">#REF!</definedName>
    <definedName name="ProdPct2" localSheetId="14">#REF!</definedName>
    <definedName name="ProdPct2">#REF!</definedName>
    <definedName name="ProdPct3" localSheetId="25">#REF!</definedName>
    <definedName name="ProdPct3" localSheetId="12">#REF!</definedName>
    <definedName name="ProdPct3" localSheetId="9">#REF!</definedName>
    <definedName name="ProdPct3" localSheetId="10">#REF!</definedName>
    <definedName name="ProdPct3" localSheetId="34">#REF!</definedName>
    <definedName name="ProdPct3" localSheetId="14">#REF!</definedName>
    <definedName name="ProdPct3">#REF!</definedName>
    <definedName name="ProdPct4" localSheetId="25">#REF!</definedName>
    <definedName name="ProdPct4" localSheetId="12">#REF!</definedName>
    <definedName name="ProdPct4" localSheetId="9">#REF!</definedName>
    <definedName name="ProdPct4" localSheetId="10">#REF!</definedName>
    <definedName name="ProdPct4" localSheetId="34">#REF!</definedName>
    <definedName name="ProdPct4" localSheetId="14">#REF!</definedName>
    <definedName name="ProdPct4">#REF!</definedName>
    <definedName name="ProdPct5" localSheetId="25">#REF!</definedName>
    <definedName name="ProdPct5" localSheetId="12">#REF!</definedName>
    <definedName name="ProdPct5" localSheetId="9">#REF!</definedName>
    <definedName name="ProdPct5" localSheetId="10">#REF!</definedName>
    <definedName name="ProdPct5" localSheetId="34">#REF!</definedName>
    <definedName name="ProdPct5" localSheetId="14">#REF!</definedName>
    <definedName name="ProdPct5">#REF!</definedName>
    <definedName name="PRODPER" localSheetId="25">#REF!</definedName>
    <definedName name="PRODPER" localSheetId="12">#REF!</definedName>
    <definedName name="PRODPER" localSheetId="9">#REF!</definedName>
    <definedName name="PRODPER" localSheetId="10">#REF!</definedName>
    <definedName name="PRODPER" localSheetId="34">#REF!</definedName>
    <definedName name="PRODPER" localSheetId="14">#REF!</definedName>
    <definedName name="PRODPER">#REF!</definedName>
    <definedName name="PROFIT" localSheetId="25">#REF!</definedName>
    <definedName name="PROFIT" localSheetId="20">#REF!</definedName>
    <definedName name="PROFIT" localSheetId="12">#REF!</definedName>
    <definedName name="PROFIT" localSheetId="9">#REF!</definedName>
    <definedName name="PROFIT" localSheetId="10">#REF!</definedName>
    <definedName name="PROFIT" localSheetId="34">#REF!</definedName>
    <definedName name="PROFIT" localSheetId="14">#REF!</definedName>
    <definedName name="PROFIT">#REF!</definedName>
    <definedName name="PROGPER" localSheetId="25">#REF!</definedName>
    <definedName name="PROGPER" localSheetId="12">#REF!</definedName>
    <definedName name="PROGPER" localSheetId="9">#REF!</definedName>
    <definedName name="PROGPER" localSheetId="10">#REF!</definedName>
    <definedName name="PROGPER" localSheetId="34">#REF!</definedName>
    <definedName name="PROGPER" localSheetId="14">#REF!</definedName>
    <definedName name="PROGPER">#REF!</definedName>
    <definedName name="ProjAddress1" localSheetId="25">#REF!</definedName>
    <definedName name="ProjAddress1" localSheetId="12">#REF!</definedName>
    <definedName name="ProjAddress1" localSheetId="9">#REF!</definedName>
    <definedName name="ProjAddress1" localSheetId="10">#REF!</definedName>
    <definedName name="ProjAddress1" localSheetId="34">#REF!</definedName>
    <definedName name="ProjAddress1" localSheetId="14">#REF!</definedName>
    <definedName name="ProjAddress1">#REF!</definedName>
    <definedName name="ProjAddress2" localSheetId="25">#REF!</definedName>
    <definedName name="ProjAddress2" localSheetId="12">#REF!</definedName>
    <definedName name="ProjAddress2" localSheetId="9">#REF!</definedName>
    <definedName name="ProjAddress2" localSheetId="10">#REF!</definedName>
    <definedName name="ProjAddress2" localSheetId="34">#REF!</definedName>
    <definedName name="ProjAddress2" localSheetId="14">#REF!</definedName>
    <definedName name="ProjAddress2">#REF!</definedName>
    <definedName name="ProjCity" localSheetId="25">#REF!</definedName>
    <definedName name="ProjCity" localSheetId="12">#REF!</definedName>
    <definedName name="ProjCity" localSheetId="9">#REF!</definedName>
    <definedName name="ProjCity" localSheetId="10">#REF!</definedName>
    <definedName name="ProjCity" localSheetId="34">#REF!</definedName>
    <definedName name="ProjCity" localSheetId="14">#REF!</definedName>
    <definedName name="ProjCity">#REF!</definedName>
    <definedName name="ProjCountry" localSheetId="25">#REF!</definedName>
    <definedName name="ProjCountry" localSheetId="12">#REF!</definedName>
    <definedName name="ProjCountry" localSheetId="9">#REF!</definedName>
    <definedName name="ProjCountry" localSheetId="10">#REF!</definedName>
    <definedName name="ProjCountry" localSheetId="34">#REF!</definedName>
    <definedName name="ProjCountry" localSheetId="14">#REF!</definedName>
    <definedName name="ProjCountry">#REF!</definedName>
    <definedName name="ProjCounty" localSheetId="25">#REF!</definedName>
    <definedName name="ProjCounty" localSheetId="12">#REF!</definedName>
    <definedName name="ProjCounty" localSheetId="9">#REF!</definedName>
    <definedName name="ProjCounty" localSheetId="10">#REF!</definedName>
    <definedName name="ProjCounty" localSheetId="34">#REF!</definedName>
    <definedName name="ProjCounty" localSheetId="14">#REF!</definedName>
    <definedName name="ProjCounty">#REF!</definedName>
    <definedName name="ProjName" localSheetId="25">#REF!</definedName>
    <definedName name="ProjName" localSheetId="12">#REF!</definedName>
    <definedName name="ProjName" localSheetId="9">#REF!</definedName>
    <definedName name="ProjName" localSheetId="10">#REF!</definedName>
    <definedName name="ProjName" localSheetId="34">#REF!</definedName>
    <definedName name="ProjName" localSheetId="14">#REF!</definedName>
    <definedName name="ProjName">#REF!</definedName>
    <definedName name="ProjNum" localSheetId="25">#REF!</definedName>
    <definedName name="ProjNum" localSheetId="12">#REF!</definedName>
    <definedName name="ProjNum" localSheetId="9">#REF!</definedName>
    <definedName name="ProjNum" localSheetId="10">#REF!</definedName>
    <definedName name="ProjNum" localSheetId="34">#REF!</definedName>
    <definedName name="ProjNum" localSheetId="14">#REF!</definedName>
    <definedName name="ProjNum">#REF!</definedName>
    <definedName name="ProjPostal" localSheetId="25">#REF!</definedName>
    <definedName name="ProjPostal" localSheetId="12">#REF!</definedName>
    <definedName name="ProjPostal" localSheetId="9">#REF!</definedName>
    <definedName name="ProjPostal" localSheetId="10">#REF!</definedName>
    <definedName name="ProjPostal" localSheetId="34">#REF!</definedName>
    <definedName name="ProjPostal" localSheetId="14">#REF!</definedName>
    <definedName name="ProjPostal">#REF!</definedName>
    <definedName name="ProjState" localSheetId="25">#REF!</definedName>
    <definedName name="ProjState" localSheetId="12">#REF!</definedName>
    <definedName name="ProjState" localSheetId="9">#REF!</definedName>
    <definedName name="ProjState" localSheetId="10">#REF!</definedName>
    <definedName name="ProjState" localSheetId="34">#REF!</definedName>
    <definedName name="ProjState" localSheetId="14">#REF!</definedName>
    <definedName name="ProjState">#REF!</definedName>
    <definedName name="PSABillingMethod" localSheetId="25">#REF!</definedName>
    <definedName name="PSABillingMethod" localSheetId="12">#REF!</definedName>
    <definedName name="PSABillingMethod" localSheetId="9">#REF!</definedName>
    <definedName name="PSABillingMethod" localSheetId="10">#REF!</definedName>
    <definedName name="PSABillingMethod" localSheetId="34">#REF!</definedName>
    <definedName name="PSABillingMethod" localSheetId="14">#REF!</definedName>
    <definedName name="PSABillingMethod">#REF!</definedName>
    <definedName name="psbmth" localSheetId="25">[13]Intro!#REF!</definedName>
    <definedName name="psbmth" localSheetId="20">[13]Intro!#REF!</definedName>
    <definedName name="psbmth" localSheetId="30">[13]Intro!#REF!</definedName>
    <definedName name="psbmth" localSheetId="13">[13]Intro!#REF!</definedName>
    <definedName name="psbmth" localSheetId="31">[13]Intro!#REF!</definedName>
    <definedName name="psbmth" localSheetId="32">[13]Intro!#REF!</definedName>
    <definedName name="psbmth" localSheetId="29">[13]Intro!#REF!</definedName>
    <definedName name="psbmth" localSheetId="26">[13]Intro!#REF!</definedName>
    <definedName name="psbmth" localSheetId="12">[13]Intro!#REF!</definedName>
    <definedName name="psbmth" localSheetId="27">[13]Intro!#REF!</definedName>
    <definedName name="psbmth" localSheetId="28">[13]Intro!#REF!</definedName>
    <definedName name="psbmth" localSheetId="9">[13]Intro!#REF!</definedName>
    <definedName name="psbmth" localSheetId="24">[13]Intro!#REF!</definedName>
    <definedName name="psbmth" localSheetId="18">[13]Intro!#REF!</definedName>
    <definedName name="psbmth" localSheetId="10">[13]Intro!#REF!</definedName>
    <definedName name="psbmth" localSheetId="34">[13]Intro!#REF!</definedName>
    <definedName name="psbmth" localSheetId="16">[13]Intro!#REF!</definedName>
    <definedName name="psbmth" localSheetId="33">[13]Intro!#REF!</definedName>
    <definedName name="psbmth" localSheetId="14">[13]Intro!#REF!</definedName>
    <definedName name="psbmth">[13]Intro!#REF!</definedName>
    <definedName name="puja" localSheetId="25">#REF!</definedName>
    <definedName name="puja" localSheetId="1">#REF!</definedName>
    <definedName name="puja" localSheetId="5">#REF!</definedName>
    <definedName name="puja" localSheetId="20">#REF!</definedName>
    <definedName name="puja" localSheetId="30">#REF!</definedName>
    <definedName name="puja" localSheetId="7">#REF!</definedName>
    <definedName name="puja" localSheetId="19">#REF!</definedName>
    <definedName name="puja" localSheetId="31">#REF!</definedName>
    <definedName name="puja" localSheetId="32">#REF!</definedName>
    <definedName name="puja" localSheetId="29">#REF!</definedName>
    <definedName name="puja" localSheetId="26">#REF!</definedName>
    <definedName name="puja" localSheetId="12">#REF!</definedName>
    <definedName name="puja" localSheetId="28">#REF!</definedName>
    <definedName name="puja" localSheetId="9">#REF!</definedName>
    <definedName name="puja" localSheetId="24">#REF!</definedName>
    <definedName name="puja" localSheetId="3">#REF!</definedName>
    <definedName name="puja" localSheetId="18">#REF!</definedName>
    <definedName name="puja" localSheetId="10">#REF!</definedName>
    <definedName name="puja" localSheetId="6">#REF!</definedName>
    <definedName name="puja" localSheetId="17">#REF!</definedName>
    <definedName name="puja" localSheetId="4">#REF!</definedName>
    <definedName name="puja" localSheetId="16">#REF!</definedName>
    <definedName name="puja" localSheetId="33">#REF!</definedName>
    <definedName name="puja" localSheetId="14">#REF!</definedName>
    <definedName name="puja">#REF!</definedName>
    <definedName name="qnet" localSheetId="25">[13]Intro!#REF!</definedName>
    <definedName name="qnet" localSheetId="20">[13]Intro!#REF!</definedName>
    <definedName name="qnet" localSheetId="30">[13]Intro!#REF!</definedName>
    <definedName name="qnet" localSheetId="13">[13]Intro!#REF!</definedName>
    <definedName name="qnet" localSheetId="31">[13]Intro!#REF!</definedName>
    <definedName name="qnet" localSheetId="32">[13]Intro!#REF!</definedName>
    <definedName name="qnet" localSheetId="29">[13]Intro!#REF!</definedName>
    <definedName name="qnet" localSheetId="26">[13]Intro!#REF!</definedName>
    <definedName name="qnet" localSheetId="12">[13]Intro!#REF!</definedName>
    <definedName name="qnet" localSheetId="28">[13]Intro!#REF!</definedName>
    <definedName name="qnet" localSheetId="9">[13]Intro!#REF!</definedName>
    <definedName name="qnet" localSheetId="24">[13]Intro!#REF!</definedName>
    <definedName name="qnet" localSheetId="18">[13]Intro!#REF!</definedName>
    <definedName name="qnet" localSheetId="10">[13]Intro!#REF!</definedName>
    <definedName name="qnet" localSheetId="34">[13]Intro!#REF!</definedName>
    <definedName name="qnet" localSheetId="16">[13]Intro!#REF!</definedName>
    <definedName name="qnet" localSheetId="33">[13]Intro!#REF!</definedName>
    <definedName name="qnet" localSheetId="14">[13]Intro!#REF!</definedName>
    <definedName name="qnet">[13]Intro!#REF!</definedName>
    <definedName name="qnetlat" localSheetId="25">[13]Intro!#REF!</definedName>
    <definedName name="qnetlat" localSheetId="20">[13]Intro!#REF!</definedName>
    <definedName name="qnetlat" localSheetId="12">[13]Intro!#REF!</definedName>
    <definedName name="qnetlat" localSheetId="9">[13]Intro!#REF!</definedName>
    <definedName name="qnetlat" localSheetId="10">[13]Intro!#REF!</definedName>
    <definedName name="qnetlat" localSheetId="34">[13]Intro!#REF!</definedName>
    <definedName name="qnetlat" localSheetId="14">[13]Intro!#REF!</definedName>
    <definedName name="qnetlat">[13]Intro!#REF!</definedName>
    <definedName name="qnetseis" localSheetId="25">[13]Intro!#REF!</definedName>
    <definedName name="qnetseis" localSheetId="20">[13]Intro!#REF!</definedName>
    <definedName name="qnetseis" localSheetId="12">[13]Intro!#REF!</definedName>
    <definedName name="qnetseis" localSheetId="9">[13]Intro!#REF!</definedName>
    <definedName name="qnetseis" localSheetId="10">[13]Intro!#REF!</definedName>
    <definedName name="qnetseis" localSheetId="34">[13]Intro!#REF!</definedName>
    <definedName name="qnetseis" localSheetId="14">[13]Intro!#REF!</definedName>
    <definedName name="qnetseis">[13]Intro!#REF!</definedName>
    <definedName name="qnetsi" localSheetId="25">[13]Intro!#REF!</definedName>
    <definedName name="qnetsi" localSheetId="20">[13]Intro!#REF!</definedName>
    <definedName name="qnetsi" localSheetId="12">[13]Intro!#REF!</definedName>
    <definedName name="qnetsi" localSheetId="9">[13]Intro!#REF!</definedName>
    <definedName name="qnetsi" localSheetId="10">[13]Intro!#REF!</definedName>
    <definedName name="qnetsi" localSheetId="34">[13]Intro!#REF!</definedName>
    <definedName name="qnetsi" localSheetId="14">[13]Intro!#REF!</definedName>
    <definedName name="qnetsi">[13]Intro!#REF!</definedName>
    <definedName name="Qty_as_on_apr" localSheetId="25">#REF!</definedName>
    <definedName name="Qty_as_on_apr" localSheetId="1">#REF!</definedName>
    <definedName name="Qty_as_on_apr" localSheetId="5">#REF!</definedName>
    <definedName name="Qty_as_on_apr" localSheetId="20">#REF!</definedName>
    <definedName name="Qty_as_on_apr" localSheetId="30">#REF!</definedName>
    <definedName name="Qty_as_on_apr" localSheetId="7">#REF!</definedName>
    <definedName name="Qty_as_on_apr" localSheetId="19">#REF!</definedName>
    <definedName name="Qty_as_on_apr" localSheetId="31">#REF!</definedName>
    <definedName name="Qty_as_on_apr" localSheetId="32">#REF!</definedName>
    <definedName name="Qty_as_on_apr" localSheetId="29">#REF!</definedName>
    <definedName name="Qty_as_on_apr" localSheetId="26">#REF!</definedName>
    <definedName name="Qty_as_on_apr" localSheetId="12">#REF!</definedName>
    <definedName name="Qty_as_on_apr" localSheetId="27">#REF!</definedName>
    <definedName name="Qty_as_on_apr" localSheetId="28">#REF!</definedName>
    <definedName name="Qty_as_on_apr" localSheetId="9">#REF!</definedName>
    <definedName name="Qty_as_on_apr" localSheetId="24">#REF!</definedName>
    <definedName name="Qty_as_on_apr" localSheetId="3">#REF!</definedName>
    <definedName name="Qty_as_on_apr" localSheetId="18">#REF!</definedName>
    <definedName name="Qty_as_on_apr" localSheetId="10">#REF!</definedName>
    <definedName name="Qty_as_on_apr" localSheetId="6">#REF!</definedName>
    <definedName name="Qty_as_on_apr" localSheetId="17">#REF!</definedName>
    <definedName name="Qty_as_on_apr" localSheetId="4">#REF!</definedName>
    <definedName name="Qty_as_on_apr" localSheetId="34">#REF!</definedName>
    <definedName name="Qty_as_on_apr" localSheetId="16">#REF!</definedName>
    <definedName name="Qty_as_on_apr" localSheetId="33">#REF!</definedName>
    <definedName name="Qty_as_on_apr" localSheetId="14">#REF!</definedName>
    <definedName name="Qty_as_on_apr">#REF!</definedName>
    <definedName name="qult" localSheetId="25">#REF!</definedName>
    <definedName name="qult" localSheetId="12">#REF!</definedName>
    <definedName name="qult" localSheetId="9">#REF!</definedName>
    <definedName name="qult" localSheetId="10">#REF!</definedName>
    <definedName name="qult" localSheetId="34">#REF!</definedName>
    <definedName name="qult" localSheetId="14">#REF!</definedName>
    <definedName name="qult">#REF!</definedName>
    <definedName name="R.C.C." localSheetId="25">[6]A.O.R.!#REF!</definedName>
    <definedName name="R.C.C." localSheetId="1">[7]A.O.R.!#REF!</definedName>
    <definedName name="R.C.C." localSheetId="5">[7]A.O.R.!#REF!</definedName>
    <definedName name="R.C.C." localSheetId="20">[7]A.O.R.!#REF!</definedName>
    <definedName name="R.C.C." localSheetId="30">[7]A.O.R.!#REF!</definedName>
    <definedName name="R.C.C." localSheetId="13">[7]A.O.R.!#REF!</definedName>
    <definedName name="R.C.C." localSheetId="7">[7]A.O.R.!#REF!</definedName>
    <definedName name="R.C.C." localSheetId="31">[7]A.O.R.!#REF!</definedName>
    <definedName name="R.C.C." localSheetId="32">[7]A.O.R.!#REF!</definedName>
    <definedName name="R.C.C." localSheetId="29">[7]A.O.R.!#REF!</definedName>
    <definedName name="R.C.C." localSheetId="26">[7]A.O.R.!#REF!</definedName>
    <definedName name="R.C.C." localSheetId="12">[6]A.O.R.!#REF!</definedName>
    <definedName name="R.C.C." localSheetId="27">[7]A.O.R.!#REF!</definedName>
    <definedName name="R.C.C." localSheetId="28">[7]A.O.R.!#REF!</definedName>
    <definedName name="R.C.C." localSheetId="9">[7]A.O.R.!#REF!</definedName>
    <definedName name="R.C.C." localSheetId="24">[7]A.O.R.!#REF!</definedName>
    <definedName name="R.C.C." localSheetId="3">[7]A.O.R.!#REF!</definedName>
    <definedName name="R.C.C." localSheetId="18">[7]A.O.R.!#REF!</definedName>
    <definedName name="R.C.C." localSheetId="10">[6]A.O.R.!#REF!</definedName>
    <definedName name="R.C.C." localSheetId="6">[7]A.O.R.!#REF!</definedName>
    <definedName name="R.C.C." localSheetId="17">[7]A.O.R.!#REF!</definedName>
    <definedName name="R.C.C." localSheetId="4">[7]A.O.R.!#REF!</definedName>
    <definedName name="R.C.C." localSheetId="34">[6]A.O.R.!#REF!</definedName>
    <definedName name="R.C.C." localSheetId="16">[7]A.O.R.!#REF!</definedName>
    <definedName name="R.C.C." localSheetId="33">[7]A.O.R.!#REF!</definedName>
    <definedName name="R.C.C." localSheetId="14">[6]A.O.R.!#REF!</definedName>
    <definedName name="R.C.C.">[6]A.O.R.!#REF!</definedName>
    <definedName name="RA" localSheetId="25">#REF!</definedName>
    <definedName name="RA" localSheetId="1">#REF!</definedName>
    <definedName name="RA" localSheetId="5">#REF!</definedName>
    <definedName name="RA" localSheetId="20">#REF!</definedName>
    <definedName name="RA" localSheetId="30">#REF!</definedName>
    <definedName name="RA" localSheetId="7">#REF!</definedName>
    <definedName name="RA" localSheetId="19">#REF!</definedName>
    <definedName name="RA" localSheetId="31">#REF!</definedName>
    <definedName name="RA" localSheetId="32">#REF!</definedName>
    <definedName name="RA" localSheetId="29">#REF!</definedName>
    <definedName name="RA" localSheetId="26">#REF!</definedName>
    <definedName name="RA" localSheetId="12">#REF!</definedName>
    <definedName name="RA" localSheetId="28">#REF!</definedName>
    <definedName name="RA" localSheetId="9">#REF!</definedName>
    <definedName name="RA" localSheetId="24">#REF!</definedName>
    <definedName name="RA" localSheetId="3">#REF!</definedName>
    <definedName name="RA" localSheetId="18">#REF!</definedName>
    <definedName name="RA" localSheetId="10">#REF!</definedName>
    <definedName name="RA" localSheetId="6">#REF!</definedName>
    <definedName name="RA" localSheetId="17">#REF!</definedName>
    <definedName name="RA" localSheetId="4">#REF!</definedName>
    <definedName name="RA" localSheetId="16">#REF!</definedName>
    <definedName name="RA" localSheetId="33">#REF!</definedName>
    <definedName name="RA" localSheetId="14">#REF!</definedName>
    <definedName name="RA">#REF!</definedName>
    <definedName name="RADAR">[5]radar!$F$10</definedName>
    <definedName name="railecc" localSheetId="25">#REF!</definedName>
    <definedName name="railecc" localSheetId="20">#REF!</definedName>
    <definedName name="railecc" localSheetId="30">#REF!</definedName>
    <definedName name="railecc" localSheetId="31">#REF!</definedName>
    <definedName name="railecc" localSheetId="32">#REF!</definedName>
    <definedName name="railecc" localSheetId="29">#REF!</definedName>
    <definedName name="railecc" localSheetId="26">#REF!</definedName>
    <definedName name="railecc" localSheetId="12">#REF!</definedName>
    <definedName name="railecc" localSheetId="27">#REF!</definedName>
    <definedName name="railecc" localSheetId="28">#REF!</definedName>
    <definedName name="railecc" localSheetId="9">#REF!</definedName>
    <definedName name="railecc" localSheetId="24">#REF!</definedName>
    <definedName name="railecc" localSheetId="18">#REF!</definedName>
    <definedName name="railecc" localSheetId="10">#REF!</definedName>
    <definedName name="railecc" localSheetId="34">#REF!</definedName>
    <definedName name="railecc" localSheetId="16">#REF!</definedName>
    <definedName name="railecc" localSheetId="33">#REF!</definedName>
    <definedName name="railecc" localSheetId="14">#REF!</definedName>
    <definedName name="railecc">#REF!</definedName>
    <definedName name="railwt" localSheetId="25">#REF!</definedName>
    <definedName name="railwt" localSheetId="20">#REF!</definedName>
    <definedName name="railwt" localSheetId="12">#REF!</definedName>
    <definedName name="railwt" localSheetId="9">#REF!</definedName>
    <definedName name="railwt" localSheetId="10">#REF!</definedName>
    <definedName name="railwt" localSheetId="34">#REF!</definedName>
    <definedName name="railwt" localSheetId="14">#REF!</definedName>
    <definedName name="railwt">#REF!</definedName>
    <definedName name="raju">'[55]RAJU ASSO'!$A$5:$AP$69</definedName>
    <definedName name="_xlnm.Recorder">[43]Macro1!$B$1:$B$65536</definedName>
    <definedName name="REGULAR_STAFF" localSheetId="25">#REF!</definedName>
    <definedName name="REGULAR_STAFF" localSheetId="20">#REF!</definedName>
    <definedName name="REGULAR_STAFF" localSheetId="30">#REF!</definedName>
    <definedName name="REGULAR_STAFF" localSheetId="31">#REF!</definedName>
    <definedName name="REGULAR_STAFF" localSheetId="32">#REF!</definedName>
    <definedName name="REGULAR_STAFF" localSheetId="29">#REF!</definedName>
    <definedName name="REGULAR_STAFF" localSheetId="26">#REF!</definedName>
    <definedName name="REGULAR_STAFF" localSheetId="12">#REF!</definedName>
    <definedName name="REGULAR_STAFF" localSheetId="27">#REF!</definedName>
    <definedName name="REGULAR_STAFF" localSheetId="28">#REF!</definedName>
    <definedName name="REGULAR_STAFF" localSheetId="9">#REF!</definedName>
    <definedName name="REGULAR_STAFF" localSheetId="24">#REF!</definedName>
    <definedName name="REGULAR_STAFF" localSheetId="18">#REF!</definedName>
    <definedName name="REGULAR_STAFF" localSheetId="10">#REF!</definedName>
    <definedName name="REGULAR_STAFF" localSheetId="34">#REF!</definedName>
    <definedName name="REGULAR_STAFF" localSheetId="16">#REF!</definedName>
    <definedName name="REGULAR_STAFF" localSheetId="33">#REF!</definedName>
    <definedName name="REGULAR_STAFF" localSheetId="14">#REF!</definedName>
    <definedName name="REGULAR_STAFF">#REF!</definedName>
    <definedName name="REGULAR_STAFF_ENTRY">'[43]INPUT SHEET'!$B$462:$B$486</definedName>
    <definedName name="Rein" localSheetId="25">#REF!</definedName>
    <definedName name="Rein" localSheetId="1">#REF!</definedName>
    <definedName name="Rein" localSheetId="5">#REF!</definedName>
    <definedName name="Rein" localSheetId="20">#REF!</definedName>
    <definedName name="Rein" localSheetId="30">#REF!</definedName>
    <definedName name="Rein" localSheetId="7">#REF!</definedName>
    <definedName name="Rein" localSheetId="19">#REF!</definedName>
    <definedName name="Rein" localSheetId="31">#REF!</definedName>
    <definedName name="Rein" localSheetId="32">#REF!</definedName>
    <definedName name="Rein" localSheetId="29">#REF!</definedName>
    <definedName name="Rein" localSheetId="26">#REF!</definedName>
    <definedName name="Rein" localSheetId="12">#REF!</definedName>
    <definedName name="Rein" localSheetId="28">#REF!</definedName>
    <definedName name="Rein" localSheetId="9">#REF!</definedName>
    <definedName name="Rein" localSheetId="24">#REF!</definedName>
    <definedName name="Rein" localSheetId="3">#REF!</definedName>
    <definedName name="Rein" localSheetId="18">#REF!</definedName>
    <definedName name="Rein" localSheetId="10">#REF!</definedName>
    <definedName name="Rein" localSheetId="6">#REF!</definedName>
    <definedName name="Rein" localSheetId="17">#REF!</definedName>
    <definedName name="Rein" localSheetId="4">#REF!</definedName>
    <definedName name="Rein" localSheetId="34">#REF!</definedName>
    <definedName name="Rein" localSheetId="16">#REF!</definedName>
    <definedName name="Rein" localSheetId="33">#REF!</definedName>
    <definedName name="Rein" localSheetId="14">#REF!</definedName>
    <definedName name="Rein">#REF!</definedName>
    <definedName name="ReinfDetail" localSheetId="25">[54]Measurment!#REF!</definedName>
    <definedName name="ReinfDetail" localSheetId="20">[54]Measurment!#REF!</definedName>
    <definedName name="ReinfDetail" localSheetId="30">[54]Measurment!#REF!</definedName>
    <definedName name="ReinfDetail" localSheetId="13">[54]Measurment!#REF!</definedName>
    <definedName name="ReinfDetail" localSheetId="31">[54]Measurment!#REF!</definedName>
    <definedName name="ReinfDetail" localSheetId="32">[54]Measurment!#REF!</definedName>
    <definedName name="ReinfDetail" localSheetId="29">[54]Measurment!#REF!</definedName>
    <definedName name="ReinfDetail" localSheetId="26">[54]Measurment!#REF!</definedName>
    <definedName name="ReinfDetail" localSheetId="12">[54]Measurment!#REF!</definedName>
    <definedName name="ReinfDetail" localSheetId="27">[54]Measurment!#REF!</definedName>
    <definedName name="ReinfDetail" localSheetId="28">[54]Measurment!#REF!</definedName>
    <definedName name="ReinfDetail" localSheetId="9">[54]Measurment!#REF!</definedName>
    <definedName name="ReinfDetail" localSheetId="24">[54]Measurment!#REF!</definedName>
    <definedName name="ReinfDetail" localSheetId="18">[54]Measurment!#REF!</definedName>
    <definedName name="ReinfDetail" localSheetId="10">[54]Measurment!#REF!</definedName>
    <definedName name="ReinfDetail" localSheetId="34">[54]Measurment!#REF!</definedName>
    <definedName name="ReinfDetail" localSheetId="16">[54]Measurment!#REF!</definedName>
    <definedName name="ReinfDetail" localSheetId="33">[54]Measurment!#REF!</definedName>
    <definedName name="ReinfDetail" localSheetId="14">[54]Measurment!#REF!</definedName>
    <definedName name="ReinfDetail">[54]Measurment!#REF!</definedName>
    <definedName name="ReinfDetails" localSheetId="25">[30]Measurment!#REF!</definedName>
    <definedName name="ReinfDetails" localSheetId="20">[30]Measurment!#REF!</definedName>
    <definedName name="ReinfDetails" localSheetId="13">[30]Measurment!#REF!</definedName>
    <definedName name="ReinfDetails" localSheetId="31">[31]Measurment!#REF!</definedName>
    <definedName name="ReinfDetails" localSheetId="29">[31]Measurment!#REF!</definedName>
    <definedName name="ReinfDetails" localSheetId="12">[30]Measurment!#REF!</definedName>
    <definedName name="ReinfDetails" localSheetId="9">[30]Measurment!#REF!</definedName>
    <definedName name="ReinfDetails" localSheetId="10">[30]Measurment!#REF!</definedName>
    <definedName name="ReinfDetails" localSheetId="34">[30]Measurment!#REF!</definedName>
    <definedName name="ReinfDetails" localSheetId="14">[30]Measurment!#REF!</definedName>
    <definedName name="ReinfDetails">[30]Measurment!#REF!</definedName>
    <definedName name="Reinforcement" localSheetId="25">[30]Measurment!#REF!</definedName>
    <definedName name="Reinforcement" localSheetId="20">[30]Measurment!#REF!</definedName>
    <definedName name="Reinforcement" localSheetId="31">[31]Measurment!#REF!</definedName>
    <definedName name="Reinforcement" localSheetId="29">[31]Measurment!#REF!</definedName>
    <definedName name="Reinforcement" localSheetId="12">[30]Measurment!#REF!</definedName>
    <definedName name="Reinforcement" localSheetId="9">[30]Measurment!#REF!</definedName>
    <definedName name="Reinforcement" localSheetId="10">[30]Measurment!#REF!</definedName>
    <definedName name="Reinforcement" localSheetId="34">[30]Measurment!#REF!</definedName>
    <definedName name="Reinforcement" localSheetId="14">[30]Measurment!#REF!</definedName>
    <definedName name="Reinforcement">[30]Measurment!#REF!</definedName>
    <definedName name="ReinReconcilation" localSheetId="25">[26]Measurment!#REF!</definedName>
    <definedName name="ReinReconcilation" localSheetId="12">[26]Measurment!#REF!</definedName>
    <definedName name="ReinReconcilation" localSheetId="9">[26]Measurment!#REF!</definedName>
    <definedName name="ReinReconcilation" localSheetId="10">[26]Measurment!#REF!</definedName>
    <definedName name="ReinReconcilation" localSheetId="14">[26]Measurment!#REF!</definedName>
    <definedName name="ReinReconcilation">[26]Measurment!#REF!</definedName>
    <definedName name="Replace" localSheetId="25">#REF!</definedName>
    <definedName name="Replace" localSheetId="20">#REF!</definedName>
    <definedName name="Replace" localSheetId="30">#REF!</definedName>
    <definedName name="Replace" localSheetId="31">#REF!</definedName>
    <definedName name="Replace" localSheetId="32">#REF!</definedName>
    <definedName name="Replace" localSheetId="29">#REF!</definedName>
    <definedName name="Replace" localSheetId="26">#REF!</definedName>
    <definedName name="Replace" localSheetId="12">#REF!</definedName>
    <definedName name="Replace" localSheetId="27">#REF!</definedName>
    <definedName name="Replace" localSheetId="28">#REF!</definedName>
    <definedName name="Replace" localSheetId="9">#REF!</definedName>
    <definedName name="Replace" localSheetId="24">#REF!</definedName>
    <definedName name="Replace" localSheetId="18">#REF!</definedName>
    <definedName name="Replace" localSheetId="10">#REF!</definedName>
    <definedName name="Replace" localSheetId="34">#REF!</definedName>
    <definedName name="Replace" localSheetId="16">#REF!</definedName>
    <definedName name="Replace" localSheetId="33">#REF!</definedName>
    <definedName name="Replace" localSheetId="14">#REF!</definedName>
    <definedName name="Replace">#REF!</definedName>
    <definedName name="req" localSheetId="25">'[14]A.O.R r1Str'!#REF!</definedName>
    <definedName name="req" localSheetId="1">'[15]A.O.R r1Str'!#REF!</definedName>
    <definedName name="req" localSheetId="5">'[15]A.O.R r1Str'!#REF!</definedName>
    <definedName name="req" localSheetId="20">'[15]A.O.R r1Str'!#REF!</definedName>
    <definedName name="req" localSheetId="30">'[15]A.O.R r1Str'!#REF!</definedName>
    <definedName name="req" localSheetId="13">'[15]A.O.R r1Str'!#REF!</definedName>
    <definedName name="req" localSheetId="7">'[15]A.O.R r1Str'!#REF!</definedName>
    <definedName name="req" localSheetId="31">'[15]A.O.R r1Str'!#REF!</definedName>
    <definedName name="req" localSheetId="32">'[15]A.O.R r1Str'!#REF!</definedName>
    <definedName name="req" localSheetId="29">'[15]A.O.R r1Str'!#REF!</definedName>
    <definedName name="req" localSheetId="26">'[15]A.O.R r1Str'!#REF!</definedName>
    <definedName name="req" localSheetId="12">'[14]A.O.R r1Str'!#REF!</definedName>
    <definedName name="req" localSheetId="27">'[15]A.O.R r1Str'!#REF!</definedName>
    <definedName name="req" localSheetId="28">'[15]A.O.R r1Str'!#REF!</definedName>
    <definedName name="req" localSheetId="9">'[15]A.O.R r1Str'!#REF!</definedName>
    <definedName name="req" localSheetId="24">'[15]A.O.R r1Str'!#REF!</definedName>
    <definedName name="req" localSheetId="3">'[15]A.O.R r1Str'!#REF!</definedName>
    <definedName name="req" localSheetId="18">'[15]A.O.R r1Str'!#REF!</definedName>
    <definedName name="req" localSheetId="10">'[14]A.O.R r1Str'!#REF!</definedName>
    <definedName name="req" localSheetId="6">'[15]A.O.R r1Str'!#REF!</definedName>
    <definedName name="req" localSheetId="17">'[15]A.O.R r1Str'!#REF!</definedName>
    <definedName name="req" localSheetId="4">'[15]A.O.R r1Str'!#REF!</definedName>
    <definedName name="req" localSheetId="34">'[14]A.O.R r1Str'!#REF!</definedName>
    <definedName name="req" localSheetId="16">'[15]A.O.R r1Str'!#REF!</definedName>
    <definedName name="req" localSheetId="33">'[15]A.O.R r1Str'!#REF!</definedName>
    <definedName name="req" localSheetId="14">'[14]A.O.R r1Str'!#REF!</definedName>
    <definedName name="req">'[14]A.O.R r1Str'!#REF!</definedName>
    <definedName name="Reqd" localSheetId="25">'[14]A.O.R r1'!#REF!</definedName>
    <definedName name="Reqd" localSheetId="1">'[15]A.O.R r1'!#REF!</definedName>
    <definedName name="Reqd" localSheetId="5">'[15]A.O.R r1'!#REF!</definedName>
    <definedName name="Reqd" localSheetId="20">'[15]A.O.R r1'!#REF!</definedName>
    <definedName name="Reqd" localSheetId="30">'[15]A.O.R r1'!#REF!</definedName>
    <definedName name="Reqd" localSheetId="13">'[15]A.O.R r1'!#REF!</definedName>
    <definedName name="Reqd" localSheetId="7">'[15]A.O.R r1'!#REF!</definedName>
    <definedName name="Reqd" localSheetId="31">'[15]A.O.R r1'!#REF!</definedName>
    <definedName name="Reqd" localSheetId="32">'[15]A.O.R r1'!#REF!</definedName>
    <definedName name="Reqd" localSheetId="29">'[15]A.O.R r1'!#REF!</definedName>
    <definedName name="Reqd" localSheetId="26">'[15]A.O.R r1'!#REF!</definedName>
    <definedName name="Reqd" localSheetId="12">'[14]A.O.R r1'!#REF!</definedName>
    <definedName name="Reqd" localSheetId="27">'[15]A.O.R r1'!#REF!</definedName>
    <definedName name="Reqd" localSheetId="28">'[15]A.O.R r1'!#REF!</definedName>
    <definedName name="Reqd" localSheetId="9">'[15]A.O.R r1'!#REF!</definedName>
    <definedName name="Reqd" localSheetId="24">'[15]A.O.R r1'!#REF!</definedName>
    <definedName name="Reqd" localSheetId="3">'[15]A.O.R r1'!#REF!</definedName>
    <definedName name="Reqd" localSheetId="18">'[15]A.O.R r1'!#REF!</definedName>
    <definedName name="Reqd" localSheetId="10">'[14]A.O.R r1'!#REF!</definedName>
    <definedName name="Reqd" localSheetId="6">'[15]A.O.R r1'!#REF!</definedName>
    <definedName name="Reqd" localSheetId="17">'[15]A.O.R r1'!#REF!</definedName>
    <definedName name="Reqd" localSheetId="4">'[15]A.O.R r1'!#REF!</definedName>
    <definedName name="Reqd" localSheetId="34">'[14]A.O.R r1'!#REF!</definedName>
    <definedName name="Reqd" localSheetId="16">'[15]A.O.R r1'!#REF!</definedName>
    <definedName name="Reqd" localSheetId="33">'[15]A.O.R r1'!#REF!</definedName>
    <definedName name="Reqd" localSheetId="14">'[14]A.O.R r1'!#REF!</definedName>
    <definedName name="Reqd">'[14]A.O.R r1'!#REF!</definedName>
    <definedName name="required" localSheetId="25">#REF!</definedName>
    <definedName name="required" localSheetId="20">#REF!</definedName>
    <definedName name="required" localSheetId="30">#REF!</definedName>
    <definedName name="required" localSheetId="13">#REF!</definedName>
    <definedName name="required" localSheetId="31">#REF!</definedName>
    <definedName name="required" localSheetId="32">#REF!</definedName>
    <definedName name="required" localSheetId="29">#REF!</definedName>
    <definedName name="required" localSheetId="26">#REF!</definedName>
    <definedName name="required" localSheetId="12">#REF!</definedName>
    <definedName name="required" localSheetId="27">#REF!</definedName>
    <definedName name="required" localSheetId="28">#REF!</definedName>
    <definedName name="required" localSheetId="9">#REF!</definedName>
    <definedName name="required" localSheetId="24">#REF!</definedName>
    <definedName name="required" localSheetId="18">#REF!</definedName>
    <definedName name="required" localSheetId="10">#REF!</definedName>
    <definedName name="required" localSheetId="34">#REF!</definedName>
    <definedName name="required" localSheetId="16">#REF!</definedName>
    <definedName name="required" localSheetId="33">#REF!</definedName>
    <definedName name="required" localSheetId="14">#REF!</definedName>
    <definedName name="required">#REF!</definedName>
    <definedName name="REV" localSheetId="25">#REF!</definedName>
    <definedName name="REV" localSheetId="12">#REF!</definedName>
    <definedName name="REV" localSheetId="9">#REF!</definedName>
    <definedName name="REV" localSheetId="10">#REF!</definedName>
    <definedName name="REV" localSheetId="34">#REF!</definedName>
    <definedName name="REV" localSheetId="14">#REF!</definedName>
    <definedName name="REV">#REF!</definedName>
    <definedName name="REVENUE" localSheetId="25">#REF!</definedName>
    <definedName name="REVENUE" localSheetId="12">#REF!</definedName>
    <definedName name="REVENUE" localSheetId="9">#REF!</definedName>
    <definedName name="REVENUE" localSheetId="10">#REF!</definedName>
    <definedName name="REVENUE" localSheetId="34">#REF!</definedName>
    <definedName name="REVENUE" localSheetId="14">#REF!</definedName>
    <definedName name="REVENUE">#REF!</definedName>
    <definedName name="RINKU" localSheetId="25">#REF!</definedName>
    <definedName name="RINKU" localSheetId="31">#REF!</definedName>
    <definedName name="RINKU" localSheetId="12">#REF!</definedName>
    <definedName name="RINKU" localSheetId="9">#REF!</definedName>
    <definedName name="RINKU" localSheetId="10">#REF!</definedName>
    <definedName name="RINKU" localSheetId="34">#REF!</definedName>
    <definedName name="RINKU" localSheetId="14">#REF!</definedName>
    <definedName name="RINKU">#REF!</definedName>
    <definedName name="RM" localSheetId="25">#REF!</definedName>
    <definedName name="RM" localSheetId="31">#REF!</definedName>
    <definedName name="RM" localSheetId="12">#REF!</definedName>
    <definedName name="RM" localSheetId="9">#REF!</definedName>
    <definedName name="RM" localSheetId="10">#REF!</definedName>
    <definedName name="RM" localSheetId="34">#REF!</definedName>
    <definedName name="RM" localSheetId="14">#REF!</definedName>
    <definedName name="RM">#REF!</definedName>
    <definedName name="rmc" localSheetId="25">'[56]Client Vs.PC'!#REF!</definedName>
    <definedName name="rmc" localSheetId="1">'[56]Client Vs.PC'!#REF!</definedName>
    <definedName name="rmc" localSheetId="5">'[56]Client Vs.PC'!#REF!</definedName>
    <definedName name="rmc" localSheetId="20">'[56]Client Vs.PC'!#REF!</definedName>
    <definedName name="rmc" localSheetId="30">'[56]Client Vs.PC'!#REF!</definedName>
    <definedName name="rmc" localSheetId="7">'[56]Client Vs.PC'!#REF!</definedName>
    <definedName name="rmc" localSheetId="19">'[56]Client Vs.PC'!#REF!</definedName>
    <definedName name="rmc" localSheetId="31">'[56]Client Vs.PC'!#REF!</definedName>
    <definedName name="rmc" localSheetId="32">'[56]Client Vs.PC'!#REF!</definedName>
    <definedName name="rmc" localSheetId="29">'[56]Client Vs.PC'!#REF!</definedName>
    <definedName name="rmc" localSheetId="26">'[56]Client Vs.PC'!#REF!</definedName>
    <definedName name="rmc" localSheetId="12">'[56]Client Vs.PC'!#REF!</definedName>
    <definedName name="rmc" localSheetId="27">'[56]Client Vs.PC'!#REF!</definedName>
    <definedName name="rmc" localSheetId="28">'[56]Client Vs.PC'!#REF!</definedName>
    <definedName name="rmc" localSheetId="9">'[56]Client Vs.PC'!#REF!</definedName>
    <definedName name="rmc" localSheetId="24">'[56]Client Vs.PC'!#REF!</definedName>
    <definedName name="rmc" localSheetId="3">'[56]Client Vs.PC'!#REF!</definedName>
    <definedName name="rmc" localSheetId="18">'[56]Client Vs.PC'!#REF!</definedName>
    <definedName name="rmc" localSheetId="10">'[56]Client Vs.PC'!#REF!</definedName>
    <definedName name="rmc" localSheetId="6">'[56]Client Vs.PC'!#REF!</definedName>
    <definedName name="rmc" localSheetId="17">'[56]Client Vs.PC'!#REF!</definedName>
    <definedName name="rmc" localSheetId="4">'[56]Client Vs.PC'!#REF!</definedName>
    <definedName name="rmc" localSheetId="16">'[56]Client Vs.PC'!#REF!</definedName>
    <definedName name="rmc" localSheetId="33">'[56]Client Vs.PC'!#REF!</definedName>
    <definedName name="rmc" localSheetId="14">'[56]Client Vs.PC'!#REF!</definedName>
    <definedName name="rmc">'[56]Client Vs.PC'!#REF!</definedName>
    <definedName name="road" localSheetId="25">#REF!</definedName>
    <definedName name="road" localSheetId="20">#REF!</definedName>
    <definedName name="road" localSheetId="30">#REF!</definedName>
    <definedName name="road" localSheetId="31">#REF!</definedName>
    <definedName name="road" localSheetId="32">#REF!</definedName>
    <definedName name="road" localSheetId="29">#REF!</definedName>
    <definedName name="road" localSheetId="26">#REF!</definedName>
    <definedName name="road" localSheetId="12">#REF!</definedName>
    <definedName name="road" localSheetId="28">#REF!</definedName>
    <definedName name="road" localSheetId="9">#REF!</definedName>
    <definedName name="road" localSheetId="24">#REF!</definedName>
    <definedName name="road" localSheetId="18">#REF!</definedName>
    <definedName name="road" localSheetId="10">#REF!</definedName>
    <definedName name="road" localSheetId="34">#REF!</definedName>
    <definedName name="road" localSheetId="16">#REF!</definedName>
    <definedName name="road" localSheetId="33">#REF!</definedName>
    <definedName name="road" localSheetId="14">#REF!</definedName>
    <definedName name="road">#REF!</definedName>
    <definedName name="ROADWORKS" localSheetId="1">'[19]BOQ Distribution'!$A$5:$G$24</definedName>
    <definedName name="ROADWORKS" localSheetId="5">'[19]BOQ Distribution'!$A$5:$G$24</definedName>
    <definedName name="ROADWORKS" localSheetId="20">'[19]BOQ Distribution'!$A$5:$G$24</definedName>
    <definedName name="ROADWORKS" localSheetId="30">'[19]BOQ Distribution'!$A$5:$G$24</definedName>
    <definedName name="ROADWORKS" localSheetId="7">'[19]BOQ Distribution'!$A$5:$G$24</definedName>
    <definedName name="ROADWORKS" localSheetId="31">'[19]BOQ Distribution'!$A$5:$G$24</definedName>
    <definedName name="ROADWORKS" localSheetId="32">'[19]BOQ Distribution'!$A$5:$G$24</definedName>
    <definedName name="ROADWORKS" localSheetId="29">'[19]BOQ Distribution'!$A$5:$G$24</definedName>
    <definedName name="ROADWORKS" localSheetId="26">'[19]BOQ Distribution'!$A$5:$G$24</definedName>
    <definedName name="ROADWORKS" localSheetId="27">'[20]BOQ Distribution'!$A$5:$G$24</definedName>
    <definedName name="ROADWORKS" localSheetId="28">'[19]BOQ Distribution'!$A$5:$G$24</definedName>
    <definedName name="ROADWORKS" localSheetId="9">'[20]BOQ Distribution'!$A$5:$G$24</definedName>
    <definedName name="ROADWORKS" localSheetId="24">'[19]BOQ Distribution'!$A$5:$G$24</definedName>
    <definedName name="ROADWORKS" localSheetId="3">'[19]BOQ Distribution'!$A$5:$G$24</definedName>
    <definedName name="ROADWORKS" localSheetId="18">'[19]BOQ Distribution'!$A$5:$G$24</definedName>
    <definedName name="ROADWORKS" localSheetId="6">'[19]BOQ Distribution'!$A$5:$G$24</definedName>
    <definedName name="ROADWORKS" localSheetId="17">'[19]BOQ Distribution'!$A$5:$G$24</definedName>
    <definedName name="ROADWORKS" localSheetId="4">'[19]BOQ Distribution'!$A$5:$G$24</definedName>
    <definedName name="ROADWORKS" localSheetId="16">'[19]BOQ Distribution'!$A$5:$G$24</definedName>
    <definedName name="ROADWORKS" localSheetId="33">'[19]BOQ Distribution'!$A$5:$G$24</definedName>
    <definedName name="ROADWORKS">'[9]BOQ Distribution'!$A$5:$G$24</definedName>
    <definedName name="roofing" localSheetId="25">[30]Measurment!#REF!</definedName>
    <definedName name="roofing" localSheetId="20">[30]Measurment!#REF!</definedName>
    <definedName name="roofing" localSheetId="30">[30]Measurment!#REF!</definedName>
    <definedName name="roofing" localSheetId="31">[31]Measurment!#REF!</definedName>
    <definedName name="roofing" localSheetId="32">[30]Measurment!#REF!</definedName>
    <definedName name="roofing" localSheetId="29">[31]Measurment!#REF!</definedName>
    <definedName name="roofing" localSheetId="26">[30]Measurment!#REF!</definedName>
    <definedName name="roofing" localSheetId="12">[30]Measurment!#REF!</definedName>
    <definedName name="roofing" localSheetId="27">[30]Measurment!#REF!</definedName>
    <definedName name="roofing" localSheetId="28">[30]Measurment!#REF!</definedName>
    <definedName name="roofing" localSheetId="9">[30]Measurment!#REF!</definedName>
    <definedName name="roofing" localSheetId="24">[30]Measurment!#REF!</definedName>
    <definedName name="roofing" localSheetId="18">[30]Measurment!#REF!</definedName>
    <definedName name="roofing" localSheetId="10">[30]Measurment!#REF!</definedName>
    <definedName name="roofing" localSheetId="34">[30]Measurment!#REF!</definedName>
    <definedName name="roofing" localSheetId="16">[30]Measurment!#REF!</definedName>
    <definedName name="roofing" localSheetId="33">[30]Measurment!#REF!</definedName>
    <definedName name="roofing" localSheetId="14">[30]Measurment!#REF!</definedName>
    <definedName name="roofing">[30]Measurment!#REF!</definedName>
    <definedName name="rpt" localSheetId="25">#REF!</definedName>
    <definedName name="rpt" localSheetId="20">#REF!</definedName>
    <definedName name="rpt" localSheetId="30">#REF!</definedName>
    <definedName name="rpt" localSheetId="31">#REF!</definedName>
    <definedName name="rpt" localSheetId="32">#REF!</definedName>
    <definedName name="rpt" localSheetId="29">#REF!</definedName>
    <definedName name="rpt" localSheetId="26">#REF!</definedName>
    <definedName name="rpt" localSheetId="12">#REF!</definedName>
    <definedName name="rpt" localSheetId="27">#REF!</definedName>
    <definedName name="rpt" localSheetId="28">#REF!</definedName>
    <definedName name="rpt" localSheetId="9">#REF!</definedName>
    <definedName name="rpt" localSheetId="24">#REF!</definedName>
    <definedName name="rpt" localSheetId="18">#REF!</definedName>
    <definedName name="rpt" localSheetId="10">#REF!</definedName>
    <definedName name="rpt" localSheetId="34">#REF!</definedName>
    <definedName name="rpt" localSheetId="16">#REF!</definedName>
    <definedName name="rpt" localSheetId="33">#REF!</definedName>
    <definedName name="rpt" localSheetId="14">#REF!</definedName>
    <definedName name="rpt">#REF!</definedName>
    <definedName name="s">'[52]BOQ Distribution'!$A$50:$G$51</definedName>
    <definedName name="S.NO." localSheetId="25">[41]sheeet7!#REF!</definedName>
    <definedName name="S.NO." localSheetId="1">[42]sheeet7!#REF!</definedName>
    <definedName name="S.NO." localSheetId="5">[42]sheeet7!#REF!</definedName>
    <definedName name="S.NO." localSheetId="20">[42]sheeet7!#REF!</definedName>
    <definedName name="S.NO." localSheetId="30">[42]sheeet7!#REF!</definedName>
    <definedName name="S.NO." localSheetId="13">[42]sheeet7!#REF!</definedName>
    <definedName name="S.NO." localSheetId="7">[42]sheeet7!#REF!</definedName>
    <definedName name="S.NO." localSheetId="31">[42]sheeet7!#REF!</definedName>
    <definedName name="S.NO." localSheetId="32">[42]sheeet7!#REF!</definedName>
    <definedName name="S.NO." localSheetId="29">[42]sheeet7!#REF!</definedName>
    <definedName name="S.NO." localSheetId="26">[42]sheeet7!#REF!</definedName>
    <definedName name="S.NO." localSheetId="12">[41]sheeet7!#REF!</definedName>
    <definedName name="S.NO." localSheetId="27">[42]sheeet7!#REF!</definedName>
    <definedName name="S.NO." localSheetId="28">[42]sheeet7!#REF!</definedName>
    <definedName name="S.NO." localSheetId="9">[42]sheeet7!#REF!</definedName>
    <definedName name="S.NO." localSheetId="24">[42]sheeet7!#REF!</definedName>
    <definedName name="S.NO." localSheetId="3">[42]sheeet7!#REF!</definedName>
    <definedName name="S.NO." localSheetId="18">[42]sheeet7!#REF!</definedName>
    <definedName name="S.NO." localSheetId="10">[41]sheeet7!#REF!</definedName>
    <definedName name="S.NO." localSheetId="6">[42]sheeet7!#REF!</definedName>
    <definedName name="S.NO." localSheetId="17">[42]sheeet7!#REF!</definedName>
    <definedName name="S.NO." localSheetId="4">[42]sheeet7!#REF!</definedName>
    <definedName name="S.NO." localSheetId="34">[41]sheeet7!#REF!</definedName>
    <definedName name="S.NO." localSheetId="16">[42]sheeet7!#REF!</definedName>
    <definedName name="S.NO." localSheetId="33">[42]sheeet7!#REF!</definedName>
    <definedName name="S.NO." localSheetId="14">[41]sheeet7!#REF!</definedName>
    <definedName name="S.NO.">[41]sheeet7!#REF!</definedName>
    <definedName name="S0" localSheetId="25">#REF!</definedName>
    <definedName name="S0" localSheetId="1">#REF!</definedName>
    <definedName name="S0" localSheetId="5">#REF!</definedName>
    <definedName name="S0" localSheetId="20">#REF!</definedName>
    <definedName name="S0" localSheetId="30">#REF!</definedName>
    <definedName name="S0" localSheetId="7">#REF!</definedName>
    <definedName name="S0" localSheetId="19">#REF!</definedName>
    <definedName name="S0" localSheetId="31">#REF!</definedName>
    <definedName name="S0" localSheetId="32">#REF!</definedName>
    <definedName name="S0" localSheetId="29">#REF!</definedName>
    <definedName name="S0" localSheetId="26">#REF!</definedName>
    <definedName name="S0" localSheetId="12">#REF!</definedName>
    <definedName name="S0" localSheetId="27">#REF!</definedName>
    <definedName name="S0" localSheetId="28">#REF!</definedName>
    <definedName name="S0" localSheetId="9">#REF!</definedName>
    <definedName name="S0" localSheetId="24">#REF!</definedName>
    <definedName name="S0" localSheetId="3">#REF!</definedName>
    <definedName name="S0" localSheetId="18">#REF!</definedName>
    <definedName name="S0" localSheetId="10">#REF!</definedName>
    <definedName name="S0" localSheetId="6">#REF!</definedName>
    <definedName name="S0" localSheetId="17">#REF!</definedName>
    <definedName name="S0" localSheetId="4">#REF!</definedName>
    <definedName name="S0" localSheetId="34">#REF!</definedName>
    <definedName name="S0" localSheetId="16">#REF!</definedName>
    <definedName name="S0" localSheetId="33">#REF!</definedName>
    <definedName name="S0" localSheetId="14">#REF!</definedName>
    <definedName name="S0">#REF!</definedName>
    <definedName name="SALARY" localSheetId="25">[41]sheeet7!#REF!</definedName>
    <definedName name="SALARY" localSheetId="1">[42]sheeet7!#REF!</definedName>
    <definedName name="SALARY" localSheetId="5">[42]sheeet7!#REF!</definedName>
    <definedName name="SALARY" localSheetId="20">[42]sheeet7!#REF!</definedName>
    <definedName name="SALARY" localSheetId="30">[42]sheeet7!#REF!</definedName>
    <definedName name="SALARY" localSheetId="13">[42]sheeet7!#REF!</definedName>
    <definedName name="SALARY" localSheetId="7">[42]sheeet7!#REF!</definedName>
    <definedName name="SALARY" localSheetId="31">[42]sheeet7!#REF!</definedName>
    <definedName name="SALARY" localSheetId="32">[42]sheeet7!#REF!</definedName>
    <definedName name="SALARY" localSheetId="29">[42]sheeet7!#REF!</definedName>
    <definedName name="SALARY" localSheetId="26">[42]sheeet7!#REF!</definedName>
    <definedName name="SALARY" localSheetId="12">[41]sheeet7!#REF!</definedName>
    <definedName name="SALARY" localSheetId="27">[42]sheeet7!#REF!</definedName>
    <definedName name="SALARY" localSheetId="28">[42]sheeet7!#REF!</definedName>
    <definedName name="SALARY" localSheetId="9">[42]sheeet7!#REF!</definedName>
    <definedName name="SALARY" localSheetId="24">[42]sheeet7!#REF!</definedName>
    <definedName name="SALARY" localSheetId="3">[42]sheeet7!#REF!</definedName>
    <definedName name="SALARY" localSheetId="18">[42]sheeet7!#REF!</definedName>
    <definedName name="SALARY" localSheetId="10">[41]sheeet7!#REF!</definedName>
    <definedName name="SALARY" localSheetId="6">[42]sheeet7!#REF!</definedName>
    <definedName name="SALARY" localSheetId="17">[42]sheeet7!#REF!</definedName>
    <definedName name="SALARY" localSheetId="4">[42]sheeet7!#REF!</definedName>
    <definedName name="SALARY" localSheetId="34">[41]sheeet7!#REF!</definedName>
    <definedName name="SALARY" localSheetId="16">[42]sheeet7!#REF!</definedName>
    <definedName name="SALARY" localSheetId="33">[42]sheeet7!#REF!</definedName>
    <definedName name="SALARY" localSheetId="14">[41]sheeet7!#REF!</definedName>
    <definedName name="SALARY">[41]sheeet7!#REF!</definedName>
    <definedName name="SALERY" localSheetId="25">#REF!</definedName>
    <definedName name="SALERY" localSheetId="20">#REF!</definedName>
    <definedName name="SALERY" localSheetId="30">#REF!</definedName>
    <definedName name="SALERY" localSheetId="31">#REF!</definedName>
    <definedName name="SALERY" localSheetId="32">#REF!</definedName>
    <definedName name="SALERY" localSheetId="29">#REF!</definedName>
    <definedName name="SALERY" localSheetId="26">#REF!</definedName>
    <definedName name="SALERY" localSheetId="12">#REF!</definedName>
    <definedName name="SALERY" localSheetId="27">#REF!</definedName>
    <definedName name="SALERY" localSheetId="28">#REF!</definedName>
    <definedName name="SALERY" localSheetId="9">#REF!</definedName>
    <definedName name="SALERY" localSheetId="24">#REF!</definedName>
    <definedName name="SALERY" localSheetId="18">#REF!</definedName>
    <definedName name="SALERY" localSheetId="10">#REF!</definedName>
    <definedName name="SALERY" localSheetId="34">#REF!</definedName>
    <definedName name="SALERY" localSheetId="16">#REF!</definedName>
    <definedName name="SALERY" localSheetId="33">#REF!</definedName>
    <definedName name="SALERY" localSheetId="14">#REF!</definedName>
    <definedName name="SALERY">#REF!</definedName>
    <definedName name="SalesMgr" localSheetId="25">#REF!</definedName>
    <definedName name="SalesMgr" localSheetId="12">#REF!</definedName>
    <definedName name="SalesMgr" localSheetId="9">#REF!</definedName>
    <definedName name="SalesMgr" localSheetId="10">#REF!</definedName>
    <definedName name="SalesMgr" localSheetId="34">#REF!</definedName>
    <definedName name="SalesMgr" localSheetId="14">#REF!</definedName>
    <definedName name="SalesMgr">#REF!</definedName>
    <definedName name="samp" localSheetId="25">#REF!</definedName>
    <definedName name="samp" localSheetId="31">#REF!</definedName>
    <definedName name="samp" localSheetId="29">#REF!</definedName>
    <definedName name="samp" localSheetId="12">#REF!</definedName>
    <definedName name="samp" localSheetId="9">#REF!</definedName>
    <definedName name="samp" localSheetId="10">#REF!</definedName>
    <definedName name="samp" localSheetId="34">#REF!</definedName>
    <definedName name="samp" localSheetId="14">#REF!</definedName>
    <definedName name="samp">#REF!</definedName>
    <definedName name="sanBasic" localSheetId="25">'[14]A.O.R r1'!#REF!</definedName>
    <definedName name="sanBasic" localSheetId="1">'[15]A.O.R r1'!#REF!</definedName>
    <definedName name="sanBasic" localSheetId="5">'[15]A.O.R r1'!#REF!</definedName>
    <definedName name="sanBasic" localSheetId="20">'[15]A.O.R r1'!#REF!</definedName>
    <definedName name="sanBasic" localSheetId="30">'[15]A.O.R r1'!#REF!</definedName>
    <definedName name="sanBasic" localSheetId="13">'[15]A.O.R r1'!#REF!</definedName>
    <definedName name="sanBasic" localSheetId="7">'[15]A.O.R r1'!#REF!</definedName>
    <definedName name="sanBasic" localSheetId="31">'[15]A.O.R r1'!#REF!</definedName>
    <definedName name="sanBasic" localSheetId="32">'[15]A.O.R r1'!#REF!</definedName>
    <definedName name="sanBasic" localSheetId="29">'[15]A.O.R r1'!#REF!</definedName>
    <definedName name="sanBasic" localSheetId="26">'[15]A.O.R r1'!#REF!</definedName>
    <definedName name="sanBasic" localSheetId="12">'[14]A.O.R r1'!#REF!</definedName>
    <definedName name="sanBasic" localSheetId="27">'[15]A.O.R r1'!#REF!</definedName>
    <definedName name="sanBasic" localSheetId="28">'[15]A.O.R r1'!#REF!</definedName>
    <definedName name="sanBasic" localSheetId="9">'[15]A.O.R r1'!#REF!</definedName>
    <definedName name="sanBasic" localSheetId="24">'[15]A.O.R r1'!#REF!</definedName>
    <definedName name="sanBasic" localSheetId="3">'[15]A.O.R r1'!#REF!</definedName>
    <definedName name="sanBasic" localSheetId="18">'[15]A.O.R r1'!#REF!</definedName>
    <definedName name="sanBasic" localSheetId="10">'[14]A.O.R r1'!#REF!</definedName>
    <definedName name="sanBasic" localSheetId="6">'[15]A.O.R r1'!#REF!</definedName>
    <definedName name="sanBasic" localSheetId="17">'[15]A.O.R r1'!#REF!</definedName>
    <definedName name="sanBasic" localSheetId="4">'[15]A.O.R r1'!#REF!</definedName>
    <definedName name="sanBasic" localSheetId="34">'[14]A.O.R r1'!#REF!</definedName>
    <definedName name="sanBasic" localSheetId="16">'[15]A.O.R r1'!#REF!</definedName>
    <definedName name="sanBasic" localSheetId="33">'[15]A.O.R r1'!#REF!</definedName>
    <definedName name="sanBasic" localSheetId="14">'[14]A.O.R r1'!#REF!</definedName>
    <definedName name="sanBasic">'[14]A.O.R r1'!#REF!</definedName>
    <definedName name="Sanitary_works" localSheetId="25">#REF!</definedName>
    <definedName name="Sanitary_works" localSheetId="20">#REF!</definedName>
    <definedName name="Sanitary_works" localSheetId="30">#REF!</definedName>
    <definedName name="Sanitary_works" localSheetId="13">#REF!</definedName>
    <definedName name="Sanitary_works" localSheetId="31">#REF!</definedName>
    <definedName name="Sanitary_works" localSheetId="32">#REF!</definedName>
    <definedName name="Sanitary_works" localSheetId="29">#REF!</definedName>
    <definedName name="Sanitary_works" localSheetId="26">#REF!</definedName>
    <definedName name="Sanitary_works" localSheetId="12">#REF!</definedName>
    <definedName name="Sanitary_works" localSheetId="27">#REF!</definedName>
    <definedName name="Sanitary_works" localSheetId="28">#REF!</definedName>
    <definedName name="Sanitary_works" localSheetId="9">#REF!</definedName>
    <definedName name="Sanitary_works" localSheetId="24">#REF!</definedName>
    <definedName name="Sanitary_works" localSheetId="18">#REF!</definedName>
    <definedName name="Sanitary_works" localSheetId="10">#REF!</definedName>
    <definedName name="Sanitary_works" localSheetId="34">#REF!</definedName>
    <definedName name="Sanitary_works" localSheetId="16">#REF!</definedName>
    <definedName name="Sanitary_works" localSheetId="33">#REF!</definedName>
    <definedName name="Sanitary_works" localSheetId="14">#REF!</definedName>
    <definedName name="Sanitary_works">#REF!</definedName>
    <definedName name="sanitarybasic" localSheetId="25">#REF!</definedName>
    <definedName name="SanitaryBasic" localSheetId="20">#REF!</definedName>
    <definedName name="SanitaryBasic" localSheetId="13">#REF!</definedName>
    <definedName name="SanitaryBasic" localSheetId="31">#REF!</definedName>
    <definedName name="SanitaryBasic" localSheetId="29">#REF!</definedName>
    <definedName name="SanitaryBasic" localSheetId="26">#REF!</definedName>
    <definedName name="sanitarybasic" localSheetId="12">#REF!</definedName>
    <definedName name="SanitaryBasic" localSheetId="28">#REF!</definedName>
    <definedName name="sanitarybasic" localSheetId="9">#REF!</definedName>
    <definedName name="sanitarybasic" localSheetId="10">#REF!</definedName>
    <definedName name="sanitarybasic" localSheetId="34">#REF!</definedName>
    <definedName name="sanitarybasic" localSheetId="14">#REF!</definedName>
    <definedName name="sanitarybasic">#REF!</definedName>
    <definedName name="saud" localSheetId="25">#REF!</definedName>
    <definedName name="saud" localSheetId="12">#REF!</definedName>
    <definedName name="saud" localSheetId="9">#REF!</definedName>
    <definedName name="saud" localSheetId="10">#REF!</definedName>
    <definedName name="saud" localSheetId="34">#REF!</definedName>
    <definedName name="saud" localSheetId="14">#REF!</definedName>
    <definedName name="saud">#REF!</definedName>
    <definedName name="sauf" localSheetId="25">#REF!</definedName>
    <definedName name="sauf" localSheetId="12">#REF!</definedName>
    <definedName name="sauf" localSheetId="9">#REF!</definedName>
    <definedName name="sauf" localSheetId="10">#REF!</definedName>
    <definedName name="sauf" localSheetId="34">#REF!</definedName>
    <definedName name="sauf" localSheetId="14">#REF!</definedName>
    <definedName name="sauf">#REF!</definedName>
    <definedName name="sauif" localSheetId="25">#REF!</definedName>
    <definedName name="sauif" localSheetId="12">#REF!</definedName>
    <definedName name="sauif" localSheetId="9">#REF!</definedName>
    <definedName name="sauif" localSheetId="10">#REF!</definedName>
    <definedName name="sauif" localSheetId="34">#REF!</definedName>
    <definedName name="sauif" localSheetId="14">#REF!</definedName>
    <definedName name="sauif">#REF!</definedName>
    <definedName name="saz" localSheetId="25">#REF!</definedName>
    <definedName name="saz" localSheetId="12">#REF!</definedName>
    <definedName name="saz" localSheetId="9">#REF!</definedName>
    <definedName name="saz" localSheetId="10">#REF!</definedName>
    <definedName name="saz" localSheetId="34">#REF!</definedName>
    <definedName name="saz" localSheetId="14">#REF!</definedName>
    <definedName name="saz">#REF!</definedName>
    <definedName name="SB" localSheetId="25">[57]Measurment!#REF!</definedName>
    <definedName name="SB" localSheetId="1">[57]Measurment!#REF!</definedName>
    <definedName name="SB" localSheetId="5">[57]Measurment!#REF!</definedName>
    <definedName name="SB" localSheetId="13">[57]Measurment!#REF!</definedName>
    <definedName name="SB" localSheetId="7">[57]Measurment!#REF!</definedName>
    <definedName name="SB" localSheetId="19">[57]Measurment!#REF!</definedName>
    <definedName name="SB" localSheetId="12">[57]Measurment!#REF!</definedName>
    <definedName name="SB" localSheetId="27">[57]Measurment!#REF!</definedName>
    <definedName name="SB" localSheetId="9">[57]Measurment!#REF!</definedName>
    <definedName name="SB" localSheetId="3">[57]Measurment!#REF!</definedName>
    <definedName name="SB" localSheetId="10">[57]Measurment!#REF!</definedName>
    <definedName name="SB" localSheetId="6">[57]Measurment!#REF!</definedName>
    <definedName name="SB" localSheetId="17">[57]Measurment!#REF!</definedName>
    <definedName name="SB" localSheetId="4">[57]Measurment!#REF!</definedName>
    <definedName name="SB" localSheetId="34">[57]Measurment!#REF!</definedName>
    <definedName name="SB" localSheetId="14">[57]Measurment!#REF!</definedName>
    <definedName name="SB">[57]Measurment!#REF!</definedName>
    <definedName name="sbas" localSheetId="25">'[14]A.O.R r1Str'!#REF!</definedName>
    <definedName name="sbas" localSheetId="1">'[15]A.O.R r1Str'!#REF!</definedName>
    <definedName name="sbas" localSheetId="5">'[15]A.O.R r1Str'!#REF!</definedName>
    <definedName name="sbas" localSheetId="20">'[15]A.O.R r1Str'!#REF!</definedName>
    <definedName name="sbas" localSheetId="30">'[15]A.O.R r1Str'!#REF!</definedName>
    <definedName name="sbas" localSheetId="13">'[15]A.O.R r1Str'!#REF!</definedName>
    <definedName name="sbas" localSheetId="7">'[15]A.O.R r1Str'!#REF!</definedName>
    <definedName name="sbas" localSheetId="31">'[15]A.O.R r1Str'!#REF!</definedName>
    <definedName name="sbas" localSheetId="32">'[15]A.O.R r1Str'!#REF!</definedName>
    <definedName name="sbas" localSheetId="29">'[15]A.O.R r1Str'!#REF!</definedName>
    <definedName name="sbas" localSheetId="26">'[15]A.O.R r1Str'!#REF!</definedName>
    <definedName name="sbas" localSheetId="12">'[14]A.O.R r1Str'!#REF!</definedName>
    <definedName name="sbas" localSheetId="27">'[15]A.O.R r1Str'!#REF!</definedName>
    <definedName name="sbas" localSheetId="28">'[15]A.O.R r1Str'!#REF!</definedName>
    <definedName name="sbas" localSheetId="9">'[15]A.O.R r1Str'!#REF!</definedName>
    <definedName name="sbas" localSheetId="24">'[15]A.O.R r1Str'!#REF!</definedName>
    <definedName name="sbas" localSheetId="3">'[15]A.O.R r1Str'!#REF!</definedName>
    <definedName name="sbas" localSheetId="18">'[15]A.O.R r1Str'!#REF!</definedName>
    <definedName name="sbas" localSheetId="10">'[14]A.O.R r1Str'!#REF!</definedName>
    <definedName name="sbas" localSheetId="6">'[15]A.O.R r1Str'!#REF!</definedName>
    <definedName name="sbas" localSheetId="17">'[15]A.O.R r1Str'!#REF!</definedName>
    <definedName name="sbas" localSheetId="4">'[15]A.O.R r1Str'!#REF!</definedName>
    <definedName name="sbas" localSheetId="34">'[14]A.O.R r1Str'!#REF!</definedName>
    <definedName name="sbas" localSheetId="16">'[15]A.O.R r1Str'!#REF!</definedName>
    <definedName name="sbas" localSheetId="33">'[15]A.O.R r1Str'!#REF!</definedName>
    <definedName name="sbas" localSheetId="14">'[14]A.O.R r1Str'!#REF!</definedName>
    <definedName name="sbas">'[14]A.O.R r1Str'!#REF!</definedName>
    <definedName name="sdd" localSheetId="25">#REF!</definedName>
    <definedName name="sdd" localSheetId="1">#REF!</definedName>
    <definedName name="sdd" localSheetId="5">#REF!</definedName>
    <definedName name="sdd" localSheetId="20">#REF!</definedName>
    <definedName name="sdd" localSheetId="30">#REF!</definedName>
    <definedName name="sdd" localSheetId="7">#REF!</definedName>
    <definedName name="sdd" localSheetId="19">#REF!</definedName>
    <definedName name="sdd" localSheetId="31">#REF!</definedName>
    <definedName name="sdd" localSheetId="32">#REF!</definedName>
    <definedName name="sdd" localSheetId="29">#REF!</definedName>
    <definedName name="sdd" localSheetId="26">#REF!</definedName>
    <definedName name="sdd" localSheetId="12">#REF!</definedName>
    <definedName name="sdd" localSheetId="28">#REF!</definedName>
    <definedName name="sdd" localSheetId="9">#REF!</definedName>
    <definedName name="sdd" localSheetId="24">#REF!</definedName>
    <definedName name="sdd" localSheetId="3">#REF!</definedName>
    <definedName name="sdd" localSheetId="18">#REF!</definedName>
    <definedName name="sdd" localSheetId="10">#REF!</definedName>
    <definedName name="sdd" localSheetId="6">#REF!</definedName>
    <definedName name="sdd" localSheetId="17">#REF!</definedName>
    <definedName name="sdd" localSheetId="4">#REF!</definedName>
    <definedName name="sdd" localSheetId="16">#REF!</definedName>
    <definedName name="sdd" localSheetId="33">#REF!</definedName>
    <definedName name="sdd" localSheetId="14">#REF!</definedName>
    <definedName name="sdd">#REF!</definedName>
    <definedName name="sdfhsfhjsfghfh">'[38]BOQ Distribution'!$A$35:$G$47</definedName>
    <definedName name="SEC._DEPOSIT" localSheetId="25">#REF!</definedName>
    <definedName name="SEC._DEPOSIT" localSheetId="20">#REF!</definedName>
    <definedName name="SEC._DEPOSIT" localSheetId="30">#REF!</definedName>
    <definedName name="SEC._DEPOSIT" localSheetId="13">#REF!</definedName>
    <definedName name="SEC._DEPOSIT" localSheetId="31">#REF!</definedName>
    <definedName name="SEC._DEPOSIT" localSheetId="32">#REF!</definedName>
    <definedName name="SEC._DEPOSIT" localSheetId="29">#REF!</definedName>
    <definedName name="SEC._DEPOSIT" localSheetId="26">#REF!</definedName>
    <definedName name="SEC._DEPOSIT" localSheetId="12">#REF!</definedName>
    <definedName name="SEC._DEPOSIT" localSheetId="27">#REF!</definedName>
    <definedName name="SEC._DEPOSIT" localSheetId="28">#REF!</definedName>
    <definedName name="SEC._DEPOSIT" localSheetId="9">#REF!</definedName>
    <definedName name="SEC._DEPOSIT" localSheetId="24">#REF!</definedName>
    <definedName name="SEC._DEPOSIT" localSheetId="18">#REF!</definedName>
    <definedName name="SEC._DEPOSIT" localSheetId="10">#REF!</definedName>
    <definedName name="SEC._DEPOSIT" localSheetId="34">#REF!</definedName>
    <definedName name="SEC._DEPOSIT" localSheetId="16">#REF!</definedName>
    <definedName name="SEC._DEPOSIT" localSheetId="33">#REF!</definedName>
    <definedName name="SEC._DEPOSIT" localSheetId="14">#REF!</definedName>
    <definedName name="SEC._DEPOSIT">#REF!</definedName>
    <definedName name="seishcof" localSheetId="25">[13]Intro!#REF!</definedName>
    <definedName name="seishcof" localSheetId="20">[13]Intro!#REF!</definedName>
    <definedName name="seishcof" localSheetId="30">[13]Intro!#REF!</definedName>
    <definedName name="seishcof" localSheetId="13">[13]Intro!#REF!</definedName>
    <definedName name="seishcof" localSheetId="31">[13]Intro!#REF!</definedName>
    <definedName name="seishcof" localSheetId="32">[13]Intro!#REF!</definedName>
    <definedName name="seishcof" localSheetId="29">[13]Intro!#REF!</definedName>
    <definedName name="seishcof" localSheetId="26">[13]Intro!#REF!</definedName>
    <definedName name="seishcof" localSheetId="12">[13]Intro!#REF!</definedName>
    <definedName name="seishcof" localSheetId="27">[13]Intro!#REF!</definedName>
    <definedName name="seishcof" localSheetId="28">[13]Intro!#REF!</definedName>
    <definedName name="seishcof" localSheetId="9">[13]Intro!#REF!</definedName>
    <definedName name="seishcof" localSheetId="24">[13]Intro!#REF!</definedName>
    <definedName name="seishcof" localSheetId="18">[13]Intro!#REF!</definedName>
    <definedName name="seishcof" localSheetId="10">[13]Intro!#REF!</definedName>
    <definedName name="seishcof" localSheetId="34">[13]Intro!#REF!</definedName>
    <definedName name="seishcof" localSheetId="16">[13]Intro!#REF!</definedName>
    <definedName name="seishcof" localSheetId="33">[13]Intro!#REF!</definedName>
    <definedName name="seishcof" localSheetId="14">[13]Intro!#REF!</definedName>
    <definedName name="seishcof">[13]Intro!#REF!</definedName>
    <definedName name="SelectedLanguage" localSheetId="25">#REF!</definedName>
    <definedName name="SelectedLanguage" localSheetId="1">#REF!</definedName>
    <definedName name="SelectedLanguage" localSheetId="5">#REF!</definedName>
    <definedName name="SelectedLanguage" localSheetId="20">#REF!</definedName>
    <definedName name="SelectedLanguage" localSheetId="30">#REF!</definedName>
    <definedName name="SelectedLanguage" localSheetId="7">#REF!</definedName>
    <definedName name="SelectedLanguage" localSheetId="19">#REF!</definedName>
    <definedName name="SelectedLanguage" localSheetId="31">#REF!</definedName>
    <definedName name="SelectedLanguage" localSheetId="32">#REF!</definedName>
    <definedName name="SelectedLanguage" localSheetId="29">#REF!</definedName>
    <definedName name="SelectedLanguage" localSheetId="26">#REF!</definedName>
    <definedName name="SelectedLanguage" localSheetId="12">#REF!</definedName>
    <definedName name="SelectedLanguage" localSheetId="27">#REF!</definedName>
    <definedName name="SelectedLanguage" localSheetId="28">#REF!</definedName>
    <definedName name="SelectedLanguage" localSheetId="9">#REF!</definedName>
    <definedName name="SelectedLanguage" localSheetId="24">#REF!</definedName>
    <definedName name="SelectedLanguage" localSheetId="3">#REF!</definedName>
    <definedName name="SelectedLanguage" localSheetId="18">#REF!</definedName>
    <definedName name="SelectedLanguage" localSheetId="10">#REF!</definedName>
    <definedName name="SelectedLanguage" localSheetId="6">#REF!</definedName>
    <definedName name="SelectedLanguage" localSheetId="17">#REF!</definedName>
    <definedName name="SelectedLanguage" localSheetId="4">#REF!</definedName>
    <definedName name="SelectedLanguage" localSheetId="34">#REF!</definedName>
    <definedName name="SelectedLanguage" localSheetId="16">#REF!</definedName>
    <definedName name="SelectedLanguage" localSheetId="33">#REF!</definedName>
    <definedName name="SelectedLanguage" localSheetId="14">#REF!</definedName>
    <definedName name="SelectedLanguage">#REF!</definedName>
    <definedName name="sh" localSheetId="25">#REF!</definedName>
    <definedName name="sh" localSheetId="20">#REF!</definedName>
    <definedName name="sh" localSheetId="12">#REF!</definedName>
    <definedName name="sh" localSheetId="9">#REF!</definedName>
    <definedName name="sh" localSheetId="10">#REF!</definedName>
    <definedName name="sh" localSheetId="34">#REF!</definedName>
    <definedName name="sh" localSheetId="14">#REF!</definedName>
    <definedName name="sh">#REF!</definedName>
    <definedName name="Shuttering" localSheetId="25">[30]Measurment!#REF!</definedName>
    <definedName name="Shuttering" localSheetId="20">[30]Measurment!#REF!</definedName>
    <definedName name="Shuttering" localSheetId="30">[30]Measurment!#REF!</definedName>
    <definedName name="Shuttering" localSheetId="13">[30]Measurment!#REF!</definedName>
    <definedName name="Shuttering" localSheetId="31">[31]Measurment!#REF!</definedName>
    <definedName name="Shuttering" localSheetId="32">[30]Measurment!#REF!</definedName>
    <definedName name="Shuttering" localSheetId="29">[31]Measurment!#REF!</definedName>
    <definedName name="Shuttering" localSheetId="26">[30]Measurment!#REF!</definedName>
    <definedName name="Shuttering" localSheetId="12">[30]Measurment!#REF!</definedName>
    <definedName name="Shuttering" localSheetId="27">[30]Measurment!#REF!</definedName>
    <definedName name="Shuttering" localSheetId="28">[30]Measurment!#REF!</definedName>
    <definedName name="Shuttering" localSheetId="9">[30]Measurment!#REF!</definedName>
    <definedName name="Shuttering" localSheetId="24">[30]Measurment!#REF!</definedName>
    <definedName name="Shuttering" localSheetId="18">[30]Measurment!#REF!</definedName>
    <definedName name="Shuttering" localSheetId="10">[30]Measurment!#REF!</definedName>
    <definedName name="Shuttering" localSheetId="34">[30]Measurment!#REF!</definedName>
    <definedName name="Shuttering" localSheetId="16">[30]Measurment!#REF!</definedName>
    <definedName name="Shuttering" localSheetId="33">[30]Measurment!#REF!</definedName>
    <definedName name="Shuttering" localSheetId="14">[30]Measurment!#REF!</definedName>
    <definedName name="Shuttering">[30]Measurment!#REF!</definedName>
    <definedName name="SITE_OFFICES" localSheetId="25">#REF!</definedName>
    <definedName name="SITE_OFFICES" localSheetId="20">#REF!</definedName>
    <definedName name="SITE_OFFICES" localSheetId="30">#REF!</definedName>
    <definedName name="SITE_OFFICES" localSheetId="13">#REF!</definedName>
    <definedName name="SITE_OFFICES" localSheetId="31">#REF!</definedName>
    <definedName name="SITE_OFFICES" localSheetId="32">#REF!</definedName>
    <definedName name="SITE_OFFICES" localSheetId="29">#REF!</definedName>
    <definedName name="SITE_OFFICES" localSheetId="26">#REF!</definedName>
    <definedName name="SITE_OFFICES" localSheetId="12">#REF!</definedName>
    <definedName name="SITE_OFFICES" localSheetId="27">#REF!</definedName>
    <definedName name="SITE_OFFICES" localSheetId="28">#REF!</definedName>
    <definedName name="SITE_OFFICES" localSheetId="9">#REF!</definedName>
    <definedName name="SITE_OFFICES" localSheetId="24">#REF!</definedName>
    <definedName name="SITE_OFFICES" localSheetId="18">#REF!</definedName>
    <definedName name="SITE_OFFICES" localSheetId="10">#REF!</definedName>
    <definedName name="SITE_OFFICES" localSheetId="34">#REF!</definedName>
    <definedName name="SITE_OFFICES" localSheetId="16">#REF!</definedName>
    <definedName name="SITE_OFFICES" localSheetId="33">#REF!</definedName>
    <definedName name="SITE_OFFICES" localSheetId="14">#REF!</definedName>
    <definedName name="SITE_OFFICES">#REF!</definedName>
    <definedName name="SITE_STAFF" localSheetId="25">#REF!</definedName>
    <definedName name="SITE_STAFF" localSheetId="20">#REF!</definedName>
    <definedName name="SITE_STAFF" localSheetId="13">#REF!</definedName>
    <definedName name="SITE_STAFF" localSheetId="31">#REF!</definedName>
    <definedName name="SITE_STAFF" localSheetId="29">#REF!</definedName>
    <definedName name="SITE_STAFF" localSheetId="26">#REF!</definedName>
    <definedName name="SITE_STAFF" localSheetId="12">#REF!</definedName>
    <definedName name="SITE_STAFF" localSheetId="28">#REF!</definedName>
    <definedName name="SITE_STAFF" localSheetId="9">#REF!</definedName>
    <definedName name="SITE_STAFF" localSheetId="10">#REF!</definedName>
    <definedName name="SITE_STAFF" localSheetId="34">#REF!</definedName>
    <definedName name="SITE_STAFF" localSheetId="14">#REF!</definedName>
    <definedName name="SITE_STAFF">#REF!</definedName>
    <definedName name="SiteID" localSheetId="25">#REF!</definedName>
    <definedName name="SiteID" localSheetId="12">#REF!</definedName>
    <definedName name="SiteID" localSheetId="9">#REF!</definedName>
    <definedName name="SiteID" localSheetId="10">#REF!</definedName>
    <definedName name="SiteID" localSheetId="34">#REF!</definedName>
    <definedName name="SiteID" localSheetId="14">#REF!</definedName>
    <definedName name="SiteID">#REF!</definedName>
    <definedName name="SiteType" localSheetId="25">#REF!</definedName>
    <definedName name="SiteType" localSheetId="12">#REF!</definedName>
    <definedName name="SiteType" localSheetId="9">#REF!</definedName>
    <definedName name="SiteType" localSheetId="10">#REF!</definedName>
    <definedName name="SiteType" localSheetId="34">#REF!</definedName>
    <definedName name="SiteType" localSheetId="14">#REF!</definedName>
    <definedName name="SiteType">#REF!</definedName>
    <definedName name="SmallProj" localSheetId="25">#REF!</definedName>
    <definedName name="SmallProj" localSheetId="12">#REF!</definedName>
    <definedName name="SmallProj" localSheetId="9">#REF!</definedName>
    <definedName name="SmallProj" localSheetId="10">#REF!</definedName>
    <definedName name="SmallProj" localSheetId="34">#REF!</definedName>
    <definedName name="SmallProj" localSheetId="14">#REF!</definedName>
    <definedName name="SmallProj">#REF!</definedName>
    <definedName name="SmallProj_Text" localSheetId="25">#REF!</definedName>
    <definedName name="SmallProj_Text" localSheetId="12">#REF!</definedName>
    <definedName name="SmallProj_Text" localSheetId="9">#REF!</definedName>
    <definedName name="SmallProj_Text" localSheetId="10">#REF!</definedName>
    <definedName name="SmallProj_Text" localSheetId="34">#REF!</definedName>
    <definedName name="SmallProj_Text" localSheetId="14">#REF!</definedName>
    <definedName name="SmallProj_Text">#REF!</definedName>
    <definedName name="snd" localSheetId="25">#REF!</definedName>
    <definedName name="snd" localSheetId="31">#REF!</definedName>
    <definedName name="snd" localSheetId="29">#REF!</definedName>
    <definedName name="snd" localSheetId="12">#REF!</definedName>
    <definedName name="snd" localSheetId="9">#REF!</definedName>
    <definedName name="snd" localSheetId="10">#REF!</definedName>
    <definedName name="snd" localSheetId="34">#REF!</definedName>
    <definedName name="snd" localSheetId="14">#REF!</definedName>
    <definedName name="snd">#REF!</definedName>
    <definedName name="soilht" localSheetId="25">[13]Intro!#REF!</definedName>
    <definedName name="soilht" localSheetId="20">[13]Intro!#REF!</definedName>
    <definedName name="soilht" localSheetId="30">[13]Intro!#REF!</definedName>
    <definedName name="soilht" localSheetId="13">[13]Intro!#REF!</definedName>
    <definedName name="soilht" localSheetId="31">[13]Intro!#REF!</definedName>
    <definedName name="soilht" localSheetId="32">[13]Intro!#REF!</definedName>
    <definedName name="soilht" localSheetId="29">[13]Intro!#REF!</definedName>
    <definedName name="soilht" localSheetId="26">[13]Intro!#REF!</definedName>
    <definedName name="soilht" localSheetId="12">[13]Intro!#REF!</definedName>
    <definedName name="soilht" localSheetId="27">[13]Intro!#REF!</definedName>
    <definedName name="soilht" localSheetId="28">[13]Intro!#REF!</definedName>
    <definedName name="soilht" localSheetId="9">[13]Intro!#REF!</definedName>
    <definedName name="soilht" localSheetId="24">[13]Intro!#REF!</definedName>
    <definedName name="soilht" localSheetId="18">[13]Intro!#REF!</definedName>
    <definedName name="soilht" localSheetId="10">[13]Intro!#REF!</definedName>
    <definedName name="soilht" localSheetId="34">[13]Intro!#REF!</definedName>
    <definedName name="soilht" localSheetId="16">[13]Intro!#REF!</definedName>
    <definedName name="soilht" localSheetId="33">[13]Intro!#REF!</definedName>
    <definedName name="soilht" localSheetId="14">[13]Intro!#REF!</definedName>
    <definedName name="soilht">[13]Intro!#REF!</definedName>
    <definedName name="SP1Branch" localSheetId="25">#REF!</definedName>
    <definedName name="SP1Branch" localSheetId="1">#REF!</definedName>
    <definedName name="SP1Branch" localSheetId="5">#REF!</definedName>
    <definedName name="SP1Branch" localSheetId="20">#REF!</definedName>
    <definedName name="SP1Branch" localSheetId="30">#REF!</definedName>
    <definedName name="SP1Branch" localSheetId="7">#REF!</definedName>
    <definedName name="SP1Branch" localSheetId="19">#REF!</definedName>
    <definedName name="SP1Branch" localSheetId="31">#REF!</definedName>
    <definedName name="SP1Branch" localSheetId="32">#REF!</definedName>
    <definedName name="SP1Branch" localSheetId="29">#REF!</definedName>
    <definedName name="SP1Branch" localSheetId="26">#REF!</definedName>
    <definedName name="SP1Branch" localSheetId="12">#REF!</definedName>
    <definedName name="SP1Branch" localSheetId="27">#REF!</definedName>
    <definedName name="SP1Branch" localSheetId="28">#REF!</definedName>
    <definedName name="SP1Branch" localSheetId="9">#REF!</definedName>
    <definedName name="SP1Branch" localSheetId="24">#REF!</definedName>
    <definedName name="SP1Branch" localSheetId="3">#REF!</definedName>
    <definedName name="SP1Branch" localSheetId="18">#REF!</definedName>
    <definedName name="SP1Branch" localSheetId="10">#REF!</definedName>
    <definedName name="SP1Branch" localSheetId="6">#REF!</definedName>
    <definedName name="SP1Branch" localSheetId="17">#REF!</definedName>
    <definedName name="SP1Branch" localSheetId="4">#REF!</definedName>
    <definedName name="SP1Branch" localSheetId="34">#REF!</definedName>
    <definedName name="SP1Branch" localSheetId="16">#REF!</definedName>
    <definedName name="SP1Branch" localSheetId="33">#REF!</definedName>
    <definedName name="SP1Branch" localSheetId="14">#REF!</definedName>
    <definedName name="SP1Branch">#REF!</definedName>
    <definedName name="SP1Credit" localSheetId="25">#REF!</definedName>
    <definedName name="SP1Credit" localSheetId="12">#REF!</definedName>
    <definedName name="SP1Credit" localSheetId="9">#REF!</definedName>
    <definedName name="SP1Credit" localSheetId="10">#REF!</definedName>
    <definedName name="SP1Credit" localSheetId="34">#REF!</definedName>
    <definedName name="SP1Credit" localSheetId="14">#REF!</definedName>
    <definedName name="SP1Credit">#REF!</definedName>
    <definedName name="SP1Name" localSheetId="25">#REF!</definedName>
    <definedName name="SP1Name" localSheetId="12">#REF!</definedName>
    <definedName name="SP1Name" localSheetId="9">#REF!</definedName>
    <definedName name="SP1Name" localSheetId="10">#REF!</definedName>
    <definedName name="SP1Name" localSheetId="34">#REF!</definedName>
    <definedName name="SP1Name" localSheetId="14">#REF!</definedName>
    <definedName name="SP1Name">#REF!</definedName>
    <definedName name="SP1Number" localSheetId="25">#REF!</definedName>
    <definedName name="SP1Number" localSheetId="12">#REF!</definedName>
    <definedName name="SP1Number" localSheetId="9">#REF!</definedName>
    <definedName name="SP1Number" localSheetId="10">#REF!</definedName>
    <definedName name="SP1Number" localSheetId="34">#REF!</definedName>
    <definedName name="SP1Number" localSheetId="14">#REF!</definedName>
    <definedName name="SP1Number">#REF!</definedName>
    <definedName name="SP2Branch" localSheetId="25">#REF!</definedName>
    <definedName name="SP2Branch" localSheetId="12">#REF!</definedName>
    <definedName name="SP2Branch" localSheetId="9">#REF!</definedName>
    <definedName name="SP2Branch" localSheetId="10">#REF!</definedName>
    <definedName name="SP2Branch" localSheetId="34">#REF!</definedName>
    <definedName name="SP2Branch" localSheetId="14">#REF!</definedName>
    <definedName name="SP2Branch">#REF!</definedName>
    <definedName name="SP2Credit" localSheetId="25">#REF!</definedName>
    <definedName name="SP2Credit" localSheetId="12">#REF!</definedName>
    <definedName name="SP2Credit" localSheetId="9">#REF!</definedName>
    <definedName name="SP2Credit" localSheetId="10">#REF!</definedName>
    <definedName name="SP2Credit" localSheetId="34">#REF!</definedName>
    <definedName name="SP2Credit" localSheetId="14">#REF!</definedName>
    <definedName name="SP2Credit">#REF!</definedName>
    <definedName name="SP2Name" localSheetId="25">#REF!</definedName>
    <definedName name="SP2Name" localSheetId="12">#REF!</definedName>
    <definedName name="SP2Name" localSheetId="9">#REF!</definedName>
    <definedName name="SP2Name" localSheetId="10">#REF!</definedName>
    <definedName name="SP2Name" localSheetId="34">#REF!</definedName>
    <definedName name="SP2Name" localSheetId="14">#REF!</definedName>
    <definedName name="SP2Name">#REF!</definedName>
    <definedName name="SP2Number" localSheetId="25">#REF!</definedName>
    <definedName name="SP2Number" localSheetId="12">#REF!</definedName>
    <definedName name="SP2Number" localSheetId="9">#REF!</definedName>
    <definedName name="SP2Number" localSheetId="10">#REF!</definedName>
    <definedName name="SP2Number" localSheetId="34">#REF!</definedName>
    <definedName name="SP2Number" localSheetId="14">#REF!</definedName>
    <definedName name="SP2Number">#REF!</definedName>
    <definedName name="SP3Branch" localSheetId="25">#REF!</definedName>
    <definedName name="SP3Branch" localSheetId="12">#REF!</definedName>
    <definedName name="SP3Branch" localSheetId="9">#REF!</definedName>
    <definedName name="SP3Branch" localSheetId="10">#REF!</definedName>
    <definedName name="SP3Branch" localSheetId="34">#REF!</definedName>
    <definedName name="SP3Branch" localSheetId="14">#REF!</definedName>
    <definedName name="SP3Branch">#REF!</definedName>
    <definedName name="SP3Credit" localSheetId="25">#REF!</definedName>
    <definedName name="SP3Credit" localSheetId="12">#REF!</definedName>
    <definedName name="SP3Credit" localSheetId="9">#REF!</definedName>
    <definedName name="SP3Credit" localSheetId="10">#REF!</definedName>
    <definedName name="SP3Credit" localSheetId="34">#REF!</definedName>
    <definedName name="SP3Credit" localSheetId="14">#REF!</definedName>
    <definedName name="SP3Credit">#REF!</definedName>
    <definedName name="SP3Name" localSheetId="25">#REF!</definedName>
    <definedName name="SP3Name" localSheetId="12">#REF!</definedName>
    <definedName name="SP3Name" localSheetId="9">#REF!</definedName>
    <definedName name="SP3Name" localSheetId="10">#REF!</definedName>
    <definedName name="SP3Name" localSheetId="34">#REF!</definedName>
    <definedName name="SP3Name" localSheetId="14">#REF!</definedName>
    <definedName name="SP3Name">#REF!</definedName>
    <definedName name="SP3Number" localSheetId="25">#REF!</definedName>
    <definedName name="SP3Number" localSheetId="12">#REF!</definedName>
    <definedName name="SP3Number" localSheetId="9">#REF!</definedName>
    <definedName name="SP3Number" localSheetId="10">#REF!</definedName>
    <definedName name="SP3Number" localSheetId="34">#REF!</definedName>
    <definedName name="SP3Number" localSheetId="14">#REF!</definedName>
    <definedName name="SP3Number">#REF!</definedName>
    <definedName name="SP4Branch" localSheetId="25">#REF!</definedName>
    <definedName name="SP4Branch" localSheetId="12">#REF!</definedName>
    <definedName name="SP4Branch" localSheetId="9">#REF!</definedName>
    <definedName name="SP4Branch" localSheetId="10">#REF!</definedName>
    <definedName name="SP4Branch" localSheetId="34">#REF!</definedName>
    <definedName name="SP4Branch" localSheetId="14">#REF!</definedName>
    <definedName name="SP4Branch">#REF!</definedName>
    <definedName name="SP4Credit" localSheetId="25">#REF!</definedName>
    <definedName name="SP4Credit" localSheetId="12">#REF!</definedName>
    <definedName name="SP4Credit" localSheetId="9">#REF!</definedName>
    <definedName name="SP4Credit" localSheetId="10">#REF!</definedName>
    <definedName name="SP4Credit" localSheetId="34">#REF!</definedName>
    <definedName name="SP4Credit" localSheetId="14">#REF!</definedName>
    <definedName name="SP4Credit">#REF!</definedName>
    <definedName name="SP4Name" localSheetId="25">#REF!</definedName>
    <definedName name="SP4Name" localSheetId="12">#REF!</definedName>
    <definedName name="SP4Name" localSheetId="9">#REF!</definedName>
    <definedName name="SP4Name" localSheetId="10">#REF!</definedName>
    <definedName name="SP4Name" localSheetId="34">#REF!</definedName>
    <definedName name="SP4Name" localSheetId="14">#REF!</definedName>
    <definedName name="SP4Name">#REF!</definedName>
    <definedName name="SP4Number" localSheetId="25">#REF!</definedName>
    <definedName name="SP4Number" localSheetId="12">#REF!</definedName>
    <definedName name="SP4Number" localSheetId="9">#REF!</definedName>
    <definedName name="SP4Number" localSheetId="10">#REF!</definedName>
    <definedName name="SP4Number" localSheetId="34">#REF!</definedName>
    <definedName name="SP4Number" localSheetId="14">#REF!</definedName>
    <definedName name="SP4Number">#REF!</definedName>
    <definedName name="SP5Branch" localSheetId="25">#REF!</definedName>
    <definedName name="SP5Branch" localSheetId="12">#REF!</definedName>
    <definedName name="SP5Branch" localSheetId="9">#REF!</definedName>
    <definedName name="SP5Branch" localSheetId="10">#REF!</definedName>
    <definedName name="SP5Branch" localSheetId="34">#REF!</definedName>
    <definedName name="SP5Branch" localSheetId="14">#REF!</definedName>
    <definedName name="SP5Branch">#REF!</definedName>
    <definedName name="SP5Credit" localSheetId="25">#REF!</definedName>
    <definedName name="SP5Credit" localSheetId="12">#REF!</definedName>
    <definedName name="SP5Credit" localSheetId="9">#REF!</definedName>
    <definedName name="SP5Credit" localSheetId="10">#REF!</definedName>
    <definedName name="SP5Credit" localSheetId="34">#REF!</definedName>
    <definedName name="SP5Credit" localSheetId="14">#REF!</definedName>
    <definedName name="SP5Credit">#REF!</definedName>
    <definedName name="SP5Name" localSheetId="25">#REF!</definedName>
    <definedName name="SP5Name" localSheetId="12">#REF!</definedName>
    <definedName name="SP5Name" localSheetId="9">#REF!</definedName>
    <definedName name="SP5Name" localSheetId="10">#REF!</definedName>
    <definedName name="SP5Name" localSheetId="34">#REF!</definedName>
    <definedName name="SP5Name" localSheetId="14">#REF!</definedName>
    <definedName name="SP5Name">#REF!</definedName>
    <definedName name="SP5Number" localSheetId="25">#REF!</definedName>
    <definedName name="SP5Number" localSheetId="12">#REF!</definedName>
    <definedName name="SP5Number" localSheetId="9">#REF!</definedName>
    <definedName name="SP5Number" localSheetId="10">#REF!</definedName>
    <definedName name="SP5Number" localSheetId="34">#REF!</definedName>
    <definedName name="SP5Number" localSheetId="14">#REF!</definedName>
    <definedName name="SP5Number">#REF!</definedName>
    <definedName name="SpecClass" localSheetId="25">#REF!</definedName>
    <definedName name="SpecClass" localSheetId="12">#REF!</definedName>
    <definedName name="SpecClass" localSheetId="9">#REF!</definedName>
    <definedName name="SpecClass" localSheetId="10">#REF!</definedName>
    <definedName name="SpecClass" localSheetId="34">#REF!</definedName>
    <definedName name="SpecClass" localSheetId="14">#REF!</definedName>
    <definedName name="SpecClass">#REF!</definedName>
    <definedName name="SpecClass_Text" localSheetId="25">#REF!</definedName>
    <definedName name="SpecClass_Text" localSheetId="12">#REF!</definedName>
    <definedName name="SpecClass_Text" localSheetId="9">#REF!</definedName>
    <definedName name="SpecClass_Text" localSheetId="10">#REF!</definedName>
    <definedName name="SpecClass_Text" localSheetId="34">#REF!</definedName>
    <definedName name="SpecClass_Text" localSheetId="14">#REF!</definedName>
    <definedName name="SpecClass_Text">#REF!</definedName>
    <definedName name="SpecEnv1" localSheetId="25">#REF!</definedName>
    <definedName name="SpecEnv1" localSheetId="20">#REF!</definedName>
    <definedName name="SpecEnv1" localSheetId="12">#REF!</definedName>
    <definedName name="SpecEnv1" localSheetId="9">#REF!</definedName>
    <definedName name="SpecEnv1" localSheetId="10">#REF!</definedName>
    <definedName name="SpecEnv1" localSheetId="34">#REF!</definedName>
    <definedName name="SpecEnv1" localSheetId="14">#REF!</definedName>
    <definedName name="SpecEnv1">#REF!</definedName>
    <definedName name="SpecEnv1_Text" localSheetId="25">#REF!</definedName>
    <definedName name="SpecEnv1_Text" localSheetId="20">#REF!</definedName>
    <definedName name="SpecEnv1_Text" localSheetId="12">#REF!</definedName>
    <definedName name="SpecEnv1_Text" localSheetId="9">#REF!</definedName>
    <definedName name="SpecEnv1_Text" localSheetId="10">#REF!</definedName>
    <definedName name="SpecEnv1_Text" localSheetId="34">#REF!</definedName>
    <definedName name="SpecEnv1_Text" localSheetId="14">#REF!</definedName>
    <definedName name="SpecEnv1_Text">#REF!</definedName>
    <definedName name="SpecEnv2" localSheetId="25">#REF!</definedName>
    <definedName name="SpecEnv2" localSheetId="20">#REF!</definedName>
    <definedName name="SpecEnv2" localSheetId="12">#REF!</definedName>
    <definedName name="SpecEnv2" localSheetId="9">#REF!</definedName>
    <definedName name="SpecEnv2" localSheetId="10">#REF!</definedName>
    <definedName name="SpecEnv2" localSheetId="34">#REF!</definedName>
    <definedName name="SpecEnv2" localSheetId="14">#REF!</definedName>
    <definedName name="SpecEnv2">#REF!</definedName>
    <definedName name="SpecEnv2_Text" localSheetId="25">#REF!</definedName>
    <definedName name="SpecEnv2_Text" localSheetId="20">#REF!</definedName>
    <definedName name="SpecEnv2_Text" localSheetId="12">#REF!</definedName>
    <definedName name="SpecEnv2_Text" localSheetId="9">#REF!</definedName>
    <definedName name="SpecEnv2_Text" localSheetId="10">#REF!</definedName>
    <definedName name="SpecEnv2_Text" localSheetId="34">#REF!</definedName>
    <definedName name="SpecEnv2_Text" localSheetId="14">#REF!</definedName>
    <definedName name="SpecEnv2_Text">#REF!</definedName>
    <definedName name="SrvcCode1" localSheetId="25">#REF!</definedName>
    <definedName name="SrvcCode1" localSheetId="12">#REF!</definedName>
    <definedName name="SrvcCode1" localSheetId="9">#REF!</definedName>
    <definedName name="SrvcCode1" localSheetId="10">#REF!</definedName>
    <definedName name="SrvcCode1" localSheetId="34">#REF!</definedName>
    <definedName name="SrvcCode1" localSheetId="14">#REF!</definedName>
    <definedName name="SrvcCode1">#REF!</definedName>
    <definedName name="SrvcCode1_Text" localSheetId="25">#REF!</definedName>
    <definedName name="SrvcCode1_Text" localSheetId="12">#REF!</definedName>
    <definedName name="SrvcCode1_Text" localSheetId="9">#REF!</definedName>
    <definedName name="SrvcCode1_Text" localSheetId="10">#REF!</definedName>
    <definedName name="SrvcCode1_Text" localSheetId="34">#REF!</definedName>
    <definedName name="SrvcCode1_Text" localSheetId="14">#REF!</definedName>
    <definedName name="SrvcCode1_Text">#REF!</definedName>
    <definedName name="SrvcCode2" localSheetId="25">#REF!</definedName>
    <definedName name="SrvcCode2" localSheetId="12">#REF!</definedName>
    <definedName name="SrvcCode2" localSheetId="9">#REF!</definedName>
    <definedName name="SrvcCode2" localSheetId="10">#REF!</definedName>
    <definedName name="SrvcCode2" localSheetId="34">#REF!</definedName>
    <definedName name="SrvcCode2" localSheetId="14">#REF!</definedName>
    <definedName name="SrvcCode2">#REF!</definedName>
    <definedName name="SrvcCode2_Text" localSheetId="25">#REF!</definedName>
    <definedName name="SrvcCode2_Text" localSheetId="12">#REF!</definedName>
    <definedName name="SrvcCode2_Text" localSheetId="9">#REF!</definedName>
    <definedName name="SrvcCode2_Text" localSheetId="10">#REF!</definedName>
    <definedName name="SrvcCode2_Text" localSheetId="34">#REF!</definedName>
    <definedName name="SrvcCode2_Text" localSheetId="14">#REF!</definedName>
    <definedName name="SrvcCode2_Text">#REF!</definedName>
    <definedName name="SrvcCode3" localSheetId="25">#REF!</definedName>
    <definedName name="SrvcCode3" localSheetId="12">#REF!</definedName>
    <definedName name="SrvcCode3" localSheetId="9">#REF!</definedName>
    <definedName name="SrvcCode3" localSheetId="10">#REF!</definedName>
    <definedName name="SrvcCode3" localSheetId="34">#REF!</definedName>
    <definedName name="SrvcCode3" localSheetId="14">#REF!</definedName>
    <definedName name="SrvcCode3">#REF!</definedName>
    <definedName name="SrvcCode3_Text" localSheetId="25">#REF!</definedName>
    <definedName name="SrvcCode3_Text" localSheetId="12">#REF!</definedName>
    <definedName name="SrvcCode3_Text" localSheetId="9">#REF!</definedName>
    <definedName name="SrvcCode3_Text" localSheetId="10">#REF!</definedName>
    <definedName name="SrvcCode3_Text" localSheetId="34">#REF!</definedName>
    <definedName name="SrvcCode3_Text" localSheetId="14">#REF!</definedName>
    <definedName name="SrvcCode3_Text">#REF!</definedName>
    <definedName name="SrvcCode4" localSheetId="25">#REF!</definedName>
    <definedName name="SrvcCode4" localSheetId="12">#REF!</definedName>
    <definedName name="SrvcCode4" localSheetId="9">#REF!</definedName>
    <definedName name="SrvcCode4" localSheetId="10">#REF!</definedName>
    <definedName name="SrvcCode4" localSheetId="34">#REF!</definedName>
    <definedName name="SrvcCode4" localSheetId="14">#REF!</definedName>
    <definedName name="SrvcCode4">#REF!</definedName>
    <definedName name="SrvcCode4_Text" localSheetId="25">#REF!</definedName>
    <definedName name="SrvcCode4_Text" localSheetId="12">#REF!</definedName>
    <definedName name="SrvcCode4_Text" localSheetId="9">#REF!</definedName>
    <definedName name="SrvcCode4_Text" localSheetId="10">#REF!</definedName>
    <definedName name="SrvcCode4_Text" localSheetId="34">#REF!</definedName>
    <definedName name="SrvcCode4_Text" localSheetId="14">#REF!</definedName>
    <definedName name="SrvcCode4_Text">#REF!</definedName>
    <definedName name="SrvcCode5" localSheetId="25">#REF!</definedName>
    <definedName name="SrvcCode5" localSheetId="12">#REF!</definedName>
    <definedName name="SrvcCode5" localSheetId="9">#REF!</definedName>
    <definedName name="SrvcCode5" localSheetId="10">#REF!</definedName>
    <definedName name="SrvcCode5" localSheetId="34">#REF!</definedName>
    <definedName name="SrvcCode5" localSheetId="14">#REF!</definedName>
    <definedName name="SrvcCode5">#REF!</definedName>
    <definedName name="SrvcCode5_Text" localSheetId="25">#REF!</definedName>
    <definedName name="SrvcCode5_Text" localSheetId="12">#REF!</definedName>
    <definedName name="SrvcCode5_Text" localSheetId="9">#REF!</definedName>
    <definedName name="SrvcCode5_Text" localSheetId="10">#REF!</definedName>
    <definedName name="SrvcCode5_Text" localSheetId="34">#REF!</definedName>
    <definedName name="SrvcCode5_Text" localSheetId="14">#REF!</definedName>
    <definedName name="SrvcCode5_Text">#REF!</definedName>
    <definedName name="SS" localSheetId="25">[58]Measurment!#REF!</definedName>
    <definedName name="SS" localSheetId="20">[58]Measurment!#REF!</definedName>
    <definedName name="SS" localSheetId="30">[58]Measurment!#REF!</definedName>
    <definedName name="SS" localSheetId="13">[58]Measurment!#REF!</definedName>
    <definedName name="SS" localSheetId="31">[58]Measurment!#REF!</definedName>
    <definedName name="SS" localSheetId="32">[58]Measurment!#REF!</definedName>
    <definedName name="SS" localSheetId="29">[58]Measurment!#REF!</definedName>
    <definedName name="SS" localSheetId="26">[58]Measurment!#REF!</definedName>
    <definedName name="SS" localSheetId="12">[58]Measurment!#REF!</definedName>
    <definedName name="SS" localSheetId="27">[58]Measurment!#REF!</definedName>
    <definedName name="SS" localSheetId="28">[58]Measurment!#REF!</definedName>
    <definedName name="SS" localSheetId="9">[58]Measurment!#REF!</definedName>
    <definedName name="SS" localSheetId="24">[58]Measurment!#REF!</definedName>
    <definedName name="SS" localSheetId="18">[58]Measurment!#REF!</definedName>
    <definedName name="SS" localSheetId="10">[58]Measurment!#REF!</definedName>
    <definedName name="SS" localSheetId="34">[58]Measurment!#REF!</definedName>
    <definedName name="SS" localSheetId="16">[58]Measurment!#REF!</definedName>
    <definedName name="SS" localSheetId="33">[58]Measurment!#REF!</definedName>
    <definedName name="SS" localSheetId="14">[58]Measurment!#REF!</definedName>
    <definedName name="SS">[58]Measurment!#REF!</definedName>
    <definedName name="STAFF_REQUIRED_FOR_FINAL_BILL" localSheetId="25">#REF!</definedName>
    <definedName name="STAFF_REQUIRED_FOR_FINAL_BILL" localSheetId="20">#REF!</definedName>
    <definedName name="STAFF_REQUIRED_FOR_FINAL_BILL" localSheetId="30">#REF!</definedName>
    <definedName name="STAFF_REQUIRED_FOR_FINAL_BILL" localSheetId="13">#REF!</definedName>
    <definedName name="STAFF_REQUIRED_FOR_FINAL_BILL" localSheetId="31">#REF!</definedName>
    <definedName name="STAFF_REQUIRED_FOR_FINAL_BILL" localSheetId="32">#REF!</definedName>
    <definedName name="STAFF_REQUIRED_FOR_FINAL_BILL" localSheetId="29">#REF!</definedName>
    <definedName name="STAFF_REQUIRED_FOR_FINAL_BILL" localSheetId="26">#REF!</definedName>
    <definedName name="STAFF_REQUIRED_FOR_FINAL_BILL" localSheetId="12">#REF!</definedName>
    <definedName name="STAFF_REQUIRED_FOR_FINAL_BILL" localSheetId="27">#REF!</definedName>
    <definedName name="STAFF_REQUIRED_FOR_FINAL_BILL" localSheetId="28">#REF!</definedName>
    <definedName name="STAFF_REQUIRED_FOR_FINAL_BILL" localSheetId="9">#REF!</definedName>
    <definedName name="STAFF_REQUIRED_FOR_FINAL_BILL" localSheetId="24">#REF!</definedName>
    <definedName name="STAFF_REQUIRED_FOR_FINAL_BILL" localSheetId="18">#REF!</definedName>
    <definedName name="STAFF_REQUIRED_FOR_FINAL_BILL" localSheetId="10">#REF!</definedName>
    <definedName name="STAFF_REQUIRED_FOR_FINAL_BILL" localSheetId="34">#REF!</definedName>
    <definedName name="STAFF_REQUIRED_FOR_FINAL_BILL" localSheetId="16">#REF!</definedName>
    <definedName name="STAFF_REQUIRED_FOR_FINAL_BILL" localSheetId="33">#REF!</definedName>
    <definedName name="STAFF_REQUIRED_FOR_FINAL_BILL" localSheetId="14">#REF!</definedName>
    <definedName name="STAFF_REQUIRED_FOR_FINAL_BILL">#REF!</definedName>
    <definedName name="StartDate" localSheetId="25">#REF!</definedName>
    <definedName name="StartDate" localSheetId="12">#REF!</definedName>
    <definedName name="StartDate" localSheetId="9">#REF!</definedName>
    <definedName name="StartDate" localSheetId="10">#REF!</definedName>
    <definedName name="StartDate" localSheetId="34">#REF!</definedName>
    <definedName name="StartDate" localSheetId="14">#REF!</definedName>
    <definedName name="StartDate">#REF!</definedName>
    <definedName name="SteelAmt" localSheetId="25">#REF!</definedName>
    <definedName name="SteelAmt" localSheetId="0">#REF!</definedName>
    <definedName name="SteelAmt" localSheetId="12">#REF!</definedName>
    <definedName name="SteelAmt" localSheetId="9">#REF!</definedName>
    <definedName name="SteelAmt" localSheetId="10">#REF!</definedName>
    <definedName name="SteelAmt" localSheetId="14">#REF!</definedName>
    <definedName name="SteelAmt">#REF!</definedName>
    <definedName name="SteelQty" localSheetId="25">#REF!</definedName>
    <definedName name="SteelQty" localSheetId="0">#REF!</definedName>
    <definedName name="SteelQty" localSheetId="12">#REF!</definedName>
    <definedName name="SteelQty" localSheetId="9">#REF!</definedName>
    <definedName name="SteelQty" localSheetId="10">#REF!</definedName>
    <definedName name="SteelQty" localSheetId="14">#REF!</definedName>
    <definedName name="SteelQty">#REF!</definedName>
    <definedName name="stg" localSheetId="25">#REF!</definedName>
    <definedName name="stg" localSheetId="31">#REF!</definedName>
    <definedName name="stg" localSheetId="29">#REF!</definedName>
    <definedName name="stg" localSheetId="12">#REF!</definedName>
    <definedName name="stg" localSheetId="9">#REF!</definedName>
    <definedName name="stg" localSheetId="10">#REF!</definedName>
    <definedName name="stg" localSheetId="34">#REF!</definedName>
    <definedName name="stg" localSheetId="14">#REF!</definedName>
    <definedName name="stg">#REF!</definedName>
    <definedName name="storm" localSheetId="25">#REF!</definedName>
    <definedName name="storm" localSheetId="31">#REF!</definedName>
    <definedName name="storm" localSheetId="29">#REF!</definedName>
    <definedName name="storm" localSheetId="12">#REF!</definedName>
    <definedName name="storm" localSheetId="9">#REF!</definedName>
    <definedName name="storm" localSheetId="10">#REF!</definedName>
    <definedName name="storm" localSheetId="34">#REF!</definedName>
    <definedName name="storm" localSheetId="14">#REF!</definedName>
    <definedName name="storm">#REF!</definedName>
    <definedName name="sum" localSheetId="25">#REF!</definedName>
    <definedName name="sum" localSheetId="12">#REF!</definedName>
    <definedName name="sum" localSheetId="9">#REF!</definedName>
    <definedName name="sum" localSheetId="10">#REF!</definedName>
    <definedName name="sum" localSheetId="34">#REF!</definedName>
    <definedName name="sum" localSheetId="14">#REF!</definedName>
    <definedName name="sum">#REF!</definedName>
    <definedName name="sum_building" localSheetId="25">#REF!</definedName>
    <definedName name="sum_building" localSheetId="12">#REF!</definedName>
    <definedName name="sum_building" localSheetId="9">#REF!</definedName>
    <definedName name="sum_building" localSheetId="10">#REF!</definedName>
    <definedName name="sum_building" localSheetId="34">#REF!</definedName>
    <definedName name="sum_building" localSheetId="14">#REF!</definedName>
    <definedName name="sum_building">#REF!</definedName>
    <definedName name="sumana" localSheetId="25">#REF!</definedName>
    <definedName name="sumana" localSheetId="12">#REF!</definedName>
    <definedName name="sumana" localSheetId="9">#REF!</definedName>
    <definedName name="sumana" localSheetId="10">#REF!</definedName>
    <definedName name="sumana" localSheetId="34">#REF!</definedName>
    <definedName name="sumana" localSheetId="14">#REF!</definedName>
    <definedName name="sumana">#REF!</definedName>
    <definedName name="SV" localSheetId="25">#REF!</definedName>
    <definedName name="SV" localSheetId="31">#REF!</definedName>
    <definedName name="SV" localSheetId="12">#REF!</definedName>
    <definedName name="SV" localSheetId="9">#REF!</definedName>
    <definedName name="SV" localSheetId="10">#REF!</definedName>
    <definedName name="SV" localSheetId="34">#REF!</definedName>
    <definedName name="SV" localSheetId="14">#REF!</definedName>
    <definedName name="SV">#REF!</definedName>
    <definedName name="SVV" localSheetId="25">#REF!</definedName>
    <definedName name="SVV" localSheetId="31">#REF!</definedName>
    <definedName name="SVV" localSheetId="12">#REF!</definedName>
    <definedName name="SVV" localSheetId="9">#REF!</definedName>
    <definedName name="SVV" localSheetId="10">#REF!</definedName>
    <definedName name="SVV" localSheetId="34">#REF!</definedName>
    <definedName name="SVV" localSheetId="14">#REF!</definedName>
    <definedName name="SVV">#REF!</definedName>
    <definedName name="swf" localSheetId="25">#REF!</definedName>
    <definedName name="swf" localSheetId="12">#REF!</definedName>
    <definedName name="swf" localSheetId="9">#REF!</definedName>
    <definedName name="swf" localSheetId="10">#REF!</definedName>
    <definedName name="swf" localSheetId="34">#REF!</definedName>
    <definedName name="swf" localSheetId="14">#REF!</definedName>
    <definedName name="swf">#REF!</definedName>
    <definedName name="t" localSheetId="25">#REF!</definedName>
    <definedName name="t" localSheetId="12">#REF!</definedName>
    <definedName name="t" localSheetId="9">#REF!</definedName>
    <definedName name="t" localSheetId="10">#REF!</definedName>
    <definedName name="t" localSheetId="34">#REF!</definedName>
    <definedName name="t" localSheetId="14">#REF!</definedName>
    <definedName name="t">#REF!</definedName>
    <definedName name="T_Basic_cost" localSheetId="25">#REF!</definedName>
    <definedName name="T_Basic_cost" localSheetId="20">#REF!</definedName>
    <definedName name="T_Basic_cost" localSheetId="13">#REF!</definedName>
    <definedName name="T_Basic_cost" localSheetId="31">#REF!</definedName>
    <definedName name="T_Basic_cost" localSheetId="29">#REF!</definedName>
    <definedName name="T_Basic_cost" localSheetId="26">#REF!</definedName>
    <definedName name="T_Basic_cost" localSheetId="12">#REF!</definedName>
    <definedName name="T_Basic_cost" localSheetId="28">#REF!</definedName>
    <definedName name="T_Basic_cost" localSheetId="9">#REF!</definedName>
    <definedName name="T_Basic_cost" localSheetId="10">#REF!</definedName>
    <definedName name="T_Basic_cost" localSheetId="34">#REF!</definedName>
    <definedName name="T_Basic_cost" localSheetId="14">#REF!</definedName>
    <definedName name="T_Basic_cost">#REF!</definedName>
    <definedName name="T0" localSheetId="25">#REF!</definedName>
    <definedName name="T0" localSheetId="20">#REF!</definedName>
    <definedName name="T0" localSheetId="12">#REF!</definedName>
    <definedName name="T0" localSheetId="9">#REF!</definedName>
    <definedName name="T0" localSheetId="10">#REF!</definedName>
    <definedName name="T0" localSheetId="34">#REF!</definedName>
    <definedName name="T0" localSheetId="14">#REF!</definedName>
    <definedName name="T0">#REF!</definedName>
    <definedName name="TEA" localSheetId="25">#REF!</definedName>
    <definedName name="TEA" localSheetId="20">#REF!</definedName>
    <definedName name="TEA" localSheetId="12">#REF!</definedName>
    <definedName name="TEA" localSheetId="9">#REF!</definedName>
    <definedName name="TEA" localSheetId="10">#REF!</definedName>
    <definedName name="TEA" localSheetId="34">#REF!</definedName>
    <definedName name="TEA" localSheetId="14">#REF!</definedName>
    <definedName name="TEA">#REF!</definedName>
    <definedName name="TENDER_EXPENCES" localSheetId="25">#REF!</definedName>
    <definedName name="TENDER_EXPENCES" localSheetId="20">#REF!</definedName>
    <definedName name="TENDER_EXPENCES" localSheetId="13">#REF!</definedName>
    <definedName name="TENDER_EXPENCES" localSheetId="31">#REF!</definedName>
    <definedName name="TENDER_EXPENCES" localSheetId="29">#REF!</definedName>
    <definedName name="TENDER_EXPENCES" localSheetId="26">#REF!</definedName>
    <definedName name="TENDER_EXPENCES" localSheetId="12">#REF!</definedName>
    <definedName name="TENDER_EXPENCES" localSheetId="28">#REF!</definedName>
    <definedName name="TENDER_EXPENCES" localSheetId="9">#REF!</definedName>
    <definedName name="TENDER_EXPENCES" localSheetId="10">#REF!</definedName>
    <definedName name="TENDER_EXPENCES" localSheetId="34">#REF!</definedName>
    <definedName name="TENDER_EXPENCES" localSheetId="14">#REF!</definedName>
    <definedName name="TENDER_EXPENCES">#REF!</definedName>
    <definedName name="TierCode" localSheetId="25">#REF!</definedName>
    <definedName name="TierCode" localSheetId="12">#REF!</definedName>
    <definedName name="TierCode" localSheetId="9">#REF!</definedName>
    <definedName name="TierCode" localSheetId="10">#REF!</definedName>
    <definedName name="TierCode" localSheetId="34">#REF!</definedName>
    <definedName name="TierCode" localSheetId="14">#REF!</definedName>
    <definedName name="TierCode">#REF!</definedName>
    <definedName name="TierCode_Text" localSheetId="25">#REF!</definedName>
    <definedName name="TierCode_Text" localSheetId="12">#REF!</definedName>
    <definedName name="TierCode_Text" localSheetId="9">#REF!</definedName>
    <definedName name="TierCode_Text" localSheetId="10">#REF!</definedName>
    <definedName name="TierCode_Text" localSheetId="34">#REF!</definedName>
    <definedName name="TierCode_Text" localSheetId="14">#REF!</definedName>
    <definedName name="TierCode_Text">#REF!</definedName>
    <definedName name="TIME_OF_COMPLETION" localSheetId="25">#REF!</definedName>
    <definedName name="TIME_OF_COMPLETION" localSheetId="20">#REF!</definedName>
    <definedName name="TIME_OF_COMPLETION" localSheetId="13">#REF!</definedName>
    <definedName name="TIME_OF_COMPLETION" localSheetId="31">#REF!</definedName>
    <definedName name="TIME_OF_COMPLETION" localSheetId="29">#REF!</definedName>
    <definedName name="TIME_OF_COMPLETION" localSheetId="26">#REF!</definedName>
    <definedName name="TIME_OF_COMPLETION" localSheetId="12">#REF!</definedName>
    <definedName name="TIME_OF_COMPLETION" localSheetId="28">#REF!</definedName>
    <definedName name="TIME_OF_COMPLETION" localSheetId="9">#REF!</definedName>
    <definedName name="TIME_OF_COMPLETION" localSheetId="10">#REF!</definedName>
    <definedName name="TIME_OF_COMPLETION" localSheetId="34">#REF!</definedName>
    <definedName name="TIME_OF_COMPLETION" localSheetId="14">#REF!</definedName>
    <definedName name="TIME_OF_COMPLETION">#REF!</definedName>
    <definedName name="TIME_OF_FINAL_BILLING" localSheetId="25">#REF!</definedName>
    <definedName name="TIME_OF_FINAL_BILLING" localSheetId="20">#REF!</definedName>
    <definedName name="TIME_OF_FINAL_BILLING" localSheetId="13">#REF!</definedName>
    <definedName name="TIME_OF_FINAL_BILLING" localSheetId="31">#REF!</definedName>
    <definedName name="TIME_OF_FINAL_BILLING" localSheetId="29">#REF!</definedName>
    <definedName name="TIME_OF_FINAL_BILLING" localSheetId="26">#REF!</definedName>
    <definedName name="TIME_OF_FINAL_BILLING" localSheetId="12">#REF!</definedName>
    <definedName name="TIME_OF_FINAL_BILLING" localSheetId="28">#REF!</definedName>
    <definedName name="TIME_OF_FINAL_BILLING" localSheetId="9">#REF!</definedName>
    <definedName name="TIME_OF_FINAL_BILLING" localSheetId="10">#REF!</definedName>
    <definedName name="TIME_OF_FINAL_BILLING" localSheetId="34">#REF!</definedName>
    <definedName name="TIME_OF_FINAL_BILLING" localSheetId="14">#REF!</definedName>
    <definedName name="TIME_OF_FINAL_BILLING">#REF!</definedName>
    <definedName name="Tot_Investmetn" localSheetId="25">#REF!</definedName>
    <definedName name="Tot_Investmetn" localSheetId="20">#REF!</definedName>
    <definedName name="Tot_Investmetn" localSheetId="13">#REF!</definedName>
    <definedName name="Tot_Investmetn" localSheetId="31">#REF!</definedName>
    <definedName name="Tot_Investmetn" localSheetId="29">#REF!</definedName>
    <definedName name="Tot_Investmetn" localSheetId="26">#REF!</definedName>
    <definedName name="Tot_Investmetn" localSheetId="12">#REF!</definedName>
    <definedName name="Tot_Investmetn" localSheetId="28">#REF!</definedName>
    <definedName name="Tot_Investmetn" localSheetId="9">#REF!</definedName>
    <definedName name="Tot_Investmetn" localSheetId="10">#REF!</definedName>
    <definedName name="Tot_Investmetn" localSheetId="34">#REF!</definedName>
    <definedName name="Tot_Investmetn" localSheetId="14">#REF!</definedName>
    <definedName name="Tot_Investmetn">#REF!</definedName>
    <definedName name="TOTAL" localSheetId="25">#REF!</definedName>
    <definedName name="TOTAL" localSheetId="20">#REF!</definedName>
    <definedName name="TOTAL" localSheetId="12">#REF!</definedName>
    <definedName name="TOTAL" localSheetId="9">#REF!</definedName>
    <definedName name="TOTAL" localSheetId="10">#REF!</definedName>
    <definedName name="TOTAL" localSheetId="34">#REF!</definedName>
    <definedName name="TOTAL" localSheetId="14">#REF!</definedName>
    <definedName name="TOTAL">#REF!</definedName>
    <definedName name="TOTAL_CONSUMPTION" localSheetId="25">#REF!</definedName>
    <definedName name="TOTAL_CONSUMPTION" localSheetId="12">#REF!</definedName>
    <definedName name="TOTAL_CONSUMPTION" localSheetId="9">#REF!</definedName>
    <definedName name="TOTAL_CONSUMPTION" localSheetId="10">#REF!</definedName>
    <definedName name="TOTAL_CONSUMPTION" localSheetId="34">#REF!</definedName>
    <definedName name="TOTAL_CONSUMPTION" localSheetId="14">#REF!</definedName>
    <definedName name="TOTAL_CONSUMPTION">#REF!</definedName>
    <definedName name="Total_Depn" localSheetId="25">#REF!</definedName>
    <definedName name="Total_Depn" localSheetId="20">#REF!</definedName>
    <definedName name="Total_Depn" localSheetId="13">#REF!</definedName>
    <definedName name="Total_Depn" localSheetId="31">#REF!</definedName>
    <definedName name="Total_Depn" localSheetId="29">#REF!</definedName>
    <definedName name="Total_Depn" localSheetId="26">#REF!</definedName>
    <definedName name="Total_Depn" localSheetId="12">#REF!</definedName>
    <definedName name="Total_Depn" localSheetId="28">#REF!</definedName>
    <definedName name="Total_Depn" localSheetId="9">#REF!</definedName>
    <definedName name="Total_Depn" localSheetId="10">#REF!</definedName>
    <definedName name="Total_Depn" localSheetId="34">#REF!</definedName>
    <definedName name="Total_Depn" localSheetId="14">#REF!</definedName>
    <definedName name="Total_Depn">#REF!</definedName>
    <definedName name="TOTAL_NO._OF_CEMENT_BAGS" localSheetId="25">#REF!</definedName>
    <definedName name="TOTAL_NO._OF_CEMENT_BAGS" localSheetId="20">#REF!</definedName>
    <definedName name="TOTAL_NO._OF_CEMENT_BAGS" localSheetId="13">#REF!</definedName>
    <definedName name="TOTAL_NO._OF_CEMENT_BAGS" localSheetId="31">#REF!</definedName>
    <definedName name="TOTAL_NO._OF_CEMENT_BAGS" localSheetId="29">#REF!</definedName>
    <definedName name="TOTAL_NO._OF_CEMENT_BAGS" localSheetId="26">#REF!</definedName>
    <definedName name="TOTAL_NO._OF_CEMENT_BAGS" localSheetId="12">#REF!</definedName>
    <definedName name="TOTAL_NO._OF_CEMENT_BAGS" localSheetId="28">#REF!</definedName>
    <definedName name="TOTAL_NO._OF_CEMENT_BAGS" localSheetId="9">#REF!</definedName>
    <definedName name="TOTAL_NO._OF_CEMENT_BAGS" localSheetId="10">#REF!</definedName>
    <definedName name="TOTAL_NO._OF_CEMENT_BAGS" localSheetId="34">#REF!</definedName>
    <definedName name="TOTAL_NO._OF_CEMENT_BAGS" localSheetId="14">#REF!</definedName>
    <definedName name="TOTAL_NO._OF_CEMENT_BAGS">#REF!</definedName>
    <definedName name="TOTAL_OH" localSheetId="25">#REF!</definedName>
    <definedName name="TOTAL_OH" localSheetId="20">#REF!</definedName>
    <definedName name="TOTAL_OH" localSheetId="13">#REF!</definedName>
    <definedName name="TOTAL_OH" localSheetId="31">#REF!</definedName>
    <definedName name="TOTAL_OH" localSheetId="29">#REF!</definedName>
    <definedName name="TOTAL_OH" localSheetId="26">#REF!</definedName>
    <definedName name="TOTAL_OH" localSheetId="12">#REF!</definedName>
    <definedName name="TOTAL_OH" localSheetId="28">#REF!</definedName>
    <definedName name="TOTAL_OH" localSheetId="9">#REF!</definedName>
    <definedName name="TOTAL_OH" localSheetId="10">#REF!</definedName>
    <definedName name="TOTAL_OH" localSheetId="34">#REF!</definedName>
    <definedName name="TOTAL_OH" localSheetId="14">#REF!</definedName>
    <definedName name="TOTAL_OH">#REF!</definedName>
    <definedName name="TOTAL_PCC" localSheetId="25">#REF!</definedName>
    <definedName name="TOTAL_PCC" localSheetId="20">#REF!</definedName>
    <definedName name="TOTAL_PCC" localSheetId="13">#REF!</definedName>
    <definedName name="TOTAL_PCC" localSheetId="31">#REF!</definedName>
    <definedName name="TOTAL_PCC" localSheetId="29">#REF!</definedName>
    <definedName name="TOTAL_PCC" localSheetId="26">#REF!</definedName>
    <definedName name="TOTAL_PCC" localSheetId="12">#REF!</definedName>
    <definedName name="TOTAL_PCC" localSheetId="28">#REF!</definedName>
    <definedName name="TOTAL_PCC" localSheetId="9">#REF!</definedName>
    <definedName name="TOTAL_PCC" localSheetId="10">#REF!</definedName>
    <definedName name="TOTAL_PCC" localSheetId="34">#REF!</definedName>
    <definedName name="TOTAL_PCC" localSheetId="14">#REF!</definedName>
    <definedName name="TOTAL_PCC">#REF!</definedName>
    <definedName name="TOTAL_RCC" localSheetId="25">#REF!</definedName>
    <definedName name="TOTAL_RCC" localSheetId="20">#REF!</definedName>
    <definedName name="TOTAL_RCC" localSheetId="13">#REF!</definedName>
    <definedName name="TOTAL_RCC" localSheetId="31">#REF!</definedName>
    <definedName name="TOTAL_RCC" localSheetId="29">#REF!</definedName>
    <definedName name="TOTAL_RCC" localSheetId="26">#REF!</definedName>
    <definedName name="TOTAL_RCC" localSheetId="12">#REF!</definedName>
    <definedName name="TOTAL_RCC" localSheetId="28">#REF!</definedName>
    <definedName name="TOTAL_RCC" localSheetId="9">#REF!</definedName>
    <definedName name="TOTAL_RCC" localSheetId="10">#REF!</definedName>
    <definedName name="TOTAL_RCC" localSheetId="34">#REF!</definedName>
    <definedName name="TOTAL_RCC" localSheetId="14">#REF!</definedName>
    <definedName name="TOTAL_RCC">#REF!</definedName>
    <definedName name="total1" localSheetId="25">#REF!</definedName>
    <definedName name="total1" localSheetId="20">#REF!</definedName>
    <definedName name="total1" localSheetId="12">#REF!</definedName>
    <definedName name="total1" localSheetId="9">#REF!</definedName>
    <definedName name="total1" localSheetId="10">#REF!</definedName>
    <definedName name="total1" localSheetId="34">#REF!</definedName>
    <definedName name="total1" localSheetId="14">#REF!</definedName>
    <definedName name="total1">#REF!</definedName>
    <definedName name="TRANSPORTATION_CHARGES" localSheetId="25">#REF!</definedName>
    <definedName name="TRANSPORTATION_CHARGES" localSheetId="20">#REF!</definedName>
    <definedName name="TRANSPORTATION_CHARGES" localSheetId="13">#REF!</definedName>
    <definedName name="TRANSPORTATION_CHARGES" localSheetId="31">#REF!</definedName>
    <definedName name="TRANSPORTATION_CHARGES" localSheetId="29">#REF!</definedName>
    <definedName name="TRANSPORTATION_CHARGES" localSheetId="26">#REF!</definedName>
    <definedName name="TRANSPORTATION_CHARGES" localSheetId="12">#REF!</definedName>
    <definedName name="TRANSPORTATION_CHARGES" localSheetId="28">#REF!</definedName>
    <definedName name="TRANSPORTATION_CHARGES" localSheetId="9">#REF!</definedName>
    <definedName name="TRANSPORTATION_CHARGES" localSheetId="10">#REF!</definedName>
    <definedName name="TRANSPORTATION_CHARGES" localSheetId="34">#REF!</definedName>
    <definedName name="TRANSPORTATION_CHARGES" localSheetId="14">#REF!</definedName>
    <definedName name="TRANSPORTATION_CHARGES">#REF!</definedName>
    <definedName name="tvs" localSheetId="25">#REF!</definedName>
    <definedName name="tvs" localSheetId="12">#REF!</definedName>
    <definedName name="tvs" localSheetId="9">#REF!</definedName>
    <definedName name="tvs" localSheetId="10">#REF!</definedName>
    <definedName name="tvs" localSheetId="34">#REF!</definedName>
    <definedName name="tvs" localSheetId="14">#REF!</definedName>
    <definedName name="tvs">#REF!</definedName>
    <definedName name="u">'[5]E &amp; R'!$F$12</definedName>
    <definedName name="UG_SUMP">[5]UG!$A$1:$IV$65536</definedName>
    <definedName name="ugt" localSheetId="25">#REF!</definedName>
    <definedName name="ugt" localSheetId="1">#REF!</definedName>
    <definedName name="ugt" localSheetId="5">#REF!</definedName>
    <definedName name="ugt" localSheetId="20">#REF!</definedName>
    <definedName name="ugt" localSheetId="30">#REF!</definedName>
    <definedName name="ugt" localSheetId="7">#REF!</definedName>
    <definedName name="ugt" localSheetId="19">#REF!</definedName>
    <definedName name="ugt" localSheetId="31">#REF!</definedName>
    <definedName name="ugt" localSheetId="32">#REF!</definedName>
    <definedName name="ugt" localSheetId="29">#REF!</definedName>
    <definedName name="ugt" localSheetId="26">#REF!</definedName>
    <definedName name="ugt" localSheetId="12">#REF!</definedName>
    <definedName name="ugt" localSheetId="28">#REF!</definedName>
    <definedName name="ugt" localSheetId="9">#REF!</definedName>
    <definedName name="ugt" localSheetId="24">#REF!</definedName>
    <definedName name="ugt" localSheetId="3">#REF!</definedName>
    <definedName name="ugt" localSheetId="18">#REF!</definedName>
    <definedName name="ugt" localSheetId="10">#REF!</definedName>
    <definedName name="ugt" localSheetId="6">#REF!</definedName>
    <definedName name="ugt" localSheetId="17">#REF!</definedName>
    <definedName name="ugt" localSheetId="4">#REF!</definedName>
    <definedName name="ugt" localSheetId="34">#REF!</definedName>
    <definedName name="ugt" localSheetId="16">#REF!</definedName>
    <definedName name="ugt" localSheetId="33">#REF!</definedName>
    <definedName name="ugt" localSheetId="14">#REF!</definedName>
    <definedName name="ugt">#REF!</definedName>
    <definedName name="unp" localSheetId="25">#REF!</definedName>
    <definedName name="unp" localSheetId="0">#REF!</definedName>
    <definedName name="unp" localSheetId="12">#REF!</definedName>
    <definedName name="unp" localSheetId="9">#REF!</definedName>
    <definedName name="unp" localSheetId="10">#REF!</definedName>
    <definedName name="unp" localSheetId="14">#REF!</definedName>
    <definedName name="unp">#REF!</definedName>
    <definedName name="UPDATE" localSheetId="25">#REF!,#REF!,#REF!,#REF!,#REF!</definedName>
    <definedName name="UPDATE" localSheetId="1">#REF!,#REF!,#REF!,#REF!,#REF!</definedName>
    <definedName name="UPDATE" localSheetId="5">#REF!,#REF!,#REF!,#REF!,#REF!</definedName>
    <definedName name="UPDATE" localSheetId="20">#REF!,#REF!,#REF!,#REF!,#REF!</definedName>
    <definedName name="UPDATE" localSheetId="30">#REF!,#REF!,#REF!,#REF!,#REF!</definedName>
    <definedName name="UPDATE" localSheetId="13">#REF!,#REF!,#REF!,#REF!,#REF!</definedName>
    <definedName name="UPDATE" localSheetId="7">#REF!,#REF!,#REF!,#REF!,#REF!</definedName>
    <definedName name="UPDATE" localSheetId="19">#REF!,#REF!,#REF!,#REF!,#REF!</definedName>
    <definedName name="UPDATE" localSheetId="31">#REF!,#REF!,#REF!,#REF!,#REF!</definedName>
    <definedName name="UPDATE" localSheetId="32">#REF!,#REF!,#REF!,#REF!,#REF!</definedName>
    <definedName name="UPDATE" localSheetId="29">#REF!,#REF!,#REF!,#REF!,#REF!</definedName>
    <definedName name="UPDATE" localSheetId="26">#REF!,#REF!,#REF!,#REF!,#REF!</definedName>
    <definedName name="UPDATE" localSheetId="12">#REF!,#REF!,#REF!,#REF!,#REF!</definedName>
    <definedName name="UPDATE" localSheetId="27">#REF!,#REF!,#REF!,#REF!,#REF!</definedName>
    <definedName name="UPDATE" localSheetId="28">#REF!,#REF!,#REF!,#REF!,#REF!</definedName>
    <definedName name="UPDATE" localSheetId="9">#REF!,#REF!,#REF!,#REF!,#REF!</definedName>
    <definedName name="UPDATE" localSheetId="24">#REF!,#REF!,#REF!,#REF!,#REF!</definedName>
    <definedName name="UPDATE" localSheetId="3">#REF!,#REF!,#REF!,#REF!,#REF!</definedName>
    <definedName name="UPDATE" localSheetId="18">#REF!,#REF!,#REF!,#REF!,#REF!</definedName>
    <definedName name="UPDATE" localSheetId="10">#REF!,#REF!,#REF!,#REF!,#REF!</definedName>
    <definedName name="UPDATE" localSheetId="6">#REF!,#REF!,#REF!,#REF!,#REF!</definedName>
    <definedName name="UPDATE" localSheetId="17">#REF!,#REF!,#REF!,#REF!,#REF!</definedName>
    <definedName name="UPDATE" localSheetId="4">#REF!,#REF!,#REF!,#REF!,#REF!</definedName>
    <definedName name="UPDATE" localSheetId="34">#REF!,#REF!,#REF!,#REF!,#REF!</definedName>
    <definedName name="UPDATE" localSheetId="16">#REF!,#REF!,#REF!,#REF!,#REF!</definedName>
    <definedName name="UPDATE" localSheetId="33">#REF!,#REF!,#REF!,#REF!,#REF!</definedName>
    <definedName name="UPDATE" localSheetId="14">#REF!,#REF!,#REF!,#REF!,#REF!</definedName>
    <definedName name="UPDATE">#REF!,#REF!,#REF!,#REF!,#REF!</definedName>
    <definedName name="utility" localSheetId="25">#REF!</definedName>
    <definedName name="utility" localSheetId="20">#REF!</definedName>
    <definedName name="utility" localSheetId="30">#REF!</definedName>
    <definedName name="utility" localSheetId="31">#REF!</definedName>
    <definedName name="utility" localSheetId="32">#REF!</definedName>
    <definedName name="utility" localSheetId="29">#REF!</definedName>
    <definedName name="utility" localSheetId="26">#REF!</definedName>
    <definedName name="utility" localSheetId="12">#REF!</definedName>
    <definedName name="utility" localSheetId="27">#REF!</definedName>
    <definedName name="utility" localSheetId="28">#REF!</definedName>
    <definedName name="utility" localSheetId="9">#REF!</definedName>
    <definedName name="utility" localSheetId="24">#REF!</definedName>
    <definedName name="utility" localSheetId="18">#REF!</definedName>
    <definedName name="utility" localSheetId="10">#REF!</definedName>
    <definedName name="utility" localSheetId="34">#REF!</definedName>
    <definedName name="utility" localSheetId="16">#REF!</definedName>
    <definedName name="utility" localSheetId="33">#REF!</definedName>
    <definedName name="utility" localSheetId="14">#REF!</definedName>
    <definedName name="utility">#REF!</definedName>
    <definedName name="V" localSheetId="25">#REF!</definedName>
    <definedName name="V" localSheetId="20">#REF!</definedName>
    <definedName name="V" localSheetId="12">#REF!</definedName>
    <definedName name="V" localSheetId="9">#REF!</definedName>
    <definedName name="V" localSheetId="10">#REF!</definedName>
    <definedName name="V" localSheetId="34">#REF!</definedName>
    <definedName name="V" localSheetId="14">#REF!</definedName>
    <definedName name="V">#REF!</definedName>
    <definedName name="vatf" localSheetId="25">#REF!</definedName>
    <definedName name="vatf" localSheetId="12">#REF!</definedName>
    <definedName name="vatf" localSheetId="9">#REF!</definedName>
    <definedName name="vatf" localSheetId="10">#REF!</definedName>
    <definedName name="vatf" localSheetId="34">#REF!</definedName>
    <definedName name="vatf" localSheetId="14">#REF!</definedName>
    <definedName name="vatf">#REF!</definedName>
    <definedName name="vertical_col_and_corner_walls" localSheetId="25">#REF!</definedName>
    <definedName name="vertical_col_and_corner_walls" localSheetId="20">#REF!</definedName>
    <definedName name="vertical_col_and_corner_walls" localSheetId="12">#REF!</definedName>
    <definedName name="vertical_col_and_corner_walls" localSheetId="9">#REF!</definedName>
    <definedName name="vertical_col_and_corner_walls" localSheetId="10">#REF!</definedName>
    <definedName name="vertical_col_and_corner_walls" localSheetId="34">#REF!</definedName>
    <definedName name="vertical_col_and_corner_walls" localSheetId="14">#REF!</definedName>
    <definedName name="vertical_col_and_corner_walls">#REF!</definedName>
    <definedName name="viv" localSheetId="25">#REF!</definedName>
    <definedName name="viv" localSheetId="12">#REF!</definedName>
    <definedName name="viv" localSheetId="9">#REF!</definedName>
    <definedName name="viv" localSheetId="10">#REF!</definedName>
    <definedName name="viv" localSheetId="34">#REF!</definedName>
    <definedName name="viv" localSheetId="14">#REF!</definedName>
    <definedName name="viv">#REF!</definedName>
    <definedName name="Waiting">"Picture 1"</definedName>
    <definedName name="WATER_CHARGES" localSheetId="25">#REF!</definedName>
    <definedName name="WATER_CHARGES" localSheetId="20">#REF!</definedName>
    <definedName name="WATER_CHARGES" localSheetId="30">#REF!</definedName>
    <definedName name="WATER_CHARGES" localSheetId="13">#REF!</definedName>
    <definedName name="WATER_CHARGES" localSheetId="31">#REF!</definedName>
    <definedName name="WATER_CHARGES" localSheetId="32">#REF!</definedName>
    <definedName name="WATER_CHARGES" localSheetId="29">#REF!</definedName>
    <definedName name="WATER_CHARGES" localSheetId="26">#REF!</definedName>
    <definedName name="WATER_CHARGES" localSheetId="12">#REF!</definedName>
    <definedName name="WATER_CHARGES" localSheetId="27">#REF!</definedName>
    <definedName name="WATER_CHARGES" localSheetId="28">#REF!</definedName>
    <definedName name="WATER_CHARGES" localSheetId="9">#REF!</definedName>
    <definedName name="WATER_CHARGES" localSheetId="24">#REF!</definedName>
    <definedName name="WATER_CHARGES" localSheetId="18">#REF!</definedName>
    <definedName name="WATER_CHARGES" localSheetId="10">#REF!</definedName>
    <definedName name="WATER_CHARGES" localSheetId="34">#REF!</definedName>
    <definedName name="WATER_CHARGES" localSheetId="16">#REF!</definedName>
    <definedName name="WATER_CHARGES" localSheetId="33">#REF!</definedName>
    <definedName name="WATER_CHARGES" localSheetId="14">#REF!</definedName>
    <definedName name="WATER_CHARGES">#REF!</definedName>
    <definedName name="waterproofing" localSheetId="25">[30]Measurment!#REF!</definedName>
    <definedName name="waterproofing" localSheetId="20">[30]Measurment!#REF!</definedName>
    <definedName name="waterproofing" localSheetId="30">[30]Measurment!#REF!</definedName>
    <definedName name="waterproofing" localSheetId="13">[30]Measurment!#REF!</definedName>
    <definedName name="waterproofing" localSheetId="31">[31]Measurment!#REF!</definedName>
    <definedName name="waterproofing" localSheetId="32">[30]Measurment!#REF!</definedName>
    <definedName name="waterproofing" localSheetId="29">[31]Measurment!#REF!</definedName>
    <definedName name="waterproofing" localSheetId="26">[30]Measurment!#REF!</definedName>
    <definedName name="waterproofing" localSheetId="12">[30]Measurment!#REF!</definedName>
    <definedName name="waterproofing" localSheetId="27">[30]Measurment!#REF!</definedName>
    <definedName name="waterproofing" localSheetId="28">[30]Measurment!#REF!</definedName>
    <definedName name="waterproofing" localSheetId="9">[30]Measurment!#REF!</definedName>
    <definedName name="waterproofing" localSheetId="24">[30]Measurment!#REF!</definedName>
    <definedName name="waterproofing" localSheetId="18">[30]Measurment!#REF!</definedName>
    <definedName name="waterproofing" localSheetId="10">[30]Measurment!#REF!</definedName>
    <definedName name="waterproofing" localSheetId="34">[30]Measurment!#REF!</definedName>
    <definedName name="waterproofing" localSheetId="16">[30]Measurment!#REF!</definedName>
    <definedName name="waterproofing" localSheetId="33">[30]Measurment!#REF!</definedName>
    <definedName name="waterproofing" localSheetId="14">[30]Measurment!#REF!</definedName>
    <definedName name="waterproofing">[30]Measurment!#REF!</definedName>
    <definedName name="WC" localSheetId="25">#REF!</definedName>
    <definedName name="WC" localSheetId="20">#REF!</definedName>
    <definedName name="WC" localSheetId="30">#REF!</definedName>
    <definedName name="WC" localSheetId="13">#REF!</definedName>
    <definedName name="WC" localSheetId="31">#REF!</definedName>
    <definedName name="WC" localSheetId="32">#REF!</definedName>
    <definedName name="WC" localSheetId="29">#REF!</definedName>
    <definedName name="WC" localSheetId="26">#REF!</definedName>
    <definedName name="WC" localSheetId="12">#REF!</definedName>
    <definedName name="WC" localSheetId="27">#REF!</definedName>
    <definedName name="WC" localSheetId="28">#REF!</definedName>
    <definedName name="WC" localSheetId="9">#REF!</definedName>
    <definedName name="WC" localSheetId="24">#REF!</definedName>
    <definedName name="WC" localSheetId="18">#REF!</definedName>
    <definedName name="WC" localSheetId="10">#REF!</definedName>
    <definedName name="WC" localSheetId="34">#REF!</definedName>
    <definedName name="WC" localSheetId="16">#REF!</definedName>
    <definedName name="WC" localSheetId="33">#REF!</definedName>
    <definedName name="WC" localSheetId="14">#REF!</definedName>
    <definedName name="WC">#REF!</definedName>
    <definedName name="wcthd" localSheetId="25">[13]Intro!#REF!</definedName>
    <definedName name="wcthd" localSheetId="1">[13]Intro!#REF!</definedName>
    <definedName name="wcthd" localSheetId="5">[13]Intro!#REF!</definedName>
    <definedName name="wcthd" localSheetId="20">[13]Intro!#REF!</definedName>
    <definedName name="wcthd" localSheetId="30">[13]Intro!#REF!</definedName>
    <definedName name="wcthd" localSheetId="13">[13]Intro!#REF!</definedName>
    <definedName name="wcthd" localSheetId="7">[13]Intro!#REF!</definedName>
    <definedName name="wcthd" localSheetId="31">[13]Intro!#REF!</definedName>
    <definedName name="wcthd" localSheetId="32">[13]Intro!#REF!</definedName>
    <definedName name="wcthd" localSheetId="29">[13]Intro!#REF!</definedName>
    <definedName name="wcthd" localSheetId="26">[13]Intro!#REF!</definedName>
    <definedName name="wcthd" localSheetId="12">[13]Intro!#REF!</definedName>
    <definedName name="wcthd" localSheetId="27">[13]Intro!#REF!</definedName>
    <definedName name="wcthd" localSheetId="28">[13]Intro!#REF!</definedName>
    <definedName name="wcthd" localSheetId="9">[13]Intro!#REF!</definedName>
    <definedName name="wcthd" localSheetId="24">[13]Intro!#REF!</definedName>
    <definedName name="wcthd" localSheetId="3">[13]Intro!#REF!</definedName>
    <definedName name="wcthd" localSheetId="18">[13]Intro!#REF!</definedName>
    <definedName name="wcthd" localSheetId="10">[13]Intro!#REF!</definedName>
    <definedName name="wcthd" localSheetId="6">[13]Intro!#REF!</definedName>
    <definedName name="wcthd" localSheetId="17">[13]Intro!#REF!</definedName>
    <definedName name="wcthd" localSheetId="4">[13]Intro!#REF!</definedName>
    <definedName name="wcthd" localSheetId="34">[13]Intro!#REF!</definedName>
    <definedName name="wcthd" localSheetId="16">[13]Intro!#REF!</definedName>
    <definedName name="wcthd" localSheetId="33">[13]Intro!#REF!</definedName>
    <definedName name="wcthd" localSheetId="14">[13]Intro!#REF!</definedName>
    <definedName name="wcthd">[13]Intro!#REF!</definedName>
    <definedName name="WOODWORK" localSheetId="25">[6]A.O.R.!#REF!</definedName>
    <definedName name="WOODWORK" localSheetId="1">[7]A.O.R.!#REF!</definedName>
    <definedName name="WOODWORK" localSheetId="5">[7]A.O.R.!#REF!</definedName>
    <definedName name="WOODWORK" localSheetId="20">[7]A.O.R.!#REF!</definedName>
    <definedName name="WOODWORK" localSheetId="30">[7]A.O.R.!#REF!</definedName>
    <definedName name="WOODWORK" localSheetId="13">[7]A.O.R.!#REF!</definedName>
    <definedName name="WOODWORK" localSheetId="7">[7]A.O.R.!#REF!</definedName>
    <definedName name="WOODWORK" localSheetId="31">[7]A.O.R.!#REF!</definedName>
    <definedName name="WOODWORK" localSheetId="32">[7]A.O.R.!#REF!</definedName>
    <definedName name="WOODWORK" localSheetId="29">[7]A.O.R.!#REF!</definedName>
    <definedName name="WOODWORK" localSheetId="26">[7]A.O.R.!#REF!</definedName>
    <definedName name="WOODWORK" localSheetId="12">[6]A.O.R.!#REF!</definedName>
    <definedName name="WOODWORK" localSheetId="27">[7]A.O.R.!#REF!</definedName>
    <definedName name="WOODWORK" localSheetId="28">[7]A.O.R.!#REF!</definedName>
    <definedName name="WOODWORK" localSheetId="9">[7]A.O.R.!#REF!</definedName>
    <definedName name="WOODWORK" localSheetId="24">[7]A.O.R.!#REF!</definedName>
    <definedName name="WOODWORK" localSheetId="3">[7]A.O.R.!#REF!</definedName>
    <definedName name="WOODWORK" localSheetId="18">[7]A.O.R.!#REF!</definedName>
    <definedName name="WOODWORK" localSheetId="10">[6]A.O.R.!#REF!</definedName>
    <definedName name="WOODWORK" localSheetId="6">[7]A.O.R.!#REF!</definedName>
    <definedName name="WOODWORK" localSheetId="17">[7]A.O.R.!#REF!</definedName>
    <definedName name="WOODWORK" localSheetId="4">[7]A.O.R.!#REF!</definedName>
    <definedName name="WOODWORK" localSheetId="34">[6]A.O.R.!#REF!</definedName>
    <definedName name="WOODWORK" localSheetId="16">[7]A.O.R.!#REF!</definedName>
    <definedName name="WOODWORK" localSheetId="33">[7]A.O.R.!#REF!</definedName>
    <definedName name="WOODWORK" localSheetId="14">[6]A.O.R.!#REF!</definedName>
    <definedName name="WOODWORK">[6]A.O.R.!#REF!</definedName>
    <definedName name="wrn.LK." localSheetId="1" hidden="1">{#N/A,#N/A,FALSE,"MESURMENT BOOK OF 6 BILL";#N/A,#N/A,FALSE,"MESURMENT BOOK OF 6 BILL"}</definedName>
    <definedName name="wrn.LK." localSheetId="5" hidden="1">{#N/A,#N/A,FALSE,"MESURMENT BOOK OF 6 BILL";#N/A,#N/A,FALSE,"MESURMENT BOOK OF 6 BILL"}</definedName>
    <definedName name="wrn.LK." localSheetId="20" hidden="1">{#N/A,#N/A,FALSE,"MESURMENT BOOK OF 6 BILL";#N/A,#N/A,FALSE,"MESURMENT BOOK OF 6 BILL"}</definedName>
    <definedName name="wrn.LK." localSheetId="30" hidden="1">{#N/A,#N/A,FALSE,"MESURMENT BOOK OF 6 BILL";#N/A,#N/A,FALSE,"MESURMENT BOOK OF 6 BILL"}</definedName>
    <definedName name="wrn.LK." localSheetId="13" hidden="1">{#N/A,#N/A,FALSE,"MESURMENT BOOK OF 6 BILL";#N/A,#N/A,FALSE,"MESURMENT BOOK OF 6 BILL"}</definedName>
    <definedName name="wrn.LK." localSheetId="7" hidden="1">{#N/A,#N/A,FALSE,"MESURMENT BOOK OF 6 BILL";#N/A,#N/A,FALSE,"MESURMENT BOOK OF 6 BILL"}</definedName>
    <definedName name="wrn.LK." localSheetId="19" hidden="1">{#N/A,#N/A,FALSE,"MESURMENT BOOK OF 6 BILL";#N/A,#N/A,FALSE,"MESURMENT BOOK OF 6 BILL"}</definedName>
    <definedName name="wrn.LK." localSheetId="31" hidden="1">{#N/A,#N/A,FALSE,"MESURMENT BOOK OF 6 BILL";#N/A,#N/A,FALSE,"MESURMENT BOOK OF 6 BILL"}</definedName>
    <definedName name="wrn.LK." localSheetId="32" hidden="1">{#N/A,#N/A,FALSE,"MESURMENT BOOK OF 6 BILL";#N/A,#N/A,FALSE,"MESURMENT BOOK OF 6 BILL"}</definedName>
    <definedName name="wrn.LK." localSheetId="29" hidden="1">{#N/A,#N/A,FALSE,"MESURMENT BOOK OF 6 BILL";#N/A,#N/A,FALSE,"MESURMENT BOOK OF 6 BILL"}</definedName>
    <definedName name="wrn.LK." localSheetId="26" hidden="1">{#N/A,#N/A,FALSE,"MESURMENT BOOK OF 6 BILL";#N/A,#N/A,FALSE,"MESURMENT BOOK OF 6 BILL"}</definedName>
    <definedName name="wrn.LK." localSheetId="27" hidden="1">{#N/A,#N/A,FALSE,"MESURMENT BOOK OF 6 BILL";#N/A,#N/A,FALSE,"MESURMENT BOOK OF 6 BILL"}</definedName>
    <definedName name="wrn.LK." localSheetId="28" hidden="1">{#N/A,#N/A,FALSE,"MESURMENT BOOK OF 6 BILL";#N/A,#N/A,FALSE,"MESURMENT BOOK OF 6 BILL"}</definedName>
    <definedName name="wrn.LK." localSheetId="9" hidden="1">{#N/A,#N/A,FALSE,"MESURMENT BOOK OF 6 BILL";#N/A,#N/A,FALSE,"MESURMENT BOOK OF 6 BILL"}</definedName>
    <definedName name="wrn.LK." localSheetId="24" hidden="1">{#N/A,#N/A,FALSE,"MESURMENT BOOK OF 6 BILL";#N/A,#N/A,FALSE,"MESURMENT BOOK OF 6 BILL"}</definedName>
    <definedName name="wrn.LK." localSheetId="3" hidden="1">{#N/A,#N/A,FALSE,"MESURMENT BOOK OF 6 BILL";#N/A,#N/A,FALSE,"MESURMENT BOOK OF 6 BILL"}</definedName>
    <definedName name="wrn.LK." localSheetId="18" hidden="1">{#N/A,#N/A,FALSE,"MESURMENT BOOK OF 6 BILL";#N/A,#N/A,FALSE,"MESURMENT BOOK OF 6 BILL"}</definedName>
    <definedName name="wrn.LK." localSheetId="6" hidden="1">{#N/A,#N/A,FALSE,"MESURMENT BOOK OF 6 BILL";#N/A,#N/A,FALSE,"MESURMENT BOOK OF 6 BILL"}</definedName>
    <definedName name="wrn.LK." localSheetId="17" hidden="1">{#N/A,#N/A,FALSE,"MESURMENT BOOK OF 6 BILL";#N/A,#N/A,FALSE,"MESURMENT BOOK OF 6 BILL"}</definedName>
    <definedName name="wrn.LK." localSheetId="4" hidden="1">{#N/A,#N/A,FALSE,"MESURMENT BOOK OF 6 BILL";#N/A,#N/A,FALSE,"MESURMENT BOOK OF 6 BILL"}</definedName>
    <definedName name="wrn.LK." localSheetId="16" hidden="1">{#N/A,#N/A,FALSE,"MESURMENT BOOK OF 6 BILL";#N/A,#N/A,FALSE,"MESURMENT BOOK OF 6 BILL"}</definedName>
    <definedName name="wrn.LK." localSheetId="33" hidden="1">{#N/A,#N/A,FALSE,"MESURMENT BOOK OF 6 BILL";#N/A,#N/A,FALSE,"MESURMENT BOOK OF 6 BILL"}</definedName>
    <definedName name="wrn.LK." hidden="1">{#N/A,#N/A,FALSE,"MESURMENT BOOK OF 6 BILL";#N/A,#N/A,FALSE,"MESURMENT BOOK OF 6 BILL"}</definedName>
    <definedName name="wtfnd" localSheetId="25">#REF!</definedName>
    <definedName name="wtfnd" localSheetId="1">#REF!</definedName>
    <definedName name="wtfnd" localSheetId="5">#REF!</definedName>
    <definedName name="wtfnd" localSheetId="7">#REF!</definedName>
    <definedName name="wtfnd" localSheetId="19">#REF!</definedName>
    <definedName name="wtfnd" localSheetId="12">#REF!</definedName>
    <definedName name="wtfnd" localSheetId="27">#REF!</definedName>
    <definedName name="wtfnd" localSheetId="9">#REF!</definedName>
    <definedName name="wtfnd" localSheetId="3">#REF!</definedName>
    <definedName name="wtfnd" localSheetId="10">#REF!</definedName>
    <definedName name="wtfnd" localSheetId="6">#REF!</definedName>
    <definedName name="wtfnd" localSheetId="17">#REF!</definedName>
    <definedName name="wtfnd" localSheetId="4">#REF!</definedName>
    <definedName name="wtfnd" localSheetId="34">#REF!</definedName>
    <definedName name="wtfnd" localSheetId="14">#REF!</definedName>
    <definedName name="wtfnd">#REF!</definedName>
    <definedName name="wtpr" localSheetId="25">#REF!</definedName>
    <definedName name="wtpr" localSheetId="12">#REF!</definedName>
    <definedName name="wtpr" localSheetId="9">#REF!</definedName>
    <definedName name="wtpr" localSheetId="10">#REF!</definedName>
    <definedName name="wtpr" localSheetId="34">#REF!</definedName>
    <definedName name="wtpr" localSheetId="14">#REF!</definedName>
    <definedName name="wtpr">#REF!</definedName>
    <definedName name="wtprca" localSheetId="25">#REF!</definedName>
    <definedName name="wtprca" localSheetId="12">#REF!</definedName>
    <definedName name="wtprca" localSheetId="9">#REF!</definedName>
    <definedName name="wtprca" localSheetId="10">#REF!</definedName>
    <definedName name="wtprca" localSheetId="34">#REF!</definedName>
    <definedName name="wtprca" localSheetId="14">#REF!</definedName>
    <definedName name="wtprca">#REF!</definedName>
    <definedName name="wtsbfd" localSheetId="25">#REF!</definedName>
    <definedName name="wtsbfd" localSheetId="12">#REF!</definedName>
    <definedName name="wtsbfd" localSheetId="9">#REF!</definedName>
    <definedName name="wtsbfd" localSheetId="10">#REF!</definedName>
    <definedName name="wtsbfd" localSheetId="34">#REF!</definedName>
    <definedName name="wtsbfd" localSheetId="14">#REF!</definedName>
    <definedName name="wtsbfd">#REF!</definedName>
    <definedName name="wtsub" localSheetId="25">#REF!</definedName>
    <definedName name="wtsub" localSheetId="12">#REF!</definedName>
    <definedName name="wtsub" localSheetId="9">#REF!</definedName>
    <definedName name="wtsub" localSheetId="10">#REF!</definedName>
    <definedName name="wtsub" localSheetId="34">#REF!</definedName>
    <definedName name="wtsub" localSheetId="14">#REF!</definedName>
    <definedName name="wtsub">#REF!</definedName>
    <definedName name="xgdep" localSheetId="25">#REF!</definedName>
    <definedName name="xgdep" localSheetId="20">#REF!</definedName>
    <definedName name="xgdep" localSheetId="12">#REF!</definedName>
    <definedName name="xgdep" localSheetId="9">#REF!</definedName>
    <definedName name="xgdep" localSheetId="10">#REF!</definedName>
    <definedName name="xgdep" localSheetId="34">#REF!</definedName>
    <definedName name="xgdep" localSheetId="14">#REF!</definedName>
    <definedName name="xgdep">#REF!</definedName>
    <definedName name="xglen" localSheetId="25">#REF!</definedName>
    <definedName name="xglen" localSheetId="20">#REF!</definedName>
    <definedName name="xglen" localSheetId="12">#REF!</definedName>
    <definedName name="xglen" localSheetId="9">#REF!</definedName>
    <definedName name="xglen" localSheetId="10">#REF!</definedName>
    <definedName name="xglen" localSheetId="34">#REF!</definedName>
    <definedName name="xglen" localSheetId="14">#REF!</definedName>
    <definedName name="xglen">#REF!</definedName>
    <definedName name="xgwd" localSheetId="25">#REF!</definedName>
    <definedName name="xgwd" localSheetId="20">#REF!</definedName>
    <definedName name="xgwd" localSheetId="12">#REF!</definedName>
    <definedName name="xgwd" localSheetId="9">#REF!</definedName>
    <definedName name="xgwd" localSheetId="10">#REF!</definedName>
    <definedName name="xgwd" localSheetId="34">#REF!</definedName>
    <definedName name="xgwd" localSheetId="14">#REF!</definedName>
    <definedName name="xgwd">#REF!</definedName>
    <definedName name="xsa" localSheetId="25">#REF!</definedName>
    <definedName name="xsa" localSheetId="20">#REF!</definedName>
    <definedName name="xsa" localSheetId="12">#REF!</definedName>
    <definedName name="xsa" localSheetId="9">#REF!</definedName>
    <definedName name="xsa" localSheetId="10">#REF!</definedName>
    <definedName name="xsa" localSheetId="34">#REF!</definedName>
    <definedName name="xsa" localSheetId="14">#REF!</definedName>
    <definedName name="xsa">#REF!</definedName>
    <definedName name="xxx" localSheetId="25">#REF!</definedName>
    <definedName name="xxx" localSheetId="12">#REF!</definedName>
    <definedName name="xxx" localSheetId="9">#REF!</definedName>
    <definedName name="xxx" localSheetId="10">#REF!</definedName>
    <definedName name="xxx" localSheetId="34">#REF!</definedName>
    <definedName name="xxx" localSheetId="14">#REF!</definedName>
    <definedName name="xxx">#REF!</definedName>
    <definedName name="y" localSheetId="25">#REF!</definedName>
    <definedName name="y" localSheetId="12">#REF!</definedName>
    <definedName name="y" localSheetId="9">#REF!</definedName>
    <definedName name="y" localSheetId="10">#REF!</definedName>
    <definedName name="y" localSheetId="34">#REF!</definedName>
    <definedName name="y" localSheetId="14">#REF!</definedName>
    <definedName name="y">#REF!</definedName>
    <definedName name="YR" localSheetId="25">#REF!</definedName>
    <definedName name="YR" localSheetId="31">#REF!</definedName>
    <definedName name="YR" localSheetId="12">#REF!</definedName>
    <definedName name="YR" localSheetId="9">#REF!</definedName>
    <definedName name="YR" localSheetId="10">#REF!</definedName>
    <definedName name="YR" localSheetId="34">#REF!</definedName>
    <definedName name="YR" localSheetId="14">#REF!</definedName>
    <definedName name="YR">#REF!</definedName>
    <definedName name="Z_C9098FD3_B849_47B8_A654_E9BCD6E47666_.wvu.Cols" localSheetId="25" hidden="1">AOR!#REF!,AOR!#REF!,AOR!#REF!,AOR!#REF!</definedName>
    <definedName name="Z_C9098FD3_B849_47B8_A654_E9BCD6E47666_.wvu.Cols" localSheetId="12" hidden="1">'Mat &amp; Labour cost'!$D:$D,'Mat &amp; Labour cost'!#REF!,'Mat &amp; Labour cost'!#REF!,'Mat &amp; Labour cost'!#REF!</definedName>
    <definedName name="Z_C9098FD3_B849_47B8_A654_E9BCD6E47666_.wvu.Cols" localSheetId="10" hidden="1">'PI BUDGET (JAN-15)'!#REF!,'PI BUDGET (JAN-15)'!#REF!,'PI BUDGET (JAN-15)'!#REF!,'PI BUDGET (JAN-15)'!#REF!</definedName>
    <definedName name="Z_C9098FD3_B849_47B8_A654_E9BCD6E47666_.wvu.Cols" localSheetId="34" hidden="1">'SEP-13 BUD'!$E:$E,'SEP-13 BUD'!#REF!,'SEP-13 BUD'!#REF!,'SEP-13 BUD'!#REF!</definedName>
    <definedName name="Z_C9098FD3_B849_47B8_A654_E9BCD6E47666_.wvu.Cols" localSheetId="14" hidden="1">'TM &amp; TL BUD-OCT-14'!#REF!,'TM &amp; TL BUD-OCT-14'!#REF!,'TM &amp; TL BUD-OCT-14'!#REF!,'TM &amp; TL BUD-OCT-14'!#REF!</definedName>
    <definedName name="Z_CA7A746B_425E_4DFC_88F0_B69ADD9C9030_.wvu.Cols" localSheetId="25" hidden="1">AOR!$D:$D,AOR!#REF!</definedName>
    <definedName name="Z_CA7A746B_425E_4DFC_88F0_B69ADD9C9030_.wvu.Cols" localSheetId="13" hidden="1">'GB SUMM(UP2013)'!#REF!</definedName>
    <definedName name="Z_CA7A746B_425E_4DFC_88F0_B69ADD9C9030_.wvu.Cols" localSheetId="12" hidden="1">'Mat &amp; Labour cost'!$C:$C,'Mat &amp; Labour cost'!#REF!</definedName>
    <definedName name="Z_CA7A746B_425E_4DFC_88F0_B69ADD9C9030_.wvu.Cols" localSheetId="10" hidden="1">'PI BUDGET (JAN-15)'!$C:$C,'PI BUDGET (JAN-15)'!#REF!</definedName>
    <definedName name="Z_CA7A746B_425E_4DFC_88F0_B69ADD9C9030_.wvu.Cols" localSheetId="34" hidden="1">'SEP-13 BUD'!$C:$C,'SEP-13 BUD'!#REF!</definedName>
    <definedName name="Z_CA7A746B_425E_4DFC_88F0_B69ADD9C9030_.wvu.Cols" localSheetId="14" hidden="1">'TM &amp; TL BUD-OCT-14'!$C:$C,'TM &amp; TL BUD-OCT-14'!#REF!</definedName>
    <definedName name="Z_CA7A746B_425E_4DFC_88F0_B69ADD9C9030_.wvu.PrintArea" localSheetId="25" hidden="1">AOR!$A$2:$H$393</definedName>
    <definedName name="Z_CA7A746B_425E_4DFC_88F0_B69ADD9C9030_.wvu.PrintArea" localSheetId="13" hidden="1">'GB SUMM(UP2013)'!$B$1:$T$73</definedName>
    <definedName name="Z_CA7A746B_425E_4DFC_88F0_B69ADD9C9030_.wvu.PrintArea" localSheetId="12" hidden="1">'Mat &amp; Labour cost'!$A$2:$I$64</definedName>
    <definedName name="Z_CA7A746B_425E_4DFC_88F0_B69ADD9C9030_.wvu.PrintArea" localSheetId="10" hidden="1">'PI BUDGET (JAN-15)'!$A$5:$E$74</definedName>
    <definedName name="Z_CA7A746B_425E_4DFC_88F0_B69ADD9C9030_.wvu.PrintArea" localSheetId="34" hidden="1">'SEP-13 BUD'!$A$4:$H$370</definedName>
    <definedName name="Z_CA7A746B_425E_4DFC_88F0_B69ADD9C9030_.wvu.PrintArea" localSheetId="14" hidden="1">'TM &amp; TL BUD-OCT-14'!$A$2:$E$66</definedName>
    <definedName name="Z_CA7A746B_425E_4DFC_88F0_B69ADD9C9030_.wvu.PrintTitles" localSheetId="25" hidden="1">AOR!$1:$4</definedName>
    <definedName name="Z_CA7A746B_425E_4DFC_88F0_B69ADD9C9030_.wvu.PrintTitles" localSheetId="13" hidden="1">'GB SUMM(UP2013)'!$B$6:$IY$6</definedName>
    <definedName name="Z_CA7A746B_425E_4DFC_88F0_B69ADD9C9030_.wvu.PrintTitles" localSheetId="12" hidden="1">'Mat &amp; Labour cost'!$1:$4</definedName>
    <definedName name="Z_CA7A746B_425E_4DFC_88F0_B69ADD9C9030_.wvu.PrintTitles" localSheetId="10" hidden="1">'PI BUDGET (JAN-15)'!$3:$6</definedName>
    <definedName name="Z_CA7A746B_425E_4DFC_88F0_B69ADD9C9030_.wvu.PrintTitles" localSheetId="34" hidden="1">'SEP-13 BUD'!$2:$5</definedName>
    <definedName name="Z_CA7A746B_425E_4DFC_88F0_B69ADD9C9030_.wvu.PrintTitles" localSheetId="14" hidden="1">'TM &amp; TL BUD-OCT-14'!$1:$2</definedName>
    <definedName name="Z_CA7A746B_425E_4DFC_88F0_B69ADD9C9030_.wvu.Rows" localSheetId="25" hidden="1">AOR!#REF!</definedName>
    <definedName name="Z_CA7A746B_425E_4DFC_88F0_B69ADD9C9030_.wvu.Rows" localSheetId="13" hidden="1">'GB SUMM(UP2013)'!#REF!</definedName>
    <definedName name="Z_CA7A746B_425E_4DFC_88F0_B69ADD9C9030_.wvu.Rows" localSheetId="12" hidden="1">'Mat &amp; Labour cost'!#REF!</definedName>
    <definedName name="Z_CA7A746B_425E_4DFC_88F0_B69ADD9C9030_.wvu.Rows" localSheetId="10" hidden="1">'PI BUDGET (JAN-15)'!#REF!</definedName>
    <definedName name="Z_CA7A746B_425E_4DFC_88F0_B69ADD9C9030_.wvu.Rows" localSheetId="34" hidden="1">'SEP-13 BUD'!#REF!</definedName>
    <definedName name="Z_CA7A746B_425E_4DFC_88F0_B69ADD9C9030_.wvu.Rows" localSheetId="14" hidden="1">'TM &amp; TL BUD-OCT-14'!#REF!</definedName>
    <definedName name="Z_D3B61454_079B_4F1C_A53D_62C1ECFB00A2_.wvu.Cols" localSheetId="25" hidden="1">AOR!$D:$D,AOR!#REF!</definedName>
    <definedName name="Z_D3B61454_079B_4F1C_A53D_62C1ECFB00A2_.wvu.Cols" localSheetId="13" hidden="1">'GB SUMM(UP2013)'!#REF!</definedName>
    <definedName name="Z_D3B61454_079B_4F1C_A53D_62C1ECFB00A2_.wvu.Cols" localSheetId="12" hidden="1">'Mat &amp; Labour cost'!$C:$C,'Mat &amp; Labour cost'!#REF!</definedName>
    <definedName name="Z_D3B61454_079B_4F1C_A53D_62C1ECFB00A2_.wvu.Cols" localSheetId="10" hidden="1">'PI BUDGET (JAN-15)'!$C:$C,'PI BUDGET (JAN-15)'!#REF!</definedName>
    <definedName name="Z_D3B61454_079B_4F1C_A53D_62C1ECFB00A2_.wvu.Cols" localSheetId="34" hidden="1">'SEP-13 BUD'!$C:$C,'SEP-13 BUD'!#REF!</definedName>
    <definedName name="Z_D3B61454_079B_4F1C_A53D_62C1ECFB00A2_.wvu.Cols" localSheetId="14" hidden="1">'TM &amp; TL BUD-OCT-14'!$C:$C,'TM &amp; TL BUD-OCT-14'!#REF!</definedName>
    <definedName name="Z_D3B61454_079B_4F1C_A53D_62C1ECFB00A2_.wvu.PrintArea" localSheetId="25" hidden="1">AOR!$A$2:$H$393</definedName>
    <definedName name="Z_D3B61454_079B_4F1C_A53D_62C1ECFB00A2_.wvu.PrintArea" localSheetId="13" hidden="1">'GB SUMM(UP2013)'!$B$1:$T$73</definedName>
    <definedName name="Z_D3B61454_079B_4F1C_A53D_62C1ECFB00A2_.wvu.PrintArea" localSheetId="12" hidden="1">'Mat &amp; Labour cost'!$A$2:$I$64</definedName>
    <definedName name="Z_D3B61454_079B_4F1C_A53D_62C1ECFB00A2_.wvu.PrintArea" localSheetId="10" hidden="1">'PI BUDGET (JAN-15)'!$A$5:$E$74</definedName>
    <definedName name="Z_D3B61454_079B_4F1C_A53D_62C1ECFB00A2_.wvu.PrintArea" localSheetId="34" hidden="1">'SEP-13 BUD'!$A$4:$H$370</definedName>
    <definedName name="Z_D3B61454_079B_4F1C_A53D_62C1ECFB00A2_.wvu.PrintArea" localSheetId="14" hidden="1">'TM &amp; TL BUD-OCT-14'!$A$2:$E$66</definedName>
    <definedName name="Z_D3B61454_079B_4F1C_A53D_62C1ECFB00A2_.wvu.PrintTitles" localSheetId="25" hidden="1">AOR!$1:$4</definedName>
    <definedName name="Z_D3B61454_079B_4F1C_A53D_62C1ECFB00A2_.wvu.PrintTitles" localSheetId="13" hidden="1">'GB SUMM(UP2013)'!$B$6:$IY$6</definedName>
    <definedName name="Z_D3B61454_079B_4F1C_A53D_62C1ECFB00A2_.wvu.PrintTitles" localSheetId="12" hidden="1">'Mat &amp; Labour cost'!$1:$4</definedName>
    <definedName name="Z_D3B61454_079B_4F1C_A53D_62C1ECFB00A2_.wvu.PrintTitles" localSheetId="10" hidden="1">'PI BUDGET (JAN-15)'!$3:$6</definedName>
    <definedName name="Z_D3B61454_079B_4F1C_A53D_62C1ECFB00A2_.wvu.PrintTitles" localSheetId="34" hidden="1">'SEP-13 BUD'!$2:$5</definedName>
    <definedName name="Z_D3B61454_079B_4F1C_A53D_62C1ECFB00A2_.wvu.PrintTitles" localSheetId="14" hidden="1">'TM &amp; TL BUD-OCT-14'!$1:$2</definedName>
    <definedName name="Z_D3B61454_079B_4F1C_A53D_62C1ECFB00A2_.wvu.Rows" localSheetId="25" hidden="1">AOR!#REF!</definedName>
    <definedName name="Z_D3B61454_079B_4F1C_A53D_62C1ECFB00A2_.wvu.Rows" localSheetId="13" hidden="1">'GB SUMM(UP2013)'!#REF!</definedName>
    <definedName name="Z_D3B61454_079B_4F1C_A53D_62C1ECFB00A2_.wvu.Rows" localSheetId="12" hidden="1">'Mat &amp; Labour cost'!#REF!</definedName>
    <definedName name="Z_D3B61454_079B_4F1C_A53D_62C1ECFB00A2_.wvu.Rows" localSheetId="10" hidden="1">'PI BUDGET (JAN-15)'!#REF!</definedName>
    <definedName name="Z_D3B61454_079B_4F1C_A53D_62C1ECFB00A2_.wvu.Rows" localSheetId="34" hidden="1">'SEP-13 BUD'!#REF!</definedName>
    <definedName name="Z_D3B61454_079B_4F1C_A53D_62C1ECFB00A2_.wvu.Rows" localSheetId="14" hidden="1">'TM &amp; TL BUD-OCT-14'!#REF!</definedName>
    <definedName name="zcnhm">[59]MPR_PA_1!$B$5:$AM$5</definedName>
    <definedName name="zcvnsfgf">'[38]BOQ Distribution'!$A$5:$G$24</definedName>
    <definedName name="zz" localSheetId="25">#REF!</definedName>
    <definedName name="zz" localSheetId="1">#REF!</definedName>
    <definedName name="zz" localSheetId="5">#REF!</definedName>
    <definedName name="zz" localSheetId="20">#REF!</definedName>
    <definedName name="zz" localSheetId="30">#REF!</definedName>
    <definedName name="zz" localSheetId="7">#REF!</definedName>
    <definedName name="zz" localSheetId="19">#REF!</definedName>
    <definedName name="zz" localSheetId="31">#REF!</definedName>
    <definedName name="zz" localSheetId="32">#REF!</definedName>
    <definedName name="zz" localSheetId="29">#REF!</definedName>
    <definedName name="zz" localSheetId="26">#REF!</definedName>
    <definedName name="zz" localSheetId="12">#REF!</definedName>
    <definedName name="zz" localSheetId="27">#REF!</definedName>
    <definedName name="zz" localSheetId="28">#REF!</definedName>
    <definedName name="zz" localSheetId="9">#REF!</definedName>
    <definedName name="zz" localSheetId="24">#REF!</definedName>
    <definedName name="zz" localSheetId="3">#REF!</definedName>
    <definedName name="zz" localSheetId="18">#REF!</definedName>
    <definedName name="zz" localSheetId="10">#REF!</definedName>
    <definedName name="zz" localSheetId="6">#REF!</definedName>
    <definedName name="zz" localSheetId="17">#REF!</definedName>
    <definedName name="zz" localSheetId="4">#REF!</definedName>
    <definedName name="zz" localSheetId="34">#REF!</definedName>
    <definedName name="zz" localSheetId="16">#REF!</definedName>
    <definedName name="zz" localSheetId="33">#REF!</definedName>
    <definedName name="zz" localSheetId="14">#REF!</definedName>
    <definedName name="zz">#REF!</definedName>
    <definedName name="ZZXzcbv" localSheetId="25">#REF!</definedName>
    <definedName name="ZZXzcbv" localSheetId="12">#REF!</definedName>
    <definedName name="ZZXzcbv" localSheetId="9">#REF!</definedName>
    <definedName name="ZZXzcbv" localSheetId="10">#REF!</definedName>
    <definedName name="ZZXzcbv" localSheetId="34">#REF!</definedName>
    <definedName name="ZZXzcbv" localSheetId="14">#REF!</definedName>
    <definedName name="ZZXzcbv">#REF!</definedName>
  </definedNames>
  <calcPr calcId="125725"/>
</workbook>
</file>

<file path=xl/calcChain.xml><?xml version="1.0" encoding="utf-8"?>
<calcChain xmlns="http://schemas.openxmlformats.org/spreadsheetml/2006/main">
  <c r="D136" i="43"/>
  <c r="Q11" i="47"/>
  <c r="Q16"/>
  <c r="Q14"/>
  <c r="Q13"/>
  <c r="Q10"/>
  <c r="Q9"/>
  <c r="Q8"/>
  <c r="H68" i="35"/>
  <c r="AC59" i="44"/>
  <c r="AC60"/>
  <c r="AC61"/>
  <c r="AC62"/>
  <c r="AC63"/>
  <c r="D25" i="11"/>
  <c r="C10" i="33"/>
  <c r="C19"/>
  <c r="G79" i="29"/>
  <c r="G57"/>
  <c r="G78" l="1"/>
  <c r="G75"/>
  <c r="G73"/>
  <c r="G72"/>
  <c r="G71"/>
  <c r="G70"/>
  <c r="G69"/>
  <c r="G68"/>
  <c r="G67"/>
  <c r="G66"/>
  <c r="G65"/>
  <c r="G64"/>
  <c r="G63"/>
  <c r="G62"/>
  <c r="G61"/>
  <c r="G60"/>
  <c r="G59"/>
  <c r="G58"/>
  <c r="E56"/>
  <c r="G56" s="1"/>
  <c r="E55"/>
  <c r="G55" s="1"/>
  <c r="E54"/>
  <c r="G54" s="1"/>
  <c r="E53"/>
  <c r="G53" s="1"/>
  <c r="E52"/>
  <c r="G52" s="1"/>
  <c r="G51"/>
  <c r="G50"/>
  <c r="E50"/>
  <c r="G49"/>
  <c r="E48"/>
  <c r="G48" s="1"/>
  <c r="E34"/>
  <c r="G34" s="1"/>
  <c r="G33"/>
  <c r="G32"/>
  <c r="G31"/>
  <c r="G30"/>
  <c r="G29"/>
  <c r="G28"/>
  <c r="E28"/>
  <c r="G27"/>
  <c r="E26"/>
  <c r="G26" s="1"/>
  <c r="E25"/>
  <c r="G25" s="1"/>
  <c r="E24"/>
  <c r="G24" s="1"/>
  <c r="E23"/>
  <c r="G23" s="1"/>
  <c r="E22"/>
  <c r="G22" s="1"/>
  <c r="E21"/>
  <c r="G21" s="1"/>
  <c r="E20"/>
  <c r="G20" s="1"/>
  <c r="E19"/>
  <c r="G19" s="1"/>
  <c r="G18"/>
  <c r="G17"/>
  <c r="G16"/>
  <c r="G15"/>
  <c r="G14"/>
  <c r="C11" i="33" l="1"/>
  <c r="L29" i="39" l="1"/>
  <c r="K29"/>
  <c r="I29"/>
  <c r="H29"/>
  <c r="G29"/>
  <c r="M62"/>
  <c r="N62" s="1"/>
  <c r="L62"/>
  <c r="K62"/>
  <c r="L65"/>
  <c r="J65"/>
  <c r="H65"/>
  <c r="L63"/>
  <c r="J63"/>
  <c r="H63"/>
  <c r="F63"/>
  <c r="F58"/>
  <c r="F59"/>
  <c r="F60"/>
  <c r="F61"/>
  <c r="F62"/>
  <c r="D58"/>
  <c r="D59"/>
  <c r="D60"/>
  <c r="D61"/>
  <c r="D62"/>
  <c r="L60" i="28"/>
  <c r="L61"/>
  <c r="L62"/>
  <c r="L63"/>
  <c r="L64"/>
  <c r="K60"/>
  <c r="K61"/>
  <c r="K62"/>
  <c r="K63"/>
  <c r="K64"/>
  <c r="F60"/>
  <c r="F61"/>
  <c r="F62"/>
  <c r="F63"/>
  <c r="F65" i="48"/>
  <c r="F66"/>
  <c r="F67"/>
  <c r="F68"/>
  <c r="F69"/>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14"/>
  <c r="E13"/>
  <c r="F61" i="26"/>
  <c r="F62"/>
  <c r="F63"/>
  <c r="F64"/>
  <c r="F67" i="28"/>
  <c r="E61"/>
  <c r="E62"/>
  <c r="E63"/>
  <c r="E64"/>
  <c r="E60"/>
  <c r="N65" i="39" l="1"/>
  <c r="N63"/>
  <c r="D60" i="28" l="1"/>
  <c r="D61"/>
  <c r="D62"/>
  <c r="D63"/>
  <c r="F36" i="18"/>
  <c r="F35"/>
  <c r="E36"/>
  <c r="E35"/>
  <c r="AA66" i="44"/>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8"/>
  <c r="R9"/>
  <c r="R11"/>
  <c r="R12"/>
  <c r="R14"/>
  <c r="R15"/>
  <c r="R16"/>
  <c r="R17"/>
  <c r="R18"/>
  <c r="R19"/>
  <c r="R20"/>
  <c r="R21"/>
  <c r="R22"/>
  <c r="R24"/>
  <c r="R25"/>
  <c r="R26"/>
  <c r="R27"/>
  <c r="R28"/>
  <c r="R32"/>
  <c r="R35"/>
  <c r="R36"/>
  <c r="R37"/>
  <c r="R38"/>
  <c r="R39"/>
  <c r="R40"/>
  <c r="R41"/>
  <c r="R42"/>
  <c r="R44"/>
  <c r="R45"/>
  <c r="R47"/>
  <c r="R48"/>
  <c r="R49"/>
  <c r="R50"/>
  <c r="R51"/>
  <c r="R52"/>
  <c r="R53"/>
  <c r="R55"/>
  <c r="R56"/>
  <c r="R59"/>
  <c r="R60"/>
  <c r="R61"/>
  <c r="R62"/>
  <c r="R64"/>
  <c r="K9"/>
  <c r="K11"/>
  <c r="K12"/>
  <c r="K14"/>
  <c r="K15"/>
  <c r="K16"/>
  <c r="K17"/>
  <c r="K18"/>
  <c r="K19"/>
  <c r="K20"/>
  <c r="K21"/>
  <c r="K22"/>
  <c r="K24"/>
  <c r="K25"/>
  <c r="K26"/>
  <c r="K27"/>
  <c r="K28"/>
  <c r="K32"/>
  <c r="K35"/>
  <c r="K36"/>
  <c r="K37"/>
  <c r="K38"/>
  <c r="K39"/>
  <c r="K40"/>
  <c r="K41"/>
  <c r="K42"/>
  <c r="K44"/>
  <c r="K45"/>
  <c r="K47"/>
  <c r="K48"/>
  <c r="K49"/>
  <c r="K50"/>
  <c r="K51"/>
  <c r="K52"/>
  <c r="K53"/>
  <c r="K55"/>
  <c r="K56"/>
  <c r="K59"/>
  <c r="K60"/>
  <c r="K61"/>
  <c r="K62"/>
  <c r="D134" i="43"/>
  <c r="E134"/>
  <c r="F134"/>
  <c r="G134"/>
  <c r="H134"/>
  <c r="I134"/>
  <c r="J108" l="1"/>
  <c r="J107"/>
  <c r="J42" l="1"/>
  <c r="J40"/>
  <c r="J32"/>
  <c r="J30"/>
  <c r="J134" s="1"/>
  <c r="F10" i="44" l="1"/>
  <c r="G10"/>
  <c r="H10"/>
  <c r="I10"/>
  <c r="J10"/>
  <c r="L10"/>
  <c r="M10"/>
  <c r="N10"/>
  <c r="O10"/>
  <c r="P10"/>
  <c r="Q10"/>
  <c r="S10"/>
  <c r="T10"/>
  <c r="U10"/>
  <c r="V10"/>
  <c r="W10"/>
  <c r="X10"/>
  <c r="Y10"/>
  <c r="Z10"/>
  <c r="AB10"/>
  <c r="E10"/>
  <c r="K10" s="1"/>
  <c r="D65" i="26"/>
  <c r="D60"/>
  <c r="F65" l="1"/>
  <c r="D64" i="28"/>
  <c r="R10" i="44"/>
  <c r="D59" i="26"/>
  <c r="D56"/>
  <c r="D48"/>
  <c r="D45"/>
  <c r="D33"/>
  <c r="D32"/>
  <c r="D36"/>
  <c r="F57" i="44"/>
  <c r="G57"/>
  <c r="H57"/>
  <c r="I57"/>
  <c r="J57"/>
  <c r="L57"/>
  <c r="M57"/>
  <c r="N57"/>
  <c r="O57"/>
  <c r="P57"/>
  <c r="Q57"/>
  <c r="S57"/>
  <c r="T57"/>
  <c r="U57"/>
  <c r="V57"/>
  <c r="W57"/>
  <c r="X57"/>
  <c r="Y57"/>
  <c r="Z57"/>
  <c r="AB57"/>
  <c r="E57"/>
  <c r="K57" s="1"/>
  <c r="F43"/>
  <c r="G43"/>
  <c r="H43"/>
  <c r="I43"/>
  <c r="J43"/>
  <c r="L43"/>
  <c r="M43"/>
  <c r="N43"/>
  <c r="O43"/>
  <c r="P43"/>
  <c r="Q43"/>
  <c r="S43"/>
  <c r="T43"/>
  <c r="U43"/>
  <c r="V43"/>
  <c r="W43"/>
  <c r="X43"/>
  <c r="Y43"/>
  <c r="Z43"/>
  <c r="AB43"/>
  <c r="E43"/>
  <c r="K43" s="1"/>
  <c r="F30"/>
  <c r="G30"/>
  <c r="H30"/>
  <c r="I30"/>
  <c r="J30"/>
  <c r="L30"/>
  <c r="M30"/>
  <c r="N30"/>
  <c r="O30"/>
  <c r="P30"/>
  <c r="Q30"/>
  <c r="S30"/>
  <c r="T30"/>
  <c r="U30"/>
  <c r="V30"/>
  <c r="W30"/>
  <c r="X30"/>
  <c r="Y30"/>
  <c r="Z30"/>
  <c r="AB30"/>
  <c r="F63"/>
  <c r="G63"/>
  <c r="H63"/>
  <c r="I63"/>
  <c r="J63"/>
  <c r="L63"/>
  <c r="M63"/>
  <c r="N63"/>
  <c r="O63"/>
  <c r="P63"/>
  <c r="Q63"/>
  <c r="S63"/>
  <c r="T63"/>
  <c r="U63"/>
  <c r="V63"/>
  <c r="W63"/>
  <c r="X63"/>
  <c r="Y63"/>
  <c r="Z63"/>
  <c r="AB63"/>
  <c r="E63"/>
  <c r="K63" s="1"/>
  <c r="F57" i="28"/>
  <c r="F54" i="44"/>
  <c r="G54"/>
  <c r="H54"/>
  <c r="I54"/>
  <c r="J54"/>
  <c r="L54"/>
  <c r="M54"/>
  <c r="N54"/>
  <c r="O54"/>
  <c r="P54"/>
  <c r="Q54"/>
  <c r="S54"/>
  <c r="T54"/>
  <c r="U54"/>
  <c r="V54"/>
  <c r="W54"/>
  <c r="X54"/>
  <c r="Y54"/>
  <c r="Z54"/>
  <c r="AB54"/>
  <c r="E54"/>
  <c r="K54" s="1"/>
  <c r="F58"/>
  <c r="G58"/>
  <c r="H58"/>
  <c r="I58"/>
  <c r="J58"/>
  <c r="L58"/>
  <c r="M58"/>
  <c r="N58"/>
  <c r="O58"/>
  <c r="P58"/>
  <c r="Q58"/>
  <c r="S58"/>
  <c r="T58"/>
  <c r="U58"/>
  <c r="V58"/>
  <c r="W58"/>
  <c r="X58"/>
  <c r="Y58"/>
  <c r="Z58"/>
  <c r="AB58"/>
  <c r="E58"/>
  <c r="K58" s="1"/>
  <c r="R54" l="1"/>
  <c r="R63"/>
  <c r="R30"/>
  <c r="R57"/>
  <c r="R58"/>
  <c r="R43"/>
  <c r="W46"/>
  <c r="R135" i="46" l="1"/>
  <c r="Q135"/>
  <c r="S159"/>
  <c r="S183"/>
  <c r="AD45" i="44"/>
  <c r="F46"/>
  <c r="G46"/>
  <c r="H46"/>
  <c r="I46"/>
  <c r="J46"/>
  <c r="L46"/>
  <c r="M46"/>
  <c r="N46"/>
  <c r="O46"/>
  <c r="P46"/>
  <c r="Q46"/>
  <c r="S46"/>
  <c r="T46"/>
  <c r="U46"/>
  <c r="V46"/>
  <c r="X46"/>
  <c r="Y46"/>
  <c r="Z46"/>
  <c r="E46"/>
  <c r="K46" s="1"/>
  <c r="R46" l="1"/>
  <c r="F34"/>
  <c r="G34"/>
  <c r="H34"/>
  <c r="I34"/>
  <c r="J34"/>
  <c r="L34"/>
  <c r="M34"/>
  <c r="N34"/>
  <c r="O34"/>
  <c r="P34"/>
  <c r="Q34"/>
  <c r="S34"/>
  <c r="T34"/>
  <c r="U34"/>
  <c r="V34"/>
  <c r="W34"/>
  <c r="X34"/>
  <c r="Y34"/>
  <c r="Z34"/>
  <c r="E34"/>
  <c r="K34" s="1"/>
  <c r="F33"/>
  <c r="G33"/>
  <c r="H33"/>
  <c r="I33"/>
  <c r="J33"/>
  <c r="L33"/>
  <c r="M33"/>
  <c r="N33"/>
  <c r="O33"/>
  <c r="P33"/>
  <c r="Q33"/>
  <c r="S33"/>
  <c r="T33"/>
  <c r="U33"/>
  <c r="V33"/>
  <c r="W33"/>
  <c r="X33"/>
  <c r="Y33"/>
  <c r="Z33"/>
  <c r="AB33"/>
  <c r="E33"/>
  <c r="K33" s="1"/>
  <c r="F31"/>
  <c r="G31"/>
  <c r="H31"/>
  <c r="I31"/>
  <c r="J31"/>
  <c r="L31"/>
  <c r="M31"/>
  <c r="N31"/>
  <c r="O31"/>
  <c r="P31"/>
  <c r="Q31"/>
  <c r="S31"/>
  <c r="T31"/>
  <c r="U31"/>
  <c r="V31"/>
  <c r="W31"/>
  <c r="X31"/>
  <c r="Y31"/>
  <c r="Z31"/>
  <c r="E31"/>
  <c r="K31" s="1"/>
  <c r="E30"/>
  <c r="K30" s="1"/>
  <c r="F29"/>
  <c r="G29"/>
  <c r="H29"/>
  <c r="I29"/>
  <c r="L29"/>
  <c r="M29"/>
  <c r="N29"/>
  <c r="O29"/>
  <c r="P29"/>
  <c r="Q29"/>
  <c r="S29"/>
  <c r="T29"/>
  <c r="U29"/>
  <c r="V29"/>
  <c r="W29"/>
  <c r="X29"/>
  <c r="Y29"/>
  <c r="Z29"/>
  <c r="E29"/>
  <c r="F23"/>
  <c r="G23"/>
  <c r="H23"/>
  <c r="I23"/>
  <c r="J23"/>
  <c r="L23"/>
  <c r="M23"/>
  <c r="N23"/>
  <c r="O23"/>
  <c r="P23"/>
  <c r="Q23"/>
  <c r="S23"/>
  <c r="T23"/>
  <c r="U23"/>
  <c r="V23"/>
  <c r="W23"/>
  <c r="X23"/>
  <c r="Y23"/>
  <c r="Z23"/>
  <c r="E23"/>
  <c r="K23" s="1"/>
  <c r="F8"/>
  <c r="G8"/>
  <c r="H8"/>
  <c r="I8"/>
  <c r="J8"/>
  <c r="L8"/>
  <c r="M8"/>
  <c r="N8"/>
  <c r="O8"/>
  <c r="P8"/>
  <c r="Q8"/>
  <c r="S8"/>
  <c r="T8"/>
  <c r="U8"/>
  <c r="V8"/>
  <c r="W8"/>
  <c r="X8"/>
  <c r="Y8"/>
  <c r="Z8"/>
  <c r="Z13" s="1"/>
  <c r="E8"/>
  <c r="K8" s="1"/>
  <c r="W139" i="46"/>
  <c r="W15"/>
  <c r="AB23" i="44" s="1"/>
  <c r="W31" i="46"/>
  <c r="W35"/>
  <c r="W39"/>
  <c r="W43"/>
  <c r="W47"/>
  <c r="W51"/>
  <c r="W55"/>
  <c r="W59"/>
  <c r="W63"/>
  <c r="W71"/>
  <c r="W75"/>
  <c r="W79"/>
  <c r="W83"/>
  <c r="W87"/>
  <c r="W91"/>
  <c r="W95"/>
  <c r="W99"/>
  <c r="W103"/>
  <c r="W107"/>
  <c r="W111"/>
  <c r="W115"/>
  <c r="W119"/>
  <c r="W123"/>
  <c r="W127"/>
  <c r="W131"/>
  <c r="W135"/>
  <c r="W143"/>
  <c r="W147"/>
  <c r="W151"/>
  <c r="W155"/>
  <c r="W159"/>
  <c r="W163"/>
  <c r="W167"/>
  <c r="W171"/>
  <c r="W175"/>
  <c r="W179"/>
  <c r="W183"/>
  <c r="W187"/>
  <c r="W191"/>
  <c r="W195"/>
  <c r="W199"/>
  <c r="W203"/>
  <c r="W207"/>
  <c r="W211"/>
  <c r="W215"/>
  <c r="W219"/>
  <c r="W223"/>
  <c r="W227"/>
  <c r="W11"/>
  <c r="AB8" i="44" s="1"/>
  <c r="AB13" s="1"/>
  <c r="L214" i="46"/>
  <c r="R33" i="44" l="1"/>
  <c r="R34"/>
  <c r="R8"/>
  <c r="R23"/>
  <c r="R29"/>
  <c r="R31"/>
  <c r="E13"/>
  <c r="Y13"/>
  <c r="Y66" s="1"/>
  <c r="W13"/>
  <c r="W66"/>
  <c r="U13"/>
  <c r="U66"/>
  <c r="S13"/>
  <c r="S66"/>
  <c r="P13"/>
  <c r="P66"/>
  <c r="N13"/>
  <c r="N66"/>
  <c r="L13"/>
  <c r="L66"/>
  <c r="I13"/>
  <c r="I66"/>
  <c r="G13"/>
  <c r="G66"/>
  <c r="X13"/>
  <c r="X66"/>
  <c r="V13"/>
  <c r="V66"/>
  <c r="T13"/>
  <c r="T66"/>
  <c r="Q13"/>
  <c r="Q66"/>
  <c r="O13"/>
  <c r="O66"/>
  <c r="O67" s="1"/>
  <c r="M13"/>
  <c r="M66"/>
  <c r="J13"/>
  <c r="H13"/>
  <c r="H66" s="1"/>
  <c r="F13"/>
  <c r="F66" s="1"/>
  <c r="AB34"/>
  <c r="AB31"/>
  <c r="AB46"/>
  <c r="S67" l="1"/>
  <c r="W67"/>
  <c r="L67"/>
  <c r="U67"/>
  <c r="R13"/>
  <c r="R66" s="1"/>
  <c r="E66"/>
  <c r="K13"/>
  <c r="U94" i="46"/>
  <c r="S154"/>
  <c r="S157" s="1"/>
  <c r="S158" l="1"/>
  <c r="S161"/>
  <c r="S162" s="1"/>
  <c r="S165" s="1"/>
  <c r="S166" s="1"/>
  <c r="O17"/>
  <c r="O21" s="1"/>
  <c r="O25" s="1"/>
  <c r="O14"/>
  <c r="O18" s="1"/>
  <c r="O22" s="1"/>
  <c r="O53" l="1"/>
  <c r="O26"/>
  <c r="P115"/>
  <c r="P107"/>
  <c r="O115"/>
  <c r="O107"/>
  <c r="N94"/>
  <c r="M70"/>
  <c r="M74" s="1"/>
  <c r="M78" s="1"/>
  <c r="M81" s="1"/>
  <c r="M73"/>
  <c r="M77" s="1"/>
  <c r="K70"/>
  <c r="G33"/>
  <c r="G37" s="1"/>
  <c r="G38" s="1"/>
  <c r="G41" s="1"/>
  <c r="G30"/>
  <c r="G34" s="1"/>
  <c r="F73"/>
  <c r="F77" s="1"/>
  <c r="F70"/>
  <c r="F74" s="1"/>
  <c r="F78" s="1"/>
  <c r="F81" s="1"/>
  <c r="D10"/>
  <c r="E9" s="1"/>
  <c r="E10" s="1"/>
  <c r="E13" l="1"/>
  <c r="E14" s="1"/>
  <c r="E17" s="1"/>
  <c r="H9"/>
  <c r="H10" s="1"/>
  <c r="H13" s="1"/>
  <c r="H14" s="1"/>
  <c r="H17" s="1"/>
  <c r="G42"/>
  <c r="G45"/>
  <c r="F82"/>
  <c r="F85"/>
  <c r="F86" s="1"/>
  <c r="F89" s="1"/>
  <c r="F90" s="1"/>
  <c r="F93" s="1"/>
  <c r="O57"/>
  <c r="O61" s="1"/>
  <c r="O62" s="1"/>
  <c r="O54"/>
  <c r="O58" s="1"/>
  <c r="M85"/>
  <c r="M82"/>
  <c r="C33"/>
  <c r="C37" s="1"/>
  <c r="C38" s="1"/>
  <c r="C41" s="1"/>
  <c r="C30"/>
  <c r="C34" s="1"/>
  <c r="H27"/>
  <c r="W27" s="1"/>
  <c r="H23"/>
  <c r="H19"/>
  <c r="W19" s="1"/>
  <c r="C42" l="1"/>
  <c r="C45"/>
  <c r="E21"/>
  <c r="E18"/>
  <c r="E22" s="1"/>
  <c r="E25" s="1"/>
  <c r="E26" s="1"/>
  <c r="J29" i="44"/>
  <c r="W23" i="46"/>
  <c r="AB29" i="44" s="1"/>
  <c r="F97" i="46"/>
  <c r="F101" s="1"/>
  <c r="F94"/>
  <c r="F98" s="1"/>
  <c r="F102" s="1"/>
  <c r="G46"/>
  <c r="G49"/>
  <c r="G50" s="1"/>
  <c r="G65" s="1"/>
  <c r="G66" s="1"/>
  <c r="H18"/>
  <c r="H21"/>
  <c r="H22" s="1"/>
  <c r="H25" s="1"/>
  <c r="H26" s="1"/>
  <c r="M86"/>
  <c r="M89" s="1"/>
  <c r="M90" s="1"/>
  <c r="M93" s="1"/>
  <c r="J66" i="44" l="1"/>
  <c r="E67" s="1"/>
  <c r="K29"/>
  <c r="K66" s="1"/>
  <c r="C46" i="46"/>
  <c r="C49"/>
  <c r="C50" s="1"/>
  <c r="C65" s="1"/>
  <c r="C66" s="1"/>
  <c r="M97"/>
  <c r="M101" s="1"/>
  <c r="M94"/>
  <c r="M98" s="1"/>
  <c r="M102" s="1"/>
  <c r="D39" l="1"/>
  <c r="D35"/>
  <c r="D31"/>
  <c r="D27"/>
  <c r="D23"/>
  <c r="D19"/>
  <c r="C39"/>
  <c r="C35"/>
  <c r="C31"/>
  <c r="R163"/>
  <c r="R155"/>
  <c r="R139"/>
  <c r="R131"/>
  <c r="R121"/>
  <c r="L121"/>
  <c r="L125" s="1"/>
  <c r="P91"/>
  <c r="O91"/>
  <c r="P83"/>
  <c r="O83"/>
  <c r="R125" l="1"/>
  <c r="R122"/>
  <c r="R126" s="1"/>
  <c r="R129" s="1"/>
  <c r="R118"/>
  <c r="L118"/>
  <c r="L122" s="1"/>
  <c r="L126" s="1"/>
  <c r="L129" s="1"/>
  <c r="R133" l="1"/>
  <c r="R134" s="1"/>
  <c r="R137" s="1"/>
  <c r="R138" s="1"/>
  <c r="R141" s="1"/>
  <c r="R130"/>
  <c r="L133"/>
  <c r="L134" s="1"/>
  <c r="L137" s="1"/>
  <c r="L138" s="1"/>
  <c r="L141" s="1"/>
  <c r="L130"/>
  <c r="P85"/>
  <c r="P86" s="1"/>
  <c r="P89" s="1"/>
  <c r="P90" s="1"/>
  <c r="P93" s="1"/>
  <c r="P82"/>
  <c r="O85"/>
  <c r="O86" s="1"/>
  <c r="O89" s="1"/>
  <c r="O90" s="1"/>
  <c r="O93" s="1"/>
  <c r="O82"/>
  <c r="G67"/>
  <c r="W67" s="1"/>
  <c r="N97"/>
  <c r="N101" s="1"/>
  <c r="U139"/>
  <c r="U131"/>
  <c r="S169"/>
  <c r="S173" s="1"/>
  <c r="S174" s="1"/>
  <c r="S177" s="1"/>
  <c r="Q163"/>
  <c r="Q155"/>
  <c r="O17" i="47"/>
  <c r="H17"/>
  <c r="H18" s="1"/>
  <c r="G17"/>
  <c r="Q17"/>
  <c r="K16"/>
  <c r="H15"/>
  <c r="K14"/>
  <c r="G14"/>
  <c r="L14" s="1"/>
  <c r="Q15"/>
  <c r="K13"/>
  <c r="G13"/>
  <c r="G15" s="1"/>
  <c r="O12"/>
  <c r="K12"/>
  <c r="K11"/>
  <c r="K10"/>
  <c r="G10"/>
  <c r="L10" s="1"/>
  <c r="K9"/>
  <c r="G9"/>
  <c r="L9" s="1"/>
  <c r="Q12"/>
  <c r="K8"/>
  <c r="G8"/>
  <c r="L8" s="1"/>
  <c r="L3"/>
  <c r="L16" s="1"/>
  <c r="R145" i="46" l="1"/>
  <c r="R142"/>
  <c r="L145"/>
  <c r="L149" s="1"/>
  <c r="L142"/>
  <c r="L146" s="1"/>
  <c r="L150" s="1"/>
  <c r="L153" s="1"/>
  <c r="N98"/>
  <c r="N102" s="1"/>
  <c r="N105" s="1"/>
  <c r="N109" s="1"/>
  <c r="N110" s="1"/>
  <c r="N113" s="1"/>
  <c r="N114" s="1"/>
  <c r="N117" s="1"/>
  <c r="O97"/>
  <c r="O101" s="1"/>
  <c r="O94"/>
  <c r="O98" s="1"/>
  <c r="O102" s="1"/>
  <c r="O105" s="1"/>
  <c r="P97"/>
  <c r="P101" s="1"/>
  <c r="P94"/>
  <c r="P98" s="1"/>
  <c r="P102" s="1"/>
  <c r="P105" s="1"/>
  <c r="N106"/>
  <c r="S181"/>
  <c r="S182" s="1"/>
  <c r="S185" s="1"/>
  <c r="S186" s="1"/>
  <c r="S189" s="1"/>
  <c r="S178"/>
  <c r="S170"/>
  <c r="M9" i="47"/>
  <c r="P9" s="1"/>
  <c r="R9" s="1"/>
  <c r="M8"/>
  <c r="N10"/>
  <c r="M10"/>
  <c r="P10" s="1"/>
  <c r="R10" s="1"/>
  <c r="N14"/>
  <c r="M14"/>
  <c r="P14" s="1"/>
  <c r="R14" s="1"/>
  <c r="Q18"/>
  <c r="L17"/>
  <c r="M16"/>
  <c r="L11"/>
  <c r="G12"/>
  <c r="G18" s="1"/>
  <c r="L13"/>
  <c r="P109" i="46" l="1"/>
  <c r="P110" s="1"/>
  <c r="P113" s="1"/>
  <c r="P114" s="1"/>
  <c r="P106"/>
  <c r="O109"/>
  <c r="O110" s="1"/>
  <c r="O113" s="1"/>
  <c r="O114" s="1"/>
  <c r="O106"/>
  <c r="R149"/>
  <c r="R146"/>
  <c r="R150" s="1"/>
  <c r="R153" s="1"/>
  <c r="L157"/>
  <c r="L154"/>
  <c r="N121"/>
  <c r="N125" s="1"/>
  <c r="N118"/>
  <c r="N122" s="1"/>
  <c r="N126" s="1"/>
  <c r="N129" s="1"/>
  <c r="S193"/>
  <c r="S190"/>
  <c r="M17" i="47"/>
  <c r="P16"/>
  <c r="M12"/>
  <c r="P8"/>
  <c r="N8"/>
  <c r="N12" s="1"/>
  <c r="N9"/>
  <c r="L15"/>
  <c r="M13"/>
  <c r="M11"/>
  <c r="P11" s="1"/>
  <c r="R11" s="1"/>
  <c r="N11"/>
  <c r="N16"/>
  <c r="N17" s="1"/>
  <c r="L12"/>
  <c r="L18" s="1"/>
  <c r="L158" i="46" l="1"/>
  <c r="L161" s="1"/>
  <c r="L162" s="1"/>
  <c r="N133"/>
  <c r="N134" s="1"/>
  <c r="N137" s="1"/>
  <c r="N138" s="1"/>
  <c r="N130"/>
  <c r="R157"/>
  <c r="R158" s="1"/>
  <c r="R161" s="1"/>
  <c r="R162" s="1"/>
  <c r="R154"/>
  <c r="S197"/>
  <c r="S198" s="1"/>
  <c r="S194"/>
  <c r="M15" i="47"/>
  <c r="P13"/>
  <c r="M18"/>
  <c r="P12"/>
  <c r="R8"/>
  <c r="R12" s="1"/>
  <c r="P17"/>
  <c r="R16"/>
  <c r="R17" s="1"/>
  <c r="N13"/>
  <c r="P15" l="1"/>
  <c r="R13"/>
  <c r="R15" s="1"/>
  <c r="R18" s="1"/>
  <c r="P18"/>
  <c r="I15" i="11" l="1"/>
  <c r="I16"/>
  <c r="I26"/>
  <c r="H100" i="28" l="1"/>
  <c r="H82"/>
  <c r="H83"/>
  <c r="H84"/>
  <c r="H85"/>
  <c r="H86"/>
  <c r="H87"/>
  <c r="H88"/>
  <c r="H89"/>
  <c r="H90"/>
  <c r="H91"/>
  <c r="H92"/>
  <c r="H93"/>
  <c r="H94"/>
  <c r="H95"/>
  <c r="H96"/>
  <c r="H97"/>
  <c r="H98"/>
  <c r="H99"/>
  <c r="H81"/>
  <c r="F82"/>
  <c r="F83"/>
  <c r="F84"/>
  <c r="F85"/>
  <c r="F86"/>
  <c r="F87"/>
  <c r="F88"/>
  <c r="F89"/>
  <c r="F90"/>
  <c r="F91"/>
  <c r="F92"/>
  <c r="F93"/>
  <c r="F94"/>
  <c r="F95"/>
  <c r="F96"/>
  <c r="F97"/>
  <c r="F98"/>
  <c r="F99"/>
  <c r="F100"/>
  <c r="F81"/>
  <c r="T8" i="43" l="1"/>
  <c r="U10"/>
  <c r="V10"/>
  <c r="T12"/>
  <c r="V11"/>
  <c r="U12"/>
  <c r="T11"/>
  <c r="E39" i="30"/>
  <c r="F9" i="28"/>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J64"/>
  <c r="F8"/>
  <c r="T7" i="43" l="1"/>
  <c r="V7"/>
  <c r="U8"/>
  <c r="U9"/>
  <c r="U7"/>
  <c r="V8"/>
  <c r="T9"/>
  <c r="V9"/>
  <c r="G30" i="4"/>
  <c r="G31"/>
  <c r="H29" i="35"/>
  <c r="H69" s="1"/>
  <c r="T10" i="43" l="1"/>
  <c r="T13" s="1"/>
  <c r="U11"/>
  <c r="U13" s="1"/>
  <c r="V12"/>
  <c r="V13" s="1"/>
  <c r="E11" i="30" l="1"/>
  <c r="A4" i="5"/>
  <c r="F29" i="6"/>
  <c r="F28"/>
  <c r="F12" i="8"/>
  <c r="F11"/>
  <c r="D14" i="12"/>
  <c r="D11" l="1"/>
  <c r="U115" i="46" l="1"/>
  <c r="U107"/>
  <c r="C51" i="43"/>
  <c r="D13" i="46" l="1"/>
  <c r="D14" s="1"/>
  <c r="D17" s="1"/>
  <c r="D21" l="1"/>
  <c r="D18"/>
  <c r="D22" s="1"/>
  <c r="D25" s="1"/>
  <c r="D26" s="1"/>
  <c r="D29" s="1"/>
  <c r="K74"/>
  <c r="K78" s="1"/>
  <c r="K81" s="1"/>
  <c r="K73"/>
  <c r="K77" s="1"/>
  <c r="D33" l="1"/>
  <c r="D37" s="1"/>
  <c r="D30"/>
  <c r="D34" s="1"/>
  <c r="D38" s="1"/>
  <c r="K82"/>
  <c r="K85"/>
  <c r="K86" s="1"/>
  <c r="K89" s="1"/>
  <c r="K90" s="1"/>
  <c r="K93" s="1"/>
  <c r="K97" l="1"/>
  <c r="K101" s="1"/>
  <c r="K94"/>
  <c r="K98" s="1"/>
  <c r="K102" s="1"/>
  <c r="K105" s="1"/>
  <c r="K106" s="1"/>
  <c r="K109" l="1"/>
  <c r="K110" l="1"/>
  <c r="K113" s="1"/>
  <c r="K114" s="1"/>
  <c r="D12" i="26"/>
  <c r="X38" i="46" l="1"/>
  <c r="F4" i="43"/>
  <c r="D11" i="46"/>
  <c r="V115" l="1"/>
  <c r="V107"/>
  <c r="T139"/>
  <c r="T131"/>
  <c r="Q139"/>
  <c r="Q131"/>
  <c r="G9" i="12" l="1"/>
  <c r="G10"/>
  <c r="G11"/>
  <c r="G12"/>
  <c r="G13"/>
  <c r="G14"/>
  <c r="G15"/>
  <c r="G16"/>
  <c r="G17"/>
  <c r="G8"/>
  <c r="K71" i="48" l="1"/>
  <c r="S70"/>
  <c r="S69"/>
  <c r="O69"/>
  <c r="L69"/>
  <c r="I69"/>
  <c r="S68"/>
  <c r="O68"/>
  <c r="L68"/>
  <c r="I68"/>
  <c r="S67"/>
  <c r="O67"/>
  <c r="Q67" s="1"/>
  <c r="L67"/>
  <c r="S66"/>
  <c r="O66"/>
  <c r="L66"/>
  <c r="S65"/>
  <c r="O65"/>
  <c r="L65"/>
  <c r="S64"/>
  <c r="O64"/>
  <c r="L64"/>
  <c r="S63"/>
  <c r="O63"/>
  <c r="L63"/>
  <c r="S62"/>
  <c r="O62"/>
  <c r="L62"/>
  <c r="S61"/>
  <c r="O61"/>
  <c r="L61"/>
  <c r="S60"/>
  <c r="O60"/>
  <c r="L60"/>
  <c r="S59"/>
  <c r="O59"/>
  <c r="L59"/>
  <c r="S58"/>
  <c r="O58"/>
  <c r="L58"/>
  <c r="S57"/>
  <c r="O57"/>
  <c r="L57"/>
  <c r="S56"/>
  <c r="O56"/>
  <c r="L56"/>
  <c r="S55"/>
  <c r="O55"/>
  <c r="L55"/>
  <c r="S54"/>
  <c r="O54"/>
  <c r="L54"/>
  <c r="S53"/>
  <c r="O53"/>
  <c r="L53"/>
  <c r="S52"/>
  <c r="O52"/>
  <c r="L52"/>
  <c r="S51"/>
  <c r="O51"/>
  <c r="L51"/>
  <c r="S50"/>
  <c r="O50"/>
  <c r="L50"/>
  <c r="S49"/>
  <c r="O49"/>
  <c r="L49"/>
  <c r="S48"/>
  <c r="O48"/>
  <c r="L48"/>
  <c r="S47"/>
  <c r="O47"/>
  <c r="L47"/>
  <c r="S46"/>
  <c r="O46"/>
  <c r="L46"/>
  <c r="S45"/>
  <c r="O45"/>
  <c r="L45"/>
  <c r="S44"/>
  <c r="O44"/>
  <c r="L44"/>
  <c r="S43"/>
  <c r="O43"/>
  <c r="L43"/>
  <c r="S42"/>
  <c r="O42"/>
  <c r="L42"/>
  <c r="S41"/>
  <c r="O41"/>
  <c r="L41"/>
  <c r="S40"/>
  <c r="O40"/>
  <c r="L40"/>
  <c r="S39"/>
  <c r="O39"/>
  <c r="L39"/>
  <c r="S38"/>
  <c r="O38"/>
  <c r="L38"/>
  <c r="S37"/>
  <c r="O37"/>
  <c r="L37"/>
  <c r="S36"/>
  <c r="O36"/>
  <c r="L36"/>
  <c r="S35"/>
  <c r="O35"/>
  <c r="L35"/>
  <c r="S34"/>
  <c r="O34"/>
  <c r="L34"/>
  <c r="S33"/>
  <c r="O33"/>
  <c r="L33"/>
  <c r="S32"/>
  <c r="O32"/>
  <c r="L32"/>
  <c r="S31"/>
  <c r="O31"/>
  <c r="L31"/>
  <c r="S30"/>
  <c r="O30"/>
  <c r="L30"/>
  <c r="S29"/>
  <c r="O29"/>
  <c r="L29"/>
  <c r="S28"/>
  <c r="O28"/>
  <c r="L28"/>
  <c r="S27"/>
  <c r="O27"/>
  <c r="L27"/>
  <c r="S26"/>
  <c r="O26"/>
  <c r="L26"/>
  <c r="S25"/>
  <c r="O25"/>
  <c r="L25"/>
  <c r="S24"/>
  <c r="O24"/>
  <c r="L24"/>
  <c r="S23"/>
  <c r="O23"/>
  <c r="L23"/>
  <c r="S22"/>
  <c r="O22"/>
  <c r="L22"/>
  <c r="S21"/>
  <c r="O21"/>
  <c r="L21"/>
  <c r="S20"/>
  <c r="O20"/>
  <c r="L20"/>
  <c r="S19"/>
  <c r="O19"/>
  <c r="L19"/>
  <c r="S18"/>
  <c r="O18"/>
  <c r="L18"/>
  <c r="S17"/>
  <c r="O17"/>
  <c r="L17"/>
  <c r="S16"/>
  <c r="O16"/>
  <c r="L16"/>
  <c r="S15"/>
  <c r="O15"/>
  <c r="L15"/>
  <c r="S14"/>
  <c r="O14"/>
  <c r="L14"/>
  <c r="S13"/>
  <c r="O13"/>
  <c r="O71" s="1"/>
  <c r="N71"/>
  <c r="L13"/>
  <c r="G71"/>
  <c r="Q68" l="1"/>
  <c r="Q69"/>
  <c r="S71"/>
  <c r="L71"/>
  <c r="P14"/>
  <c r="P16"/>
  <c r="P18"/>
  <c r="P20"/>
  <c r="P22"/>
  <c r="P24"/>
  <c r="P26"/>
  <c r="P28"/>
  <c r="P30"/>
  <c r="P32"/>
  <c r="P34"/>
  <c r="P36"/>
  <c r="P38"/>
  <c r="P40"/>
  <c r="P42"/>
  <c r="P44"/>
  <c r="P46"/>
  <c r="P48"/>
  <c r="P50"/>
  <c r="P52"/>
  <c r="P54"/>
  <c r="P56"/>
  <c r="P58"/>
  <c r="P60"/>
  <c r="P62"/>
  <c r="P64"/>
  <c r="P66"/>
  <c r="P13"/>
  <c r="P15"/>
  <c r="P17"/>
  <c r="P19"/>
  <c r="P21"/>
  <c r="P23"/>
  <c r="P25"/>
  <c r="P27"/>
  <c r="P29"/>
  <c r="P31"/>
  <c r="P33"/>
  <c r="P35"/>
  <c r="P37"/>
  <c r="P39"/>
  <c r="P41"/>
  <c r="P43"/>
  <c r="P45"/>
  <c r="P47"/>
  <c r="P49"/>
  <c r="P51"/>
  <c r="P53"/>
  <c r="P55"/>
  <c r="P57"/>
  <c r="P59"/>
  <c r="P61"/>
  <c r="P63"/>
  <c r="P65"/>
  <c r="P67"/>
  <c r="P68"/>
  <c r="P69"/>
  <c r="T115" i="46" l="1"/>
  <c r="T107"/>
  <c r="V91"/>
  <c r="V83"/>
  <c r="E4" i="43" l="1"/>
  <c r="H14" i="48"/>
  <c r="I14" s="1"/>
  <c r="Q14" s="1"/>
  <c r="F14"/>
  <c r="H35"/>
  <c r="I35" s="1"/>
  <c r="Q35" s="1"/>
  <c r="F35"/>
  <c r="H39" l="1"/>
  <c r="I39" s="1"/>
  <c r="Q39" s="1"/>
  <c r="F39"/>
  <c r="H63"/>
  <c r="I63" s="1"/>
  <c r="Q63" s="1"/>
  <c r="F63"/>
  <c r="H16"/>
  <c r="I16" s="1"/>
  <c r="Q16" s="1"/>
  <c r="F16"/>
  <c r="D25" i="26"/>
  <c r="D10"/>
  <c r="D15" s="1"/>
  <c r="E32" i="18"/>
  <c r="F32" s="1"/>
  <c r="E31"/>
  <c r="F31" s="1"/>
  <c r="E28"/>
  <c r="F28" s="1"/>
  <c r="E27"/>
  <c r="F27" s="1"/>
  <c r="D135" i="43"/>
  <c r="F135"/>
  <c r="G135"/>
  <c r="H135"/>
  <c r="I135"/>
  <c r="J135"/>
  <c r="E135"/>
  <c r="H60" i="48" l="1"/>
  <c r="I60" s="1"/>
  <c r="Q60" s="1"/>
  <c r="F60"/>
  <c r="H37"/>
  <c r="I37" s="1"/>
  <c r="Q37" s="1"/>
  <c r="F37"/>
  <c r="H49"/>
  <c r="I49" s="1"/>
  <c r="Q49" s="1"/>
  <c r="F49"/>
  <c r="H64"/>
  <c r="I64" s="1"/>
  <c r="Q64" s="1"/>
  <c r="F64"/>
  <c r="H40"/>
  <c r="I40" s="1"/>
  <c r="Q40" s="1"/>
  <c r="F40"/>
  <c r="D8" i="39" l="1"/>
  <c r="D10"/>
  <c r="D11"/>
  <c r="D13"/>
  <c r="D14"/>
  <c r="D15"/>
  <c r="D16"/>
  <c r="D17"/>
  <c r="D18"/>
  <c r="D19"/>
  <c r="D20"/>
  <c r="D21"/>
  <c r="D23"/>
  <c r="D24"/>
  <c r="D25"/>
  <c r="D26"/>
  <c r="D27"/>
  <c r="D29"/>
  <c r="D31"/>
  <c r="D34"/>
  <c r="D35"/>
  <c r="D36"/>
  <c r="D37"/>
  <c r="D38"/>
  <c r="D39"/>
  <c r="D40"/>
  <c r="D41"/>
  <c r="D43"/>
  <c r="D44"/>
  <c r="D46"/>
  <c r="G8" l="1"/>
  <c r="M8"/>
  <c r="H42" i="35"/>
  <c r="E59" i="28"/>
  <c r="H19" i="48" l="1"/>
  <c r="I19" s="1"/>
  <c r="Q19" s="1"/>
  <c r="F19"/>
  <c r="U97" i="46" l="1"/>
  <c r="U101" s="1"/>
  <c r="U98"/>
  <c r="U102" s="1"/>
  <c r="U105" s="1"/>
  <c r="U106" l="1"/>
  <c r="U109"/>
  <c r="U110" s="1"/>
  <c r="U113" l="1"/>
  <c r="U114" s="1"/>
  <c r="U117" s="1"/>
  <c r="J82"/>
  <c r="J85"/>
  <c r="J86" s="1"/>
  <c r="J89" s="1"/>
  <c r="J90" s="1"/>
  <c r="J93" s="1"/>
  <c r="J94" s="1"/>
  <c r="J97" l="1"/>
  <c r="J101" s="1"/>
  <c r="J98"/>
  <c r="J102" s="1"/>
  <c r="J105" s="1"/>
  <c r="J106" s="1"/>
  <c r="U121"/>
  <c r="U125" s="1"/>
  <c r="U118"/>
  <c r="U122" s="1"/>
  <c r="U126" s="1"/>
  <c r="U129" s="1"/>
  <c r="V82"/>
  <c r="V85"/>
  <c r="I94"/>
  <c r="U133" l="1"/>
  <c r="U134" s="1"/>
  <c r="U137" s="1"/>
  <c r="U138" s="1"/>
  <c r="U130"/>
  <c r="J109"/>
  <c r="J110" s="1"/>
  <c r="J113" s="1"/>
  <c r="J114" s="1"/>
  <c r="J117" s="1"/>
  <c r="J118" s="1"/>
  <c r="I97"/>
  <c r="I101" s="1"/>
  <c r="I98"/>
  <c r="I102" s="1"/>
  <c r="I105" s="1"/>
  <c r="V86"/>
  <c r="V89" s="1"/>
  <c r="J121" l="1"/>
  <c r="J125" s="1"/>
  <c r="J122"/>
  <c r="J126" s="1"/>
  <c r="I109"/>
  <c r="I106"/>
  <c r="I110" l="1"/>
  <c r="I113" s="1"/>
  <c r="I114" s="1"/>
  <c r="I117" s="1"/>
  <c r="T106"/>
  <c r="T109"/>
  <c r="V90"/>
  <c r="V93" s="1"/>
  <c r="I121" l="1"/>
  <c r="I125" s="1"/>
  <c r="I118"/>
  <c r="I122" s="1"/>
  <c r="I126" s="1"/>
  <c r="I129" s="1"/>
  <c r="V97"/>
  <c r="V101" s="1"/>
  <c r="V94"/>
  <c r="V98" s="1"/>
  <c r="V102" s="1"/>
  <c r="V105" s="1"/>
  <c r="Q118"/>
  <c r="Q121"/>
  <c r="T110"/>
  <c r="I130" l="1"/>
  <c r="I133"/>
  <c r="I134" s="1"/>
  <c r="V106"/>
  <c r="V109"/>
  <c r="V110" s="1"/>
  <c r="V113" s="1"/>
  <c r="V114" s="1"/>
  <c r="V117" s="1"/>
  <c r="Q125"/>
  <c r="Q122"/>
  <c r="Q126" s="1"/>
  <c r="Q129" s="1"/>
  <c r="T113"/>
  <c r="I137" l="1"/>
  <c r="I138" s="1"/>
  <c r="V121"/>
  <c r="V125" s="1"/>
  <c r="V118"/>
  <c r="V122" s="1"/>
  <c r="V126" s="1"/>
  <c r="Q130"/>
  <c r="Q133"/>
  <c r="Q134" s="1"/>
  <c r="Q137" s="1"/>
  <c r="Q138" s="1"/>
  <c r="Q141" s="1"/>
  <c r="T114"/>
  <c r="T117" s="1"/>
  <c r="Q145" l="1"/>
  <c r="Q142"/>
  <c r="T121"/>
  <c r="T118"/>
  <c r="G45" i="4"/>
  <c r="Q146" i="46" l="1"/>
  <c r="Q150" s="1"/>
  <c r="Q153" s="1"/>
  <c r="Q149"/>
  <c r="T122"/>
  <c r="T126" s="1"/>
  <c r="T129" s="1"/>
  <c r="T125"/>
  <c r="D30" i="28"/>
  <c r="Z32" i="44"/>
  <c r="Q154" i="46" l="1"/>
  <c r="Q157"/>
  <c r="Q158" s="1"/>
  <c r="Q161" s="1"/>
  <c r="Q162" s="1"/>
  <c r="T130"/>
  <c r="T133"/>
  <c r="T134" s="1"/>
  <c r="T137" s="1"/>
  <c r="T138" s="1"/>
  <c r="T141" s="1"/>
  <c r="H13" i="48"/>
  <c r="F13"/>
  <c r="H68"/>
  <c r="Z35" i="44"/>
  <c r="Z36"/>
  <c r="Z37"/>
  <c r="Z38"/>
  <c r="Z39"/>
  <c r="Z40"/>
  <c r="Z41"/>
  <c r="Z42"/>
  <c r="Z44"/>
  <c r="Z45"/>
  <c r="Z47"/>
  <c r="Z48"/>
  <c r="Z49"/>
  <c r="Z50"/>
  <c r="Z51"/>
  <c r="Z52"/>
  <c r="Z53"/>
  <c r="Z55"/>
  <c r="Z56"/>
  <c r="Z59"/>
  <c r="Z60"/>
  <c r="Z61"/>
  <c r="Z62"/>
  <c r="Z65"/>
  <c r="Z7"/>
  <c r="Z9"/>
  <c r="Z11"/>
  <c r="Z12"/>
  <c r="Z14"/>
  <c r="Z15"/>
  <c r="Z16"/>
  <c r="Z17"/>
  <c r="Z18"/>
  <c r="Z19"/>
  <c r="Z20"/>
  <c r="Z21"/>
  <c r="Z22"/>
  <c r="Z24"/>
  <c r="Z25"/>
  <c r="Z26"/>
  <c r="Z27"/>
  <c r="Z28"/>
  <c r="AC32"/>
  <c r="Z66" l="1"/>
  <c r="Y67" s="1"/>
  <c r="T142" i="46"/>
  <c r="T145"/>
  <c r="H67" i="48"/>
  <c r="I13"/>
  <c r="AC33" i="44"/>
  <c r="AC65"/>
  <c r="AC55"/>
  <c r="AC53"/>
  <c r="AC51"/>
  <c r="AC49"/>
  <c r="AC47"/>
  <c r="AC45"/>
  <c r="AC41"/>
  <c r="AC39"/>
  <c r="AC37"/>
  <c r="AC35"/>
  <c r="AC30"/>
  <c r="AC58"/>
  <c r="AC56"/>
  <c r="AC52"/>
  <c r="AC50"/>
  <c r="AC48"/>
  <c r="AC44"/>
  <c r="AC42"/>
  <c r="AC40"/>
  <c r="AC38"/>
  <c r="AC36"/>
  <c r="T149" i="46" l="1"/>
  <c r="T146"/>
  <c r="T150" s="1"/>
  <c r="AC54" i="44"/>
  <c r="AC34"/>
  <c r="AC57"/>
  <c r="AC31"/>
  <c r="H66" i="48"/>
  <c r="I66" s="1"/>
  <c r="Q66" s="1"/>
  <c r="H58"/>
  <c r="I58" s="1"/>
  <c r="Q58" s="1"/>
  <c r="F58"/>
  <c r="H54"/>
  <c r="I54" s="1"/>
  <c r="Q54" s="1"/>
  <c r="F54"/>
  <c r="H48"/>
  <c r="I48" s="1"/>
  <c r="Q48" s="1"/>
  <c r="F48"/>
  <c r="H44"/>
  <c r="I44" s="1"/>
  <c r="Q44" s="1"/>
  <c r="F44"/>
  <c r="H38"/>
  <c r="I38" s="1"/>
  <c r="Q38" s="1"/>
  <c r="F38"/>
  <c r="H34"/>
  <c r="I34" s="1"/>
  <c r="Q34" s="1"/>
  <c r="F34"/>
  <c r="H30"/>
  <c r="I30" s="1"/>
  <c r="Q30" s="1"/>
  <c r="F30"/>
  <c r="H26"/>
  <c r="I26" s="1"/>
  <c r="Q26" s="1"/>
  <c r="F26"/>
  <c r="H22"/>
  <c r="I22" s="1"/>
  <c r="Q22" s="1"/>
  <c r="F22"/>
  <c r="H18"/>
  <c r="I18" s="1"/>
  <c r="Q18" s="1"/>
  <c r="F18"/>
  <c r="H61"/>
  <c r="I61" s="1"/>
  <c r="Q61" s="1"/>
  <c r="F61"/>
  <c r="H57"/>
  <c r="I57" s="1"/>
  <c r="Q57" s="1"/>
  <c r="F57"/>
  <c r="H53"/>
  <c r="I53" s="1"/>
  <c r="Q53" s="1"/>
  <c r="F53"/>
  <c r="H47"/>
  <c r="I47" s="1"/>
  <c r="Q47" s="1"/>
  <c r="F47"/>
  <c r="H43"/>
  <c r="I43" s="1"/>
  <c r="Q43" s="1"/>
  <c r="F43"/>
  <c r="H33"/>
  <c r="I33" s="1"/>
  <c r="Q33" s="1"/>
  <c r="F33"/>
  <c r="H27"/>
  <c r="I27" s="1"/>
  <c r="Q27" s="1"/>
  <c r="F27"/>
  <c r="H23"/>
  <c r="I23" s="1"/>
  <c r="Q23" s="1"/>
  <c r="F23"/>
  <c r="H15"/>
  <c r="F15"/>
  <c r="Q13"/>
  <c r="H62"/>
  <c r="I62" s="1"/>
  <c r="Q62" s="1"/>
  <c r="F62"/>
  <c r="H56"/>
  <c r="I56" s="1"/>
  <c r="Q56" s="1"/>
  <c r="F56"/>
  <c r="H50"/>
  <c r="I50" s="1"/>
  <c r="Q50" s="1"/>
  <c r="F50"/>
  <c r="H46"/>
  <c r="I46" s="1"/>
  <c r="Q46" s="1"/>
  <c r="F46"/>
  <c r="H42"/>
  <c r="I42" s="1"/>
  <c r="Q42" s="1"/>
  <c r="F42"/>
  <c r="H36"/>
  <c r="I36" s="1"/>
  <c r="Q36" s="1"/>
  <c r="F36"/>
  <c r="H32"/>
  <c r="I32" s="1"/>
  <c r="Q32" s="1"/>
  <c r="F32"/>
  <c r="H28"/>
  <c r="I28" s="1"/>
  <c r="Q28" s="1"/>
  <c r="F28"/>
  <c r="H24"/>
  <c r="I24" s="1"/>
  <c r="Q24" s="1"/>
  <c r="F24"/>
  <c r="H20"/>
  <c r="I20" s="1"/>
  <c r="Q20" s="1"/>
  <c r="F20"/>
  <c r="H65"/>
  <c r="I65" s="1"/>
  <c r="Q65" s="1"/>
  <c r="H59"/>
  <c r="I59" s="1"/>
  <c r="Q59" s="1"/>
  <c r="F59"/>
  <c r="H55"/>
  <c r="I55" s="1"/>
  <c r="Q55" s="1"/>
  <c r="F55"/>
  <c r="H51"/>
  <c r="I51" s="1"/>
  <c r="Q51" s="1"/>
  <c r="F51"/>
  <c r="H45"/>
  <c r="I45" s="1"/>
  <c r="Q45" s="1"/>
  <c r="F45"/>
  <c r="H41"/>
  <c r="I41" s="1"/>
  <c r="Q41" s="1"/>
  <c r="F41"/>
  <c r="H31"/>
  <c r="I31" s="1"/>
  <c r="Q31" s="1"/>
  <c r="F31"/>
  <c r="H25"/>
  <c r="I25" s="1"/>
  <c r="Q25" s="1"/>
  <c r="F25"/>
  <c r="H21"/>
  <c r="I21" s="1"/>
  <c r="Q21" s="1"/>
  <c r="F21"/>
  <c r="H17"/>
  <c r="I17" s="1"/>
  <c r="Q17" s="1"/>
  <c r="F17"/>
  <c r="AC46" i="44"/>
  <c r="AC43"/>
  <c r="I15" i="48" l="1"/>
  <c r="D31" i="26"/>
  <c r="D35"/>
  <c r="Q15" i="48" l="1"/>
  <c r="F60" i="26"/>
  <c r="D4" i="43"/>
  <c r="D22" i="39"/>
  <c r="X121" i="46"/>
  <c r="H5" i="8"/>
  <c r="F26" i="26"/>
  <c r="F27"/>
  <c r="F28"/>
  <c r="F29"/>
  <c r="F30"/>
  <c r="F32"/>
  <c r="F34"/>
  <c r="F37"/>
  <c r="F38"/>
  <c r="F39"/>
  <c r="F40"/>
  <c r="F41"/>
  <c r="F42"/>
  <c r="F43"/>
  <c r="F44"/>
  <c r="F46"/>
  <c r="F47"/>
  <c r="F49"/>
  <c r="F50"/>
  <c r="F51"/>
  <c r="F52"/>
  <c r="F53"/>
  <c r="F54"/>
  <c r="F55"/>
  <c r="F57"/>
  <c r="F58"/>
  <c r="M22" i="39" l="1"/>
  <c r="N22" s="1"/>
  <c r="K22"/>
  <c r="L22" s="1"/>
  <c r="I22"/>
  <c r="J22" s="1"/>
  <c r="G22"/>
  <c r="H22" s="1"/>
  <c r="H29" i="48"/>
  <c r="F29"/>
  <c r="D56" i="39"/>
  <c r="D53"/>
  <c r="D57"/>
  <c r="D59" i="28"/>
  <c r="D30" i="39"/>
  <c r="M53" l="1"/>
  <c r="N53" s="1"/>
  <c r="K53"/>
  <c r="L53" s="1"/>
  <c r="I53"/>
  <c r="J53" s="1"/>
  <c r="G53"/>
  <c r="H53" s="1"/>
  <c r="M30"/>
  <c r="N30" s="1"/>
  <c r="K30"/>
  <c r="L30" s="1"/>
  <c r="I30"/>
  <c r="J30" s="1"/>
  <c r="G30"/>
  <c r="H30" s="1"/>
  <c r="M57"/>
  <c r="N57" s="1"/>
  <c r="K57"/>
  <c r="L57" s="1"/>
  <c r="I57"/>
  <c r="J57" s="1"/>
  <c r="G57"/>
  <c r="H57" s="1"/>
  <c r="K56"/>
  <c r="L56" s="1"/>
  <c r="I56"/>
  <c r="J56" s="1"/>
  <c r="G56"/>
  <c r="H56" s="1"/>
  <c r="M56"/>
  <c r="N56" s="1"/>
  <c r="H52" i="48"/>
  <c r="I52" s="1"/>
  <c r="Q52" s="1"/>
  <c r="F52"/>
  <c r="F70" s="1"/>
  <c r="I29"/>
  <c r="H71"/>
  <c r="F33" i="26"/>
  <c r="D31" i="28"/>
  <c r="G48" i="4"/>
  <c r="G46"/>
  <c r="G47"/>
  <c r="G43"/>
  <c r="Q29" i="48" l="1"/>
  <c r="I71"/>
  <c r="H26" i="11"/>
  <c r="K15"/>
  <c r="D17" i="28"/>
  <c r="F26" i="11" l="1"/>
  <c r="E24" i="18" l="1"/>
  <c r="F17" i="12" l="1"/>
  <c r="F16"/>
  <c r="F15"/>
  <c r="F14"/>
  <c r="F13"/>
  <c r="F12"/>
  <c r="F11"/>
  <c r="F10"/>
  <c r="F9"/>
  <c r="F8"/>
  <c r="D17" i="11" l="1"/>
  <c r="D18"/>
  <c r="H18" s="1"/>
  <c r="D19"/>
  <c r="D20"/>
  <c r="D21"/>
  <c r="D22"/>
  <c r="F18" l="1"/>
  <c r="I18" s="1"/>
  <c r="F21"/>
  <c r="I21" s="1"/>
  <c r="F22"/>
  <c r="I22" s="1"/>
  <c r="F17"/>
  <c r="I17" s="1"/>
  <c r="F19"/>
  <c r="I19" s="1"/>
  <c r="F39" i="23"/>
  <c r="F40"/>
  <c r="G23" i="4"/>
  <c r="G44"/>
  <c r="G49" s="1"/>
  <c r="F56" i="26" l="1"/>
  <c r="D9" i="39"/>
  <c r="M9" l="1"/>
  <c r="N9" s="1"/>
  <c r="K9"/>
  <c r="L9" s="1"/>
  <c r="I9"/>
  <c r="J9" s="1"/>
  <c r="G9"/>
  <c r="H9" s="1"/>
  <c r="D7"/>
  <c r="F35" i="26"/>
  <c r="D32" i="39"/>
  <c r="F48" i="26"/>
  <c r="D45" i="39"/>
  <c r="F59" i="26"/>
  <c r="F25"/>
  <c r="K32" i="39" l="1"/>
  <c r="L32" s="1"/>
  <c r="I32"/>
  <c r="J32" s="1"/>
  <c r="G32"/>
  <c r="H32" s="1"/>
  <c r="M32"/>
  <c r="N32" s="1"/>
  <c r="K7"/>
  <c r="L7" s="1"/>
  <c r="I7"/>
  <c r="J7" s="1"/>
  <c r="G7"/>
  <c r="H7" s="1"/>
  <c r="M7"/>
  <c r="N7" s="1"/>
  <c r="K45"/>
  <c r="L45" s="1"/>
  <c r="I45"/>
  <c r="J45" s="1"/>
  <c r="G45"/>
  <c r="H45" s="1"/>
  <c r="M45"/>
  <c r="N45" s="1"/>
  <c r="D12"/>
  <c r="F45" i="26"/>
  <c r="D42" i="39"/>
  <c r="F31" i="26"/>
  <c r="D28" i="39"/>
  <c r="F36" i="26"/>
  <c r="D33" i="39"/>
  <c r="H14" i="43"/>
  <c r="H13"/>
  <c r="F20" i="11"/>
  <c r="I20" s="1"/>
  <c r="M33" i="39" l="1"/>
  <c r="N33" s="1"/>
  <c r="K33"/>
  <c r="L33" s="1"/>
  <c r="I33"/>
  <c r="J33" s="1"/>
  <c r="G33"/>
  <c r="H33" s="1"/>
  <c r="K28"/>
  <c r="L28" s="1"/>
  <c r="I28"/>
  <c r="J28" s="1"/>
  <c r="G28"/>
  <c r="H28" s="1"/>
  <c r="M28"/>
  <c r="N28" s="1"/>
  <c r="K12"/>
  <c r="L12" s="1"/>
  <c r="I12"/>
  <c r="J12" s="1"/>
  <c r="G12"/>
  <c r="H12" s="1"/>
  <c r="M12"/>
  <c r="N12" s="1"/>
  <c r="K42"/>
  <c r="L42" s="1"/>
  <c r="I42"/>
  <c r="J42" s="1"/>
  <c r="M42"/>
  <c r="N42" s="1"/>
  <c r="G42"/>
  <c r="H42" s="1"/>
  <c r="D58" i="28"/>
  <c r="D55"/>
  <c r="D46"/>
  <c r="D43"/>
  <c r="D34"/>
  <c r="D33"/>
  <c r="D29"/>
  <c r="D23"/>
  <c r="D13"/>
  <c r="D8"/>
  <c r="W3" i="46"/>
  <c r="O47" i="39" l="1"/>
  <c r="P47" s="1"/>
  <c r="O48"/>
  <c r="P48" s="1"/>
  <c r="O49"/>
  <c r="P49" s="1"/>
  <c r="O50"/>
  <c r="P50" s="1"/>
  <c r="O51"/>
  <c r="P51" s="1"/>
  <c r="O52"/>
  <c r="P52" s="1"/>
  <c r="O54"/>
  <c r="P54" s="1"/>
  <c r="O55"/>
  <c r="P55" s="1"/>
  <c r="O57"/>
  <c r="P57" s="1"/>
  <c r="O58"/>
  <c r="P58" s="1"/>
  <c r="O59"/>
  <c r="P59" s="1"/>
  <c r="O60"/>
  <c r="P60" s="1"/>
  <c r="O61"/>
  <c r="P61" s="1"/>
  <c r="O63"/>
  <c r="P63" s="1"/>
  <c r="E9" i="28" l="1"/>
  <c r="E10"/>
  <c r="E11"/>
  <c r="E12"/>
  <c r="E13"/>
  <c r="E14"/>
  <c r="E15"/>
  <c r="E16"/>
  <c r="E18"/>
  <c r="E19"/>
  <c r="E20"/>
  <c r="E21"/>
  <c r="E22"/>
  <c r="E23"/>
  <c r="E24"/>
  <c r="E25"/>
  <c r="E26"/>
  <c r="E27"/>
  <c r="E28"/>
  <c r="E29"/>
  <c r="E30"/>
  <c r="E31"/>
  <c r="E32"/>
  <c r="E33"/>
  <c r="E34"/>
  <c r="E35"/>
  <c r="E36"/>
  <c r="E37"/>
  <c r="E38"/>
  <c r="E39"/>
  <c r="E40"/>
  <c r="E41"/>
  <c r="E42"/>
  <c r="E43"/>
  <c r="E44"/>
  <c r="E45"/>
  <c r="E46"/>
  <c r="E47"/>
  <c r="E48"/>
  <c r="E49"/>
  <c r="E50"/>
  <c r="E51"/>
  <c r="E52"/>
  <c r="E53"/>
  <c r="E54"/>
  <c r="E55"/>
  <c r="E56"/>
  <c r="E58"/>
  <c r="E8"/>
  <c r="K9"/>
  <c r="K11"/>
  <c r="K12"/>
  <c r="K14"/>
  <c r="K15"/>
  <c r="K16"/>
  <c r="K17"/>
  <c r="K18"/>
  <c r="K19"/>
  <c r="K20"/>
  <c r="K21"/>
  <c r="K22"/>
  <c r="K24"/>
  <c r="K25"/>
  <c r="K26"/>
  <c r="K27"/>
  <c r="K28"/>
  <c r="K30"/>
  <c r="K31"/>
  <c r="K32"/>
  <c r="K35"/>
  <c r="K36"/>
  <c r="K37"/>
  <c r="K38"/>
  <c r="K39"/>
  <c r="K40"/>
  <c r="K41"/>
  <c r="K42"/>
  <c r="K44"/>
  <c r="K45"/>
  <c r="K47"/>
  <c r="K48"/>
  <c r="K49"/>
  <c r="K50"/>
  <c r="K51"/>
  <c r="K52"/>
  <c r="K53"/>
  <c r="K54"/>
  <c r="K56"/>
  <c r="K57"/>
  <c r="K59"/>
  <c r="L9"/>
  <c r="L11"/>
  <c r="L12"/>
  <c r="L14"/>
  <c r="L15"/>
  <c r="L16"/>
  <c r="L17"/>
  <c r="L18"/>
  <c r="L19"/>
  <c r="L20"/>
  <c r="L21"/>
  <c r="L22"/>
  <c r="L24"/>
  <c r="L25"/>
  <c r="L26"/>
  <c r="L27"/>
  <c r="L28"/>
  <c r="L30"/>
  <c r="L31"/>
  <c r="L32"/>
  <c r="L35"/>
  <c r="L36"/>
  <c r="L37"/>
  <c r="L38"/>
  <c r="L39"/>
  <c r="L40"/>
  <c r="L41"/>
  <c r="L42"/>
  <c r="L44"/>
  <c r="L45"/>
  <c r="L47"/>
  <c r="L48"/>
  <c r="L49"/>
  <c r="L50"/>
  <c r="L51"/>
  <c r="L52"/>
  <c r="L53"/>
  <c r="L54"/>
  <c r="L56"/>
  <c r="L57"/>
  <c r="L59"/>
  <c r="K71"/>
  <c r="J33" l="1"/>
  <c r="J29"/>
  <c r="J46"/>
  <c r="J13"/>
  <c r="J23"/>
  <c r="J34"/>
  <c r="J43"/>
  <c r="J58"/>
  <c r="J9"/>
  <c r="J11"/>
  <c r="J12"/>
  <c r="J14"/>
  <c r="J15"/>
  <c r="J16"/>
  <c r="J17"/>
  <c r="J18"/>
  <c r="J19"/>
  <c r="J20"/>
  <c r="J21"/>
  <c r="J22"/>
  <c r="J24"/>
  <c r="J25"/>
  <c r="J26"/>
  <c r="J27"/>
  <c r="J28"/>
  <c r="J30"/>
  <c r="J31"/>
  <c r="J32"/>
  <c r="J35"/>
  <c r="J36"/>
  <c r="J37"/>
  <c r="J38"/>
  <c r="J39"/>
  <c r="J40"/>
  <c r="J41"/>
  <c r="J42"/>
  <c r="J44"/>
  <c r="J45"/>
  <c r="J48"/>
  <c r="J49"/>
  <c r="J50"/>
  <c r="J51"/>
  <c r="J52"/>
  <c r="J53"/>
  <c r="J54"/>
  <c r="J56"/>
  <c r="J57"/>
  <c r="J59"/>
  <c r="J60"/>
  <c r="J61"/>
  <c r="J62"/>
  <c r="F68" i="26"/>
  <c r="AC9" i="44"/>
  <c r="AC10"/>
  <c r="AC11"/>
  <c r="AC12"/>
  <c r="AC14"/>
  <c r="AC15"/>
  <c r="AC16"/>
  <c r="AC17"/>
  <c r="AC18"/>
  <c r="AC19"/>
  <c r="AC20"/>
  <c r="AC21"/>
  <c r="AC22"/>
  <c r="AC24"/>
  <c r="AC25"/>
  <c r="AC26"/>
  <c r="AC27"/>
  <c r="AC28"/>
  <c r="J55" i="28" l="1"/>
  <c r="K55"/>
  <c r="L55"/>
  <c r="K43"/>
  <c r="L43"/>
  <c r="K33"/>
  <c r="L33"/>
  <c r="L23"/>
  <c r="K23"/>
  <c r="K58"/>
  <c r="L58"/>
  <c r="K46"/>
  <c r="L46"/>
  <c r="K34"/>
  <c r="L34"/>
  <c r="K29"/>
  <c r="L29"/>
  <c r="K13"/>
  <c r="L13"/>
  <c r="K8"/>
  <c r="L8"/>
  <c r="AC23" i="44"/>
  <c r="F67" i="26" l="1"/>
  <c r="G10"/>
  <c r="AC29" i="44"/>
  <c r="F9" i="43"/>
  <c r="E9"/>
  <c r="D9"/>
  <c r="AC8" i="44" l="1"/>
  <c r="E12" i="43"/>
  <c r="H9"/>
  <c r="D19" s="1"/>
  <c r="D7"/>
  <c r="F7"/>
  <c r="F8"/>
  <c r="D10"/>
  <c r="H10" s="1"/>
  <c r="D20" s="1"/>
  <c r="D11"/>
  <c r="F11"/>
  <c r="F12"/>
  <c r="H12" s="1"/>
  <c r="D22" s="1"/>
  <c r="H22" s="1"/>
  <c r="E7"/>
  <c r="E8"/>
  <c r="E11"/>
  <c r="AC13" i="44" l="1"/>
  <c r="AC66" s="1"/>
  <c r="H20" i="43"/>
  <c r="D10" i="11"/>
  <c r="H19" i="43"/>
  <c r="D9" i="11"/>
  <c r="H7" i="43"/>
  <c r="H8"/>
  <c r="D18" s="1"/>
  <c r="H11"/>
  <c r="D21" s="1"/>
  <c r="H18" l="1"/>
  <c r="D13" i="11"/>
  <c r="H21" i="43"/>
  <c r="D11" i="11"/>
  <c r="G14" i="20" l="1"/>
  <c r="H9" i="11" l="1"/>
  <c r="H10"/>
  <c r="H11"/>
  <c r="H12"/>
  <c r="H13"/>
  <c r="H15"/>
  <c r="H16"/>
  <c r="H17"/>
  <c r="H19"/>
  <c r="H20"/>
  <c r="H21"/>
  <c r="H22"/>
  <c r="H23"/>
  <c r="H24"/>
  <c r="H25"/>
  <c r="J63" i="28" l="1"/>
  <c r="F25" i="11" l="1"/>
  <c r="I25" s="1"/>
  <c r="H38" i="37" l="1"/>
  <c r="G13" i="20" l="1"/>
  <c r="G16"/>
  <c r="O43" i="39" l="1"/>
  <c r="P43" s="1"/>
  <c r="O38"/>
  <c r="P38" s="1"/>
  <c r="O34"/>
  <c r="P34" s="1"/>
  <c r="O10"/>
  <c r="P10" s="1"/>
  <c r="O27"/>
  <c r="P27" s="1"/>
  <c r="O23"/>
  <c r="P23" s="1"/>
  <c r="D17" i="43"/>
  <c r="H17" s="1"/>
  <c r="O8" i="39" l="1"/>
  <c r="P8" s="1"/>
  <c r="O25"/>
  <c r="P25" s="1"/>
  <c r="O30"/>
  <c r="O26"/>
  <c r="P26" s="1"/>
  <c r="O31"/>
  <c r="P31" s="1"/>
  <c r="O36"/>
  <c r="P36" s="1"/>
  <c r="O46"/>
  <c r="P46" s="1"/>
  <c r="O11"/>
  <c r="P11" s="1"/>
  <c r="O37"/>
  <c r="P37" s="1"/>
  <c r="O24"/>
  <c r="P24" s="1"/>
  <c r="O29"/>
  <c r="P29" s="1"/>
  <c r="O35"/>
  <c r="P35" s="1"/>
  <c r="O44"/>
  <c r="P44" s="1"/>
  <c r="O32"/>
  <c r="P32" s="1"/>
  <c r="F45"/>
  <c r="D23" i="43"/>
  <c r="D14" i="11" s="1"/>
  <c r="H14" s="1"/>
  <c r="H23" i="43"/>
  <c r="D8" i="11"/>
  <c r="H8" l="1"/>
  <c r="H27" s="1"/>
  <c r="O33" i="39"/>
  <c r="P33" s="1"/>
  <c r="O53"/>
  <c r="P53" s="1"/>
  <c r="O42"/>
  <c r="P42" s="1"/>
  <c r="O28"/>
  <c r="P28" s="1"/>
  <c r="O45"/>
  <c r="P45" s="1"/>
  <c r="C67" i="18"/>
  <c r="I353" i="16"/>
  <c r="I367"/>
  <c r="J367"/>
  <c r="K367"/>
  <c r="L367"/>
  <c r="I368"/>
  <c r="J368"/>
  <c r="K368"/>
  <c r="L368"/>
  <c r="I369"/>
  <c r="J369"/>
  <c r="K369"/>
  <c r="L369"/>
  <c r="I370"/>
  <c r="J370"/>
  <c r="K370"/>
  <c r="L370"/>
  <c r="I371"/>
  <c r="J371"/>
  <c r="K371"/>
  <c r="L371"/>
  <c r="I372"/>
  <c r="J372"/>
  <c r="K372"/>
  <c r="L372"/>
  <c r="I373"/>
  <c r="J373"/>
  <c r="K373"/>
  <c r="L373"/>
  <c r="I374"/>
  <c r="J374"/>
  <c r="K374"/>
  <c r="L374"/>
  <c r="I375"/>
  <c r="J375"/>
  <c r="K375"/>
  <c r="L375"/>
  <c r="I376"/>
  <c r="J376"/>
  <c r="K376"/>
  <c r="L376"/>
  <c r="I377"/>
  <c r="J377"/>
  <c r="K377"/>
  <c r="L377"/>
  <c r="I378"/>
  <c r="J378"/>
  <c r="K378"/>
  <c r="L378"/>
  <c r="I379"/>
  <c r="J379"/>
  <c r="K379"/>
  <c r="L379"/>
  <c r="I381"/>
  <c r="J381"/>
  <c r="K381"/>
  <c r="L381"/>
  <c r="I383"/>
  <c r="J383"/>
  <c r="K383"/>
  <c r="L383"/>
  <c r="I384"/>
  <c r="J384"/>
  <c r="K384"/>
  <c r="L384"/>
  <c r="I385"/>
  <c r="J385"/>
  <c r="K385"/>
  <c r="L385"/>
  <c r="I386"/>
  <c r="J386"/>
  <c r="K386"/>
  <c r="L386"/>
  <c r="I388"/>
  <c r="J388"/>
  <c r="K388"/>
  <c r="L388"/>
  <c r="I389"/>
  <c r="J389"/>
  <c r="K389"/>
  <c r="L389"/>
  <c r="I390"/>
  <c r="J390"/>
  <c r="K390"/>
  <c r="L390"/>
  <c r="I391"/>
  <c r="J391"/>
  <c r="K391"/>
  <c r="L391"/>
  <c r="I392"/>
  <c r="J392"/>
  <c r="K392"/>
  <c r="L392"/>
  <c r="I393"/>
  <c r="J393"/>
  <c r="K393"/>
  <c r="L393"/>
  <c r="I394"/>
  <c r="J394"/>
  <c r="K394"/>
  <c r="L394"/>
  <c r="I395"/>
  <c r="J395"/>
  <c r="K395"/>
  <c r="L395"/>
  <c r="I396"/>
  <c r="J396"/>
  <c r="K396"/>
  <c r="L396"/>
  <c r="I397"/>
  <c r="J397"/>
  <c r="K397"/>
  <c r="L397"/>
  <c r="I398"/>
  <c r="J398"/>
  <c r="K398"/>
  <c r="L398"/>
  <c r="I399"/>
  <c r="J399"/>
  <c r="K399"/>
  <c r="L399"/>
  <c r="I400"/>
  <c r="J400"/>
  <c r="K400"/>
  <c r="L400"/>
  <c r="I401"/>
  <c r="J401"/>
  <c r="K401"/>
  <c r="L401"/>
  <c r="I402"/>
  <c r="J402"/>
  <c r="K402"/>
  <c r="L402"/>
  <c r="I403"/>
  <c r="J403"/>
  <c r="K403"/>
  <c r="L403"/>
  <c r="I404"/>
  <c r="J404"/>
  <c r="K404"/>
  <c r="L404"/>
  <c r="I405"/>
  <c r="J405"/>
  <c r="K405"/>
  <c r="L405"/>
  <c r="I406"/>
  <c r="J406"/>
  <c r="K406"/>
  <c r="L406"/>
  <c r="I407"/>
  <c r="J407"/>
  <c r="K407"/>
  <c r="L407"/>
  <c r="I408"/>
  <c r="J408"/>
  <c r="K408"/>
  <c r="L408"/>
  <c r="I409"/>
  <c r="J409"/>
  <c r="K409"/>
  <c r="L409"/>
  <c r="I410"/>
  <c r="J410"/>
  <c r="K410"/>
  <c r="L410"/>
  <c r="I411"/>
  <c r="J411"/>
  <c r="K411"/>
  <c r="L411"/>
  <c r="I412"/>
  <c r="J412"/>
  <c r="K412"/>
  <c r="L412"/>
  <c r="I413"/>
  <c r="J413"/>
  <c r="K413"/>
  <c r="L413"/>
  <c r="I414"/>
  <c r="J414"/>
  <c r="K414"/>
  <c r="L414"/>
  <c r="I415"/>
  <c r="J415"/>
  <c r="K415"/>
  <c r="L415"/>
  <c r="I416"/>
  <c r="J416"/>
  <c r="K416"/>
  <c r="L416"/>
  <c r="I417"/>
  <c r="J417"/>
  <c r="K417"/>
  <c r="L417"/>
  <c r="I418"/>
  <c r="J418"/>
  <c r="K418"/>
  <c r="L418"/>
  <c r="I419"/>
  <c r="J419"/>
  <c r="K419"/>
  <c r="L419"/>
  <c r="I420"/>
  <c r="J420"/>
  <c r="K420"/>
  <c r="L420"/>
  <c r="I421"/>
  <c r="J421"/>
  <c r="K421"/>
  <c r="L421"/>
  <c r="I422"/>
  <c r="J422"/>
  <c r="K422"/>
  <c r="L422"/>
  <c r="I423"/>
  <c r="J423"/>
  <c r="K423"/>
  <c r="L423"/>
  <c r="I424"/>
  <c r="J424"/>
  <c r="K424"/>
  <c r="L424"/>
  <c r="I425"/>
  <c r="J425"/>
  <c r="K425"/>
  <c r="L425"/>
  <c r="I426"/>
  <c r="J426"/>
  <c r="K426"/>
  <c r="L426"/>
  <c r="I427"/>
  <c r="J427"/>
  <c r="K427"/>
  <c r="L427"/>
  <c r="I428"/>
  <c r="J428"/>
  <c r="K428"/>
  <c r="L428"/>
  <c r="I429"/>
  <c r="J429"/>
  <c r="K429"/>
  <c r="L429"/>
  <c r="I430"/>
  <c r="J430"/>
  <c r="K430"/>
  <c r="L430"/>
  <c r="I431"/>
  <c r="J431"/>
  <c r="K431"/>
  <c r="L431"/>
  <c r="I432"/>
  <c r="J432"/>
  <c r="K432"/>
  <c r="L432"/>
  <c r="I433"/>
  <c r="J433"/>
  <c r="K433"/>
  <c r="L433"/>
  <c r="I434"/>
  <c r="J434"/>
  <c r="K434"/>
  <c r="L434"/>
  <c r="I435"/>
  <c r="J435"/>
  <c r="K435"/>
  <c r="L435"/>
  <c r="I436"/>
  <c r="J436"/>
  <c r="K436"/>
  <c r="L436"/>
  <c r="I437"/>
  <c r="J437"/>
  <c r="K437"/>
  <c r="L437"/>
  <c r="I438"/>
  <c r="J438"/>
  <c r="K438"/>
  <c r="L438"/>
  <c r="I439"/>
  <c r="J439"/>
  <c r="K439"/>
  <c r="L439"/>
  <c r="I440"/>
  <c r="J440"/>
  <c r="K440"/>
  <c r="L440"/>
  <c r="I441"/>
  <c r="J441"/>
  <c r="K441"/>
  <c r="L441"/>
  <c r="I442"/>
  <c r="J442"/>
  <c r="K442"/>
  <c r="L442"/>
  <c r="I443"/>
  <c r="J443"/>
  <c r="K443"/>
  <c r="L443"/>
  <c r="I444"/>
  <c r="J444"/>
  <c r="K444"/>
  <c r="L444"/>
  <c r="I445"/>
  <c r="J445"/>
  <c r="K445"/>
  <c r="L445"/>
  <c r="I446"/>
  <c r="J446"/>
  <c r="K446"/>
  <c r="L446"/>
  <c r="I447"/>
  <c r="J447"/>
  <c r="K447"/>
  <c r="L447"/>
  <c r="I448"/>
  <c r="J448"/>
  <c r="K448"/>
  <c r="L448"/>
  <c r="I449"/>
  <c r="J449"/>
  <c r="K449"/>
  <c r="L449"/>
  <c r="I450"/>
  <c r="J450"/>
  <c r="K450"/>
  <c r="L450"/>
  <c r="I451"/>
  <c r="J451"/>
  <c r="K451"/>
  <c r="L451"/>
  <c r="I452"/>
  <c r="J452"/>
  <c r="K452"/>
  <c r="L452"/>
  <c r="I453"/>
  <c r="J453"/>
  <c r="K453"/>
  <c r="L453"/>
  <c r="I454"/>
  <c r="J454"/>
  <c r="K454"/>
  <c r="L454"/>
  <c r="I455"/>
  <c r="J455"/>
  <c r="K455"/>
  <c r="L455"/>
  <c r="I456"/>
  <c r="J456"/>
  <c r="K456"/>
  <c r="L456"/>
  <c r="I457"/>
  <c r="J457"/>
  <c r="K457"/>
  <c r="L457"/>
  <c r="I458"/>
  <c r="J458"/>
  <c r="K458"/>
  <c r="L458"/>
  <c r="I459"/>
  <c r="J459"/>
  <c r="K459"/>
  <c r="L459"/>
  <c r="I460"/>
  <c r="J460"/>
  <c r="K460"/>
  <c r="L460"/>
  <c r="I461"/>
  <c r="J461"/>
  <c r="K461"/>
  <c r="L461"/>
  <c r="I462"/>
  <c r="J462"/>
  <c r="K462"/>
  <c r="L462"/>
  <c r="I463"/>
  <c r="J463"/>
  <c r="K463"/>
  <c r="L463"/>
  <c r="I464"/>
  <c r="J464"/>
  <c r="K464"/>
  <c r="L464"/>
  <c r="I465"/>
  <c r="J465"/>
  <c r="K465"/>
  <c r="L465"/>
  <c r="I466"/>
  <c r="J466"/>
  <c r="K466"/>
  <c r="L466"/>
  <c r="I467"/>
  <c r="J467"/>
  <c r="K467"/>
  <c r="L467"/>
  <c r="I468"/>
  <c r="J468"/>
  <c r="K468"/>
  <c r="L468"/>
  <c r="I469"/>
  <c r="J469"/>
  <c r="K469"/>
  <c r="L469"/>
  <c r="I470"/>
  <c r="J470"/>
  <c r="K470"/>
  <c r="L470"/>
  <c r="I471"/>
  <c r="J471"/>
  <c r="K471"/>
  <c r="L471"/>
  <c r="I472"/>
  <c r="J472"/>
  <c r="K472"/>
  <c r="L472"/>
  <c r="I473"/>
  <c r="J473"/>
  <c r="K473"/>
  <c r="L473"/>
  <c r="I474"/>
  <c r="J474"/>
  <c r="K474"/>
  <c r="L474"/>
  <c r="I475"/>
  <c r="J475"/>
  <c r="K475"/>
  <c r="L475"/>
  <c r="I476"/>
  <c r="J476"/>
  <c r="K476"/>
  <c r="L476"/>
  <c r="I477"/>
  <c r="J477"/>
  <c r="K477"/>
  <c r="L477"/>
  <c r="I478"/>
  <c r="J478"/>
  <c r="K478"/>
  <c r="L478"/>
  <c r="I479"/>
  <c r="J479"/>
  <c r="K479"/>
  <c r="L479"/>
  <c r="I480"/>
  <c r="J480"/>
  <c r="K480"/>
  <c r="L480"/>
  <c r="I481"/>
  <c r="J481"/>
  <c r="K481"/>
  <c r="L481"/>
  <c r="I482"/>
  <c r="J482"/>
  <c r="K482"/>
  <c r="L482"/>
  <c r="I483"/>
  <c r="J483"/>
  <c r="K483"/>
  <c r="L483"/>
  <c r="I484"/>
  <c r="J484"/>
  <c r="K484"/>
  <c r="L484"/>
  <c r="I485"/>
  <c r="J485"/>
  <c r="K485"/>
  <c r="L485"/>
  <c r="I486"/>
  <c r="J486"/>
  <c r="K486"/>
  <c r="L486"/>
  <c r="I487"/>
  <c r="J487"/>
  <c r="K487"/>
  <c r="L487"/>
  <c r="I488"/>
  <c r="J488"/>
  <c r="K488"/>
  <c r="L488"/>
  <c r="I489"/>
  <c r="J489"/>
  <c r="K489"/>
  <c r="L489"/>
  <c r="I490"/>
  <c r="J490"/>
  <c r="K490"/>
  <c r="L490"/>
  <c r="I491"/>
  <c r="J491"/>
  <c r="K491"/>
  <c r="L491"/>
  <c r="I492"/>
  <c r="J492"/>
  <c r="K492"/>
  <c r="L492"/>
  <c r="I493"/>
  <c r="J493"/>
  <c r="K493"/>
  <c r="L493"/>
  <c r="I494"/>
  <c r="J494"/>
  <c r="K494"/>
  <c r="L494"/>
  <c r="I495"/>
  <c r="J495"/>
  <c r="K495"/>
  <c r="L495"/>
  <c r="I496"/>
  <c r="J496"/>
  <c r="K496"/>
  <c r="L496"/>
  <c r="I497"/>
  <c r="J497"/>
  <c r="K497"/>
  <c r="L497"/>
  <c r="I498"/>
  <c r="J498"/>
  <c r="K498"/>
  <c r="L498"/>
  <c r="I499"/>
  <c r="J499"/>
  <c r="K499"/>
  <c r="L499"/>
  <c r="I500"/>
  <c r="J500"/>
  <c r="K500"/>
  <c r="L500"/>
  <c r="I501"/>
  <c r="J501"/>
  <c r="K501"/>
  <c r="L501"/>
  <c r="I502"/>
  <c r="J502"/>
  <c r="K502"/>
  <c r="L502"/>
  <c r="I503"/>
  <c r="J503"/>
  <c r="K503"/>
  <c r="L503"/>
  <c r="I504"/>
  <c r="J504"/>
  <c r="K504"/>
  <c r="L504"/>
  <c r="I505"/>
  <c r="J505"/>
  <c r="K505"/>
  <c r="L505"/>
  <c r="I506"/>
  <c r="J506"/>
  <c r="K506"/>
  <c r="L506"/>
  <c r="I507"/>
  <c r="J507"/>
  <c r="K507"/>
  <c r="L507"/>
  <c r="I508"/>
  <c r="J508"/>
  <c r="K508"/>
  <c r="L508"/>
  <c r="I509"/>
  <c r="J509"/>
  <c r="K509"/>
  <c r="L509"/>
  <c r="I510"/>
  <c r="J510"/>
  <c r="K510"/>
  <c r="L510"/>
  <c r="I511"/>
  <c r="J511"/>
  <c r="K511"/>
  <c r="L511"/>
  <c r="I512"/>
  <c r="J512"/>
  <c r="K512"/>
  <c r="L512"/>
  <c r="I513"/>
  <c r="J513"/>
  <c r="K513"/>
  <c r="L513"/>
  <c r="I514"/>
  <c r="J514"/>
  <c r="K514"/>
  <c r="L514"/>
  <c r="I515"/>
  <c r="J515"/>
  <c r="K515"/>
  <c r="L515"/>
  <c r="I516"/>
  <c r="J516"/>
  <c r="K516"/>
  <c r="L516"/>
  <c r="I517"/>
  <c r="J517"/>
  <c r="K517"/>
  <c r="L517"/>
  <c r="I518"/>
  <c r="J518"/>
  <c r="K518"/>
  <c r="L518"/>
  <c r="I519"/>
  <c r="J519"/>
  <c r="K519"/>
  <c r="L519"/>
  <c r="I520"/>
  <c r="J520"/>
  <c r="K520"/>
  <c r="L520"/>
  <c r="I521"/>
  <c r="J521"/>
  <c r="K521"/>
  <c r="L521"/>
  <c r="I522"/>
  <c r="J522"/>
  <c r="K522"/>
  <c r="L522"/>
  <c r="I523"/>
  <c r="J523"/>
  <c r="K523"/>
  <c r="L523"/>
  <c r="I524"/>
  <c r="J524"/>
  <c r="K524"/>
  <c r="L524"/>
  <c r="I525"/>
  <c r="J525"/>
  <c r="K525"/>
  <c r="L525"/>
  <c r="I526"/>
  <c r="J526"/>
  <c r="K526"/>
  <c r="L526"/>
  <c r="I527"/>
  <c r="J527"/>
  <c r="K527"/>
  <c r="L527"/>
  <c r="I528"/>
  <c r="J528"/>
  <c r="K528"/>
  <c r="L528"/>
  <c r="I529"/>
  <c r="J529"/>
  <c r="K529"/>
  <c r="L529"/>
  <c r="I530"/>
  <c r="J530"/>
  <c r="K530"/>
  <c r="L530"/>
  <c r="I531"/>
  <c r="J531"/>
  <c r="K531"/>
  <c r="L531"/>
  <c r="I532"/>
  <c r="J532"/>
  <c r="K532"/>
  <c r="L532"/>
  <c r="I533"/>
  <c r="J533"/>
  <c r="K533"/>
  <c r="L533"/>
  <c r="I534"/>
  <c r="J534"/>
  <c r="K534"/>
  <c r="L534"/>
  <c r="I535"/>
  <c r="J535"/>
  <c r="K535"/>
  <c r="L535"/>
  <c r="I536"/>
  <c r="J536"/>
  <c r="K536"/>
  <c r="L536"/>
  <c r="I537"/>
  <c r="J537"/>
  <c r="K537"/>
  <c r="L537"/>
  <c r="I538"/>
  <c r="J538"/>
  <c r="K538"/>
  <c r="L538"/>
  <c r="I539"/>
  <c r="J539"/>
  <c r="K539"/>
  <c r="L539"/>
  <c r="I540"/>
  <c r="J540"/>
  <c r="K540"/>
  <c r="L540"/>
  <c r="I541"/>
  <c r="J541"/>
  <c r="K541"/>
  <c r="L541"/>
  <c r="I542"/>
  <c r="J542"/>
  <c r="K542"/>
  <c r="L542"/>
  <c r="I543"/>
  <c r="J543"/>
  <c r="K543"/>
  <c r="L543"/>
  <c r="I544"/>
  <c r="J544"/>
  <c r="K544"/>
  <c r="L544"/>
  <c r="I545"/>
  <c r="J545"/>
  <c r="K545"/>
  <c r="L545"/>
  <c r="I546"/>
  <c r="J546"/>
  <c r="K546"/>
  <c r="L546"/>
  <c r="I547"/>
  <c r="J547"/>
  <c r="K547"/>
  <c r="L547"/>
  <c r="I548"/>
  <c r="J548"/>
  <c r="K548"/>
  <c r="L548"/>
  <c r="I549"/>
  <c r="J549"/>
  <c r="K549"/>
  <c r="L549"/>
  <c r="I550"/>
  <c r="J550"/>
  <c r="K550"/>
  <c r="L550"/>
  <c r="I551"/>
  <c r="J551"/>
  <c r="K551"/>
  <c r="L551"/>
  <c r="I552"/>
  <c r="J552"/>
  <c r="K552"/>
  <c r="L552"/>
  <c r="I553"/>
  <c r="J553"/>
  <c r="K553"/>
  <c r="L553"/>
  <c r="I554"/>
  <c r="J554"/>
  <c r="K554"/>
  <c r="L554"/>
  <c r="I555"/>
  <c r="J555"/>
  <c r="K555"/>
  <c r="L555"/>
  <c r="I556"/>
  <c r="J556"/>
  <c r="K556"/>
  <c r="L556"/>
  <c r="I557"/>
  <c r="J557"/>
  <c r="K557"/>
  <c r="L557"/>
  <c r="I558"/>
  <c r="J558"/>
  <c r="K558"/>
  <c r="L558"/>
  <c r="I559"/>
  <c r="J559"/>
  <c r="K559"/>
  <c r="L559"/>
  <c r="I560"/>
  <c r="J560"/>
  <c r="K560"/>
  <c r="L560"/>
  <c r="I561"/>
  <c r="J561"/>
  <c r="K561"/>
  <c r="L561"/>
  <c r="I562"/>
  <c r="J562"/>
  <c r="K562"/>
  <c r="L562"/>
  <c r="I563"/>
  <c r="J563"/>
  <c r="K563"/>
  <c r="L563"/>
  <c r="I564"/>
  <c r="J564"/>
  <c r="K564"/>
  <c r="L564"/>
  <c r="I565"/>
  <c r="J565"/>
  <c r="K565"/>
  <c r="L565"/>
  <c r="I566"/>
  <c r="J566"/>
  <c r="K566"/>
  <c r="L566"/>
  <c r="I567"/>
  <c r="J567"/>
  <c r="K567"/>
  <c r="L567"/>
  <c r="I568"/>
  <c r="J568"/>
  <c r="K568"/>
  <c r="L568"/>
  <c r="I569"/>
  <c r="J569"/>
  <c r="K569"/>
  <c r="L569"/>
  <c r="I570"/>
  <c r="J570"/>
  <c r="K570"/>
  <c r="L570"/>
  <c r="I571"/>
  <c r="J571"/>
  <c r="K571"/>
  <c r="L571"/>
  <c r="I572"/>
  <c r="J572"/>
  <c r="K572"/>
  <c r="L572"/>
  <c r="I573"/>
  <c r="J573"/>
  <c r="K573"/>
  <c r="L573"/>
  <c r="I574"/>
  <c r="J574"/>
  <c r="K574"/>
  <c r="L574"/>
  <c r="I575"/>
  <c r="J575"/>
  <c r="K575"/>
  <c r="L575"/>
  <c r="I576"/>
  <c r="J576"/>
  <c r="K576"/>
  <c r="L576"/>
  <c r="I577"/>
  <c r="J577"/>
  <c r="K577"/>
  <c r="L577"/>
  <c r="I578"/>
  <c r="J578"/>
  <c r="K578"/>
  <c r="L578"/>
  <c r="I579"/>
  <c r="J579"/>
  <c r="K579"/>
  <c r="L579"/>
  <c r="I580"/>
  <c r="J580"/>
  <c r="K580"/>
  <c r="L580"/>
  <c r="I581"/>
  <c r="J581"/>
  <c r="K581"/>
  <c r="L581"/>
  <c r="I582"/>
  <c r="J582"/>
  <c r="K582"/>
  <c r="L582"/>
  <c r="I583"/>
  <c r="J583"/>
  <c r="K583"/>
  <c r="L583"/>
  <c r="I584"/>
  <c r="J584"/>
  <c r="K584"/>
  <c r="L584"/>
  <c r="I585"/>
  <c r="J585"/>
  <c r="K585"/>
  <c r="L585"/>
  <c r="I586"/>
  <c r="J586"/>
  <c r="K586"/>
  <c r="L586"/>
  <c r="I587"/>
  <c r="J587"/>
  <c r="K587"/>
  <c r="L587"/>
  <c r="I588"/>
  <c r="J588"/>
  <c r="K588"/>
  <c r="L588"/>
  <c r="I589"/>
  <c r="J589"/>
  <c r="K589"/>
  <c r="L589"/>
  <c r="I590"/>
  <c r="J590"/>
  <c r="K590"/>
  <c r="L590"/>
  <c r="I591"/>
  <c r="J591"/>
  <c r="K591"/>
  <c r="L591"/>
  <c r="I592"/>
  <c r="J592"/>
  <c r="K592"/>
  <c r="L592"/>
  <c r="I593"/>
  <c r="J593"/>
  <c r="K593"/>
  <c r="L593"/>
  <c r="I594"/>
  <c r="J594"/>
  <c r="K594"/>
  <c r="L594"/>
  <c r="I595"/>
  <c r="J595"/>
  <c r="K595"/>
  <c r="L595"/>
  <c r="I596"/>
  <c r="J596"/>
  <c r="K596"/>
  <c r="L596"/>
  <c r="I597"/>
  <c r="J597"/>
  <c r="K597"/>
  <c r="L597"/>
  <c r="I598"/>
  <c r="J598"/>
  <c r="K598"/>
  <c r="L598"/>
  <c r="I599"/>
  <c r="J599"/>
  <c r="K599"/>
  <c r="L599"/>
  <c r="I600"/>
  <c r="J600"/>
  <c r="K600"/>
  <c r="L600"/>
  <c r="I601"/>
  <c r="J601"/>
  <c r="K601"/>
  <c r="L601"/>
  <c r="I602"/>
  <c r="J602"/>
  <c r="K602"/>
  <c r="L602"/>
  <c r="I603"/>
  <c r="J603"/>
  <c r="K603"/>
  <c r="L603"/>
  <c r="I604"/>
  <c r="J604"/>
  <c r="K604"/>
  <c r="L604"/>
  <c r="I605"/>
  <c r="J605"/>
  <c r="K605"/>
  <c r="L605"/>
  <c r="I606"/>
  <c r="J606"/>
  <c r="K606"/>
  <c r="L606"/>
  <c r="I607"/>
  <c r="J607"/>
  <c r="K607"/>
  <c r="L607"/>
  <c r="I608"/>
  <c r="J608"/>
  <c r="K608"/>
  <c r="L608"/>
  <c r="I609"/>
  <c r="J609"/>
  <c r="K609"/>
  <c r="L609"/>
  <c r="I610"/>
  <c r="J610"/>
  <c r="K610"/>
  <c r="L610"/>
  <c r="I611"/>
  <c r="J611"/>
  <c r="K611"/>
  <c r="L611"/>
  <c r="I612"/>
  <c r="J612"/>
  <c r="K612"/>
  <c r="L612"/>
  <c r="I613"/>
  <c r="J613"/>
  <c r="K613"/>
  <c r="L613"/>
  <c r="I614"/>
  <c r="J614"/>
  <c r="K614"/>
  <c r="L614"/>
  <c r="I615"/>
  <c r="J615"/>
  <c r="K615"/>
  <c r="L615"/>
  <c r="I616"/>
  <c r="J616"/>
  <c r="K616"/>
  <c r="L616"/>
  <c r="I617"/>
  <c r="J617"/>
  <c r="K617"/>
  <c r="L617"/>
  <c r="I618"/>
  <c r="J618"/>
  <c r="K618"/>
  <c r="L618"/>
  <c r="I619"/>
  <c r="J619"/>
  <c r="K619"/>
  <c r="L619"/>
  <c r="I620"/>
  <c r="J620"/>
  <c r="K620"/>
  <c r="L620"/>
  <c r="I621"/>
  <c r="J621"/>
  <c r="K621"/>
  <c r="L621"/>
  <c r="I622"/>
  <c r="J622"/>
  <c r="K622"/>
  <c r="L622"/>
  <c r="I623"/>
  <c r="J623"/>
  <c r="K623"/>
  <c r="L623"/>
  <c r="I624"/>
  <c r="J624"/>
  <c r="K624"/>
  <c r="L624"/>
  <c r="I625"/>
  <c r="J625"/>
  <c r="K625"/>
  <c r="L625"/>
  <c r="I626"/>
  <c r="J626"/>
  <c r="K626"/>
  <c r="L626"/>
  <c r="I627"/>
  <c r="J627"/>
  <c r="K627"/>
  <c r="L627"/>
  <c r="I628"/>
  <c r="J628"/>
  <c r="K628"/>
  <c r="L628"/>
  <c r="I629"/>
  <c r="J629"/>
  <c r="K629"/>
  <c r="L629"/>
  <c r="I630"/>
  <c r="J630"/>
  <c r="K630"/>
  <c r="L630"/>
  <c r="I631"/>
  <c r="J631"/>
  <c r="K631"/>
  <c r="L631"/>
  <c r="I632"/>
  <c r="J632"/>
  <c r="K632"/>
  <c r="L632"/>
  <c r="I633"/>
  <c r="J633"/>
  <c r="K633"/>
  <c r="L633"/>
  <c r="I634"/>
  <c r="J634"/>
  <c r="K634"/>
  <c r="L634"/>
  <c r="I635"/>
  <c r="J635"/>
  <c r="K635"/>
  <c r="L635"/>
  <c r="I636"/>
  <c r="J636"/>
  <c r="K636"/>
  <c r="L636"/>
  <c r="I637"/>
  <c r="J637"/>
  <c r="K637"/>
  <c r="L637"/>
  <c r="I638"/>
  <c r="J638"/>
  <c r="K638"/>
  <c r="L638"/>
  <c r="I639"/>
  <c r="J639"/>
  <c r="K639"/>
  <c r="L639"/>
  <c r="I640"/>
  <c r="J640"/>
  <c r="K640"/>
  <c r="L640"/>
  <c r="I641"/>
  <c r="J641"/>
  <c r="K641"/>
  <c r="L641"/>
  <c r="I642"/>
  <c r="J642"/>
  <c r="K642"/>
  <c r="L642"/>
  <c r="I643"/>
  <c r="J643"/>
  <c r="K643"/>
  <c r="L643"/>
  <c r="I644"/>
  <c r="J644"/>
  <c r="K644"/>
  <c r="L644"/>
  <c r="I645"/>
  <c r="J645"/>
  <c r="K645"/>
  <c r="L645"/>
  <c r="I646"/>
  <c r="J646"/>
  <c r="K646"/>
  <c r="L646"/>
  <c r="I647"/>
  <c r="J647"/>
  <c r="K647"/>
  <c r="L647"/>
  <c r="I648"/>
  <c r="J648"/>
  <c r="K648"/>
  <c r="L648"/>
  <c r="I649"/>
  <c r="J649"/>
  <c r="K649"/>
  <c r="L649"/>
  <c r="I650"/>
  <c r="J650"/>
  <c r="K650"/>
  <c r="L650"/>
  <c r="I651"/>
  <c r="J651"/>
  <c r="K651"/>
  <c r="L651"/>
  <c r="I652"/>
  <c r="J652"/>
  <c r="K652"/>
  <c r="L652"/>
  <c r="I653"/>
  <c r="J653"/>
  <c r="K653"/>
  <c r="L653"/>
  <c r="I654"/>
  <c r="J654"/>
  <c r="K654"/>
  <c r="L654"/>
  <c r="I655"/>
  <c r="J655"/>
  <c r="K655"/>
  <c r="L655"/>
  <c r="I656"/>
  <c r="J656"/>
  <c r="K656"/>
  <c r="L656"/>
  <c r="I657"/>
  <c r="J657"/>
  <c r="K657"/>
  <c r="L657"/>
  <c r="I658"/>
  <c r="J658"/>
  <c r="K658"/>
  <c r="L658"/>
  <c r="I659"/>
  <c r="J659"/>
  <c r="K659"/>
  <c r="L659"/>
  <c r="I660"/>
  <c r="J660"/>
  <c r="K660"/>
  <c r="L660"/>
  <c r="I661"/>
  <c r="J661"/>
  <c r="K661"/>
  <c r="L661"/>
  <c r="I662"/>
  <c r="J662"/>
  <c r="K662"/>
  <c r="L662"/>
  <c r="I663"/>
  <c r="J663"/>
  <c r="K663"/>
  <c r="L663"/>
  <c r="I664"/>
  <c r="J664"/>
  <c r="K664"/>
  <c r="L664"/>
  <c r="I665"/>
  <c r="J665"/>
  <c r="K665"/>
  <c r="L665"/>
  <c r="I666"/>
  <c r="J666"/>
  <c r="K666"/>
  <c r="L666"/>
  <c r="I667"/>
  <c r="J667"/>
  <c r="K667"/>
  <c r="L667"/>
  <c r="I668"/>
  <c r="J668"/>
  <c r="K668"/>
  <c r="L668"/>
  <c r="I669"/>
  <c r="J669"/>
  <c r="K669"/>
  <c r="L669"/>
  <c r="I670"/>
  <c r="J670"/>
  <c r="K670"/>
  <c r="L670"/>
  <c r="I671"/>
  <c r="J671"/>
  <c r="K671"/>
  <c r="L671"/>
  <c r="I672"/>
  <c r="J672"/>
  <c r="K672"/>
  <c r="L672"/>
  <c r="I673"/>
  <c r="J673"/>
  <c r="K673"/>
  <c r="L673"/>
  <c r="I674"/>
  <c r="J674"/>
  <c r="K674"/>
  <c r="L674"/>
  <c r="I675"/>
  <c r="J675"/>
  <c r="K675"/>
  <c r="L675"/>
  <c r="I676"/>
  <c r="J676"/>
  <c r="K676"/>
  <c r="L676"/>
  <c r="I677"/>
  <c r="J677"/>
  <c r="K677"/>
  <c r="L677"/>
  <c r="I678"/>
  <c r="J678"/>
  <c r="K678"/>
  <c r="L678"/>
  <c r="I355"/>
  <c r="J355"/>
  <c r="K355"/>
  <c r="L355"/>
  <c r="I356"/>
  <c r="J356"/>
  <c r="K356"/>
  <c r="L356"/>
  <c r="I357"/>
  <c r="J357"/>
  <c r="K357"/>
  <c r="L357"/>
  <c r="I358"/>
  <c r="J358"/>
  <c r="K358"/>
  <c r="L358"/>
  <c r="I359"/>
  <c r="J359"/>
  <c r="K359"/>
  <c r="L359"/>
  <c r="I360"/>
  <c r="J360"/>
  <c r="K360"/>
  <c r="L360"/>
  <c r="I361"/>
  <c r="J361"/>
  <c r="K361"/>
  <c r="L361"/>
  <c r="I362"/>
  <c r="J362"/>
  <c r="K362"/>
  <c r="L362"/>
  <c r="I363"/>
  <c r="J363"/>
  <c r="K363"/>
  <c r="L363"/>
  <c r="I364"/>
  <c r="J364"/>
  <c r="K364"/>
  <c r="L364"/>
  <c r="I365"/>
  <c r="J365"/>
  <c r="K365"/>
  <c r="L365"/>
  <c r="I366"/>
  <c r="J366"/>
  <c r="K366"/>
  <c r="L366"/>
  <c r="I325"/>
  <c r="J325"/>
  <c r="K325"/>
  <c r="L325"/>
  <c r="I326"/>
  <c r="J326"/>
  <c r="K326"/>
  <c r="L326"/>
  <c r="I327"/>
  <c r="J327"/>
  <c r="K327"/>
  <c r="L327"/>
  <c r="I328"/>
  <c r="J328"/>
  <c r="K328"/>
  <c r="L328"/>
  <c r="I329"/>
  <c r="J329"/>
  <c r="K329"/>
  <c r="L329"/>
  <c r="I330"/>
  <c r="J330"/>
  <c r="K330"/>
  <c r="L330"/>
  <c r="I331"/>
  <c r="J331"/>
  <c r="K331"/>
  <c r="L331"/>
  <c r="I332"/>
  <c r="J332"/>
  <c r="K332"/>
  <c r="L332"/>
  <c r="I333"/>
  <c r="J333"/>
  <c r="K333"/>
  <c r="L333"/>
  <c r="I334"/>
  <c r="J334"/>
  <c r="K334"/>
  <c r="L334"/>
  <c r="I335"/>
  <c r="J335"/>
  <c r="K335"/>
  <c r="L335"/>
  <c r="I336"/>
  <c r="J336"/>
  <c r="K336"/>
  <c r="L336"/>
  <c r="I337"/>
  <c r="J337"/>
  <c r="K337"/>
  <c r="L337"/>
  <c r="I338"/>
  <c r="J338"/>
  <c r="K338"/>
  <c r="L338"/>
  <c r="I339"/>
  <c r="J339"/>
  <c r="K339"/>
  <c r="L339"/>
  <c r="I340"/>
  <c r="J340"/>
  <c r="K340"/>
  <c r="L340"/>
  <c r="I341"/>
  <c r="J341"/>
  <c r="K341"/>
  <c r="L341"/>
  <c r="I342"/>
  <c r="J342"/>
  <c r="K342"/>
  <c r="L342"/>
  <c r="I343"/>
  <c r="J343"/>
  <c r="K343"/>
  <c r="L343"/>
  <c r="I344"/>
  <c r="J344"/>
  <c r="K344"/>
  <c r="L344"/>
  <c r="I345"/>
  <c r="J345"/>
  <c r="K345"/>
  <c r="L345"/>
  <c r="I346"/>
  <c r="J346"/>
  <c r="K346"/>
  <c r="L346"/>
  <c r="I347"/>
  <c r="J347"/>
  <c r="L347"/>
  <c r="I348"/>
  <c r="J348"/>
  <c r="K348"/>
  <c r="L348"/>
  <c r="I349"/>
  <c r="J349"/>
  <c r="K349"/>
  <c r="L349"/>
  <c r="I350"/>
  <c r="J350"/>
  <c r="K350"/>
  <c r="L350"/>
  <c r="I351"/>
  <c r="J351"/>
  <c r="K351"/>
  <c r="L351"/>
  <c r="I352"/>
  <c r="J352"/>
  <c r="K352"/>
  <c r="L352"/>
  <c r="J353"/>
  <c r="K353"/>
  <c r="L353"/>
  <c r="I354"/>
  <c r="J354"/>
  <c r="K354"/>
  <c r="L354"/>
  <c r="I301"/>
  <c r="J301"/>
  <c r="K301"/>
  <c r="L301"/>
  <c r="I302"/>
  <c r="J302"/>
  <c r="K302"/>
  <c r="L302"/>
  <c r="I303"/>
  <c r="J303"/>
  <c r="K303"/>
  <c r="L303"/>
  <c r="I304"/>
  <c r="J304"/>
  <c r="K304"/>
  <c r="L304"/>
  <c r="I305"/>
  <c r="J305"/>
  <c r="K305"/>
  <c r="L305"/>
  <c r="I306"/>
  <c r="J306"/>
  <c r="K306"/>
  <c r="L306"/>
  <c r="I307"/>
  <c r="J307"/>
  <c r="K307"/>
  <c r="L307"/>
  <c r="I308"/>
  <c r="J308"/>
  <c r="K308"/>
  <c r="L308"/>
  <c r="I309"/>
  <c r="J309"/>
  <c r="K309"/>
  <c r="L309"/>
  <c r="I310"/>
  <c r="J310"/>
  <c r="K310"/>
  <c r="L310"/>
  <c r="I311"/>
  <c r="J311"/>
  <c r="K311"/>
  <c r="L311"/>
  <c r="I312"/>
  <c r="J312"/>
  <c r="K312"/>
  <c r="L312"/>
  <c r="I313"/>
  <c r="J313"/>
  <c r="K313"/>
  <c r="L313"/>
  <c r="I314"/>
  <c r="J314"/>
  <c r="K314"/>
  <c r="L314"/>
  <c r="I315"/>
  <c r="J315"/>
  <c r="K315"/>
  <c r="L315"/>
  <c r="I316"/>
  <c r="J316"/>
  <c r="K316"/>
  <c r="L316"/>
  <c r="I317"/>
  <c r="J317"/>
  <c r="K317"/>
  <c r="L317"/>
  <c r="I318"/>
  <c r="J318"/>
  <c r="K318"/>
  <c r="L318"/>
  <c r="I319"/>
  <c r="K319"/>
  <c r="L319"/>
  <c r="I320"/>
  <c r="J320"/>
  <c r="K320"/>
  <c r="L320"/>
  <c r="I321"/>
  <c r="J321"/>
  <c r="K321"/>
  <c r="L321"/>
  <c r="I322"/>
  <c r="J322"/>
  <c r="K322"/>
  <c r="L322"/>
  <c r="I323"/>
  <c r="J323"/>
  <c r="K323"/>
  <c r="L323"/>
  <c r="I324"/>
  <c r="J324"/>
  <c r="K324"/>
  <c r="L324"/>
  <c r="I282"/>
  <c r="J282"/>
  <c r="K282"/>
  <c r="L282"/>
  <c r="I283"/>
  <c r="J283"/>
  <c r="K283"/>
  <c r="L283"/>
  <c r="I284"/>
  <c r="J284"/>
  <c r="K284"/>
  <c r="L284"/>
  <c r="I285"/>
  <c r="J285"/>
  <c r="K285"/>
  <c r="L285"/>
  <c r="I286"/>
  <c r="J286"/>
  <c r="K286"/>
  <c r="L286"/>
  <c r="I287"/>
  <c r="J287"/>
  <c r="K287"/>
  <c r="L287"/>
  <c r="I288"/>
  <c r="J288"/>
  <c r="K288"/>
  <c r="L288"/>
  <c r="I289"/>
  <c r="J289"/>
  <c r="K289"/>
  <c r="L289"/>
  <c r="I290"/>
  <c r="J290"/>
  <c r="K290"/>
  <c r="L290"/>
  <c r="I291"/>
  <c r="J291"/>
  <c r="K291"/>
  <c r="L291"/>
  <c r="I292"/>
  <c r="J292"/>
  <c r="K292"/>
  <c r="L292"/>
  <c r="I293"/>
  <c r="J293"/>
  <c r="K293"/>
  <c r="L293"/>
  <c r="I294"/>
  <c r="J294"/>
  <c r="K294"/>
  <c r="L294"/>
  <c r="I295"/>
  <c r="J295"/>
  <c r="K295"/>
  <c r="L295"/>
  <c r="I296"/>
  <c r="J296"/>
  <c r="K296"/>
  <c r="L296"/>
  <c r="I297"/>
  <c r="J297"/>
  <c r="K297"/>
  <c r="L297"/>
  <c r="I298"/>
  <c r="J298"/>
  <c r="K298"/>
  <c r="L298"/>
  <c r="I299"/>
  <c r="J299"/>
  <c r="K299"/>
  <c r="L299"/>
  <c r="I300"/>
  <c r="J300"/>
  <c r="K300"/>
  <c r="L300"/>
  <c r="I249"/>
  <c r="J249"/>
  <c r="K249"/>
  <c r="I250"/>
  <c r="J250"/>
  <c r="K250"/>
  <c r="L250"/>
  <c r="I251"/>
  <c r="J251"/>
  <c r="K251"/>
  <c r="L251"/>
  <c r="I252"/>
  <c r="J252"/>
  <c r="K252"/>
  <c r="L252"/>
  <c r="I253"/>
  <c r="J253"/>
  <c r="K253"/>
  <c r="L253"/>
  <c r="I254"/>
  <c r="J254"/>
  <c r="K254"/>
  <c r="L254"/>
  <c r="I255"/>
  <c r="J255"/>
  <c r="K255"/>
  <c r="L255"/>
  <c r="I256"/>
  <c r="J256"/>
  <c r="K256"/>
  <c r="L256"/>
  <c r="I258"/>
  <c r="J258"/>
  <c r="K258"/>
  <c r="L258"/>
  <c r="I260"/>
  <c r="J260"/>
  <c r="K260"/>
  <c r="L260"/>
  <c r="I261"/>
  <c r="J261"/>
  <c r="K261"/>
  <c r="L261"/>
  <c r="I262"/>
  <c r="J262"/>
  <c r="K262"/>
  <c r="L262"/>
  <c r="I263"/>
  <c r="J263"/>
  <c r="K263"/>
  <c r="L263"/>
  <c r="I265"/>
  <c r="J265"/>
  <c r="K265"/>
  <c r="L265"/>
  <c r="I266"/>
  <c r="J266"/>
  <c r="K266"/>
  <c r="L266"/>
  <c r="I267"/>
  <c r="J267"/>
  <c r="K267"/>
  <c r="L267"/>
  <c r="I268"/>
  <c r="J268"/>
  <c r="K268"/>
  <c r="L268"/>
  <c r="I269"/>
  <c r="J269"/>
  <c r="K269"/>
  <c r="L269"/>
  <c r="I270"/>
  <c r="J270"/>
  <c r="K270"/>
  <c r="L270"/>
  <c r="I271"/>
  <c r="J271"/>
  <c r="K271"/>
  <c r="L271"/>
  <c r="I272"/>
  <c r="J272"/>
  <c r="K272"/>
  <c r="L272"/>
  <c r="I273"/>
  <c r="J273"/>
  <c r="K273"/>
  <c r="L273"/>
  <c r="I274"/>
  <c r="J274"/>
  <c r="K274"/>
  <c r="L274"/>
  <c r="I275"/>
  <c r="J275"/>
  <c r="K275"/>
  <c r="L275"/>
  <c r="I276"/>
  <c r="J276"/>
  <c r="K276"/>
  <c r="L276"/>
  <c r="I277"/>
  <c r="J277"/>
  <c r="K277"/>
  <c r="L277"/>
  <c r="I278"/>
  <c r="J278"/>
  <c r="K278"/>
  <c r="L278"/>
  <c r="I279"/>
  <c r="J279"/>
  <c r="K279"/>
  <c r="L279"/>
  <c r="I280"/>
  <c r="J280"/>
  <c r="K280"/>
  <c r="L280"/>
  <c r="I281"/>
  <c r="J281"/>
  <c r="K281"/>
  <c r="L281"/>
  <c r="I229"/>
  <c r="J229"/>
  <c r="K229"/>
  <c r="L229"/>
  <c r="I230"/>
  <c r="J230"/>
  <c r="K230"/>
  <c r="L230"/>
  <c r="I231"/>
  <c r="J231"/>
  <c r="K231"/>
  <c r="L231"/>
  <c r="I232"/>
  <c r="J232"/>
  <c r="K232"/>
  <c r="L232"/>
  <c r="I233"/>
  <c r="J233"/>
  <c r="K233"/>
  <c r="L233"/>
  <c r="I234"/>
  <c r="J234"/>
  <c r="K234"/>
  <c r="L234"/>
  <c r="I235"/>
  <c r="J235"/>
  <c r="K235"/>
  <c r="L235"/>
  <c r="I236"/>
  <c r="J236"/>
  <c r="K236"/>
  <c r="L236"/>
  <c r="I237"/>
  <c r="J237"/>
  <c r="K237"/>
  <c r="L237"/>
  <c r="I238"/>
  <c r="J238"/>
  <c r="K238"/>
  <c r="L238"/>
  <c r="I239"/>
  <c r="J239"/>
  <c r="K239"/>
  <c r="L239"/>
  <c r="I240"/>
  <c r="J240"/>
  <c r="K240"/>
  <c r="L240"/>
  <c r="I241"/>
  <c r="J241"/>
  <c r="K241"/>
  <c r="L241"/>
  <c r="I242"/>
  <c r="J242"/>
  <c r="K242"/>
  <c r="L242"/>
  <c r="I243"/>
  <c r="J243"/>
  <c r="K243"/>
  <c r="L243"/>
  <c r="I244"/>
  <c r="J244"/>
  <c r="K244"/>
  <c r="L244"/>
  <c r="I245"/>
  <c r="J245"/>
  <c r="K245"/>
  <c r="I246"/>
  <c r="J246"/>
  <c r="K246"/>
  <c r="I247"/>
  <c r="J247"/>
  <c r="K247"/>
  <c r="L247"/>
  <c r="I248"/>
  <c r="J248"/>
  <c r="K248"/>
  <c r="I207"/>
  <c r="J207"/>
  <c r="K207"/>
  <c r="L207"/>
  <c r="I208"/>
  <c r="J208"/>
  <c r="K208"/>
  <c r="L208"/>
  <c r="I209"/>
  <c r="J209"/>
  <c r="K209"/>
  <c r="L209"/>
  <c r="I210"/>
  <c r="J210"/>
  <c r="K210"/>
  <c r="L210"/>
  <c r="I211"/>
  <c r="J211"/>
  <c r="K211"/>
  <c r="L211"/>
  <c r="I212"/>
  <c r="J212"/>
  <c r="K212"/>
  <c r="L212"/>
  <c r="I213"/>
  <c r="J213"/>
  <c r="K213"/>
  <c r="L213"/>
  <c r="I214"/>
  <c r="J214"/>
  <c r="K214"/>
  <c r="L214"/>
  <c r="I215"/>
  <c r="J215"/>
  <c r="K215"/>
  <c r="L215"/>
  <c r="I216"/>
  <c r="J216"/>
  <c r="K216"/>
  <c r="L216"/>
  <c r="I217"/>
  <c r="J217"/>
  <c r="K217"/>
  <c r="L217"/>
  <c r="I218"/>
  <c r="J218"/>
  <c r="K218"/>
  <c r="L218"/>
  <c r="I219"/>
  <c r="J219"/>
  <c r="K219"/>
  <c r="L219"/>
  <c r="I220"/>
  <c r="J220"/>
  <c r="K220"/>
  <c r="L220"/>
  <c r="I221"/>
  <c r="J221"/>
  <c r="K221"/>
  <c r="L221"/>
  <c r="I222"/>
  <c r="J222"/>
  <c r="K222"/>
  <c r="L222"/>
  <c r="I223"/>
  <c r="J223"/>
  <c r="K223"/>
  <c r="L223"/>
  <c r="I224"/>
  <c r="J224"/>
  <c r="K224"/>
  <c r="L224"/>
  <c r="I225"/>
  <c r="J225"/>
  <c r="K225"/>
  <c r="L225"/>
  <c r="I226"/>
  <c r="J226"/>
  <c r="K226"/>
  <c r="L226"/>
  <c r="I227"/>
  <c r="J227"/>
  <c r="K227"/>
  <c r="L227"/>
  <c r="I228"/>
  <c r="J228"/>
  <c r="K228"/>
  <c r="L228"/>
  <c r="I172"/>
  <c r="J172"/>
  <c r="K172"/>
  <c r="L172"/>
  <c r="I173"/>
  <c r="J173"/>
  <c r="K173"/>
  <c r="L173"/>
  <c r="I174"/>
  <c r="J174"/>
  <c r="K174"/>
  <c r="L174"/>
  <c r="I175"/>
  <c r="J175"/>
  <c r="K175"/>
  <c r="L175"/>
  <c r="I176"/>
  <c r="J176"/>
  <c r="K176"/>
  <c r="L176"/>
  <c r="I177"/>
  <c r="J177"/>
  <c r="K177"/>
  <c r="L177"/>
  <c r="I178"/>
  <c r="J178"/>
  <c r="K178"/>
  <c r="L178"/>
  <c r="I179"/>
  <c r="J179"/>
  <c r="K179"/>
  <c r="L179"/>
  <c r="I180"/>
  <c r="J180"/>
  <c r="K180"/>
  <c r="L180"/>
  <c r="I181"/>
  <c r="J181"/>
  <c r="K181"/>
  <c r="L181"/>
  <c r="I182"/>
  <c r="J182"/>
  <c r="K182"/>
  <c r="L182"/>
  <c r="I183"/>
  <c r="J183"/>
  <c r="K183"/>
  <c r="L183"/>
  <c r="I184"/>
  <c r="J184"/>
  <c r="K184"/>
  <c r="L184"/>
  <c r="I185"/>
  <c r="J185"/>
  <c r="K185"/>
  <c r="L185"/>
  <c r="I186"/>
  <c r="J186"/>
  <c r="K186"/>
  <c r="L186"/>
  <c r="I187"/>
  <c r="J187"/>
  <c r="K187"/>
  <c r="L187"/>
  <c r="I188"/>
  <c r="J188"/>
  <c r="K188"/>
  <c r="L188"/>
  <c r="I189"/>
  <c r="J189"/>
  <c r="K189"/>
  <c r="L189"/>
  <c r="I190"/>
  <c r="J190"/>
  <c r="K190"/>
  <c r="L190"/>
  <c r="I191"/>
  <c r="J191"/>
  <c r="K191"/>
  <c r="L191"/>
  <c r="I192"/>
  <c r="K192"/>
  <c r="L192"/>
  <c r="I193"/>
  <c r="J193"/>
  <c r="K193"/>
  <c r="L193"/>
  <c r="I194"/>
  <c r="J194"/>
  <c r="L194"/>
  <c r="I195"/>
  <c r="K195"/>
  <c r="L195"/>
  <c r="I196"/>
  <c r="J196"/>
  <c r="K196"/>
  <c r="L196"/>
  <c r="I197"/>
  <c r="J197"/>
  <c r="L197"/>
  <c r="I198"/>
  <c r="K198"/>
  <c r="L198"/>
  <c r="I199"/>
  <c r="J199"/>
  <c r="K199"/>
  <c r="L199"/>
  <c r="I200"/>
  <c r="J200"/>
  <c r="K200"/>
  <c r="L200"/>
  <c r="I201"/>
  <c r="J201"/>
  <c r="K201"/>
  <c r="L201"/>
  <c r="I202"/>
  <c r="J202"/>
  <c r="K202"/>
  <c r="L202"/>
  <c r="I203"/>
  <c r="J203"/>
  <c r="K203"/>
  <c r="L203"/>
  <c r="I204"/>
  <c r="J204"/>
  <c r="K204"/>
  <c r="L204"/>
  <c r="I205"/>
  <c r="J205"/>
  <c r="K205"/>
  <c r="L205"/>
  <c r="I206"/>
  <c r="J206"/>
  <c r="K206"/>
  <c r="L206"/>
  <c r="I142"/>
  <c r="J142"/>
  <c r="K142"/>
  <c r="L142"/>
  <c r="I143"/>
  <c r="J143"/>
  <c r="K143"/>
  <c r="L143"/>
  <c r="I144"/>
  <c r="J144"/>
  <c r="K144"/>
  <c r="L144"/>
  <c r="I145"/>
  <c r="J145"/>
  <c r="K145"/>
  <c r="L145"/>
  <c r="I146"/>
  <c r="J146"/>
  <c r="K146"/>
  <c r="L146"/>
  <c r="I147"/>
  <c r="J147"/>
  <c r="K147"/>
  <c r="L147"/>
  <c r="I148"/>
  <c r="J148"/>
  <c r="L148"/>
  <c r="I149"/>
  <c r="J149"/>
  <c r="L149"/>
  <c r="I150"/>
  <c r="J150"/>
  <c r="K150"/>
  <c r="L150"/>
  <c r="I151"/>
  <c r="K151"/>
  <c r="L151"/>
  <c r="I152"/>
  <c r="J152"/>
  <c r="K152"/>
  <c r="L152"/>
  <c r="I153"/>
  <c r="J153"/>
  <c r="K153"/>
  <c r="L153"/>
  <c r="I154"/>
  <c r="J154"/>
  <c r="K154"/>
  <c r="L154"/>
  <c r="I155"/>
  <c r="J155"/>
  <c r="K155"/>
  <c r="L155"/>
  <c r="I156"/>
  <c r="J156"/>
  <c r="K156"/>
  <c r="L156"/>
  <c r="I157"/>
  <c r="J157"/>
  <c r="K157"/>
  <c r="L157"/>
  <c r="I158"/>
  <c r="J158"/>
  <c r="K158"/>
  <c r="L158"/>
  <c r="I159"/>
  <c r="J159"/>
  <c r="K159"/>
  <c r="L159"/>
  <c r="I160"/>
  <c r="J160"/>
  <c r="K160"/>
  <c r="L160"/>
  <c r="I161"/>
  <c r="K161"/>
  <c r="L161"/>
  <c r="I162"/>
  <c r="K162"/>
  <c r="L162"/>
  <c r="I163"/>
  <c r="J163"/>
  <c r="K163"/>
  <c r="L163"/>
  <c r="I164"/>
  <c r="J164"/>
  <c r="K164"/>
  <c r="L164"/>
  <c r="I165"/>
  <c r="J165"/>
  <c r="K165"/>
  <c r="L165"/>
  <c r="I166"/>
  <c r="J166"/>
  <c r="K166"/>
  <c r="L166"/>
  <c r="I167"/>
  <c r="J167"/>
  <c r="K167"/>
  <c r="L167"/>
  <c r="I168"/>
  <c r="J168"/>
  <c r="K168"/>
  <c r="L168"/>
  <c r="I169"/>
  <c r="J169"/>
  <c r="K169"/>
  <c r="L169"/>
  <c r="I170"/>
  <c r="J170"/>
  <c r="K170"/>
  <c r="L170"/>
  <c r="I171"/>
  <c r="J171"/>
  <c r="K171"/>
  <c r="L171"/>
  <c r="I118"/>
  <c r="J118"/>
  <c r="K118"/>
  <c r="L118"/>
  <c r="I119"/>
  <c r="J119"/>
  <c r="K119"/>
  <c r="L119"/>
  <c r="I120"/>
  <c r="J120"/>
  <c r="K120"/>
  <c r="L120"/>
  <c r="I121"/>
  <c r="J121"/>
  <c r="K121"/>
  <c r="L121"/>
  <c r="I122"/>
  <c r="J122"/>
  <c r="K122"/>
  <c r="L122"/>
  <c r="I123"/>
  <c r="J123"/>
  <c r="K123"/>
  <c r="L123"/>
  <c r="I124"/>
  <c r="J124"/>
  <c r="K124"/>
  <c r="L124"/>
  <c r="I125"/>
  <c r="J125"/>
  <c r="K125"/>
  <c r="L125"/>
  <c r="I126"/>
  <c r="J126"/>
  <c r="K126"/>
  <c r="L126"/>
  <c r="I127"/>
  <c r="J127"/>
  <c r="K127"/>
  <c r="L127"/>
  <c r="I128"/>
  <c r="J128"/>
  <c r="K128"/>
  <c r="L128"/>
  <c r="I129"/>
  <c r="J129"/>
  <c r="K129"/>
  <c r="L129"/>
  <c r="I130"/>
  <c r="J130"/>
  <c r="K130"/>
  <c r="L130"/>
  <c r="I131"/>
  <c r="J131"/>
  <c r="K131"/>
  <c r="L131"/>
  <c r="I132"/>
  <c r="J132"/>
  <c r="K132"/>
  <c r="L132"/>
  <c r="I133"/>
  <c r="J133"/>
  <c r="K133"/>
  <c r="L133"/>
  <c r="I134"/>
  <c r="J134"/>
  <c r="K134"/>
  <c r="L134"/>
  <c r="I135"/>
  <c r="J135"/>
  <c r="K135"/>
  <c r="L135"/>
  <c r="I136"/>
  <c r="J136"/>
  <c r="K136"/>
  <c r="L136"/>
  <c r="I137"/>
  <c r="J137"/>
  <c r="K137"/>
  <c r="L137"/>
  <c r="I138"/>
  <c r="J138"/>
  <c r="K138"/>
  <c r="L138"/>
  <c r="I139"/>
  <c r="J139"/>
  <c r="K139"/>
  <c r="L139"/>
  <c r="I140"/>
  <c r="J140"/>
  <c r="K140"/>
  <c r="L140"/>
  <c r="I141"/>
  <c r="J141"/>
  <c r="K141"/>
  <c r="L141"/>
  <c r="I91"/>
  <c r="J91"/>
  <c r="K91"/>
  <c r="L91"/>
  <c r="I92"/>
  <c r="J92"/>
  <c r="K92"/>
  <c r="L92"/>
  <c r="I93"/>
  <c r="J93"/>
  <c r="K93"/>
  <c r="L93"/>
  <c r="I94"/>
  <c r="J94"/>
  <c r="K94"/>
  <c r="L94"/>
  <c r="I95"/>
  <c r="J95"/>
  <c r="K95"/>
  <c r="L95"/>
  <c r="I96"/>
  <c r="J96"/>
  <c r="K96"/>
  <c r="L96"/>
  <c r="I97"/>
  <c r="J97"/>
  <c r="K97"/>
  <c r="L97"/>
  <c r="I98"/>
  <c r="J98"/>
  <c r="K98"/>
  <c r="L98"/>
  <c r="I99"/>
  <c r="J99"/>
  <c r="K99"/>
  <c r="L99"/>
  <c r="I100"/>
  <c r="J100"/>
  <c r="K100"/>
  <c r="L100"/>
  <c r="I101"/>
  <c r="J101"/>
  <c r="K101"/>
  <c r="L101"/>
  <c r="I102"/>
  <c r="J102"/>
  <c r="K102"/>
  <c r="L102"/>
  <c r="I103"/>
  <c r="J103"/>
  <c r="K103"/>
  <c r="L103"/>
  <c r="I104"/>
  <c r="J104"/>
  <c r="K104"/>
  <c r="L104"/>
  <c r="I105"/>
  <c r="J105"/>
  <c r="K105"/>
  <c r="L105"/>
  <c r="I106"/>
  <c r="J106"/>
  <c r="K106"/>
  <c r="L106"/>
  <c r="I107"/>
  <c r="J107"/>
  <c r="K107"/>
  <c r="L107"/>
  <c r="I108"/>
  <c r="J108"/>
  <c r="K108"/>
  <c r="L108"/>
  <c r="I109"/>
  <c r="J109"/>
  <c r="K109"/>
  <c r="L109"/>
  <c r="I110"/>
  <c r="J110"/>
  <c r="K110"/>
  <c r="L110"/>
  <c r="I111"/>
  <c r="J111"/>
  <c r="K111"/>
  <c r="L111"/>
  <c r="I112"/>
  <c r="J112"/>
  <c r="K112"/>
  <c r="L112"/>
  <c r="I113"/>
  <c r="J113"/>
  <c r="K113"/>
  <c r="L113"/>
  <c r="I114"/>
  <c r="J114"/>
  <c r="K114"/>
  <c r="L114"/>
  <c r="I115"/>
  <c r="J115"/>
  <c r="K115"/>
  <c r="L115"/>
  <c r="I116"/>
  <c r="J116"/>
  <c r="K116"/>
  <c r="L116"/>
  <c r="I117"/>
  <c r="J117"/>
  <c r="K117"/>
  <c r="L117"/>
  <c r="I66"/>
  <c r="J66"/>
  <c r="K66"/>
  <c r="L66"/>
  <c r="I67"/>
  <c r="J67"/>
  <c r="K67"/>
  <c r="L67"/>
  <c r="I68"/>
  <c r="J68"/>
  <c r="K68"/>
  <c r="L68"/>
  <c r="I69"/>
  <c r="J69"/>
  <c r="K69"/>
  <c r="L69"/>
  <c r="I70"/>
  <c r="J70"/>
  <c r="K70"/>
  <c r="L70"/>
  <c r="I71"/>
  <c r="J71"/>
  <c r="K71"/>
  <c r="L71"/>
  <c r="I72"/>
  <c r="J72"/>
  <c r="K72"/>
  <c r="L72"/>
  <c r="I73"/>
  <c r="J73"/>
  <c r="K73"/>
  <c r="L73"/>
  <c r="I74"/>
  <c r="J74"/>
  <c r="K74"/>
  <c r="L74"/>
  <c r="I75"/>
  <c r="J75"/>
  <c r="K75"/>
  <c r="L75"/>
  <c r="I76"/>
  <c r="J76"/>
  <c r="K76"/>
  <c r="L76"/>
  <c r="I77"/>
  <c r="J77"/>
  <c r="K77"/>
  <c r="L77"/>
  <c r="I78"/>
  <c r="J78"/>
  <c r="K78"/>
  <c r="L78"/>
  <c r="I79"/>
  <c r="J79"/>
  <c r="K79"/>
  <c r="L79"/>
  <c r="I80"/>
  <c r="J80"/>
  <c r="K80"/>
  <c r="L80"/>
  <c r="I81"/>
  <c r="J81"/>
  <c r="K81"/>
  <c r="L81"/>
  <c r="I82"/>
  <c r="J82"/>
  <c r="K82"/>
  <c r="L82"/>
  <c r="I83"/>
  <c r="J83"/>
  <c r="K83"/>
  <c r="L83"/>
  <c r="I84"/>
  <c r="J84"/>
  <c r="K84"/>
  <c r="L84"/>
  <c r="I85"/>
  <c r="J85"/>
  <c r="K85"/>
  <c r="L85"/>
  <c r="I86"/>
  <c r="J86"/>
  <c r="K86"/>
  <c r="L86"/>
  <c r="I87"/>
  <c r="J87"/>
  <c r="K87"/>
  <c r="L87"/>
  <c r="I88"/>
  <c r="J88"/>
  <c r="K88"/>
  <c r="L88"/>
  <c r="I89"/>
  <c r="J89"/>
  <c r="K89"/>
  <c r="L89"/>
  <c r="I90"/>
  <c r="J90"/>
  <c r="K90"/>
  <c r="L90"/>
  <c r="I37"/>
  <c r="J37"/>
  <c r="K37"/>
  <c r="L37"/>
  <c r="I38"/>
  <c r="J38"/>
  <c r="K38"/>
  <c r="L38"/>
  <c r="I39"/>
  <c r="J39"/>
  <c r="K39"/>
  <c r="L39"/>
  <c r="I40"/>
  <c r="J40"/>
  <c r="K40"/>
  <c r="L40"/>
  <c r="I41"/>
  <c r="J41"/>
  <c r="K41"/>
  <c r="L41"/>
  <c r="I42"/>
  <c r="J42"/>
  <c r="K42"/>
  <c r="L42"/>
  <c r="I43"/>
  <c r="J43"/>
  <c r="K43"/>
  <c r="L43"/>
  <c r="I44"/>
  <c r="J44"/>
  <c r="K44"/>
  <c r="L44"/>
  <c r="I45"/>
  <c r="K45"/>
  <c r="L45"/>
  <c r="I46"/>
  <c r="J46"/>
  <c r="K46"/>
  <c r="L46"/>
  <c r="I47"/>
  <c r="K47"/>
  <c r="L47"/>
  <c r="I48"/>
  <c r="J48"/>
  <c r="K48"/>
  <c r="L48"/>
  <c r="I49"/>
  <c r="K49"/>
  <c r="L49"/>
  <c r="I50"/>
  <c r="J50"/>
  <c r="K50"/>
  <c r="L50"/>
  <c r="I51"/>
  <c r="J51"/>
  <c r="K51"/>
  <c r="L51"/>
  <c r="I52"/>
  <c r="J52"/>
  <c r="K52"/>
  <c r="L52"/>
  <c r="I53"/>
  <c r="J53"/>
  <c r="K53"/>
  <c r="L53"/>
  <c r="I54"/>
  <c r="J54"/>
  <c r="K54"/>
  <c r="L54"/>
  <c r="I55"/>
  <c r="J55"/>
  <c r="K55"/>
  <c r="L55"/>
  <c r="I56"/>
  <c r="J56"/>
  <c r="L56"/>
  <c r="I57"/>
  <c r="J57"/>
  <c r="K57"/>
  <c r="L57"/>
  <c r="I58"/>
  <c r="J58"/>
  <c r="K58"/>
  <c r="L58"/>
  <c r="I59"/>
  <c r="J59"/>
  <c r="K59"/>
  <c r="L59"/>
  <c r="I60"/>
  <c r="J60"/>
  <c r="K60"/>
  <c r="L60"/>
  <c r="I61"/>
  <c r="J61"/>
  <c r="K61"/>
  <c r="L61"/>
  <c r="I62"/>
  <c r="J62"/>
  <c r="K62"/>
  <c r="L62"/>
  <c r="I63"/>
  <c r="J63"/>
  <c r="K63"/>
  <c r="L63"/>
  <c r="I64"/>
  <c r="J64"/>
  <c r="K64"/>
  <c r="L64"/>
  <c r="I65"/>
  <c r="J65"/>
  <c r="K65"/>
  <c r="L65"/>
  <c r="I8"/>
  <c r="J8"/>
  <c r="K8"/>
  <c r="L8"/>
  <c r="I9"/>
  <c r="J9"/>
  <c r="K9"/>
  <c r="L9"/>
  <c r="I10"/>
  <c r="J10"/>
  <c r="K10"/>
  <c r="L10"/>
  <c r="I11"/>
  <c r="J11"/>
  <c r="K11"/>
  <c r="L11"/>
  <c r="I12"/>
  <c r="J12"/>
  <c r="K12"/>
  <c r="L12"/>
  <c r="I13"/>
  <c r="J13"/>
  <c r="K13"/>
  <c r="L13"/>
  <c r="I14"/>
  <c r="J14"/>
  <c r="K14"/>
  <c r="L14"/>
  <c r="I15"/>
  <c r="J15"/>
  <c r="K15"/>
  <c r="L15"/>
  <c r="I16"/>
  <c r="J16"/>
  <c r="K16"/>
  <c r="L16"/>
  <c r="I17"/>
  <c r="J17"/>
  <c r="K17"/>
  <c r="L17"/>
  <c r="I18"/>
  <c r="J18"/>
  <c r="K18"/>
  <c r="L18"/>
  <c r="I19"/>
  <c r="J19"/>
  <c r="K19"/>
  <c r="L19"/>
  <c r="I20"/>
  <c r="J20"/>
  <c r="K20"/>
  <c r="L20"/>
  <c r="I21"/>
  <c r="J21"/>
  <c r="K21"/>
  <c r="L21"/>
  <c r="I22"/>
  <c r="J22"/>
  <c r="K22"/>
  <c r="L22"/>
  <c r="I23"/>
  <c r="J23"/>
  <c r="K23"/>
  <c r="L23"/>
  <c r="I24"/>
  <c r="J24"/>
  <c r="L24"/>
  <c r="I25"/>
  <c r="J25"/>
  <c r="K25"/>
  <c r="L25"/>
  <c r="I26"/>
  <c r="J26"/>
  <c r="K26"/>
  <c r="L26"/>
  <c r="I27"/>
  <c r="J27"/>
  <c r="K27"/>
  <c r="L27"/>
  <c r="I28"/>
  <c r="J28"/>
  <c r="K28"/>
  <c r="L28"/>
  <c r="I29"/>
  <c r="J29"/>
  <c r="K29"/>
  <c r="L29"/>
  <c r="I30"/>
  <c r="J30"/>
  <c r="K30"/>
  <c r="L30"/>
  <c r="I31"/>
  <c r="J31"/>
  <c r="K31"/>
  <c r="L31"/>
  <c r="I32"/>
  <c r="J32"/>
  <c r="K32"/>
  <c r="L32"/>
  <c r="I33"/>
  <c r="J33"/>
  <c r="K33"/>
  <c r="L33"/>
  <c r="I34"/>
  <c r="J34"/>
  <c r="K34"/>
  <c r="L34"/>
  <c r="I35"/>
  <c r="J35"/>
  <c r="K35"/>
  <c r="L35"/>
  <c r="I36"/>
  <c r="J36"/>
  <c r="K36"/>
  <c r="L36"/>
  <c r="L7"/>
  <c r="K7"/>
  <c r="J7"/>
  <c r="I7"/>
  <c r="D387"/>
  <c r="I387" s="1"/>
  <c r="D382"/>
  <c r="I382" s="1"/>
  <c r="D380"/>
  <c r="I380" s="1"/>
  <c r="D264"/>
  <c r="J264" s="1"/>
  <c r="D259"/>
  <c r="J259" s="1"/>
  <c r="D257"/>
  <c r="J257" s="1"/>
  <c r="I264" l="1"/>
  <c r="J382"/>
  <c r="I257"/>
  <c r="K264"/>
  <c r="K257"/>
  <c r="L382"/>
  <c r="O56" i="39"/>
  <c r="P56" s="1"/>
  <c r="O22"/>
  <c r="P22" s="1"/>
  <c r="O7"/>
  <c r="P7" s="1"/>
  <c r="K259" i="16"/>
  <c r="I259"/>
  <c r="I679" s="1"/>
  <c r="L387"/>
  <c r="J387"/>
  <c r="L380"/>
  <c r="J380"/>
  <c r="L264"/>
  <c r="L259"/>
  <c r="L257"/>
  <c r="K387"/>
  <c r="K382"/>
  <c r="K380"/>
  <c r="F24" i="11"/>
  <c r="I24" s="1"/>
  <c r="F23"/>
  <c r="I23" s="1"/>
  <c r="F15"/>
  <c r="F14"/>
  <c r="I14" s="1"/>
  <c r="F13"/>
  <c r="I13" s="1"/>
  <c r="F12"/>
  <c r="I12" s="1"/>
  <c r="F11"/>
  <c r="I11" s="1"/>
  <c r="F10"/>
  <c r="I10" s="1"/>
  <c r="F9"/>
  <c r="I9" s="1"/>
  <c r="F8"/>
  <c r="I8" s="1"/>
  <c r="I27" l="1"/>
  <c r="O12" i="39"/>
  <c r="P12" s="1"/>
  <c r="F23" i="10"/>
  <c r="G23"/>
  <c r="H23" s="1"/>
  <c r="F24"/>
  <c r="G24"/>
  <c r="H24" s="1"/>
  <c r="F25"/>
  <c r="G25"/>
  <c r="H25" s="1"/>
  <c r="F26"/>
  <c r="G26"/>
  <c r="H26" s="1"/>
  <c r="F27"/>
  <c r="G27"/>
  <c r="H27" s="1"/>
  <c r="F28"/>
  <c r="G28"/>
  <c r="H28" s="1"/>
  <c r="F29"/>
  <c r="G29"/>
  <c r="H29" s="1"/>
  <c r="F30"/>
  <c r="G30"/>
  <c r="H30" s="1"/>
  <c r="F31"/>
  <c r="G31"/>
  <c r="H31" s="1"/>
  <c r="F32"/>
  <c r="G32"/>
  <c r="H32" s="1"/>
  <c r="F33"/>
  <c r="G33"/>
  <c r="H33" s="1"/>
  <c r="F34"/>
  <c r="G34"/>
  <c r="H34" s="1"/>
  <c r="F35"/>
  <c r="G35"/>
  <c r="H35" s="1"/>
  <c r="F36"/>
  <c r="G36"/>
  <c r="H36" s="1"/>
  <c r="F37"/>
  <c r="G37"/>
  <c r="H37" s="1"/>
  <c r="F38"/>
  <c r="G38"/>
  <c r="H38" s="1"/>
  <c r="F39"/>
  <c r="G39"/>
  <c r="H39" s="1"/>
  <c r="F40"/>
  <c r="G40"/>
  <c r="H40" s="1"/>
  <c r="F41"/>
  <c r="G41"/>
  <c r="H41" s="1"/>
  <c r="F42"/>
  <c r="G42"/>
  <c r="H42" s="1"/>
  <c r="F20" l="1"/>
  <c r="G20"/>
  <c r="H20" s="1"/>
  <c r="F21"/>
  <c r="G21"/>
  <c r="H21" s="1"/>
  <c r="F22"/>
  <c r="G22"/>
  <c r="H22" s="1"/>
  <c r="H45" i="35"/>
  <c r="H32"/>
  <c r="F10" i="5"/>
  <c r="G10" i="8"/>
  <c r="F24" i="18"/>
  <c r="E23"/>
  <c r="F23" s="1"/>
  <c r="E20"/>
  <c r="E16"/>
  <c r="E12"/>
  <c r="E11"/>
  <c r="A3" i="21"/>
  <c r="H9" i="26" l="1"/>
  <c r="H8"/>
  <c r="G9"/>
  <c r="G11"/>
  <c r="G12"/>
  <c r="D10" i="28" s="1"/>
  <c r="G13" i="26"/>
  <c r="G14"/>
  <c r="G15"/>
  <c r="G16"/>
  <c r="G17"/>
  <c r="G18"/>
  <c r="G19"/>
  <c r="G20"/>
  <c r="G21"/>
  <c r="G22"/>
  <c r="G23"/>
  <c r="G24"/>
  <c r="G25"/>
  <c r="G26"/>
  <c r="G27"/>
  <c r="G28"/>
  <c r="G29"/>
  <c r="G30"/>
  <c r="G31"/>
  <c r="G32"/>
  <c r="G33"/>
  <c r="P30" i="39" s="1"/>
  <c r="G34" i="26"/>
  <c r="G35"/>
  <c r="G36"/>
  <c r="G37"/>
  <c r="G38"/>
  <c r="G39"/>
  <c r="G40"/>
  <c r="G41"/>
  <c r="G42"/>
  <c r="G43"/>
  <c r="G44"/>
  <c r="G45"/>
  <c r="G46"/>
  <c r="G47"/>
  <c r="G48"/>
  <c r="G49"/>
  <c r="G50"/>
  <c r="G51"/>
  <c r="G52"/>
  <c r="G53"/>
  <c r="G54"/>
  <c r="G55"/>
  <c r="G56"/>
  <c r="G57"/>
  <c r="G58"/>
  <c r="G59"/>
  <c r="G60"/>
  <c r="G61"/>
  <c r="G62"/>
  <c r="G63"/>
  <c r="G64"/>
  <c r="G67"/>
  <c r="G68"/>
  <c r="G69"/>
  <c r="G8"/>
  <c r="F11"/>
  <c r="H11" s="1"/>
  <c r="F12"/>
  <c r="H12" s="1"/>
  <c r="F13"/>
  <c r="H13" s="1"/>
  <c r="F14"/>
  <c r="H14" s="1"/>
  <c r="F15"/>
  <c r="H15" s="1"/>
  <c r="F16"/>
  <c r="H16" s="1"/>
  <c r="F17"/>
  <c r="H17" s="1"/>
  <c r="F18"/>
  <c r="H18" s="1"/>
  <c r="F19"/>
  <c r="H19" s="1"/>
  <c r="F20"/>
  <c r="H20" s="1"/>
  <c r="F21"/>
  <c r="H21" s="1"/>
  <c r="F22"/>
  <c r="H22" s="1"/>
  <c r="F23"/>
  <c r="H23" s="1"/>
  <c r="F24"/>
  <c r="H24" s="1"/>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7"/>
  <c r="H68"/>
  <c r="F10"/>
  <c r="C9" i="40"/>
  <c r="C11" s="1"/>
  <c r="F6" i="39"/>
  <c r="F7"/>
  <c r="F8"/>
  <c r="J8" i="28"/>
  <c r="H10" i="26" l="1"/>
  <c r="F70"/>
  <c r="C12" i="40"/>
  <c r="C14" s="1"/>
  <c r="K10" i="28"/>
  <c r="J10"/>
  <c r="J66" s="1"/>
  <c r="L10"/>
  <c r="H70" i="26"/>
  <c r="C5" i="40" l="1"/>
  <c r="C7" i="34"/>
  <c r="H10" i="37"/>
  <c r="E58" i="23"/>
  <c r="F58" s="1"/>
  <c r="F52"/>
  <c r="F53"/>
  <c r="F54"/>
  <c r="F55"/>
  <c r="F51"/>
  <c r="F45"/>
  <c r="F48"/>
  <c r="F46"/>
  <c r="F47"/>
  <c r="F44"/>
  <c r="F41"/>
  <c r="O9" i="39" l="1"/>
  <c r="P9" s="1"/>
  <c r="H15" i="37"/>
  <c r="H20" s="1"/>
  <c r="C8" i="33" s="1"/>
  <c r="F42" i="23"/>
  <c r="P372" i="16" l="1"/>
  <c r="H54" i="35"/>
  <c r="H51"/>
  <c r="H48"/>
  <c r="H37"/>
  <c r="H46" i="37" l="1"/>
  <c r="G42" i="18"/>
  <c r="F20"/>
  <c r="E19"/>
  <c r="F19" s="1"/>
  <c r="F16"/>
  <c r="E15"/>
  <c r="F15" s="1"/>
  <c r="F12"/>
  <c r="C13" i="34" l="1"/>
  <c r="E42" i="18"/>
  <c r="F11"/>
  <c r="F42" s="1"/>
  <c r="F44" s="1"/>
  <c r="H75" i="37" s="1"/>
  <c r="D72"/>
  <c r="D73"/>
  <c r="F70"/>
  <c r="F69"/>
  <c r="D85"/>
  <c r="D84"/>
  <c r="D83"/>
  <c r="D79"/>
  <c r="D78"/>
  <c r="D75"/>
  <c r="D70"/>
  <c r="D69"/>
  <c r="D68"/>
  <c r="D67"/>
  <c r="D66"/>
  <c r="D65"/>
  <c r="D64"/>
  <c r="D63"/>
  <c r="D62"/>
  <c r="D61"/>
  <c r="D60"/>
  <c r="D59"/>
  <c r="D57"/>
  <c r="D56"/>
  <c r="D46"/>
  <c r="D71"/>
  <c r="D58"/>
  <c r="D55"/>
  <c r="D54"/>
  <c r="D53"/>
  <c r="D52"/>
  <c r="D51"/>
  <c r="D50"/>
  <c r="D43"/>
  <c r="D42"/>
  <c r="D45"/>
  <c r="D40"/>
  <c r="D38"/>
  <c r="D37"/>
  <c r="D36"/>
  <c r="N70" i="27"/>
  <c r="F73" i="37"/>
  <c r="M63" i="27"/>
  <c r="F72" i="37"/>
  <c r="N61" i="27"/>
  <c r="N60"/>
  <c r="F67" i="37"/>
  <c r="F64"/>
  <c r="N51" i="27"/>
  <c r="F58" i="37"/>
  <c r="F56"/>
  <c r="F57"/>
  <c r="F55"/>
  <c r="F54"/>
  <c r="F52"/>
  <c r="N38" i="27"/>
  <c r="N35"/>
  <c r="N28"/>
  <c r="P28" s="1"/>
  <c r="N24"/>
  <c r="D20"/>
  <c r="D19"/>
  <c r="E21"/>
  <c r="D18"/>
  <c r="N15"/>
  <c r="N14"/>
  <c r="S13"/>
  <c r="M11"/>
  <c r="L11"/>
  <c r="K11"/>
  <c r="J11"/>
  <c r="I11"/>
  <c r="H11"/>
  <c r="E11"/>
  <c r="D6"/>
  <c r="B3"/>
  <c r="C64" i="18"/>
  <c r="C50"/>
  <c r="C49"/>
  <c r="C48"/>
  <c r="C54"/>
  <c r="H37" i="27" l="1"/>
  <c r="H40" s="1"/>
  <c r="F50" i="37" s="1"/>
  <c r="P14" i="27"/>
  <c r="P15"/>
  <c r="E37"/>
  <c r="J37"/>
  <c r="J40" s="1"/>
  <c r="L37"/>
  <c r="L40" s="1"/>
  <c r="N26"/>
  <c r="P26" s="1"/>
  <c r="N29"/>
  <c r="P29" s="1"/>
  <c r="N30"/>
  <c r="N31"/>
  <c r="N32"/>
  <c r="P32" s="1"/>
  <c r="N34"/>
  <c r="P34" s="1"/>
  <c r="P35"/>
  <c r="N36"/>
  <c r="P36" s="1"/>
  <c r="N42"/>
  <c r="P42" s="1"/>
  <c r="N52"/>
  <c r="N49"/>
  <c r="P49" s="1"/>
  <c r="N50"/>
  <c r="P50" s="1"/>
  <c r="N53"/>
  <c r="P53" s="1"/>
  <c r="N55"/>
  <c r="P55" s="1"/>
  <c r="N57"/>
  <c r="P57" s="1"/>
  <c r="N65"/>
  <c r="N69"/>
  <c r="P69" s="1"/>
  <c r="N71"/>
  <c r="P71" s="1"/>
  <c r="N44"/>
  <c r="N45"/>
  <c r="G37"/>
  <c r="I37"/>
  <c r="I40" s="1"/>
  <c r="K37"/>
  <c r="K40" s="1"/>
  <c r="M37"/>
  <c r="M40" s="1"/>
  <c r="N41"/>
  <c r="P41" s="1"/>
  <c r="N59"/>
  <c r="P59" s="1"/>
  <c r="N64"/>
  <c r="N9"/>
  <c r="N11" s="1"/>
  <c r="N27"/>
  <c r="P27" s="1"/>
  <c r="N33"/>
  <c r="P33" s="1"/>
  <c r="N43"/>
  <c r="P43" s="1"/>
  <c r="P70"/>
  <c r="F59" i="37"/>
  <c r="F63"/>
  <c r="F65"/>
  <c r="S14" i="27"/>
  <c r="N39"/>
  <c r="N46"/>
  <c r="P46" s="1"/>
  <c r="N47"/>
  <c r="P47" s="1"/>
  <c r="N48"/>
  <c r="P48" s="1"/>
  <c r="P51"/>
  <c r="N54"/>
  <c r="P54" s="1"/>
  <c r="N56"/>
  <c r="N58"/>
  <c r="P58" s="1"/>
  <c r="P60"/>
  <c r="P61"/>
  <c r="N62"/>
  <c r="E72"/>
  <c r="F51" i="37"/>
  <c r="F61"/>
  <c r="F66"/>
  <c r="F68"/>
  <c r="I19" i="27"/>
  <c r="I18"/>
  <c r="I12"/>
  <c r="I20"/>
  <c r="I13"/>
  <c r="I16" s="1"/>
  <c r="K19"/>
  <c r="K18"/>
  <c r="K12"/>
  <c r="K20"/>
  <c r="K13"/>
  <c r="K16" s="1"/>
  <c r="M19"/>
  <c r="M18"/>
  <c r="M12"/>
  <c r="M20"/>
  <c r="M13"/>
  <c r="G40"/>
  <c r="P65"/>
  <c r="F13"/>
  <c r="F14"/>
  <c r="F15"/>
  <c r="M66"/>
  <c r="E62"/>
  <c r="E16"/>
  <c r="F19" s="1"/>
  <c r="E64"/>
  <c r="E66" s="1"/>
  <c r="F12"/>
  <c r="H20"/>
  <c r="H13"/>
  <c r="H19"/>
  <c r="H18"/>
  <c r="H12"/>
  <c r="J20"/>
  <c r="J13"/>
  <c r="J19"/>
  <c r="J18"/>
  <c r="J12"/>
  <c r="L20"/>
  <c r="L13"/>
  <c r="L19"/>
  <c r="L18"/>
  <c r="L12"/>
  <c r="P30"/>
  <c r="P31"/>
  <c r="P39"/>
  <c r="P44"/>
  <c r="P45"/>
  <c r="P52"/>
  <c r="P56"/>
  <c r="G11"/>
  <c r="R14"/>
  <c r="H63"/>
  <c r="H66" s="1"/>
  <c r="J63"/>
  <c r="L63"/>
  <c r="N25"/>
  <c r="G63"/>
  <c r="I63"/>
  <c r="I66" s="1"/>
  <c r="K63"/>
  <c r="F70" l="1"/>
  <c r="P9"/>
  <c r="N40"/>
  <c r="F20"/>
  <c r="M16"/>
  <c r="J66"/>
  <c r="F18"/>
  <c r="F66"/>
  <c r="F21"/>
  <c r="P64"/>
  <c r="P62"/>
  <c r="K66"/>
  <c r="L66"/>
  <c r="F72"/>
  <c r="F63"/>
  <c r="F71"/>
  <c r="F40"/>
  <c r="F37"/>
  <c r="N37"/>
  <c r="P37" s="1"/>
  <c r="L16"/>
  <c r="H16"/>
  <c r="E15" i="37"/>
  <c r="J16" i="27"/>
  <c r="P25"/>
  <c r="F69"/>
  <c r="F67"/>
  <c r="F65"/>
  <c r="F59"/>
  <c r="F57"/>
  <c r="F55"/>
  <c r="F53"/>
  <c r="F49"/>
  <c r="F45"/>
  <c r="F43"/>
  <c r="F41"/>
  <c r="F39"/>
  <c r="F30"/>
  <c r="F25"/>
  <c r="E22"/>
  <c r="P40"/>
  <c r="F61"/>
  <c r="F58"/>
  <c r="F54"/>
  <c r="F51"/>
  <c r="F47"/>
  <c r="F44"/>
  <c r="F32"/>
  <c r="F29"/>
  <c r="G19"/>
  <c r="N19" s="1"/>
  <c r="G18"/>
  <c r="G12"/>
  <c r="N12" s="1"/>
  <c r="P12" s="1"/>
  <c r="G20"/>
  <c r="N20" s="1"/>
  <c r="G13"/>
  <c r="N13" s="1"/>
  <c r="P13" s="1"/>
  <c r="R9"/>
  <c r="P11"/>
  <c r="N63"/>
  <c r="E73"/>
  <c r="F73" s="1"/>
  <c r="L21"/>
  <c r="J21"/>
  <c r="H21"/>
  <c r="H22" s="1"/>
  <c r="F68"/>
  <c r="F60"/>
  <c r="F56"/>
  <c r="F52"/>
  <c r="F48"/>
  <c r="F46"/>
  <c r="F42"/>
  <c r="G66"/>
  <c r="F36"/>
  <c r="F31"/>
  <c r="M21"/>
  <c r="K21"/>
  <c r="K22" s="1"/>
  <c r="I21"/>
  <c r="I22" s="1"/>
  <c r="M22" l="1"/>
  <c r="M67" s="1"/>
  <c r="N66"/>
  <c r="P66" s="1"/>
  <c r="L22"/>
  <c r="L67" s="1"/>
  <c r="J22"/>
  <c r="J68" s="1"/>
  <c r="I68"/>
  <c r="I67"/>
  <c r="M68"/>
  <c r="K68"/>
  <c r="K67"/>
  <c r="H67"/>
  <c r="H68"/>
  <c r="P20"/>
  <c r="G21"/>
  <c r="N21" s="1"/>
  <c r="N18"/>
  <c r="F22"/>
  <c r="E74"/>
  <c r="F74" s="1"/>
  <c r="F6" s="1"/>
  <c r="N16"/>
  <c r="O63" s="1"/>
  <c r="P63"/>
  <c r="R15"/>
  <c r="R19" s="1"/>
  <c r="S9"/>
  <c r="O19"/>
  <c r="P19"/>
  <c r="G16"/>
  <c r="R17"/>
  <c r="G22" l="1"/>
  <c r="G68" s="1"/>
  <c r="J67"/>
  <c r="L68"/>
  <c r="L72" s="1"/>
  <c r="L73" s="1"/>
  <c r="L74" s="1"/>
  <c r="K72"/>
  <c r="K73" s="1"/>
  <c r="K74" s="1"/>
  <c r="M72"/>
  <c r="M73" s="1"/>
  <c r="M74" s="1"/>
  <c r="I72"/>
  <c r="I73" s="1"/>
  <c r="I74" s="1"/>
  <c r="H72"/>
  <c r="H73" s="1"/>
  <c r="H74" s="1"/>
  <c r="G67"/>
  <c r="N67" s="1"/>
  <c r="O67" s="1"/>
  <c r="O35"/>
  <c r="O23"/>
  <c r="O17"/>
  <c r="P16"/>
  <c r="Q19" s="1"/>
  <c r="O16"/>
  <c r="O27"/>
  <c r="O41"/>
  <c r="O43"/>
  <c r="O49"/>
  <c r="O50"/>
  <c r="O53"/>
  <c r="O55"/>
  <c r="O57"/>
  <c r="O59"/>
  <c r="O65"/>
  <c r="O69"/>
  <c r="O24"/>
  <c r="O26"/>
  <c r="O29"/>
  <c r="O31"/>
  <c r="O36"/>
  <c r="O42"/>
  <c r="O44"/>
  <c r="O46"/>
  <c r="O48"/>
  <c r="O52"/>
  <c r="O54"/>
  <c r="O56"/>
  <c r="O58"/>
  <c r="O51"/>
  <c r="O61"/>
  <c r="O70"/>
  <c r="O33"/>
  <c r="O64"/>
  <c r="O71"/>
  <c r="O38"/>
  <c r="O30"/>
  <c r="O32"/>
  <c r="O34"/>
  <c r="O39"/>
  <c r="O45"/>
  <c r="O47"/>
  <c r="O62"/>
  <c r="O28"/>
  <c r="O60"/>
  <c r="O25"/>
  <c r="O40"/>
  <c r="O37"/>
  <c r="O21"/>
  <c r="P21"/>
  <c r="Q21" s="1"/>
  <c r="Q63"/>
  <c r="O66"/>
  <c r="O18"/>
  <c r="P18"/>
  <c r="Q18" s="1"/>
  <c r="O20"/>
  <c r="Q66"/>
  <c r="J72"/>
  <c r="J73" s="1"/>
  <c r="J74" s="1"/>
  <c r="Q20" l="1"/>
  <c r="N22"/>
  <c r="N68"/>
  <c r="O68" s="1"/>
  <c r="Q38"/>
  <c r="Q24"/>
  <c r="Q23"/>
  <c r="Q17"/>
  <c r="Q16"/>
  <c r="Q28"/>
  <c r="Q60"/>
  <c r="Q70"/>
  <c r="Q51"/>
  <c r="Q61"/>
  <c r="Q64"/>
  <c r="Q56"/>
  <c r="Q52"/>
  <c r="Q46"/>
  <c r="Q42"/>
  <c r="Q31"/>
  <c r="Q26"/>
  <c r="Q65"/>
  <c r="Q57"/>
  <c r="Q53"/>
  <c r="Q49"/>
  <c r="Q41"/>
  <c r="Q62"/>
  <c r="Q45"/>
  <c r="Q34"/>
  <c r="Q30"/>
  <c r="Q71"/>
  <c r="Q58"/>
  <c r="Q54"/>
  <c r="Q48"/>
  <c r="Q44"/>
  <c r="Q36"/>
  <c r="Q29"/>
  <c r="Q69"/>
  <c r="Q59"/>
  <c r="Q55"/>
  <c r="Q50"/>
  <c r="Q43"/>
  <c r="Q27"/>
  <c r="Q47"/>
  <c r="Q39"/>
  <c r="Q32"/>
  <c r="Q33"/>
  <c r="Q40"/>
  <c r="Q37"/>
  <c r="Q25"/>
  <c r="G72"/>
  <c r="P22"/>
  <c r="Q22" s="1"/>
  <c r="O22"/>
  <c r="Y65" i="16"/>
  <c r="Y70"/>
  <c r="Y68"/>
  <c r="Y67"/>
  <c r="X74"/>
  <c r="Y74" s="1"/>
  <c r="X73"/>
  <c r="Y73" s="1"/>
  <c r="X72"/>
  <c r="Y72" s="1"/>
  <c r="P68" i="27" l="1"/>
  <c r="Q68" s="1"/>
  <c r="P67"/>
  <c r="Q67" s="1"/>
  <c r="G73"/>
  <c r="N72"/>
  <c r="N73" l="1"/>
  <c r="G74"/>
  <c r="N74" s="1"/>
  <c r="P72"/>
  <c r="Q72" s="1"/>
  <c r="O72"/>
  <c r="E16" i="37"/>
  <c r="C16" s="1"/>
  <c r="J9" i="32"/>
  <c r="I9"/>
  <c r="H9"/>
  <c r="G9"/>
  <c r="F9"/>
  <c r="E9"/>
  <c r="J8"/>
  <c r="I8"/>
  <c r="H8"/>
  <c r="G8"/>
  <c r="F8"/>
  <c r="E8"/>
  <c r="D9"/>
  <c r="D8"/>
  <c r="O73" i="27" l="1"/>
  <c r="P73"/>
  <c r="Q73" s="1"/>
  <c r="P74"/>
  <c r="Q74" s="1"/>
  <c r="Q6" s="1"/>
  <c r="O74"/>
  <c r="O6" s="1"/>
  <c r="C15" i="37" l="1"/>
  <c r="Q21" i="32"/>
  <c r="O21"/>
  <c r="M21"/>
  <c r="N21" l="1"/>
  <c r="L21"/>
  <c r="P21"/>
  <c r="F29" i="37" l="1"/>
  <c r="F45"/>
  <c r="F75"/>
  <c r="F83"/>
  <c r="I5" i="14"/>
  <c r="D3" i="28"/>
  <c r="N4" i="16" l="1"/>
  <c r="C14" i="30" l="1"/>
  <c r="F110" i="23" l="1"/>
  <c r="C66" i="18"/>
  <c r="C65"/>
  <c r="C63"/>
  <c r="C62"/>
  <c r="C61"/>
  <c r="C60"/>
  <c r="C58"/>
  <c r="C56"/>
  <c r="C55"/>
  <c r="C53"/>
  <c r="C52"/>
  <c r="C51"/>
  <c r="C59" l="1"/>
  <c r="F11" i="5" l="1"/>
  <c r="G10" i="21"/>
  <c r="A1" i="31"/>
  <c r="F49" i="23" l="1"/>
  <c r="AA74" i="16"/>
  <c r="AA73"/>
  <c r="AA72"/>
  <c r="Q361" l="1"/>
  <c r="V361"/>
  <c r="D81" i="37" l="1"/>
  <c r="D48" l="1"/>
  <c r="L42" i="38"/>
  <c r="J42"/>
  <c r="AC41"/>
  <c r="R41"/>
  <c r="F41"/>
  <c r="H41" s="1"/>
  <c r="J41" s="1"/>
  <c r="U40"/>
  <c r="F40"/>
  <c r="H40" s="1"/>
  <c r="L40" s="1"/>
  <c r="N40" s="1"/>
  <c r="R40" s="1"/>
  <c r="AC39"/>
  <c r="R39"/>
  <c r="F39"/>
  <c r="H39" s="1"/>
  <c r="J39" s="1"/>
  <c r="R38"/>
  <c r="F38"/>
  <c r="H38" s="1"/>
  <c r="J38" s="1"/>
  <c r="R37"/>
  <c r="AD35"/>
  <c r="AC35"/>
  <c r="AC34"/>
  <c r="F34"/>
  <c r="H34" s="1"/>
  <c r="L34" s="1"/>
  <c r="AD33"/>
  <c r="AC33"/>
  <c r="N32"/>
  <c r="F32"/>
  <c r="H32" s="1"/>
  <c r="J32" s="1"/>
  <c r="Y36"/>
  <c r="AD31"/>
  <c r="N31"/>
  <c r="F31"/>
  <c r="H31" s="1"/>
  <c r="J31" s="1"/>
  <c r="N29"/>
  <c r="F29"/>
  <c r="H29" s="1"/>
  <c r="R24"/>
  <c r="R23"/>
  <c r="F23"/>
  <c r="H23" s="1"/>
  <c r="R22"/>
  <c r="F22"/>
  <c r="H22" s="1"/>
  <c r="A22"/>
  <c r="A23" s="1"/>
  <c r="A24" s="1"/>
  <c r="Y25"/>
  <c r="R21"/>
  <c r="F21"/>
  <c r="H21" s="1"/>
  <c r="A18"/>
  <c r="A19" s="1"/>
  <c r="A15"/>
  <c r="A16" s="1"/>
  <c r="AB14"/>
  <c r="Z14"/>
  <c r="X14"/>
  <c r="K13"/>
  <c r="I13"/>
  <c r="AA14"/>
  <c r="Y14"/>
  <c r="W14"/>
  <c r="W18" s="1"/>
  <c r="U16"/>
  <c r="O14"/>
  <c r="O18" s="1"/>
  <c r="E41"/>
  <c r="C41"/>
  <c r="AB9"/>
  <c r="Z9"/>
  <c r="X9"/>
  <c r="Q41" l="1"/>
  <c r="AD41" s="1"/>
  <c r="AA18"/>
  <c r="F37"/>
  <c r="H37" s="1"/>
  <c r="J37" s="1"/>
  <c r="Y18"/>
  <c r="Y26" s="1"/>
  <c r="W25"/>
  <c r="X25" s="1"/>
  <c r="AA25"/>
  <c r="AA26" s="1"/>
  <c r="AD29"/>
  <c r="Y42"/>
  <c r="Z42" s="1"/>
  <c r="O36"/>
  <c r="O42" s="1"/>
  <c r="W36"/>
  <c r="AA36"/>
  <c r="AA42" s="1"/>
  <c r="AB42" s="1"/>
  <c r="AD32"/>
  <c r="AC37"/>
  <c r="W42"/>
  <c r="X42" s="1"/>
  <c r="AC29"/>
  <c r="S36"/>
  <c r="S42" s="1"/>
  <c r="AC32"/>
  <c r="V40"/>
  <c r="AC38"/>
  <c r="O26"/>
  <c r="P32"/>
  <c r="P31"/>
  <c r="P29"/>
  <c r="P25"/>
  <c r="AB25"/>
  <c r="P37"/>
  <c r="X37"/>
  <c r="AB37"/>
  <c r="X40"/>
  <c r="X34"/>
  <c r="X32"/>
  <c r="X31"/>
  <c r="X29"/>
  <c r="X18"/>
  <c r="AB40"/>
  <c r="AB34"/>
  <c r="AB32"/>
  <c r="AB31"/>
  <c r="AB29"/>
  <c r="AB18"/>
  <c r="R34"/>
  <c r="N34"/>
  <c r="X36"/>
  <c r="P38"/>
  <c r="X38"/>
  <c r="AB38"/>
  <c r="X39"/>
  <c r="AB39"/>
  <c r="C14"/>
  <c r="C18" s="1"/>
  <c r="C21"/>
  <c r="E21"/>
  <c r="Q21"/>
  <c r="C22"/>
  <c r="E22"/>
  <c r="Q22"/>
  <c r="C23"/>
  <c r="E23"/>
  <c r="Q23"/>
  <c r="Q24"/>
  <c r="V29"/>
  <c r="R31"/>
  <c r="V31"/>
  <c r="R32"/>
  <c r="V32"/>
  <c r="N37"/>
  <c r="N38"/>
  <c r="N39"/>
  <c r="N41"/>
  <c r="G12"/>
  <c r="S12"/>
  <c r="Q13"/>
  <c r="Q14" s="1"/>
  <c r="Q18" s="1"/>
  <c r="U13"/>
  <c r="U14" s="1"/>
  <c r="U18" s="1"/>
  <c r="E14"/>
  <c r="E18" s="1"/>
  <c r="N21"/>
  <c r="N22"/>
  <c r="N23"/>
  <c r="N24"/>
  <c r="C29"/>
  <c r="E29"/>
  <c r="C31"/>
  <c r="E31"/>
  <c r="AC31"/>
  <c r="C32"/>
  <c r="E32"/>
  <c r="C34"/>
  <c r="E34"/>
  <c r="Q34"/>
  <c r="AD34" s="1"/>
  <c r="U34"/>
  <c r="V34" s="1"/>
  <c r="E37"/>
  <c r="Q37"/>
  <c r="AD37" s="1"/>
  <c r="C38"/>
  <c r="E38"/>
  <c r="Q38"/>
  <c r="AD38" s="1"/>
  <c r="C39"/>
  <c r="E39"/>
  <c r="Q39"/>
  <c r="AD39" s="1"/>
  <c r="C40"/>
  <c r="E40"/>
  <c r="Q40"/>
  <c r="Z29" l="1"/>
  <c r="C37"/>
  <c r="Z32"/>
  <c r="Z38"/>
  <c r="Z36"/>
  <c r="Z40"/>
  <c r="AC36"/>
  <c r="W26"/>
  <c r="W43" s="1"/>
  <c r="X43" s="1"/>
  <c r="Z37"/>
  <c r="Z25"/>
  <c r="Z39"/>
  <c r="Z18"/>
  <c r="Z31"/>
  <c r="Z34"/>
  <c r="P42"/>
  <c r="AB36"/>
  <c r="P36"/>
  <c r="U24"/>
  <c r="U23"/>
  <c r="U22"/>
  <c r="U21"/>
  <c r="G40"/>
  <c r="G34"/>
  <c r="G32"/>
  <c r="G31"/>
  <c r="G29"/>
  <c r="G23"/>
  <c r="G22"/>
  <c r="G21"/>
  <c r="G14"/>
  <c r="G18" s="1"/>
  <c r="I12"/>
  <c r="AA43"/>
  <c r="AB43" s="1"/>
  <c r="AB26"/>
  <c r="O43"/>
  <c r="P43" s="1"/>
  <c r="P26"/>
  <c r="E36"/>
  <c r="E42" s="1"/>
  <c r="E25"/>
  <c r="F25" s="1"/>
  <c r="U36"/>
  <c r="T32"/>
  <c r="T31"/>
  <c r="T29"/>
  <c r="S16"/>
  <c r="S13"/>
  <c r="S14" s="1"/>
  <c r="AC42"/>
  <c r="Y43"/>
  <c r="Z43" s="1"/>
  <c r="Z26"/>
  <c r="C36"/>
  <c r="C42" s="1"/>
  <c r="Q25"/>
  <c r="R25" s="1"/>
  <c r="C25"/>
  <c r="D25" s="1"/>
  <c r="M12"/>
  <c r="Q36"/>
  <c r="X26" l="1"/>
  <c r="S18"/>
  <c r="S24" s="1"/>
  <c r="I14"/>
  <c r="I18" s="1"/>
  <c r="K12"/>
  <c r="G25"/>
  <c r="H25" s="1"/>
  <c r="G36"/>
  <c r="C26"/>
  <c r="D36" s="1"/>
  <c r="U25"/>
  <c r="Q42"/>
  <c r="AD36"/>
  <c r="M40"/>
  <c r="M32"/>
  <c r="M31"/>
  <c r="M29"/>
  <c r="M14"/>
  <c r="M18" s="1"/>
  <c r="M24"/>
  <c r="M23"/>
  <c r="M22"/>
  <c r="M21"/>
  <c r="G41"/>
  <c r="G39"/>
  <c r="G38"/>
  <c r="G37"/>
  <c r="Q26"/>
  <c r="E26"/>
  <c r="G42" l="1"/>
  <c r="M25"/>
  <c r="N25" s="1"/>
  <c r="G26"/>
  <c r="G43" s="1"/>
  <c r="H43" s="1"/>
  <c r="S21"/>
  <c r="S23"/>
  <c r="S22"/>
  <c r="E43"/>
  <c r="F43" s="1"/>
  <c r="F26"/>
  <c r="Q43"/>
  <c r="R43" s="1"/>
  <c r="R29"/>
  <c r="R26"/>
  <c r="C43"/>
  <c r="D43" s="1"/>
  <c r="D26"/>
  <c r="F36"/>
  <c r="R36"/>
  <c r="M39"/>
  <c r="M41"/>
  <c r="M37"/>
  <c r="M38"/>
  <c r="M34"/>
  <c r="R42"/>
  <c r="AD42"/>
  <c r="V25"/>
  <c r="U26"/>
  <c r="K41"/>
  <c r="I41" s="1"/>
  <c r="K40"/>
  <c r="I40" s="1"/>
  <c r="K39"/>
  <c r="I39" s="1"/>
  <c r="K38"/>
  <c r="I38" s="1"/>
  <c r="K37"/>
  <c r="K34"/>
  <c r="I34" s="1"/>
  <c r="K32"/>
  <c r="I32" s="1"/>
  <c r="K31"/>
  <c r="K29"/>
  <c r="K24"/>
  <c r="I24" s="1"/>
  <c r="J24" s="1"/>
  <c r="K23"/>
  <c r="I23" s="1"/>
  <c r="J23" s="1"/>
  <c r="K22"/>
  <c r="I22" s="1"/>
  <c r="J22" s="1"/>
  <c r="K21"/>
  <c r="K14"/>
  <c r="K18" s="1"/>
  <c r="I37"/>
  <c r="M36"/>
  <c r="D42"/>
  <c r="H26" l="1"/>
  <c r="M26"/>
  <c r="N36" s="1"/>
  <c r="H36"/>
  <c r="S25"/>
  <c r="T25" s="1"/>
  <c r="K36"/>
  <c r="K42" s="1"/>
  <c r="I31"/>
  <c r="I36" s="1"/>
  <c r="V26"/>
  <c r="V36"/>
  <c r="M42"/>
  <c r="K25"/>
  <c r="L25" s="1"/>
  <c r="I21"/>
  <c r="I29"/>
  <c r="N26"/>
  <c r="N42" l="1"/>
  <c r="S26"/>
  <c r="AC26" s="1"/>
  <c r="M43"/>
  <c r="N43" s="1"/>
  <c r="I42"/>
  <c r="I25"/>
  <c r="J21"/>
  <c r="AD26"/>
  <c r="T39"/>
  <c r="V39" s="1"/>
  <c r="U39" s="1"/>
  <c r="K26"/>
  <c r="T38" l="1"/>
  <c r="V38" s="1"/>
  <c r="U38" s="1"/>
  <c r="T36"/>
  <c r="S43"/>
  <c r="AC43" s="1"/>
  <c r="T42"/>
  <c r="T40"/>
  <c r="T37"/>
  <c r="V37" s="1"/>
  <c r="U37" s="1"/>
  <c r="T26"/>
  <c r="T34"/>
  <c r="K43"/>
  <c r="L43" s="1"/>
  <c r="L26"/>
  <c r="J25"/>
  <c r="I26"/>
  <c r="T43"/>
  <c r="L36"/>
  <c r="U42" l="1"/>
  <c r="V42" s="1"/>
  <c r="I43"/>
  <c r="J43" s="1"/>
  <c r="J26"/>
  <c r="J40"/>
  <c r="J34"/>
  <c r="J29"/>
  <c r="J36"/>
  <c r="U43" l="1"/>
  <c r="V43" s="1"/>
  <c r="F135" i="23"/>
  <c r="H72" i="37" s="1"/>
  <c r="F130" i="23"/>
  <c r="H73" i="37" s="1"/>
  <c r="S87"/>
  <c r="S89" s="1"/>
  <c r="K86"/>
  <c r="J86"/>
  <c r="N74"/>
  <c r="N87" s="1"/>
  <c r="M74"/>
  <c r="M87" s="1"/>
  <c r="L74"/>
  <c r="L87" s="1"/>
  <c r="L89" s="1"/>
  <c r="A50"/>
  <c r="A51" s="1"/>
  <c r="A52" s="1"/>
  <c r="A53" s="1"/>
  <c r="A54" s="1"/>
  <c r="A55" s="1"/>
  <c r="A56" s="1"/>
  <c r="A57" s="1"/>
  <c r="A58" s="1"/>
  <c r="A59" s="1"/>
  <c r="A60" s="1"/>
  <c r="A61" s="1"/>
  <c r="A62" s="1"/>
  <c r="A63" s="1"/>
  <c r="A64" s="1"/>
  <c r="A65" s="1"/>
  <c r="A66" s="1"/>
  <c r="A67" s="1"/>
  <c r="A68" s="1"/>
  <c r="A69" s="1"/>
  <c r="A70" s="1"/>
  <c r="A71" s="1"/>
  <c r="A72" s="1"/>
  <c r="A73" s="1"/>
  <c r="N33"/>
  <c r="M33"/>
  <c r="J25"/>
  <c r="K25" s="1"/>
  <c r="J24"/>
  <c r="K24" s="1"/>
  <c r="J23"/>
  <c r="K23" s="1"/>
  <c r="S20"/>
  <c r="S26" s="1"/>
  <c r="N20"/>
  <c r="N26" s="1"/>
  <c r="M20"/>
  <c r="M26" s="1"/>
  <c r="M34" s="1"/>
  <c r="M89" s="1"/>
  <c r="R11"/>
  <c r="R15" s="1"/>
  <c r="P11"/>
  <c r="P20" s="1"/>
  <c r="P26" s="1"/>
  <c r="B8"/>
  <c r="C8" s="1"/>
  <c r="E8" s="1"/>
  <c r="H8" s="1"/>
  <c r="J8" s="1"/>
  <c r="K8" s="1"/>
  <c r="L8" s="1"/>
  <c r="M8" s="1"/>
  <c r="N8" s="1"/>
  <c r="P8" s="1"/>
  <c r="S8" s="1"/>
  <c r="O8" s="1"/>
  <c r="R8" s="1"/>
  <c r="C23" i="34"/>
  <c r="A60"/>
  <c r="A55"/>
  <c r="A56" s="1"/>
  <c r="A57" s="1"/>
  <c r="A51"/>
  <c r="A52" s="1"/>
  <c r="A43"/>
  <c r="A44" s="1"/>
  <c r="A45" s="1"/>
  <c r="A46" s="1"/>
  <c r="A47" s="1"/>
  <c r="A37"/>
  <c r="A38" s="1"/>
  <c r="A39" s="1"/>
  <c r="A40" s="1"/>
  <c r="A31"/>
  <c r="A32" s="1"/>
  <c r="A33" s="1"/>
  <c r="A34" s="1"/>
  <c r="A26"/>
  <c r="A27" s="1"/>
  <c r="A28" s="1"/>
  <c r="A22"/>
  <c r="A23" s="1"/>
  <c r="E10" i="31"/>
  <c r="G10" s="1"/>
  <c r="E9"/>
  <c r="G9" s="1"/>
  <c r="E8"/>
  <c r="G8" s="1"/>
  <c r="E7"/>
  <c r="G7" s="1"/>
  <c r="R4"/>
  <c r="E37" i="30"/>
  <c r="C26" i="34" s="1"/>
  <c r="F27" i="30"/>
  <c r="E27"/>
  <c r="F20"/>
  <c r="F11"/>
  <c r="C9" i="32"/>
  <c r="N34" i="37" l="1"/>
  <c r="N89" s="1"/>
  <c r="G11" i="31"/>
  <c r="R14" s="1"/>
  <c r="C22" i="34" s="1"/>
  <c r="C24" s="1"/>
  <c r="C59"/>
  <c r="F39" i="30"/>
  <c r="E46" i="37"/>
  <c r="R5" i="31"/>
  <c r="R13" s="1"/>
  <c r="R18" s="1"/>
  <c r="H40" i="37" s="1"/>
  <c r="C18"/>
  <c r="C28" i="34"/>
  <c r="C65" s="1"/>
  <c r="P86" i="37"/>
  <c r="P85"/>
  <c r="P80"/>
  <c r="P79"/>
  <c r="P57"/>
  <c r="P56"/>
  <c r="P55"/>
  <c r="P54"/>
  <c r="P53"/>
  <c r="P52"/>
  <c r="P51"/>
  <c r="P74" s="1"/>
  <c r="P40"/>
  <c r="P37"/>
  <c r="P31"/>
  <c r="P28"/>
  <c r="P33" s="1"/>
  <c r="P34" s="1"/>
  <c r="P83"/>
  <c r="P82"/>
  <c r="P78"/>
  <c r="P70"/>
  <c r="P69"/>
  <c r="P68"/>
  <c r="P67"/>
  <c r="P66"/>
  <c r="P65"/>
  <c r="P64"/>
  <c r="P63"/>
  <c r="P62"/>
  <c r="P61"/>
  <c r="P60"/>
  <c r="P59"/>
  <c r="P58"/>
  <c r="P39"/>
  <c r="P38"/>
  <c r="P36"/>
  <c r="P29"/>
  <c r="P15"/>
  <c r="R20"/>
  <c r="R26" s="1"/>
  <c r="E39"/>
  <c r="C10" i="32" l="1"/>
  <c r="C22" i="33"/>
  <c r="C18" i="32"/>
  <c r="R83" i="37"/>
  <c r="R82"/>
  <c r="R78"/>
  <c r="R70"/>
  <c r="R69"/>
  <c r="R68"/>
  <c r="R67"/>
  <c r="R66"/>
  <c r="R65"/>
  <c r="R64"/>
  <c r="R63"/>
  <c r="R62"/>
  <c r="R61"/>
  <c r="R60"/>
  <c r="R59"/>
  <c r="R58"/>
  <c r="R39"/>
  <c r="R38"/>
  <c r="R36"/>
  <c r="R29"/>
  <c r="R86"/>
  <c r="R85"/>
  <c r="R80"/>
  <c r="R79"/>
  <c r="R57"/>
  <c r="R56"/>
  <c r="R55"/>
  <c r="R54"/>
  <c r="R53"/>
  <c r="R52"/>
  <c r="R51"/>
  <c r="R74" s="1"/>
  <c r="R40"/>
  <c r="R37"/>
  <c r="R31"/>
  <c r="R28"/>
  <c r="R33" s="1"/>
  <c r="R34" s="1"/>
  <c r="P87"/>
  <c r="P89" s="1"/>
  <c r="I10" i="32" l="1"/>
  <c r="I11" s="1"/>
  <c r="E10"/>
  <c r="E11" s="1"/>
  <c r="D10"/>
  <c r="D11" s="1"/>
  <c r="D18" s="1"/>
  <c r="G10"/>
  <c r="G11" s="1"/>
  <c r="G18" s="1"/>
  <c r="F10"/>
  <c r="F11" s="1"/>
  <c r="J10"/>
  <c r="J11" s="1"/>
  <c r="H10"/>
  <c r="H11" s="1"/>
  <c r="H18" s="1"/>
  <c r="E18"/>
  <c r="I18"/>
  <c r="J18"/>
  <c r="F18"/>
  <c r="C13"/>
  <c r="C14"/>
  <c r="R87" i="37"/>
  <c r="R89" s="1"/>
  <c r="E14" i="32" l="1"/>
  <c r="I14"/>
  <c r="G14"/>
  <c r="D14"/>
  <c r="H14"/>
  <c r="F14"/>
  <c r="J14"/>
  <c r="G13"/>
  <c r="D13"/>
  <c r="E13"/>
  <c r="I13"/>
  <c r="H13"/>
  <c r="F13"/>
  <c r="J13"/>
  <c r="S10"/>
  <c r="S11" s="1"/>
  <c r="C15"/>
  <c r="C16" s="1"/>
  <c r="C17"/>
  <c r="D17" s="1"/>
  <c r="E15" l="1"/>
  <c r="I15"/>
  <c r="G15"/>
  <c r="G16" s="1"/>
  <c r="D15"/>
  <c r="D16" s="1"/>
  <c r="D19" s="1"/>
  <c r="D20" s="1"/>
  <c r="D21" s="1"/>
  <c r="J15"/>
  <c r="J16" s="1"/>
  <c r="H15"/>
  <c r="H16" s="1"/>
  <c r="F15"/>
  <c r="F16" s="1"/>
  <c r="I16"/>
  <c r="G17"/>
  <c r="E17"/>
  <c r="I17"/>
  <c r="H17"/>
  <c r="F17"/>
  <c r="J17"/>
  <c r="K21"/>
  <c r="S18"/>
  <c r="S14"/>
  <c r="S15" l="1"/>
  <c r="E16"/>
  <c r="H19"/>
  <c r="H20" s="1"/>
  <c r="H21" s="1"/>
  <c r="E19"/>
  <c r="E20" s="1"/>
  <c r="E21" s="1"/>
  <c r="F19"/>
  <c r="F20" s="1"/>
  <c r="F21" s="1"/>
  <c r="J19"/>
  <c r="J20" s="1"/>
  <c r="J21" s="1"/>
  <c r="G19"/>
  <c r="G20" s="1"/>
  <c r="G21" s="1"/>
  <c r="I19"/>
  <c r="I20" s="1"/>
  <c r="I21" s="1"/>
  <c r="S17"/>
  <c r="S13"/>
  <c r="S16" l="1"/>
  <c r="S19" s="1"/>
  <c r="S20" s="1"/>
  <c r="S21" s="1"/>
  <c r="I61" i="26"/>
  <c r="I59"/>
  <c r="I57"/>
  <c r="I52"/>
  <c r="I50"/>
  <c r="I48"/>
  <c r="I46"/>
  <c r="I44"/>
  <c r="I42"/>
  <c r="I40"/>
  <c r="I38"/>
  <c r="I37"/>
  <c r="I35"/>
  <c r="I27"/>
  <c r="I23"/>
  <c r="I20"/>
  <c r="I18"/>
  <c r="I13"/>
  <c r="I12"/>
  <c r="I26"/>
  <c r="F125" i="23"/>
  <c r="F120"/>
  <c r="H70" i="37" s="1"/>
  <c r="F115" i="23"/>
  <c r="C55" i="34" s="1"/>
  <c r="F104" i="23"/>
  <c r="F99"/>
  <c r="F94"/>
  <c r="F93"/>
  <c r="F92"/>
  <c r="F91"/>
  <c r="F89"/>
  <c r="F85"/>
  <c r="F81"/>
  <c r="F76"/>
  <c r="F71"/>
  <c r="F67"/>
  <c r="F61"/>
  <c r="F60"/>
  <c r="F59"/>
  <c r="F56"/>
  <c r="F37"/>
  <c r="F32"/>
  <c r="F25"/>
  <c r="H51" i="37" s="1"/>
  <c r="F20" i="23"/>
  <c r="C60" i="34" s="1"/>
  <c r="F13" i="23"/>
  <c r="F15" s="1"/>
  <c r="F9"/>
  <c r="F11" s="1"/>
  <c r="H60" i="37" s="1"/>
  <c r="AK194" i="22"/>
  <c r="AK193"/>
  <c r="AK192"/>
  <c r="AK191"/>
  <c r="AK190"/>
  <c r="AK189"/>
  <c r="AK188"/>
  <c r="AK187"/>
  <c r="AK186"/>
  <c r="AK185"/>
  <c r="AK184"/>
  <c r="AK183"/>
  <c r="AK182"/>
  <c r="AK181"/>
  <c r="AK180"/>
  <c r="AK179"/>
  <c r="AK178"/>
  <c r="AL178" s="1"/>
  <c r="D178"/>
  <c r="D179" s="1"/>
  <c r="D180" s="1"/>
  <c r="D181" s="1"/>
  <c r="AK177"/>
  <c r="AK176"/>
  <c r="AL176" s="1"/>
  <c r="AK175"/>
  <c r="AK174"/>
  <c r="AK173"/>
  <c r="AK172"/>
  <c r="AK171"/>
  <c r="AK170"/>
  <c r="AK169"/>
  <c r="AK168"/>
  <c r="AK167"/>
  <c r="AK166"/>
  <c r="AK165"/>
  <c r="AK164"/>
  <c r="AK163"/>
  <c r="AK162"/>
  <c r="AK161"/>
  <c r="AK160"/>
  <c r="AL160" s="1"/>
  <c r="AK159"/>
  <c r="AK158"/>
  <c r="AK157"/>
  <c r="AK156"/>
  <c r="AK155"/>
  <c r="AK154"/>
  <c r="AK153"/>
  <c r="AK152"/>
  <c r="AK151"/>
  <c r="AK150"/>
  <c r="D150"/>
  <c r="D151" s="1"/>
  <c r="D152" s="1"/>
  <c r="D153" s="1"/>
  <c r="AK149"/>
  <c r="AK148"/>
  <c r="AL148" s="1"/>
  <c r="AK147"/>
  <c r="AK146"/>
  <c r="AK145"/>
  <c r="AK144"/>
  <c r="AK143"/>
  <c r="AK142"/>
  <c r="AK141"/>
  <c r="AK140"/>
  <c r="AK139"/>
  <c r="AK138"/>
  <c r="AK137"/>
  <c r="AK136"/>
  <c r="AK135"/>
  <c r="AK134"/>
  <c r="AK133"/>
  <c r="AK132"/>
  <c r="AL132" s="1"/>
  <c r="AK131"/>
  <c r="AK130"/>
  <c r="AK129"/>
  <c r="AK128"/>
  <c r="AK127"/>
  <c r="AK126"/>
  <c r="AK125"/>
  <c r="AK124"/>
  <c r="AK123"/>
  <c r="AK122"/>
  <c r="AL122" s="1"/>
  <c r="AK121"/>
  <c r="AK120"/>
  <c r="AK119"/>
  <c r="AK118"/>
  <c r="AK117"/>
  <c r="AK116"/>
  <c r="AK115"/>
  <c r="AK114"/>
  <c r="AK113"/>
  <c r="AK112"/>
  <c r="AK111"/>
  <c r="AK110"/>
  <c r="AK109"/>
  <c r="AK108"/>
  <c r="AK107"/>
  <c r="AK106"/>
  <c r="AK105"/>
  <c r="AK104"/>
  <c r="AK103"/>
  <c r="AK102"/>
  <c r="AK101"/>
  <c r="AK100"/>
  <c r="AK99"/>
  <c r="AK98"/>
  <c r="AK97"/>
  <c r="AK96"/>
  <c r="AK95"/>
  <c r="AK94"/>
  <c r="AK93"/>
  <c r="AK92"/>
  <c r="AK91"/>
  <c r="AK90"/>
  <c r="AK89"/>
  <c r="AK88"/>
  <c r="AK87"/>
  <c r="AL87" s="1"/>
  <c r="AK86"/>
  <c r="AK85"/>
  <c r="AK84"/>
  <c r="AK83"/>
  <c r="AK82"/>
  <c r="AK81"/>
  <c r="AK80"/>
  <c r="AK79"/>
  <c r="AK78"/>
  <c r="AK77"/>
  <c r="AK76"/>
  <c r="AK75"/>
  <c r="AK74"/>
  <c r="AL74" s="1"/>
  <c r="AK73"/>
  <c r="AL73" s="1"/>
  <c r="AK72"/>
  <c r="AK71"/>
  <c r="AK70"/>
  <c r="AK69"/>
  <c r="AK68"/>
  <c r="AK67"/>
  <c r="AL67" s="1"/>
  <c r="AK66"/>
  <c r="AL66" s="1"/>
  <c r="AK65"/>
  <c r="AK64"/>
  <c r="AK63"/>
  <c r="AK62"/>
  <c r="AK61"/>
  <c r="AK60"/>
  <c r="AL60" s="1"/>
  <c r="AK59"/>
  <c r="AK58"/>
  <c r="AK57"/>
  <c r="AK56"/>
  <c r="AK55"/>
  <c r="AK54"/>
  <c r="AK53"/>
  <c r="AK52"/>
  <c r="AK51"/>
  <c r="AK50"/>
  <c r="AK49"/>
  <c r="AK48"/>
  <c r="AK47"/>
  <c r="AK46"/>
  <c r="AL46" s="1"/>
  <c r="AK45"/>
  <c r="AL45" s="1"/>
  <c r="AK44"/>
  <c r="AK43"/>
  <c r="AK42"/>
  <c r="AK41"/>
  <c r="AK40"/>
  <c r="AK39"/>
  <c r="AK38"/>
  <c r="AK37"/>
  <c r="AK36"/>
  <c r="AK35"/>
  <c r="AK34"/>
  <c r="AK33"/>
  <c r="AK32"/>
  <c r="AK31"/>
  <c r="AK30"/>
  <c r="AK29"/>
  <c r="AK28"/>
  <c r="AK27"/>
  <c r="AK26"/>
  <c r="AK25"/>
  <c r="AK24"/>
  <c r="AK23"/>
  <c r="AL23" s="1"/>
  <c r="D24"/>
  <c r="D25" s="1"/>
  <c r="D26" s="1"/>
  <c r="D27" s="1"/>
  <c r="D28" s="1"/>
  <c r="AK22"/>
  <c r="AK21"/>
  <c r="AK20"/>
  <c r="AK19"/>
  <c r="AK18"/>
  <c r="AK17"/>
  <c r="AK16"/>
  <c r="AK15"/>
  <c r="AK14"/>
  <c r="AK13"/>
  <c r="AK12"/>
  <c r="AK11"/>
  <c r="AK10"/>
  <c r="AK9"/>
  <c r="AK8"/>
  <c r="AK7"/>
  <c r="AK6"/>
  <c r="AK5"/>
  <c r="AK4"/>
  <c r="G23" i="21"/>
  <c r="F23"/>
  <c r="AA13"/>
  <c r="Z13"/>
  <c r="Y13"/>
  <c r="X13"/>
  <c r="W13"/>
  <c r="V13"/>
  <c r="U13"/>
  <c r="T13"/>
  <c r="S13"/>
  <c r="R13"/>
  <c r="Q13"/>
  <c r="P13"/>
  <c r="O13"/>
  <c r="N13"/>
  <c r="M13"/>
  <c r="L13"/>
  <c r="K13"/>
  <c r="J13"/>
  <c r="I13"/>
  <c r="H13"/>
  <c r="F13"/>
  <c r="G11"/>
  <c r="G9"/>
  <c r="G8"/>
  <c r="AA3"/>
  <c r="Z3"/>
  <c r="G21" i="20"/>
  <c r="G20"/>
  <c r="Y17"/>
  <c r="Y23" s="1"/>
  <c r="X17"/>
  <c r="X23" s="1"/>
  <c r="W17"/>
  <c r="W23" s="1"/>
  <c r="V17"/>
  <c r="V23" s="1"/>
  <c r="U17"/>
  <c r="U23" s="1"/>
  <c r="T17"/>
  <c r="T23" s="1"/>
  <c r="S17"/>
  <c r="S23" s="1"/>
  <c r="R17"/>
  <c r="R23" s="1"/>
  <c r="Q17"/>
  <c r="Q23" s="1"/>
  <c r="P17"/>
  <c r="P23" s="1"/>
  <c r="O17"/>
  <c r="O23" s="1"/>
  <c r="N17"/>
  <c r="N23" s="1"/>
  <c r="M17"/>
  <c r="M23" s="1"/>
  <c r="L17"/>
  <c r="L23" s="1"/>
  <c r="K17"/>
  <c r="K23" s="1"/>
  <c r="J17"/>
  <c r="J23" s="1"/>
  <c r="I17"/>
  <c r="I23" s="1"/>
  <c r="H17"/>
  <c r="H23" s="1"/>
  <c r="G15"/>
  <c r="G12"/>
  <c r="G11"/>
  <c r="G10"/>
  <c r="G9"/>
  <c r="G8"/>
  <c r="AA2"/>
  <c r="Z2"/>
  <c r="P106" i="19"/>
  <c r="N106"/>
  <c r="J106"/>
  <c r="P105"/>
  <c r="N105"/>
  <c r="J105"/>
  <c r="F103"/>
  <c r="E103"/>
  <c r="F85"/>
  <c r="F84"/>
  <c r="F83"/>
  <c r="F82"/>
  <c r="F81"/>
  <c r="E88"/>
  <c r="F76"/>
  <c r="F73"/>
  <c r="F70"/>
  <c r="F67"/>
  <c r="F64"/>
  <c r="F61"/>
  <c r="F58"/>
  <c r="F55"/>
  <c r="F54"/>
  <c r="F53"/>
  <c r="F48"/>
  <c r="F45"/>
  <c r="F42"/>
  <c r="F39"/>
  <c r="F36"/>
  <c r="F33"/>
  <c r="F30"/>
  <c r="F27"/>
  <c r="F24"/>
  <c r="F21"/>
  <c r="F20"/>
  <c r="F19"/>
  <c r="E11"/>
  <c r="H9"/>
  <c r="V43" i="18"/>
  <c r="R42"/>
  <c r="Q42"/>
  <c r="P42"/>
  <c r="O42"/>
  <c r="N42"/>
  <c r="M42"/>
  <c r="L42"/>
  <c r="K42"/>
  <c r="J42"/>
  <c r="I42"/>
  <c r="H42"/>
  <c r="W17"/>
  <c r="V17"/>
  <c r="W16"/>
  <c r="V16"/>
  <c r="W15"/>
  <c r="W14"/>
  <c r="V14"/>
  <c r="AA13"/>
  <c r="W13"/>
  <c r="V13"/>
  <c r="W12"/>
  <c r="V12"/>
  <c r="W11"/>
  <c r="V11"/>
  <c r="W10"/>
  <c r="V10"/>
  <c r="H6"/>
  <c r="G347" i="16"/>
  <c r="K347" s="1"/>
  <c r="F319"/>
  <c r="J319" s="1"/>
  <c r="H249"/>
  <c r="L249" s="1"/>
  <c r="H248"/>
  <c r="L248" s="1"/>
  <c r="H246"/>
  <c r="L246" s="1"/>
  <c r="H245"/>
  <c r="L245" s="1"/>
  <c r="L679" s="1"/>
  <c r="F198"/>
  <c r="J198" s="1"/>
  <c r="G197"/>
  <c r="K197" s="1"/>
  <c r="F195"/>
  <c r="J195" s="1"/>
  <c r="G194"/>
  <c r="K194" s="1"/>
  <c r="F192"/>
  <c r="J192" s="1"/>
  <c r="F162"/>
  <c r="J162" s="1"/>
  <c r="F161"/>
  <c r="J161" s="1"/>
  <c r="F151"/>
  <c r="J151" s="1"/>
  <c r="G149"/>
  <c r="K149" s="1"/>
  <c r="G148"/>
  <c r="K148" s="1"/>
  <c r="G56"/>
  <c r="K56" s="1"/>
  <c r="F49"/>
  <c r="J49" s="1"/>
  <c r="F47"/>
  <c r="J47" s="1"/>
  <c r="F45"/>
  <c r="J45" s="1"/>
  <c r="J679" s="1"/>
  <c r="G24"/>
  <c r="K24" s="1"/>
  <c r="K679" l="1"/>
  <c r="G17" i="20"/>
  <c r="AL180" i="22"/>
  <c r="AL184"/>
  <c r="AL25"/>
  <c r="AL27"/>
  <c r="AL30"/>
  <c r="AL32"/>
  <c r="AL34"/>
  <c r="AL35"/>
  <c r="AL37"/>
  <c r="AL39"/>
  <c r="AL41"/>
  <c r="AL43"/>
  <c r="AL49"/>
  <c r="N8" i="16"/>
  <c r="N14"/>
  <c r="N19"/>
  <c r="N40"/>
  <c r="N48"/>
  <c r="N63"/>
  <c r="N90"/>
  <c r="N109"/>
  <c r="AL172" i="22"/>
  <c r="F86" i="19"/>
  <c r="F88" s="1"/>
  <c r="AL53" i="22"/>
  <c r="AL71"/>
  <c r="AL72"/>
  <c r="AL75"/>
  <c r="AL76"/>
  <c r="AL77"/>
  <c r="AL81"/>
  <c r="AL84"/>
  <c r="AL69"/>
  <c r="AL70"/>
  <c r="AL88"/>
  <c r="AL89"/>
  <c r="AL93"/>
  <c r="AL94"/>
  <c r="AL95"/>
  <c r="AL96"/>
  <c r="AL97"/>
  <c r="AL99"/>
  <c r="AL100"/>
  <c r="AL101"/>
  <c r="AL102"/>
  <c r="AL103"/>
  <c r="AL104"/>
  <c r="AL106"/>
  <c r="AL108"/>
  <c r="AL111"/>
  <c r="AL112"/>
  <c r="AL114"/>
  <c r="AL144"/>
  <c r="AL145"/>
  <c r="AL147"/>
  <c r="AL161"/>
  <c r="AL163"/>
  <c r="AL167"/>
  <c r="AL61"/>
  <c r="AL62"/>
  <c r="AL63"/>
  <c r="AL64"/>
  <c r="AL65"/>
  <c r="AL68"/>
  <c r="AL120"/>
  <c r="AL124"/>
  <c r="AL126"/>
  <c r="AL127"/>
  <c r="AL134"/>
  <c r="AL135"/>
  <c r="AL136"/>
  <c r="AL137"/>
  <c r="AL138"/>
  <c r="AL139"/>
  <c r="AL141"/>
  <c r="AL142"/>
  <c r="AL143"/>
  <c r="AL165"/>
  <c r="AL168"/>
  <c r="AL169"/>
  <c r="AL170"/>
  <c r="AL171"/>
  <c r="AL175"/>
  <c r="AL177"/>
  <c r="AL186"/>
  <c r="AL188"/>
  <c r="AL190"/>
  <c r="AL192"/>
  <c r="AL194"/>
  <c r="F62" i="23"/>
  <c r="C57" i="18"/>
  <c r="C68" s="1"/>
  <c r="AL4" i="22"/>
  <c r="AL6"/>
  <c r="AL8"/>
  <c r="AL10"/>
  <c r="AL12"/>
  <c r="AL14"/>
  <c r="AL16"/>
  <c r="AL18"/>
  <c r="AL20"/>
  <c r="AL22"/>
  <c r="AL151"/>
  <c r="AL153"/>
  <c r="AL154"/>
  <c r="AL156"/>
  <c r="AL157"/>
  <c r="AL159"/>
  <c r="W42" i="18"/>
  <c r="W44" s="1"/>
  <c r="G13" i="21"/>
  <c r="AL5" i="22"/>
  <c r="AL7"/>
  <c r="AL9"/>
  <c r="AL11"/>
  <c r="AL13"/>
  <c r="AL15"/>
  <c r="AL17"/>
  <c r="AL19"/>
  <c r="AL21"/>
  <c r="AL24"/>
  <c r="AL26"/>
  <c r="AL28"/>
  <c r="AL29"/>
  <c r="AL31"/>
  <c r="AL33"/>
  <c r="AL36"/>
  <c r="AL38"/>
  <c r="AL40"/>
  <c r="AL42"/>
  <c r="AL44"/>
  <c r="AL47"/>
  <c r="AL48"/>
  <c r="AL50"/>
  <c r="AL51"/>
  <c r="AL52"/>
  <c r="AL54"/>
  <c r="AL55"/>
  <c r="AL56"/>
  <c r="AL57"/>
  <c r="AL58"/>
  <c r="AL59"/>
  <c r="AL78"/>
  <c r="AL79"/>
  <c r="AL80"/>
  <c r="AL82"/>
  <c r="AL83"/>
  <c r="AL85"/>
  <c r="AL86"/>
  <c r="AL90"/>
  <c r="AL91"/>
  <c r="AL92"/>
  <c r="AL98"/>
  <c r="AL105"/>
  <c r="AL107"/>
  <c r="AL109"/>
  <c r="AL110"/>
  <c r="AL113"/>
  <c r="AL115"/>
  <c r="AL116"/>
  <c r="AL117"/>
  <c r="AL118"/>
  <c r="AL119"/>
  <c r="AL121"/>
  <c r="AL123"/>
  <c r="AL125"/>
  <c r="AL128"/>
  <c r="AL129"/>
  <c r="AL130"/>
  <c r="AL131"/>
  <c r="AL133"/>
  <c r="AL140"/>
  <c r="AL146"/>
  <c r="AL149"/>
  <c r="AL150"/>
  <c r="AL152"/>
  <c r="AL155"/>
  <c r="AL158"/>
  <c r="AL162"/>
  <c r="AL164"/>
  <c r="AL166"/>
  <c r="AL173"/>
  <c r="AL174"/>
  <c r="AL179"/>
  <c r="AL181"/>
  <c r="AL182"/>
  <c r="AL183"/>
  <c r="AL185"/>
  <c r="AL187"/>
  <c r="AL189"/>
  <c r="AL191"/>
  <c r="AL193"/>
  <c r="H67" i="37"/>
  <c r="H50"/>
  <c r="C44" i="34"/>
  <c r="H61" i="37"/>
  <c r="C45" i="34"/>
  <c r="H63" i="37"/>
  <c r="C31" i="34"/>
  <c r="H65" i="37"/>
  <c r="C33" i="34"/>
  <c r="H66" i="37"/>
  <c r="C34" i="34"/>
  <c r="H69" i="37"/>
  <c r="C58" i="34"/>
  <c r="H52" i="37"/>
  <c r="C15" i="33"/>
  <c r="C16" s="1"/>
  <c r="C28" s="1"/>
  <c r="H54" i="37"/>
  <c r="C37" i="34"/>
  <c r="C38"/>
  <c r="H55" i="37"/>
  <c r="H57"/>
  <c r="C39" i="34"/>
  <c r="H58" i="37"/>
  <c r="C43" i="34"/>
  <c r="C46"/>
  <c r="H59" i="37"/>
  <c r="H62"/>
  <c r="C51" i="34"/>
  <c r="H64" i="37"/>
  <c r="C32" i="34"/>
  <c r="H45" i="37"/>
  <c r="C16" i="34"/>
  <c r="H68" i="37"/>
  <c r="C52" i="34"/>
  <c r="G23" i="20"/>
  <c r="F11" i="19" s="1"/>
  <c r="I11" i="26"/>
  <c r="I14"/>
  <c r="I15"/>
  <c r="I16"/>
  <c r="I17"/>
  <c r="I24"/>
  <c r="I28"/>
  <c r="I29"/>
  <c r="I32"/>
  <c r="I33"/>
  <c r="I36"/>
  <c r="I39"/>
  <c r="I49"/>
  <c r="I53"/>
  <c r="I58"/>
  <c r="I62"/>
  <c r="I19"/>
  <c r="I21"/>
  <c r="I22"/>
  <c r="I25"/>
  <c r="I30"/>
  <c r="I31"/>
  <c r="I34"/>
  <c r="I41"/>
  <c r="I43"/>
  <c r="I45"/>
  <c r="I47"/>
  <c r="I51"/>
  <c r="I54"/>
  <c r="I55"/>
  <c r="I56"/>
  <c r="I60"/>
  <c r="I63"/>
  <c r="I64"/>
  <c r="I67"/>
  <c r="I68"/>
  <c r="F95" i="23"/>
  <c r="V15" i="18"/>
  <c r="V42" s="1"/>
  <c r="V44" s="1"/>
  <c r="AZ364" i="14"/>
  <c r="BA364" s="1"/>
  <c r="AX364"/>
  <c r="AY364" s="1"/>
  <c r="AV364"/>
  <c r="AW364" s="1"/>
  <c r="AT364"/>
  <c r="AU364" s="1"/>
  <c r="AR364"/>
  <c r="AS364" s="1"/>
  <c r="AP364"/>
  <c r="AQ364" s="1"/>
  <c r="AN364"/>
  <c r="AO364" s="1"/>
  <c r="AL364"/>
  <c r="AM364" s="1"/>
  <c r="AJ364"/>
  <c r="AK364" s="1"/>
  <c r="AH364"/>
  <c r="AI364" s="1"/>
  <c r="AF364"/>
  <c r="AG364" s="1"/>
  <c r="AD364"/>
  <c r="AE364" s="1"/>
  <c r="AB364"/>
  <c r="AC364" s="1"/>
  <c r="Z364"/>
  <c r="AA364" s="1"/>
  <c r="X364"/>
  <c r="Y364" s="1"/>
  <c r="V364"/>
  <c r="W364" s="1"/>
  <c r="T364"/>
  <c r="U364" s="1"/>
  <c r="R364"/>
  <c r="S364" s="1"/>
  <c r="P364"/>
  <c r="Q364" s="1"/>
  <c r="N364"/>
  <c r="O364" s="1"/>
  <c r="L364"/>
  <c r="M364" s="1"/>
  <c r="J364"/>
  <c r="AZ363"/>
  <c r="BA363" s="1"/>
  <c r="AX363"/>
  <c r="AY363" s="1"/>
  <c r="AV363"/>
  <c r="AW363" s="1"/>
  <c r="AT363"/>
  <c r="AU363" s="1"/>
  <c r="AR363"/>
  <c r="AS363" s="1"/>
  <c r="AP363"/>
  <c r="AQ363" s="1"/>
  <c r="AN363"/>
  <c r="AO363" s="1"/>
  <c r="AL363"/>
  <c r="AM363" s="1"/>
  <c r="AJ363"/>
  <c r="AK363" s="1"/>
  <c r="AH363"/>
  <c r="AI363" s="1"/>
  <c r="AF363"/>
  <c r="AG363" s="1"/>
  <c r="AD363"/>
  <c r="AE363" s="1"/>
  <c r="AB363"/>
  <c r="AC363" s="1"/>
  <c r="Z363"/>
  <c r="AA363" s="1"/>
  <c r="X363"/>
  <c r="Y363" s="1"/>
  <c r="V363"/>
  <c r="W363" s="1"/>
  <c r="T363"/>
  <c r="U363" s="1"/>
  <c r="R363"/>
  <c r="S363" s="1"/>
  <c r="P363"/>
  <c r="Q363" s="1"/>
  <c r="N363"/>
  <c r="O363" s="1"/>
  <c r="L363"/>
  <c r="M363" s="1"/>
  <c r="J363"/>
  <c r="K363" s="1"/>
  <c r="BA362"/>
  <c r="AY362"/>
  <c r="AW362"/>
  <c r="AU362"/>
  <c r="AS362"/>
  <c r="AQ362"/>
  <c r="AO362"/>
  <c r="AM362"/>
  <c r="AK362"/>
  <c r="AI362"/>
  <c r="AG362"/>
  <c r="AE362"/>
  <c r="AC362"/>
  <c r="AA362"/>
  <c r="Y362"/>
  <c r="W362"/>
  <c r="U362"/>
  <c r="S362"/>
  <c r="Q362"/>
  <c r="O362"/>
  <c r="M362"/>
  <c r="K362"/>
  <c r="I362"/>
  <c r="AZ361"/>
  <c r="BA361" s="1"/>
  <c r="AX361"/>
  <c r="AY361" s="1"/>
  <c r="AV361"/>
  <c r="AW361" s="1"/>
  <c r="AT361"/>
  <c r="AU361" s="1"/>
  <c r="AR361"/>
  <c r="AS361" s="1"/>
  <c r="AP361"/>
  <c r="AQ361" s="1"/>
  <c r="AN361"/>
  <c r="AO361" s="1"/>
  <c r="AL361"/>
  <c r="AM361" s="1"/>
  <c r="AJ361"/>
  <c r="AK361" s="1"/>
  <c r="AH361"/>
  <c r="AI361" s="1"/>
  <c r="AF361"/>
  <c r="AG361" s="1"/>
  <c r="AD361"/>
  <c r="AE361" s="1"/>
  <c r="AB361"/>
  <c r="AC361" s="1"/>
  <c r="Z361"/>
  <c r="AA361" s="1"/>
  <c r="X361"/>
  <c r="Y361" s="1"/>
  <c r="V361"/>
  <c r="W361" s="1"/>
  <c r="T361"/>
  <c r="U361" s="1"/>
  <c r="R361"/>
  <c r="S361" s="1"/>
  <c r="P361"/>
  <c r="Q361" s="1"/>
  <c r="N361"/>
  <c r="O361" s="1"/>
  <c r="L361"/>
  <c r="M361" s="1"/>
  <c r="J361"/>
  <c r="K361" s="1"/>
  <c r="AZ360"/>
  <c r="BA360" s="1"/>
  <c r="AX360"/>
  <c r="AY360" s="1"/>
  <c r="AV360"/>
  <c r="AW360" s="1"/>
  <c r="AT360"/>
  <c r="AU360" s="1"/>
  <c r="AR360"/>
  <c r="AS360" s="1"/>
  <c r="AP360"/>
  <c r="AQ360" s="1"/>
  <c r="AN360"/>
  <c r="AO360" s="1"/>
  <c r="AL360"/>
  <c r="AM360" s="1"/>
  <c r="AJ360"/>
  <c r="AK360" s="1"/>
  <c r="AH360"/>
  <c r="AI360" s="1"/>
  <c r="AF360"/>
  <c r="AG360" s="1"/>
  <c r="AD360"/>
  <c r="AE360" s="1"/>
  <c r="AB360"/>
  <c r="AC360" s="1"/>
  <c r="Z360"/>
  <c r="AA360" s="1"/>
  <c r="X360"/>
  <c r="Y360" s="1"/>
  <c r="V360"/>
  <c r="W360" s="1"/>
  <c r="T360"/>
  <c r="U360" s="1"/>
  <c r="R360"/>
  <c r="S360" s="1"/>
  <c r="P360"/>
  <c r="Q360" s="1"/>
  <c r="N360"/>
  <c r="O360" s="1"/>
  <c r="L360"/>
  <c r="M360" s="1"/>
  <c r="J360"/>
  <c r="AZ359"/>
  <c r="BA359" s="1"/>
  <c r="AX359"/>
  <c r="AY359" s="1"/>
  <c r="AV359"/>
  <c r="AW359" s="1"/>
  <c r="AT359"/>
  <c r="AU359" s="1"/>
  <c r="AR359"/>
  <c r="AS359" s="1"/>
  <c r="AP359"/>
  <c r="AQ359" s="1"/>
  <c r="AN359"/>
  <c r="AO359" s="1"/>
  <c r="AL359"/>
  <c r="AM359" s="1"/>
  <c r="AJ359"/>
  <c r="AK359" s="1"/>
  <c r="AH359"/>
  <c r="AI359" s="1"/>
  <c r="AF359"/>
  <c r="AG359" s="1"/>
  <c r="AD359"/>
  <c r="AE359" s="1"/>
  <c r="AB359"/>
  <c r="AC359" s="1"/>
  <c r="Z359"/>
  <c r="AA359" s="1"/>
  <c r="X359"/>
  <c r="Y359" s="1"/>
  <c r="V359"/>
  <c r="W359" s="1"/>
  <c r="T359"/>
  <c r="U359" s="1"/>
  <c r="R359"/>
  <c r="S359" s="1"/>
  <c r="P359"/>
  <c r="Q359" s="1"/>
  <c r="N359"/>
  <c r="O359" s="1"/>
  <c r="L359"/>
  <c r="M359" s="1"/>
  <c r="J359"/>
  <c r="K359" s="1"/>
  <c r="AZ358"/>
  <c r="BA358" s="1"/>
  <c r="AX358"/>
  <c r="AY358" s="1"/>
  <c r="AV358"/>
  <c r="AW358" s="1"/>
  <c r="AT358"/>
  <c r="AU358" s="1"/>
  <c r="AR358"/>
  <c r="AS358" s="1"/>
  <c r="AP358"/>
  <c r="AQ358" s="1"/>
  <c r="AN358"/>
  <c r="AO358" s="1"/>
  <c r="AL358"/>
  <c r="AM358" s="1"/>
  <c r="AJ358"/>
  <c r="AK358" s="1"/>
  <c r="AH358"/>
  <c r="AI358" s="1"/>
  <c r="AF358"/>
  <c r="AG358" s="1"/>
  <c r="AD358"/>
  <c r="AE358" s="1"/>
  <c r="AB358"/>
  <c r="AC358" s="1"/>
  <c r="Z358"/>
  <c r="AA358" s="1"/>
  <c r="X358"/>
  <c r="Y358" s="1"/>
  <c r="V358"/>
  <c r="W358" s="1"/>
  <c r="T358"/>
  <c r="U358" s="1"/>
  <c r="R358"/>
  <c r="S358" s="1"/>
  <c r="P358"/>
  <c r="Q358" s="1"/>
  <c r="N358"/>
  <c r="O358" s="1"/>
  <c r="L358"/>
  <c r="M358" s="1"/>
  <c r="J358"/>
  <c r="AZ357"/>
  <c r="BA357" s="1"/>
  <c r="AX357"/>
  <c r="AY357" s="1"/>
  <c r="AV357"/>
  <c r="AW357" s="1"/>
  <c r="AT357"/>
  <c r="AU357" s="1"/>
  <c r="AR357"/>
  <c r="AS357" s="1"/>
  <c r="AP357"/>
  <c r="AQ357" s="1"/>
  <c r="AN357"/>
  <c r="AO357" s="1"/>
  <c r="AL357"/>
  <c r="AM357" s="1"/>
  <c r="AJ357"/>
  <c r="AK357" s="1"/>
  <c r="AH357"/>
  <c r="AI357" s="1"/>
  <c r="AF357"/>
  <c r="AG357" s="1"/>
  <c r="AD357"/>
  <c r="AE357" s="1"/>
  <c r="AB357"/>
  <c r="AC357" s="1"/>
  <c r="Z357"/>
  <c r="AA357" s="1"/>
  <c r="X357"/>
  <c r="Y357" s="1"/>
  <c r="V357"/>
  <c r="W357" s="1"/>
  <c r="T357"/>
  <c r="U357" s="1"/>
  <c r="R357"/>
  <c r="S357" s="1"/>
  <c r="P357"/>
  <c r="Q357" s="1"/>
  <c r="N357"/>
  <c r="O357" s="1"/>
  <c r="L357"/>
  <c r="M357" s="1"/>
  <c r="J357"/>
  <c r="K357" s="1"/>
  <c r="AZ356"/>
  <c r="BA356" s="1"/>
  <c r="AX356"/>
  <c r="AY356" s="1"/>
  <c r="AV356"/>
  <c r="AW356" s="1"/>
  <c r="AT356"/>
  <c r="AU356" s="1"/>
  <c r="AR356"/>
  <c r="AS356" s="1"/>
  <c r="AP356"/>
  <c r="AQ356" s="1"/>
  <c r="AN356"/>
  <c r="AO356" s="1"/>
  <c r="AL356"/>
  <c r="AM356" s="1"/>
  <c r="AJ356"/>
  <c r="AK356" s="1"/>
  <c r="AH356"/>
  <c r="AI356" s="1"/>
  <c r="AF356"/>
  <c r="AG356" s="1"/>
  <c r="AD356"/>
  <c r="AE356" s="1"/>
  <c r="AB356"/>
  <c r="AC356" s="1"/>
  <c r="Z356"/>
  <c r="AA356" s="1"/>
  <c r="X356"/>
  <c r="Y356" s="1"/>
  <c r="V356"/>
  <c r="W356" s="1"/>
  <c r="T356"/>
  <c r="U356" s="1"/>
  <c r="R356"/>
  <c r="S356" s="1"/>
  <c r="P356"/>
  <c r="Q356" s="1"/>
  <c r="N356"/>
  <c r="O356" s="1"/>
  <c r="L356"/>
  <c r="M356" s="1"/>
  <c r="J356"/>
  <c r="AZ355"/>
  <c r="BA355" s="1"/>
  <c r="AX355"/>
  <c r="AY355" s="1"/>
  <c r="AV355"/>
  <c r="AW355" s="1"/>
  <c r="AT355"/>
  <c r="AU355" s="1"/>
  <c r="AR355"/>
  <c r="AS355" s="1"/>
  <c r="AP355"/>
  <c r="AQ355" s="1"/>
  <c r="AN355"/>
  <c r="AO355" s="1"/>
  <c r="AL355"/>
  <c r="AM355" s="1"/>
  <c r="AJ355"/>
  <c r="AK355" s="1"/>
  <c r="AH355"/>
  <c r="AI355" s="1"/>
  <c r="AF355"/>
  <c r="AG355" s="1"/>
  <c r="AD355"/>
  <c r="AE355" s="1"/>
  <c r="AB355"/>
  <c r="AC355" s="1"/>
  <c r="Z355"/>
  <c r="AA355" s="1"/>
  <c r="X355"/>
  <c r="Y355" s="1"/>
  <c r="V355"/>
  <c r="W355" s="1"/>
  <c r="T355"/>
  <c r="U355" s="1"/>
  <c r="R355"/>
  <c r="S355" s="1"/>
  <c r="P355"/>
  <c r="Q355" s="1"/>
  <c r="N355"/>
  <c r="O355" s="1"/>
  <c r="L355"/>
  <c r="M355" s="1"/>
  <c r="J355"/>
  <c r="K355" s="1"/>
  <c r="AZ354"/>
  <c r="BA354" s="1"/>
  <c r="AX354"/>
  <c r="AY354" s="1"/>
  <c r="AV354"/>
  <c r="AW354" s="1"/>
  <c r="AT354"/>
  <c r="AU354" s="1"/>
  <c r="AR354"/>
  <c r="AS354" s="1"/>
  <c r="AP354"/>
  <c r="AQ354" s="1"/>
  <c r="AN354"/>
  <c r="AO354" s="1"/>
  <c r="AL354"/>
  <c r="AM354" s="1"/>
  <c r="AJ354"/>
  <c r="AK354" s="1"/>
  <c r="AH354"/>
  <c r="AI354" s="1"/>
  <c r="AF354"/>
  <c r="AG354" s="1"/>
  <c r="AD354"/>
  <c r="AE354" s="1"/>
  <c r="AB354"/>
  <c r="AC354" s="1"/>
  <c r="Z354"/>
  <c r="AA354" s="1"/>
  <c r="X354"/>
  <c r="Y354" s="1"/>
  <c r="V354"/>
  <c r="W354" s="1"/>
  <c r="T354"/>
  <c r="U354" s="1"/>
  <c r="R354"/>
  <c r="S354" s="1"/>
  <c r="P354"/>
  <c r="Q354" s="1"/>
  <c r="N354"/>
  <c r="O354" s="1"/>
  <c r="L354"/>
  <c r="M354" s="1"/>
  <c r="J354"/>
  <c r="AZ353"/>
  <c r="BA353" s="1"/>
  <c r="AX353"/>
  <c r="AY353" s="1"/>
  <c r="AV353"/>
  <c r="AW353" s="1"/>
  <c r="AT353"/>
  <c r="AU353" s="1"/>
  <c r="AR353"/>
  <c r="AS353" s="1"/>
  <c r="AP353"/>
  <c r="AQ353" s="1"/>
  <c r="AN353"/>
  <c r="AO353" s="1"/>
  <c r="AL353"/>
  <c r="AM353" s="1"/>
  <c r="AJ353"/>
  <c r="AK353" s="1"/>
  <c r="AH353"/>
  <c r="AI353" s="1"/>
  <c r="AF353"/>
  <c r="AG353" s="1"/>
  <c r="AD353"/>
  <c r="AE353" s="1"/>
  <c r="AB353"/>
  <c r="AC353" s="1"/>
  <c r="Z353"/>
  <c r="AA353" s="1"/>
  <c r="X353"/>
  <c r="Y353" s="1"/>
  <c r="V353"/>
  <c r="W353" s="1"/>
  <c r="T353"/>
  <c r="U353" s="1"/>
  <c r="R353"/>
  <c r="S353" s="1"/>
  <c r="P353"/>
  <c r="Q353" s="1"/>
  <c r="N353"/>
  <c r="O353" s="1"/>
  <c r="L353"/>
  <c r="M353" s="1"/>
  <c r="J353"/>
  <c r="K353" s="1"/>
  <c r="AZ352"/>
  <c r="BA352" s="1"/>
  <c r="AX352"/>
  <c r="AY352" s="1"/>
  <c r="AV352"/>
  <c r="AW352" s="1"/>
  <c r="AT352"/>
  <c r="AU352" s="1"/>
  <c r="AR352"/>
  <c r="AS352" s="1"/>
  <c r="AP352"/>
  <c r="AQ352" s="1"/>
  <c r="AN352"/>
  <c r="AO352" s="1"/>
  <c r="AL352"/>
  <c r="AM352" s="1"/>
  <c r="AJ352"/>
  <c r="AK352" s="1"/>
  <c r="AH352"/>
  <c r="AI352" s="1"/>
  <c r="AF352"/>
  <c r="AG352" s="1"/>
  <c r="AD352"/>
  <c r="AE352" s="1"/>
  <c r="AB352"/>
  <c r="AC352" s="1"/>
  <c r="Z352"/>
  <c r="AA352" s="1"/>
  <c r="X352"/>
  <c r="Y352" s="1"/>
  <c r="V352"/>
  <c r="W352" s="1"/>
  <c r="T352"/>
  <c r="U352" s="1"/>
  <c r="R352"/>
  <c r="S352" s="1"/>
  <c r="P352"/>
  <c r="Q352" s="1"/>
  <c r="N352"/>
  <c r="O352" s="1"/>
  <c r="L352"/>
  <c r="M352" s="1"/>
  <c r="J352"/>
  <c r="AZ351"/>
  <c r="BA351" s="1"/>
  <c r="AX351"/>
  <c r="AY351" s="1"/>
  <c r="AV351"/>
  <c r="AW351" s="1"/>
  <c r="AT351"/>
  <c r="AU351" s="1"/>
  <c r="AR351"/>
  <c r="AS351" s="1"/>
  <c r="AP351"/>
  <c r="AQ351" s="1"/>
  <c r="AN351"/>
  <c r="AO351" s="1"/>
  <c r="AL351"/>
  <c r="AM351" s="1"/>
  <c r="AJ351"/>
  <c r="AK351" s="1"/>
  <c r="AH351"/>
  <c r="AI351" s="1"/>
  <c r="AF351"/>
  <c r="AG351" s="1"/>
  <c r="AD351"/>
  <c r="AE351" s="1"/>
  <c r="AB351"/>
  <c r="AC351" s="1"/>
  <c r="Z351"/>
  <c r="AA351" s="1"/>
  <c r="X351"/>
  <c r="Y351" s="1"/>
  <c r="V351"/>
  <c r="W351" s="1"/>
  <c r="T351"/>
  <c r="U351" s="1"/>
  <c r="R351"/>
  <c r="S351" s="1"/>
  <c r="P351"/>
  <c r="Q351" s="1"/>
  <c r="N351"/>
  <c r="O351" s="1"/>
  <c r="L351"/>
  <c r="M351" s="1"/>
  <c r="J351"/>
  <c r="K351" s="1"/>
  <c r="AZ350"/>
  <c r="BA350" s="1"/>
  <c r="AX350"/>
  <c r="AY350" s="1"/>
  <c r="AV350"/>
  <c r="AW350" s="1"/>
  <c r="AT350"/>
  <c r="AU350" s="1"/>
  <c r="AR350"/>
  <c r="AS350" s="1"/>
  <c r="AP350"/>
  <c r="AQ350" s="1"/>
  <c r="AN350"/>
  <c r="AO350" s="1"/>
  <c r="AL350"/>
  <c r="AM350" s="1"/>
  <c r="AJ350"/>
  <c r="AK350" s="1"/>
  <c r="AH350"/>
  <c r="AI350" s="1"/>
  <c r="AF350"/>
  <c r="AG350" s="1"/>
  <c r="AD350"/>
  <c r="AE350" s="1"/>
  <c r="AB350"/>
  <c r="AC350" s="1"/>
  <c r="Z350"/>
  <c r="AA350" s="1"/>
  <c r="X350"/>
  <c r="Y350" s="1"/>
  <c r="V350"/>
  <c r="W350" s="1"/>
  <c r="T350"/>
  <c r="U350" s="1"/>
  <c r="R350"/>
  <c r="S350" s="1"/>
  <c r="P350"/>
  <c r="Q350" s="1"/>
  <c r="N350"/>
  <c r="O350" s="1"/>
  <c r="L350"/>
  <c r="M350" s="1"/>
  <c r="J350"/>
  <c r="G350"/>
  <c r="AZ349"/>
  <c r="BA349" s="1"/>
  <c r="AX349"/>
  <c r="AY349" s="1"/>
  <c r="AV349"/>
  <c r="AW349" s="1"/>
  <c r="AT349"/>
  <c r="AU349" s="1"/>
  <c r="AR349"/>
  <c r="AS349" s="1"/>
  <c r="AP349"/>
  <c r="AQ349" s="1"/>
  <c r="AN349"/>
  <c r="AO349" s="1"/>
  <c r="AL349"/>
  <c r="AM349" s="1"/>
  <c r="AJ349"/>
  <c r="AK349" s="1"/>
  <c r="AH349"/>
  <c r="AI349" s="1"/>
  <c r="AF349"/>
  <c r="AG349" s="1"/>
  <c r="AD349"/>
  <c r="AE349" s="1"/>
  <c r="AB349"/>
  <c r="AC349" s="1"/>
  <c r="Z349"/>
  <c r="AA349" s="1"/>
  <c r="X349"/>
  <c r="Y349" s="1"/>
  <c r="V349"/>
  <c r="W349" s="1"/>
  <c r="T349"/>
  <c r="U349" s="1"/>
  <c r="R349"/>
  <c r="S349" s="1"/>
  <c r="P349"/>
  <c r="Q349" s="1"/>
  <c r="N349"/>
  <c r="O349" s="1"/>
  <c r="L349"/>
  <c r="M349" s="1"/>
  <c r="J349"/>
  <c r="BA348"/>
  <c r="AY348"/>
  <c r="AW348"/>
  <c r="AU348"/>
  <c r="AS348"/>
  <c r="AQ348"/>
  <c r="AO348"/>
  <c r="AM348"/>
  <c r="AK348"/>
  <c r="AI348"/>
  <c r="AG348"/>
  <c r="AE348"/>
  <c r="AC348"/>
  <c r="AA348"/>
  <c r="Y348"/>
  <c r="W348"/>
  <c r="U348"/>
  <c r="S348"/>
  <c r="Q348"/>
  <c r="O348"/>
  <c r="M348"/>
  <c r="K348"/>
  <c r="I348"/>
  <c r="AZ347"/>
  <c r="BA347" s="1"/>
  <c r="AX347"/>
  <c r="AY347" s="1"/>
  <c r="AV347"/>
  <c r="AW347" s="1"/>
  <c r="AT347"/>
  <c r="AU347" s="1"/>
  <c r="AR347"/>
  <c r="AS347" s="1"/>
  <c r="AP347"/>
  <c r="AQ347" s="1"/>
  <c r="AN347"/>
  <c r="AO347" s="1"/>
  <c r="AL347"/>
  <c r="AM347" s="1"/>
  <c r="AJ347"/>
  <c r="AK347" s="1"/>
  <c r="AH347"/>
  <c r="AI347" s="1"/>
  <c r="AF347"/>
  <c r="AG347" s="1"/>
  <c r="AD347"/>
  <c r="AE347" s="1"/>
  <c r="AB347"/>
  <c r="AC347" s="1"/>
  <c r="Z347"/>
  <c r="AA347" s="1"/>
  <c r="X347"/>
  <c r="Y347" s="1"/>
  <c r="V347"/>
  <c r="W347" s="1"/>
  <c r="T347"/>
  <c r="U347" s="1"/>
  <c r="R347"/>
  <c r="S347" s="1"/>
  <c r="P347"/>
  <c r="Q347" s="1"/>
  <c r="N347"/>
  <c r="O347" s="1"/>
  <c r="L347"/>
  <c r="M347" s="1"/>
  <c r="J347"/>
  <c r="BA346"/>
  <c r="AY346"/>
  <c r="AW346"/>
  <c r="AU346"/>
  <c r="AS346"/>
  <c r="AQ346"/>
  <c r="AO346"/>
  <c r="AM346"/>
  <c r="AK346"/>
  <c r="AI346"/>
  <c r="AG346"/>
  <c r="AE346"/>
  <c r="AC346"/>
  <c r="AA346"/>
  <c r="Y346"/>
  <c r="W346"/>
  <c r="U346"/>
  <c r="S346"/>
  <c r="Q346"/>
  <c r="O346"/>
  <c r="M346"/>
  <c r="K346"/>
  <c r="I346"/>
  <c r="AZ345"/>
  <c r="BA345" s="1"/>
  <c r="AX345"/>
  <c r="AY345" s="1"/>
  <c r="AV345"/>
  <c r="AW345" s="1"/>
  <c r="AT345"/>
  <c r="AU345" s="1"/>
  <c r="AR345"/>
  <c r="AS345" s="1"/>
  <c r="AP345"/>
  <c r="AQ345" s="1"/>
  <c r="AN345"/>
  <c r="AO345" s="1"/>
  <c r="AL345"/>
  <c r="AM345" s="1"/>
  <c r="AJ345"/>
  <c r="AK345" s="1"/>
  <c r="AH345"/>
  <c r="AI345" s="1"/>
  <c r="AF345"/>
  <c r="AG345" s="1"/>
  <c r="AD345"/>
  <c r="AE345" s="1"/>
  <c r="AB345"/>
  <c r="AC345" s="1"/>
  <c r="Z345"/>
  <c r="AA345" s="1"/>
  <c r="X345"/>
  <c r="Y345" s="1"/>
  <c r="V345"/>
  <c r="W345" s="1"/>
  <c r="T345"/>
  <c r="U345" s="1"/>
  <c r="R345"/>
  <c r="S345" s="1"/>
  <c r="P345"/>
  <c r="Q345" s="1"/>
  <c r="N345"/>
  <c r="O345" s="1"/>
  <c r="L345"/>
  <c r="M345" s="1"/>
  <c r="J345"/>
  <c r="AZ344"/>
  <c r="BA344" s="1"/>
  <c r="AX344"/>
  <c r="AY344" s="1"/>
  <c r="AV344"/>
  <c r="AW344" s="1"/>
  <c r="AT344"/>
  <c r="AU344" s="1"/>
  <c r="AR344"/>
  <c r="AS344" s="1"/>
  <c r="AP344"/>
  <c r="AQ344" s="1"/>
  <c r="AN344"/>
  <c r="AO344" s="1"/>
  <c r="AL344"/>
  <c r="AM344" s="1"/>
  <c r="AJ344"/>
  <c r="AK344" s="1"/>
  <c r="AH344"/>
  <c r="AI344" s="1"/>
  <c r="AF344"/>
  <c r="AG344" s="1"/>
  <c r="AD344"/>
  <c r="AE344" s="1"/>
  <c r="AB344"/>
  <c r="AC344" s="1"/>
  <c r="Z344"/>
  <c r="AA344" s="1"/>
  <c r="X344"/>
  <c r="Y344" s="1"/>
  <c r="V344"/>
  <c r="W344" s="1"/>
  <c r="T344"/>
  <c r="U344" s="1"/>
  <c r="R344"/>
  <c r="S344" s="1"/>
  <c r="P344"/>
  <c r="Q344" s="1"/>
  <c r="N344"/>
  <c r="O344" s="1"/>
  <c r="L344"/>
  <c r="M344" s="1"/>
  <c r="J344"/>
  <c r="K344" s="1"/>
  <c r="AZ343"/>
  <c r="BA343" s="1"/>
  <c r="AX343"/>
  <c r="AY343" s="1"/>
  <c r="AV343"/>
  <c r="AW343" s="1"/>
  <c r="AT343"/>
  <c r="AU343" s="1"/>
  <c r="AR343"/>
  <c r="AS343" s="1"/>
  <c r="AP343"/>
  <c r="AQ343" s="1"/>
  <c r="AN343"/>
  <c r="AO343" s="1"/>
  <c r="AL343"/>
  <c r="AM343" s="1"/>
  <c r="AJ343"/>
  <c r="AK343" s="1"/>
  <c r="AH343"/>
  <c r="AI343" s="1"/>
  <c r="AF343"/>
  <c r="AG343" s="1"/>
  <c r="AD343"/>
  <c r="AE343" s="1"/>
  <c r="AB343"/>
  <c r="AC343" s="1"/>
  <c r="Z343"/>
  <c r="AA343" s="1"/>
  <c r="X343"/>
  <c r="Y343" s="1"/>
  <c r="V343"/>
  <c r="W343" s="1"/>
  <c r="T343"/>
  <c r="U343" s="1"/>
  <c r="R343"/>
  <c r="S343" s="1"/>
  <c r="P343"/>
  <c r="Q343" s="1"/>
  <c r="N343"/>
  <c r="O343" s="1"/>
  <c r="L343"/>
  <c r="M343" s="1"/>
  <c r="J343"/>
  <c r="AZ342"/>
  <c r="BA342" s="1"/>
  <c r="AX342"/>
  <c r="AY342" s="1"/>
  <c r="AV342"/>
  <c r="AW342" s="1"/>
  <c r="AT342"/>
  <c r="AU342" s="1"/>
  <c r="AR342"/>
  <c r="AS342" s="1"/>
  <c r="AP342"/>
  <c r="AQ342" s="1"/>
  <c r="AN342"/>
  <c r="AO342" s="1"/>
  <c r="AL342"/>
  <c r="AM342" s="1"/>
  <c r="AJ342"/>
  <c r="AK342" s="1"/>
  <c r="AH342"/>
  <c r="AI342" s="1"/>
  <c r="AF342"/>
  <c r="AG342" s="1"/>
  <c r="AD342"/>
  <c r="AE342" s="1"/>
  <c r="AB342"/>
  <c r="AC342" s="1"/>
  <c r="Z342"/>
  <c r="AA342" s="1"/>
  <c r="X342"/>
  <c r="Y342" s="1"/>
  <c r="V342"/>
  <c r="W342" s="1"/>
  <c r="T342"/>
  <c r="U342" s="1"/>
  <c r="R342"/>
  <c r="S342" s="1"/>
  <c r="P342"/>
  <c r="Q342" s="1"/>
  <c r="N342"/>
  <c r="O342" s="1"/>
  <c r="L342"/>
  <c r="M342" s="1"/>
  <c r="J342"/>
  <c r="K342" s="1"/>
  <c r="AZ341"/>
  <c r="BA341" s="1"/>
  <c r="AX341"/>
  <c r="AY341" s="1"/>
  <c r="AV341"/>
  <c r="AW341" s="1"/>
  <c r="AT341"/>
  <c r="AU341" s="1"/>
  <c r="AR341"/>
  <c r="AS341" s="1"/>
  <c r="AP341"/>
  <c r="AQ341" s="1"/>
  <c r="AN341"/>
  <c r="AO341" s="1"/>
  <c r="AL341"/>
  <c r="AM341" s="1"/>
  <c r="AJ341"/>
  <c r="AK341" s="1"/>
  <c r="AH341"/>
  <c r="AI341" s="1"/>
  <c r="AF341"/>
  <c r="AG341" s="1"/>
  <c r="AD341"/>
  <c r="AE341" s="1"/>
  <c r="AB341"/>
  <c r="AC341" s="1"/>
  <c r="Z341"/>
  <c r="AA341" s="1"/>
  <c r="X341"/>
  <c r="Y341" s="1"/>
  <c r="V341"/>
  <c r="W341" s="1"/>
  <c r="T341"/>
  <c r="U341" s="1"/>
  <c r="R341"/>
  <c r="S341" s="1"/>
  <c r="P341"/>
  <c r="Q341" s="1"/>
  <c r="N341"/>
  <c r="O341" s="1"/>
  <c r="L341"/>
  <c r="M341" s="1"/>
  <c r="J341"/>
  <c r="AZ340"/>
  <c r="BA340" s="1"/>
  <c r="AX340"/>
  <c r="AY340" s="1"/>
  <c r="AV340"/>
  <c r="AW340" s="1"/>
  <c r="AT340"/>
  <c r="AU340" s="1"/>
  <c r="AR340"/>
  <c r="AS340" s="1"/>
  <c r="AP340"/>
  <c r="AQ340" s="1"/>
  <c r="AN340"/>
  <c r="AO340" s="1"/>
  <c r="AL340"/>
  <c r="AM340" s="1"/>
  <c r="AJ340"/>
  <c r="AK340" s="1"/>
  <c r="AH340"/>
  <c r="AI340" s="1"/>
  <c r="AF340"/>
  <c r="AG340" s="1"/>
  <c r="AD340"/>
  <c r="AE340" s="1"/>
  <c r="AB340"/>
  <c r="AC340" s="1"/>
  <c r="Z340"/>
  <c r="AA340" s="1"/>
  <c r="X340"/>
  <c r="Y340" s="1"/>
  <c r="V340"/>
  <c r="W340" s="1"/>
  <c r="T340"/>
  <c r="U340" s="1"/>
  <c r="R340"/>
  <c r="S340" s="1"/>
  <c r="P340"/>
  <c r="Q340" s="1"/>
  <c r="N340"/>
  <c r="O340" s="1"/>
  <c r="L340"/>
  <c r="M340" s="1"/>
  <c r="J340"/>
  <c r="K340" s="1"/>
  <c r="AZ339"/>
  <c r="BA339" s="1"/>
  <c r="AX339"/>
  <c r="AY339" s="1"/>
  <c r="AV339"/>
  <c r="AW339" s="1"/>
  <c r="AT339"/>
  <c r="AU339" s="1"/>
  <c r="AR339"/>
  <c r="AS339" s="1"/>
  <c r="AP339"/>
  <c r="AQ339" s="1"/>
  <c r="AN339"/>
  <c r="AO339" s="1"/>
  <c r="AL339"/>
  <c r="AM339" s="1"/>
  <c r="AJ339"/>
  <c r="AK339" s="1"/>
  <c r="AH339"/>
  <c r="AI339" s="1"/>
  <c r="AF339"/>
  <c r="AG339" s="1"/>
  <c r="AD339"/>
  <c r="AE339" s="1"/>
  <c r="AB339"/>
  <c r="AC339" s="1"/>
  <c r="Z339"/>
  <c r="AA339" s="1"/>
  <c r="X339"/>
  <c r="Y339" s="1"/>
  <c r="V339"/>
  <c r="W339" s="1"/>
  <c r="T339"/>
  <c r="U339" s="1"/>
  <c r="R339"/>
  <c r="S339" s="1"/>
  <c r="P339"/>
  <c r="Q339" s="1"/>
  <c r="N339"/>
  <c r="O339" s="1"/>
  <c r="L339"/>
  <c r="M339" s="1"/>
  <c r="J339"/>
  <c r="AZ338"/>
  <c r="BA338" s="1"/>
  <c r="AX338"/>
  <c r="AY338" s="1"/>
  <c r="AV338"/>
  <c r="AW338" s="1"/>
  <c r="AT338"/>
  <c r="AU338" s="1"/>
  <c r="AR338"/>
  <c r="AS338" s="1"/>
  <c r="AP338"/>
  <c r="AQ338" s="1"/>
  <c r="AN338"/>
  <c r="AO338" s="1"/>
  <c r="AL338"/>
  <c r="AM338" s="1"/>
  <c r="AJ338"/>
  <c r="AK338" s="1"/>
  <c r="AH338"/>
  <c r="AI338" s="1"/>
  <c r="AF338"/>
  <c r="AG338" s="1"/>
  <c r="AD338"/>
  <c r="AE338" s="1"/>
  <c r="AB338"/>
  <c r="AC338" s="1"/>
  <c r="Z338"/>
  <c r="AA338" s="1"/>
  <c r="X338"/>
  <c r="Y338" s="1"/>
  <c r="V338"/>
  <c r="W338" s="1"/>
  <c r="T338"/>
  <c r="U338" s="1"/>
  <c r="R338"/>
  <c r="S338" s="1"/>
  <c r="P338"/>
  <c r="Q338" s="1"/>
  <c r="N338"/>
  <c r="O338" s="1"/>
  <c r="L338"/>
  <c r="M338" s="1"/>
  <c r="J338"/>
  <c r="K338" s="1"/>
  <c r="AZ337"/>
  <c r="BA337" s="1"/>
  <c r="AX337"/>
  <c r="AY337" s="1"/>
  <c r="AV337"/>
  <c r="AW337" s="1"/>
  <c r="AT337"/>
  <c r="AU337" s="1"/>
  <c r="AR337"/>
  <c r="AS337" s="1"/>
  <c r="AP337"/>
  <c r="AQ337" s="1"/>
  <c r="AN337"/>
  <c r="AO337" s="1"/>
  <c r="AL337"/>
  <c r="AM337" s="1"/>
  <c r="AJ337"/>
  <c r="AK337" s="1"/>
  <c r="AH337"/>
  <c r="AI337" s="1"/>
  <c r="AF337"/>
  <c r="AG337" s="1"/>
  <c r="AD337"/>
  <c r="AE337" s="1"/>
  <c r="AB337"/>
  <c r="AC337" s="1"/>
  <c r="Z337"/>
  <c r="AA337" s="1"/>
  <c r="X337"/>
  <c r="Y337" s="1"/>
  <c r="V337"/>
  <c r="W337" s="1"/>
  <c r="T337"/>
  <c r="U337" s="1"/>
  <c r="R337"/>
  <c r="S337" s="1"/>
  <c r="P337"/>
  <c r="Q337" s="1"/>
  <c r="N337"/>
  <c r="O337" s="1"/>
  <c r="L337"/>
  <c r="M337" s="1"/>
  <c r="J337"/>
  <c r="AZ336"/>
  <c r="BA336" s="1"/>
  <c r="AX336"/>
  <c r="AY336" s="1"/>
  <c r="AV336"/>
  <c r="AW336" s="1"/>
  <c r="AT336"/>
  <c r="AU336" s="1"/>
  <c r="AR336"/>
  <c r="AS336" s="1"/>
  <c r="AP336"/>
  <c r="AQ336" s="1"/>
  <c r="AN336"/>
  <c r="AO336" s="1"/>
  <c r="AL336"/>
  <c r="AM336" s="1"/>
  <c r="AJ336"/>
  <c r="AK336" s="1"/>
  <c r="AH336"/>
  <c r="AI336" s="1"/>
  <c r="AF336"/>
  <c r="AG336" s="1"/>
  <c r="AD336"/>
  <c r="AE336" s="1"/>
  <c r="AB336"/>
  <c r="AC336" s="1"/>
  <c r="Z336"/>
  <c r="AA336" s="1"/>
  <c r="X336"/>
  <c r="Y336" s="1"/>
  <c r="V336"/>
  <c r="W336" s="1"/>
  <c r="T336"/>
  <c r="U336" s="1"/>
  <c r="R336"/>
  <c r="S336" s="1"/>
  <c r="P336"/>
  <c r="Q336" s="1"/>
  <c r="N336"/>
  <c r="O336" s="1"/>
  <c r="L336"/>
  <c r="M336" s="1"/>
  <c r="J336"/>
  <c r="K336" s="1"/>
  <c r="AZ335"/>
  <c r="BA335" s="1"/>
  <c r="AX335"/>
  <c r="AY335" s="1"/>
  <c r="AV335"/>
  <c r="AW335" s="1"/>
  <c r="AT335"/>
  <c r="AU335" s="1"/>
  <c r="AR335"/>
  <c r="AS335" s="1"/>
  <c r="AP335"/>
  <c r="AQ335" s="1"/>
  <c r="AN335"/>
  <c r="AO335" s="1"/>
  <c r="AL335"/>
  <c r="AM335" s="1"/>
  <c r="AJ335"/>
  <c r="AK335" s="1"/>
  <c r="AH335"/>
  <c r="AI335" s="1"/>
  <c r="AF335"/>
  <c r="AG335" s="1"/>
  <c r="AD335"/>
  <c r="AE335" s="1"/>
  <c r="AB335"/>
  <c r="AC335" s="1"/>
  <c r="Z335"/>
  <c r="AA335" s="1"/>
  <c r="X335"/>
  <c r="Y335" s="1"/>
  <c r="V335"/>
  <c r="W335" s="1"/>
  <c r="T335"/>
  <c r="U335" s="1"/>
  <c r="R335"/>
  <c r="S335" s="1"/>
  <c r="P335"/>
  <c r="Q335" s="1"/>
  <c r="N335"/>
  <c r="O335" s="1"/>
  <c r="L335"/>
  <c r="M335" s="1"/>
  <c r="J335"/>
  <c r="AZ334"/>
  <c r="BA334" s="1"/>
  <c r="AX334"/>
  <c r="AY334" s="1"/>
  <c r="AV334"/>
  <c r="AW334" s="1"/>
  <c r="AT334"/>
  <c r="AU334" s="1"/>
  <c r="AR334"/>
  <c r="AS334" s="1"/>
  <c r="AP334"/>
  <c r="AQ334" s="1"/>
  <c r="AN334"/>
  <c r="AO334" s="1"/>
  <c r="AL334"/>
  <c r="AM334" s="1"/>
  <c r="AJ334"/>
  <c r="AK334" s="1"/>
  <c r="AH334"/>
  <c r="AI334" s="1"/>
  <c r="AF334"/>
  <c r="AG334" s="1"/>
  <c r="AD334"/>
  <c r="AE334" s="1"/>
  <c r="AB334"/>
  <c r="AC334" s="1"/>
  <c r="Z334"/>
  <c r="AA334" s="1"/>
  <c r="X334"/>
  <c r="Y334" s="1"/>
  <c r="V334"/>
  <c r="W334" s="1"/>
  <c r="T334"/>
  <c r="U334" s="1"/>
  <c r="R334"/>
  <c r="S334" s="1"/>
  <c r="P334"/>
  <c r="Q334" s="1"/>
  <c r="N334"/>
  <c r="O334" s="1"/>
  <c r="L334"/>
  <c r="M334" s="1"/>
  <c r="J334"/>
  <c r="K334" s="1"/>
  <c r="AZ333"/>
  <c r="BA333" s="1"/>
  <c r="AX333"/>
  <c r="AY333" s="1"/>
  <c r="AV333"/>
  <c r="AW333" s="1"/>
  <c r="AT333"/>
  <c r="AU333" s="1"/>
  <c r="AR333"/>
  <c r="AS333" s="1"/>
  <c r="AP333"/>
  <c r="AQ333" s="1"/>
  <c r="AN333"/>
  <c r="AO333" s="1"/>
  <c r="AL333"/>
  <c r="AM333" s="1"/>
  <c r="AJ333"/>
  <c r="AK333" s="1"/>
  <c r="AH333"/>
  <c r="AI333" s="1"/>
  <c r="AF333"/>
  <c r="AG333" s="1"/>
  <c r="AD333"/>
  <c r="AE333" s="1"/>
  <c r="AB333"/>
  <c r="AC333" s="1"/>
  <c r="Z333"/>
  <c r="AA333" s="1"/>
  <c r="X333"/>
  <c r="Y333" s="1"/>
  <c r="V333"/>
  <c r="W333" s="1"/>
  <c r="T333"/>
  <c r="U333" s="1"/>
  <c r="R333"/>
  <c r="S333" s="1"/>
  <c r="P333"/>
  <c r="Q333" s="1"/>
  <c r="N333"/>
  <c r="O333" s="1"/>
  <c r="L333"/>
  <c r="M333" s="1"/>
  <c r="J333"/>
  <c r="AZ332"/>
  <c r="BA332" s="1"/>
  <c r="AX332"/>
  <c r="AY332" s="1"/>
  <c r="AV332"/>
  <c r="AW332" s="1"/>
  <c r="AT332"/>
  <c r="AU332" s="1"/>
  <c r="AR332"/>
  <c r="AS332" s="1"/>
  <c r="AP332"/>
  <c r="AQ332" s="1"/>
  <c r="AN332"/>
  <c r="AO332" s="1"/>
  <c r="AL332"/>
  <c r="AM332" s="1"/>
  <c r="AJ332"/>
  <c r="AK332" s="1"/>
  <c r="AH332"/>
  <c r="AI332" s="1"/>
  <c r="AF332"/>
  <c r="AG332" s="1"/>
  <c r="AD332"/>
  <c r="AE332" s="1"/>
  <c r="AB332"/>
  <c r="AC332" s="1"/>
  <c r="Z332"/>
  <c r="AA332" s="1"/>
  <c r="X332"/>
  <c r="Y332" s="1"/>
  <c r="V332"/>
  <c r="W332" s="1"/>
  <c r="T332"/>
  <c r="U332" s="1"/>
  <c r="R332"/>
  <c r="S332" s="1"/>
  <c r="P332"/>
  <c r="Q332" s="1"/>
  <c r="N332"/>
  <c r="O332" s="1"/>
  <c r="L332"/>
  <c r="M332" s="1"/>
  <c r="J332"/>
  <c r="K332" s="1"/>
  <c r="AZ331"/>
  <c r="BA331" s="1"/>
  <c r="AX331"/>
  <c r="AY331" s="1"/>
  <c r="AV331"/>
  <c r="AW331" s="1"/>
  <c r="AT331"/>
  <c r="AU331" s="1"/>
  <c r="AR331"/>
  <c r="AS331" s="1"/>
  <c r="AP331"/>
  <c r="AQ331" s="1"/>
  <c r="AN331"/>
  <c r="AO331" s="1"/>
  <c r="AL331"/>
  <c r="AM331" s="1"/>
  <c r="AJ331"/>
  <c r="AK331" s="1"/>
  <c r="AH331"/>
  <c r="AI331" s="1"/>
  <c r="AF331"/>
  <c r="AG331" s="1"/>
  <c r="AD331"/>
  <c r="AE331" s="1"/>
  <c r="AB331"/>
  <c r="AC331" s="1"/>
  <c r="Z331"/>
  <c r="AA331" s="1"/>
  <c r="X331"/>
  <c r="Y331" s="1"/>
  <c r="V331"/>
  <c r="W331" s="1"/>
  <c r="T331"/>
  <c r="U331" s="1"/>
  <c r="R331"/>
  <c r="S331" s="1"/>
  <c r="P331"/>
  <c r="Q331" s="1"/>
  <c r="N331"/>
  <c r="O331" s="1"/>
  <c r="L331"/>
  <c r="M331" s="1"/>
  <c r="J331"/>
  <c r="AZ330"/>
  <c r="BA330" s="1"/>
  <c r="AX330"/>
  <c r="AY330" s="1"/>
  <c r="AV330"/>
  <c r="AW330" s="1"/>
  <c r="AT330"/>
  <c r="AU330" s="1"/>
  <c r="AR330"/>
  <c r="AS330" s="1"/>
  <c r="AP330"/>
  <c r="AQ330" s="1"/>
  <c r="AN330"/>
  <c r="AO330" s="1"/>
  <c r="AL330"/>
  <c r="AM330" s="1"/>
  <c r="AJ330"/>
  <c r="AK330" s="1"/>
  <c r="AH330"/>
  <c r="AI330" s="1"/>
  <c r="AF330"/>
  <c r="AG330" s="1"/>
  <c r="AD330"/>
  <c r="AE330" s="1"/>
  <c r="AB330"/>
  <c r="AC330" s="1"/>
  <c r="Z330"/>
  <c r="AA330" s="1"/>
  <c r="X330"/>
  <c r="Y330" s="1"/>
  <c r="V330"/>
  <c r="W330" s="1"/>
  <c r="T330"/>
  <c r="U330" s="1"/>
  <c r="R330"/>
  <c r="S330" s="1"/>
  <c r="P330"/>
  <c r="Q330" s="1"/>
  <c r="N330"/>
  <c r="O330" s="1"/>
  <c r="L330"/>
  <c r="M330" s="1"/>
  <c r="J330"/>
  <c r="K330" s="1"/>
  <c r="AZ329"/>
  <c r="BA329" s="1"/>
  <c r="AX329"/>
  <c r="AY329" s="1"/>
  <c r="AV329"/>
  <c r="AW329" s="1"/>
  <c r="AT329"/>
  <c r="AU329" s="1"/>
  <c r="AR329"/>
  <c r="AS329" s="1"/>
  <c r="AP329"/>
  <c r="AQ329" s="1"/>
  <c r="AN329"/>
  <c r="AO329" s="1"/>
  <c r="AL329"/>
  <c r="AM329" s="1"/>
  <c r="AJ329"/>
  <c r="AK329" s="1"/>
  <c r="AH329"/>
  <c r="AI329" s="1"/>
  <c r="AF329"/>
  <c r="AG329" s="1"/>
  <c r="AD329"/>
  <c r="AE329" s="1"/>
  <c r="AB329"/>
  <c r="AC329" s="1"/>
  <c r="Z329"/>
  <c r="AA329" s="1"/>
  <c r="X329"/>
  <c r="Y329" s="1"/>
  <c r="V329"/>
  <c r="W329" s="1"/>
  <c r="T329"/>
  <c r="U329" s="1"/>
  <c r="R329"/>
  <c r="S329" s="1"/>
  <c r="P329"/>
  <c r="Q329" s="1"/>
  <c r="N329"/>
  <c r="O329" s="1"/>
  <c r="L329"/>
  <c r="M329" s="1"/>
  <c r="J329"/>
  <c r="AZ328"/>
  <c r="BA328" s="1"/>
  <c r="AX328"/>
  <c r="AY328" s="1"/>
  <c r="AV328"/>
  <c r="AW328" s="1"/>
  <c r="AT328"/>
  <c r="AU328" s="1"/>
  <c r="AR328"/>
  <c r="AS328" s="1"/>
  <c r="AP328"/>
  <c r="AQ328" s="1"/>
  <c r="AN328"/>
  <c r="AO328" s="1"/>
  <c r="AL328"/>
  <c r="AM328" s="1"/>
  <c r="AJ328"/>
  <c r="AK328" s="1"/>
  <c r="AH328"/>
  <c r="AI328" s="1"/>
  <c r="AF328"/>
  <c r="AG328" s="1"/>
  <c r="AD328"/>
  <c r="AE328" s="1"/>
  <c r="AB328"/>
  <c r="AC328" s="1"/>
  <c r="Z328"/>
  <c r="AA328" s="1"/>
  <c r="X328"/>
  <c r="Y328" s="1"/>
  <c r="V328"/>
  <c r="W328" s="1"/>
  <c r="T328"/>
  <c r="U328" s="1"/>
  <c r="R328"/>
  <c r="S328" s="1"/>
  <c r="P328"/>
  <c r="Q328" s="1"/>
  <c r="N328"/>
  <c r="O328" s="1"/>
  <c r="L328"/>
  <c r="M328" s="1"/>
  <c r="J328"/>
  <c r="K328" s="1"/>
  <c r="AZ327"/>
  <c r="BA327" s="1"/>
  <c r="AX327"/>
  <c r="AY327" s="1"/>
  <c r="AV327"/>
  <c r="AW327" s="1"/>
  <c r="AT327"/>
  <c r="AU327" s="1"/>
  <c r="AR327"/>
  <c r="AS327" s="1"/>
  <c r="AP327"/>
  <c r="AQ327" s="1"/>
  <c r="AN327"/>
  <c r="AO327" s="1"/>
  <c r="AL327"/>
  <c r="AM327" s="1"/>
  <c r="AJ327"/>
  <c r="AK327" s="1"/>
  <c r="AH327"/>
  <c r="AI327" s="1"/>
  <c r="AF327"/>
  <c r="AG327" s="1"/>
  <c r="AD327"/>
  <c r="AE327" s="1"/>
  <c r="AB327"/>
  <c r="AC327" s="1"/>
  <c r="Z327"/>
  <c r="AA327" s="1"/>
  <c r="X327"/>
  <c r="Y327" s="1"/>
  <c r="V327"/>
  <c r="W327" s="1"/>
  <c r="T327"/>
  <c r="U327" s="1"/>
  <c r="R327"/>
  <c r="S327" s="1"/>
  <c r="P327"/>
  <c r="Q327" s="1"/>
  <c r="N327"/>
  <c r="O327" s="1"/>
  <c r="L327"/>
  <c r="M327" s="1"/>
  <c r="J327"/>
  <c r="AZ326"/>
  <c r="BA326" s="1"/>
  <c r="AX326"/>
  <c r="AY326" s="1"/>
  <c r="AV326"/>
  <c r="AW326" s="1"/>
  <c r="AT326"/>
  <c r="AU326" s="1"/>
  <c r="AR326"/>
  <c r="AS326" s="1"/>
  <c r="AP326"/>
  <c r="AQ326" s="1"/>
  <c r="AN326"/>
  <c r="AO326" s="1"/>
  <c r="AL326"/>
  <c r="AM326" s="1"/>
  <c r="AJ326"/>
  <c r="AK326" s="1"/>
  <c r="AH326"/>
  <c r="AI326" s="1"/>
  <c r="AF326"/>
  <c r="AG326" s="1"/>
  <c r="AD326"/>
  <c r="AE326" s="1"/>
  <c r="AB326"/>
  <c r="AC326" s="1"/>
  <c r="Z326"/>
  <c r="AA326" s="1"/>
  <c r="X326"/>
  <c r="Y326" s="1"/>
  <c r="V326"/>
  <c r="W326" s="1"/>
  <c r="T326"/>
  <c r="U326" s="1"/>
  <c r="R326"/>
  <c r="S326" s="1"/>
  <c r="P326"/>
  <c r="Q326" s="1"/>
  <c r="N326"/>
  <c r="O326" s="1"/>
  <c r="L326"/>
  <c r="M326" s="1"/>
  <c r="J326"/>
  <c r="K326" s="1"/>
  <c r="AZ325"/>
  <c r="BA325" s="1"/>
  <c r="AX325"/>
  <c r="AY325" s="1"/>
  <c r="AV325"/>
  <c r="AW325" s="1"/>
  <c r="AT325"/>
  <c r="AU325" s="1"/>
  <c r="AR325"/>
  <c r="AS325" s="1"/>
  <c r="AP325"/>
  <c r="AQ325" s="1"/>
  <c r="AN325"/>
  <c r="AO325" s="1"/>
  <c r="AL325"/>
  <c r="AM325" s="1"/>
  <c r="AJ325"/>
  <c r="AK325" s="1"/>
  <c r="AH325"/>
  <c r="AI325" s="1"/>
  <c r="AF325"/>
  <c r="AG325" s="1"/>
  <c r="AD325"/>
  <c r="AE325" s="1"/>
  <c r="AB325"/>
  <c r="AC325" s="1"/>
  <c r="Z325"/>
  <c r="AA325" s="1"/>
  <c r="X325"/>
  <c r="Y325" s="1"/>
  <c r="V325"/>
  <c r="W325" s="1"/>
  <c r="T325"/>
  <c r="U325" s="1"/>
  <c r="R325"/>
  <c r="S325" s="1"/>
  <c r="P325"/>
  <c r="Q325" s="1"/>
  <c r="N325"/>
  <c r="O325" s="1"/>
  <c r="L325"/>
  <c r="M325" s="1"/>
  <c r="J325"/>
  <c r="AZ324"/>
  <c r="BA324" s="1"/>
  <c r="AX324"/>
  <c r="AY324" s="1"/>
  <c r="AV324"/>
  <c r="AW324" s="1"/>
  <c r="AT324"/>
  <c r="AU324" s="1"/>
  <c r="AR324"/>
  <c r="AS324" s="1"/>
  <c r="AP324"/>
  <c r="AQ324" s="1"/>
  <c r="AN324"/>
  <c r="AO324" s="1"/>
  <c r="AL324"/>
  <c r="AM324" s="1"/>
  <c r="AJ324"/>
  <c r="AK324" s="1"/>
  <c r="AH324"/>
  <c r="AI324" s="1"/>
  <c r="AF324"/>
  <c r="AG324" s="1"/>
  <c r="AD324"/>
  <c r="AE324" s="1"/>
  <c r="AB324"/>
  <c r="AC324" s="1"/>
  <c r="Z324"/>
  <c r="AA324" s="1"/>
  <c r="X324"/>
  <c r="Y324" s="1"/>
  <c r="V324"/>
  <c r="W324" s="1"/>
  <c r="T324"/>
  <c r="U324" s="1"/>
  <c r="R324"/>
  <c r="S324" s="1"/>
  <c r="P324"/>
  <c r="Q324" s="1"/>
  <c r="N324"/>
  <c r="O324" s="1"/>
  <c r="L324"/>
  <c r="M324" s="1"/>
  <c r="J324"/>
  <c r="K324" s="1"/>
  <c r="AZ323"/>
  <c r="BA323" s="1"/>
  <c r="AX323"/>
  <c r="AY323" s="1"/>
  <c r="AV323"/>
  <c r="AW323" s="1"/>
  <c r="AT323"/>
  <c r="AU323" s="1"/>
  <c r="AR323"/>
  <c r="AS323" s="1"/>
  <c r="AP323"/>
  <c r="AQ323" s="1"/>
  <c r="AN323"/>
  <c r="AO323" s="1"/>
  <c r="AL323"/>
  <c r="AM323" s="1"/>
  <c r="AJ323"/>
  <c r="AK323" s="1"/>
  <c r="AH323"/>
  <c r="AI323" s="1"/>
  <c r="AF323"/>
  <c r="AG323" s="1"/>
  <c r="AD323"/>
  <c r="AE323" s="1"/>
  <c r="AB323"/>
  <c r="AC323" s="1"/>
  <c r="Z323"/>
  <c r="AA323" s="1"/>
  <c r="X323"/>
  <c r="Y323" s="1"/>
  <c r="V323"/>
  <c r="W323" s="1"/>
  <c r="T323"/>
  <c r="U323" s="1"/>
  <c r="R323"/>
  <c r="S323" s="1"/>
  <c r="P323"/>
  <c r="Q323" s="1"/>
  <c r="N323"/>
  <c r="O323" s="1"/>
  <c r="L323"/>
  <c r="M323" s="1"/>
  <c r="J323"/>
  <c r="AZ322"/>
  <c r="BA322" s="1"/>
  <c r="AX322"/>
  <c r="AY322" s="1"/>
  <c r="AV322"/>
  <c r="AW322" s="1"/>
  <c r="AT322"/>
  <c r="AU322" s="1"/>
  <c r="AR322"/>
  <c r="AS322" s="1"/>
  <c r="AP322"/>
  <c r="AQ322" s="1"/>
  <c r="AN322"/>
  <c r="AO322" s="1"/>
  <c r="AL322"/>
  <c r="AM322" s="1"/>
  <c r="AJ322"/>
  <c r="AK322" s="1"/>
  <c r="AH322"/>
  <c r="AI322" s="1"/>
  <c r="AF322"/>
  <c r="AG322" s="1"/>
  <c r="AD322"/>
  <c r="AE322" s="1"/>
  <c r="AB322"/>
  <c r="AC322" s="1"/>
  <c r="Z322"/>
  <c r="AA322" s="1"/>
  <c r="X322"/>
  <c r="Y322" s="1"/>
  <c r="V322"/>
  <c r="W322" s="1"/>
  <c r="T322"/>
  <c r="U322" s="1"/>
  <c r="R322"/>
  <c r="S322" s="1"/>
  <c r="P322"/>
  <c r="Q322" s="1"/>
  <c r="N322"/>
  <c r="O322" s="1"/>
  <c r="L322"/>
  <c r="M322" s="1"/>
  <c r="J322"/>
  <c r="K322" s="1"/>
  <c r="F322"/>
  <c r="AZ321"/>
  <c r="BA321" s="1"/>
  <c r="AX321"/>
  <c r="AY321" s="1"/>
  <c r="AV321"/>
  <c r="AW321" s="1"/>
  <c r="AT321"/>
  <c r="AU321" s="1"/>
  <c r="AR321"/>
  <c r="AS321" s="1"/>
  <c r="AP321"/>
  <c r="AQ321" s="1"/>
  <c r="AN321"/>
  <c r="AO321" s="1"/>
  <c r="AL321"/>
  <c r="AM321" s="1"/>
  <c r="AJ321"/>
  <c r="AK321" s="1"/>
  <c r="AH321"/>
  <c r="AI321" s="1"/>
  <c r="AF321"/>
  <c r="AG321" s="1"/>
  <c r="AD321"/>
  <c r="AE321" s="1"/>
  <c r="AB321"/>
  <c r="AC321" s="1"/>
  <c r="Z321"/>
  <c r="AA321" s="1"/>
  <c r="X321"/>
  <c r="Y321" s="1"/>
  <c r="V321"/>
  <c r="W321" s="1"/>
  <c r="T321"/>
  <c r="U321" s="1"/>
  <c r="R321"/>
  <c r="S321" s="1"/>
  <c r="P321"/>
  <c r="Q321" s="1"/>
  <c r="N321"/>
  <c r="O321" s="1"/>
  <c r="L321"/>
  <c r="M321" s="1"/>
  <c r="J321"/>
  <c r="K321" s="1"/>
  <c r="AZ320"/>
  <c r="BA320" s="1"/>
  <c r="AX320"/>
  <c r="AY320" s="1"/>
  <c r="AV320"/>
  <c r="AW320" s="1"/>
  <c r="AT320"/>
  <c r="AU320" s="1"/>
  <c r="AR320"/>
  <c r="AS320" s="1"/>
  <c r="AP320"/>
  <c r="AQ320" s="1"/>
  <c r="AN320"/>
  <c r="AO320" s="1"/>
  <c r="AL320"/>
  <c r="AM320" s="1"/>
  <c r="AJ320"/>
  <c r="AK320" s="1"/>
  <c r="AH320"/>
  <c r="AI320" s="1"/>
  <c r="AF320"/>
  <c r="AG320" s="1"/>
  <c r="AD320"/>
  <c r="AE320" s="1"/>
  <c r="AB320"/>
  <c r="AC320" s="1"/>
  <c r="Z320"/>
  <c r="AA320" s="1"/>
  <c r="X320"/>
  <c r="Y320" s="1"/>
  <c r="V320"/>
  <c r="W320" s="1"/>
  <c r="T320"/>
  <c r="U320" s="1"/>
  <c r="R320"/>
  <c r="S320" s="1"/>
  <c r="P320"/>
  <c r="Q320" s="1"/>
  <c r="N320"/>
  <c r="O320" s="1"/>
  <c r="L320"/>
  <c r="M320" s="1"/>
  <c r="J320"/>
  <c r="K320" s="1"/>
  <c r="AZ319"/>
  <c r="BA319" s="1"/>
  <c r="AX319"/>
  <c r="AY319" s="1"/>
  <c r="AV319"/>
  <c r="AW319" s="1"/>
  <c r="AT319"/>
  <c r="AU319" s="1"/>
  <c r="AR319"/>
  <c r="AS319" s="1"/>
  <c r="AP319"/>
  <c r="AQ319" s="1"/>
  <c r="AN319"/>
  <c r="AO319" s="1"/>
  <c r="AL319"/>
  <c r="AM319" s="1"/>
  <c r="AJ319"/>
  <c r="AK319" s="1"/>
  <c r="AH319"/>
  <c r="AI319" s="1"/>
  <c r="AF319"/>
  <c r="AG319" s="1"/>
  <c r="AD319"/>
  <c r="AE319" s="1"/>
  <c r="AB319"/>
  <c r="AC319" s="1"/>
  <c r="Z319"/>
  <c r="AA319" s="1"/>
  <c r="X319"/>
  <c r="Y319" s="1"/>
  <c r="V319"/>
  <c r="W319" s="1"/>
  <c r="T319"/>
  <c r="U319" s="1"/>
  <c r="R319"/>
  <c r="S319" s="1"/>
  <c r="P319"/>
  <c r="Q319" s="1"/>
  <c r="N319"/>
  <c r="O319" s="1"/>
  <c r="L319"/>
  <c r="M319" s="1"/>
  <c r="J319"/>
  <c r="K319" s="1"/>
  <c r="AZ318"/>
  <c r="BA318" s="1"/>
  <c r="AX318"/>
  <c r="AY318" s="1"/>
  <c r="AV318"/>
  <c r="AW318" s="1"/>
  <c r="AT318"/>
  <c r="AU318" s="1"/>
  <c r="AR318"/>
  <c r="AS318" s="1"/>
  <c r="AP318"/>
  <c r="AQ318" s="1"/>
  <c r="AN318"/>
  <c r="AO318" s="1"/>
  <c r="AL318"/>
  <c r="AM318" s="1"/>
  <c r="AJ318"/>
  <c r="AK318" s="1"/>
  <c r="AH318"/>
  <c r="AI318" s="1"/>
  <c r="AF318"/>
  <c r="AG318" s="1"/>
  <c r="AD318"/>
  <c r="AE318" s="1"/>
  <c r="AB318"/>
  <c r="AC318" s="1"/>
  <c r="Z318"/>
  <c r="AA318" s="1"/>
  <c r="X318"/>
  <c r="Y318" s="1"/>
  <c r="V318"/>
  <c r="W318" s="1"/>
  <c r="T318"/>
  <c r="U318" s="1"/>
  <c r="R318"/>
  <c r="S318" s="1"/>
  <c r="P318"/>
  <c r="Q318" s="1"/>
  <c r="N318"/>
  <c r="O318" s="1"/>
  <c r="L318"/>
  <c r="M318" s="1"/>
  <c r="J318"/>
  <c r="K318" s="1"/>
  <c r="AZ317"/>
  <c r="BA317" s="1"/>
  <c r="AX317"/>
  <c r="AY317" s="1"/>
  <c r="AV317"/>
  <c r="AW317" s="1"/>
  <c r="AT317"/>
  <c r="AU317" s="1"/>
  <c r="AR317"/>
  <c r="AS317" s="1"/>
  <c r="AP317"/>
  <c r="AQ317" s="1"/>
  <c r="AN317"/>
  <c r="AO317" s="1"/>
  <c r="AL317"/>
  <c r="AM317" s="1"/>
  <c r="AJ317"/>
  <c r="AK317" s="1"/>
  <c r="AH317"/>
  <c r="AI317" s="1"/>
  <c r="AF317"/>
  <c r="AG317" s="1"/>
  <c r="AD317"/>
  <c r="AE317" s="1"/>
  <c r="AB317"/>
  <c r="AC317" s="1"/>
  <c r="Z317"/>
  <c r="AA317" s="1"/>
  <c r="X317"/>
  <c r="Y317" s="1"/>
  <c r="V317"/>
  <c r="W317" s="1"/>
  <c r="T317"/>
  <c r="U317" s="1"/>
  <c r="R317"/>
  <c r="S317" s="1"/>
  <c r="P317"/>
  <c r="Q317" s="1"/>
  <c r="N317"/>
  <c r="O317" s="1"/>
  <c r="L317"/>
  <c r="M317" s="1"/>
  <c r="J317"/>
  <c r="K317" s="1"/>
  <c r="AZ316"/>
  <c r="BA316" s="1"/>
  <c r="AX316"/>
  <c r="AY316" s="1"/>
  <c r="AV316"/>
  <c r="AW316" s="1"/>
  <c r="AT316"/>
  <c r="AU316" s="1"/>
  <c r="AR316"/>
  <c r="AS316" s="1"/>
  <c r="AP316"/>
  <c r="AQ316" s="1"/>
  <c r="AN316"/>
  <c r="AO316" s="1"/>
  <c r="AL316"/>
  <c r="AM316" s="1"/>
  <c r="AJ316"/>
  <c r="AK316" s="1"/>
  <c r="AH316"/>
  <c r="AI316" s="1"/>
  <c r="AF316"/>
  <c r="AG316" s="1"/>
  <c r="AD316"/>
  <c r="AE316" s="1"/>
  <c r="AB316"/>
  <c r="AC316" s="1"/>
  <c r="Z316"/>
  <c r="AA316" s="1"/>
  <c r="X316"/>
  <c r="Y316" s="1"/>
  <c r="V316"/>
  <c r="W316" s="1"/>
  <c r="T316"/>
  <c r="U316" s="1"/>
  <c r="R316"/>
  <c r="S316" s="1"/>
  <c r="P316"/>
  <c r="Q316" s="1"/>
  <c r="N316"/>
  <c r="O316" s="1"/>
  <c r="L316"/>
  <c r="M316" s="1"/>
  <c r="J316"/>
  <c r="K316" s="1"/>
  <c r="AZ315"/>
  <c r="BA315" s="1"/>
  <c r="AX315"/>
  <c r="AY315" s="1"/>
  <c r="AV315"/>
  <c r="AW315" s="1"/>
  <c r="AT315"/>
  <c r="AU315" s="1"/>
  <c r="AR315"/>
  <c r="AS315" s="1"/>
  <c r="AP315"/>
  <c r="AQ315" s="1"/>
  <c r="AN315"/>
  <c r="AO315" s="1"/>
  <c r="AL315"/>
  <c r="AM315" s="1"/>
  <c r="AJ315"/>
  <c r="AK315" s="1"/>
  <c r="AH315"/>
  <c r="AI315" s="1"/>
  <c r="AF315"/>
  <c r="AG315" s="1"/>
  <c r="AD315"/>
  <c r="AE315" s="1"/>
  <c r="AB315"/>
  <c r="AC315" s="1"/>
  <c r="Z315"/>
  <c r="AA315" s="1"/>
  <c r="X315"/>
  <c r="Y315" s="1"/>
  <c r="V315"/>
  <c r="W315" s="1"/>
  <c r="T315"/>
  <c r="U315" s="1"/>
  <c r="R315"/>
  <c r="S315" s="1"/>
  <c r="P315"/>
  <c r="Q315" s="1"/>
  <c r="N315"/>
  <c r="O315" s="1"/>
  <c r="L315"/>
  <c r="M315" s="1"/>
  <c r="J315"/>
  <c r="K315" s="1"/>
  <c r="AZ314"/>
  <c r="BA314" s="1"/>
  <c r="AX314"/>
  <c r="AY314" s="1"/>
  <c r="AV314"/>
  <c r="AW314" s="1"/>
  <c r="AT314"/>
  <c r="AU314" s="1"/>
  <c r="AR314"/>
  <c r="AS314" s="1"/>
  <c r="AP314"/>
  <c r="AQ314" s="1"/>
  <c r="AN314"/>
  <c r="AO314" s="1"/>
  <c r="AL314"/>
  <c r="AM314" s="1"/>
  <c r="AJ314"/>
  <c r="AK314" s="1"/>
  <c r="AH314"/>
  <c r="AI314" s="1"/>
  <c r="AF314"/>
  <c r="AG314" s="1"/>
  <c r="AD314"/>
  <c r="AE314" s="1"/>
  <c r="AB314"/>
  <c r="AC314" s="1"/>
  <c r="Z314"/>
  <c r="AA314" s="1"/>
  <c r="X314"/>
  <c r="Y314" s="1"/>
  <c r="V314"/>
  <c r="W314" s="1"/>
  <c r="T314"/>
  <c r="U314" s="1"/>
  <c r="R314"/>
  <c r="S314" s="1"/>
  <c r="P314"/>
  <c r="Q314" s="1"/>
  <c r="N314"/>
  <c r="O314" s="1"/>
  <c r="L314"/>
  <c r="M314" s="1"/>
  <c r="J314"/>
  <c r="K314" s="1"/>
  <c r="AZ313"/>
  <c r="BA313" s="1"/>
  <c r="AX313"/>
  <c r="AY313" s="1"/>
  <c r="AV313"/>
  <c r="AW313" s="1"/>
  <c r="AT313"/>
  <c r="AU313" s="1"/>
  <c r="AR313"/>
  <c r="AS313" s="1"/>
  <c r="AP313"/>
  <c r="AQ313" s="1"/>
  <c r="AN313"/>
  <c r="AO313" s="1"/>
  <c r="AL313"/>
  <c r="AM313" s="1"/>
  <c r="AJ313"/>
  <c r="AK313" s="1"/>
  <c r="AH313"/>
  <c r="AI313" s="1"/>
  <c r="AF313"/>
  <c r="AG313" s="1"/>
  <c r="AD313"/>
  <c r="AE313" s="1"/>
  <c r="AB313"/>
  <c r="AC313" s="1"/>
  <c r="Z313"/>
  <c r="AA313" s="1"/>
  <c r="X313"/>
  <c r="Y313" s="1"/>
  <c r="V313"/>
  <c r="W313" s="1"/>
  <c r="T313"/>
  <c r="U313" s="1"/>
  <c r="R313"/>
  <c r="S313" s="1"/>
  <c r="P313"/>
  <c r="Q313" s="1"/>
  <c r="N313"/>
  <c r="O313" s="1"/>
  <c r="L313"/>
  <c r="M313" s="1"/>
  <c r="J313"/>
  <c r="K313" s="1"/>
  <c r="AZ312"/>
  <c r="BA312" s="1"/>
  <c r="AX312"/>
  <c r="AY312" s="1"/>
  <c r="AV312"/>
  <c r="AW312" s="1"/>
  <c r="AT312"/>
  <c r="AU312" s="1"/>
  <c r="AR312"/>
  <c r="AS312" s="1"/>
  <c r="AP312"/>
  <c r="AQ312" s="1"/>
  <c r="AN312"/>
  <c r="AO312" s="1"/>
  <c r="AL312"/>
  <c r="AM312" s="1"/>
  <c r="AJ312"/>
  <c r="AK312" s="1"/>
  <c r="AH312"/>
  <c r="AI312" s="1"/>
  <c r="AF312"/>
  <c r="AG312" s="1"/>
  <c r="AD312"/>
  <c r="AE312" s="1"/>
  <c r="AB312"/>
  <c r="AC312" s="1"/>
  <c r="Z312"/>
  <c r="AA312" s="1"/>
  <c r="X312"/>
  <c r="Y312" s="1"/>
  <c r="V312"/>
  <c r="W312" s="1"/>
  <c r="T312"/>
  <c r="U312" s="1"/>
  <c r="R312"/>
  <c r="S312" s="1"/>
  <c r="P312"/>
  <c r="Q312" s="1"/>
  <c r="N312"/>
  <c r="O312" s="1"/>
  <c r="L312"/>
  <c r="M312" s="1"/>
  <c r="J312"/>
  <c r="K312" s="1"/>
  <c r="BA311"/>
  <c r="AY311"/>
  <c r="AW311"/>
  <c r="AU311"/>
  <c r="AS311"/>
  <c r="AQ311"/>
  <c r="AO311"/>
  <c r="AM311"/>
  <c r="AK311"/>
  <c r="AI311"/>
  <c r="AG311"/>
  <c r="AE311"/>
  <c r="AC311"/>
  <c r="AA311"/>
  <c r="Y311"/>
  <c r="W311"/>
  <c r="U311"/>
  <c r="S311"/>
  <c r="Q311"/>
  <c r="O311"/>
  <c r="M311"/>
  <c r="K311"/>
  <c r="I311"/>
  <c r="AZ310"/>
  <c r="BA310" s="1"/>
  <c r="AX310"/>
  <c r="AY310" s="1"/>
  <c r="AV310"/>
  <c r="AW310" s="1"/>
  <c r="AT310"/>
  <c r="AU310" s="1"/>
  <c r="AR310"/>
  <c r="AS310" s="1"/>
  <c r="AP310"/>
  <c r="AQ310" s="1"/>
  <c r="AN310"/>
  <c r="AO310" s="1"/>
  <c r="AL310"/>
  <c r="AM310" s="1"/>
  <c r="AJ310"/>
  <c r="AK310" s="1"/>
  <c r="AH310"/>
  <c r="AI310" s="1"/>
  <c r="AF310"/>
  <c r="AG310" s="1"/>
  <c r="AD310"/>
  <c r="AE310" s="1"/>
  <c r="AB310"/>
  <c r="AC310" s="1"/>
  <c r="Z310"/>
  <c r="AA310" s="1"/>
  <c r="X310"/>
  <c r="Y310" s="1"/>
  <c r="V310"/>
  <c r="W310" s="1"/>
  <c r="T310"/>
  <c r="U310" s="1"/>
  <c r="R310"/>
  <c r="S310" s="1"/>
  <c r="P310"/>
  <c r="Q310" s="1"/>
  <c r="N310"/>
  <c r="O310" s="1"/>
  <c r="L310"/>
  <c r="M310" s="1"/>
  <c r="J310"/>
  <c r="K310" s="1"/>
  <c r="AZ309"/>
  <c r="BA309" s="1"/>
  <c r="AX309"/>
  <c r="AY309" s="1"/>
  <c r="AV309"/>
  <c r="AW309" s="1"/>
  <c r="AT309"/>
  <c r="AU309" s="1"/>
  <c r="AR309"/>
  <c r="AS309" s="1"/>
  <c r="AP309"/>
  <c r="AQ309" s="1"/>
  <c r="AN309"/>
  <c r="AO309" s="1"/>
  <c r="AL309"/>
  <c r="AM309" s="1"/>
  <c r="AJ309"/>
  <c r="AK309" s="1"/>
  <c r="AH309"/>
  <c r="AI309" s="1"/>
  <c r="AF309"/>
  <c r="AG309" s="1"/>
  <c r="AD309"/>
  <c r="AE309" s="1"/>
  <c r="AB309"/>
  <c r="AC309" s="1"/>
  <c r="Z309"/>
  <c r="AA309" s="1"/>
  <c r="X309"/>
  <c r="Y309" s="1"/>
  <c r="V309"/>
  <c r="W309" s="1"/>
  <c r="T309"/>
  <c r="U309" s="1"/>
  <c r="R309"/>
  <c r="S309" s="1"/>
  <c r="P309"/>
  <c r="Q309" s="1"/>
  <c r="N309"/>
  <c r="O309" s="1"/>
  <c r="L309"/>
  <c r="M309" s="1"/>
  <c r="J309"/>
  <c r="K309" s="1"/>
  <c r="AZ308"/>
  <c r="BA308" s="1"/>
  <c r="AX308"/>
  <c r="AY308" s="1"/>
  <c r="AV308"/>
  <c r="AW308" s="1"/>
  <c r="AT308"/>
  <c r="AU308" s="1"/>
  <c r="AR308"/>
  <c r="AS308" s="1"/>
  <c r="AP308"/>
  <c r="AQ308" s="1"/>
  <c r="AN308"/>
  <c r="AO308" s="1"/>
  <c r="AL308"/>
  <c r="AM308" s="1"/>
  <c r="AJ308"/>
  <c r="AK308" s="1"/>
  <c r="AH308"/>
  <c r="AI308" s="1"/>
  <c r="AF308"/>
  <c r="AG308" s="1"/>
  <c r="AD308"/>
  <c r="AE308" s="1"/>
  <c r="AB308"/>
  <c r="AC308" s="1"/>
  <c r="Z308"/>
  <c r="AA308" s="1"/>
  <c r="X308"/>
  <c r="Y308" s="1"/>
  <c r="V308"/>
  <c r="W308" s="1"/>
  <c r="T308"/>
  <c r="U308" s="1"/>
  <c r="R308"/>
  <c r="S308" s="1"/>
  <c r="P308"/>
  <c r="Q308" s="1"/>
  <c r="N308"/>
  <c r="O308" s="1"/>
  <c r="L308"/>
  <c r="M308" s="1"/>
  <c r="J308"/>
  <c r="K308" s="1"/>
  <c r="BA307"/>
  <c r="AY307"/>
  <c r="AW307"/>
  <c r="AU307"/>
  <c r="AS307"/>
  <c r="AQ307"/>
  <c r="AO307"/>
  <c r="AM307"/>
  <c r="AK307"/>
  <c r="AI307"/>
  <c r="AG307"/>
  <c r="AE307"/>
  <c r="AC307"/>
  <c r="AA307"/>
  <c r="Y307"/>
  <c r="W307"/>
  <c r="U307"/>
  <c r="S307"/>
  <c r="Q307"/>
  <c r="O307"/>
  <c r="M307"/>
  <c r="K307"/>
  <c r="I307"/>
  <c r="AZ306"/>
  <c r="BA306" s="1"/>
  <c r="AX306"/>
  <c r="AY306" s="1"/>
  <c r="AV306"/>
  <c r="AW306" s="1"/>
  <c r="AT306"/>
  <c r="AU306" s="1"/>
  <c r="AR306"/>
  <c r="AS306" s="1"/>
  <c r="AP306"/>
  <c r="AQ306" s="1"/>
  <c r="AN306"/>
  <c r="AO306" s="1"/>
  <c r="AL306"/>
  <c r="AM306" s="1"/>
  <c r="AJ306"/>
  <c r="AK306" s="1"/>
  <c r="AH306"/>
  <c r="AI306" s="1"/>
  <c r="AF306"/>
  <c r="AG306" s="1"/>
  <c r="AD306"/>
  <c r="AE306" s="1"/>
  <c r="AB306"/>
  <c r="AC306" s="1"/>
  <c r="Z306"/>
  <c r="AA306" s="1"/>
  <c r="X306"/>
  <c r="Y306" s="1"/>
  <c r="V306"/>
  <c r="W306" s="1"/>
  <c r="T306"/>
  <c r="U306" s="1"/>
  <c r="R306"/>
  <c r="S306" s="1"/>
  <c r="P306"/>
  <c r="Q306" s="1"/>
  <c r="N306"/>
  <c r="O306" s="1"/>
  <c r="L306"/>
  <c r="M306" s="1"/>
  <c r="J306"/>
  <c r="K306" s="1"/>
  <c r="AZ305"/>
  <c r="BA305" s="1"/>
  <c r="AX305"/>
  <c r="AY305" s="1"/>
  <c r="AV305"/>
  <c r="AW305" s="1"/>
  <c r="AT305"/>
  <c r="AU305" s="1"/>
  <c r="AR305"/>
  <c r="AS305" s="1"/>
  <c r="AP305"/>
  <c r="AQ305" s="1"/>
  <c r="AN305"/>
  <c r="AO305" s="1"/>
  <c r="AL305"/>
  <c r="AM305" s="1"/>
  <c r="AJ305"/>
  <c r="AK305" s="1"/>
  <c r="AH305"/>
  <c r="AI305" s="1"/>
  <c r="AF305"/>
  <c r="AG305" s="1"/>
  <c r="AD305"/>
  <c r="AE305" s="1"/>
  <c r="AB305"/>
  <c r="AC305" s="1"/>
  <c r="Z305"/>
  <c r="AA305" s="1"/>
  <c r="X305"/>
  <c r="Y305" s="1"/>
  <c r="V305"/>
  <c r="W305" s="1"/>
  <c r="T305"/>
  <c r="U305" s="1"/>
  <c r="R305"/>
  <c r="S305" s="1"/>
  <c r="P305"/>
  <c r="Q305" s="1"/>
  <c r="N305"/>
  <c r="O305" s="1"/>
  <c r="L305"/>
  <c r="M305" s="1"/>
  <c r="J305"/>
  <c r="K305" s="1"/>
  <c r="AZ304"/>
  <c r="BA304" s="1"/>
  <c r="AX304"/>
  <c r="AY304" s="1"/>
  <c r="AV304"/>
  <c r="AW304" s="1"/>
  <c r="AT304"/>
  <c r="AU304" s="1"/>
  <c r="AR304"/>
  <c r="AS304" s="1"/>
  <c r="AP304"/>
  <c r="AQ304" s="1"/>
  <c r="AN304"/>
  <c r="AO304" s="1"/>
  <c r="AL304"/>
  <c r="AM304" s="1"/>
  <c r="AJ304"/>
  <c r="AK304" s="1"/>
  <c r="AH304"/>
  <c r="AI304" s="1"/>
  <c r="AF304"/>
  <c r="AG304" s="1"/>
  <c r="AD304"/>
  <c r="AE304" s="1"/>
  <c r="AB304"/>
  <c r="AC304" s="1"/>
  <c r="Z304"/>
  <c r="AA304" s="1"/>
  <c r="X304"/>
  <c r="Y304" s="1"/>
  <c r="V304"/>
  <c r="W304" s="1"/>
  <c r="T304"/>
  <c r="U304" s="1"/>
  <c r="R304"/>
  <c r="S304" s="1"/>
  <c r="P304"/>
  <c r="Q304" s="1"/>
  <c r="N304"/>
  <c r="O304" s="1"/>
  <c r="L304"/>
  <c r="M304" s="1"/>
  <c r="J304"/>
  <c r="K304" s="1"/>
  <c r="AZ303"/>
  <c r="BA303" s="1"/>
  <c r="AX303"/>
  <c r="AY303" s="1"/>
  <c r="AV303"/>
  <c r="AW303" s="1"/>
  <c r="AT303"/>
  <c r="AU303" s="1"/>
  <c r="AR303"/>
  <c r="AS303" s="1"/>
  <c r="AP303"/>
  <c r="AQ303" s="1"/>
  <c r="AN303"/>
  <c r="AO303" s="1"/>
  <c r="AL303"/>
  <c r="AM303" s="1"/>
  <c r="AJ303"/>
  <c r="AK303" s="1"/>
  <c r="AH303"/>
  <c r="AI303" s="1"/>
  <c r="AF303"/>
  <c r="AG303" s="1"/>
  <c r="AD303"/>
  <c r="AE303" s="1"/>
  <c r="AB303"/>
  <c r="AC303" s="1"/>
  <c r="Z303"/>
  <c r="AA303" s="1"/>
  <c r="X303"/>
  <c r="Y303" s="1"/>
  <c r="V303"/>
  <c r="W303" s="1"/>
  <c r="T303"/>
  <c r="U303" s="1"/>
  <c r="R303"/>
  <c r="S303" s="1"/>
  <c r="P303"/>
  <c r="Q303" s="1"/>
  <c r="N303"/>
  <c r="O303" s="1"/>
  <c r="L303"/>
  <c r="M303" s="1"/>
  <c r="J303"/>
  <c r="K303" s="1"/>
  <c r="AZ302"/>
  <c r="BA302" s="1"/>
  <c r="AX302"/>
  <c r="AY302" s="1"/>
  <c r="AV302"/>
  <c r="AW302" s="1"/>
  <c r="AT302"/>
  <c r="AU302" s="1"/>
  <c r="AR302"/>
  <c r="AS302" s="1"/>
  <c r="AP302"/>
  <c r="AQ302" s="1"/>
  <c r="AN302"/>
  <c r="AO302" s="1"/>
  <c r="AL302"/>
  <c r="AM302" s="1"/>
  <c r="AJ302"/>
  <c r="AK302" s="1"/>
  <c r="AH302"/>
  <c r="AI302" s="1"/>
  <c r="AF302"/>
  <c r="AG302" s="1"/>
  <c r="AD302"/>
  <c r="AE302" s="1"/>
  <c r="AB302"/>
  <c r="AC302" s="1"/>
  <c r="Z302"/>
  <c r="AA302" s="1"/>
  <c r="X302"/>
  <c r="Y302" s="1"/>
  <c r="V302"/>
  <c r="W302" s="1"/>
  <c r="T302"/>
  <c r="U302" s="1"/>
  <c r="R302"/>
  <c r="S302" s="1"/>
  <c r="P302"/>
  <c r="Q302" s="1"/>
  <c r="N302"/>
  <c r="O302" s="1"/>
  <c r="L302"/>
  <c r="M302" s="1"/>
  <c r="J302"/>
  <c r="K302" s="1"/>
  <c r="AZ301"/>
  <c r="BA301" s="1"/>
  <c r="AX301"/>
  <c r="AY301" s="1"/>
  <c r="AV301"/>
  <c r="AW301" s="1"/>
  <c r="AT301"/>
  <c r="AU301" s="1"/>
  <c r="AR301"/>
  <c r="AS301" s="1"/>
  <c r="AP301"/>
  <c r="AQ301" s="1"/>
  <c r="AN301"/>
  <c r="AO301" s="1"/>
  <c r="AL301"/>
  <c r="AM301" s="1"/>
  <c r="AJ301"/>
  <c r="AK301" s="1"/>
  <c r="AH301"/>
  <c r="AI301" s="1"/>
  <c r="AF301"/>
  <c r="AG301" s="1"/>
  <c r="AD301"/>
  <c r="AE301" s="1"/>
  <c r="AB301"/>
  <c r="AC301" s="1"/>
  <c r="Z301"/>
  <c r="AA301" s="1"/>
  <c r="X301"/>
  <c r="Y301" s="1"/>
  <c r="V301"/>
  <c r="W301" s="1"/>
  <c r="T301"/>
  <c r="U301" s="1"/>
  <c r="R301"/>
  <c r="S301" s="1"/>
  <c r="P301"/>
  <c r="Q301" s="1"/>
  <c r="N301"/>
  <c r="O301" s="1"/>
  <c r="L301"/>
  <c r="M301" s="1"/>
  <c r="J301"/>
  <c r="K301" s="1"/>
  <c r="AZ300"/>
  <c r="BA300" s="1"/>
  <c r="AX300"/>
  <c r="AY300" s="1"/>
  <c r="AV300"/>
  <c r="AW300" s="1"/>
  <c r="AT300"/>
  <c r="AU300" s="1"/>
  <c r="AR300"/>
  <c r="AS300" s="1"/>
  <c r="AP300"/>
  <c r="AQ300" s="1"/>
  <c r="AN300"/>
  <c r="AO300" s="1"/>
  <c r="AL300"/>
  <c r="AM300" s="1"/>
  <c r="AJ300"/>
  <c r="AK300" s="1"/>
  <c r="AH300"/>
  <c r="AI300" s="1"/>
  <c r="AF300"/>
  <c r="AG300" s="1"/>
  <c r="AD300"/>
  <c r="AE300" s="1"/>
  <c r="AB300"/>
  <c r="AC300" s="1"/>
  <c r="Z300"/>
  <c r="AA300" s="1"/>
  <c r="X300"/>
  <c r="Y300" s="1"/>
  <c r="V300"/>
  <c r="W300" s="1"/>
  <c r="T300"/>
  <c r="U300" s="1"/>
  <c r="R300"/>
  <c r="S300" s="1"/>
  <c r="P300"/>
  <c r="Q300" s="1"/>
  <c r="N300"/>
  <c r="O300" s="1"/>
  <c r="L300"/>
  <c r="M300" s="1"/>
  <c r="J300"/>
  <c r="K300" s="1"/>
  <c r="AZ299"/>
  <c r="BA299" s="1"/>
  <c r="AX299"/>
  <c r="AY299" s="1"/>
  <c r="AV299"/>
  <c r="AW299" s="1"/>
  <c r="AT299"/>
  <c r="AU299" s="1"/>
  <c r="AR299"/>
  <c r="AS299" s="1"/>
  <c r="AP299"/>
  <c r="AQ299" s="1"/>
  <c r="AN299"/>
  <c r="AO299" s="1"/>
  <c r="AL299"/>
  <c r="AM299" s="1"/>
  <c r="AJ299"/>
  <c r="AK299" s="1"/>
  <c r="AH299"/>
  <c r="AI299" s="1"/>
  <c r="AF299"/>
  <c r="AG299" s="1"/>
  <c r="AD299"/>
  <c r="AE299" s="1"/>
  <c r="AB299"/>
  <c r="AC299" s="1"/>
  <c r="Z299"/>
  <c r="AA299" s="1"/>
  <c r="X299"/>
  <c r="Y299" s="1"/>
  <c r="V299"/>
  <c r="W299" s="1"/>
  <c r="T299"/>
  <c r="U299" s="1"/>
  <c r="R299"/>
  <c r="S299" s="1"/>
  <c r="P299"/>
  <c r="Q299" s="1"/>
  <c r="N299"/>
  <c r="O299" s="1"/>
  <c r="L299"/>
  <c r="M299" s="1"/>
  <c r="J299"/>
  <c r="K299" s="1"/>
  <c r="AZ298"/>
  <c r="BA298" s="1"/>
  <c r="AX298"/>
  <c r="AY298" s="1"/>
  <c r="AV298"/>
  <c r="AW298" s="1"/>
  <c r="AT298"/>
  <c r="AU298" s="1"/>
  <c r="AR298"/>
  <c r="AS298" s="1"/>
  <c r="AP298"/>
  <c r="AQ298" s="1"/>
  <c r="AN298"/>
  <c r="AO298" s="1"/>
  <c r="AL298"/>
  <c r="AM298" s="1"/>
  <c r="AJ298"/>
  <c r="AK298" s="1"/>
  <c r="AH298"/>
  <c r="AI298" s="1"/>
  <c r="AF298"/>
  <c r="AG298" s="1"/>
  <c r="AD298"/>
  <c r="AE298" s="1"/>
  <c r="AB298"/>
  <c r="AC298" s="1"/>
  <c r="Z298"/>
  <c r="AA298" s="1"/>
  <c r="X298"/>
  <c r="Y298" s="1"/>
  <c r="V298"/>
  <c r="W298" s="1"/>
  <c r="T298"/>
  <c r="U298" s="1"/>
  <c r="R298"/>
  <c r="S298" s="1"/>
  <c r="P298"/>
  <c r="Q298" s="1"/>
  <c r="N298"/>
  <c r="O298" s="1"/>
  <c r="L298"/>
  <c r="M298" s="1"/>
  <c r="J298"/>
  <c r="K298" s="1"/>
  <c r="AZ297"/>
  <c r="BA297" s="1"/>
  <c r="AX297"/>
  <c r="AY297" s="1"/>
  <c r="AV297"/>
  <c r="AW297" s="1"/>
  <c r="AT297"/>
  <c r="AU297" s="1"/>
  <c r="AR297"/>
  <c r="AS297" s="1"/>
  <c r="AP297"/>
  <c r="AQ297" s="1"/>
  <c r="AN297"/>
  <c r="AO297" s="1"/>
  <c r="AL297"/>
  <c r="AM297" s="1"/>
  <c r="AJ297"/>
  <c r="AK297" s="1"/>
  <c r="AH297"/>
  <c r="AI297" s="1"/>
  <c r="AF297"/>
  <c r="AG297" s="1"/>
  <c r="AD297"/>
  <c r="AE297" s="1"/>
  <c r="AB297"/>
  <c r="AC297" s="1"/>
  <c r="Z297"/>
  <c r="AA297" s="1"/>
  <c r="X297"/>
  <c r="Y297" s="1"/>
  <c r="V297"/>
  <c r="W297" s="1"/>
  <c r="T297"/>
  <c r="U297" s="1"/>
  <c r="R297"/>
  <c r="S297" s="1"/>
  <c r="P297"/>
  <c r="Q297" s="1"/>
  <c r="N297"/>
  <c r="O297" s="1"/>
  <c r="L297"/>
  <c r="M297" s="1"/>
  <c r="J297"/>
  <c r="K297" s="1"/>
  <c r="AZ296"/>
  <c r="BA296" s="1"/>
  <c r="AX296"/>
  <c r="AY296" s="1"/>
  <c r="AV296"/>
  <c r="AW296" s="1"/>
  <c r="AT296"/>
  <c r="AU296" s="1"/>
  <c r="AR296"/>
  <c r="AS296" s="1"/>
  <c r="AP296"/>
  <c r="AQ296" s="1"/>
  <c r="AN296"/>
  <c r="AO296" s="1"/>
  <c r="AL296"/>
  <c r="AM296" s="1"/>
  <c r="AJ296"/>
  <c r="AK296" s="1"/>
  <c r="AH296"/>
  <c r="AI296" s="1"/>
  <c r="AF296"/>
  <c r="AG296" s="1"/>
  <c r="AD296"/>
  <c r="AE296" s="1"/>
  <c r="AB296"/>
  <c r="AC296" s="1"/>
  <c r="Z296"/>
  <c r="AA296" s="1"/>
  <c r="X296"/>
  <c r="Y296" s="1"/>
  <c r="V296"/>
  <c r="W296" s="1"/>
  <c r="T296"/>
  <c r="U296" s="1"/>
  <c r="R296"/>
  <c r="S296" s="1"/>
  <c r="P296"/>
  <c r="Q296" s="1"/>
  <c r="N296"/>
  <c r="O296" s="1"/>
  <c r="L296"/>
  <c r="M296" s="1"/>
  <c r="J296"/>
  <c r="K296" s="1"/>
  <c r="AZ295"/>
  <c r="BA295" s="1"/>
  <c r="AX295"/>
  <c r="AY295" s="1"/>
  <c r="AV295"/>
  <c r="AW295" s="1"/>
  <c r="AT295"/>
  <c r="AU295" s="1"/>
  <c r="AR295"/>
  <c r="AS295" s="1"/>
  <c r="AP295"/>
  <c r="AQ295" s="1"/>
  <c r="AN295"/>
  <c r="AO295" s="1"/>
  <c r="AL295"/>
  <c r="AM295" s="1"/>
  <c r="AJ295"/>
  <c r="AK295" s="1"/>
  <c r="AH295"/>
  <c r="AI295" s="1"/>
  <c r="AF295"/>
  <c r="AG295" s="1"/>
  <c r="AD295"/>
  <c r="AE295" s="1"/>
  <c r="AB295"/>
  <c r="AC295" s="1"/>
  <c r="Z295"/>
  <c r="AA295" s="1"/>
  <c r="X295"/>
  <c r="Y295" s="1"/>
  <c r="V295"/>
  <c r="W295" s="1"/>
  <c r="T295"/>
  <c r="U295" s="1"/>
  <c r="R295"/>
  <c r="S295" s="1"/>
  <c r="P295"/>
  <c r="Q295" s="1"/>
  <c r="N295"/>
  <c r="O295" s="1"/>
  <c r="L295"/>
  <c r="M295" s="1"/>
  <c r="J295"/>
  <c r="K295" s="1"/>
  <c r="AZ294"/>
  <c r="BA294" s="1"/>
  <c r="AX294"/>
  <c r="AY294" s="1"/>
  <c r="AV294"/>
  <c r="AW294" s="1"/>
  <c r="AT294"/>
  <c r="AU294" s="1"/>
  <c r="AR294"/>
  <c r="AS294" s="1"/>
  <c r="AP294"/>
  <c r="AQ294" s="1"/>
  <c r="AN294"/>
  <c r="AO294" s="1"/>
  <c r="AL294"/>
  <c r="AM294" s="1"/>
  <c r="AJ294"/>
  <c r="AK294" s="1"/>
  <c r="AH294"/>
  <c r="AI294" s="1"/>
  <c r="AF294"/>
  <c r="AG294" s="1"/>
  <c r="AD294"/>
  <c r="AE294" s="1"/>
  <c r="AB294"/>
  <c r="AC294" s="1"/>
  <c r="Z294"/>
  <c r="AA294" s="1"/>
  <c r="X294"/>
  <c r="Y294" s="1"/>
  <c r="V294"/>
  <c r="W294" s="1"/>
  <c r="T294"/>
  <c r="U294" s="1"/>
  <c r="R294"/>
  <c r="S294" s="1"/>
  <c r="P294"/>
  <c r="Q294" s="1"/>
  <c r="N294"/>
  <c r="O294" s="1"/>
  <c r="L294"/>
  <c r="M294" s="1"/>
  <c r="J294"/>
  <c r="K294" s="1"/>
  <c r="AZ293"/>
  <c r="BA293" s="1"/>
  <c r="AX293"/>
  <c r="AY293" s="1"/>
  <c r="AV293"/>
  <c r="AW293" s="1"/>
  <c r="AT293"/>
  <c r="AU293" s="1"/>
  <c r="AR293"/>
  <c r="AS293" s="1"/>
  <c r="AP293"/>
  <c r="AQ293" s="1"/>
  <c r="AN293"/>
  <c r="AO293" s="1"/>
  <c r="AL293"/>
  <c r="AM293" s="1"/>
  <c r="AJ293"/>
  <c r="AK293" s="1"/>
  <c r="AH293"/>
  <c r="AI293" s="1"/>
  <c r="AF293"/>
  <c r="AG293" s="1"/>
  <c r="AD293"/>
  <c r="AE293" s="1"/>
  <c r="AB293"/>
  <c r="AC293" s="1"/>
  <c r="Z293"/>
  <c r="AA293" s="1"/>
  <c r="X293"/>
  <c r="Y293" s="1"/>
  <c r="V293"/>
  <c r="W293" s="1"/>
  <c r="T293"/>
  <c r="U293" s="1"/>
  <c r="R293"/>
  <c r="S293" s="1"/>
  <c r="P293"/>
  <c r="Q293" s="1"/>
  <c r="N293"/>
  <c r="O293" s="1"/>
  <c r="L293"/>
  <c r="M293" s="1"/>
  <c r="J293"/>
  <c r="K293" s="1"/>
  <c r="AZ292"/>
  <c r="BA292" s="1"/>
  <c r="AX292"/>
  <c r="AY292" s="1"/>
  <c r="AV292"/>
  <c r="AW292" s="1"/>
  <c r="AT292"/>
  <c r="AU292" s="1"/>
  <c r="AR292"/>
  <c r="AS292" s="1"/>
  <c r="AP292"/>
  <c r="AQ292" s="1"/>
  <c r="AN292"/>
  <c r="AO292" s="1"/>
  <c r="AL292"/>
  <c r="AM292" s="1"/>
  <c r="AJ292"/>
  <c r="AK292" s="1"/>
  <c r="AH292"/>
  <c r="AI292" s="1"/>
  <c r="AF292"/>
  <c r="AG292" s="1"/>
  <c r="AD292"/>
  <c r="AE292" s="1"/>
  <c r="AB292"/>
  <c r="AC292" s="1"/>
  <c r="Z292"/>
  <c r="AA292" s="1"/>
  <c r="X292"/>
  <c r="Y292" s="1"/>
  <c r="V292"/>
  <c r="W292" s="1"/>
  <c r="T292"/>
  <c r="U292" s="1"/>
  <c r="R292"/>
  <c r="S292" s="1"/>
  <c r="P292"/>
  <c r="Q292" s="1"/>
  <c r="N292"/>
  <c r="O292" s="1"/>
  <c r="L292"/>
  <c r="M292" s="1"/>
  <c r="J292"/>
  <c r="K292" s="1"/>
  <c r="AZ291"/>
  <c r="BA291" s="1"/>
  <c r="AX291"/>
  <c r="AY291" s="1"/>
  <c r="AV291"/>
  <c r="AW291" s="1"/>
  <c r="AT291"/>
  <c r="AU291" s="1"/>
  <c r="AR291"/>
  <c r="AS291" s="1"/>
  <c r="AP291"/>
  <c r="AQ291" s="1"/>
  <c r="AN291"/>
  <c r="AO291" s="1"/>
  <c r="AL291"/>
  <c r="AM291" s="1"/>
  <c r="AJ291"/>
  <c r="AK291" s="1"/>
  <c r="AH291"/>
  <c r="AI291" s="1"/>
  <c r="AF291"/>
  <c r="AG291" s="1"/>
  <c r="AD291"/>
  <c r="AE291" s="1"/>
  <c r="AB291"/>
  <c r="AC291" s="1"/>
  <c r="Z291"/>
  <c r="AA291" s="1"/>
  <c r="X291"/>
  <c r="Y291" s="1"/>
  <c r="V291"/>
  <c r="W291" s="1"/>
  <c r="T291"/>
  <c r="U291" s="1"/>
  <c r="R291"/>
  <c r="S291" s="1"/>
  <c r="P291"/>
  <c r="Q291" s="1"/>
  <c r="N291"/>
  <c r="O291" s="1"/>
  <c r="L291"/>
  <c r="M291" s="1"/>
  <c r="J291"/>
  <c r="K291" s="1"/>
  <c r="AZ290"/>
  <c r="BA290" s="1"/>
  <c r="AX290"/>
  <c r="AY290" s="1"/>
  <c r="AV290"/>
  <c r="AW290" s="1"/>
  <c r="AT290"/>
  <c r="AU290" s="1"/>
  <c r="AR290"/>
  <c r="AS290" s="1"/>
  <c r="AP290"/>
  <c r="AQ290" s="1"/>
  <c r="AN290"/>
  <c r="AO290" s="1"/>
  <c r="AL290"/>
  <c r="AM290" s="1"/>
  <c r="AJ290"/>
  <c r="AK290" s="1"/>
  <c r="AH290"/>
  <c r="AI290" s="1"/>
  <c r="AF290"/>
  <c r="AG290" s="1"/>
  <c r="AD290"/>
  <c r="AE290" s="1"/>
  <c r="AB290"/>
  <c r="AC290" s="1"/>
  <c r="Z290"/>
  <c r="AA290" s="1"/>
  <c r="X290"/>
  <c r="Y290" s="1"/>
  <c r="V290"/>
  <c r="W290" s="1"/>
  <c r="T290"/>
  <c r="U290" s="1"/>
  <c r="R290"/>
  <c r="S290" s="1"/>
  <c r="P290"/>
  <c r="Q290" s="1"/>
  <c r="N290"/>
  <c r="O290" s="1"/>
  <c r="L290"/>
  <c r="M290" s="1"/>
  <c r="J290"/>
  <c r="K290" s="1"/>
  <c r="BA289"/>
  <c r="AY289"/>
  <c r="AW289"/>
  <c r="AU289"/>
  <c r="AS289"/>
  <c r="AQ289"/>
  <c r="AO289"/>
  <c r="AM289"/>
  <c r="AK289"/>
  <c r="AI289"/>
  <c r="AG289"/>
  <c r="AE289"/>
  <c r="AC289"/>
  <c r="AA289"/>
  <c r="Y289"/>
  <c r="W289"/>
  <c r="U289"/>
  <c r="S289"/>
  <c r="Q289"/>
  <c r="O289"/>
  <c r="M289"/>
  <c r="K289"/>
  <c r="I289"/>
  <c r="AZ288"/>
  <c r="BA288" s="1"/>
  <c r="AX288"/>
  <c r="AY288" s="1"/>
  <c r="AV288"/>
  <c r="AW288" s="1"/>
  <c r="AT288"/>
  <c r="AU288" s="1"/>
  <c r="AR288"/>
  <c r="AS288" s="1"/>
  <c r="AP288"/>
  <c r="AQ288" s="1"/>
  <c r="AN288"/>
  <c r="AO288" s="1"/>
  <c r="AL288"/>
  <c r="AM288" s="1"/>
  <c r="AJ288"/>
  <c r="AK288" s="1"/>
  <c r="AH288"/>
  <c r="AI288" s="1"/>
  <c r="AF288"/>
  <c r="AG288" s="1"/>
  <c r="AD288"/>
  <c r="AE288" s="1"/>
  <c r="AB288"/>
  <c r="AC288" s="1"/>
  <c r="Z288"/>
  <c r="AA288" s="1"/>
  <c r="X288"/>
  <c r="Y288" s="1"/>
  <c r="V288"/>
  <c r="W288" s="1"/>
  <c r="T288"/>
  <c r="U288" s="1"/>
  <c r="R288"/>
  <c r="S288" s="1"/>
  <c r="P288"/>
  <c r="Q288" s="1"/>
  <c r="N288"/>
  <c r="O288" s="1"/>
  <c r="L288"/>
  <c r="M288" s="1"/>
  <c r="J288"/>
  <c r="K288" s="1"/>
  <c r="AZ287"/>
  <c r="BA287" s="1"/>
  <c r="AX287"/>
  <c r="AY287" s="1"/>
  <c r="AV287"/>
  <c r="AW287" s="1"/>
  <c r="AT287"/>
  <c r="AU287" s="1"/>
  <c r="AR287"/>
  <c r="AS287" s="1"/>
  <c r="AP287"/>
  <c r="AQ287" s="1"/>
  <c r="AN287"/>
  <c r="AO287" s="1"/>
  <c r="AL287"/>
  <c r="AM287" s="1"/>
  <c r="AJ287"/>
  <c r="AK287" s="1"/>
  <c r="AH287"/>
  <c r="AI287" s="1"/>
  <c r="AF287"/>
  <c r="AG287" s="1"/>
  <c r="AD287"/>
  <c r="AE287" s="1"/>
  <c r="AB287"/>
  <c r="AC287" s="1"/>
  <c r="Z287"/>
  <c r="AA287" s="1"/>
  <c r="X287"/>
  <c r="Y287" s="1"/>
  <c r="V287"/>
  <c r="W287" s="1"/>
  <c r="T287"/>
  <c r="U287" s="1"/>
  <c r="R287"/>
  <c r="S287" s="1"/>
  <c r="P287"/>
  <c r="Q287" s="1"/>
  <c r="N287"/>
  <c r="O287" s="1"/>
  <c r="L287"/>
  <c r="M287" s="1"/>
  <c r="J287"/>
  <c r="K287" s="1"/>
  <c r="AZ286"/>
  <c r="BA286" s="1"/>
  <c r="AX286"/>
  <c r="AY286" s="1"/>
  <c r="AV286"/>
  <c r="AW286" s="1"/>
  <c r="AT286"/>
  <c r="AU286" s="1"/>
  <c r="AR286"/>
  <c r="AS286" s="1"/>
  <c r="AP286"/>
  <c r="AQ286" s="1"/>
  <c r="AN286"/>
  <c r="AO286" s="1"/>
  <c r="AL286"/>
  <c r="AM286" s="1"/>
  <c r="AJ286"/>
  <c r="AK286" s="1"/>
  <c r="AH286"/>
  <c r="AI286" s="1"/>
  <c r="AF286"/>
  <c r="AG286" s="1"/>
  <c r="AD286"/>
  <c r="AE286" s="1"/>
  <c r="AB286"/>
  <c r="AC286" s="1"/>
  <c r="Z286"/>
  <c r="AA286" s="1"/>
  <c r="X286"/>
  <c r="Y286" s="1"/>
  <c r="V286"/>
  <c r="W286" s="1"/>
  <c r="T286"/>
  <c r="U286" s="1"/>
  <c r="R286"/>
  <c r="S286" s="1"/>
  <c r="P286"/>
  <c r="Q286" s="1"/>
  <c r="N286"/>
  <c r="O286" s="1"/>
  <c r="L286"/>
  <c r="M286" s="1"/>
  <c r="J286"/>
  <c r="K286" s="1"/>
  <c r="BA285"/>
  <c r="AY285"/>
  <c r="AW285"/>
  <c r="AU285"/>
  <c r="AS285"/>
  <c r="AQ285"/>
  <c r="AO285"/>
  <c r="AM285"/>
  <c r="AK285"/>
  <c r="AI285"/>
  <c r="AG285"/>
  <c r="AE285"/>
  <c r="AC285"/>
  <c r="AA285"/>
  <c r="Y285"/>
  <c r="W285"/>
  <c r="U285"/>
  <c r="S285"/>
  <c r="Q285"/>
  <c r="O285"/>
  <c r="M285"/>
  <c r="K285"/>
  <c r="I285"/>
  <c r="AZ284"/>
  <c r="BA284" s="1"/>
  <c r="AX284"/>
  <c r="AY284" s="1"/>
  <c r="AV284"/>
  <c r="AW284" s="1"/>
  <c r="AT284"/>
  <c r="AU284" s="1"/>
  <c r="AR284"/>
  <c r="AS284" s="1"/>
  <c r="AP284"/>
  <c r="AQ284" s="1"/>
  <c r="AN284"/>
  <c r="AO284" s="1"/>
  <c r="AL284"/>
  <c r="AM284" s="1"/>
  <c r="AJ284"/>
  <c r="AK284" s="1"/>
  <c r="AH284"/>
  <c r="AI284" s="1"/>
  <c r="AF284"/>
  <c r="AG284" s="1"/>
  <c r="AD284"/>
  <c r="AE284" s="1"/>
  <c r="AB284"/>
  <c r="AC284" s="1"/>
  <c r="Z284"/>
  <c r="AA284" s="1"/>
  <c r="X284"/>
  <c r="Y284" s="1"/>
  <c r="V284"/>
  <c r="W284" s="1"/>
  <c r="T284"/>
  <c r="U284" s="1"/>
  <c r="R284"/>
  <c r="S284" s="1"/>
  <c r="P284"/>
  <c r="Q284" s="1"/>
  <c r="N284"/>
  <c r="O284" s="1"/>
  <c r="L284"/>
  <c r="M284" s="1"/>
  <c r="J284"/>
  <c r="K284" s="1"/>
  <c r="AZ283"/>
  <c r="BA283" s="1"/>
  <c r="AX283"/>
  <c r="AY283" s="1"/>
  <c r="AV283"/>
  <c r="AW283" s="1"/>
  <c r="AT283"/>
  <c r="AU283" s="1"/>
  <c r="AR283"/>
  <c r="AS283" s="1"/>
  <c r="AP283"/>
  <c r="AQ283" s="1"/>
  <c r="AN283"/>
  <c r="AO283" s="1"/>
  <c r="AL283"/>
  <c r="AM283" s="1"/>
  <c r="AJ283"/>
  <c r="AK283" s="1"/>
  <c r="AH283"/>
  <c r="AI283" s="1"/>
  <c r="AF283"/>
  <c r="AG283" s="1"/>
  <c r="AD283"/>
  <c r="AE283" s="1"/>
  <c r="AB283"/>
  <c r="AC283" s="1"/>
  <c r="Z283"/>
  <c r="AA283" s="1"/>
  <c r="X283"/>
  <c r="Y283" s="1"/>
  <c r="V283"/>
  <c r="W283" s="1"/>
  <c r="T283"/>
  <c r="U283" s="1"/>
  <c r="R283"/>
  <c r="S283" s="1"/>
  <c r="P283"/>
  <c r="Q283" s="1"/>
  <c r="N283"/>
  <c r="O283" s="1"/>
  <c r="L283"/>
  <c r="M283" s="1"/>
  <c r="J283"/>
  <c r="K283" s="1"/>
  <c r="AZ282"/>
  <c r="BA282" s="1"/>
  <c r="AX282"/>
  <c r="AY282" s="1"/>
  <c r="AV282"/>
  <c r="AW282" s="1"/>
  <c r="AT282"/>
  <c r="AU282" s="1"/>
  <c r="AR282"/>
  <c r="AS282" s="1"/>
  <c r="AP282"/>
  <c r="AQ282" s="1"/>
  <c r="AN282"/>
  <c r="AO282" s="1"/>
  <c r="AL282"/>
  <c r="AM282" s="1"/>
  <c r="AJ282"/>
  <c r="AK282" s="1"/>
  <c r="AH282"/>
  <c r="AI282" s="1"/>
  <c r="AF282"/>
  <c r="AG282" s="1"/>
  <c r="AD282"/>
  <c r="AE282" s="1"/>
  <c r="AB282"/>
  <c r="AC282" s="1"/>
  <c r="Z282"/>
  <c r="AA282" s="1"/>
  <c r="X282"/>
  <c r="Y282" s="1"/>
  <c r="V282"/>
  <c r="W282" s="1"/>
  <c r="T282"/>
  <c r="U282" s="1"/>
  <c r="R282"/>
  <c r="S282" s="1"/>
  <c r="P282"/>
  <c r="Q282" s="1"/>
  <c r="N282"/>
  <c r="O282" s="1"/>
  <c r="L282"/>
  <c r="M282" s="1"/>
  <c r="J282"/>
  <c r="K282" s="1"/>
  <c r="BA281"/>
  <c r="AY281"/>
  <c r="AW281"/>
  <c r="AU281"/>
  <c r="AS281"/>
  <c r="AQ281"/>
  <c r="AO281"/>
  <c r="AM281"/>
  <c r="AK281"/>
  <c r="AI281"/>
  <c r="AG281"/>
  <c r="AE281"/>
  <c r="AC281"/>
  <c r="AA281"/>
  <c r="Y281"/>
  <c r="W281"/>
  <c r="U281"/>
  <c r="S281"/>
  <c r="Q281"/>
  <c r="O281"/>
  <c r="M281"/>
  <c r="K281"/>
  <c r="I281"/>
  <c r="AZ280"/>
  <c r="BA280" s="1"/>
  <c r="AX280"/>
  <c r="AY280" s="1"/>
  <c r="AV280"/>
  <c r="AW280" s="1"/>
  <c r="AT280"/>
  <c r="AU280" s="1"/>
  <c r="AR280"/>
  <c r="AS280" s="1"/>
  <c r="AP280"/>
  <c r="AQ280" s="1"/>
  <c r="AN280"/>
  <c r="AO280" s="1"/>
  <c r="AL280"/>
  <c r="AM280" s="1"/>
  <c r="AJ280"/>
  <c r="AK280" s="1"/>
  <c r="AH280"/>
  <c r="AI280" s="1"/>
  <c r="AF280"/>
  <c r="AG280" s="1"/>
  <c r="AD280"/>
  <c r="AE280" s="1"/>
  <c r="AB280"/>
  <c r="AC280" s="1"/>
  <c r="Z280"/>
  <c r="AA280" s="1"/>
  <c r="X280"/>
  <c r="Y280" s="1"/>
  <c r="V280"/>
  <c r="W280" s="1"/>
  <c r="T280"/>
  <c r="U280" s="1"/>
  <c r="R280"/>
  <c r="S280" s="1"/>
  <c r="P280"/>
  <c r="Q280" s="1"/>
  <c r="N280"/>
  <c r="O280" s="1"/>
  <c r="L280"/>
  <c r="M280" s="1"/>
  <c r="J280"/>
  <c r="K280" s="1"/>
  <c r="AZ279"/>
  <c r="BA279" s="1"/>
  <c r="AX279"/>
  <c r="AY279" s="1"/>
  <c r="AV279"/>
  <c r="AW279" s="1"/>
  <c r="AT279"/>
  <c r="AU279" s="1"/>
  <c r="AR279"/>
  <c r="AS279" s="1"/>
  <c r="AP279"/>
  <c r="AQ279" s="1"/>
  <c r="AN279"/>
  <c r="AO279" s="1"/>
  <c r="AL279"/>
  <c r="AM279" s="1"/>
  <c r="AJ279"/>
  <c r="AK279" s="1"/>
  <c r="AH279"/>
  <c r="AI279" s="1"/>
  <c r="AF279"/>
  <c r="AG279" s="1"/>
  <c r="AD279"/>
  <c r="AE279" s="1"/>
  <c r="AB279"/>
  <c r="AC279" s="1"/>
  <c r="Z279"/>
  <c r="AA279" s="1"/>
  <c r="X279"/>
  <c r="Y279" s="1"/>
  <c r="V279"/>
  <c r="W279" s="1"/>
  <c r="T279"/>
  <c r="U279" s="1"/>
  <c r="R279"/>
  <c r="S279" s="1"/>
  <c r="P279"/>
  <c r="Q279" s="1"/>
  <c r="N279"/>
  <c r="O279" s="1"/>
  <c r="L279"/>
  <c r="M279" s="1"/>
  <c r="J279"/>
  <c r="K279" s="1"/>
  <c r="AZ278"/>
  <c r="BA278" s="1"/>
  <c r="AX278"/>
  <c r="AY278" s="1"/>
  <c r="AV278"/>
  <c r="AW278" s="1"/>
  <c r="AT278"/>
  <c r="AU278" s="1"/>
  <c r="AR278"/>
  <c r="AS278" s="1"/>
  <c r="AP278"/>
  <c r="AQ278" s="1"/>
  <c r="AN278"/>
  <c r="AO278" s="1"/>
  <c r="AL278"/>
  <c r="AM278" s="1"/>
  <c r="AJ278"/>
  <c r="AK278" s="1"/>
  <c r="AH278"/>
  <c r="AI278" s="1"/>
  <c r="AF278"/>
  <c r="AG278" s="1"/>
  <c r="AD278"/>
  <c r="AE278" s="1"/>
  <c r="AB278"/>
  <c r="AC278" s="1"/>
  <c r="Z278"/>
  <c r="AA278" s="1"/>
  <c r="X278"/>
  <c r="Y278" s="1"/>
  <c r="V278"/>
  <c r="W278" s="1"/>
  <c r="T278"/>
  <c r="U278" s="1"/>
  <c r="R278"/>
  <c r="S278" s="1"/>
  <c r="P278"/>
  <c r="Q278" s="1"/>
  <c r="N278"/>
  <c r="O278" s="1"/>
  <c r="L278"/>
  <c r="M278" s="1"/>
  <c r="J278"/>
  <c r="K278" s="1"/>
  <c r="AZ277"/>
  <c r="BA277" s="1"/>
  <c r="AX277"/>
  <c r="AY277" s="1"/>
  <c r="AV277"/>
  <c r="AW277" s="1"/>
  <c r="AT277"/>
  <c r="AU277" s="1"/>
  <c r="AR277"/>
  <c r="AS277" s="1"/>
  <c r="AP277"/>
  <c r="AQ277" s="1"/>
  <c r="AN277"/>
  <c r="AO277" s="1"/>
  <c r="AL277"/>
  <c r="AM277" s="1"/>
  <c r="AJ277"/>
  <c r="AK277" s="1"/>
  <c r="AH277"/>
  <c r="AI277" s="1"/>
  <c r="AF277"/>
  <c r="AG277" s="1"/>
  <c r="AD277"/>
  <c r="AE277" s="1"/>
  <c r="AB277"/>
  <c r="AC277" s="1"/>
  <c r="Z277"/>
  <c r="AA277" s="1"/>
  <c r="X277"/>
  <c r="Y277" s="1"/>
  <c r="V277"/>
  <c r="W277" s="1"/>
  <c r="T277"/>
  <c r="U277" s="1"/>
  <c r="R277"/>
  <c r="S277" s="1"/>
  <c r="P277"/>
  <c r="Q277" s="1"/>
  <c r="N277"/>
  <c r="O277" s="1"/>
  <c r="L277"/>
  <c r="M277" s="1"/>
  <c r="J277"/>
  <c r="K277" s="1"/>
  <c r="AZ276"/>
  <c r="BA276" s="1"/>
  <c r="AX276"/>
  <c r="AY276" s="1"/>
  <c r="AV276"/>
  <c r="AW276" s="1"/>
  <c r="AT276"/>
  <c r="AU276" s="1"/>
  <c r="AR276"/>
  <c r="AS276" s="1"/>
  <c r="AP276"/>
  <c r="AQ276" s="1"/>
  <c r="AN276"/>
  <c r="AO276" s="1"/>
  <c r="AL276"/>
  <c r="AM276" s="1"/>
  <c r="AJ276"/>
  <c r="AK276" s="1"/>
  <c r="AH276"/>
  <c r="AI276" s="1"/>
  <c r="AF276"/>
  <c r="AG276" s="1"/>
  <c r="AD276"/>
  <c r="AE276" s="1"/>
  <c r="AB276"/>
  <c r="AC276" s="1"/>
  <c r="Z276"/>
  <c r="AA276" s="1"/>
  <c r="X276"/>
  <c r="Y276" s="1"/>
  <c r="V276"/>
  <c r="W276" s="1"/>
  <c r="T276"/>
  <c r="U276" s="1"/>
  <c r="R276"/>
  <c r="S276" s="1"/>
  <c r="P276"/>
  <c r="Q276" s="1"/>
  <c r="N276"/>
  <c r="O276" s="1"/>
  <c r="L276"/>
  <c r="M276" s="1"/>
  <c r="J276"/>
  <c r="K276" s="1"/>
  <c r="AZ275"/>
  <c r="BA275" s="1"/>
  <c r="AX275"/>
  <c r="AY275" s="1"/>
  <c r="AV275"/>
  <c r="AW275" s="1"/>
  <c r="AT275"/>
  <c r="AU275" s="1"/>
  <c r="AR275"/>
  <c r="AS275" s="1"/>
  <c r="AP275"/>
  <c r="AQ275" s="1"/>
  <c r="AN275"/>
  <c r="AO275" s="1"/>
  <c r="AL275"/>
  <c r="AM275" s="1"/>
  <c r="AJ275"/>
  <c r="AK275" s="1"/>
  <c r="AH275"/>
  <c r="AI275" s="1"/>
  <c r="AF275"/>
  <c r="AG275" s="1"/>
  <c r="AD275"/>
  <c r="AE275" s="1"/>
  <c r="AB275"/>
  <c r="AC275" s="1"/>
  <c r="Z275"/>
  <c r="AA275" s="1"/>
  <c r="X275"/>
  <c r="Y275" s="1"/>
  <c r="V275"/>
  <c r="W275" s="1"/>
  <c r="T275"/>
  <c r="U275" s="1"/>
  <c r="R275"/>
  <c r="S275" s="1"/>
  <c r="P275"/>
  <c r="Q275" s="1"/>
  <c r="N275"/>
  <c r="O275" s="1"/>
  <c r="L275"/>
  <c r="M275" s="1"/>
  <c r="J275"/>
  <c r="K275" s="1"/>
  <c r="AZ274"/>
  <c r="BA274" s="1"/>
  <c r="AX274"/>
  <c r="AY274" s="1"/>
  <c r="AV274"/>
  <c r="AW274" s="1"/>
  <c r="AT274"/>
  <c r="AU274" s="1"/>
  <c r="AR274"/>
  <c r="AS274" s="1"/>
  <c r="AP274"/>
  <c r="AQ274" s="1"/>
  <c r="AN274"/>
  <c r="AO274" s="1"/>
  <c r="AL274"/>
  <c r="AM274" s="1"/>
  <c r="AJ274"/>
  <c r="AK274" s="1"/>
  <c r="AH274"/>
  <c r="AI274" s="1"/>
  <c r="AF274"/>
  <c r="AG274" s="1"/>
  <c r="AD274"/>
  <c r="AE274" s="1"/>
  <c r="AB274"/>
  <c r="AC274" s="1"/>
  <c r="Z274"/>
  <c r="AA274" s="1"/>
  <c r="X274"/>
  <c r="Y274" s="1"/>
  <c r="V274"/>
  <c r="W274" s="1"/>
  <c r="T274"/>
  <c r="U274" s="1"/>
  <c r="R274"/>
  <c r="S274" s="1"/>
  <c r="P274"/>
  <c r="Q274" s="1"/>
  <c r="N274"/>
  <c r="O274" s="1"/>
  <c r="L274"/>
  <c r="M274" s="1"/>
  <c r="J274"/>
  <c r="K274" s="1"/>
  <c r="AZ273"/>
  <c r="BA273" s="1"/>
  <c r="AX273"/>
  <c r="AY273" s="1"/>
  <c r="AV273"/>
  <c r="AW273" s="1"/>
  <c r="AT273"/>
  <c r="AU273" s="1"/>
  <c r="AR273"/>
  <c r="AS273" s="1"/>
  <c r="AP273"/>
  <c r="AQ273" s="1"/>
  <c r="AN273"/>
  <c r="AO273" s="1"/>
  <c r="AL273"/>
  <c r="AM273" s="1"/>
  <c r="AJ273"/>
  <c r="AK273" s="1"/>
  <c r="AH273"/>
  <c r="AI273" s="1"/>
  <c r="AF273"/>
  <c r="AG273" s="1"/>
  <c r="AD273"/>
  <c r="AE273" s="1"/>
  <c r="AB273"/>
  <c r="AC273" s="1"/>
  <c r="Z273"/>
  <c r="AA273" s="1"/>
  <c r="X273"/>
  <c r="Y273" s="1"/>
  <c r="V273"/>
  <c r="W273" s="1"/>
  <c r="T273"/>
  <c r="U273" s="1"/>
  <c r="R273"/>
  <c r="S273" s="1"/>
  <c r="P273"/>
  <c r="Q273" s="1"/>
  <c r="N273"/>
  <c r="O273" s="1"/>
  <c r="L273"/>
  <c r="M273" s="1"/>
  <c r="J273"/>
  <c r="K273" s="1"/>
  <c r="AZ272"/>
  <c r="BA272" s="1"/>
  <c r="AX272"/>
  <c r="AY272" s="1"/>
  <c r="AV272"/>
  <c r="AW272" s="1"/>
  <c r="AT272"/>
  <c r="AU272" s="1"/>
  <c r="AR272"/>
  <c r="AS272" s="1"/>
  <c r="AP272"/>
  <c r="AQ272" s="1"/>
  <c r="AN272"/>
  <c r="AO272" s="1"/>
  <c r="AL272"/>
  <c r="AM272" s="1"/>
  <c r="AJ272"/>
  <c r="AK272" s="1"/>
  <c r="AH272"/>
  <c r="AI272" s="1"/>
  <c r="AF272"/>
  <c r="AG272" s="1"/>
  <c r="AD272"/>
  <c r="AE272" s="1"/>
  <c r="AB272"/>
  <c r="AC272" s="1"/>
  <c r="Z272"/>
  <c r="AA272" s="1"/>
  <c r="X272"/>
  <c r="Y272" s="1"/>
  <c r="V272"/>
  <c r="W272" s="1"/>
  <c r="T272"/>
  <c r="U272" s="1"/>
  <c r="R272"/>
  <c r="S272" s="1"/>
  <c r="P272"/>
  <c r="Q272" s="1"/>
  <c r="N272"/>
  <c r="O272" s="1"/>
  <c r="L272"/>
  <c r="M272" s="1"/>
  <c r="J272"/>
  <c r="K272" s="1"/>
  <c r="AZ271"/>
  <c r="BA271" s="1"/>
  <c r="AX271"/>
  <c r="AY271" s="1"/>
  <c r="AV271"/>
  <c r="AW271" s="1"/>
  <c r="AT271"/>
  <c r="AU271" s="1"/>
  <c r="AR271"/>
  <c r="AS271" s="1"/>
  <c r="AP271"/>
  <c r="AQ271" s="1"/>
  <c r="AN271"/>
  <c r="AO271" s="1"/>
  <c r="AL271"/>
  <c r="AM271" s="1"/>
  <c r="AJ271"/>
  <c r="AK271" s="1"/>
  <c r="AH271"/>
  <c r="AI271" s="1"/>
  <c r="AF271"/>
  <c r="AG271" s="1"/>
  <c r="AD271"/>
  <c r="AE271" s="1"/>
  <c r="AB271"/>
  <c r="AC271" s="1"/>
  <c r="Z271"/>
  <c r="AA271" s="1"/>
  <c r="X271"/>
  <c r="Y271" s="1"/>
  <c r="V271"/>
  <c r="W271" s="1"/>
  <c r="T271"/>
  <c r="U271" s="1"/>
  <c r="R271"/>
  <c r="S271" s="1"/>
  <c r="P271"/>
  <c r="Q271" s="1"/>
  <c r="N271"/>
  <c r="O271" s="1"/>
  <c r="L271"/>
  <c r="M271" s="1"/>
  <c r="J271"/>
  <c r="K271" s="1"/>
  <c r="AZ270"/>
  <c r="BA270" s="1"/>
  <c r="AX270"/>
  <c r="AY270" s="1"/>
  <c r="AV270"/>
  <c r="AW270" s="1"/>
  <c r="AT270"/>
  <c r="AU270" s="1"/>
  <c r="AR270"/>
  <c r="AS270" s="1"/>
  <c r="AP270"/>
  <c r="AQ270" s="1"/>
  <c r="AN270"/>
  <c r="AO270" s="1"/>
  <c r="AL270"/>
  <c r="AM270" s="1"/>
  <c r="AJ270"/>
  <c r="AK270" s="1"/>
  <c r="AH270"/>
  <c r="AI270" s="1"/>
  <c r="AF270"/>
  <c r="AG270" s="1"/>
  <c r="AD270"/>
  <c r="AE270" s="1"/>
  <c r="AB270"/>
  <c r="AC270" s="1"/>
  <c r="Z270"/>
  <c r="AA270" s="1"/>
  <c r="X270"/>
  <c r="Y270" s="1"/>
  <c r="V270"/>
  <c r="W270" s="1"/>
  <c r="T270"/>
  <c r="U270" s="1"/>
  <c r="R270"/>
  <c r="S270" s="1"/>
  <c r="P270"/>
  <c r="Q270" s="1"/>
  <c r="N270"/>
  <c r="O270" s="1"/>
  <c r="L270"/>
  <c r="M270" s="1"/>
  <c r="J270"/>
  <c r="K270" s="1"/>
  <c r="AZ269"/>
  <c r="BA269" s="1"/>
  <c r="AX269"/>
  <c r="AY269" s="1"/>
  <c r="AV269"/>
  <c r="AW269" s="1"/>
  <c r="AT269"/>
  <c r="AU269" s="1"/>
  <c r="AR269"/>
  <c r="AS269" s="1"/>
  <c r="AP269"/>
  <c r="AQ269" s="1"/>
  <c r="AN269"/>
  <c r="AO269" s="1"/>
  <c r="AL269"/>
  <c r="AM269" s="1"/>
  <c r="AJ269"/>
  <c r="AK269" s="1"/>
  <c r="AH269"/>
  <c r="AI269" s="1"/>
  <c r="AF269"/>
  <c r="AG269" s="1"/>
  <c r="AD269"/>
  <c r="AE269" s="1"/>
  <c r="AB269"/>
  <c r="AC269" s="1"/>
  <c r="Z269"/>
  <c r="AA269" s="1"/>
  <c r="X269"/>
  <c r="Y269" s="1"/>
  <c r="V269"/>
  <c r="W269" s="1"/>
  <c r="T269"/>
  <c r="U269" s="1"/>
  <c r="R269"/>
  <c r="S269" s="1"/>
  <c r="P269"/>
  <c r="Q269" s="1"/>
  <c r="N269"/>
  <c r="O269" s="1"/>
  <c r="L269"/>
  <c r="M269" s="1"/>
  <c r="J269"/>
  <c r="K269" s="1"/>
  <c r="BA268"/>
  <c r="AY268"/>
  <c r="AW268"/>
  <c r="AU268"/>
  <c r="AS268"/>
  <c r="AQ268"/>
  <c r="AO268"/>
  <c r="AM268"/>
  <c r="AK268"/>
  <c r="AI268"/>
  <c r="AG268"/>
  <c r="AE268"/>
  <c r="AC268"/>
  <c r="AA268"/>
  <c r="Y268"/>
  <c r="W268"/>
  <c r="U268"/>
  <c r="S268"/>
  <c r="Q268"/>
  <c r="O268"/>
  <c r="M268"/>
  <c r="K268"/>
  <c r="I268"/>
  <c r="AZ267"/>
  <c r="BA267" s="1"/>
  <c r="AX267"/>
  <c r="AY267" s="1"/>
  <c r="AV267"/>
  <c r="AW267" s="1"/>
  <c r="AT267"/>
  <c r="AU267" s="1"/>
  <c r="AR267"/>
  <c r="AS267" s="1"/>
  <c r="AP267"/>
  <c r="AQ267" s="1"/>
  <c r="AN267"/>
  <c r="AO267" s="1"/>
  <c r="AL267"/>
  <c r="AM267" s="1"/>
  <c r="AJ267"/>
  <c r="AK267" s="1"/>
  <c r="AH267"/>
  <c r="AI267" s="1"/>
  <c r="AF267"/>
  <c r="AG267" s="1"/>
  <c r="AD267"/>
  <c r="AE267" s="1"/>
  <c r="AB267"/>
  <c r="AC267" s="1"/>
  <c r="Z267"/>
  <c r="AA267" s="1"/>
  <c r="X267"/>
  <c r="Y267" s="1"/>
  <c r="V267"/>
  <c r="W267" s="1"/>
  <c r="T267"/>
  <c r="U267" s="1"/>
  <c r="R267"/>
  <c r="S267" s="1"/>
  <c r="P267"/>
  <c r="Q267" s="1"/>
  <c r="N267"/>
  <c r="O267" s="1"/>
  <c r="L267"/>
  <c r="M267" s="1"/>
  <c r="J267"/>
  <c r="K267" s="1"/>
  <c r="AZ266"/>
  <c r="BA266" s="1"/>
  <c r="AX266"/>
  <c r="AY266" s="1"/>
  <c r="AV266"/>
  <c r="AW266" s="1"/>
  <c r="AT266"/>
  <c r="AU266" s="1"/>
  <c r="AR266"/>
  <c r="AS266" s="1"/>
  <c r="AP266"/>
  <c r="AQ266" s="1"/>
  <c r="AN266"/>
  <c r="AO266" s="1"/>
  <c r="AL266"/>
  <c r="AM266" s="1"/>
  <c r="AJ266"/>
  <c r="AK266" s="1"/>
  <c r="AH266"/>
  <c r="AI266" s="1"/>
  <c r="AF266"/>
  <c r="AG266" s="1"/>
  <c r="AD266"/>
  <c r="AE266" s="1"/>
  <c r="AB266"/>
  <c r="AC266" s="1"/>
  <c r="Z266"/>
  <c r="AA266" s="1"/>
  <c r="X266"/>
  <c r="Y266" s="1"/>
  <c r="V266"/>
  <c r="W266" s="1"/>
  <c r="T266"/>
  <c r="U266" s="1"/>
  <c r="R266"/>
  <c r="S266" s="1"/>
  <c r="P266"/>
  <c r="Q266" s="1"/>
  <c r="N266"/>
  <c r="O266" s="1"/>
  <c r="L266"/>
  <c r="M266" s="1"/>
  <c r="J266"/>
  <c r="K266" s="1"/>
  <c r="AZ265"/>
  <c r="BA265" s="1"/>
  <c r="AX265"/>
  <c r="AY265" s="1"/>
  <c r="AV265"/>
  <c r="AW265" s="1"/>
  <c r="AT265"/>
  <c r="AU265" s="1"/>
  <c r="AR265"/>
  <c r="AS265" s="1"/>
  <c r="AP265"/>
  <c r="AQ265" s="1"/>
  <c r="AN265"/>
  <c r="AO265" s="1"/>
  <c r="AL265"/>
  <c r="AM265" s="1"/>
  <c r="AJ265"/>
  <c r="AK265" s="1"/>
  <c r="AH265"/>
  <c r="AI265" s="1"/>
  <c r="AF265"/>
  <c r="AG265" s="1"/>
  <c r="AD265"/>
  <c r="AE265" s="1"/>
  <c r="AB265"/>
  <c r="AC265" s="1"/>
  <c r="Z265"/>
  <c r="AA265" s="1"/>
  <c r="X265"/>
  <c r="Y265" s="1"/>
  <c r="V265"/>
  <c r="W265" s="1"/>
  <c r="T265"/>
  <c r="U265" s="1"/>
  <c r="R265"/>
  <c r="S265" s="1"/>
  <c r="P265"/>
  <c r="Q265" s="1"/>
  <c r="N265"/>
  <c r="O265" s="1"/>
  <c r="L265"/>
  <c r="M265" s="1"/>
  <c r="J265"/>
  <c r="K265" s="1"/>
  <c r="BA264"/>
  <c r="AY264"/>
  <c r="AW264"/>
  <c r="AU264"/>
  <c r="AS264"/>
  <c r="AQ264"/>
  <c r="AO264"/>
  <c r="AM264"/>
  <c r="AK264"/>
  <c r="AI264"/>
  <c r="AG264"/>
  <c r="AE264"/>
  <c r="AC264"/>
  <c r="AA264"/>
  <c r="Y264"/>
  <c r="W264"/>
  <c r="U264"/>
  <c r="S264"/>
  <c r="Q264"/>
  <c r="O264"/>
  <c r="M264"/>
  <c r="K264"/>
  <c r="I264"/>
  <c r="D263"/>
  <c r="AZ262"/>
  <c r="AZ263" s="1"/>
  <c r="AX262"/>
  <c r="AX263" s="1"/>
  <c r="AV262"/>
  <c r="AV263" s="1"/>
  <c r="AT262"/>
  <c r="AT263" s="1"/>
  <c r="AR262"/>
  <c r="AR263" s="1"/>
  <c r="AP262"/>
  <c r="AP263" s="1"/>
  <c r="AN262"/>
  <c r="AN263" s="1"/>
  <c r="AL262"/>
  <c r="AL263" s="1"/>
  <c r="AM263" s="1"/>
  <c r="AJ262"/>
  <c r="AJ263" s="1"/>
  <c r="AH262"/>
  <c r="AH263" s="1"/>
  <c r="AF262"/>
  <c r="AF263" s="1"/>
  <c r="AD262"/>
  <c r="AD263" s="1"/>
  <c r="AE263" s="1"/>
  <c r="AB262"/>
  <c r="AB263" s="1"/>
  <c r="Z262"/>
  <c r="Z263" s="1"/>
  <c r="X262"/>
  <c r="X263" s="1"/>
  <c r="V262"/>
  <c r="V263" s="1"/>
  <c r="W263" s="1"/>
  <c r="T262"/>
  <c r="T263" s="1"/>
  <c r="R262"/>
  <c r="R263" s="1"/>
  <c r="P262"/>
  <c r="P263" s="1"/>
  <c r="N262"/>
  <c r="N263" s="1"/>
  <c r="O263" s="1"/>
  <c r="L262"/>
  <c r="L263" s="1"/>
  <c r="J262"/>
  <c r="J263" s="1"/>
  <c r="D262"/>
  <c r="BA261"/>
  <c r="AY261"/>
  <c r="AW261"/>
  <c r="AU261"/>
  <c r="AS261"/>
  <c r="AQ261"/>
  <c r="AO261"/>
  <c r="AM261"/>
  <c r="AK261"/>
  <c r="AI261"/>
  <c r="AG261"/>
  <c r="AE261"/>
  <c r="AC261"/>
  <c r="AA261"/>
  <c r="Y261"/>
  <c r="W261"/>
  <c r="U261"/>
  <c r="S261"/>
  <c r="Q261"/>
  <c r="O261"/>
  <c r="M261"/>
  <c r="K261"/>
  <c r="I261"/>
  <c r="AZ259"/>
  <c r="BA259" s="1"/>
  <c r="AX259"/>
  <c r="AX260" s="1"/>
  <c r="AY260" s="1"/>
  <c r="AV259"/>
  <c r="AV260" s="1"/>
  <c r="AW260" s="1"/>
  <c r="AT259"/>
  <c r="AT260" s="1"/>
  <c r="AU260" s="1"/>
  <c r="AR259"/>
  <c r="AS259" s="1"/>
  <c r="AP259"/>
  <c r="AP260" s="1"/>
  <c r="AQ260" s="1"/>
  <c r="AN259"/>
  <c r="AN260" s="1"/>
  <c r="AO260" s="1"/>
  <c r="AL259"/>
  <c r="AL260" s="1"/>
  <c r="AM260" s="1"/>
  <c r="AJ259"/>
  <c r="AK259" s="1"/>
  <c r="AH259"/>
  <c r="AH260" s="1"/>
  <c r="AI260" s="1"/>
  <c r="AF259"/>
  <c r="AF260" s="1"/>
  <c r="AG260" s="1"/>
  <c r="AD259"/>
  <c r="AD260" s="1"/>
  <c r="AE260" s="1"/>
  <c r="AB259"/>
  <c r="AC259" s="1"/>
  <c r="Z259"/>
  <c r="Z260" s="1"/>
  <c r="AA260" s="1"/>
  <c r="X259"/>
  <c r="X260" s="1"/>
  <c r="Y260" s="1"/>
  <c r="V259"/>
  <c r="V260" s="1"/>
  <c r="W260" s="1"/>
  <c r="T259"/>
  <c r="U259" s="1"/>
  <c r="R259"/>
  <c r="R260" s="1"/>
  <c r="S260" s="1"/>
  <c r="P259"/>
  <c r="P260" s="1"/>
  <c r="Q260" s="1"/>
  <c r="N259"/>
  <c r="N260" s="1"/>
  <c r="O260" s="1"/>
  <c r="L259"/>
  <c r="M259" s="1"/>
  <c r="J259"/>
  <c r="J260" s="1"/>
  <c r="K260" s="1"/>
  <c r="BA258"/>
  <c r="AY258"/>
  <c r="AW258"/>
  <c r="AU258"/>
  <c r="AS258"/>
  <c r="AQ258"/>
  <c r="AO258"/>
  <c r="AM258"/>
  <c r="AK258"/>
  <c r="AI258"/>
  <c r="AG258"/>
  <c r="AE258"/>
  <c r="AC258"/>
  <c r="AA258"/>
  <c r="Y258"/>
  <c r="W258"/>
  <c r="U258"/>
  <c r="S258"/>
  <c r="Q258"/>
  <c r="O258"/>
  <c r="M258"/>
  <c r="K258"/>
  <c r="I258"/>
  <c r="I257"/>
  <c r="D257"/>
  <c r="AY257" s="1"/>
  <c r="D256"/>
  <c r="AZ255"/>
  <c r="AZ256" s="1"/>
  <c r="AX255"/>
  <c r="AX256" s="1"/>
  <c r="AY256" s="1"/>
  <c r="AV255"/>
  <c r="AV256" s="1"/>
  <c r="AT255"/>
  <c r="AT256" s="1"/>
  <c r="AU256" s="1"/>
  <c r="AR255"/>
  <c r="AR256" s="1"/>
  <c r="AP255"/>
  <c r="AP256" s="1"/>
  <c r="AQ256" s="1"/>
  <c r="AN255"/>
  <c r="AN256" s="1"/>
  <c r="AL255"/>
  <c r="AL256" s="1"/>
  <c r="AM256" s="1"/>
  <c r="AJ255"/>
  <c r="AJ256" s="1"/>
  <c r="AH255"/>
  <c r="AH256" s="1"/>
  <c r="AI256" s="1"/>
  <c r="AF255"/>
  <c r="AF256" s="1"/>
  <c r="AD255"/>
  <c r="AD256" s="1"/>
  <c r="AE256" s="1"/>
  <c r="AB255"/>
  <c r="AB256" s="1"/>
  <c r="Z255"/>
  <c r="Z256" s="1"/>
  <c r="AA256" s="1"/>
  <c r="X255"/>
  <c r="X256" s="1"/>
  <c r="V255"/>
  <c r="V256" s="1"/>
  <c r="W256" s="1"/>
  <c r="T255"/>
  <c r="T256" s="1"/>
  <c r="R255"/>
  <c r="R256" s="1"/>
  <c r="S256" s="1"/>
  <c r="P255"/>
  <c r="P256" s="1"/>
  <c r="N255"/>
  <c r="N256" s="1"/>
  <c r="O256" s="1"/>
  <c r="L255"/>
  <c r="L256" s="1"/>
  <c r="J255"/>
  <c r="J256" s="1"/>
  <c r="BA254"/>
  <c r="AY254"/>
  <c r="AW254"/>
  <c r="AU254"/>
  <c r="AS254"/>
  <c r="AQ254"/>
  <c r="AO254"/>
  <c r="AM254"/>
  <c r="AK254"/>
  <c r="AI254"/>
  <c r="AG254"/>
  <c r="AE254"/>
  <c r="AC254"/>
  <c r="AA254"/>
  <c r="Y254"/>
  <c r="W254"/>
  <c r="U254"/>
  <c r="S254"/>
  <c r="Q254"/>
  <c r="O254"/>
  <c r="M254"/>
  <c r="K254"/>
  <c r="I254"/>
  <c r="BA253"/>
  <c r="AY253"/>
  <c r="AW253"/>
  <c r="AU253"/>
  <c r="AS253"/>
  <c r="AQ253"/>
  <c r="AO253"/>
  <c r="AM253"/>
  <c r="AK253"/>
  <c r="AI253"/>
  <c r="AG253"/>
  <c r="AE253"/>
  <c r="AC253"/>
  <c r="AA253"/>
  <c r="Y253"/>
  <c r="W253"/>
  <c r="U253"/>
  <c r="S253"/>
  <c r="Q253"/>
  <c r="O253"/>
  <c r="M253"/>
  <c r="K253"/>
  <c r="I253"/>
  <c r="H252"/>
  <c r="D252"/>
  <c r="AZ251"/>
  <c r="AZ252" s="1"/>
  <c r="AX251"/>
  <c r="AX252" s="1"/>
  <c r="AV251"/>
  <c r="AV252" s="1"/>
  <c r="AT251"/>
  <c r="AT252" s="1"/>
  <c r="AR251"/>
  <c r="AR252" s="1"/>
  <c r="AP251"/>
  <c r="AP252" s="1"/>
  <c r="AN251"/>
  <c r="AN252" s="1"/>
  <c r="AL251"/>
  <c r="AL252" s="1"/>
  <c r="AM252" s="1"/>
  <c r="AJ251"/>
  <c r="AJ252" s="1"/>
  <c r="AH251"/>
  <c r="AH252" s="1"/>
  <c r="AF251"/>
  <c r="AF252" s="1"/>
  <c r="AD251"/>
  <c r="AD252" s="1"/>
  <c r="AE252" s="1"/>
  <c r="AB251"/>
  <c r="AB252" s="1"/>
  <c r="Z251"/>
  <c r="Z252" s="1"/>
  <c r="X251"/>
  <c r="X252" s="1"/>
  <c r="V251"/>
  <c r="V252" s="1"/>
  <c r="W252" s="1"/>
  <c r="T251"/>
  <c r="T252" s="1"/>
  <c r="R251"/>
  <c r="R252" s="1"/>
  <c r="P251"/>
  <c r="P252" s="1"/>
  <c r="N251"/>
  <c r="N252" s="1"/>
  <c r="O252" s="1"/>
  <c r="L251"/>
  <c r="L252" s="1"/>
  <c r="J251"/>
  <c r="J252" s="1"/>
  <c r="H251"/>
  <c r="D251"/>
  <c r="BA250"/>
  <c r="AY250"/>
  <c r="AW250"/>
  <c r="AU250"/>
  <c r="AS250"/>
  <c r="AQ250"/>
  <c r="AO250"/>
  <c r="AM250"/>
  <c r="AK250"/>
  <c r="AI250"/>
  <c r="AG250"/>
  <c r="AE250"/>
  <c r="AC250"/>
  <c r="AA250"/>
  <c r="Y250"/>
  <c r="W250"/>
  <c r="U250"/>
  <c r="S250"/>
  <c r="Q250"/>
  <c r="O250"/>
  <c r="M250"/>
  <c r="K250"/>
  <c r="I250"/>
  <c r="H249"/>
  <c r="D249"/>
  <c r="AZ248"/>
  <c r="AZ249" s="1"/>
  <c r="AX248"/>
  <c r="AX249" s="1"/>
  <c r="AV248"/>
  <c r="AV249" s="1"/>
  <c r="AT248"/>
  <c r="AT249" s="1"/>
  <c r="AR248"/>
  <c r="AR249" s="1"/>
  <c r="AP248"/>
  <c r="AP249" s="1"/>
  <c r="AN248"/>
  <c r="AN249" s="1"/>
  <c r="AL248"/>
  <c r="AL249" s="1"/>
  <c r="AM249" s="1"/>
  <c r="AJ248"/>
  <c r="AJ249" s="1"/>
  <c r="AH248"/>
  <c r="AH249" s="1"/>
  <c r="AF248"/>
  <c r="AF249" s="1"/>
  <c r="AD248"/>
  <c r="AD249" s="1"/>
  <c r="AE249" s="1"/>
  <c r="AB248"/>
  <c r="AB249" s="1"/>
  <c r="Z248"/>
  <c r="Z249" s="1"/>
  <c r="X248"/>
  <c r="X249" s="1"/>
  <c r="V248"/>
  <c r="V249" s="1"/>
  <c r="W249" s="1"/>
  <c r="T248"/>
  <c r="T249" s="1"/>
  <c r="R248"/>
  <c r="R249" s="1"/>
  <c r="P248"/>
  <c r="N248"/>
  <c r="L248"/>
  <c r="J248"/>
  <c r="H248"/>
  <c r="D248"/>
  <c r="BA247"/>
  <c r="AY247"/>
  <c r="AW247"/>
  <c r="AU247"/>
  <c r="AS247"/>
  <c r="AQ247"/>
  <c r="AO247"/>
  <c r="AM247"/>
  <c r="AK247"/>
  <c r="AI247"/>
  <c r="AG247"/>
  <c r="AE247"/>
  <c r="AC247"/>
  <c r="AA247"/>
  <c r="Y247"/>
  <c r="W247"/>
  <c r="U247"/>
  <c r="S247"/>
  <c r="Q247"/>
  <c r="O247"/>
  <c r="M247"/>
  <c r="K247"/>
  <c r="I247"/>
  <c r="AZ246"/>
  <c r="BA246" s="1"/>
  <c r="AX246"/>
  <c r="AY246" s="1"/>
  <c r="AV246"/>
  <c r="AW246" s="1"/>
  <c r="AT246"/>
  <c r="AU246" s="1"/>
  <c r="AR246"/>
  <c r="AS246" s="1"/>
  <c r="AP246"/>
  <c r="AQ246" s="1"/>
  <c r="AN246"/>
  <c r="AO246" s="1"/>
  <c r="AL246"/>
  <c r="AM246" s="1"/>
  <c r="AJ246"/>
  <c r="AK246" s="1"/>
  <c r="AH246"/>
  <c r="AI246" s="1"/>
  <c r="AF246"/>
  <c r="AG246" s="1"/>
  <c r="AD246"/>
  <c r="AE246" s="1"/>
  <c r="AB246"/>
  <c r="AC246" s="1"/>
  <c r="Z246"/>
  <c r="AA246" s="1"/>
  <c r="X246"/>
  <c r="Y246" s="1"/>
  <c r="V246"/>
  <c r="W246" s="1"/>
  <c r="T246"/>
  <c r="U246" s="1"/>
  <c r="R246"/>
  <c r="S246" s="1"/>
  <c r="P246"/>
  <c r="Q246" s="1"/>
  <c r="N246"/>
  <c r="O246" s="1"/>
  <c r="L246"/>
  <c r="M246" s="1"/>
  <c r="J246"/>
  <c r="BA245"/>
  <c r="AY245"/>
  <c r="AW245"/>
  <c r="AU245"/>
  <c r="AS245"/>
  <c r="AQ245"/>
  <c r="AO245"/>
  <c r="AM245"/>
  <c r="AK245"/>
  <c r="AI245"/>
  <c r="AG245"/>
  <c r="AE245"/>
  <c r="AC245"/>
  <c r="AA245"/>
  <c r="Y245"/>
  <c r="W245"/>
  <c r="U245"/>
  <c r="S245"/>
  <c r="Q245"/>
  <c r="O245"/>
  <c r="M245"/>
  <c r="K245"/>
  <c r="I245"/>
  <c r="AZ244"/>
  <c r="BA244" s="1"/>
  <c r="AX244"/>
  <c r="AY244" s="1"/>
  <c r="AV244"/>
  <c r="AW244" s="1"/>
  <c r="AT244"/>
  <c r="AU244" s="1"/>
  <c r="AR244"/>
  <c r="AS244" s="1"/>
  <c r="AP244"/>
  <c r="AQ244" s="1"/>
  <c r="AN244"/>
  <c r="AO244" s="1"/>
  <c r="AL244"/>
  <c r="AM244" s="1"/>
  <c r="AJ244"/>
  <c r="AK244" s="1"/>
  <c r="AH244"/>
  <c r="AI244" s="1"/>
  <c r="AF244"/>
  <c r="AG244" s="1"/>
  <c r="AD244"/>
  <c r="AE244" s="1"/>
  <c r="AB244"/>
  <c r="AC244" s="1"/>
  <c r="Z244"/>
  <c r="AA244" s="1"/>
  <c r="X244"/>
  <c r="Y244" s="1"/>
  <c r="V244"/>
  <c r="W244" s="1"/>
  <c r="T244"/>
  <c r="U244" s="1"/>
  <c r="R244"/>
  <c r="S244" s="1"/>
  <c r="P244"/>
  <c r="Q244" s="1"/>
  <c r="N244"/>
  <c r="O244" s="1"/>
  <c r="L244"/>
  <c r="M244" s="1"/>
  <c r="J244"/>
  <c r="AZ243"/>
  <c r="BA243" s="1"/>
  <c r="AX243"/>
  <c r="AY243" s="1"/>
  <c r="AV243"/>
  <c r="AW243" s="1"/>
  <c r="AT243"/>
  <c r="AU243" s="1"/>
  <c r="AR243"/>
  <c r="AS243" s="1"/>
  <c r="AP243"/>
  <c r="AQ243" s="1"/>
  <c r="AN243"/>
  <c r="AO243" s="1"/>
  <c r="AL243"/>
  <c r="AM243" s="1"/>
  <c r="AJ243"/>
  <c r="AK243" s="1"/>
  <c r="AH243"/>
  <c r="AI243" s="1"/>
  <c r="AF243"/>
  <c r="AG243" s="1"/>
  <c r="AD243"/>
  <c r="AE243" s="1"/>
  <c r="AB243"/>
  <c r="AC243" s="1"/>
  <c r="Z243"/>
  <c r="AA243" s="1"/>
  <c r="X243"/>
  <c r="Y243" s="1"/>
  <c r="V243"/>
  <c r="W243" s="1"/>
  <c r="T243"/>
  <c r="U243" s="1"/>
  <c r="R243"/>
  <c r="S243" s="1"/>
  <c r="P243"/>
  <c r="Q243" s="1"/>
  <c r="N243"/>
  <c r="O243" s="1"/>
  <c r="L243"/>
  <c r="M243" s="1"/>
  <c r="J243"/>
  <c r="K243" s="1"/>
  <c r="D242"/>
  <c r="AZ241"/>
  <c r="AX241"/>
  <c r="AX242" s="1"/>
  <c r="AY242" s="1"/>
  <c r="AV241"/>
  <c r="AT241"/>
  <c r="AT242" s="1"/>
  <c r="AU242" s="1"/>
  <c r="AR241"/>
  <c r="AP241"/>
  <c r="AP242" s="1"/>
  <c r="AQ242" s="1"/>
  <c r="AN241"/>
  <c r="AL241"/>
  <c r="AL242" s="1"/>
  <c r="AM242" s="1"/>
  <c r="AJ241"/>
  <c r="AH241"/>
  <c r="AH242" s="1"/>
  <c r="AI242" s="1"/>
  <c r="AF241"/>
  <c r="AD241"/>
  <c r="AD242" s="1"/>
  <c r="AE242" s="1"/>
  <c r="AB241"/>
  <c r="Z241"/>
  <c r="Z242" s="1"/>
  <c r="AA242" s="1"/>
  <c r="X241"/>
  <c r="V241"/>
  <c r="V242" s="1"/>
  <c r="W242" s="1"/>
  <c r="T241"/>
  <c r="R241"/>
  <c r="R242" s="1"/>
  <c r="S242" s="1"/>
  <c r="P241"/>
  <c r="N241"/>
  <c r="N242" s="1"/>
  <c r="O242" s="1"/>
  <c r="L241"/>
  <c r="J241"/>
  <c r="J242" s="1"/>
  <c r="D241"/>
  <c r="BA240"/>
  <c r="AY240"/>
  <c r="AW240"/>
  <c r="AU240"/>
  <c r="AS240"/>
  <c r="AQ240"/>
  <c r="AO240"/>
  <c r="AM240"/>
  <c r="AK240"/>
  <c r="AI240"/>
  <c r="AG240"/>
  <c r="AE240"/>
  <c r="AC240"/>
  <c r="AA240"/>
  <c r="Y240"/>
  <c r="W240"/>
  <c r="U240"/>
  <c r="S240"/>
  <c r="Q240"/>
  <c r="O240"/>
  <c r="M240"/>
  <c r="K240"/>
  <c r="I240"/>
  <c r="D239"/>
  <c r="AZ238"/>
  <c r="AZ239" s="1"/>
  <c r="AX238"/>
  <c r="AX239" s="1"/>
  <c r="AV238"/>
  <c r="AV239" s="1"/>
  <c r="AT238"/>
  <c r="AT239" s="1"/>
  <c r="AU239" s="1"/>
  <c r="AR238"/>
  <c r="AR239" s="1"/>
  <c r="AP238"/>
  <c r="AP239" s="1"/>
  <c r="AN238"/>
  <c r="AN239" s="1"/>
  <c r="AL238"/>
  <c r="AL239" s="1"/>
  <c r="AM239" s="1"/>
  <c r="AJ238"/>
  <c r="AJ239" s="1"/>
  <c r="AH238"/>
  <c r="AH239" s="1"/>
  <c r="AF238"/>
  <c r="AF239" s="1"/>
  <c r="AD238"/>
  <c r="AD239" s="1"/>
  <c r="AE239" s="1"/>
  <c r="AB238"/>
  <c r="AB239" s="1"/>
  <c r="Z238"/>
  <c r="Z239" s="1"/>
  <c r="X238"/>
  <c r="X239" s="1"/>
  <c r="V238"/>
  <c r="V239" s="1"/>
  <c r="W239" s="1"/>
  <c r="T238"/>
  <c r="T239" s="1"/>
  <c r="R238"/>
  <c r="R239" s="1"/>
  <c r="P238"/>
  <c r="P239" s="1"/>
  <c r="N238"/>
  <c r="N239" s="1"/>
  <c r="O239" s="1"/>
  <c r="L238"/>
  <c r="L239" s="1"/>
  <c r="J238"/>
  <c r="J239" s="1"/>
  <c r="D238"/>
  <c r="BA237"/>
  <c r="AY237"/>
  <c r="AW237"/>
  <c r="AU237"/>
  <c r="AS237"/>
  <c r="AQ237"/>
  <c r="AO237"/>
  <c r="AM237"/>
  <c r="AK237"/>
  <c r="AI237"/>
  <c r="AG237"/>
  <c r="AE237"/>
  <c r="AC237"/>
  <c r="AA237"/>
  <c r="Y237"/>
  <c r="W237"/>
  <c r="U237"/>
  <c r="S237"/>
  <c r="Q237"/>
  <c r="O237"/>
  <c r="M237"/>
  <c r="K237"/>
  <c r="I237"/>
  <c r="BA236"/>
  <c r="AY236"/>
  <c r="AW236"/>
  <c r="AU236"/>
  <c r="AS236"/>
  <c r="AQ236"/>
  <c r="AO236"/>
  <c r="AM236"/>
  <c r="AK236"/>
  <c r="AI236"/>
  <c r="AG236"/>
  <c r="AE236"/>
  <c r="AC236"/>
  <c r="AA236"/>
  <c r="Y236"/>
  <c r="W236"/>
  <c r="U236"/>
  <c r="S236"/>
  <c r="Q236"/>
  <c r="O236"/>
  <c r="M236"/>
  <c r="K236"/>
  <c r="I236"/>
  <c r="D235"/>
  <c r="AZ234"/>
  <c r="AZ235" s="1"/>
  <c r="AX234"/>
  <c r="AX235" s="1"/>
  <c r="AY235" s="1"/>
  <c r="AV234"/>
  <c r="AV235" s="1"/>
  <c r="AT234"/>
  <c r="AT235" s="1"/>
  <c r="AU235" s="1"/>
  <c r="AR234"/>
  <c r="AR235" s="1"/>
  <c r="AP234"/>
  <c r="AP235" s="1"/>
  <c r="AQ235" s="1"/>
  <c r="AN234"/>
  <c r="AN235" s="1"/>
  <c r="AL234"/>
  <c r="AL235" s="1"/>
  <c r="AM235" s="1"/>
  <c r="AJ234"/>
  <c r="AJ235" s="1"/>
  <c r="AH234"/>
  <c r="AH235" s="1"/>
  <c r="AI235" s="1"/>
  <c r="AF234"/>
  <c r="AF235" s="1"/>
  <c r="AD234"/>
  <c r="AD235" s="1"/>
  <c r="AE235" s="1"/>
  <c r="AB234"/>
  <c r="AB235" s="1"/>
  <c r="Z234"/>
  <c r="Z235" s="1"/>
  <c r="AA235" s="1"/>
  <c r="X234"/>
  <c r="X235" s="1"/>
  <c r="V234"/>
  <c r="V235" s="1"/>
  <c r="W235" s="1"/>
  <c r="T234"/>
  <c r="T235" s="1"/>
  <c r="R234"/>
  <c r="R235" s="1"/>
  <c r="S235" s="1"/>
  <c r="P234"/>
  <c r="P235" s="1"/>
  <c r="N234"/>
  <c r="N235" s="1"/>
  <c r="O235" s="1"/>
  <c r="L234"/>
  <c r="L235" s="1"/>
  <c r="J234"/>
  <c r="J235" s="1"/>
  <c r="K235" s="1"/>
  <c r="D234"/>
  <c r="BA233"/>
  <c r="AY233"/>
  <c r="AW233"/>
  <c r="AU233"/>
  <c r="AS233"/>
  <c r="AQ233"/>
  <c r="AO233"/>
  <c r="AM233"/>
  <c r="AK233"/>
  <c r="AI233"/>
  <c r="AG233"/>
  <c r="AE233"/>
  <c r="AC233"/>
  <c r="AA233"/>
  <c r="Y233"/>
  <c r="W233"/>
  <c r="U233"/>
  <c r="S233"/>
  <c r="Q233"/>
  <c r="O233"/>
  <c r="M233"/>
  <c r="K233"/>
  <c r="I233"/>
  <c r="BA232"/>
  <c r="AY232"/>
  <c r="AW232"/>
  <c r="AU232"/>
  <c r="AS232"/>
  <c r="AQ232"/>
  <c r="AO232"/>
  <c r="AM232"/>
  <c r="AK232"/>
  <c r="AI232"/>
  <c r="AG232"/>
  <c r="AE232"/>
  <c r="AC232"/>
  <c r="AA232"/>
  <c r="Y232"/>
  <c r="W232"/>
  <c r="U232"/>
  <c r="S232"/>
  <c r="Q232"/>
  <c r="O232"/>
  <c r="M232"/>
  <c r="K232"/>
  <c r="I232"/>
  <c r="BA231"/>
  <c r="AY231"/>
  <c r="AW231"/>
  <c r="AU231"/>
  <c r="AS231"/>
  <c r="AQ231"/>
  <c r="AO231"/>
  <c r="AM231"/>
  <c r="AK231"/>
  <c r="AI231"/>
  <c r="AG231"/>
  <c r="AE231"/>
  <c r="AC231"/>
  <c r="AA231"/>
  <c r="Y231"/>
  <c r="W231"/>
  <c r="U231"/>
  <c r="S231"/>
  <c r="Q231"/>
  <c r="O231"/>
  <c r="M231"/>
  <c r="K231"/>
  <c r="I231"/>
  <c r="D230"/>
  <c r="AZ229"/>
  <c r="AX229"/>
  <c r="AX230" s="1"/>
  <c r="AV229"/>
  <c r="AT229"/>
  <c r="AT230" s="1"/>
  <c r="AU230" s="1"/>
  <c r="AR229"/>
  <c r="AP229"/>
  <c r="AP230" s="1"/>
  <c r="AN229"/>
  <c r="AL229"/>
  <c r="AL230" s="1"/>
  <c r="AM230" s="1"/>
  <c r="AJ229"/>
  <c r="AH229"/>
  <c r="AH230" s="1"/>
  <c r="AF229"/>
  <c r="AD229"/>
  <c r="AD230" s="1"/>
  <c r="AE230" s="1"/>
  <c r="AB229"/>
  <c r="Z229"/>
  <c r="Z230" s="1"/>
  <c r="X229"/>
  <c r="V229"/>
  <c r="V230" s="1"/>
  <c r="W230" s="1"/>
  <c r="T229"/>
  <c r="R229"/>
  <c r="R230" s="1"/>
  <c r="P229"/>
  <c r="N229"/>
  <c r="N230" s="1"/>
  <c r="O230" s="1"/>
  <c r="L229"/>
  <c r="J229"/>
  <c r="J230" s="1"/>
  <c r="D229"/>
  <c r="BA228"/>
  <c r="AY228"/>
  <c r="AW228"/>
  <c r="AU228"/>
  <c r="AS228"/>
  <c r="AQ228"/>
  <c r="AO228"/>
  <c r="AM228"/>
  <c r="AK228"/>
  <c r="AI228"/>
  <c r="AG228"/>
  <c r="AE228"/>
  <c r="AC228"/>
  <c r="AA228"/>
  <c r="Y228"/>
  <c r="W228"/>
  <c r="U228"/>
  <c r="S228"/>
  <c r="Q228"/>
  <c r="O228"/>
  <c r="M228"/>
  <c r="K228"/>
  <c r="I228"/>
  <c r="BA227"/>
  <c r="AY227"/>
  <c r="AW227"/>
  <c r="AU227"/>
  <c r="AS227"/>
  <c r="AQ227"/>
  <c r="AO227"/>
  <c r="AM227"/>
  <c r="AK227"/>
  <c r="AI227"/>
  <c r="AG227"/>
  <c r="AE227"/>
  <c r="AC227"/>
  <c r="AA227"/>
  <c r="Y227"/>
  <c r="W227"/>
  <c r="U227"/>
  <c r="S227"/>
  <c r="Q227"/>
  <c r="O227"/>
  <c r="M227"/>
  <c r="K227"/>
  <c r="I227"/>
  <c r="BA226"/>
  <c r="AY226"/>
  <c r="AW226"/>
  <c r="AU226"/>
  <c r="AS226"/>
  <c r="AQ226"/>
  <c r="AO226"/>
  <c r="AM226"/>
  <c r="AK226"/>
  <c r="AI226"/>
  <c r="AG226"/>
  <c r="AE226"/>
  <c r="AC226"/>
  <c r="AA226"/>
  <c r="Y226"/>
  <c r="W226"/>
  <c r="U226"/>
  <c r="S226"/>
  <c r="Q226"/>
  <c r="O226"/>
  <c r="M226"/>
  <c r="K226"/>
  <c r="I226"/>
  <c r="BA225"/>
  <c r="AY225"/>
  <c r="AW225"/>
  <c r="AU225"/>
  <c r="AS225"/>
  <c r="AQ225"/>
  <c r="AO225"/>
  <c r="AM225"/>
  <c r="AK225"/>
  <c r="AI225"/>
  <c r="AG225"/>
  <c r="AE225"/>
  <c r="AC225"/>
  <c r="AA225"/>
  <c r="Y225"/>
  <c r="W225"/>
  <c r="U225"/>
  <c r="S225"/>
  <c r="Q225"/>
  <c r="O225"/>
  <c r="M225"/>
  <c r="K225"/>
  <c r="I225"/>
  <c r="AZ224"/>
  <c r="BA224" s="1"/>
  <c r="AX224"/>
  <c r="AY224" s="1"/>
  <c r="AV224"/>
  <c r="AW224" s="1"/>
  <c r="AT224"/>
  <c r="AU224" s="1"/>
  <c r="AR224"/>
  <c r="AS224" s="1"/>
  <c r="AP224"/>
  <c r="AQ224" s="1"/>
  <c r="AN224"/>
  <c r="AO224" s="1"/>
  <c r="AL224"/>
  <c r="AM224" s="1"/>
  <c r="AJ224"/>
  <c r="AK224" s="1"/>
  <c r="AH224"/>
  <c r="AI224" s="1"/>
  <c r="AF224"/>
  <c r="AG224" s="1"/>
  <c r="AD224"/>
  <c r="AE224" s="1"/>
  <c r="AB224"/>
  <c r="AC224" s="1"/>
  <c r="Z224"/>
  <c r="AA224" s="1"/>
  <c r="X224"/>
  <c r="Y224" s="1"/>
  <c r="V224"/>
  <c r="W224" s="1"/>
  <c r="T224"/>
  <c r="U224" s="1"/>
  <c r="R224"/>
  <c r="S224" s="1"/>
  <c r="P224"/>
  <c r="Q224" s="1"/>
  <c r="N224"/>
  <c r="O224" s="1"/>
  <c r="L224"/>
  <c r="M224" s="1"/>
  <c r="J224"/>
  <c r="AZ223"/>
  <c r="BA223" s="1"/>
  <c r="AX223"/>
  <c r="AY223" s="1"/>
  <c r="AV223"/>
  <c r="AW223" s="1"/>
  <c r="AT223"/>
  <c r="AU223" s="1"/>
  <c r="AR223"/>
  <c r="AS223" s="1"/>
  <c r="AP223"/>
  <c r="AQ223" s="1"/>
  <c r="AN223"/>
  <c r="AO223" s="1"/>
  <c r="AL223"/>
  <c r="AM223" s="1"/>
  <c r="AJ223"/>
  <c r="AK223" s="1"/>
  <c r="AH223"/>
  <c r="AI223" s="1"/>
  <c r="AF223"/>
  <c r="AG223" s="1"/>
  <c r="AD223"/>
  <c r="AE223" s="1"/>
  <c r="AB223"/>
  <c r="AC223" s="1"/>
  <c r="Z223"/>
  <c r="AA223" s="1"/>
  <c r="X223"/>
  <c r="Y223" s="1"/>
  <c r="V223"/>
  <c r="W223" s="1"/>
  <c r="T223"/>
  <c r="U223" s="1"/>
  <c r="R223"/>
  <c r="S223" s="1"/>
  <c r="P223"/>
  <c r="Q223" s="1"/>
  <c r="N223"/>
  <c r="O223" s="1"/>
  <c r="L223"/>
  <c r="M223" s="1"/>
  <c r="J223"/>
  <c r="AZ222"/>
  <c r="BA222" s="1"/>
  <c r="AX222"/>
  <c r="AY222" s="1"/>
  <c r="AV222"/>
  <c r="AW222" s="1"/>
  <c r="AT222"/>
  <c r="AU222" s="1"/>
  <c r="AR222"/>
  <c r="AS222" s="1"/>
  <c r="AP222"/>
  <c r="AQ222" s="1"/>
  <c r="AN222"/>
  <c r="AO222" s="1"/>
  <c r="AL222"/>
  <c r="AM222" s="1"/>
  <c r="AJ222"/>
  <c r="AK222" s="1"/>
  <c r="AH222"/>
  <c r="AI222" s="1"/>
  <c r="AF222"/>
  <c r="AG222" s="1"/>
  <c r="AD222"/>
  <c r="AE222" s="1"/>
  <c r="AB222"/>
  <c r="AC222" s="1"/>
  <c r="Z222"/>
  <c r="AA222" s="1"/>
  <c r="X222"/>
  <c r="Y222" s="1"/>
  <c r="V222"/>
  <c r="W222" s="1"/>
  <c r="T222"/>
  <c r="U222" s="1"/>
  <c r="R222"/>
  <c r="S222" s="1"/>
  <c r="P222"/>
  <c r="Q222" s="1"/>
  <c r="N222"/>
  <c r="O222" s="1"/>
  <c r="L222"/>
  <c r="M222" s="1"/>
  <c r="J222"/>
  <c r="BA221"/>
  <c r="AY221"/>
  <c r="AW221"/>
  <c r="AU221"/>
  <c r="AS221"/>
  <c r="AQ221"/>
  <c r="AO221"/>
  <c r="AM221"/>
  <c r="AK221"/>
  <c r="AI221"/>
  <c r="AG221"/>
  <c r="AE221"/>
  <c r="AC221"/>
  <c r="AA221"/>
  <c r="Y221"/>
  <c r="W221"/>
  <c r="U221"/>
  <c r="S221"/>
  <c r="Q221"/>
  <c r="O221"/>
  <c r="M221"/>
  <c r="K221"/>
  <c r="I221"/>
  <c r="AZ220"/>
  <c r="BA220" s="1"/>
  <c r="AX220"/>
  <c r="AY220" s="1"/>
  <c r="AV220"/>
  <c r="AW220" s="1"/>
  <c r="AT220"/>
  <c r="AU220" s="1"/>
  <c r="AR220"/>
  <c r="AS220" s="1"/>
  <c r="AP220"/>
  <c r="AQ220" s="1"/>
  <c r="AN220"/>
  <c r="AO220" s="1"/>
  <c r="AL220"/>
  <c r="AM220" s="1"/>
  <c r="AJ220"/>
  <c r="AK220" s="1"/>
  <c r="AH220"/>
  <c r="AI220" s="1"/>
  <c r="AF220"/>
  <c r="AG220" s="1"/>
  <c r="AD220"/>
  <c r="AE220" s="1"/>
  <c r="AB220"/>
  <c r="AC220" s="1"/>
  <c r="Z220"/>
  <c r="AA220" s="1"/>
  <c r="X220"/>
  <c r="Y220" s="1"/>
  <c r="V220"/>
  <c r="W220" s="1"/>
  <c r="T220"/>
  <c r="U220" s="1"/>
  <c r="R220"/>
  <c r="S220" s="1"/>
  <c r="P220"/>
  <c r="Q220" s="1"/>
  <c r="N220"/>
  <c r="O220" s="1"/>
  <c r="L220"/>
  <c r="M220" s="1"/>
  <c r="J220"/>
  <c r="AZ219"/>
  <c r="BA219" s="1"/>
  <c r="AX219"/>
  <c r="AY219" s="1"/>
  <c r="AV219"/>
  <c r="AW219" s="1"/>
  <c r="AT219"/>
  <c r="AU219" s="1"/>
  <c r="AR219"/>
  <c r="AS219" s="1"/>
  <c r="AP219"/>
  <c r="AQ219" s="1"/>
  <c r="AN219"/>
  <c r="AO219" s="1"/>
  <c r="AL219"/>
  <c r="AM219" s="1"/>
  <c r="AJ219"/>
  <c r="AK219" s="1"/>
  <c r="AH219"/>
  <c r="AI219" s="1"/>
  <c r="AF219"/>
  <c r="AG219" s="1"/>
  <c r="AD219"/>
  <c r="AE219" s="1"/>
  <c r="AB219"/>
  <c r="AC219" s="1"/>
  <c r="Z219"/>
  <c r="AA219" s="1"/>
  <c r="X219"/>
  <c r="Y219" s="1"/>
  <c r="V219"/>
  <c r="W219" s="1"/>
  <c r="T219"/>
  <c r="U219" s="1"/>
  <c r="R219"/>
  <c r="S219" s="1"/>
  <c r="P219"/>
  <c r="Q219" s="1"/>
  <c r="N219"/>
  <c r="O219" s="1"/>
  <c r="L219"/>
  <c r="M219" s="1"/>
  <c r="J219"/>
  <c r="K219" s="1"/>
  <c r="AZ218"/>
  <c r="BA218" s="1"/>
  <c r="AX218"/>
  <c r="AY218" s="1"/>
  <c r="AV218"/>
  <c r="AW218" s="1"/>
  <c r="AT218"/>
  <c r="AU218" s="1"/>
  <c r="AR218"/>
  <c r="AS218" s="1"/>
  <c r="AP218"/>
  <c r="AQ218" s="1"/>
  <c r="AN218"/>
  <c r="AO218" s="1"/>
  <c r="AL218"/>
  <c r="AM218" s="1"/>
  <c r="AJ218"/>
  <c r="AK218" s="1"/>
  <c r="AH218"/>
  <c r="AI218" s="1"/>
  <c r="AF218"/>
  <c r="AG218" s="1"/>
  <c r="AD218"/>
  <c r="AE218" s="1"/>
  <c r="AB218"/>
  <c r="AC218" s="1"/>
  <c r="Z218"/>
  <c r="AA218" s="1"/>
  <c r="X218"/>
  <c r="Y218" s="1"/>
  <c r="V218"/>
  <c r="W218" s="1"/>
  <c r="T218"/>
  <c r="U218" s="1"/>
  <c r="R218"/>
  <c r="S218" s="1"/>
  <c r="P218"/>
  <c r="Q218" s="1"/>
  <c r="N218"/>
  <c r="O218" s="1"/>
  <c r="L218"/>
  <c r="M218" s="1"/>
  <c r="J218"/>
  <c r="K218" s="1"/>
  <c r="AZ217"/>
  <c r="BA217" s="1"/>
  <c r="AX217"/>
  <c r="AY217" s="1"/>
  <c r="AV217"/>
  <c r="AW217" s="1"/>
  <c r="AT217"/>
  <c r="AU217" s="1"/>
  <c r="AR217"/>
  <c r="AS217" s="1"/>
  <c r="AP217"/>
  <c r="AQ217" s="1"/>
  <c r="AN217"/>
  <c r="AO217" s="1"/>
  <c r="AL217"/>
  <c r="AM217" s="1"/>
  <c r="AJ217"/>
  <c r="AK217" s="1"/>
  <c r="AH217"/>
  <c r="AI217" s="1"/>
  <c r="AF217"/>
  <c r="AG217" s="1"/>
  <c r="AD217"/>
  <c r="AE217" s="1"/>
  <c r="AB217"/>
  <c r="AC217" s="1"/>
  <c r="Z217"/>
  <c r="AA217" s="1"/>
  <c r="X217"/>
  <c r="Y217" s="1"/>
  <c r="V217"/>
  <c r="W217" s="1"/>
  <c r="T217"/>
  <c r="U217" s="1"/>
  <c r="R217"/>
  <c r="S217" s="1"/>
  <c r="P217"/>
  <c r="Q217" s="1"/>
  <c r="N217"/>
  <c r="O217" s="1"/>
  <c r="L217"/>
  <c r="M217" s="1"/>
  <c r="J217"/>
  <c r="K217" s="1"/>
  <c r="D216"/>
  <c r="AZ215"/>
  <c r="AZ216" s="1"/>
  <c r="AX215"/>
  <c r="AX216" s="1"/>
  <c r="AV215"/>
  <c r="AV216" s="1"/>
  <c r="AT215"/>
  <c r="AT216" s="1"/>
  <c r="AR215"/>
  <c r="AR216" s="1"/>
  <c r="AP215"/>
  <c r="AP216" s="1"/>
  <c r="AN215"/>
  <c r="AN216" s="1"/>
  <c r="AL215"/>
  <c r="AL216" s="1"/>
  <c r="AM216" s="1"/>
  <c r="AJ215"/>
  <c r="AJ216" s="1"/>
  <c r="AH215"/>
  <c r="AH216" s="1"/>
  <c r="AF215"/>
  <c r="AF216" s="1"/>
  <c r="AD215"/>
  <c r="AD216" s="1"/>
  <c r="AE216" s="1"/>
  <c r="AB215"/>
  <c r="AB216" s="1"/>
  <c r="Z215"/>
  <c r="Z216" s="1"/>
  <c r="X215"/>
  <c r="X216" s="1"/>
  <c r="V215"/>
  <c r="V216" s="1"/>
  <c r="W216" s="1"/>
  <c r="T215"/>
  <c r="T216" s="1"/>
  <c r="R215"/>
  <c r="R216" s="1"/>
  <c r="P215"/>
  <c r="P216" s="1"/>
  <c r="N215"/>
  <c r="N216" s="1"/>
  <c r="O216" s="1"/>
  <c r="L215"/>
  <c r="L216" s="1"/>
  <c r="J215"/>
  <c r="J216" s="1"/>
  <c r="D215"/>
  <c r="BA214"/>
  <c r="AY214"/>
  <c r="AW214"/>
  <c r="AU214"/>
  <c r="AS214"/>
  <c r="AQ214"/>
  <c r="AO214"/>
  <c r="AM214"/>
  <c r="AK214"/>
  <c r="AI214"/>
  <c r="AG214"/>
  <c r="AE214"/>
  <c r="AC214"/>
  <c r="AA214"/>
  <c r="Y214"/>
  <c r="W214"/>
  <c r="U214"/>
  <c r="S214"/>
  <c r="Q214"/>
  <c r="O214"/>
  <c r="M214"/>
  <c r="K214"/>
  <c r="I214"/>
  <c r="AZ213"/>
  <c r="BA213" s="1"/>
  <c r="AX213"/>
  <c r="AY213" s="1"/>
  <c r="AV213"/>
  <c r="AW213" s="1"/>
  <c r="AT213"/>
  <c r="AU213" s="1"/>
  <c r="AR213"/>
  <c r="AS213" s="1"/>
  <c r="AP213"/>
  <c r="AQ213" s="1"/>
  <c r="AN213"/>
  <c r="AO213" s="1"/>
  <c r="AL213"/>
  <c r="AM213" s="1"/>
  <c r="AJ213"/>
  <c r="AK213" s="1"/>
  <c r="AH213"/>
  <c r="AI213" s="1"/>
  <c r="AF213"/>
  <c r="AG213" s="1"/>
  <c r="AD213"/>
  <c r="AE213" s="1"/>
  <c r="AB213"/>
  <c r="AC213" s="1"/>
  <c r="Z213"/>
  <c r="AA213" s="1"/>
  <c r="X213"/>
  <c r="Y213" s="1"/>
  <c r="V213"/>
  <c r="W213" s="1"/>
  <c r="T213"/>
  <c r="U213" s="1"/>
  <c r="R213"/>
  <c r="S213" s="1"/>
  <c r="P213"/>
  <c r="Q213" s="1"/>
  <c r="N213"/>
  <c r="O213" s="1"/>
  <c r="L213"/>
  <c r="M213" s="1"/>
  <c r="J213"/>
  <c r="K213" s="1"/>
  <c r="AZ212"/>
  <c r="BA212" s="1"/>
  <c r="AX212"/>
  <c r="AY212" s="1"/>
  <c r="AV212"/>
  <c r="AW212" s="1"/>
  <c r="AT212"/>
  <c r="AU212" s="1"/>
  <c r="AR212"/>
  <c r="AS212" s="1"/>
  <c r="AP212"/>
  <c r="AQ212" s="1"/>
  <c r="AN212"/>
  <c r="AO212" s="1"/>
  <c r="AL212"/>
  <c r="AM212" s="1"/>
  <c r="AJ212"/>
  <c r="AK212" s="1"/>
  <c r="AH212"/>
  <c r="AI212" s="1"/>
  <c r="AF212"/>
  <c r="AG212" s="1"/>
  <c r="AD212"/>
  <c r="AE212" s="1"/>
  <c r="AB212"/>
  <c r="AC212" s="1"/>
  <c r="Z212"/>
  <c r="AA212" s="1"/>
  <c r="X212"/>
  <c r="Y212" s="1"/>
  <c r="V212"/>
  <c r="W212" s="1"/>
  <c r="T212"/>
  <c r="U212" s="1"/>
  <c r="R212"/>
  <c r="S212" s="1"/>
  <c r="P212"/>
  <c r="Q212" s="1"/>
  <c r="N212"/>
  <c r="O212" s="1"/>
  <c r="L212"/>
  <c r="M212" s="1"/>
  <c r="J212"/>
  <c r="K212" s="1"/>
  <c r="D211"/>
  <c r="AZ210"/>
  <c r="AX210"/>
  <c r="AV210"/>
  <c r="AT210"/>
  <c r="AR210"/>
  <c r="AP210"/>
  <c r="AN210"/>
  <c r="AL210"/>
  <c r="AJ210"/>
  <c r="AH210"/>
  <c r="AF210"/>
  <c r="AD210"/>
  <c r="AB210"/>
  <c r="Z210"/>
  <c r="X210"/>
  <c r="V210"/>
  <c r="T210"/>
  <c r="T211" s="1"/>
  <c r="R210"/>
  <c r="P210"/>
  <c r="P211" s="1"/>
  <c r="N210"/>
  <c r="L210"/>
  <c r="L211" s="1"/>
  <c r="J210"/>
  <c r="D210"/>
  <c r="BA209"/>
  <c r="AY209"/>
  <c r="AW209"/>
  <c r="AU209"/>
  <c r="AS209"/>
  <c r="AQ209"/>
  <c r="AO209"/>
  <c r="AM209"/>
  <c r="AK209"/>
  <c r="AI209"/>
  <c r="AG209"/>
  <c r="AE209"/>
  <c r="AC209"/>
  <c r="AA209"/>
  <c r="Y209"/>
  <c r="W209"/>
  <c r="U209"/>
  <c r="S209"/>
  <c r="Q209"/>
  <c r="O209"/>
  <c r="M209"/>
  <c r="K209"/>
  <c r="I209"/>
  <c r="AZ208"/>
  <c r="BA208" s="1"/>
  <c r="AX208"/>
  <c r="AY208" s="1"/>
  <c r="AV208"/>
  <c r="AW208" s="1"/>
  <c r="AT208"/>
  <c r="AU208" s="1"/>
  <c r="AR208"/>
  <c r="AS208" s="1"/>
  <c r="AP208"/>
  <c r="AQ208" s="1"/>
  <c r="AN208"/>
  <c r="AO208" s="1"/>
  <c r="AL208"/>
  <c r="AM208" s="1"/>
  <c r="AJ208"/>
  <c r="AK208" s="1"/>
  <c r="AH208"/>
  <c r="AI208" s="1"/>
  <c r="AF208"/>
  <c r="AG208" s="1"/>
  <c r="AD208"/>
  <c r="AE208" s="1"/>
  <c r="AB208"/>
  <c r="AC208" s="1"/>
  <c r="Z208"/>
  <c r="AA208" s="1"/>
  <c r="X208"/>
  <c r="Y208" s="1"/>
  <c r="V208"/>
  <c r="W208" s="1"/>
  <c r="T208"/>
  <c r="U208" s="1"/>
  <c r="R208"/>
  <c r="S208" s="1"/>
  <c r="P208"/>
  <c r="Q208" s="1"/>
  <c r="N208"/>
  <c r="O208" s="1"/>
  <c r="L208"/>
  <c r="M208" s="1"/>
  <c r="J208"/>
  <c r="K208" s="1"/>
  <c r="AZ207"/>
  <c r="BA207" s="1"/>
  <c r="AX207"/>
  <c r="AY207" s="1"/>
  <c r="AV207"/>
  <c r="AW207" s="1"/>
  <c r="AT207"/>
  <c r="AU207" s="1"/>
  <c r="AR207"/>
  <c r="AS207" s="1"/>
  <c r="AP207"/>
  <c r="AQ207" s="1"/>
  <c r="AN207"/>
  <c r="AO207" s="1"/>
  <c r="AL207"/>
  <c r="AM207" s="1"/>
  <c r="AJ207"/>
  <c r="AK207" s="1"/>
  <c r="AH207"/>
  <c r="AI207" s="1"/>
  <c r="AF207"/>
  <c r="AG207" s="1"/>
  <c r="AD207"/>
  <c r="AE207" s="1"/>
  <c r="AB207"/>
  <c r="AC207" s="1"/>
  <c r="Z207"/>
  <c r="AA207" s="1"/>
  <c r="X207"/>
  <c r="Y207" s="1"/>
  <c r="V207"/>
  <c r="W207" s="1"/>
  <c r="T207"/>
  <c r="U207" s="1"/>
  <c r="R207"/>
  <c r="S207" s="1"/>
  <c r="P207"/>
  <c r="Q207" s="1"/>
  <c r="N207"/>
  <c r="O207" s="1"/>
  <c r="L207"/>
  <c r="M207" s="1"/>
  <c r="J207"/>
  <c r="D206"/>
  <c r="AZ205"/>
  <c r="AZ206" s="1"/>
  <c r="AX205"/>
  <c r="AX206" s="1"/>
  <c r="AY206" s="1"/>
  <c r="AV205"/>
  <c r="AV206" s="1"/>
  <c r="AT205"/>
  <c r="AT206" s="1"/>
  <c r="AU206" s="1"/>
  <c r="AR205"/>
  <c r="AR206" s="1"/>
  <c r="AP205"/>
  <c r="AP206" s="1"/>
  <c r="AQ206" s="1"/>
  <c r="AN205"/>
  <c r="AN206" s="1"/>
  <c r="AL205"/>
  <c r="AL206" s="1"/>
  <c r="AM206" s="1"/>
  <c r="AJ205"/>
  <c r="AJ206" s="1"/>
  <c r="AH205"/>
  <c r="AH206" s="1"/>
  <c r="AI206" s="1"/>
  <c r="AF205"/>
  <c r="AF206" s="1"/>
  <c r="AD205"/>
  <c r="AD206" s="1"/>
  <c r="AE206" s="1"/>
  <c r="AB205"/>
  <c r="AB206" s="1"/>
  <c r="Z205"/>
  <c r="Z206" s="1"/>
  <c r="AA206" s="1"/>
  <c r="X205"/>
  <c r="X206" s="1"/>
  <c r="V205"/>
  <c r="V206" s="1"/>
  <c r="W206" s="1"/>
  <c r="T205"/>
  <c r="T206" s="1"/>
  <c r="R205"/>
  <c r="R206" s="1"/>
  <c r="S206" s="1"/>
  <c r="P205"/>
  <c r="P206" s="1"/>
  <c r="N205"/>
  <c r="N206" s="1"/>
  <c r="O206" s="1"/>
  <c r="L205"/>
  <c r="L206" s="1"/>
  <c r="J205"/>
  <c r="J206" s="1"/>
  <c r="K206" s="1"/>
  <c r="D205"/>
  <c r="BA204"/>
  <c r="AY204"/>
  <c r="AW204"/>
  <c r="AU204"/>
  <c r="AS204"/>
  <c r="AQ204"/>
  <c r="AO204"/>
  <c r="AM204"/>
  <c r="AK204"/>
  <c r="AI204"/>
  <c r="AG204"/>
  <c r="AE204"/>
  <c r="AC204"/>
  <c r="AA204"/>
  <c r="Y204"/>
  <c r="W204"/>
  <c r="U204"/>
  <c r="S204"/>
  <c r="Q204"/>
  <c r="O204"/>
  <c r="M204"/>
  <c r="K204"/>
  <c r="I204"/>
  <c r="AZ203"/>
  <c r="BA203" s="1"/>
  <c r="AX203"/>
  <c r="AY203" s="1"/>
  <c r="AV203"/>
  <c r="AW203" s="1"/>
  <c r="AT203"/>
  <c r="AU203" s="1"/>
  <c r="AR203"/>
  <c r="AS203" s="1"/>
  <c r="AP203"/>
  <c r="AQ203" s="1"/>
  <c r="AN203"/>
  <c r="AO203" s="1"/>
  <c r="AL203"/>
  <c r="AM203" s="1"/>
  <c r="AJ203"/>
  <c r="AK203" s="1"/>
  <c r="AH203"/>
  <c r="AI203" s="1"/>
  <c r="AF203"/>
  <c r="AG203" s="1"/>
  <c r="AD203"/>
  <c r="AE203" s="1"/>
  <c r="AB203"/>
  <c r="AC203" s="1"/>
  <c r="Z203"/>
  <c r="AA203" s="1"/>
  <c r="X203"/>
  <c r="Y203" s="1"/>
  <c r="V203"/>
  <c r="W203" s="1"/>
  <c r="T203"/>
  <c r="U203" s="1"/>
  <c r="R203"/>
  <c r="S203" s="1"/>
  <c r="P203"/>
  <c r="Q203" s="1"/>
  <c r="N203"/>
  <c r="O203" s="1"/>
  <c r="L203"/>
  <c r="M203" s="1"/>
  <c r="J203"/>
  <c r="AZ202"/>
  <c r="BA202" s="1"/>
  <c r="AX202"/>
  <c r="AY202" s="1"/>
  <c r="AV202"/>
  <c r="AW202" s="1"/>
  <c r="AT202"/>
  <c r="AU202" s="1"/>
  <c r="AR202"/>
  <c r="AS202" s="1"/>
  <c r="AP202"/>
  <c r="AQ202" s="1"/>
  <c r="AN202"/>
  <c r="AO202" s="1"/>
  <c r="AL202"/>
  <c r="AM202" s="1"/>
  <c r="AJ202"/>
  <c r="AK202" s="1"/>
  <c r="AH202"/>
  <c r="AI202" s="1"/>
  <c r="AF202"/>
  <c r="AG202" s="1"/>
  <c r="AD202"/>
  <c r="AE202" s="1"/>
  <c r="AB202"/>
  <c r="AC202" s="1"/>
  <c r="Z202"/>
  <c r="AA202" s="1"/>
  <c r="X202"/>
  <c r="Y202" s="1"/>
  <c r="V202"/>
  <c r="W202" s="1"/>
  <c r="T202"/>
  <c r="U202" s="1"/>
  <c r="R202"/>
  <c r="S202" s="1"/>
  <c r="P202"/>
  <c r="Q202" s="1"/>
  <c r="N202"/>
  <c r="O202" s="1"/>
  <c r="L202"/>
  <c r="M202" s="1"/>
  <c r="J202"/>
  <c r="K202" s="1"/>
  <c r="F201"/>
  <c r="D201"/>
  <c r="AZ200"/>
  <c r="AZ201" s="1"/>
  <c r="AX200"/>
  <c r="AX201" s="1"/>
  <c r="AY201" s="1"/>
  <c r="AV200"/>
  <c r="AV201" s="1"/>
  <c r="AT200"/>
  <c r="AT201" s="1"/>
  <c r="AU201" s="1"/>
  <c r="AR200"/>
  <c r="AR201" s="1"/>
  <c r="AP200"/>
  <c r="AP201" s="1"/>
  <c r="AQ201" s="1"/>
  <c r="AN200"/>
  <c r="AN201" s="1"/>
  <c r="AL200"/>
  <c r="AL201" s="1"/>
  <c r="AM201" s="1"/>
  <c r="AJ200"/>
  <c r="AJ201" s="1"/>
  <c r="AH200"/>
  <c r="AH201" s="1"/>
  <c r="AI201" s="1"/>
  <c r="AF200"/>
  <c r="AF201" s="1"/>
  <c r="AD200"/>
  <c r="AD201" s="1"/>
  <c r="AE201" s="1"/>
  <c r="AB200"/>
  <c r="AB201" s="1"/>
  <c r="Z200"/>
  <c r="Z201" s="1"/>
  <c r="AA201" s="1"/>
  <c r="X200"/>
  <c r="X201" s="1"/>
  <c r="V200"/>
  <c r="V201" s="1"/>
  <c r="W201" s="1"/>
  <c r="T200"/>
  <c r="T201" s="1"/>
  <c r="R200"/>
  <c r="R201" s="1"/>
  <c r="S201" s="1"/>
  <c r="P200"/>
  <c r="P201" s="1"/>
  <c r="N200"/>
  <c r="N201" s="1"/>
  <c r="O201" s="1"/>
  <c r="L200"/>
  <c r="L201" s="1"/>
  <c r="J200"/>
  <c r="G200"/>
  <c r="D200"/>
  <c r="BA199"/>
  <c r="AY199"/>
  <c r="AW199"/>
  <c r="AU199"/>
  <c r="AS199"/>
  <c r="AQ199"/>
  <c r="AO199"/>
  <c r="AM199"/>
  <c r="AK199"/>
  <c r="AI199"/>
  <c r="AG199"/>
  <c r="AE199"/>
  <c r="AC199"/>
  <c r="AA199"/>
  <c r="Y199"/>
  <c r="W199"/>
  <c r="U199"/>
  <c r="S199"/>
  <c r="Q199"/>
  <c r="O199"/>
  <c r="M199"/>
  <c r="K199"/>
  <c r="I199"/>
  <c r="F198"/>
  <c r="D198"/>
  <c r="AZ197"/>
  <c r="AZ198" s="1"/>
  <c r="AX197"/>
  <c r="AX198" s="1"/>
  <c r="AV197"/>
  <c r="AV198" s="1"/>
  <c r="AT197"/>
  <c r="AT198" s="1"/>
  <c r="AR197"/>
  <c r="AR198" s="1"/>
  <c r="AP197"/>
  <c r="AP198" s="1"/>
  <c r="AN197"/>
  <c r="AN198" s="1"/>
  <c r="AL197"/>
  <c r="AL198" s="1"/>
  <c r="AM198" s="1"/>
  <c r="AJ197"/>
  <c r="AJ198" s="1"/>
  <c r="AH197"/>
  <c r="AH198" s="1"/>
  <c r="AF197"/>
  <c r="AF198" s="1"/>
  <c r="AD197"/>
  <c r="AD198" s="1"/>
  <c r="AE198" s="1"/>
  <c r="AB197"/>
  <c r="AB198" s="1"/>
  <c r="Z197"/>
  <c r="Z198" s="1"/>
  <c r="X197"/>
  <c r="X198" s="1"/>
  <c r="V197"/>
  <c r="V198" s="1"/>
  <c r="W198" s="1"/>
  <c r="T197"/>
  <c r="T198" s="1"/>
  <c r="R197"/>
  <c r="R198" s="1"/>
  <c r="P197"/>
  <c r="P198" s="1"/>
  <c r="N197"/>
  <c r="N198" s="1"/>
  <c r="O198" s="1"/>
  <c r="L197"/>
  <c r="L198" s="1"/>
  <c r="J197"/>
  <c r="J198" s="1"/>
  <c r="G197"/>
  <c r="D197"/>
  <c r="BA196"/>
  <c r="AY196"/>
  <c r="AW196"/>
  <c r="AU196"/>
  <c r="AS196"/>
  <c r="AQ196"/>
  <c r="AO196"/>
  <c r="AM196"/>
  <c r="AK196"/>
  <c r="AI196"/>
  <c r="AG196"/>
  <c r="AE196"/>
  <c r="AC196"/>
  <c r="AA196"/>
  <c r="Y196"/>
  <c r="W196"/>
  <c r="U196"/>
  <c r="S196"/>
  <c r="Q196"/>
  <c r="O196"/>
  <c r="M196"/>
  <c r="K196"/>
  <c r="I196"/>
  <c r="F195"/>
  <c r="D195"/>
  <c r="AZ194"/>
  <c r="AZ195" s="1"/>
  <c r="AX194"/>
  <c r="AX195" s="1"/>
  <c r="AV194"/>
  <c r="AV195" s="1"/>
  <c r="AT194"/>
  <c r="AT195" s="1"/>
  <c r="AR194"/>
  <c r="AR195" s="1"/>
  <c r="AP194"/>
  <c r="AP195" s="1"/>
  <c r="AN194"/>
  <c r="AN195" s="1"/>
  <c r="AL194"/>
  <c r="AL195" s="1"/>
  <c r="AM195" s="1"/>
  <c r="AJ194"/>
  <c r="AJ195" s="1"/>
  <c r="AH194"/>
  <c r="AH195" s="1"/>
  <c r="AF194"/>
  <c r="AF195" s="1"/>
  <c r="AD194"/>
  <c r="AD195" s="1"/>
  <c r="AE195" s="1"/>
  <c r="AB194"/>
  <c r="AB195" s="1"/>
  <c r="Z194"/>
  <c r="Z195" s="1"/>
  <c r="X194"/>
  <c r="X195" s="1"/>
  <c r="V194"/>
  <c r="V195" s="1"/>
  <c r="W195" s="1"/>
  <c r="T194"/>
  <c r="T195" s="1"/>
  <c r="R194"/>
  <c r="R195" s="1"/>
  <c r="P194"/>
  <c r="P195" s="1"/>
  <c r="N194"/>
  <c r="N195" s="1"/>
  <c r="O195" s="1"/>
  <c r="L194"/>
  <c r="L195" s="1"/>
  <c r="J194"/>
  <c r="J195" s="1"/>
  <c r="G194"/>
  <c r="D194"/>
  <c r="BA193"/>
  <c r="AY193"/>
  <c r="AW193"/>
  <c r="AU193"/>
  <c r="AS193"/>
  <c r="AQ193"/>
  <c r="AO193"/>
  <c r="AM193"/>
  <c r="AK193"/>
  <c r="AI193"/>
  <c r="AG193"/>
  <c r="AE193"/>
  <c r="AC193"/>
  <c r="AA193"/>
  <c r="Y193"/>
  <c r="W193"/>
  <c r="U193"/>
  <c r="S193"/>
  <c r="Q193"/>
  <c r="O193"/>
  <c r="M193"/>
  <c r="K193"/>
  <c r="I193"/>
  <c r="AZ192"/>
  <c r="BA192" s="1"/>
  <c r="AX192"/>
  <c r="AY192" s="1"/>
  <c r="AV192"/>
  <c r="AW192" s="1"/>
  <c r="AT192"/>
  <c r="AU192" s="1"/>
  <c r="AR192"/>
  <c r="AS192" s="1"/>
  <c r="AP192"/>
  <c r="AQ192" s="1"/>
  <c r="AN192"/>
  <c r="AO192" s="1"/>
  <c r="AL192"/>
  <c r="AM192" s="1"/>
  <c r="AJ192"/>
  <c r="AK192" s="1"/>
  <c r="AH192"/>
  <c r="AI192" s="1"/>
  <c r="AF192"/>
  <c r="AG192" s="1"/>
  <c r="AD192"/>
  <c r="AE192" s="1"/>
  <c r="AB192"/>
  <c r="AC192" s="1"/>
  <c r="Z192"/>
  <c r="AA192" s="1"/>
  <c r="X192"/>
  <c r="Y192" s="1"/>
  <c r="V192"/>
  <c r="W192" s="1"/>
  <c r="T192"/>
  <c r="U192" s="1"/>
  <c r="R192"/>
  <c r="S192" s="1"/>
  <c r="P192"/>
  <c r="Q192" s="1"/>
  <c r="N192"/>
  <c r="O192" s="1"/>
  <c r="L192"/>
  <c r="M192" s="1"/>
  <c r="J192"/>
  <c r="K192" s="1"/>
  <c r="AZ191"/>
  <c r="BA191" s="1"/>
  <c r="AX191"/>
  <c r="AY191" s="1"/>
  <c r="AV191"/>
  <c r="AW191" s="1"/>
  <c r="AT191"/>
  <c r="AU191" s="1"/>
  <c r="AR191"/>
  <c r="AS191" s="1"/>
  <c r="AP191"/>
  <c r="AQ191" s="1"/>
  <c r="AN191"/>
  <c r="AO191" s="1"/>
  <c r="AL191"/>
  <c r="AM191" s="1"/>
  <c r="AJ191"/>
  <c r="AK191" s="1"/>
  <c r="AH191"/>
  <c r="AI191" s="1"/>
  <c r="AF191"/>
  <c r="AG191" s="1"/>
  <c r="AD191"/>
  <c r="AE191" s="1"/>
  <c r="AB191"/>
  <c r="AC191" s="1"/>
  <c r="Z191"/>
  <c r="AA191" s="1"/>
  <c r="X191"/>
  <c r="Y191" s="1"/>
  <c r="V191"/>
  <c r="W191" s="1"/>
  <c r="T191"/>
  <c r="U191" s="1"/>
  <c r="R191"/>
  <c r="S191" s="1"/>
  <c r="P191"/>
  <c r="Q191" s="1"/>
  <c r="N191"/>
  <c r="O191" s="1"/>
  <c r="L191"/>
  <c r="M191" s="1"/>
  <c r="J191"/>
  <c r="K191" s="1"/>
  <c r="AZ190"/>
  <c r="BA190" s="1"/>
  <c r="AX190"/>
  <c r="AY190" s="1"/>
  <c r="AV190"/>
  <c r="AW190" s="1"/>
  <c r="AT190"/>
  <c r="AU190" s="1"/>
  <c r="AR190"/>
  <c r="AS190" s="1"/>
  <c r="AP190"/>
  <c r="AQ190" s="1"/>
  <c r="AN190"/>
  <c r="AO190" s="1"/>
  <c r="AL190"/>
  <c r="AM190" s="1"/>
  <c r="AJ190"/>
  <c r="AK190" s="1"/>
  <c r="AH190"/>
  <c r="AI190" s="1"/>
  <c r="AF190"/>
  <c r="AG190" s="1"/>
  <c r="AD190"/>
  <c r="AE190" s="1"/>
  <c r="AB190"/>
  <c r="AC190" s="1"/>
  <c r="Z190"/>
  <c r="AA190" s="1"/>
  <c r="X190"/>
  <c r="Y190" s="1"/>
  <c r="V190"/>
  <c r="W190" s="1"/>
  <c r="T190"/>
  <c r="U190" s="1"/>
  <c r="R190"/>
  <c r="S190" s="1"/>
  <c r="P190"/>
  <c r="Q190" s="1"/>
  <c r="N190"/>
  <c r="O190" s="1"/>
  <c r="L190"/>
  <c r="M190" s="1"/>
  <c r="J190"/>
  <c r="K190" s="1"/>
  <c r="AZ189"/>
  <c r="BA189" s="1"/>
  <c r="AX189"/>
  <c r="AY189" s="1"/>
  <c r="AV189"/>
  <c r="AW189" s="1"/>
  <c r="AT189"/>
  <c r="AU189" s="1"/>
  <c r="AR189"/>
  <c r="AS189" s="1"/>
  <c r="AP189"/>
  <c r="AQ189" s="1"/>
  <c r="AN189"/>
  <c r="AO189" s="1"/>
  <c r="AL189"/>
  <c r="AM189" s="1"/>
  <c r="AJ189"/>
  <c r="AK189" s="1"/>
  <c r="AH189"/>
  <c r="AI189" s="1"/>
  <c r="AF189"/>
  <c r="AG189" s="1"/>
  <c r="AD189"/>
  <c r="AE189" s="1"/>
  <c r="AB189"/>
  <c r="AC189" s="1"/>
  <c r="Z189"/>
  <c r="AA189" s="1"/>
  <c r="X189"/>
  <c r="Y189" s="1"/>
  <c r="V189"/>
  <c r="W189" s="1"/>
  <c r="T189"/>
  <c r="U189" s="1"/>
  <c r="R189"/>
  <c r="S189" s="1"/>
  <c r="P189"/>
  <c r="Q189" s="1"/>
  <c r="N189"/>
  <c r="O189" s="1"/>
  <c r="L189"/>
  <c r="M189" s="1"/>
  <c r="J189"/>
  <c r="K189" s="1"/>
  <c r="AZ188"/>
  <c r="BA188" s="1"/>
  <c r="AX188"/>
  <c r="AY188" s="1"/>
  <c r="AV188"/>
  <c r="AW188" s="1"/>
  <c r="AT188"/>
  <c r="AU188" s="1"/>
  <c r="AR188"/>
  <c r="AS188" s="1"/>
  <c r="AP188"/>
  <c r="AQ188" s="1"/>
  <c r="AN188"/>
  <c r="AO188" s="1"/>
  <c r="AL188"/>
  <c r="AM188" s="1"/>
  <c r="AJ188"/>
  <c r="AK188" s="1"/>
  <c r="AH188"/>
  <c r="AI188" s="1"/>
  <c r="AF188"/>
  <c r="AG188" s="1"/>
  <c r="AD188"/>
  <c r="AE188" s="1"/>
  <c r="AB188"/>
  <c r="AC188" s="1"/>
  <c r="Z188"/>
  <c r="AA188" s="1"/>
  <c r="X188"/>
  <c r="Y188" s="1"/>
  <c r="V188"/>
  <c r="W188" s="1"/>
  <c r="T188"/>
  <c r="U188" s="1"/>
  <c r="R188"/>
  <c r="S188" s="1"/>
  <c r="P188"/>
  <c r="Q188" s="1"/>
  <c r="N188"/>
  <c r="O188" s="1"/>
  <c r="L188"/>
  <c r="M188" s="1"/>
  <c r="J188"/>
  <c r="K188" s="1"/>
  <c r="AZ187"/>
  <c r="BA187" s="1"/>
  <c r="AX187"/>
  <c r="AY187" s="1"/>
  <c r="AV187"/>
  <c r="AW187" s="1"/>
  <c r="AT187"/>
  <c r="AU187" s="1"/>
  <c r="AR187"/>
  <c r="AS187" s="1"/>
  <c r="AP187"/>
  <c r="AQ187" s="1"/>
  <c r="AN187"/>
  <c r="AO187" s="1"/>
  <c r="AL187"/>
  <c r="AM187" s="1"/>
  <c r="AJ187"/>
  <c r="AK187" s="1"/>
  <c r="AH187"/>
  <c r="AI187" s="1"/>
  <c r="AF187"/>
  <c r="AG187" s="1"/>
  <c r="AD187"/>
  <c r="AE187" s="1"/>
  <c r="AB187"/>
  <c r="AC187" s="1"/>
  <c r="Z187"/>
  <c r="AA187" s="1"/>
  <c r="X187"/>
  <c r="Y187" s="1"/>
  <c r="V187"/>
  <c r="W187" s="1"/>
  <c r="T187"/>
  <c r="U187" s="1"/>
  <c r="R187"/>
  <c r="S187" s="1"/>
  <c r="P187"/>
  <c r="Q187" s="1"/>
  <c r="N187"/>
  <c r="O187" s="1"/>
  <c r="L187"/>
  <c r="M187" s="1"/>
  <c r="J187"/>
  <c r="K187" s="1"/>
  <c r="D186"/>
  <c r="AZ185"/>
  <c r="AZ186" s="1"/>
  <c r="AX185"/>
  <c r="AX186" s="1"/>
  <c r="AV185"/>
  <c r="AV186" s="1"/>
  <c r="AT185"/>
  <c r="AT186" s="1"/>
  <c r="AU186" s="1"/>
  <c r="AR185"/>
  <c r="AR186" s="1"/>
  <c r="AP185"/>
  <c r="AP186" s="1"/>
  <c r="AN185"/>
  <c r="AN186" s="1"/>
  <c r="AL185"/>
  <c r="AL186" s="1"/>
  <c r="AM186" s="1"/>
  <c r="AJ185"/>
  <c r="AJ186" s="1"/>
  <c r="AH185"/>
  <c r="AH186" s="1"/>
  <c r="AF185"/>
  <c r="AF186" s="1"/>
  <c r="AD185"/>
  <c r="AD186" s="1"/>
  <c r="AE186" s="1"/>
  <c r="AB185"/>
  <c r="AB186" s="1"/>
  <c r="Z185"/>
  <c r="Z186" s="1"/>
  <c r="X185"/>
  <c r="X186" s="1"/>
  <c r="V185"/>
  <c r="V186" s="1"/>
  <c r="W186" s="1"/>
  <c r="T185"/>
  <c r="T186" s="1"/>
  <c r="R185"/>
  <c r="R186" s="1"/>
  <c r="P185"/>
  <c r="P186" s="1"/>
  <c r="N185"/>
  <c r="N186" s="1"/>
  <c r="O186" s="1"/>
  <c r="L185"/>
  <c r="L186" s="1"/>
  <c r="J185"/>
  <c r="J186" s="1"/>
  <c r="D185"/>
  <c r="BA184"/>
  <c r="AY184"/>
  <c r="AW184"/>
  <c r="AU184"/>
  <c r="AS184"/>
  <c r="AQ184"/>
  <c r="AO184"/>
  <c r="AM184"/>
  <c r="AK184"/>
  <c r="AI184"/>
  <c r="AG184"/>
  <c r="AE184"/>
  <c r="AC184"/>
  <c r="AA184"/>
  <c r="Y184"/>
  <c r="W184"/>
  <c r="U184"/>
  <c r="S184"/>
  <c r="Q184"/>
  <c r="O184"/>
  <c r="M184"/>
  <c r="K184"/>
  <c r="I184"/>
  <c r="BA183"/>
  <c r="AY183"/>
  <c r="AW183"/>
  <c r="AU183"/>
  <c r="AS183"/>
  <c r="AQ183"/>
  <c r="AO183"/>
  <c r="AM183"/>
  <c r="AK183"/>
  <c r="AI183"/>
  <c r="AG183"/>
  <c r="AE183"/>
  <c r="AC183"/>
  <c r="AA183"/>
  <c r="Y183"/>
  <c r="W183"/>
  <c r="U183"/>
  <c r="S183"/>
  <c r="Q183"/>
  <c r="O183"/>
  <c r="M183"/>
  <c r="K183"/>
  <c r="I183"/>
  <c r="AZ182"/>
  <c r="BA182" s="1"/>
  <c r="AX182"/>
  <c r="AY182" s="1"/>
  <c r="AV182"/>
  <c r="AW182" s="1"/>
  <c r="AT182"/>
  <c r="AU182" s="1"/>
  <c r="AR182"/>
  <c r="AS182" s="1"/>
  <c r="AP182"/>
  <c r="AQ182" s="1"/>
  <c r="AN182"/>
  <c r="AO182" s="1"/>
  <c r="AL182"/>
  <c r="AM182" s="1"/>
  <c r="AJ182"/>
  <c r="AK182" s="1"/>
  <c r="AH182"/>
  <c r="AI182" s="1"/>
  <c r="AF182"/>
  <c r="AG182" s="1"/>
  <c r="AD182"/>
  <c r="AE182" s="1"/>
  <c r="AB182"/>
  <c r="AC182" s="1"/>
  <c r="Z182"/>
  <c r="AA182" s="1"/>
  <c r="X182"/>
  <c r="Y182" s="1"/>
  <c r="V182"/>
  <c r="W182" s="1"/>
  <c r="T182"/>
  <c r="U182" s="1"/>
  <c r="R182"/>
  <c r="S182" s="1"/>
  <c r="P182"/>
  <c r="Q182" s="1"/>
  <c r="N182"/>
  <c r="O182" s="1"/>
  <c r="L182"/>
  <c r="M182" s="1"/>
  <c r="J182"/>
  <c r="K182" s="1"/>
  <c r="AZ181"/>
  <c r="BA181" s="1"/>
  <c r="AX181"/>
  <c r="AY181" s="1"/>
  <c r="AV181"/>
  <c r="AW181" s="1"/>
  <c r="AT181"/>
  <c r="AU181" s="1"/>
  <c r="AR181"/>
  <c r="AS181" s="1"/>
  <c r="AP181"/>
  <c r="AQ181" s="1"/>
  <c r="AN181"/>
  <c r="AO181" s="1"/>
  <c r="AL181"/>
  <c r="AM181" s="1"/>
  <c r="AJ181"/>
  <c r="AK181" s="1"/>
  <c r="AH181"/>
  <c r="AI181" s="1"/>
  <c r="AF181"/>
  <c r="AG181" s="1"/>
  <c r="AD181"/>
  <c r="AE181" s="1"/>
  <c r="AB181"/>
  <c r="AC181" s="1"/>
  <c r="Z181"/>
  <c r="AA181" s="1"/>
  <c r="X181"/>
  <c r="Y181" s="1"/>
  <c r="V181"/>
  <c r="W181" s="1"/>
  <c r="T181"/>
  <c r="U181" s="1"/>
  <c r="R181"/>
  <c r="S181" s="1"/>
  <c r="P181"/>
  <c r="Q181" s="1"/>
  <c r="N181"/>
  <c r="O181" s="1"/>
  <c r="L181"/>
  <c r="M181" s="1"/>
  <c r="J181"/>
  <c r="K181" s="1"/>
  <c r="AZ180"/>
  <c r="BA180" s="1"/>
  <c r="AX180"/>
  <c r="AY180" s="1"/>
  <c r="AV180"/>
  <c r="AW180" s="1"/>
  <c r="AT180"/>
  <c r="AU180" s="1"/>
  <c r="AR180"/>
  <c r="AS180" s="1"/>
  <c r="AP180"/>
  <c r="AQ180" s="1"/>
  <c r="AN180"/>
  <c r="AO180" s="1"/>
  <c r="AL180"/>
  <c r="AM180" s="1"/>
  <c r="AJ180"/>
  <c r="AK180" s="1"/>
  <c r="AH180"/>
  <c r="AI180" s="1"/>
  <c r="AF180"/>
  <c r="AG180" s="1"/>
  <c r="AD180"/>
  <c r="AE180" s="1"/>
  <c r="AB180"/>
  <c r="AC180" s="1"/>
  <c r="Z180"/>
  <c r="AA180" s="1"/>
  <c r="X180"/>
  <c r="Y180" s="1"/>
  <c r="V180"/>
  <c r="W180" s="1"/>
  <c r="T180"/>
  <c r="U180" s="1"/>
  <c r="R180"/>
  <c r="S180" s="1"/>
  <c r="P180"/>
  <c r="Q180" s="1"/>
  <c r="N180"/>
  <c r="O180" s="1"/>
  <c r="L180"/>
  <c r="M180" s="1"/>
  <c r="J180"/>
  <c r="K180" s="1"/>
  <c r="AZ179"/>
  <c r="BA179" s="1"/>
  <c r="AX179"/>
  <c r="AY179" s="1"/>
  <c r="AV179"/>
  <c r="AW179" s="1"/>
  <c r="AT179"/>
  <c r="AU179" s="1"/>
  <c r="AR179"/>
  <c r="AS179" s="1"/>
  <c r="AP179"/>
  <c r="AQ179" s="1"/>
  <c r="AN179"/>
  <c r="AO179" s="1"/>
  <c r="AL179"/>
  <c r="AM179" s="1"/>
  <c r="AJ179"/>
  <c r="AK179" s="1"/>
  <c r="AH179"/>
  <c r="AI179" s="1"/>
  <c r="AF179"/>
  <c r="AG179" s="1"/>
  <c r="AD179"/>
  <c r="AE179" s="1"/>
  <c r="AB179"/>
  <c r="AC179" s="1"/>
  <c r="Z179"/>
  <c r="AA179" s="1"/>
  <c r="X179"/>
  <c r="Y179" s="1"/>
  <c r="V179"/>
  <c r="W179" s="1"/>
  <c r="T179"/>
  <c r="U179" s="1"/>
  <c r="R179"/>
  <c r="S179" s="1"/>
  <c r="P179"/>
  <c r="Q179" s="1"/>
  <c r="N179"/>
  <c r="O179" s="1"/>
  <c r="L179"/>
  <c r="M179" s="1"/>
  <c r="J179"/>
  <c r="K179" s="1"/>
  <c r="AZ178"/>
  <c r="BA178" s="1"/>
  <c r="AX178"/>
  <c r="AY178" s="1"/>
  <c r="AV178"/>
  <c r="AW178" s="1"/>
  <c r="AT178"/>
  <c r="AU178" s="1"/>
  <c r="AR178"/>
  <c r="AS178" s="1"/>
  <c r="AP178"/>
  <c r="AQ178" s="1"/>
  <c r="AN178"/>
  <c r="AO178" s="1"/>
  <c r="AL178"/>
  <c r="AM178" s="1"/>
  <c r="AJ178"/>
  <c r="AK178" s="1"/>
  <c r="AH178"/>
  <c r="AI178" s="1"/>
  <c r="AF178"/>
  <c r="AG178" s="1"/>
  <c r="AD178"/>
  <c r="AE178" s="1"/>
  <c r="AB178"/>
  <c r="AC178" s="1"/>
  <c r="Z178"/>
  <c r="AA178" s="1"/>
  <c r="X178"/>
  <c r="Y178" s="1"/>
  <c r="V178"/>
  <c r="W178" s="1"/>
  <c r="T178"/>
  <c r="U178" s="1"/>
  <c r="R178"/>
  <c r="S178" s="1"/>
  <c r="P178"/>
  <c r="Q178" s="1"/>
  <c r="N178"/>
  <c r="O178" s="1"/>
  <c r="L178"/>
  <c r="M178" s="1"/>
  <c r="J178"/>
  <c r="K178" s="1"/>
  <c r="AZ177"/>
  <c r="BA177" s="1"/>
  <c r="AX177"/>
  <c r="AY177" s="1"/>
  <c r="AV177"/>
  <c r="AW177" s="1"/>
  <c r="AT177"/>
  <c r="AU177" s="1"/>
  <c r="AR177"/>
  <c r="AS177" s="1"/>
  <c r="AP177"/>
  <c r="AQ177" s="1"/>
  <c r="AN177"/>
  <c r="AO177" s="1"/>
  <c r="AL177"/>
  <c r="AM177" s="1"/>
  <c r="AJ177"/>
  <c r="AK177" s="1"/>
  <c r="AH177"/>
  <c r="AI177" s="1"/>
  <c r="AF177"/>
  <c r="AG177" s="1"/>
  <c r="AD177"/>
  <c r="AE177" s="1"/>
  <c r="AB177"/>
  <c r="AC177" s="1"/>
  <c r="Z177"/>
  <c r="AA177" s="1"/>
  <c r="X177"/>
  <c r="Y177" s="1"/>
  <c r="V177"/>
  <c r="W177" s="1"/>
  <c r="T177"/>
  <c r="U177" s="1"/>
  <c r="R177"/>
  <c r="S177" s="1"/>
  <c r="P177"/>
  <c r="Q177" s="1"/>
  <c r="N177"/>
  <c r="O177" s="1"/>
  <c r="L177"/>
  <c r="M177" s="1"/>
  <c r="J177"/>
  <c r="K177" s="1"/>
  <c r="AZ176"/>
  <c r="BA176" s="1"/>
  <c r="AX176"/>
  <c r="AY176" s="1"/>
  <c r="AV176"/>
  <c r="AW176" s="1"/>
  <c r="AT176"/>
  <c r="AU176" s="1"/>
  <c r="AR176"/>
  <c r="AS176" s="1"/>
  <c r="AP176"/>
  <c r="AQ176" s="1"/>
  <c r="AN176"/>
  <c r="AO176" s="1"/>
  <c r="AL176"/>
  <c r="AM176" s="1"/>
  <c r="AJ176"/>
  <c r="AK176" s="1"/>
  <c r="AH176"/>
  <c r="AI176" s="1"/>
  <c r="AF176"/>
  <c r="AG176" s="1"/>
  <c r="AD176"/>
  <c r="AE176" s="1"/>
  <c r="AB176"/>
  <c r="AC176" s="1"/>
  <c r="Z176"/>
  <c r="AA176" s="1"/>
  <c r="X176"/>
  <c r="Y176" s="1"/>
  <c r="V176"/>
  <c r="W176" s="1"/>
  <c r="T176"/>
  <c r="U176" s="1"/>
  <c r="R176"/>
  <c r="S176" s="1"/>
  <c r="P176"/>
  <c r="Q176" s="1"/>
  <c r="N176"/>
  <c r="O176" s="1"/>
  <c r="L176"/>
  <c r="M176" s="1"/>
  <c r="J176"/>
  <c r="K176" s="1"/>
  <c r="AZ175"/>
  <c r="BA175" s="1"/>
  <c r="AX175"/>
  <c r="AY175" s="1"/>
  <c r="AV175"/>
  <c r="AW175" s="1"/>
  <c r="AT175"/>
  <c r="AU175" s="1"/>
  <c r="AR175"/>
  <c r="AS175" s="1"/>
  <c r="AP175"/>
  <c r="AQ175" s="1"/>
  <c r="AN175"/>
  <c r="AO175" s="1"/>
  <c r="AL175"/>
  <c r="AM175" s="1"/>
  <c r="AJ175"/>
  <c r="AK175" s="1"/>
  <c r="AH175"/>
  <c r="AI175" s="1"/>
  <c r="AF175"/>
  <c r="AG175" s="1"/>
  <c r="AD175"/>
  <c r="AE175" s="1"/>
  <c r="AB175"/>
  <c r="AC175" s="1"/>
  <c r="Z175"/>
  <c r="AA175" s="1"/>
  <c r="X175"/>
  <c r="Y175" s="1"/>
  <c r="V175"/>
  <c r="W175" s="1"/>
  <c r="T175"/>
  <c r="U175" s="1"/>
  <c r="R175"/>
  <c r="S175" s="1"/>
  <c r="P175"/>
  <c r="Q175" s="1"/>
  <c r="N175"/>
  <c r="O175" s="1"/>
  <c r="L175"/>
  <c r="M175" s="1"/>
  <c r="J175"/>
  <c r="K175" s="1"/>
  <c r="AZ174"/>
  <c r="BA174" s="1"/>
  <c r="AX174"/>
  <c r="AY174" s="1"/>
  <c r="AV174"/>
  <c r="AW174" s="1"/>
  <c r="AT174"/>
  <c r="AU174" s="1"/>
  <c r="AR174"/>
  <c r="AS174" s="1"/>
  <c r="AP174"/>
  <c r="AQ174" s="1"/>
  <c r="AN174"/>
  <c r="AO174" s="1"/>
  <c r="AL174"/>
  <c r="AM174" s="1"/>
  <c r="AJ174"/>
  <c r="AK174" s="1"/>
  <c r="AH174"/>
  <c r="AI174" s="1"/>
  <c r="AF174"/>
  <c r="AG174" s="1"/>
  <c r="AD174"/>
  <c r="AE174" s="1"/>
  <c r="AB174"/>
  <c r="AC174" s="1"/>
  <c r="Z174"/>
  <c r="AA174" s="1"/>
  <c r="X174"/>
  <c r="Y174" s="1"/>
  <c r="V174"/>
  <c r="W174" s="1"/>
  <c r="T174"/>
  <c r="U174" s="1"/>
  <c r="R174"/>
  <c r="S174" s="1"/>
  <c r="P174"/>
  <c r="Q174" s="1"/>
  <c r="N174"/>
  <c r="O174" s="1"/>
  <c r="L174"/>
  <c r="M174" s="1"/>
  <c r="J174"/>
  <c r="K174" s="1"/>
  <c r="AZ173"/>
  <c r="BA173" s="1"/>
  <c r="AX173"/>
  <c r="AY173" s="1"/>
  <c r="AV173"/>
  <c r="AW173" s="1"/>
  <c r="AT173"/>
  <c r="AU173" s="1"/>
  <c r="AR173"/>
  <c r="AS173" s="1"/>
  <c r="AP173"/>
  <c r="AQ173" s="1"/>
  <c r="AN173"/>
  <c r="AO173" s="1"/>
  <c r="AL173"/>
  <c r="AM173" s="1"/>
  <c r="AJ173"/>
  <c r="AK173" s="1"/>
  <c r="AH173"/>
  <c r="AI173" s="1"/>
  <c r="AF173"/>
  <c r="AG173" s="1"/>
  <c r="AD173"/>
  <c r="AE173" s="1"/>
  <c r="AB173"/>
  <c r="AC173" s="1"/>
  <c r="Z173"/>
  <c r="AA173" s="1"/>
  <c r="X173"/>
  <c r="Y173" s="1"/>
  <c r="V173"/>
  <c r="W173" s="1"/>
  <c r="T173"/>
  <c r="U173" s="1"/>
  <c r="R173"/>
  <c r="S173" s="1"/>
  <c r="P173"/>
  <c r="Q173" s="1"/>
  <c r="N173"/>
  <c r="O173" s="1"/>
  <c r="L173"/>
  <c r="M173" s="1"/>
  <c r="J173"/>
  <c r="K173" s="1"/>
  <c r="BA172"/>
  <c r="AY172"/>
  <c r="AW172"/>
  <c r="AU172"/>
  <c r="AS172"/>
  <c r="AQ172"/>
  <c r="AO172"/>
  <c r="AM172"/>
  <c r="AK172"/>
  <c r="AI172"/>
  <c r="AG172"/>
  <c r="AE172"/>
  <c r="AC172"/>
  <c r="AA172"/>
  <c r="Y172"/>
  <c r="W172"/>
  <c r="U172"/>
  <c r="S172"/>
  <c r="Q172"/>
  <c r="O172"/>
  <c r="M172"/>
  <c r="K172"/>
  <c r="I172"/>
  <c r="AZ171"/>
  <c r="BA171" s="1"/>
  <c r="AX171"/>
  <c r="AY171" s="1"/>
  <c r="AV171"/>
  <c r="AW171" s="1"/>
  <c r="AT171"/>
  <c r="AU171" s="1"/>
  <c r="AR171"/>
  <c r="AS171" s="1"/>
  <c r="AP171"/>
  <c r="AQ171" s="1"/>
  <c r="AN171"/>
  <c r="AO171" s="1"/>
  <c r="AL171"/>
  <c r="AM171" s="1"/>
  <c r="AJ171"/>
  <c r="AK171" s="1"/>
  <c r="AH171"/>
  <c r="AI171" s="1"/>
  <c r="AF171"/>
  <c r="AG171" s="1"/>
  <c r="AD171"/>
  <c r="AE171" s="1"/>
  <c r="AB171"/>
  <c r="AC171" s="1"/>
  <c r="Z171"/>
  <c r="AA171" s="1"/>
  <c r="X171"/>
  <c r="Y171" s="1"/>
  <c r="V171"/>
  <c r="W171" s="1"/>
  <c r="T171"/>
  <c r="U171" s="1"/>
  <c r="R171"/>
  <c r="S171" s="1"/>
  <c r="P171"/>
  <c r="Q171" s="1"/>
  <c r="N171"/>
  <c r="O171" s="1"/>
  <c r="L171"/>
  <c r="M171" s="1"/>
  <c r="J171"/>
  <c r="K171" s="1"/>
  <c r="AZ170"/>
  <c r="BA170" s="1"/>
  <c r="AX170"/>
  <c r="AY170" s="1"/>
  <c r="AV170"/>
  <c r="AW170" s="1"/>
  <c r="AT170"/>
  <c r="AU170" s="1"/>
  <c r="AR170"/>
  <c r="AS170" s="1"/>
  <c r="AP170"/>
  <c r="AQ170" s="1"/>
  <c r="AN170"/>
  <c r="AO170" s="1"/>
  <c r="AL170"/>
  <c r="AM170" s="1"/>
  <c r="AJ170"/>
  <c r="AK170" s="1"/>
  <c r="AH170"/>
  <c r="AI170" s="1"/>
  <c r="AF170"/>
  <c r="AG170" s="1"/>
  <c r="AD170"/>
  <c r="AE170" s="1"/>
  <c r="AB170"/>
  <c r="AC170" s="1"/>
  <c r="Z170"/>
  <c r="AA170" s="1"/>
  <c r="X170"/>
  <c r="Y170" s="1"/>
  <c r="V170"/>
  <c r="W170" s="1"/>
  <c r="T170"/>
  <c r="U170" s="1"/>
  <c r="R170"/>
  <c r="S170" s="1"/>
  <c r="P170"/>
  <c r="Q170" s="1"/>
  <c r="N170"/>
  <c r="O170" s="1"/>
  <c r="L170"/>
  <c r="M170" s="1"/>
  <c r="J170"/>
  <c r="K170" s="1"/>
  <c r="AZ169"/>
  <c r="BA169" s="1"/>
  <c r="AX169"/>
  <c r="AY169" s="1"/>
  <c r="AV169"/>
  <c r="AW169" s="1"/>
  <c r="AT169"/>
  <c r="AU169" s="1"/>
  <c r="AR169"/>
  <c r="AS169" s="1"/>
  <c r="AP169"/>
  <c r="AQ169" s="1"/>
  <c r="AN169"/>
  <c r="AO169" s="1"/>
  <c r="AL169"/>
  <c r="AM169" s="1"/>
  <c r="AJ169"/>
  <c r="AK169" s="1"/>
  <c r="AH169"/>
  <c r="AI169" s="1"/>
  <c r="AF169"/>
  <c r="AG169" s="1"/>
  <c r="AD169"/>
  <c r="AE169" s="1"/>
  <c r="AB169"/>
  <c r="AC169" s="1"/>
  <c r="Z169"/>
  <c r="AA169" s="1"/>
  <c r="X169"/>
  <c r="Y169" s="1"/>
  <c r="V169"/>
  <c r="W169" s="1"/>
  <c r="T169"/>
  <c r="U169" s="1"/>
  <c r="R169"/>
  <c r="S169" s="1"/>
  <c r="P169"/>
  <c r="Q169" s="1"/>
  <c r="N169"/>
  <c r="O169" s="1"/>
  <c r="L169"/>
  <c r="M169" s="1"/>
  <c r="J169"/>
  <c r="K169" s="1"/>
  <c r="AZ168"/>
  <c r="BA168" s="1"/>
  <c r="AX168"/>
  <c r="AY168" s="1"/>
  <c r="AV168"/>
  <c r="AW168" s="1"/>
  <c r="AT168"/>
  <c r="AU168" s="1"/>
  <c r="AR168"/>
  <c r="AS168" s="1"/>
  <c r="AP168"/>
  <c r="AQ168" s="1"/>
  <c r="AN168"/>
  <c r="AO168" s="1"/>
  <c r="AL168"/>
  <c r="AM168" s="1"/>
  <c r="AJ168"/>
  <c r="AK168" s="1"/>
  <c r="AH168"/>
  <c r="AI168" s="1"/>
  <c r="AF168"/>
  <c r="AG168" s="1"/>
  <c r="AD168"/>
  <c r="AE168" s="1"/>
  <c r="AB168"/>
  <c r="AC168" s="1"/>
  <c r="Z168"/>
  <c r="AA168" s="1"/>
  <c r="X168"/>
  <c r="Y168" s="1"/>
  <c r="V168"/>
  <c r="W168" s="1"/>
  <c r="T168"/>
  <c r="U168" s="1"/>
  <c r="R168"/>
  <c r="S168" s="1"/>
  <c r="P168"/>
  <c r="Q168" s="1"/>
  <c r="N168"/>
  <c r="O168" s="1"/>
  <c r="L168"/>
  <c r="M168" s="1"/>
  <c r="J168"/>
  <c r="K168" s="1"/>
  <c r="AZ167"/>
  <c r="BA167" s="1"/>
  <c r="AX167"/>
  <c r="AY167" s="1"/>
  <c r="AV167"/>
  <c r="AW167" s="1"/>
  <c r="AT167"/>
  <c r="AU167" s="1"/>
  <c r="AR167"/>
  <c r="AS167" s="1"/>
  <c r="AP167"/>
  <c r="AQ167" s="1"/>
  <c r="AN167"/>
  <c r="AO167" s="1"/>
  <c r="AL167"/>
  <c r="AM167" s="1"/>
  <c r="AJ167"/>
  <c r="AK167" s="1"/>
  <c r="AH167"/>
  <c r="AI167" s="1"/>
  <c r="AF167"/>
  <c r="AG167" s="1"/>
  <c r="AD167"/>
  <c r="AE167" s="1"/>
  <c r="AB167"/>
  <c r="AC167" s="1"/>
  <c r="Z167"/>
  <c r="AA167" s="1"/>
  <c r="X167"/>
  <c r="Y167" s="1"/>
  <c r="V167"/>
  <c r="W167" s="1"/>
  <c r="T167"/>
  <c r="U167" s="1"/>
  <c r="R167"/>
  <c r="S167" s="1"/>
  <c r="P167"/>
  <c r="Q167" s="1"/>
  <c r="N167"/>
  <c r="O167" s="1"/>
  <c r="L167"/>
  <c r="M167" s="1"/>
  <c r="J167"/>
  <c r="K167" s="1"/>
  <c r="AZ166"/>
  <c r="BA166" s="1"/>
  <c r="AX166"/>
  <c r="AY166" s="1"/>
  <c r="AV166"/>
  <c r="AW166" s="1"/>
  <c r="AT166"/>
  <c r="AU166" s="1"/>
  <c r="AR166"/>
  <c r="AS166" s="1"/>
  <c r="AP166"/>
  <c r="AQ166" s="1"/>
  <c r="AN166"/>
  <c r="AO166" s="1"/>
  <c r="AL166"/>
  <c r="AM166" s="1"/>
  <c r="AJ166"/>
  <c r="AK166" s="1"/>
  <c r="AH166"/>
  <c r="AI166" s="1"/>
  <c r="AF166"/>
  <c r="AG166" s="1"/>
  <c r="AD166"/>
  <c r="AE166" s="1"/>
  <c r="AB166"/>
  <c r="AC166" s="1"/>
  <c r="Z166"/>
  <c r="AA166" s="1"/>
  <c r="X166"/>
  <c r="Y166" s="1"/>
  <c r="V166"/>
  <c r="W166" s="1"/>
  <c r="T166"/>
  <c r="U166" s="1"/>
  <c r="R166"/>
  <c r="S166" s="1"/>
  <c r="P166"/>
  <c r="Q166" s="1"/>
  <c r="N166"/>
  <c r="O166" s="1"/>
  <c r="L166"/>
  <c r="M166" s="1"/>
  <c r="J166"/>
  <c r="K166" s="1"/>
  <c r="AZ165"/>
  <c r="BA165" s="1"/>
  <c r="AX165"/>
  <c r="AY165" s="1"/>
  <c r="AV165"/>
  <c r="AW165" s="1"/>
  <c r="AT165"/>
  <c r="AU165" s="1"/>
  <c r="AR165"/>
  <c r="AS165" s="1"/>
  <c r="AP165"/>
  <c r="AQ165" s="1"/>
  <c r="AN165"/>
  <c r="AO165" s="1"/>
  <c r="AL165"/>
  <c r="AM165" s="1"/>
  <c r="AJ165"/>
  <c r="AK165" s="1"/>
  <c r="AH165"/>
  <c r="AI165" s="1"/>
  <c r="AF165"/>
  <c r="AG165" s="1"/>
  <c r="AD165"/>
  <c r="AE165" s="1"/>
  <c r="AB165"/>
  <c r="AC165" s="1"/>
  <c r="Z165"/>
  <c r="AA165" s="1"/>
  <c r="X165"/>
  <c r="Y165" s="1"/>
  <c r="V165"/>
  <c r="W165" s="1"/>
  <c r="T165"/>
  <c r="U165" s="1"/>
  <c r="R165"/>
  <c r="S165" s="1"/>
  <c r="P165"/>
  <c r="Q165" s="1"/>
  <c r="N165"/>
  <c r="O165" s="1"/>
  <c r="L165"/>
  <c r="M165" s="1"/>
  <c r="J165"/>
  <c r="K165" s="1"/>
  <c r="F165"/>
  <c r="AZ164"/>
  <c r="BA164" s="1"/>
  <c r="AX164"/>
  <c r="AY164" s="1"/>
  <c r="AV164"/>
  <c r="AW164" s="1"/>
  <c r="AT164"/>
  <c r="AU164" s="1"/>
  <c r="AR164"/>
  <c r="AS164" s="1"/>
  <c r="AP164"/>
  <c r="AQ164" s="1"/>
  <c r="AN164"/>
  <c r="AO164" s="1"/>
  <c r="AL164"/>
  <c r="AM164" s="1"/>
  <c r="AJ164"/>
  <c r="AK164" s="1"/>
  <c r="AH164"/>
  <c r="AI164" s="1"/>
  <c r="AF164"/>
  <c r="AG164" s="1"/>
  <c r="AD164"/>
  <c r="AE164" s="1"/>
  <c r="AB164"/>
  <c r="AC164" s="1"/>
  <c r="Z164"/>
  <c r="AA164" s="1"/>
  <c r="X164"/>
  <c r="Y164" s="1"/>
  <c r="V164"/>
  <c r="W164" s="1"/>
  <c r="T164"/>
  <c r="U164" s="1"/>
  <c r="R164"/>
  <c r="S164" s="1"/>
  <c r="P164"/>
  <c r="Q164" s="1"/>
  <c r="N164"/>
  <c r="O164" s="1"/>
  <c r="L164"/>
  <c r="M164" s="1"/>
  <c r="J164"/>
  <c r="K164" s="1"/>
  <c r="F164"/>
  <c r="AZ163"/>
  <c r="BA163" s="1"/>
  <c r="AX163"/>
  <c r="AY163" s="1"/>
  <c r="AV163"/>
  <c r="AW163" s="1"/>
  <c r="AT163"/>
  <c r="AU163" s="1"/>
  <c r="AR163"/>
  <c r="AS163" s="1"/>
  <c r="AP163"/>
  <c r="AQ163" s="1"/>
  <c r="AN163"/>
  <c r="AO163" s="1"/>
  <c r="AL163"/>
  <c r="AM163" s="1"/>
  <c r="AJ163"/>
  <c r="AK163" s="1"/>
  <c r="AH163"/>
  <c r="AI163" s="1"/>
  <c r="AF163"/>
  <c r="AG163" s="1"/>
  <c r="AD163"/>
  <c r="AE163" s="1"/>
  <c r="AB163"/>
  <c r="AC163" s="1"/>
  <c r="Z163"/>
  <c r="AA163" s="1"/>
  <c r="X163"/>
  <c r="Y163" s="1"/>
  <c r="V163"/>
  <c r="W163" s="1"/>
  <c r="T163"/>
  <c r="U163" s="1"/>
  <c r="R163"/>
  <c r="S163" s="1"/>
  <c r="P163"/>
  <c r="Q163" s="1"/>
  <c r="N163"/>
  <c r="O163" s="1"/>
  <c r="L163"/>
  <c r="M163" s="1"/>
  <c r="J163"/>
  <c r="K163" s="1"/>
  <c r="F163"/>
  <c r="AZ162"/>
  <c r="BA162" s="1"/>
  <c r="AX162"/>
  <c r="AY162" s="1"/>
  <c r="AV162"/>
  <c r="AW162" s="1"/>
  <c r="AT162"/>
  <c r="AU162" s="1"/>
  <c r="AR162"/>
  <c r="AS162" s="1"/>
  <c r="AP162"/>
  <c r="AQ162" s="1"/>
  <c r="AN162"/>
  <c r="AO162" s="1"/>
  <c r="AL162"/>
  <c r="AM162" s="1"/>
  <c r="AJ162"/>
  <c r="AK162" s="1"/>
  <c r="AH162"/>
  <c r="AI162" s="1"/>
  <c r="AF162"/>
  <c r="AG162" s="1"/>
  <c r="AD162"/>
  <c r="AE162" s="1"/>
  <c r="AB162"/>
  <c r="AC162" s="1"/>
  <c r="Z162"/>
  <c r="AA162" s="1"/>
  <c r="X162"/>
  <c r="Y162" s="1"/>
  <c r="V162"/>
  <c r="W162" s="1"/>
  <c r="T162"/>
  <c r="U162" s="1"/>
  <c r="R162"/>
  <c r="S162" s="1"/>
  <c r="P162"/>
  <c r="Q162" s="1"/>
  <c r="N162"/>
  <c r="O162" s="1"/>
  <c r="L162"/>
  <c r="M162" s="1"/>
  <c r="J162"/>
  <c r="K162" s="1"/>
  <c r="BA161"/>
  <c r="AY161"/>
  <c r="AW161"/>
  <c r="AU161"/>
  <c r="AS161"/>
  <c r="AQ161"/>
  <c r="AO161"/>
  <c r="AM161"/>
  <c r="AK161"/>
  <c r="AI161"/>
  <c r="AG161"/>
  <c r="AE161"/>
  <c r="AC161"/>
  <c r="AA161"/>
  <c r="Y161"/>
  <c r="W161"/>
  <c r="U161"/>
  <c r="S161"/>
  <c r="Q161"/>
  <c r="O161"/>
  <c r="M161"/>
  <c r="K161"/>
  <c r="I161"/>
  <c r="AZ160"/>
  <c r="BA160" s="1"/>
  <c r="AX160"/>
  <c r="AY160" s="1"/>
  <c r="AV160"/>
  <c r="AW160" s="1"/>
  <c r="AT160"/>
  <c r="AU160" s="1"/>
  <c r="AR160"/>
  <c r="AS160" s="1"/>
  <c r="AP160"/>
  <c r="AQ160" s="1"/>
  <c r="AN160"/>
  <c r="AO160" s="1"/>
  <c r="AL160"/>
  <c r="AM160" s="1"/>
  <c r="AJ160"/>
  <c r="AK160" s="1"/>
  <c r="AH160"/>
  <c r="AI160" s="1"/>
  <c r="AF160"/>
  <c r="AG160" s="1"/>
  <c r="AD160"/>
  <c r="AE160" s="1"/>
  <c r="AB160"/>
  <c r="AC160" s="1"/>
  <c r="Z160"/>
  <c r="AA160" s="1"/>
  <c r="X160"/>
  <c r="Y160" s="1"/>
  <c r="V160"/>
  <c r="W160" s="1"/>
  <c r="T160"/>
  <c r="U160" s="1"/>
  <c r="R160"/>
  <c r="S160" s="1"/>
  <c r="P160"/>
  <c r="Q160" s="1"/>
  <c r="N160"/>
  <c r="O160" s="1"/>
  <c r="L160"/>
  <c r="M160" s="1"/>
  <c r="J160"/>
  <c r="K160" s="1"/>
  <c r="BA159"/>
  <c r="AY159"/>
  <c r="AW159"/>
  <c r="AU159"/>
  <c r="AS159"/>
  <c r="AQ159"/>
  <c r="AO159"/>
  <c r="AM159"/>
  <c r="AK159"/>
  <c r="AI159"/>
  <c r="AG159"/>
  <c r="AE159"/>
  <c r="AC159"/>
  <c r="AA159"/>
  <c r="Y159"/>
  <c r="W159"/>
  <c r="U159"/>
  <c r="S159"/>
  <c r="Q159"/>
  <c r="O159"/>
  <c r="M159"/>
  <c r="K159"/>
  <c r="I159"/>
  <c r="AZ158"/>
  <c r="BA158" s="1"/>
  <c r="AX158"/>
  <c r="AY158" s="1"/>
  <c r="AV158"/>
  <c r="AW158" s="1"/>
  <c r="AT158"/>
  <c r="AU158" s="1"/>
  <c r="AR158"/>
  <c r="AS158" s="1"/>
  <c r="AP158"/>
  <c r="AQ158" s="1"/>
  <c r="AN158"/>
  <c r="AO158" s="1"/>
  <c r="AL158"/>
  <c r="AM158" s="1"/>
  <c r="AJ158"/>
  <c r="AK158" s="1"/>
  <c r="AH158"/>
  <c r="AI158" s="1"/>
  <c r="AF158"/>
  <c r="AG158" s="1"/>
  <c r="AD158"/>
  <c r="AE158" s="1"/>
  <c r="AB158"/>
  <c r="AC158" s="1"/>
  <c r="Z158"/>
  <c r="AA158" s="1"/>
  <c r="X158"/>
  <c r="Y158" s="1"/>
  <c r="V158"/>
  <c r="W158" s="1"/>
  <c r="T158"/>
  <c r="U158" s="1"/>
  <c r="R158"/>
  <c r="S158" s="1"/>
  <c r="P158"/>
  <c r="Q158" s="1"/>
  <c r="N158"/>
  <c r="O158" s="1"/>
  <c r="L158"/>
  <c r="M158" s="1"/>
  <c r="J158"/>
  <c r="K158" s="1"/>
  <c r="AZ157"/>
  <c r="BA157" s="1"/>
  <c r="AX157"/>
  <c r="AY157" s="1"/>
  <c r="AV157"/>
  <c r="AW157" s="1"/>
  <c r="AT157"/>
  <c r="AU157" s="1"/>
  <c r="AR157"/>
  <c r="AS157" s="1"/>
  <c r="AP157"/>
  <c r="AQ157" s="1"/>
  <c r="AN157"/>
  <c r="AO157" s="1"/>
  <c r="AL157"/>
  <c r="AM157" s="1"/>
  <c r="AJ157"/>
  <c r="AK157" s="1"/>
  <c r="AH157"/>
  <c r="AI157" s="1"/>
  <c r="AF157"/>
  <c r="AG157" s="1"/>
  <c r="AD157"/>
  <c r="AE157" s="1"/>
  <c r="AB157"/>
  <c r="AC157" s="1"/>
  <c r="Z157"/>
  <c r="AA157" s="1"/>
  <c r="X157"/>
  <c r="Y157" s="1"/>
  <c r="V157"/>
  <c r="W157" s="1"/>
  <c r="T157"/>
  <c r="U157" s="1"/>
  <c r="R157"/>
  <c r="S157" s="1"/>
  <c r="P157"/>
  <c r="Q157" s="1"/>
  <c r="N157"/>
  <c r="O157" s="1"/>
  <c r="L157"/>
  <c r="M157" s="1"/>
  <c r="J157"/>
  <c r="K157" s="1"/>
  <c r="AZ156"/>
  <c r="BA156" s="1"/>
  <c r="AX156"/>
  <c r="AY156" s="1"/>
  <c r="AV156"/>
  <c r="AW156" s="1"/>
  <c r="AT156"/>
  <c r="AU156" s="1"/>
  <c r="AR156"/>
  <c r="AS156" s="1"/>
  <c r="AP156"/>
  <c r="AQ156" s="1"/>
  <c r="AN156"/>
  <c r="AO156" s="1"/>
  <c r="AL156"/>
  <c r="AM156" s="1"/>
  <c r="AJ156"/>
  <c r="AK156" s="1"/>
  <c r="AH156"/>
  <c r="AI156" s="1"/>
  <c r="AF156"/>
  <c r="AG156" s="1"/>
  <c r="AD156"/>
  <c r="AE156" s="1"/>
  <c r="AB156"/>
  <c r="AC156" s="1"/>
  <c r="Z156"/>
  <c r="AA156" s="1"/>
  <c r="X156"/>
  <c r="Y156" s="1"/>
  <c r="V156"/>
  <c r="W156" s="1"/>
  <c r="T156"/>
  <c r="U156" s="1"/>
  <c r="R156"/>
  <c r="S156" s="1"/>
  <c r="P156"/>
  <c r="Q156" s="1"/>
  <c r="N156"/>
  <c r="O156" s="1"/>
  <c r="L156"/>
  <c r="M156" s="1"/>
  <c r="J156"/>
  <c r="K156" s="1"/>
  <c r="AZ155"/>
  <c r="BA155" s="1"/>
  <c r="AX155"/>
  <c r="AY155" s="1"/>
  <c r="AV155"/>
  <c r="AW155" s="1"/>
  <c r="AT155"/>
  <c r="AU155" s="1"/>
  <c r="AR155"/>
  <c r="AS155" s="1"/>
  <c r="AP155"/>
  <c r="AQ155" s="1"/>
  <c r="AN155"/>
  <c r="AO155" s="1"/>
  <c r="AL155"/>
  <c r="AM155" s="1"/>
  <c r="AJ155"/>
  <c r="AK155" s="1"/>
  <c r="AH155"/>
  <c r="AI155" s="1"/>
  <c r="AF155"/>
  <c r="AG155" s="1"/>
  <c r="AD155"/>
  <c r="AE155" s="1"/>
  <c r="AB155"/>
  <c r="AC155" s="1"/>
  <c r="Z155"/>
  <c r="AA155" s="1"/>
  <c r="X155"/>
  <c r="Y155" s="1"/>
  <c r="V155"/>
  <c r="W155" s="1"/>
  <c r="T155"/>
  <c r="U155" s="1"/>
  <c r="R155"/>
  <c r="S155" s="1"/>
  <c r="P155"/>
  <c r="Q155" s="1"/>
  <c r="N155"/>
  <c r="O155" s="1"/>
  <c r="L155"/>
  <c r="M155" s="1"/>
  <c r="J155"/>
  <c r="K155" s="1"/>
  <c r="AZ154"/>
  <c r="BA154" s="1"/>
  <c r="AX154"/>
  <c r="AY154" s="1"/>
  <c r="AV154"/>
  <c r="AW154" s="1"/>
  <c r="AT154"/>
  <c r="AU154" s="1"/>
  <c r="AR154"/>
  <c r="AS154" s="1"/>
  <c r="AP154"/>
  <c r="AQ154" s="1"/>
  <c r="AN154"/>
  <c r="AO154" s="1"/>
  <c r="AL154"/>
  <c r="AM154" s="1"/>
  <c r="AJ154"/>
  <c r="AK154" s="1"/>
  <c r="AH154"/>
  <c r="AI154" s="1"/>
  <c r="AF154"/>
  <c r="AG154" s="1"/>
  <c r="AD154"/>
  <c r="AE154" s="1"/>
  <c r="AB154"/>
  <c r="AC154" s="1"/>
  <c r="Z154"/>
  <c r="AA154" s="1"/>
  <c r="X154"/>
  <c r="Y154" s="1"/>
  <c r="V154"/>
  <c r="W154" s="1"/>
  <c r="T154"/>
  <c r="U154" s="1"/>
  <c r="R154"/>
  <c r="S154" s="1"/>
  <c r="P154"/>
  <c r="Q154" s="1"/>
  <c r="N154"/>
  <c r="O154" s="1"/>
  <c r="L154"/>
  <c r="M154" s="1"/>
  <c r="J154"/>
  <c r="K154" s="1"/>
  <c r="F154"/>
  <c r="AZ153"/>
  <c r="BA153" s="1"/>
  <c r="AX153"/>
  <c r="AY153" s="1"/>
  <c r="AV153"/>
  <c r="AW153" s="1"/>
  <c r="AT153"/>
  <c r="AU153" s="1"/>
  <c r="AR153"/>
  <c r="AS153" s="1"/>
  <c r="AP153"/>
  <c r="AQ153" s="1"/>
  <c r="AN153"/>
  <c r="AO153" s="1"/>
  <c r="AL153"/>
  <c r="AM153" s="1"/>
  <c r="AJ153"/>
  <c r="AK153" s="1"/>
  <c r="AH153"/>
  <c r="AI153" s="1"/>
  <c r="AF153"/>
  <c r="AG153" s="1"/>
  <c r="AD153"/>
  <c r="AE153" s="1"/>
  <c r="AB153"/>
  <c r="AC153" s="1"/>
  <c r="Z153"/>
  <c r="AA153" s="1"/>
  <c r="X153"/>
  <c r="Y153" s="1"/>
  <c r="V153"/>
  <c r="W153" s="1"/>
  <c r="T153"/>
  <c r="U153" s="1"/>
  <c r="R153"/>
  <c r="S153" s="1"/>
  <c r="P153"/>
  <c r="Q153" s="1"/>
  <c r="N153"/>
  <c r="O153" s="1"/>
  <c r="L153"/>
  <c r="M153" s="1"/>
  <c r="J153"/>
  <c r="K153" s="1"/>
  <c r="AZ152"/>
  <c r="BA152" s="1"/>
  <c r="AX152"/>
  <c r="AY152" s="1"/>
  <c r="AV152"/>
  <c r="AW152" s="1"/>
  <c r="AT152"/>
  <c r="AU152" s="1"/>
  <c r="AR152"/>
  <c r="AS152" s="1"/>
  <c r="AP152"/>
  <c r="AQ152" s="1"/>
  <c r="AN152"/>
  <c r="AO152" s="1"/>
  <c r="AL152"/>
  <c r="AM152" s="1"/>
  <c r="AJ152"/>
  <c r="AK152" s="1"/>
  <c r="AH152"/>
  <c r="AI152" s="1"/>
  <c r="AF152"/>
  <c r="AG152" s="1"/>
  <c r="AD152"/>
  <c r="AE152" s="1"/>
  <c r="AB152"/>
  <c r="AC152" s="1"/>
  <c r="Z152"/>
  <c r="AA152" s="1"/>
  <c r="X152"/>
  <c r="Y152" s="1"/>
  <c r="V152"/>
  <c r="W152" s="1"/>
  <c r="T152"/>
  <c r="U152" s="1"/>
  <c r="R152"/>
  <c r="S152" s="1"/>
  <c r="P152"/>
  <c r="Q152" s="1"/>
  <c r="N152"/>
  <c r="O152" s="1"/>
  <c r="L152"/>
  <c r="M152" s="1"/>
  <c r="J152"/>
  <c r="K152" s="1"/>
  <c r="G152"/>
  <c r="AZ151"/>
  <c r="BA151" s="1"/>
  <c r="AX151"/>
  <c r="AY151" s="1"/>
  <c r="AV151"/>
  <c r="AW151" s="1"/>
  <c r="AT151"/>
  <c r="AU151" s="1"/>
  <c r="AR151"/>
  <c r="AS151" s="1"/>
  <c r="AP151"/>
  <c r="AQ151" s="1"/>
  <c r="AN151"/>
  <c r="AO151" s="1"/>
  <c r="AL151"/>
  <c r="AM151" s="1"/>
  <c r="AJ151"/>
  <c r="AK151" s="1"/>
  <c r="AH151"/>
  <c r="AI151" s="1"/>
  <c r="AF151"/>
  <c r="AG151" s="1"/>
  <c r="AD151"/>
  <c r="AE151" s="1"/>
  <c r="AB151"/>
  <c r="AC151" s="1"/>
  <c r="Z151"/>
  <c r="AA151" s="1"/>
  <c r="X151"/>
  <c r="Y151" s="1"/>
  <c r="V151"/>
  <c r="W151" s="1"/>
  <c r="T151"/>
  <c r="U151" s="1"/>
  <c r="R151"/>
  <c r="S151" s="1"/>
  <c r="P151"/>
  <c r="Q151" s="1"/>
  <c r="N151"/>
  <c r="O151" s="1"/>
  <c r="L151"/>
  <c r="M151" s="1"/>
  <c r="J151"/>
  <c r="K151" s="1"/>
  <c r="G151"/>
  <c r="AZ150"/>
  <c r="BA150" s="1"/>
  <c r="AX150"/>
  <c r="AY150" s="1"/>
  <c r="AV150"/>
  <c r="AW150" s="1"/>
  <c r="AT150"/>
  <c r="AU150" s="1"/>
  <c r="AR150"/>
  <c r="AS150" s="1"/>
  <c r="AP150"/>
  <c r="AQ150" s="1"/>
  <c r="AN150"/>
  <c r="AO150" s="1"/>
  <c r="AL150"/>
  <c r="AM150" s="1"/>
  <c r="AJ150"/>
  <c r="AK150" s="1"/>
  <c r="AH150"/>
  <c r="AI150" s="1"/>
  <c r="AF150"/>
  <c r="AG150" s="1"/>
  <c r="AD150"/>
  <c r="AE150" s="1"/>
  <c r="AB150"/>
  <c r="AC150" s="1"/>
  <c r="Z150"/>
  <c r="AA150" s="1"/>
  <c r="X150"/>
  <c r="Y150" s="1"/>
  <c r="V150"/>
  <c r="W150" s="1"/>
  <c r="T150"/>
  <c r="U150" s="1"/>
  <c r="R150"/>
  <c r="S150" s="1"/>
  <c r="P150"/>
  <c r="Q150" s="1"/>
  <c r="N150"/>
  <c r="O150" s="1"/>
  <c r="L150"/>
  <c r="M150" s="1"/>
  <c r="J150"/>
  <c r="K150" s="1"/>
  <c r="AZ149"/>
  <c r="BA149" s="1"/>
  <c r="AX149"/>
  <c r="AY149" s="1"/>
  <c r="AV149"/>
  <c r="AW149" s="1"/>
  <c r="AT149"/>
  <c r="AU149" s="1"/>
  <c r="AR149"/>
  <c r="AS149" s="1"/>
  <c r="AP149"/>
  <c r="AQ149" s="1"/>
  <c r="AN149"/>
  <c r="AO149" s="1"/>
  <c r="AL149"/>
  <c r="AM149" s="1"/>
  <c r="AJ149"/>
  <c r="AK149" s="1"/>
  <c r="AH149"/>
  <c r="AI149" s="1"/>
  <c r="AF149"/>
  <c r="AG149" s="1"/>
  <c r="AD149"/>
  <c r="AE149" s="1"/>
  <c r="AB149"/>
  <c r="AC149" s="1"/>
  <c r="Z149"/>
  <c r="AA149" s="1"/>
  <c r="X149"/>
  <c r="Y149" s="1"/>
  <c r="V149"/>
  <c r="W149" s="1"/>
  <c r="T149"/>
  <c r="U149" s="1"/>
  <c r="R149"/>
  <c r="S149" s="1"/>
  <c r="P149"/>
  <c r="Q149" s="1"/>
  <c r="N149"/>
  <c r="O149" s="1"/>
  <c r="L149"/>
  <c r="M149" s="1"/>
  <c r="J149"/>
  <c r="K149" s="1"/>
  <c r="AZ148"/>
  <c r="BA148" s="1"/>
  <c r="AX148"/>
  <c r="AY148" s="1"/>
  <c r="AV148"/>
  <c r="AW148" s="1"/>
  <c r="AT148"/>
  <c r="AU148" s="1"/>
  <c r="AR148"/>
  <c r="AS148" s="1"/>
  <c r="AP148"/>
  <c r="AQ148" s="1"/>
  <c r="AN148"/>
  <c r="AO148" s="1"/>
  <c r="AL148"/>
  <c r="AM148" s="1"/>
  <c r="AJ148"/>
  <c r="AK148" s="1"/>
  <c r="AH148"/>
  <c r="AI148" s="1"/>
  <c r="AF148"/>
  <c r="AG148" s="1"/>
  <c r="AD148"/>
  <c r="AE148" s="1"/>
  <c r="AB148"/>
  <c r="AC148" s="1"/>
  <c r="Z148"/>
  <c r="AA148" s="1"/>
  <c r="X148"/>
  <c r="Y148" s="1"/>
  <c r="V148"/>
  <c r="W148" s="1"/>
  <c r="T148"/>
  <c r="U148" s="1"/>
  <c r="R148"/>
  <c r="S148" s="1"/>
  <c r="P148"/>
  <c r="Q148" s="1"/>
  <c r="N148"/>
  <c r="O148" s="1"/>
  <c r="L148"/>
  <c r="M148" s="1"/>
  <c r="J148"/>
  <c r="K148" s="1"/>
  <c r="BA147"/>
  <c r="AY147"/>
  <c r="AW147"/>
  <c r="AU147"/>
  <c r="AS147"/>
  <c r="AQ147"/>
  <c r="AO147"/>
  <c r="AM147"/>
  <c r="AK147"/>
  <c r="AI147"/>
  <c r="AG147"/>
  <c r="AE147"/>
  <c r="AC147"/>
  <c r="AA147"/>
  <c r="Y147"/>
  <c r="W147"/>
  <c r="U147"/>
  <c r="S147"/>
  <c r="Q147"/>
  <c r="O147"/>
  <c r="M147"/>
  <c r="K147"/>
  <c r="I147"/>
  <c r="D146"/>
  <c r="AZ145"/>
  <c r="AZ146" s="1"/>
  <c r="AX145"/>
  <c r="AX146" s="1"/>
  <c r="AV145"/>
  <c r="AV146" s="1"/>
  <c r="AT145"/>
  <c r="AT146" s="1"/>
  <c r="AR145"/>
  <c r="AR146" s="1"/>
  <c r="AP145"/>
  <c r="AP146" s="1"/>
  <c r="AN145"/>
  <c r="AN146" s="1"/>
  <c r="AL145"/>
  <c r="AL146" s="1"/>
  <c r="AM146" s="1"/>
  <c r="AJ145"/>
  <c r="AJ146" s="1"/>
  <c r="AH145"/>
  <c r="AH146" s="1"/>
  <c r="AF145"/>
  <c r="AF146" s="1"/>
  <c r="AD145"/>
  <c r="AD146" s="1"/>
  <c r="AE146" s="1"/>
  <c r="AB145"/>
  <c r="AB146" s="1"/>
  <c r="Z145"/>
  <c r="Z146" s="1"/>
  <c r="X145"/>
  <c r="X146" s="1"/>
  <c r="V145"/>
  <c r="V146" s="1"/>
  <c r="W146" s="1"/>
  <c r="T145"/>
  <c r="T146" s="1"/>
  <c r="R145"/>
  <c r="R146" s="1"/>
  <c r="P145"/>
  <c r="P146" s="1"/>
  <c r="N145"/>
  <c r="N146" s="1"/>
  <c r="O146" s="1"/>
  <c r="L145"/>
  <c r="L146" s="1"/>
  <c r="J145"/>
  <c r="J146" s="1"/>
  <c r="D145"/>
  <c r="BA144"/>
  <c r="AY144"/>
  <c r="AW144"/>
  <c r="AU144"/>
  <c r="AS144"/>
  <c r="AQ144"/>
  <c r="AO144"/>
  <c r="AM144"/>
  <c r="AK144"/>
  <c r="AI144"/>
  <c r="AG144"/>
  <c r="AE144"/>
  <c r="AC144"/>
  <c r="AA144"/>
  <c r="Y144"/>
  <c r="W144"/>
  <c r="U144"/>
  <c r="S144"/>
  <c r="Q144"/>
  <c r="O144"/>
  <c r="M144"/>
  <c r="K144"/>
  <c r="I144"/>
  <c r="AZ143"/>
  <c r="BA143" s="1"/>
  <c r="AX143"/>
  <c r="AY143" s="1"/>
  <c r="AV143"/>
  <c r="AW143" s="1"/>
  <c r="AT143"/>
  <c r="AU143" s="1"/>
  <c r="AR143"/>
  <c r="AS143" s="1"/>
  <c r="AP143"/>
  <c r="AQ143" s="1"/>
  <c r="AN143"/>
  <c r="AO143" s="1"/>
  <c r="AL143"/>
  <c r="AM143" s="1"/>
  <c r="AJ143"/>
  <c r="AK143" s="1"/>
  <c r="AH143"/>
  <c r="AI143" s="1"/>
  <c r="AF143"/>
  <c r="AG143" s="1"/>
  <c r="AD143"/>
  <c r="AE143" s="1"/>
  <c r="AB143"/>
  <c r="AC143" s="1"/>
  <c r="Z143"/>
  <c r="AA143" s="1"/>
  <c r="X143"/>
  <c r="Y143" s="1"/>
  <c r="V143"/>
  <c r="W143" s="1"/>
  <c r="T143"/>
  <c r="U143" s="1"/>
  <c r="R143"/>
  <c r="S143" s="1"/>
  <c r="P143"/>
  <c r="Q143" s="1"/>
  <c r="N143"/>
  <c r="O143" s="1"/>
  <c r="L143"/>
  <c r="M143" s="1"/>
  <c r="J143"/>
  <c r="K143" s="1"/>
  <c r="AZ142"/>
  <c r="BA142" s="1"/>
  <c r="AX142"/>
  <c r="AY142" s="1"/>
  <c r="AV142"/>
  <c r="AW142" s="1"/>
  <c r="AT142"/>
  <c r="AU142" s="1"/>
  <c r="AR142"/>
  <c r="AS142" s="1"/>
  <c r="AP142"/>
  <c r="AQ142" s="1"/>
  <c r="AN142"/>
  <c r="AO142" s="1"/>
  <c r="AL142"/>
  <c r="AM142" s="1"/>
  <c r="AJ142"/>
  <c r="AK142" s="1"/>
  <c r="AH142"/>
  <c r="AI142" s="1"/>
  <c r="AF142"/>
  <c r="AG142" s="1"/>
  <c r="AD142"/>
  <c r="AE142" s="1"/>
  <c r="AB142"/>
  <c r="AC142" s="1"/>
  <c r="Z142"/>
  <c r="AA142" s="1"/>
  <c r="X142"/>
  <c r="Y142" s="1"/>
  <c r="V142"/>
  <c r="W142" s="1"/>
  <c r="T142"/>
  <c r="U142" s="1"/>
  <c r="R142"/>
  <c r="S142" s="1"/>
  <c r="P142"/>
  <c r="Q142" s="1"/>
  <c r="N142"/>
  <c r="O142" s="1"/>
  <c r="L142"/>
  <c r="M142" s="1"/>
  <c r="J142"/>
  <c r="K142" s="1"/>
  <c r="AZ141"/>
  <c r="BA141" s="1"/>
  <c r="AX141"/>
  <c r="AY141" s="1"/>
  <c r="AV141"/>
  <c r="AW141" s="1"/>
  <c r="AT141"/>
  <c r="AU141" s="1"/>
  <c r="AR141"/>
  <c r="AS141" s="1"/>
  <c r="AP141"/>
  <c r="AQ141" s="1"/>
  <c r="AN141"/>
  <c r="AO141" s="1"/>
  <c r="AL141"/>
  <c r="AM141" s="1"/>
  <c r="AJ141"/>
  <c r="AK141" s="1"/>
  <c r="AH141"/>
  <c r="AI141" s="1"/>
  <c r="AF141"/>
  <c r="AG141" s="1"/>
  <c r="AD141"/>
  <c r="AE141" s="1"/>
  <c r="AB141"/>
  <c r="AC141" s="1"/>
  <c r="Z141"/>
  <c r="AA141" s="1"/>
  <c r="X141"/>
  <c r="Y141" s="1"/>
  <c r="V141"/>
  <c r="W141" s="1"/>
  <c r="T141"/>
  <c r="U141" s="1"/>
  <c r="R141"/>
  <c r="S141" s="1"/>
  <c r="P141"/>
  <c r="Q141" s="1"/>
  <c r="N141"/>
  <c r="O141" s="1"/>
  <c r="L141"/>
  <c r="M141" s="1"/>
  <c r="J141"/>
  <c r="K141" s="1"/>
  <c r="AZ140"/>
  <c r="BA140" s="1"/>
  <c r="AX140"/>
  <c r="AY140" s="1"/>
  <c r="AV140"/>
  <c r="AW140" s="1"/>
  <c r="AT140"/>
  <c r="AU140" s="1"/>
  <c r="AR140"/>
  <c r="AS140" s="1"/>
  <c r="AP140"/>
  <c r="AQ140" s="1"/>
  <c r="AN140"/>
  <c r="AO140" s="1"/>
  <c r="AL140"/>
  <c r="AM140" s="1"/>
  <c r="AJ140"/>
  <c r="AK140" s="1"/>
  <c r="AH140"/>
  <c r="AI140" s="1"/>
  <c r="AF140"/>
  <c r="AG140" s="1"/>
  <c r="AD140"/>
  <c r="AE140" s="1"/>
  <c r="AB140"/>
  <c r="AC140" s="1"/>
  <c r="Z140"/>
  <c r="AA140" s="1"/>
  <c r="X140"/>
  <c r="Y140" s="1"/>
  <c r="V140"/>
  <c r="W140" s="1"/>
  <c r="T140"/>
  <c r="U140" s="1"/>
  <c r="R140"/>
  <c r="S140" s="1"/>
  <c r="P140"/>
  <c r="Q140" s="1"/>
  <c r="N140"/>
  <c r="O140" s="1"/>
  <c r="L140"/>
  <c r="M140" s="1"/>
  <c r="J140"/>
  <c r="K140" s="1"/>
  <c r="AZ139"/>
  <c r="BA139" s="1"/>
  <c r="AX139"/>
  <c r="AY139" s="1"/>
  <c r="AV139"/>
  <c r="AW139" s="1"/>
  <c r="AT139"/>
  <c r="AU139" s="1"/>
  <c r="AR139"/>
  <c r="AS139" s="1"/>
  <c r="AP139"/>
  <c r="AQ139" s="1"/>
  <c r="AN139"/>
  <c r="AO139" s="1"/>
  <c r="AL139"/>
  <c r="AM139" s="1"/>
  <c r="AJ139"/>
  <c r="AK139" s="1"/>
  <c r="AH139"/>
  <c r="AI139" s="1"/>
  <c r="AF139"/>
  <c r="AG139" s="1"/>
  <c r="AD139"/>
  <c r="AE139" s="1"/>
  <c r="AB139"/>
  <c r="AC139" s="1"/>
  <c r="Z139"/>
  <c r="AA139" s="1"/>
  <c r="X139"/>
  <c r="Y139" s="1"/>
  <c r="V139"/>
  <c r="W139" s="1"/>
  <c r="T139"/>
  <c r="U139" s="1"/>
  <c r="R139"/>
  <c r="S139" s="1"/>
  <c r="P139"/>
  <c r="Q139" s="1"/>
  <c r="N139"/>
  <c r="O139" s="1"/>
  <c r="L139"/>
  <c r="M139" s="1"/>
  <c r="J139"/>
  <c r="K139" s="1"/>
  <c r="AZ138"/>
  <c r="BA138" s="1"/>
  <c r="AX138"/>
  <c r="AY138" s="1"/>
  <c r="AV138"/>
  <c r="AW138" s="1"/>
  <c r="AT138"/>
  <c r="AU138" s="1"/>
  <c r="AR138"/>
  <c r="AS138" s="1"/>
  <c r="AP138"/>
  <c r="AQ138" s="1"/>
  <c r="AN138"/>
  <c r="AO138" s="1"/>
  <c r="AL138"/>
  <c r="AM138" s="1"/>
  <c r="AJ138"/>
  <c r="AK138" s="1"/>
  <c r="AH138"/>
  <c r="AI138" s="1"/>
  <c r="AF138"/>
  <c r="AG138" s="1"/>
  <c r="AD138"/>
  <c r="AE138" s="1"/>
  <c r="AB138"/>
  <c r="AC138" s="1"/>
  <c r="Z138"/>
  <c r="AA138" s="1"/>
  <c r="X138"/>
  <c r="Y138" s="1"/>
  <c r="V138"/>
  <c r="W138" s="1"/>
  <c r="T138"/>
  <c r="U138" s="1"/>
  <c r="R138"/>
  <c r="S138" s="1"/>
  <c r="P138"/>
  <c r="Q138" s="1"/>
  <c r="N138"/>
  <c r="O138" s="1"/>
  <c r="L138"/>
  <c r="M138" s="1"/>
  <c r="J138"/>
  <c r="K138" s="1"/>
  <c r="AZ137"/>
  <c r="BA137" s="1"/>
  <c r="AX137"/>
  <c r="AY137" s="1"/>
  <c r="AV137"/>
  <c r="AW137" s="1"/>
  <c r="AT137"/>
  <c r="AU137" s="1"/>
  <c r="AR137"/>
  <c r="AS137" s="1"/>
  <c r="AP137"/>
  <c r="AQ137" s="1"/>
  <c r="AN137"/>
  <c r="AO137" s="1"/>
  <c r="AL137"/>
  <c r="AM137" s="1"/>
  <c r="AJ137"/>
  <c r="AK137" s="1"/>
  <c r="AH137"/>
  <c r="AI137" s="1"/>
  <c r="AF137"/>
  <c r="AG137" s="1"/>
  <c r="AD137"/>
  <c r="AE137" s="1"/>
  <c r="AB137"/>
  <c r="AC137" s="1"/>
  <c r="Z137"/>
  <c r="AA137" s="1"/>
  <c r="X137"/>
  <c r="Y137" s="1"/>
  <c r="V137"/>
  <c r="W137" s="1"/>
  <c r="T137"/>
  <c r="U137" s="1"/>
  <c r="R137"/>
  <c r="S137" s="1"/>
  <c r="P137"/>
  <c r="Q137" s="1"/>
  <c r="N137"/>
  <c r="O137" s="1"/>
  <c r="L137"/>
  <c r="M137" s="1"/>
  <c r="J137"/>
  <c r="K137" s="1"/>
  <c r="AZ136"/>
  <c r="BA136" s="1"/>
  <c r="AX136"/>
  <c r="AY136" s="1"/>
  <c r="AV136"/>
  <c r="AW136" s="1"/>
  <c r="AT136"/>
  <c r="AU136" s="1"/>
  <c r="AR136"/>
  <c r="AS136" s="1"/>
  <c r="AP136"/>
  <c r="AQ136" s="1"/>
  <c r="AN136"/>
  <c r="AO136" s="1"/>
  <c r="AL136"/>
  <c r="AM136" s="1"/>
  <c r="AJ136"/>
  <c r="AK136" s="1"/>
  <c r="AH136"/>
  <c r="AI136" s="1"/>
  <c r="AF136"/>
  <c r="AG136" s="1"/>
  <c r="AD136"/>
  <c r="AE136" s="1"/>
  <c r="AB136"/>
  <c r="AC136" s="1"/>
  <c r="Z136"/>
  <c r="AA136" s="1"/>
  <c r="X136"/>
  <c r="Y136" s="1"/>
  <c r="V136"/>
  <c r="W136" s="1"/>
  <c r="T136"/>
  <c r="U136" s="1"/>
  <c r="R136"/>
  <c r="S136" s="1"/>
  <c r="P136"/>
  <c r="Q136" s="1"/>
  <c r="N136"/>
  <c r="O136" s="1"/>
  <c r="L136"/>
  <c r="M136" s="1"/>
  <c r="J136"/>
  <c r="K136" s="1"/>
  <c r="BA135"/>
  <c r="AY135"/>
  <c r="AW135"/>
  <c r="AU135"/>
  <c r="AS135"/>
  <c r="AQ135"/>
  <c r="AO135"/>
  <c r="AM135"/>
  <c r="AK135"/>
  <c r="AI135"/>
  <c r="AG135"/>
  <c r="AE135"/>
  <c r="AC135"/>
  <c r="AA135"/>
  <c r="Y135"/>
  <c r="W135"/>
  <c r="U135"/>
  <c r="S135"/>
  <c r="Q135"/>
  <c r="O135"/>
  <c r="M135"/>
  <c r="K135"/>
  <c r="I135"/>
  <c r="AZ134"/>
  <c r="BA134" s="1"/>
  <c r="AX134"/>
  <c r="AY134" s="1"/>
  <c r="AV134"/>
  <c r="AW134" s="1"/>
  <c r="AT134"/>
  <c r="AU134" s="1"/>
  <c r="AR134"/>
  <c r="AS134" s="1"/>
  <c r="AP134"/>
  <c r="AQ134" s="1"/>
  <c r="AN134"/>
  <c r="AO134" s="1"/>
  <c r="AL134"/>
  <c r="AM134" s="1"/>
  <c r="AJ134"/>
  <c r="AK134" s="1"/>
  <c r="AH134"/>
  <c r="AI134" s="1"/>
  <c r="AF134"/>
  <c r="AG134" s="1"/>
  <c r="AD134"/>
  <c r="AE134" s="1"/>
  <c r="AB134"/>
  <c r="AC134" s="1"/>
  <c r="Z134"/>
  <c r="AA134" s="1"/>
  <c r="X134"/>
  <c r="Y134" s="1"/>
  <c r="V134"/>
  <c r="W134" s="1"/>
  <c r="T134"/>
  <c r="U134" s="1"/>
  <c r="R134"/>
  <c r="S134" s="1"/>
  <c r="P134"/>
  <c r="Q134" s="1"/>
  <c r="N134"/>
  <c r="O134" s="1"/>
  <c r="L134"/>
  <c r="M134" s="1"/>
  <c r="J134"/>
  <c r="K134" s="1"/>
  <c r="BA133"/>
  <c r="AY133"/>
  <c r="AW133"/>
  <c r="AU133"/>
  <c r="AS133"/>
  <c r="AQ133"/>
  <c r="AO133"/>
  <c r="AM133"/>
  <c r="AK133"/>
  <c r="AI133"/>
  <c r="AG133"/>
  <c r="AE133"/>
  <c r="AC133"/>
  <c r="AA133"/>
  <c r="Y133"/>
  <c r="W133"/>
  <c r="U133"/>
  <c r="S133"/>
  <c r="Q133"/>
  <c r="O133"/>
  <c r="M133"/>
  <c r="K133"/>
  <c r="I133"/>
  <c r="D132"/>
  <c r="AZ131"/>
  <c r="AZ132" s="1"/>
  <c r="AX131"/>
  <c r="AX132" s="1"/>
  <c r="AV131"/>
  <c r="AV132" s="1"/>
  <c r="AT131"/>
  <c r="AT132" s="1"/>
  <c r="AR131"/>
  <c r="AR132" s="1"/>
  <c r="AP131"/>
  <c r="AP132" s="1"/>
  <c r="AN131"/>
  <c r="AN132" s="1"/>
  <c r="AL131"/>
  <c r="AL132" s="1"/>
  <c r="AM132" s="1"/>
  <c r="AJ131"/>
  <c r="AJ132" s="1"/>
  <c r="AH131"/>
  <c r="AH132" s="1"/>
  <c r="AF131"/>
  <c r="AF132" s="1"/>
  <c r="AD131"/>
  <c r="AD132" s="1"/>
  <c r="AE132" s="1"/>
  <c r="AB131"/>
  <c r="AB132" s="1"/>
  <c r="Z131"/>
  <c r="Z132" s="1"/>
  <c r="X131"/>
  <c r="X132" s="1"/>
  <c r="V131"/>
  <c r="V132" s="1"/>
  <c r="W132" s="1"/>
  <c r="T131"/>
  <c r="T132" s="1"/>
  <c r="R131"/>
  <c r="R132" s="1"/>
  <c r="P131"/>
  <c r="P132" s="1"/>
  <c r="N131"/>
  <c r="N132" s="1"/>
  <c r="O132" s="1"/>
  <c r="L131"/>
  <c r="L132" s="1"/>
  <c r="J131"/>
  <c r="J132" s="1"/>
  <c r="D131"/>
  <c r="BA130"/>
  <c r="AY130"/>
  <c r="AW130"/>
  <c r="AU130"/>
  <c r="AS130"/>
  <c r="AQ130"/>
  <c r="AO130"/>
  <c r="AM130"/>
  <c r="AK130"/>
  <c r="AI130"/>
  <c r="AG130"/>
  <c r="AE130"/>
  <c r="AC130"/>
  <c r="AA130"/>
  <c r="Y130"/>
  <c r="W130"/>
  <c r="U130"/>
  <c r="S130"/>
  <c r="Q130"/>
  <c r="O130"/>
  <c r="M130"/>
  <c r="K130"/>
  <c r="I130"/>
  <c r="D129"/>
  <c r="AZ128"/>
  <c r="AZ129" s="1"/>
  <c r="AX128"/>
  <c r="AX129" s="1"/>
  <c r="AY129" s="1"/>
  <c r="AV128"/>
  <c r="AV129" s="1"/>
  <c r="AT128"/>
  <c r="AT129" s="1"/>
  <c r="AU129" s="1"/>
  <c r="AR128"/>
  <c r="AR129" s="1"/>
  <c r="AP128"/>
  <c r="AP129" s="1"/>
  <c r="AQ129" s="1"/>
  <c r="AN128"/>
  <c r="AN129" s="1"/>
  <c r="AL128"/>
  <c r="AL129" s="1"/>
  <c r="AM129" s="1"/>
  <c r="AJ128"/>
  <c r="AJ129" s="1"/>
  <c r="AH128"/>
  <c r="AH129" s="1"/>
  <c r="AI129" s="1"/>
  <c r="AF128"/>
  <c r="AF129" s="1"/>
  <c r="AD128"/>
  <c r="AD129" s="1"/>
  <c r="AE129" s="1"/>
  <c r="AB128"/>
  <c r="AB129" s="1"/>
  <c r="Z128"/>
  <c r="Z129" s="1"/>
  <c r="AA129" s="1"/>
  <c r="X128"/>
  <c r="X129" s="1"/>
  <c r="V128"/>
  <c r="V129" s="1"/>
  <c r="W129" s="1"/>
  <c r="T128"/>
  <c r="T129" s="1"/>
  <c r="R128"/>
  <c r="R129" s="1"/>
  <c r="S129" s="1"/>
  <c r="P128"/>
  <c r="P129" s="1"/>
  <c r="N128"/>
  <c r="N129" s="1"/>
  <c r="O129" s="1"/>
  <c r="L128"/>
  <c r="L129" s="1"/>
  <c r="J128"/>
  <c r="J129" s="1"/>
  <c r="D128"/>
  <c r="BA127"/>
  <c r="AY127"/>
  <c r="AW127"/>
  <c r="AU127"/>
  <c r="AS127"/>
  <c r="AQ127"/>
  <c r="AO127"/>
  <c r="AM127"/>
  <c r="AK127"/>
  <c r="AI127"/>
  <c r="AG127"/>
  <c r="AE127"/>
  <c r="AC127"/>
  <c r="AA127"/>
  <c r="Y127"/>
  <c r="W127"/>
  <c r="U127"/>
  <c r="S127"/>
  <c r="Q127"/>
  <c r="O127"/>
  <c r="M127"/>
  <c r="K127"/>
  <c r="I127"/>
  <c r="AZ126"/>
  <c r="BA126" s="1"/>
  <c r="AX126"/>
  <c r="AY126" s="1"/>
  <c r="AV126"/>
  <c r="AW126" s="1"/>
  <c r="AT126"/>
  <c r="AU126" s="1"/>
  <c r="AR126"/>
  <c r="AS126" s="1"/>
  <c r="AP126"/>
  <c r="AQ126" s="1"/>
  <c r="AN126"/>
  <c r="AO126" s="1"/>
  <c r="AL126"/>
  <c r="AM126" s="1"/>
  <c r="AJ126"/>
  <c r="AK126" s="1"/>
  <c r="AH126"/>
  <c r="AI126" s="1"/>
  <c r="AF126"/>
  <c r="AG126" s="1"/>
  <c r="AD126"/>
  <c r="AE126" s="1"/>
  <c r="AB126"/>
  <c r="AC126" s="1"/>
  <c r="Z126"/>
  <c r="AA126" s="1"/>
  <c r="X126"/>
  <c r="Y126" s="1"/>
  <c r="V126"/>
  <c r="W126" s="1"/>
  <c r="T126"/>
  <c r="U126" s="1"/>
  <c r="R126"/>
  <c r="S126" s="1"/>
  <c r="P126"/>
  <c r="Q126" s="1"/>
  <c r="N126"/>
  <c r="O126" s="1"/>
  <c r="L126"/>
  <c r="M126" s="1"/>
  <c r="J126"/>
  <c r="K126" s="1"/>
  <c r="AZ125"/>
  <c r="BA125" s="1"/>
  <c r="AX125"/>
  <c r="AY125" s="1"/>
  <c r="AV125"/>
  <c r="AW125" s="1"/>
  <c r="AT125"/>
  <c r="AU125" s="1"/>
  <c r="AR125"/>
  <c r="AS125" s="1"/>
  <c r="AP125"/>
  <c r="AQ125" s="1"/>
  <c r="AN125"/>
  <c r="AO125" s="1"/>
  <c r="AL125"/>
  <c r="AM125" s="1"/>
  <c r="AJ125"/>
  <c r="AK125" s="1"/>
  <c r="AH125"/>
  <c r="AI125" s="1"/>
  <c r="AF125"/>
  <c r="AG125" s="1"/>
  <c r="AD125"/>
  <c r="AE125" s="1"/>
  <c r="AB125"/>
  <c r="AC125" s="1"/>
  <c r="Z125"/>
  <c r="AA125" s="1"/>
  <c r="X125"/>
  <c r="Y125" s="1"/>
  <c r="V125"/>
  <c r="W125" s="1"/>
  <c r="T125"/>
  <c r="U125" s="1"/>
  <c r="R125"/>
  <c r="S125" s="1"/>
  <c r="P125"/>
  <c r="Q125" s="1"/>
  <c r="N125"/>
  <c r="O125" s="1"/>
  <c r="L125"/>
  <c r="M125" s="1"/>
  <c r="J125"/>
  <c r="K125" s="1"/>
  <c r="AZ124"/>
  <c r="BA124" s="1"/>
  <c r="AX124"/>
  <c r="AY124" s="1"/>
  <c r="AV124"/>
  <c r="AW124" s="1"/>
  <c r="AT124"/>
  <c r="AU124" s="1"/>
  <c r="AR124"/>
  <c r="AS124" s="1"/>
  <c r="AP124"/>
  <c r="AQ124" s="1"/>
  <c r="AN124"/>
  <c r="AO124" s="1"/>
  <c r="AL124"/>
  <c r="AM124" s="1"/>
  <c r="AJ124"/>
  <c r="AK124" s="1"/>
  <c r="AH124"/>
  <c r="AI124" s="1"/>
  <c r="AF124"/>
  <c r="AG124" s="1"/>
  <c r="AD124"/>
  <c r="AE124" s="1"/>
  <c r="AB124"/>
  <c r="AC124" s="1"/>
  <c r="Z124"/>
  <c r="AA124" s="1"/>
  <c r="X124"/>
  <c r="Y124" s="1"/>
  <c r="V124"/>
  <c r="W124" s="1"/>
  <c r="T124"/>
  <c r="U124" s="1"/>
  <c r="R124"/>
  <c r="S124" s="1"/>
  <c r="P124"/>
  <c r="Q124" s="1"/>
  <c r="N124"/>
  <c r="O124" s="1"/>
  <c r="L124"/>
  <c r="M124" s="1"/>
  <c r="J124"/>
  <c r="K124" s="1"/>
  <c r="AZ123"/>
  <c r="BA123" s="1"/>
  <c r="AX123"/>
  <c r="AY123" s="1"/>
  <c r="AV123"/>
  <c r="AW123" s="1"/>
  <c r="AT123"/>
  <c r="AU123" s="1"/>
  <c r="AR123"/>
  <c r="AS123" s="1"/>
  <c r="AP123"/>
  <c r="AQ123" s="1"/>
  <c r="AN123"/>
  <c r="AO123" s="1"/>
  <c r="AL123"/>
  <c r="AM123" s="1"/>
  <c r="AJ123"/>
  <c r="AK123" s="1"/>
  <c r="AH123"/>
  <c r="AI123" s="1"/>
  <c r="AF123"/>
  <c r="AG123" s="1"/>
  <c r="AD123"/>
  <c r="AE123" s="1"/>
  <c r="AB123"/>
  <c r="AC123" s="1"/>
  <c r="Z123"/>
  <c r="AA123" s="1"/>
  <c r="X123"/>
  <c r="Y123" s="1"/>
  <c r="V123"/>
  <c r="W123" s="1"/>
  <c r="T123"/>
  <c r="U123" s="1"/>
  <c r="R123"/>
  <c r="S123" s="1"/>
  <c r="P123"/>
  <c r="Q123" s="1"/>
  <c r="N123"/>
  <c r="O123" s="1"/>
  <c r="L123"/>
  <c r="M123" s="1"/>
  <c r="J123"/>
  <c r="K123" s="1"/>
  <c r="BA122"/>
  <c r="AY122"/>
  <c r="AW122"/>
  <c r="AU122"/>
  <c r="AS122"/>
  <c r="AQ122"/>
  <c r="AO122"/>
  <c r="AM122"/>
  <c r="AK122"/>
  <c r="AI122"/>
  <c r="AG122"/>
  <c r="AE122"/>
  <c r="AC122"/>
  <c r="AA122"/>
  <c r="Y122"/>
  <c r="W122"/>
  <c r="U122"/>
  <c r="S122"/>
  <c r="Q122"/>
  <c r="O122"/>
  <c r="M122"/>
  <c r="K122"/>
  <c r="I122"/>
  <c r="AZ121"/>
  <c r="BA121" s="1"/>
  <c r="AX121"/>
  <c r="AY121" s="1"/>
  <c r="AV121"/>
  <c r="AW121" s="1"/>
  <c r="AT121"/>
  <c r="AU121" s="1"/>
  <c r="AR121"/>
  <c r="AS121" s="1"/>
  <c r="AP121"/>
  <c r="AQ121" s="1"/>
  <c r="AN121"/>
  <c r="AO121" s="1"/>
  <c r="AL121"/>
  <c r="AM121" s="1"/>
  <c r="AJ121"/>
  <c r="AK121" s="1"/>
  <c r="AH121"/>
  <c r="AI121" s="1"/>
  <c r="AF121"/>
  <c r="AG121" s="1"/>
  <c r="AD121"/>
  <c r="AE121" s="1"/>
  <c r="AB121"/>
  <c r="AC121" s="1"/>
  <c r="Z121"/>
  <c r="AA121" s="1"/>
  <c r="X121"/>
  <c r="Y121" s="1"/>
  <c r="V121"/>
  <c r="W121" s="1"/>
  <c r="T121"/>
  <c r="U121" s="1"/>
  <c r="R121"/>
  <c r="S121" s="1"/>
  <c r="P121"/>
  <c r="Q121" s="1"/>
  <c r="N121"/>
  <c r="O121" s="1"/>
  <c r="L121"/>
  <c r="M121" s="1"/>
  <c r="J121"/>
  <c r="K121" s="1"/>
  <c r="D120"/>
  <c r="AZ119"/>
  <c r="AZ120" s="1"/>
  <c r="AX119"/>
  <c r="AX120" s="1"/>
  <c r="AY120" s="1"/>
  <c r="AV119"/>
  <c r="AV120" s="1"/>
  <c r="AT119"/>
  <c r="AT120" s="1"/>
  <c r="AU120" s="1"/>
  <c r="AR119"/>
  <c r="AR120" s="1"/>
  <c r="AP119"/>
  <c r="AP120" s="1"/>
  <c r="AQ120" s="1"/>
  <c r="AN119"/>
  <c r="AN120" s="1"/>
  <c r="AL119"/>
  <c r="AL120" s="1"/>
  <c r="AM120" s="1"/>
  <c r="AJ119"/>
  <c r="AJ120" s="1"/>
  <c r="AH119"/>
  <c r="AH120" s="1"/>
  <c r="AI120" s="1"/>
  <c r="AF119"/>
  <c r="AF120" s="1"/>
  <c r="AD119"/>
  <c r="AD120" s="1"/>
  <c r="AE120" s="1"/>
  <c r="AB119"/>
  <c r="AB120" s="1"/>
  <c r="Z119"/>
  <c r="Z120" s="1"/>
  <c r="AA120" s="1"/>
  <c r="X119"/>
  <c r="X120" s="1"/>
  <c r="V119"/>
  <c r="V120" s="1"/>
  <c r="W120" s="1"/>
  <c r="T119"/>
  <c r="T120" s="1"/>
  <c r="R119"/>
  <c r="R120" s="1"/>
  <c r="S120" s="1"/>
  <c r="P119"/>
  <c r="P120" s="1"/>
  <c r="N119"/>
  <c r="N120" s="1"/>
  <c r="O120" s="1"/>
  <c r="L119"/>
  <c r="L120" s="1"/>
  <c r="J119"/>
  <c r="J120" s="1"/>
  <c r="D119"/>
  <c r="BA118"/>
  <c r="AY118"/>
  <c r="AW118"/>
  <c r="AU118"/>
  <c r="AS118"/>
  <c r="AQ118"/>
  <c r="AO118"/>
  <c r="AM118"/>
  <c r="AK118"/>
  <c r="AI118"/>
  <c r="AG118"/>
  <c r="AE118"/>
  <c r="AC118"/>
  <c r="AA118"/>
  <c r="Y118"/>
  <c r="W118"/>
  <c r="U118"/>
  <c r="S118"/>
  <c r="Q118"/>
  <c r="O118"/>
  <c r="M118"/>
  <c r="K118"/>
  <c r="I118"/>
  <c r="D117"/>
  <c r="AZ116"/>
  <c r="AZ117" s="1"/>
  <c r="AX116"/>
  <c r="AX117" s="1"/>
  <c r="AY117" s="1"/>
  <c r="AV116"/>
  <c r="AV117" s="1"/>
  <c r="AT116"/>
  <c r="AT117" s="1"/>
  <c r="AU117" s="1"/>
  <c r="AR116"/>
  <c r="AR117" s="1"/>
  <c r="AP116"/>
  <c r="AP117" s="1"/>
  <c r="AQ117" s="1"/>
  <c r="AN116"/>
  <c r="AN117" s="1"/>
  <c r="AL116"/>
  <c r="AL117" s="1"/>
  <c r="AM117" s="1"/>
  <c r="AJ116"/>
  <c r="AJ117" s="1"/>
  <c r="AH116"/>
  <c r="AH117" s="1"/>
  <c r="AI117" s="1"/>
  <c r="AF116"/>
  <c r="AF117" s="1"/>
  <c r="AD116"/>
  <c r="AD117" s="1"/>
  <c r="AE117" s="1"/>
  <c r="AB116"/>
  <c r="AB117" s="1"/>
  <c r="Z116"/>
  <c r="Z117" s="1"/>
  <c r="AA117" s="1"/>
  <c r="X116"/>
  <c r="X117" s="1"/>
  <c r="V116"/>
  <c r="V117" s="1"/>
  <c r="W117" s="1"/>
  <c r="T116"/>
  <c r="T117" s="1"/>
  <c r="R116"/>
  <c r="R117" s="1"/>
  <c r="S117" s="1"/>
  <c r="P116"/>
  <c r="P117" s="1"/>
  <c r="N116"/>
  <c r="N117" s="1"/>
  <c r="O117" s="1"/>
  <c r="L116"/>
  <c r="L117" s="1"/>
  <c r="J116"/>
  <c r="J117" s="1"/>
  <c r="D116"/>
  <c r="BA115"/>
  <c r="AY115"/>
  <c r="AW115"/>
  <c r="AU115"/>
  <c r="AS115"/>
  <c r="AQ115"/>
  <c r="AO115"/>
  <c r="AM115"/>
  <c r="AK115"/>
  <c r="AI115"/>
  <c r="AG115"/>
  <c r="AE115"/>
  <c r="AC115"/>
  <c r="AA115"/>
  <c r="Y115"/>
  <c r="W115"/>
  <c r="U115"/>
  <c r="S115"/>
  <c r="Q115"/>
  <c r="O115"/>
  <c r="M115"/>
  <c r="K115"/>
  <c r="I115"/>
  <c r="D114"/>
  <c r="AZ113"/>
  <c r="AZ114" s="1"/>
  <c r="AX113"/>
  <c r="AX114" s="1"/>
  <c r="AV113"/>
  <c r="AV114" s="1"/>
  <c r="AT113"/>
  <c r="AT114" s="1"/>
  <c r="AR113"/>
  <c r="AR114" s="1"/>
  <c r="AP113"/>
  <c r="AP114" s="1"/>
  <c r="AN113"/>
  <c r="AN114" s="1"/>
  <c r="AL113"/>
  <c r="AL114" s="1"/>
  <c r="AM114" s="1"/>
  <c r="AJ113"/>
  <c r="AJ114" s="1"/>
  <c r="AH113"/>
  <c r="AH114" s="1"/>
  <c r="AF113"/>
  <c r="AF114" s="1"/>
  <c r="AD113"/>
  <c r="AD114" s="1"/>
  <c r="AE114" s="1"/>
  <c r="AB113"/>
  <c r="AB114" s="1"/>
  <c r="Z113"/>
  <c r="Z114" s="1"/>
  <c r="X113"/>
  <c r="X114" s="1"/>
  <c r="V113"/>
  <c r="V114" s="1"/>
  <c r="W114" s="1"/>
  <c r="T113"/>
  <c r="T114" s="1"/>
  <c r="R113"/>
  <c r="R114" s="1"/>
  <c r="P113"/>
  <c r="P114" s="1"/>
  <c r="N113"/>
  <c r="N114" s="1"/>
  <c r="O114" s="1"/>
  <c r="L113"/>
  <c r="L114" s="1"/>
  <c r="J113"/>
  <c r="J114" s="1"/>
  <c r="D113"/>
  <c r="BA112"/>
  <c r="AY112"/>
  <c r="AW112"/>
  <c r="AU112"/>
  <c r="AS112"/>
  <c r="AQ112"/>
  <c r="AO112"/>
  <c r="AM112"/>
  <c r="AK112"/>
  <c r="AI112"/>
  <c r="AG112"/>
  <c r="AE112"/>
  <c r="AC112"/>
  <c r="AA112"/>
  <c r="Y112"/>
  <c r="W112"/>
  <c r="U112"/>
  <c r="S112"/>
  <c r="Q112"/>
  <c r="O112"/>
  <c r="M112"/>
  <c r="K112"/>
  <c r="I112"/>
  <c r="AZ111"/>
  <c r="BA111" s="1"/>
  <c r="AX111"/>
  <c r="AY111" s="1"/>
  <c r="AV111"/>
  <c r="AW111" s="1"/>
  <c r="AT111"/>
  <c r="AU111" s="1"/>
  <c r="AR111"/>
  <c r="AS111" s="1"/>
  <c r="AP111"/>
  <c r="AQ111" s="1"/>
  <c r="AN111"/>
  <c r="AO111" s="1"/>
  <c r="AL111"/>
  <c r="AM111" s="1"/>
  <c r="AJ111"/>
  <c r="AK111" s="1"/>
  <c r="AH111"/>
  <c r="AI111" s="1"/>
  <c r="AF111"/>
  <c r="AG111" s="1"/>
  <c r="AD111"/>
  <c r="AE111" s="1"/>
  <c r="AB111"/>
  <c r="AC111" s="1"/>
  <c r="Z111"/>
  <c r="AA111" s="1"/>
  <c r="X111"/>
  <c r="Y111" s="1"/>
  <c r="V111"/>
  <c r="W111" s="1"/>
  <c r="T111"/>
  <c r="U111" s="1"/>
  <c r="R111"/>
  <c r="S111" s="1"/>
  <c r="P111"/>
  <c r="Q111" s="1"/>
  <c r="N111"/>
  <c r="O111" s="1"/>
  <c r="L111"/>
  <c r="M111" s="1"/>
  <c r="J111"/>
  <c r="K111" s="1"/>
  <c r="AZ110"/>
  <c r="BA110" s="1"/>
  <c r="AX110"/>
  <c r="AY110" s="1"/>
  <c r="AV110"/>
  <c r="AW110" s="1"/>
  <c r="AT110"/>
  <c r="AU110" s="1"/>
  <c r="AR110"/>
  <c r="AS110" s="1"/>
  <c r="AP110"/>
  <c r="AQ110" s="1"/>
  <c r="AN110"/>
  <c r="AO110" s="1"/>
  <c r="AL110"/>
  <c r="AM110" s="1"/>
  <c r="AJ110"/>
  <c r="AK110" s="1"/>
  <c r="AH110"/>
  <c r="AI110" s="1"/>
  <c r="AF110"/>
  <c r="AG110" s="1"/>
  <c r="AD110"/>
  <c r="AE110" s="1"/>
  <c r="AB110"/>
  <c r="AC110" s="1"/>
  <c r="Z110"/>
  <c r="AA110" s="1"/>
  <c r="X110"/>
  <c r="Y110" s="1"/>
  <c r="V110"/>
  <c r="W110" s="1"/>
  <c r="T110"/>
  <c r="U110" s="1"/>
  <c r="R110"/>
  <c r="S110" s="1"/>
  <c r="P110"/>
  <c r="Q110" s="1"/>
  <c r="N110"/>
  <c r="O110" s="1"/>
  <c r="L110"/>
  <c r="M110" s="1"/>
  <c r="J110"/>
  <c r="K110" s="1"/>
  <c r="AZ109"/>
  <c r="BA109" s="1"/>
  <c r="AX109"/>
  <c r="AY109" s="1"/>
  <c r="AV109"/>
  <c r="AW109" s="1"/>
  <c r="AT109"/>
  <c r="AU109" s="1"/>
  <c r="AR109"/>
  <c r="AS109" s="1"/>
  <c r="AP109"/>
  <c r="AQ109" s="1"/>
  <c r="AN109"/>
  <c r="AO109" s="1"/>
  <c r="AL109"/>
  <c r="AM109" s="1"/>
  <c r="AJ109"/>
  <c r="AK109" s="1"/>
  <c r="AH109"/>
  <c r="AI109" s="1"/>
  <c r="AF109"/>
  <c r="AG109" s="1"/>
  <c r="AD109"/>
  <c r="AE109" s="1"/>
  <c r="AB109"/>
  <c r="AC109" s="1"/>
  <c r="Z109"/>
  <c r="AA109" s="1"/>
  <c r="X109"/>
  <c r="Y109" s="1"/>
  <c r="V109"/>
  <c r="W109" s="1"/>
  <c r="T109"/>
  <c r="U109" s="1"/>
  <c r="R109"/>
  <c r="S109" s="1"/>
  <c r="P109"/>
  <c r="Q109" s="1"/>
  <c r="N109"/>
  <c r="O109" s="1"/>
  <c r="L109"/>
  <c r="M109" s="1"/>
  <c r="J109"/>
  <c r="K109" s="1"/>
  <c r="AZ108"/>
  <c r="BA108" s="1"/>
  <c r="AX108"/>
  <c r="AY108" s="1"/>
  <c r="AV108"/>
  <c r="AW108" s="1"/>
  <c r="AT108"/>
  <c r="AU108" s="1"/>
  <c r="AR108"/>
  <c r="AS108" s="1"/>
  <c r="AP108"/>
  <c r="AQ108" s="1"/>
  <c r="AN108"/>
  <c r="AO108" s="1"/>
  <c r="AL108"/>
  <c r="AM108" s="1"/>
  <c r="AJ108"/>
  <c r="AK108" s="1"/>
  <c r="AH108"/>
  <c r="AI108" s="1"/>
  <c r="AF108"/>
  <c r="AG108" s="1"/>
  <c r="AD108"/>
  <c r="AE108" s="1"/>
  <c r="AB108"/>
  <c r="AC108" s="1"/>
  <c r="Z108"/>
  <c r="AA108" s="1"/>
  <c r="X108"/>
  <c r="Y108" s="1"/>
  <c r="V108"/>
  <c r="W108" s="1"/>
  <c r="T108"/>
  <c r="U108" s="1"/>
  <c r="R108"/>
  <c r="S108" s="1"/>
  <c r="P108"/>
  <c r="Q108" s="1"/>
  <c r="N108"/>
  <c r="O108" s="1"/>
  <c r="L108"/>
  <c r="M108" s="1"/>
  <c r="J108"/>
  <c r="K108" s="1"/>
  <c r="AZ107"/>
  <c r="BA107" s="1"/>
  <c r="AX107"/>
  <c r="AY107" s="1"/>
  <c r="AV107"/>
  <c r="AW107" s="1"/>
  <c r="AT107"/>
  <c r="AU107" s="1"/>
  <c r="AR107"/>
  <c r="AS107" s="1"/>
  <c r="AP107"/>
  <c r="AQ107" s="1"/>
  <c r="AN107"/>
  <c r="AO107" s="1"/>
  <c r="AL107"/>
  <c r="AM107" s="1"/>
  <c r="AJ107"/>
  <c r="AK107" s="1"/>
  <c r="AH107"/>
  <c r="AI107" s="1"/>
  <c r="AF107"/>
  <c r="AG107" s="1"/>
  <c r="AD107"/>
  <c r="AE107" s="1"/>
  <c r="AB107"/>
  <c r="AC107" s="1"/>
  <c r="Z107"/>
  <c r="AA107" s="1"/>
  <c r="X107"/>
  <c r="Y107" s="1"/>
  <c r="V107"/>
  <c r="W107" s="1"/>
  <c r="T107"/>
  <c r="U107" s="1"/>
  <c r="R107"/>
  <c r="S107" s="1"/>
  <c r="P107"/>
  <c r="Q107" s="1"/>
  <c r="N107"/>
  <c r="O107" s="1"/>
  <c r="L107"/>
  <c r="M107" s="1"/>
  <c r="J107"/>
  <c r="K107" s="1"/>
  <c r="AZ106"/>
  <c r="BA106" s="1"/>
  <c r="AX106"/>
  <c r="AY106" s="1"/>
  <c r="AV106"/>
  <c r="AW106" s="1"/>
  <c r="AT106"/>
  <c r="AU106" s="1"/>
  <c r="AR106"/>
  <c r="AS106" s="1"/>
  <c r="AP106"/>
  <c r="AQ106" s="1"/>
  <c r="AN106"/>
  <c r="AO106" s="1"/>
  <c r="AL106"/>
  <c r="AM106" s="1"/>
  <c r="AJ106"/>
  <c r="AK106" s="1"/>
  <c r="AH106"/>
  <c r="AI106" s="1"/>
  <c r="AF106"/>
  <c r="AG106" s="1"/>
  <c r="AD106"/>
  <c r="AE106" s="1"/>
  <c r="AB106"/>
  <c r="AC106" s="1"/>
  <c r="Z106"/>
  <c r="AA106" s="1"/>
  <c r="X106"/>
  <c r="Y106" s="1"/>
  <c r="V106"/>
  <c r="W106" s="1"/>
  <c r="T106"/>
  <c r="U106" s="1"/>
  <c r="R106"/>
  <c r="S106" s="1"/>
  <c r="P106"/>
  <c r="Q106" s="1"/>
  <c r="N106"/>
  <c r="O106" s="1"/>
  <c r="L106"/>
  <c r="M106" s="1"/>
  <c r="J106"/>
  <c r="K106" s="1"/>
  <c r="AZ105"/>
  <c r="BA105" s="1"/>
  <c r="AX105"/>
  <c r="AY105" s="1"/>
  <c r="AV105"/>
  <c r="AW105" s="1"/>
  <c r="AT105"/>
  <c r="AU105" s="1"/>
  <c r="AR105"/>
  <c r="AS105" s="1"/>
  <c r="AP105"/>
  <c r="AQ105" s="1"/>
  <c r="AN105"/>
  <c r="AO105" s="1"/>
  <c r="AL105"/>
  <c r="AM105" s="1"/>
  <c r="AJ105"/>
  <c r="AK105" s="1"/>
  <c r="AH105"/>
  <c r="AI105" s="1"/>
  <c r="AF105"/>
  <c r="AG105" s="1"/>
  <c r="AD105"/>
  <c r="AE105" s="1"/>
  <c r="AB105"/>
  <c r="AC105" s="1"/>
  <c r="Z105"/>
  <c r="AA105" s="1"/>
  <c r="X105"/>
  <c r="Y105" s="1"/>
  <c r="V105"/>
  <c r="W105" s="1"/>
  <c r="T105"/>
  <c r="U105" s="1"/>
  <c r="R105"/>
  <c r="S105" s="1"/>
  <c r="P105"/>
  <c r="Q105" s="1"/>
  <c r="N105"/>
  <c r="O105" s="1"/>
  <c r="L105"/>
  <c r="M105" s="1"/>
  <c r="J105"/>
  <c r="K105" s="1"/>
  <c r="AZ104"/>
  <c r="BA104" s="1"/>
  <c r="AX104"/>
  <c r="AY104" s="1"/>
  <c r="AV104"/>
  <c r="AW104" s="1"/>
  <c r="AT104"/>
  <c r="AU104" s="1"/>
  <c r="AR104"/>
  <c r="AS104" s="1"/>
  <c r="AP104"/>
  <c r="AQ104" s="1"/>
  <c r="AN104"/>
  <c r="AO104" s="1"/>
  <c r="AL104"/>
  <c r="AM104" s="1"/>
  <c r="AJ104"/>
  <c r="AK104" s="1"/>
  <c r="AH104"/>
  <c r="AI104" s="1"/>
  <c r="AF104"/>
  <c r="AG104" s="1"/>
  <c r="AD104"/>
  <c r="AE104" s="1"/>
  <c r="AB104"/>
  <c r="AC104" s="1"/>
  <c r="Z104"/>
  <c r="AA104" s="1"/>
  <c r="X104"/>
  <c r="Y104" s="1"/>
  <c r="V104"/>
  <c r="W104" s="1"/>
  <c r="T104"/>
  <c r="U104" s="1"/>
  <c r="R104"/>
  <c r="S104" s="1"/>
  <c r="P104"/>
  <c r="Q104" s="1"/>
  <c r="N104"/>
  <c r="O104" s="1"/>
  <c r="L104"/>
  <c r="M104" s="1"/>
  <c r="J104"/>
  <c r="K104" s="1"/>
  <c r="AZ103"/>
  <c r="BA103" s="1"/>
  <c r="AX103"/>
  <c r="AY103" s="1"/>
  <c r="AV103"/>
  <c r="AW103" s="1"/>
  <c r="AT103"/>
  <c r="AU103" s="1"/>
  <c r="AR103"/>
  <c r="AS103" s="1"/>
  <c r="AP103"/>
  <c r="AQ103" s="1"/>
  <c r="AN103"/>
  <c r="AO103" s="1"/>
  <c r="AL103"/>
  <c r="AM103" s="1"/>
  <c r="AJ103"/>
  <c r="AK103" s="1"/>
  <c r="AH103"/>
  <c r="AI103" s="1"/>
  <c r="AF103"/>
  <c r="AG103" s="1"/>
  <c r="AD103"/>
  <c r="AE103" s="1"/>
  <c r="AB103"/>
  <c r="AC103" s="1"/>
  <c r="Z103"/>
  <c r="AA103" s="1"/>
  <c r="X103"/>
  <c r="Y103" s="1"/>
  <c r="V103"/>
  <c r="W103" s="1"/>
  <c r="T103"/>
  <c r="U103" s="1"/>
  <c r="R103"/>
  <c r="S103" s="1"/>
  <c r="P103"/>
  <c r="Q103" s="1"/>
  <c r="N103"/>
  <c r="O103" s="1"/>
  <c r="L103"/>
  <c r="M103" s="1"/>
  <c r="J103"/>
  <c r="K103" s="1"/>
  <c r="AZ102"/>
  <c r="BA102" s="1"/>
  <c r="AX102"/>
  <c r="AY102" s="1"/>
  <c r="AV102"/>
  <c r="AW102" s="1"/>
  <c r="AT102"/>
  <c r="AU102" s="1"/>
  <c r="AR102"/>
  <c r="AS102" s="1"/>
  <c r="AP102"/>
  <c r="AQ102" s="1"/>
  <c r="AN102"/>
  <c r="AO102" s="1"/>
  <c r="AL102"/>
  <c r="AM102" s="1"/>
  <c r="AJ102"/>
  <c r="AK102" s="1"/>
  <c r="AH102"/>
  <c r="AI102" s="1"/>
  <c r="AF102"/>
  <c r="AG102" s="1"/>
  <c r="AD102"/>
  <c r="AE102" s="1"/>
  <c r="AB102"/>
  <c r="AC102" s="1"/>
  <c r="Z102"/>
  <c r="AA102" s="1"/>
  <c r="X102"/>
  <c r="Y102" s="1"/>
  <c r="V102"/>
  <c r="W102" s="1"/>
  <c r="T102"/>
  <c r="U102" s="1"/>
  <c r="R102"/>
  <c r="S102" s="1"/>
  <c r="P102"/>
  <c r="Q102" s="1"/>
  <c r="N102"/>
  <c r="O102" s="1"/>
  <c r="L102"/>
  <c r="M102" s="1"/>
  <c r="J102"/>
  <c r="K102" s="1"/>
  <c r="AZ101"/>
  <c r="BA101" s="1"/>
  <c r="AX101"/>
  <c r="AY101" s="1"/>
  <c r="AV101"/>
  <c r="AW101" s="1"/>
  <c r="AT101"/>
  <c r="AU101" s="1"/>
  <c r="AR101"/>
  <c r="AS101" s="1"/>
  <c r="AP101"/>
  <c r="AQ101" s="1"/>
  <c r="AN101"/>
  <c r="AO101" s="1"/>
  <c r="AL101"/>
  <c r="AM101" s="1"/>
  <c r="AJ101"/>
  <c r="AK101" s="1"/>
  <c r="AH101"/>
  <c r="AI101" s="1"/>
  <c r="AF101"/>
  <c r="AG101" s="1"/>
  <c r="AD101"/>
  <c r="AE101" s="1"/>
  <c r="AB101"/>
  <c r="AC101" s="1"/>
  <c r="Z101"/>
  <c r="AA101" s="1"/>
  <c r="X101"/>
  <c r="Y101" s="1"/>
  <c r="V101"/>
  <c r="W101" s="1"/>
  <c r="T101"/>
  <c r="U101" s="1"/>
  <c r="R101"/>
  <c r="S101" s="1"/>
  <c r="P101"/>
  <c r="Q101" s="1"/>
  <c r="N101"/>
  <c r="O101" s="1"/>
  <c r="L101"/>
  <c r="M101" s="1"/>
  <c r="J101"/>
  <c r="K101" s="1"/>
  <c r="AZ100"/>
  <c r="BA100" s="1"/>
  <c r="AX100"/>
  <c r="AY100" s="1"/>
  <c r="AV100"/>
  <c r="AW100" s="1"/>
  <c r="AT100"/>
  <c r="AU100" s="1"/>
  <c r="AR100"/>
  <c r="AS100" s="1"/>
  <c r="AP100"/>
  <c r="AQ100" s="1"/>
  <c r="AN100"/>
  <c r="AO100" s="1"/>
  <c r="AL100"/>
  <c r="AM100" s="1"/>
  <c r="AJ100"/>
  <c r="AK100" s="1"/>
  <c r="AH100"/>
  <c r="AI100" s="1"/>
  <c r="AF100"/>
  <c r="AG100" s="1"/>
  <c r="AD100"/>
  <c r="AE100" s="1"/>
  <c r="AB100"/>
  <c r="AC100" s="1"/>
  <c r="Z100"/>
  <c r="AA100" s="1"/>
  <c r="X100"/>
  <c r="Y100" s="1"/>
  <c r="V100"/>
  <c r="W100" s="1"/>
  <c r="T100"/>
  <c r="U100" s="1"/>
  <c r="R100"/>
  <c r="S100" s="1"/>
  <c r="P100"/>
  <c r="Q100" s="1"/>
  <c r="N100"/>
  <c r="O100" s="1"/>
  <c r="L100"/>
  <c r="M100" s="1"/>
  <c r="J100"/>
  <c r="K100" s="1"/>
  <c r="AZ99"/>
  <c r="BA99" s="1"/>
  <c r="AX99"/>
  <c r="AY99" s="1"/>
  <c r="AV99"/>
  <c r="AW99" s="1"/>
  <c r="AT99"/>
  <c r="AU99" s="1"/>
  <c r="AR99"/>
  <c r="AS99" s="1"/>
  <c r="AP99"/>
  <c r="AQ99" s="1"/>
  <c r="AN99"/>
  <c r="AO99" s="1"/>
  <c r="AL99"/>
  <c r="AM99" s="1"/>
  <c r="AJ99"/>
  <c r="AK99" s="1"/>
  <c r="AH99"/>
  <c r="AI99" s="1"/>
  <c r="AF99"/>
  <c r="AG99" s="1"/>
  <c r="AD99"/>
  <c r="AE99" s="1"/>
  <c r="AB99"/>
  <c r="AC99" s="1"/>
  <c r="Z99"/>
  <c r="AA99" s="1"/>
  <c r="X99"/>
  <c r="Y99" s="1"/>
  <c r="V99"/>
  <c r="W99" s="1"/>
  <c r="T99"/>
  <c r="U99" s="1"/>
  <c r="R99"/>
  <c r="S99" s="1"/>
  <c r="P99"/>
  <c r="Q99" s="1"/>
  <c r="N99"/>
  <c r="O99" s="1"/>
  <c r="L99"/>
  <c r="M99" s="1"/>
  <c r="J99"/>
  <c r="K99" s="1"/>
  <c r="AZ98"/>
  <c r="BA98" s="1"/>
  <c r="AX98"/>
  <c r="AY98" s="1"/>
  <c r="AV98"/>
  <c r="AW98" s="1"/>
  <c r="AT98"/>
  <c r="AU98" s="1"/>
  <c r="AR98"/>
  <c r="AS98" s="1"/>
  <c r="AP98"/>
  <c r="AQ98" s="1"/>
  <c r="AN98"/>
  <c r="AO98" s="1"/>
  <c r="AL98"/>
  <c r="AM98" s="1"/>
  <c r="AJ98"/>
  <c r="AK98" s="1"/>
  <c r="AH98"/>
  <c r="AI98" s="1"/>
  <c r="AF98"/>
  <c r="AG98" s="1"/>
  <c r="AD98"/>
  <c r="AE98" s="1"/>
  <c r="AB98"/>
  <c r="AC98" s="1"/>
  <c r="Z98"/>
  <c r="AA98" s="1"/>
  <c r="X98"/>
  <c r="Y98" s="1"/>
  <c r="V98"/>
  <c r="W98" s="1"/>
  <c r="T98"/>
  <c r="U98" s="1"/>
  <c r="R98"/>
  <c r="S98" s="1"/>
  <c r="P98"/>
  <c r="Q98" s="1"/>
  <c r="N98"/>
  <c r="O98" s="1"/>
  <c r="L98"/>
  <c r="M98" s="1"/>
  <c r="J98"/>
  <c r="K98" s="1"/>
  <c r="AZ97"/>
  <c r="BA97" s="1"/>
  <c r="AX97"/>
  <c r="AY97" s="1"/>
  <c r="AV97"/>
  <c r="AW97" s="1"/>
  <c r="AT97"/>
  <c r="AU97" s="1"/>
  <c r="AR97"/>
  <c r="AS97" s="1"/>
  <c r="AP97"/>
  <c r="AQ97" s="1"/>
  <c r="AN97"/>
  <c r="AO97" s="1"/>
  <c r="AL97"/>
  <c r="AM97" s="1"/>
  <c r="AJ97"/>
  <c r="AK97" s="1"/>
  <c r="AH97"/>
  <c r="AI97" s="1"/>
  <c r="AF97"/>
  <c r="AG97" s="1"/>
  <c r="AD97"/>
  <c r="AE97" s="1"/>
  <c r="AB97"/>
  <c r="AC97" s="1"/>
  <c r="Z97"/>
  <c r="AA97" s="1"/>
  <c r="X97"/>
  <c r="Y97" s="1"/>
  <c r="V97"/>
  <c r="W97" s="1"/>
  <c r="T97"/>
  <c r="U97" s="1"/>
  <c r="R97"/>
  <c r="S97" s="1"/>
  <c r="P97"/>
  <c r="Q97" s="1"/>
  <c r="N97"/>
  <c r="O97" s="1"/>
  <c r="L97"/>
  <c r="M97" s="1"/>
  <c r="J97"/>
  <c r="K97" s="1"/>
  <c r="BA96"/>
  <c r="AY96"/>
  <c r="AW96"/>
  <c r="AU96"/>
  <c r="AS96"/>
  <c r="AQ96"/>
  <c r="AO96"/>
  <c r="AM96"/>
  <c r="AK96"/>
  <c r="AI96"/>
  <c r="AG96"/>
  <c r="AE96"/>
  <c r="AC96"/>
  <c r="AA96"/>
  <c r="Y96"/>
  <c r="W96"/>
  <c r="U96"/>
  <c r="S96"/>
  <c r="Q96"/>
  <c r="O96"/>
  <c r="M96"/>
  <c r="K96"/>
  <c r="I96"/>
  <c r="AZ95"/>
  <c r="BA95" s="1"/>
  <c r="AX95"/>
  <c r="AY95" s="1"/>
  <c r="AV95"/>
  <c r="AW95" s="1"/>
  <c r="AT95"/>
  <c r="AU95" s="1"/>
  <c r="AR95"/>
  <c r="AS95" s="1"/>
  <c r="AP95"/>
  <c r="AQ95" s="1"/>
  <c r="AN95"/>
  <c r="AO95" s="1"/>
  <c r="AL95"/>
  <c r="AM95" s="1"/>
  <c r="AJ95"/>
  <c r="AK95" s="1"/>
  <c r="AH95"/>
  <c r="AI95" s="1"/>
  <c r="AF95"/>
  <c r="AG95" s="1"/>
  <c r="AD95"/>
  <c r="AE95" s="1"/>
  <c r="AB95"/>
  <c r="AC95" s="1"/>
  <c r="Z95"/>
  <c r="AA95" s="1"/>
  <c r="X95"/>
  <c r="Y95" s="1"/>
  <c r="V95"/>
  <c r="W95" s="1"/>
  <c r="T95"/>
  <c r="U95" s="1"/>
  <c r="R95"/>
  <c r="S95" s="1"/>
  <c r="P95"/>
  <c r="Q95" s="1"/>
  <c r="N95"/>
  <c r="O95" s="1"/>
  <c r="L95"/>
  <c r="M95" s="1"/>
  <c r="J95"/>
  <c r="K95" s="1"/>
  <c r="AZ94"/>
  <c r="BA94" s="1"/>
  <c r="AX94"/>
  <c r="AY94" s="1"/>
  <c r="AV94"/>
  <c r="AW94" s="1"/>
  <c r="AT94"/>
  <c r="AU94" s="1"/>
  <c r="AR94"/>
  <c r="AS94" s="1"/>
  <c r="AP94"/>
  <c r="AQ94" s="1"/>
  <c r="AN94"/>
  <c r="AO94" s="1"/>
  <c r="AL94"/>
  <c r="AM94" s="1"/>
  <c r="AJ94"/>
  <c r="AK94" s="1"/>
  <c r="AH94"/>
  <c r="AI94" s="1"/>
  <c r="AF94"/>
  <c r="AG94" s="1"/>
  <c r="AD94"/>
  <c r="AE94" s="1"/>
  <c r="AB94"/>
  <c r="AC94" s="1"/>
  <c r="Z94"/>
  <c r="AA94" s="1"/>
  <c r="X94"/>
  <c r="Y94" s="1"/>
  <c r="V94"/>
  <c r="W94" s="1"/>
  <c r="T94"/>
  <c r="U94" s="1"/>
  <c r="R94"/>
  <c r="S94" s="1"/>
  <c r="P94"/>
  <c r="Q94" s="1"/>
  <c r="N94"/>
  <c r="O94" s="1"/>
  <c r="L94"/>
  <c r="M94" s="1"/>
  <c r="J94"/>
  <c r="K94" s="1"/>
  <c r="BA93"/>
  <c r="AY93"/>
  <c r="AW93"/>
  <c r="AU93"/>
  <c r="AS93"/>
  <c r="AQ93"/>
  <c r="AO93"/>
  <c r="AM93"/>
  <c r="AK93"/>
  <c r="AI93"/>
  <c r="AG93"/>
  <c r="AE93"/>
  <c r="AC93"/>
  <c r="AA93"/>
  <c r="Y93"/>
  <c r="W93"/>
  <c r="U93"/>
  <c r="S93"/>
  <c r="Q93"/>
  <c r="O93"/>
  <c r="M93"/>
  <c r="K93"/>
  <c r="I93"/>
  <c r="AZ92"/>
  <c r="BA92" s="1"/>
  <c r="AX92"/>
  <c r="AY92" s="1"/>
  <c r="AV92"/>
  <c r="AW92" s="1"/>
  <c r="AT92"/>
  <c r="AU92" s="1"/>
  <c r="AR92"/>
  <c r="AS92" s="1"/>
  <c r="AP92"/>
  <c r="AQ92" s="1"/>
  <c r="AN92"/>
  <c r="AO92" s="1"/>
  <c r="AL92"/>
  <c r="AM92" s="1"/>
  <c r="AJ92"/>
  <c r="AK92" s="1"/>
  <c r="AH92"/>
  <c r="AI92" s="1"/>
  <c r="AF92"/>
  <c r="AG92" s="1"/>
  <c r="AD92"/>
  <c r="AE92" s="1"/>
  <c r="AB92"/>
  <c r="AC92" s="1"/>
  <c r="Z92"/>
  <c r="AA92" s="1"/>
  <c r="X92"/>
  <c r="Y92" s="1"/>
  <c r="V92"/>
  <c r="W92" s="1"/>
  <c r="T92"/>
  <c r="U92" s="1"/>
  <c r="R92"/>
  <c r="S92" s="1"/>
  <c r="P92"/>
  <c r="Q92" s="1"/>
  <c r="N92"/>
  <c r="O92" s="1"/>
  <c r="L92"/>
  <c r="M92" s="1"/>
  <c r="J92"/>
  <c r="K92" s="1"/>
  <c r="AZ91"/>
  <c r="BA91" s="1"/>
  <c r="AX91"/>
  <c r="AY91" s="1"/>
  <c r="AV91"/>
  <c r="AW91" s="1"/>
  <c r="AT91"/>
  <c r="AU91" s="1"/>
  <c r="AR91"/>
  <c r="AS91" s="1"/>
  <c r="AP91"/>
  <c r="AQ91" s="1"/>
  <c r="AN91"/>
  <c r="AO91" s="1"/>
  <c r="AL91"/>
  <c r="AM91" s="1"/>
  <c r="AJ91"/>
  <c r="AK91" s="1"/>
  <c r="AH91"/>
  <c r="AI91" s="1"/>
  <c r="AF91"/>
  <c r="AG91" s="1"/>
  <c r="AD91"/>
  <c r="AE91" s="1"/>
  <c r="AB91"/>
  <c r="AC91" s="1"/>
  <c r="Z91"/>
  <c r="AA91" s="1"/>
  <c r="X91"/>
  <c r="Y91" s="1"/>
  <c r="V91"/>
  <c r="W91" s="1"/>
  <c r="T91"/>
  <c r="U91" s="1"/>
  <c r="R91"/>
  <c r="S91" s="1"/>
  <c r="P91"/>
  <c r="Q91" s="1"/>
  <c r="N91"/>
  <c r="O91" s="1"/>
  <c r="L91"/>
  <c r="M91" s="1"/>
  <c r="J91"/>
  <c r="K91" s="1"/>
  <c r="AZ90"/>
  <c r="BA90" s="1"/>
  <c r="AX90"/>
  <c r="AY90" s="1"/>
  <c r="AV90"/>
  <c r="AW90" s="1"/>
  <c r="AT90"/>
  <c r="AU90" s="1"/>
  <c r="AR90"/>
  <c r="AS90" s="1"/>
  <c r="AP90"/>
  <c r="AQ90" s="1"/>
  <c r="AN90"/>
  <c r="AO90" s="1"/>
  <c r="AL90"/>
  <c r="AM90" s="1"/>
  <c r="AJ90"/>
  <c r="AK90" s="1"/>
  <c r="AH90"/>
  <c r="AI90" s="1"/>
  <c r="AF90"/>
  <c r="AG90" s="1"/>
  <c r="AD90"/>
  <c r="AE90" s="1"/>
  <c r="AB90"/>
  <c r="AC90" s="1"/>
  <c r="Z90"/>
  <c r="AA90" s="1"/>
  <c r="X90"/>
  <c r="Y90" s="1"/>
  <c r="V90"/>
  <c r="W90" s="1"/>
  <c r="T90"/>
  <c r="U90" s="1"/>
  <c r="R90"/>
  <c r="S90" s="1"/>
  <c r="P90"/>
  <c r="Q90" s="1"/>
  <c r="N90"/>
  <c r="O90" s="1"/>
  <c r="L90"/>
  <c r="M90" s="1"/>
  <c r="J90"/>
  <c r="K90" s="1"/>
  <c r="AZ89"/>
  <c r="BA89" s="1"/>
  <c r="AX89"/>
  <c r="AY89" s="1"/>
  <c r="AV89"/>
  <c r="AW89" s="1"/>
  <c r="AT89"/>
  <c r="AU89" s="1"/>
  <c r="AR89"/>
  <c r="AS89" s="1"/>
  <c r="AP89"/>
  <c r="AQ89" s="1"/>
  <c r="AN89"/>
  <c r="AO89" s="1"/>
  <c r="AL89"/>
  <c r="AM89" s="1"/>
  <c r="AJ89"/>
  <c r="AK89" s="1"/>
  <c r="AH89"/>
  <c r="AI89" s="1"/>
  <c r="AF89"/>
  <c r="AG89" s="1"/>
  <c r="AD89"/>
  <c r="AE89" s="1"/>
  <c r="AB89"/>
  <c r="AC89" s="1"/>
  <c r="Z89"/>
  <c r="AA89" s="1"/>
  <c r="X89"/>
  <c r="Y89" s="1"/>
  <c r="V89"/>
  <c r="W89" s="1"/>
  <c r="T89"/>
  <c r="U89" s="1"/>
  <c r="R89"/>
  <c r="S89" s="1"/>
  <c r="P89"/>
  <c r="Q89" s="1"/>
  <c r="N89"/>
  <c r="O89" s="1"/>
  <c r="L89"/>
  <c r="M89" s="1"/>
  <c r="J89"/>
  <c r="K89" s="1"/>
  <c r="AZ88"/>
  <c r="BA88" s="1"/>
  <c r="AX88"/>
  <c r="AY88" s="1"/>
  <c r="AV88"/>
  <c r="AW88" s="1"/>
  <c r="AT88"/>
  <c r="AU88" s="1"/>
  <c r="AR88"/>
  <c r="AS88" s="1"/>
  <c r="AP88"/>
  <c r="AQ88" s="1"/>
  <c r="AN88"/>
  <c r="AO88" s="1"/>
  <c r="AL88"/>
  <c r="AM88" s="1"/>
  <c r="AJ88"/>
  <c r="AK88" s="1"/>
  <c r="AH88"/>
  <c r="AI88" s="1"/>
  <c r="AF88"/>
  <c r="AG88" s="1"/>
  <c r="AD88"/>
  <c r="AE88" s="1"/>
  <c r="AB88"/>
  <c r="AC88" s="1"/>
  <c r="Z88"/>
  <c r="AA88" s="1"/>
  <c r="X88"/>
  <c r="Y88" s="1"/>
  <c r="V88"/>
  <c r="W88" s="1"/>
  <c r="T88"/>
  <c r="U88" s="1"/>
  <c r="R88"/>
  <c r="S88" s="1"/>
  <c r="P88"/>
  <c r="Q88" s="1"/>
  <c r="N88"/>
  <c r="O88" s="1"/>
  <c r="L88"/>
  <c r="M88" s="1"/>
  <c r="J88"/>
  <c r="K88" s="1"/>
  <c r="BA87"/>
  <c r="AY87"/>
  <c r="AW87"/>
  <c r="AU87"/>
  <c r="AS87"/>
  <c r="AQ87"/>
  <c r="AO87"/>
  <c r="AM87"/>
  <c r="AK87"/>
  <c r="AI87"/>
  <c r="AG87"/>
  <c r="AE87"/>
  <c r="AC87"/>
  <c r="AA87"/>
  <c r="Y87"/>
  <c r="W87"/>
  <c r="U87"/>
  <c r="S87"/>
  <c r="Q87"/>
  <c r="O87"/>
  <c r="M87"/>
  <c r="K87"/>
  <c r="I87"/>
  <c r="BA86"/>
  <c r="AY86"/>
  <c r="AW86"/>
  <c r="AU86"/>
  <c r="AS86"/>
  <c r="AQ86"/>
  <c r="AO86"/>
  <c r="AM86"/>
  <c r="AK86"/>
  <c r="AI86"/>
  <c r="AG86"/>
  <c r="AE86"/>
  <c r="AC86"/>
  <c r="AA86"/>
  <c r="Y86"/>
  <c r="W86"/>
  <c r="U86"/>
  <c r="S86"/>
  <c r="Q86"/>
  <c r="O86"/>
  <c r="M86"/>
  <c r="K86"/>
  <c r="I86"/>
  <c r="AZ85"/>
  <c r="BA85" s="1"/>
  <c r="AX85"/>
  <c r="AY85" s="1"/>
  <c r="AV85"/>
  <c r="AW85" s="1"/>
  <c r="AT85"/>
  <c r="AU85" s="1"/>
  <c r="AR85"/>
  <c r="AS85" s="1"/>
  <c r="AP85"/>
  <c r="AQ85" s="1"/>
  <c r="AN85"/>
  <c r="AO85" s="1"/>
  <c r="AL85"/>
  <c r="AM85" s="1"/>
  <c r="AJ85"/>
  <c r="AK85" s="1"/>
  <c r="AH85"/>
  <c r="AI85" s="1"/>
  <c r="AF85"/>
  <c r="AG85" s="1"/>
  <c r="AD85"/>
  <c r="AE85" s="1"/>
  <c r="AB85"/>
  <c r="AC85" s="1"/>
  <c r="Z85"/>
  <c r="AA85" s="1"/>
  <c r="X85"/>
  <c r="Y85" s="1"/>
  <c r="V85"/>
  <c r="W85" s="1"/>
  <c r="T85"/>
  <c r="U85" s="1"/>
  <c r="R85"/>
  <c r="S85" s="1"/>
  <c r="P85"/>
  <c r="Q85" s="1"/>
  <c r="N85"/>
  <c r="O85" s="1"/>
  <c r="L85"/>
  <c r="M85" s="1"/>
  <c r="J85"/>
  <c r="K85" s="1"/>
  <c r="AZ84"/>
  <c r="BA84" s="1"/>
  <c r="AX84"/>
  <c r="AY84" s="1"/>
  <c r="AV84"/>
  <c r="AW84" s="1"/>
  <c r="AT84"/>
  <c r="AU84" s="1"/>
  <c r="AR84"/>
  <c r="AS84" s="1"/>
  <c r="AP84"/>
  <c r="AQ84" s="1"/>
  <c r="AN84"/>
  <c r="AO84" s="1"/>
  <c r="AL84"/>
  <c r="AM84" s="1"/>
  <c r="AJ84"/>
  <c r="AK84" s="1"/>
  <c r="AH84"/>
  <c r="AI84" s="1"/>
  <c r="AF84"/>
  <c r="AG84" s="1"/>
  <c r="AD84"/>
  <c r="AE84" s="1"/>
  <c r="AB84"/>
  <c r="AC84" s="1"/>
  <c r="Z84"/>
  <c r="AA84" s="1"/>
  <c r="X84"/>
  <c r="Y84" s="1"/>
  <c r="V84"/>
  <c r="W84" s="1"/>
  <c r="T84"/>
  <c r="U84" s="1"/>
  <c r="R84"/>
  <c r="S84" s="1"/>
  <c r="P84"/>
  <c r="Q84" s="1"/>
  <c r="N84"/>
  <c r="O84" s="1"/>
  <c r="L84"/>
  <c r="M84" s="1"/>
  <c r="J84"/>
  <c r="K84" s="1"/>
  <c r="AZ83"/>
  <c r="BA83" s="1"/>
  <c r="AX83"/>
  <c r="AY83" s="1"/>
  <c r="AV83"/>
  <c r="AW83" s="1"/>
  <c r="AT83"/>
  <c r="AU83" s="1"/>
  <c r="AR83"/>
  <c r="AS83" s="1"/>
  <c r="AP83"/>
  <c r="AQ83" s="1"/>
  <c r="AN83"/>
  <c r="AO83" s="1"/>
  <c r="AL83"/>
  <c r="AM83" s="1"/>
  <c r="AJ83"/>
  <c r="AK83" s="1"/>
  <c r="AH83"/>
  <c r="AI83" s="1"/>
  <c r="AF83"/>
  <c r="AG83" s="1"/>
  <c r="AD83"/>
  <c r="AE83" s="1"/>
  <c r="AB83"/>
  <c r="AC83" s="1"/>
  <c r="Z83"/>
  <c r="AA83" s="1"/>
  <c r="X83"/>
  <c r="Y83" s="1"/>
  <c r="V83"/>
  <c r="W83" s="1"/>
  <c r="T83"/>
  <c r="U83" s="1"/>
  <c r="R83"/>
  <c r="S83" s="1"/>
  <c r="P83"/>
  <c r="Q83" s="1"/>
  <c r="N83"/>
  <c r="O83" s="1"/>
  <c r="L83"/>
  <c r="M83" s="1"/>
  <c r="J83"/>
  <c r="K83" s="1"/>
  <c r="AZ82"/>
  <c r="BA82" s="1"/>
  <c r="AX82"/>
  <c r="AY82" s="1"/>
  <c r="AV82"/>
  <c r="AW82" s="1"/>
  <c r="AT82"/>
  <c r="AU82" s="1"/>
  <c r="AR82"/>
  <c r="AS82" s="1"/>
  <c r="AP82"/>
  <c r="AQ82" s="1"/>
  <c r="AN82"/>
  <c r="AO82" s="1"/>
  <c r="AL82"/>
  <c r="AM82" s="1"/>
  <c r="AJ82"/>
  <c r="AK82" s="1"/>
  <c r="AH82"/>
  <c r="AI82" s="1"/>
  <c r="AF82"/>
  <c r="AG82" s="1"/>
  <c r="AD82"/>
  <c r="AE82" s="1"/>
  <c r="AB82"/>
  <c r="AC82" s="1"/>
  <c r="Z82"/>
  <c r="AA82" s="1"/>
  <c r="X82"/>
  <c r="Y82" s="1"/>
  <c r="V82"/>
  <c r="W82" s="1"/>
  <c r="T82"/>
  <c r="U82" s="1"/>
  <c r="R82"/>
  <c r="S82" s="1"/>
  <c r="P82"/>
  <c r="Q82" s="1"/>
  <c r="N82"/>
  <c r="O82" s="1"/>
  <c r="L82"/>
  <c r="M82" s="1"/>
  <c r="J82"/>
  <c r="K82" s="1"/>
  <c r="BA81"/>
  <c r="AY81"/>
  <c r="AW81"/>
  <c r="AU81"/>
  <c r="AS81"/>
  <c r="AQ81"/>
  <c r="AO81"/>
  <c r="AM81"/>
  <c r="AK81"/>
  <c r="AI81"/>
  <c r="AG81"/>
  <c r="AE81"/>
  <c r="AC81"/>
  <c r="AA81"/>
  <c r="Y81"/>
  <c r="W81"/>
  <c r="U81"/>
  <c r="S81"/>
  <c r="Q81"/>
  <c r="O81"/>
  <c r="M81"/>
  <c r="K81"/>
  <c r="I81"/>
  <c r="AZ80"/>
  <c r="BA80" s="1"/>
  <c r="AX80"/>
  <c r="AY80" s="1"/>
  <c r="AV80"/>
  <c r="AW80" s="1"/>
  <c r="AT80"/>
  <c r="AU80" s="1"/>
  <c r="AR80"/>
  <c r="AS80" s="1"/>
  <c r="AP80"/>
  <c r="AQ80" s="1"/>
  <c r="AN80"/>
  <c r="AO80" s="1"/>
  <c r="AL80"/>
  <c r="AM80" s="1"/>
  <c r="AJ80"/>
  <c r="AK80" s="1"/>
  <c r="AH80"/>
  <c r="AI80" s="1"/>
  <c r="AF80"/>
  <c r="AG80" s="1"/>
  <c r="AD80"/>
  <c r="AE80" s="1"/>
  <c r="AB80"/>
  <c r="AC80" s="1"/>
  <c r="Z80"/>
  <c r="AA80" s="1"/>
  <c r="X80"/>
  <c r="Y80" s="1"/>
  <c r="V80"/>
  <c r="W80" s="1"/>
  <c r="T80"/>
  <c r="U80" s="1"/>
  <c r="R80"/>
  <c r="S80" s="1"/>
  <c r="P80"/>
  <c r="Q80" s="1"/>
  <c r="N80"/>
  <c r="O80" s="1"/>
  <c r="L80"/>
  <c r="M80" s="1"/>
  <c r="J80"/>
  <c r="K80" s="1"/>
  <c r="AZ79"/>
  <c r="BA79" s="1"/>
  <c r="AX79"/>
  <c r="AY79" s="1"/>
  <c r="AV79"/>
  <c r="AW79" s="1"/>
  <c r="AT79"/>
  <c r="AU79" s="1"/>
  <c r="AR79"/>
  <c r="AS79" s="1"/>
  <c r="AP79"/>
  <c r="AQ79" s="1"/>
  <c r="AN79"/>
  <c r="AO79" s="1"/>
  <c r="AL79"/>
  <c r="AM79" s="1"/>
  <c r="AJ79"/>
  <c r="AK79" s="1"/>
  <c r="AH79"/>
  <c r="AI79" s="1"/>
  <c r="AF79"/>
  <c r="AG79" s="1"/>
  <c r="AD79"/>
  <c r="AE79" s="1"/>
  <c r="AB79"/>
  <c r="AC79" s="1"/>
  <c r="Z79"/>
  <c r="AA79" s="1"/>
  <c r="X79"/>
  <c r="Y79" s="1"/>
  <c r="V79"/>
  <c r="W79" s="1"/>
  <c r="T79"/>
  <c r="U79" s="1"/>
  <c r="R79"/>
  <c r="S79" s="1"/>
  <c r="P79"/>
  <c r="Q79" s="1"/>
  <c r="N79"/>
  <c r="O79" s="1"/>
  <c r="L79"/>
  <c r="M79" s="1"/>
  <c r="J79"/>
  <c r="K79" s="1"/>
  <c r="BA78"/>
  <c r="AY78"/>
  <c r="AW78"/>
  <c r="AU78"/>
  <c r="AS78"/>
  <c r="AQ78"/>
  <c r="AO78"/>
  <c r="AM78"/>
  <c r="AK78"/>
  <c r="AI78"/>
  <c r="AG78"/>
  <c r="AE78"/>
  <c r="AC78"/>
  <c r="AA78"/>
  <c r="Y78"/>
  <c r="W78"/>
  <c r="U78"/>
  <c r="S78"/>
  <c r="Q78"/>
  <c r="O78"/>
  <c r="M78"/>
  <c r="K78"/>
  <c r="I78"/>
  <c r="AZ77"/>
  <c r="BA77" s="1"/>
  <c r="AX77"/>
  <c r="AY77" s="1"/>
  <c r="AV77"/>
  <c r="AW77" s="1"/>
  <c r="AT77"/>
  <c r="AU77" s="1"/>
  <c r="AR77"/>
  <c r="AS77" s="1"/>
  <c r="AP77"/>
  <c r="AQ77" s="1"/>
  <c r="AN77"/>
  <c r="AO77" s="1"/>
  <c r="AL77"/>
  <c r="AM77" s="1"/>
  <c r="AJ77"/>
  <c r="AK77" s="1"/>
  <c r="AH77"/>
  <c r="AI77" s="1"/>
  <c r="AF77"/>
  <c r="AG77" s="1"/>
  <c r="AD77"/>
  <c r="AE77" s="1"/>
  <c r="AB77"/>
  <c r="AC77" s="1"/>
  <c r="Z77"/>
  <c r="AA77" s="1"/>
  <c r="X77"/>
  <c r="Y77" s="1"/>
  <c r="V77"/>
  <c r="W77" s="1"/>
  <c r="T77"/>
  <c r="U77" s="1"/>
  <c r="R77"/>
  <c r="S77" s="1"/>
  <c r="P77"/>
  <c r="Q77" s="1"/>
  <c r="N77"/>
  <c r="O77" s="1"/>
  <c r="L77"/>
  <c r="M77" s="1"/>
  <c r="J77"/>
  <c r="K77" s="1"/>
  <c r="AZ76"/>
  <c r="BA76" s="1"/>
  <c r="AX76"/>
  <c r="AY76" s="1"/>
  <c r="AV76"/>
  <c r="AW76" s="1"/>
  <c r="AT76"/>
  <c r="AU76" s="1"/>
  <c r="AR76"/>
  <c r="AS76" s="1"/>
  <c r="AP76"/>
  <c r="AQ76" s="1"/>
  <c r="AN76"/>
  <c r="AO76" s="1"/>
  <c r="AL76"/>
  <c r="AM76" s="1"/>
  <c r="AJ76"/>
  <c r="AK76" s="1"/>
  <c r="AH76"/>
  <c r="AI76" s="1"/>
  <c r="AF76"/>
  <c r="AG76" s="1"/>
  <c r="AD76"/>
  <c r="AE76" s="1"/>
  <c r="AB76"/>
  <c r="AC76" s="1"/>
  <c r="Z76"/>
  <c r="AA76" s="1"/>
  <c r="X76"/>
  <c r="Y76" s="1"/>
  <c r="V76"/>
  <c r="W76" s="1"/>
  <c r="T76"/>
  <c r="U76" s="1"/>
  <c r="R76"/>
  <c r="S76" s="1"/>
  <c r="P76"/>
  <c r="Q76" s="1"/>
  <c r="N76"/>
  <c r="O76" s="1"/>
  <c r="L76"/>
  <c r="M76" s="1"/>
  <c r="J76"/>
  <c r="K76" s="1"/>
  <c r="AZ75"/>
  <c r="BA75" s="1"/>
  <c r="AX75"/>
  <c r="AY75" s="1"/>
  <c r="AV75"/>
  <c r="AW75" s="1"/>
  <c r="AT75"/>
  <c r="AU75" s="1"/>
  <c r="AR75"/>
  <c r="AS75" s="1"/>
  <c r="AP75"/>
  <c r="AQ75" s="1"/>
  <c r="AN75"/>
  <c r="AO75" s="1"/>
  <c r="AL75"/>
  <c r="AM75" s="1"/>
  <c r="AJ75"/>
  <c r="AK75" s="1"/>
  <c r="AH75"/>
  <c r="AI75" s="1"/>
  <c r="AF75"/>
  <c r="AG75" s="1"/>
  <c r="AD75"/>
  <c r="AE75" s="1"/>
  <c r="AB75"/>
  <c r="AC75" s="1"/>
  <c r="Z75"/>
  <c r="AA75" s="1"/>
  <c r="X75"/>
  <c r="Y75" s="1"/>
  <c r="V75"/>
  <c r="W75" s="1"/>
  <c r="T75"/>
  <c r="U75" s="1"/>
  <c r="R75"/>
  <c r="S75" s="1"/>
  <c r="P75"/>
  <c r="Q75" s="1"/>
  <c r="N75"/>
  <c r="O75" s="1"/>
  <c r="L75"/>
  <c r="M75" s="1"/>
  <c r="J75"/>
  <c r="K75" s="1"/>
  <c r="BA74"/>
  <c r="AY74"/>
  <c r="AW74"/>
  <c r="AU74"/>
  <c r="AS74"/>
  <c r="AQ74"/>
  <c r="AO74"/>
  <c r="AM74"/>
  <c r="AK74"/>
  <c r="AI74"/>
  <c r="AG74"/>
  <c r="AE74"/>
  <c r="AC74"/>
  <c r="AA74"/>
  <c r="Y74"/>
  <c r="W74"/>
  <c r="U74"/>
  <c r="S74"/>
  <c r="Q74"/>
  <c r="O74"/>
  <c r="M74"/>
  <c r="K74"/>
  <c r="I74"/>
  <c r="AZ73"/>
  <c r="BA73" s="1"/>
  <c r="AX73"/>
  <c r="AY73" s="1"/>
  <c r="AV73"/>
  <c r="AW73" s="1"/>
  <c r="AT73"/>
  <c r="AU73" s="1"/>
  <c r="AR73"/>
  <c r="AS73" s="1"/>
  <c r="AP73"/>
  <c r="AQ73" s="1"/>
  <c r="AN73"/>
  <c r="AO73" s="1"/>
  <c r="AL73"/>
  <c r="AM73" s="1"/>
  <c r="AJ73"/>
  <c r="AK73" s="1"/>
  <c r="AH73"/>
  <c r="AI73" s="1"/>
  <c r="AF73"/>
  <c r="AG73" s="1"/>
  <c r="AD73"/>
  <c r="AE73" s="1"/>
  <c r="AB73"/>
  <c r="AC73" s="1"/>
  <c r="Z73"/>
  <c r="AA73" s="1"/>
  <c r="X73"/>
  <c r="Y73" s="1"/>
  <c r="V73"/>
  <c r="W73" s="1"/>
  <c r="T73"/>
  <c r="U73" s="1"/>
  <c r="R73"/>
  <c r="S73" s="1"/>
  <c r="P73"/>
  <c r="Q73" s="1"/>
  <c r="N73"/>
  <c r="O73" s="1"/>
  <c r="L73"/>
  <c r="M73" s="1"/>
  <c r="J73"/>
  <c r="K73" s="1"/>
  <c r="AZ72"/>
  <c r="BA72" s="1"/>
  <c r="AX72"/>
  <c r="AY72" s="1"/>
  <c r="AV72"/>
  <c r="AW72" s="1"/>
  <c r="AT72"/>
  <c r="AU72" s="1"/>
  <c r="AR72"/>
  <c r="AS72" s="1"/>
  <c r="AP72"/>
  <c r="AQ72" s="1"/>
  <c r="AN72"/>
  <c r="AO72" s="1"/>
  <c r="AL72"/>
  <c r="AM72" s="1"/>
  <c r="AJ72"/>
  <c r="AK72" s="1"/>
  <c r="AH72"/>
  <c r="AI72" s="1"/>
  <c r="AF72"/>
  <c r="AG72" s="1"/>
  <c r="AD72"/>
  <c r="AE72" s="1"/>
  <c r="AB72"/>
  <c r="AC72" s="1"/>
  <c r="Z72"/>
  <c r="AA72" s="1"/>
  <c r="X72"/>
  <c r="Y72" s="1"/>
  <c r="V72"/>
  <c r="W72" s="1"/>
  <c r="T72"/>
  <c r="U72" s="1"/>
  <c r="R72"/>
  <c r="S72" s="1"/>
  <c r="P72"/>
  <c r="Q72" s="1"/>
  <c r="N72"/>
  <c r="O72" s="1"/>
  <c r="L72"/>
  <c r="M72" s="1"/>
  <c r="J72"/>
  <c r="K72" s="1"/>
  <c r="AZ71"/>
  <c r="BA71" s="1"/>
  <c r="AX71"/>
  <c r="AY71" s="1"/>
  <c r="AV71"/>
  <c r="AW71" s="1"/>
  <c r="AT71"/>
  <c r="AU71" s="1"/>
  <c r="AR71"/>
  <c r="AS71" s="1"/>
  <c r="AP71"/>
  <c r="AQ71" s="1"/>
  <c r="AN71"/>
  <c r="AO71" s="1"/>
  <c r="AL71"/>
  <c r="AM71" s="1"/>
  <c r="AJ71"/>
  <c r="AK71" s="1"/>
  <c r="AH71"/>
  <c r="AI71" s="1"/>
  <c r="AF71"/>
  <c r="AG71" s="1"/>
  <c r="AD71"/>
  <c r="AE71" s="1"/>
  <c r="AB71"/>
  <c r="AC71" s="1"/>
  <c r="Z71"/>
  <c r="AA71" s="1"/>
  <c r="X71"/>
  <c r="Y71" s="1"/>
  <c r="V71"/>
  <c r="W71" s="1"/>
  <c r="T71"/>
  <c r="U71" s="1"/>
  <c r="R71"/>
  <c r="S71" s="1"/>
  <c r="P71"/>
  <c r="Q71" s="1"/>
  <c r="N71"/>
  <c r="O71" s="1"/>
  <c r="L71"/>
  <c r="M71" s="1"/>
  <c r="J71"/>
  <c r="K71" s="1"/>
  <c r="AZ70"/>
  <c r="BA70" s="1"/>
  <c r="AX70"/>
  <c r="AY70" s="1"/>
  <c r="AV70"/>
  <c r="AW70" s="1"/>
  <c r="AT70"/>
  <c r="AU70" s="1"/>
  <c r="AR70"/>
  <c r="AS70" s="1"/>
  <c r="AP70"/>
  <c r="AQ70" s="1"/>
  <c r="AN70"/>
  <c r="AO70" s="1"/>
  <c r="AL70"/>
  <c r="AM70" s="1"/>
  <c r="AJ70"/>
  <c r="AK70" s="1"/>
  <c r="AH70"/>
  <c r="AI70" s="1"/>
  <c r="AF70"/>
  <c r="AG70" s="1"/>
  <c r="AD70"/>
  <c r="AE70" s="1"/>
  <c r="AB70"/>
  <c r="AC70" s="1"/>
  <c r="Z70"/>
  <c r="AA70" s="1"/>
  <c r="X70"/>
  <c r="Y70" s="1"/>
  <c r="V70"/>
  <c r="W70" s="1"/>
  <c r="T70"/>
  <c r="U70" s="1"/>
  <c r="R70"/>
  <c r="S70" s="1"/>
  <c r="P70"/>
  <c r="Q70" s="1"/>
  <c r="N70"/>
  <c r="O70" s="1"/>
  <c r="L70"/>
  <c r="M70" s="1"/>
  <c r="J70"/>
  <c r="K70" s="1"/>
  <c r="AZ69"/>
  <c r="BA69" s="1"/>
  <c r="AX69"/>
  <c r="AY69" s="1"/>
  <c r="AV69"/>
  <c r="AW69" s="1"/>
  <c r="AT69"/>
  <c r="AU69" s="1"/>
  <c r="AR69"/>
  <c r="AS69" s="1"/>
  <c r="AP69"/>
  <c r="AQ69" s="1"/>
  <c r="AN69"/>
  <c r="AO69" s="1"/>
  <c r="AL69"/>
  <c r="AM69" s="1"/>
  <c r="AJ69"/>
  <c r="AK69" s="1"/>
  <c r="AH69"/>
  <c r="AI69" s="1"/>
  <c r="AF69"/>
  <c r="AG69" s="1"/>
  <c r="AD69"/>
  <c r="AE69" s="1"/>
  <c r="AB69"/>
  <c r="AC69" s="1"/>
  <c r="Z69"/>
  <c r="AA69" s="1"/>
  <c r="X69"/>
  <c r="Y69" s="1"/>
  <c r="V69"/>
  <c r="W69" s="1"/>
  <c r="T69"/>
  <c r="U69" s="1"/>
  <c r="R69"/>
  <c r="S69" s="1"/>
  <c r="P69"/>
  <c r="Q69" s="1"/>
  <c r="N69"/>
  <c r="O69" s="1"/>
  <c r="L69"/>
  <c r="M69" s="1"/>
  <c r="J69"/>
  <c r="K69" s="1"/>
  <c r="AZ68"/>
  <c r="BA68" s="1"/>
  <c r="AX68"/>
  <c r="AY68" s="1"/>
  <c r="AV68"/>
  <c r="AW68" s="1"/>
  <c r="AT68"/>
  <c r="AU68" s="1"/>
  <c r="AR68"/>
  <c r="AS68" s="1"/>
  <c r="AP68"/>
  <c r="AQ68" s="1"/>
  <c r="AN68"/>
  <c r="AO68" s="1"/>
  <c r="AL68"/>
  <c r="AM68" s="1"/>
  <c r="AJ68"/>
  <c r="AK68" s="1"/>
  <c r="AH68"/>
  <c r="AI68" s="1"/>
  <c r="AF68"/>
  <c r="AG68" s="1"/>
  <c r="AD68"/>
  <c r="AE68" s="1"/>
  <c r="AB68"/>
  <c r="AC68" s="1"/>
  <c r="Z68"/>
  <c r="AA68" s="1"/>
  <c r="X68"/>
  <c r="Y68" s="1"/>
  <c r="V68"/>
  <c r="W68" s="1"/>
  <c r="T68"/>
  <c r="U68" s="1"/>
  <c r="R68"/>
  <c r="S68" s="1"/>
  <c r="P68"/>
  <c r="Q68" s="1"/>
  <c r="N68"/>
  <c r="O68" s="1"/>
  <c r="L68"/>
  <c r="M68" s="1"/>
  <c r="J68"/>
  <c r="K68" s="1"/>
  <c r="AZ67"/>
  <c r="BA67" s="1"/>
  <c r="AX67"/>
  <c r="AY67" s="1"/>
  <c r="AV67"/>
  <c r="AW67" s="1"/>
  <c r="AT67"/>
  <c r="AU67" s="1"/>
  <c r="AR67"/>
  <c r="AS67" s="1"/>
  <c r="AP67"/>
  <c r="AQ67" s="1"/>
  <c r="AN67"/>
  <c r="AO67" s="1"/>
  <c r="AL67"/>
  <c r="AM67" s="1"/>
  <c r="AJ67"/>
  <c r="AK67" s="1"/>
  <c r="AH67"/>
  <c r="AI67" s="1"/>
  <c r="AF67"/>
  <c r="AG67" s="1"/>
  <c r="AD67"/>
  <c r="AE67" s="1"/>
  <c r="AB67"/>
  <c r="AC67" s="1"/>
  <c r="Z67"/>
  <c r="AA67" s="1"/>
  <c r="X67"/>
  <c r="Y67" s="1"/>
  <c r="V67"/>
  <c r="W67" s="1"/>
  <c r="T67"/>
  <c r="U67" s="1"/>
  <c r="R67"/>
  <c r="S67" s="1"/>
  <c r="P67"/>
  <c r="Q67" s="1"/>
  <c r="N67"/>
  <c r="O67" s="1"/>
  <c r="L67"/>
  <c r="M67" s="1"/>
  <c r="J67"/>
  <c r="K67" s="1"/>
  <c r="BA66"/>
  <c r="AY66"/>
  <c r="AW66"/>
  <c r="AU66"/>
  <c r="AS66"/>
  <c r="AQ66"/>
  <c r="AO66"/>
  <c r="AM66"/>
  <c r="AK66"/>
  <c r="AI66"/>
  <c r="AG66"/>
  <c r="AE66"/>
  <c r="AC66"/>
  <c r="AA66"/>
  <c r="Y66"/>
  <c r="W66"/>
  <c r="U66"/>
  <c r="S66"/>
  <c r="Q66"/>
  <c r="O66"/>
  <c r="M66"/>
  <c r="K66"/>
  <c r="I66"/>
  <c r="AZ65"/>
  <c r="BA65" s="1"/>
  <c r="AX65"/>
  <c r="AY65" s="1"/>
  <c r="AV65"/>
  <c r="AW65" s="1"/>
  <c r="AT65"/>
  <c r="AU65" s="1"/>
  <c r="AR65"/>
  <c r="AS65" s="1"/>
  <c r="AP65"/>
  <c r="AQ65" s="1"/>
  <c r="AN65"/>
  <c r="AO65" s="1"/>
  <c r="AL65"/>
  <c r="AM65" s="1"/>
  <c r="AJ65"/>
  <c r="AK65" s="1"/>
  <c r="AH65"/>
  <c r="AI65" s="1"/>
  <c r="AF65"/>
  <c r="AG65" s="1"/>
  <c r="AD65"/>
  <c r="AE65" s="1"/>
  <c r="AB65"/>
  <c r="AC65" s="1"/>
  <c r="Z65"/>
  <c r="AA65" s="1"/>
  <c r="X65"/>
  <c r="Y65" s="1"/>
  <c r="V65"/>
  <c r="W65" s="1"/>
  <c r="T65"/>
  <c r="U65" s="1"/>
  <c r="R65"/>
  <c r="S65" s="1"/>
  <c r="P65"/>
  <c r="Q65" s="1"/>
  <c r="N65"/>
  <c r="O65" s="1"/>
  <c r="L65"/>
  <c r="M65" s="1"/>
  <c r="J65"/>
  <c r="K65" s="1"/>
  <c r="AZ64"/>
  <c r="BA64" s="1"/>
  <c r="AX64"/>
  <c r="AY64" s="1"/>
  <c r="AV64"/>
  <c r="AW64" s="1"/>
  <c r="AT64"/>
  <c r="AU64" s="1"/>
  <c r="AR64"/>
  <c r="AS64" s="1"/>
  <c r="AP64"/>
  <c r="AQ64" s="1"/>
  <c r="AN64"/>
  <c r="AO64" s="1"/>
  <c r="AL64"/>
  <c r="AM64" s="1"/>
  <c r="AJ64"/>
  <c r="AK64" s="1"/>
  <c r="AH64"/>
  <c r="AI64" s="1"/>
  <c r="AF64"/>
  <c r="AG64" s="1"/>
  <c r="AD64"/>
  <c r="AE64" s="1"/>
  <c r="AB64"/>
  <c r="AC64" s="1"/>
  <c r="Z64"/>
  <c r="AA64" s="1"/>
  <c r="X64"/>
  <c r="Y64" s="1"/>
  <c r="V64"/>
  <c r="W64" s="1"/>
  <c r="T64"/>
  <c r="U64" s="1"/>
  <c r="R64"/>
  <c r="S64" s="1"/>
  <c r="P64"/>
  <c r="Q64" s="1"/>
  <c r="N64"/>
  <c r="O64" s="1"/>
  <c r="L64"/>
  <c r="M64" s="1"/>
  <c r="J64"/>
  <c r="K64" s="1"/>
  <c r="AZ63"/>
  <c r="BA63" s="1"/>
  <c r="AX63"/>
  <c r="AY63" s="1"/>
  <c r="AV63"/>
  <c r="AW63" s="1"/>
  <c r="AT63"/>
  <c r="AU63" s="1"/>
  <c r="AR63"/>
  <c r="AS63" s="1"/>
  <c r="AP63"/>
  <c r="AQ63" s="1"/>
  <c r="AN63"/>
  <c r="AO63" s="1"/>
  <c r="AL63"/>
  <c r="AM63" s="1"/>
  <c r="AJ63"/>
  <c r="AK63" s="1"/>
  <c r="AH63"/>
  <c r="AI63" s="1"/>
  <c r="AF63"/>
  <c r="AG63" s="1"/>
  <c r="AD63"/>
  <c r="AE63" s="1"/>
  <c r="AB63"/>
  <c r="AC63" s="1"/>
  <c r="Z63"/>
  <c r="AA63" s="1"/>
  <c r="X63"/>
  <c r="Y63" s="1"/>
  <c r="V63"/>
  <c r="W63" s="1"/>
  <c r="T63"/>
  <c r="U63" s="1"/>
  <c r="R63"/>
  <c r="S63" s="1"/>
  <c r="P63"/>
  <c r="Q63" s="1"/>
  <c r="N63"/>
  <c r="O63" s="1"/>
  <c r="L63"/>
  <c r="M63" s="1"/>
  <c r="J63"/>
  <c r="K63" s="1"/>
  <c r="AZ62"/>
  <c r="BA62" s="1"/>
  <c r="AX62"/>
  <c r="AY62" s="1"/>
  <c r="AV62"/>
  <c r="AW62" s="1"/>
  <c r="AT62"/>
  <c r="AU62" s="1"/>
  <c r="AR62"/>
  <c r="AS62" s="1"/>
  <c r="AP62"/>
  <c r="AQ62" s="1"/>
  <c r="AN62"/>
  <c r="AO62" s="1"/>
  <c r="AL62"/>
  <c r="AM62" s="1"/>
  <c r="AJ62"/>
  <c r="AK62" s="1"/>
  <c r="AH62"/>
  <c r="AI62" s="1"/>
  <c r="AF62"/>
  <c r="AG62" s="1"/>
  <c r="AD62"/>
  <c r="AE62" s="1"/>
  <c r="AB62"/>
  <c r="AC62" s="1"/>
  <c r="Z62"/>
  <c r="AA62" s="1"/>
  <c r="X62"/>
  <c r="Y62" s="1"/>
  <c r="V62"/>
  <c r="W62" s="1"/>
  <c r="T62"/>
  <c r="U62" s="1"/>
  <c r="R62"/>
  <c r="S62" s="1"/>
  <c r="P62"/>
  <c r="Q62" s="1"/>
  <c r="N62"/>
  <c r="O62" s="1"/>
  <c r="L62"/>
  <c r="M62" s="1"/>
  <c r="J62"/>
  <c r="K62" s="1"/>
  <c r="AZ61"/>
  <c r="BA61" s="1"/>
  <c r="AX61"/>
  <c r="AY61" s="1"/>
  <c r="AV61"/>
  <c r="AW61" s="1"/>
  <c r="AT61"/>
  <c r="AU61" s="1"/>
  <c r="AR61"/>
  <c r="AS61" s="1"/>
  <c r="AP61"/>
  <c r="AQ61" s="1"/>
  <c r="AN61"/>
  <c r="AO61" s="1"/>
  <c r="AL61"/>
  <c r="AM61" s="1"/>
  <c r="AJ61"/>
  <c r="AK61" s="1"/>
  <c r="AH61"/>
  <c r="AI61" s="1"/>
  <c r="AF61"/>
  <c r="AG61" s="1"/>
  <c r="AD61"/>
  <c r="AE61" s="1"/>
  <c r="AB61"/>
  <c r="AC61" s="1"/>
  <c r="Z61"/>
  <c r="AA61" s="1"/>
  <c r="X61"/>
  <c r="Y61" s="1"/>
  <c r="V61"/>
  <c r="W61" s="1"/>
  <c r="T61"/>
  <c r="U61" s="1"/>
  <c r="R61"/>
  <c r="S61" s="1"/>
  <c r="P61"/>
  <c r="Q61" s="1"/>
  <c r="N61"/>
  <c r="O61" s="1"/>
  <c r="L61"/>
  <c r="M61" s="1"/>
  <c r="J61"/>
  <c r="K61" s="1"/>
  <c r="BA60"/>
  <c r="AY60"/>
  <c r="AW60"/>
  <c r="AU60"/>
  <c r="AS60"/>
  <c r="AQ60"/>
  <c r="AO60"/>
  <c r="AM60"/>
  <c r="AK60"/>
  <c r="AI60"/>
  <c r="AG60"/>
  <c r="AE60"/>
  <c r="AC60"/>
  <c r="AA60"/>
  <c r="Y60"/>
  <c r="W60"/>
  <c r="U60"/>
  <c r="S60"/>
  <c r="Q60"/>
  <c r="O60"/>
  <c r="M60"/>
  <c r="K60"/>
  <c r="I60"/>
  <c r="AZ59"/>
  <c r="BA59" s="1"/>
  <c r="AX59"/>
  <c r="AY59" s="1"/>
  <c r="AV59"/>
  <c r="AW59" s="1"/>
  <c r="AT59"/>
  <c r="AU59" s="1"/>
  <c r="AR59"/>
  <c r="AS59" s="1"/>
  <c r="AP59"/>
  <c r="AQ59" s="1"/>
  <c r="AN59"/>
  <c r="AO59" s="1"/>
  <c r="AL59"/>
  <c r="AM59" s="1"/>
  <c r="AJ59"/>
  <c r="AK59" s="1"/>
  <c r="AH59"/>
  <c r="AI59" s="1"/>
  <c r="AF59"/>
  <c r="AG59" s="1"/>
  <c r="AD59"/>
  <c r="AE59" s="1"/>
  <c r="AB59"/>
  <c r="AC59" s="1"/>
  <c r="Z59"/>
  <c r="AA59" s="1"/>
  <c r="X59"/>
  <c r="Y59" s="1"/>
  <c r="V59"/>
  <c r="W59" s="1"/>
  <c r="T59"/>
  <c r="U59" s="1"/>
  <c r="R59"/>
  <c r="S59" s="1"/>
  <c r="P59"/>
  <c r="Q59" s="1"/>
  <c r="N59"/>
  <c r="O59" s="1"/>
  <c r="L59"/>
  <c r="M59" s="1"/>
  <c r="J59"/>
  <c r="K59" s="1"/>
  <c r="G59"/>
  <c r="BA58"/>
  <c r="AY58"/>
  <c r="AW58"/>
  <c r="AU58"/>
  <c r="AS58"/>
  <c r="AQ58"/>
  <c r="AO58"/>
  <c r="AM58"/>
  <c r="AK58"/>
  <c r="AI58"/>
  <c r="AG58"/>
  <c r="AE58"/>
  <c r="AC58"/>
  <c r="AA58"/>
  <c r="Y58"/>
  <c r="W58"/>
  <c r="U58"/>
  <c r="S58"/>
  <c r="Q58"/>
  <c r="O58"/>
  <c r="M58"/>
  <c r="K58"/>
  <c r="I58"/>
  <c r="AZ57"/>
  <c r="BA57" s="1"/>
  <c r="AX57"/>
  <c r="AY57" s="1"/>
  <c r="AV57"/>
  <c r="AW57" s="1"/>
  <c r="AT57"/>
  <c r="AU57" s="1"/>
  <c r="AR57"/>
  <c r="AS57" s="1"/>
  <c r="AP57"/>
  <c r="AQ57" s="1"/>
  <c r="AN57"/>
  <c r="AO57" s="1"/>
  <c r="AL57"/>
  <c r="AM57" s="1"/>
  <c r="AJ57"/>
  <c r="AK57" s="1"/>
  <c r="AH57"/>
  <c r="AI57" s="1"/>
  <c r="AF57"/>
  <c r="AG57" s="1"/>
  <c r="AD57"/>
  <c r="AE57" s="1"/>
  <c r="AB57"/>
  <c r="AC57" s="1"/>
  <c r="Z57"/>
  <c r="AA57" s="1"/>
  <c r="X57"/>
  <c r="Y57" s="1"/>
  <c r="V57"/>
  <c r="W57" s="1"/>
  <c r="T57"/>
  <c r="U57" s="1"/>
  <c r="R57"/>
  <c r="S57" s="1"/>
  <c r="P57"/>
  <c r="Q57" s="1"/>
  <c r="N57"/>
  <c r="O57" s="1"/>
  <c r="L57"/>
  <c r="M57" s="1"/>
  <c r="J57"/>
  <c r="K57" s="1"/>
  <c r="BA56"/>
  <c r="AY56"/>
  <c r="AW56"/>
  <c r="AU56"/>
  <c r="AS56"/>
  <c r="AQ56"/>
  <c r="AO56"/>
  <c r="AM56"/>
  <c r="AK56"/>
  <c r="AI56"/>
  <c r="AG56"/>
  <c r="AE56"/>
  <c r="AC56"/>
  <c r="AA56"/>
  <c r="Y56"/>
  <c r="W56"/>
  <c r="U56"/>
  <c r="S56"/>
  <c r="Q56"/>
  <c r="O56"/>
  <c r="M56"/>
  <c r="K56"/>
  <c r="I56"/>
  <c r="AZ55"/>
  <c r="BA55" s="1"/>
  <c r="AX55"/>
  <c r="AY55" s="1"/>
  <c r="AV55"/>
  <c r="AW55" s="1"/>
  <c r="AT55"/>
  <c r="AU55" s="1"/>
  <c r="AR55"/>
  <c r="AS55" s="1"/>
  <c r="AP55"/>
  <c r="AQ55" s="1"/>
  <c r="AN55"/>
  <c r="AO55" s="1"/>
  <c r="AL55"/>
  <c r="AM55" s="1"/>
  <c r="AJ55"/>
  <c r="AK55" s="1"/>
  <c r="AH55"/>
  <c r="AI55" s="1"/>
  <c r="AF55"/>
  <c r="AG55" s="1"/>
  <c r="AD55"/>
  <c r="AE55" s="1"/>
  <c r="AB55"/>
  <c r="AC55" s="1"/>
  <c r="Z55"/>
  <c r="AA55" s="1"/>
  <c r="X55"/>
  <c r="Y55" s="1"/>
  <c r="V55"/>
  <c r="W55" s="1"/>
  <c r="T55"/>
  <c r="U55" s="1"/>
  <c r="R55"/>
  <c r="S55" s="1"/>
  <c r="P55"/>
  <c r="Q55" s="1"/>
  <c r="N55"/>
  <c r="O55" s="1"/>
  <c r="L55"/>
  <c r="M55" s="1"/>
  <c r="J55"/>
  <c r="K55" s="1"/>
  <c r="AZ54"/>
  <c r="BA54" s="1"/>
  <c r="AX54"/>
  <c r="AY54" s="1"/>
  <c r="AV54"/>
  <c r="AW54" s="1"/>
  <c r="AT54"/>
  <c r="AU54" s="1"/>
  <c r="AR54"/>
  <c r="AS54" s="1"/>
  <c r="AP54"/>
  <c r="AQ54" s="1"/>
  <c r="AN54"/>
  <c r="AO54" s="1"/>
  <c r="AL54"/>
  <c r="AM54" s="1"/>
  <c r="AJ54"/>
  <c r="AK54" s="1"/>
  <c r="AH54"/>
  <c r="AI54" s="1"/>
  <c r="AF54"/>
  <c r="AG54" s="1"/>
  <c r="AD54"/>
  <c r="AE54" s="1"/>
  <c r="AB54"/>
  <c r="AC54" s="1"/>
  <c r="Z54"/>
  <c r="AA54" s="1"/>
  <c r="X54"/>
  <c r="Y54" s="1"/>
  <c r="V54"/>
  <c r="W54" s="1"/>
  <c r="T54"/>
  <c r="U54" s="1"/>
  <c r="R54"/>
  <c r="S54" s="1"/>
  <c r="P54"/>
  <c r="Q54" s="1"/>
  <c r="N54"/>
  <c r="O54" s="1"/>
  <c r="L54"/>
  <c r="M54" s="1"/>
  <c r="J54"/>
  <c r="K54" s="1"/>
  <c r="AZ53"/>
  <c r="BA53" s="1"/>
  <c r="AX53"/>
  <c r="AY53" s="1"/>
  <c r="AV53"/>
  <c r="AW53" s="1"/>
  <c r="AT53"/>
  <c r="AU53" s="1"/>
  <c r="AR53"/>
  <c r="AS53" s="1"/>
  <c r="AP53"/>
  <c r="AQ53" s="1"/>
  <c r="AN53"/>
  <c r="AO53" s="1"/>
  <c r="AL53"/>
  <c r="AM53" s="1"/>
  <c r="AJ53"/>
  <c r="AK53" s="1"/>
  <c r="AH53"/>
  <c r="AI53" s="1"/>
  <c r="AF53"/>
  <c r="AG53" s="1"/>
  <c r="AD53"/>
  <c r="AE53" s="1"/>
  <c r="AB53"/>
  <c r="AC53" s="1"/>
  <c r="Z53"/>
  <c r="AA53" s="1"/>
  <c r="X53"/>
  <c r="Y53" s="1"/>
  <c r="V53"/>
  <c r="W53" s="1"/>
  <c r="T53"/>
  <c r="U53" s="1"/>
  <c r="R53"/>
  <c r="S53" s="1"/>
  <c r="P53"/>
  <c r="Q53" s="1"/>
  <c r="N53"/>
  <c r="O53" s="1"/>
  <c r="L53"/>
  <c r="M53" s="1"/>
  <c r="J53"/>
  <c r="K53" s="1"/>
  <c r="AZ52"/>
  <c r="BA52" s="1"/>
  <c r="AX52"/>
  <c r="AY52" s="1"/>
  <c r="AV52"/>
  <c r="AW52" s="1"/>
  <c r="AT52"/>
  <c r="AU52" s="1"/>
  <c r="AR52"/>
  <c r="AS52" s="1"/>
  <c r="AP52"/>
  <c r="AQ52" s="1"/>
  <c r="AN52"/>
  <c r="AO52" s="1"/>
  <c r="AL52"/>
  <c r="AM52" s="1"/>
  <c r="AJ52"/>
  <c r="AK52" s="1"/>
  <c r="AH52"/>
  <c r="AI52" s="1"/>
  <c r="AF52"/>
  <c r="AG52" s="1"/>
  <c r="AD52"/>
  <c r="AE52" s="1"/>
  <c r="AB52"/>
  <c r="AC52" s="1"/>
  <c r="Z52"/>
  <c r="AA52" s="1"/>
  <c r="X52"/>
  <c r="Y52" s="1"/>
  <c r="V52"/>
  <c r="W52" s="1"/>
  <c r="T52"/>
  <c r="U52" s="1"/>
  <c r="R52"/>
  <c r="S52" s="1"/>
  <c r="P52"/>
  <c r="Q52" s="1"/>
  <c r="N52"/>
  <c r="O52" s="1"/>
  <c r="L52"/>
  <c r="M52" s="1"/>
  <c r="J52"/>
  <c r="K52" s="1"/>
  <c r="F52"/>
  <c r="BA51"/>
  <c r="AY51"/>
  <c r="AW51"/>
  <c r="AU51"/>
  <c r="AS51"/>
  <c r="AQ51"/>
  <c r="AO51"/>
  <c r="AM51"/>
  <c r="AK51"/>
  <c r="AI51"/>
  <c r="AG51"/>
  <c r="AE51"/>
  <c r="AC51"/>
  <c r="AA51"/>
  <c r="Y51"/>
  <c r="W51"/>
  <c r="U51"/>
  <c r="S51"/>
  <c r="Q51"/>
  <c r="O51"/>
  <c r="M51"/>
  <c r="K51"/>
  <c r="I51"/>
  <c r="AZ50"/>
  <c r="BA50" s="1"/>
  <c r="AX50"/>
  <c r="AY50" s="1"/>
  <c r="AV50"/>
  <c r="AW50" s="1"/>
  <c r="AT50"/>
  <c r="AU50" s="1"/>
  <c r="AR50"/>
  <c r="AS50" s="1"/>
  <c r="AP50"/>
  <c r="AQ50" s="1"/>
  <c r="AN50"/>
  <c r="AO50" s="1"/>
  <c r="AL50"/>
  <c r="AM50" s="1"/>
  <c r="AJ50"/>
  <c r="AK50" s="1"/>
  <c r="AH50"/>
  <c r="AI50" s="1"/>
  <c r="AF50"/>
  <c r="AG50" s="1"/>
  <c r="AD50"/>
  <c r="AE50" s="1"/>
  <c r="AB50"/>
  <c r="AC50" s="1"/>
  <c r="Z50"/>
  <c r="AA50" s="1"/>
  <c r="X50"/>
  <c r="Y50" s="1"/>
  <c r="V50"/>
  <c r="W50" s="1"/>
  <c r="T50"/>
  <c r="U50" s="1"/>
  <c r="R50"/>
  <c r="S50" s="1"/>
  <c r="P50"/>
  <c r="Q50" s="1"/>
  <c r="N50"/>
  <c r="O50" s="1"/>
  <c r="L50"/>
  <c r="M50" s="1"/>
  <c r="J50"/>
  <c r="K50" s="1"/>
  <c r="F50"/>
  <c r="BA49"/>
  <c r="AY49"/>
  <c r="AW49"/>
  <c r="AU49"/>
  <c r="AS49"/>
  <c r="AQ49"/>
  <c r="AO49"/>
  <c r="AM49"/>
  <c r="AK49"/>
  <c r="AI49"/>
  <c r="AG49"/>
  <c r="AE49"/>
  <c r="AC49"/>
  <c r="AA49"/>
  <c r="Y49"/>
  <c r="W49"/>
  <c r="U49"/>
  <c r="S49"/>
  <c r="Q49"/>
  <c r="O49"/>
  <c r="M49"/>
  <c r="K49"/>
  <c r="I49"/>
  <c r="AZ48"/>
  <c r="BA48" s="1"/>
  <c r="AX48"/>
  <c r="AY48" s="1"/>
  <c r="AV48"/>
  <c r="AW48" s="1"/>
  <c r="AT48"/>
  <c r="AU48" s="1"/>
  <c r="AR48"/>
  <c r="AS48" s="1"/>
  <c r="AP48"/>
  <c r="AQ48" s="1"/>
  <c r="AN48"/>
  <c r="AO48" s="1"/>
  <c r="AL48"/>
  <c r="AM48" s="1"/>
  <c r="AJ48"/>
  <c r="AK48" s="1"/>
  <c r="AH48"/>
  <c r="AI48" s="1"/>
  <c r="AF48"/>
  <c r="AG48" s="1"/>
  <c r="AD48"/>
  <c r="AE48" s="1"/>
  <c r="AB48"/>
  <c r="AC48" s="1"/>
  <c r="Z48"/>
  <c r="AA48" s="1"/>
  <c r="X48"/>
  <c r="Y48" s="1"/>
  <c r="V48"/>
  <c r="W48" s="1"/>
  <c r="T48"/>
  <c r="U48" s="1"/>
  <c r="R48"/>
  <c r="S48" s="1"/>
  <c r="P48"/>
  <c r="Q48" s="1"/>
  <c r="N48"/>
  <c r="O48" s="1"/>
  <c r="L48"/>
  <c r="M48" s="1"/>
  <c r="J48"/>
  <c r="K48" s="1"/>
  <c r="F48"/>
  <c r="BA47"/>
  <c r="AY47"/>
  <c r="AW47"/>
  <c r="AU47"/>
  <c r="AS47"/>
  <c r="AQ47"/>
  <c r="AO47"/>
  <c r="AM47"/>
  <c r="AK47"/>
  <c r="AI47"/>
  <c r="AG47"/>
  <c r="AE47"/>
  <c r="AC47"/>
  <c r="AA47"/>
  <c r="Y47"/>
  <c r="W47"/>
  <c r="U47"/>
  <c r="S47"/>
  <c r="Q47"/>
  <c r="O47"/>
  <c r="M47"/>
  <c r="K47"/>
  <c r="I47"/>
  <c r="AZ46"/>
  <c r="BA46" s="1"/>
  <c r="AX46"/>
  <c r="AY46" s="1"/>
  <c r="AV46"/>
  <c r="AW46" s="1"/>
  <c r="AT46"/>
  <c r="AU46" s="1"/>
  <c r="AR46"/>
  <c r="AS46" s="1"/>
  <c r="AP46"/>
  <c r="AQ46" s="1"/>
  <c r="AN46"/>
  <c r="AO46" s="1"/>
  <c r="AL46"/>
  <c r="AM46" s="1"/>
  <c r="AJ46"/>
  <c r="AK46" s="1"/>
  <c r="AH46"/>
  <c r="AI46" s="1"/>
  <c r="AF46"/>
  <c r="AG46" s="1"/>
  <c r="AD46"/>
  <c r="AE46" s="1"/>
  <c r="AB46"/>
  <c r="AC46" s="1"/>
  <c r="Z46"/>
  <c r="AA46" s="1"/>
  <c r="X46"/>
  <c r="Y46" s="1"/>
  <c r="V46"/>
  <c r="W46" s="1"/>
  <c r="T46"/>
  <c r="U46" s="1"/>
  <c r="R46"/>
  <c r="S46" s="1"/>
  <c r="P46"/>
  <c r="Q46" s="1"/>
  <c r="N46"/>
  <c r="O46" s="1"/>
  <c r="L46"/>
  <c r="M46" s="1"/>
  <c r="J46"/>
  <c r="K46" s="1"/>
  <c r="BA45"/>
  <c r="AY45"/>
  <c r="AW45"/>
  <c r="AU45"/>
  <c r="AS45"/>
  <c r="AQ45"/>
  <c r="AO45"/>
  <c r="AM45"/>
  <c r="AK45"/>
  <c r="AI45"/>
  <c r="AG45"/>
  <c r="AE45"/>
  <c r="AC45"/>
  <c r="AA45"/>
  <c r="Y45"/>
  <c r="W45"/>
  <c r="U45"/>
  <c r="S45"/>
  <c r="Q45"/>
  <c r="O45"/>
  <c r="M45"/>
  <c r="K45"/>
  <c r="I45"/>
  <c r="AZ44"/>
  <c r="BA44" s="1"/>
  <c r="AX44"/>
  <c r="AY44" s="1"/>
  <c r="AV44"/>
  <c r="AW44" s="1"/>
  <c r="AT44"/>
  <c r="AU44" s="1"/>
  <c r="AR44"/>
  <c r="AS44" s="1"/>
  <c r="AP44"/>
  <c r="AQ44" s="1"/>
  <c r="AN44"/>
  <c r="AO44" s="1"/>
  <c r="AL44"/>
  <c r="AM44" s="1"/>
  <c r="AJ44"/>
  <c r="AK44" s="1"/>
  <c r="AH44"/>
  <c r="AI44" s="1"/>
  <c r="AF44"/>
  <c r="AG44" s="1"/>
  <c r="AD44"/>
  <c r="AE44" s="1"/>
  <c r="AB44"/>
  <c r="AC44" s="1"/>
  <c r="Z44"/>
  <c r="AA44" s="1"/>
  <c r="X44"/>
  <c r="Y44" s="1"/>
  <c r="V44"/>
  <c r="W44" s="1"/>
  <c r="T44"/>
  <c r="U44" s="1"/>
  <c r="R44"/>
  <c r="S44" s="1"/>
  <c r="P44"/>
  <c r="Q44" s="1"/>
  <c r="N44"/>
  <c r="O44" s="1"/>
  <c r="L44"/>
  <c r="M44" s="1"/>
  <c r="J44"/>
  <c r="K44" s="1"/>
  <c r="BA43"/>
  <c r="AY43"/>
  <c r="AW43"/>
  <c r="AU43"/>
  <c r="AS43"/>
  <c r="AQ43"/>
  <c r="AO43"/>
  <c r="AM43"/>
  <c r="AK43"/>
  <c r="AI43"/>
  <c r="AG43"/>
  <c r="AE43"/>
  <c r="AC43"/>
  <c r="AA43"/>
  <c r="Y43"/>
  <c r="W43"/>
  <c r="U43"/>
  <c r="S43"/>
  <c r="Q43"/>
  <c r="O43"/>
  <c r="M43"/>
  <c r="K43"/>
  <c r="I43"/>
  <c r="AZ42"/>
  <c r="BA42" s="1"/>
  <c r="AX42"/>
  <c r="AY42" s="1"/>
  <c r="AV42"/>
  <c r="AW42" s="1"/>
  <c r="AT42"/>
  <c r="AU42" s="1"/>
  <c r="AR42"/>
  <c r="AS42" s="1"/>
  <c r="AP42"/>
  <c r="AQ42" s="1"/>
  <c r="AN42"/>
  <c r="AO42" s="1"/>
  <c r="AL42"/>
  <c r="AM42" s="1"/>
  <c r="AJ42"/>
  <c r="AK42" s="1"/>
  <c r="AH42"/>
  <c r="AI42" s="1"/>
  <c r="AF42"/>
  <c r="AG42" s="1"/>
  <c r="AD42"/>
  <c r="AE42" s="1"/>
  <c r="AB42"/>
  <c r="AC42" s="1"/>
  <c r="Z42"/>
  <c r="AA42" s="1"/>
  <c r="X42"/>
  <c r="Y42" s="1"/>
  <c r="V42"/>
  <c r="W42" s="1"/>
  <c r="T42"/>
  <c r="U42" s="1"/>
  <c r="R42"/>
  <c r="S42" s="1"/>
  <c r="P42"/>
  <c r="Q42" s="1"/>
  <c r="N42"/>
  <c r="O42" s="1"/>
  <c r="L42"/>
  <c r="M42" s="1"/>
  <c r="J42"/>
  <c r="K42" s="1"/>
  <c r="BA41"/>
  <c r="AY41"/>
  <c r="AW41"/>
  <c r="AU41"/>
  <c r="AS41"/>
  <c r="AQ41"/>
  <c r="AO41"/>
  <c r="AM41"/>
  <c r="AK41"/>
  <c r="AI41"/>
  <c r="AG41"/>
  <c r="AE41"/>
  <c r="AC41"/>
  <c r="AA41"/>
  <c r="Y41"/>
  <c r="W41"/>
  <c r="U41"/>
  <c r="S41"/>
  <c r="Q41"/>
  <c r="O41"/>
  <c r="M41"/>
  <c r="K41"/>
  <c r="I41"/>
  <c r="AZ40"/>
  <c r="BA40" s="1"/>
  <c r="AX40"/>
  <c r="AY40" s="1"/>
  <c r="AV40"/>
  <c r="AW40" s="1"/>
  <c r="AT40"/>
  <c r="AU40" s="1"/>
  <c r="AR40"/>
  <c r="AS40" s="1"/>
  <c r="AP40"/>
  <c r="AQ40" s="1"/>
  <c r="AN40"/>
  <c r="AO40" s="1"/>
  <c r="AL40"/>
  <c r="AM40" s="1"/>
  <c r="AJ40"/>
  <c r="AK40" s="1"/>
  <c r="AH40"/>
  <c r="AI40" s="1"/>
  <c r="AF40"/>
  <c r="AG40" s="1"/>
  <c r="AD40"/>
  <c r="AE40" s="1"/>
  <c r="AB40"/>
  <c r="AC40" s="1"/>
  <c r="Z40"/>
  <c r="AA40" s="1"/>
  <c r="X40"/>
  <c r="Y40" s="1"/>
  <c r="V40"/>
  <c r="W40" s="1"/>
  <c r="T40"/>
  <c r="U40" s="1"/>
  <c r="R40"/>
  <c r="S40" s="1"/>
  <c r="P40"/>
  <c r="Q40" s="1"/>
  <c r="N40"/>
  <c r="O40" s="1"/>
  <c r="L40"/>
  <c r="M40" s="1"/>
  <c r="J40"/>
  <c r="K40" s="1"/>
  <c r="BA39"/>
  <c r="AY39"/>
  <c r="AW39"/>
  <c r="AU39"/>
  <c r="AS39"/>
  <c r="AQ39"/>
  <c r="AO39"/>
  <c r="AM39"/>
  <c r="AK39"/>
  <c r="AI39"/>
  <c r="AG39"/>
  <c r="AE39"/>
  <c r="AC39"/>
  <c r="AA39"/>
  <c r="Y39"/>
  <c r="W39"/>
  <c r="U39"/>
  <c r="S39"/>
  <c r="Q39"/>
  <c r="O39"/>
  <c r="M39"/>
  <c r="K39"/>
  <c r="I39"/>
  <c r="AZ38"/>
  <c r="BA38" s="1"/>
  <c r="AX38"/>
  <c r="AY38" s="1"/>
  <c r="AV38"/>
  <c r="AW38" s="1"/>
  <c r="AT38"/>
  <c r="AU38" s="1"/>
  <c r="AR38"/>
  <c r="AS38" s="1"/>
  <c r="AP38"/>
  <c r="AQ38" s="1"/>
  <c r="AN38"/>
  <c r="AO38" s="1"/>
  <c r="AL38"/>
  <c r="AM38" s="1"/>
  <c r="AJ38"/>
  <c r="AK38" s="1"/>
  <c r="AH38"/>
  <c r="AI38" s="1"/>
  <c r="AF38"/>
  <c r="AG38" s="1"/>
  <c r="AD38"/>
  <c r="AE38" s="1"/>
  <c r="AB38"/>
  <c r="AC38" s="1"/>
  <c r="Z38"/>
  <c r="AA38" s="1"/>
  <c r="X38"/>
  <c r="Y38" s="1"/>
  <c r="V38"/>
  <c r="W38" s="1"/>
  <c r="T38"/>
  <c r="U38" s="1"/>
  <c r="R38"/>
  <c r="S38" s="1"/>
  <c r="P38"/>
  <c r="Q38" s="1"/>
  <c r="N38"/>
  <c r="O38" s="1"/>
  <c r="L38"/>
  <c r="M38" s="1"/>
  <c r="J38"/>
  <c r="K38" s="1"/>
  <c r="BA37"/>
  <c r="AY37"/>
  <c r="AW37"/>
  <c r="AU37"/>
  <c r="AS37"/>
  <c r="AQ37"/>
  <c r="AO37"/>
  <c r="AM37"/>
  <c r="AK37"/>
  <c r="AI37"/>
  <c r="AG37"/>
  <c r="AE37"/>
  <c r="AC37"/>
  <c r="AA37"/>
  <c r="Y37"/>
  <c r="W37"/>
  <c r="U37"/>
  <c r="S37"/>
  <c r="Q37"/>
  <c r="O37"/>
  <c r="M37"/>
  <c r="K37"/>
  <c r="I37"/>
  <c r="BA36"/>
  <c r="AY36"/>
  <c r="AW36"/>
  <c r="AU36"/>
  <c r="AS36"/>
  <c r="AQ36"/>
  <c r="AO36"/>
  <c r="AM36"/>
  <c r="AK36"/>
  <c r="AI36"/>
  <c r="AG36"/>
  <c r="AE36"/>
  <c r="AC36"/>
  <c r="AA36"/>
  <c r="Y36"/>
  <c r="W36"/>
  <c r="U36"/>
  <c r="S36"/>
  <c r="Q36"/>
  <c r="O36"/>
  <c r="M36"/>
  <c r="K36"/>
  <c r="I36"/>
  <c r="AZ35"/>
  <c r="BA35" s="1"/>
  <c r="AX35"/>
  <c r="AY35" s="1"/>
  <c r="AV35"/>
  <c r="AW35" s="1"/>
  <c r="AT35"/>
  <c r="AU35" s="1"/>
  <c r="AR35"/>
  <c r="AS35" s="1"/>
  <c r="AP35"/>
  <c r="AQ35" s="1"/>
  <c r="AN35"/>
  <c r="AO35" s="1"/>
  <c r="AL35"/>
  <c r="AM35" s="1"/>
  <c r="AJ35"/>
  <c r="AK35" s="1"/>
  <c r="AH35"/>
  <c r="AI35" s="1"/>
  <c r="AF35"/>
  <c r="AG35" s="1"/>
  <c r="AD35"/>
  <c r="AE35" s="1"/>
  <c r="AB35"/>
  <c r="AC35" s="1"/>
  <c r="Z35"/>
  <c r="AA35" s="1"/>
  <c r="X35"/>
  <c r="Y35" s="1"/>
  <c r="V35"/>
  <c r="W35" s="1"/>
  <c r="T35"/>
  <c r="U35" s="1"/>
  <c r="R35"/>
  <c r="S35" s="1"/>
  <c r="P35"/>
  <c r="Q35" s="1"/>
  <c r="N35"/>
  <c r="O35" s="1"/>
  <c r="L35"/>
  <c r="M35" s="1"/>
  <c r="J35"/>
  <c r="K35" s="1"/>
  <c r="BA34"/>
  <c r="AY34"/>
  <c r="AW34"/>
  <c r="AU34"/>
  <c r="AS34"/>
  <c r="AQ34"/>
  <c r="AO34"/>
  <c r="AM34"/>
  <c r="AK34"/>
  <c r="AI34"/>
  <c r="AG34"/>
  <c r="AE34"/>
  <c r="AC34"/>
  <c r="AA34"/>
  <c r="Y34"/>
  <c r="W34"/>
  <c r="U34"/>
  <c r="S34"/>
  <c r="Q34"/>
  <c r="O34"/>
  <c r="M34"/>
  <c r="K34"/>
  <c r="I34"/>
  <c r="AZ33"/>
  <c r="BA33" s="1"/>
  <c r="AX33"/>
  <c r="AY33" s="1"/>
  <c r="AV33"/>
  <c r="AW33" s="1"/>
  <c r="AT33"/>
  <c r="AU33" s="1"/>
  <c r="AR33"/>
  <c r="AS33" s="1"/>
  <c r="AP33"/>
  <c r="AQ33" s="1"/>
  <c r="AN33"/>
  <c r="AO33" s="1"/>
  <c r="AL33"/>
  <c r="AM33" s="1"/>
  <c r="AJ33"/>
  <c r="AK33" s="1"/>
  <c r="AH33"/>
  <c r="AI33" s="1"/>
  <c r="AF33"/>
  <c r="AG33" s="1"/>
  <c r="AD33"/>
  <c r="AE33" s="1"/>
  <c r="AB33"/>
  <c r="AC33" s="1"/>
  <c r="Z33"/>
  <c r="AA33" s="1"/>
  <c r="X33"/>
  <c r="Y33" s="1"/>
  <c r="V33"/>
  <c r="W33" s="1"/>
  <c r="T33"/>
  <c r="U33" s="1"/>
  <c r="R33"/>
  <c r="S33" s="1"/>
  <c r="P33"/>
  <c r="Q33" s="1"/>
  <c r="N33"/>
  <c r="O33" s="1"/>
  <c r="L33"/>
  <c r="M33" s="1"/>
  <c r="J33"/>
  <c r="K33" s="1"/>
  <c r="AZ32"/>
  <c r="BA32" s="1"/>
  <c r="AX32"/>
  <c r="AY32" s="1"/>
  <c r="AV32"/>
  <c r="AW32" s="1"/>
  <c r="AT32"/>
  <c r="AU32" s="1"/>
  <c r="AR32"/>
  <c r="AS32" s="1"/>
  <c r="AP32"/>
  <c r="AQ32" s="1"/>
  <c r="AN32"/>
  <c r="AO32" s="1"/>
  <c r="AL32"/>
  <c r="AM32" s="1"/>
  <c r="AJ32"/>
  <c r="AK32" s="1"/>
  <c r="AH32"/>
  <c r="AI32" s="1"/>
  <c r="AF32"/>
  <c r="AG32" s="1"/>
  <c r="AD32"/>
  <c r="AE32" s="1"/>
  <c r="AB32"/>
  <c r="AC32" s="1"/>
  <c r="Z32"/>
  <c r="AA32" s="1"/>
  <c r="X32"/>
  <c r="Y32" s="1"/>
  <c r="V32"/>
  <c r="W32" s="1"/>
  <c r="T32"/>
  <c r="U32" s="1"/>
  <c r="R32"/>
  <c r="S32" s="1"/>
  <c r="P32"/>
  <c r="Q32" s="1"/>
  <c r="N32"/>
  <c r="O32" s="1"/>
  <c r="L32"/>
  <c r="M32" s="1"/>
  <c r="J32"/>
  <c r="K32" s="1"/>
  <c r="AZ31"/>
  <c r="BA31" s="1"/>
  <c r="AX31"/>
  <c r="AY31" s="1"/>
  <c r="AV31"/>
  <c r="AW31" s="1"/>
  <c r="AT31"/>
  <c r="AU31" s="1"/>
  <c r="AR31"/>
  <c r="AS31" s="1"/>
  <c r="AP31"/>
  <c r="AQ31" s="1"/>
  <c r="AN31"/>
  <c r="AO31" s="1"/>
  <c r="AL31"/>
  <c r="AM31" s="1"/>
  <c r="AJ31"/>
  <c r="AK31" s="1"/>
  <c r="AH31"/>
  <c r="AI31" s="1"/>
  <c r="AF31"/>
  <c r="AG31" s="1"/>
  <c r="AD31"/>
  <c r="AE31" s="1"/>
  <c r="AB31"/>
  <c r="AC31" s="1"/>
  <c r="Z31"/>
  <c r="AA31" s="1"/>
  <c r="X31"/>
  <c r="Y31" s="1"/>
  <c r="V31"/>
  <c r="W31" s="1"/>
  <c r="T31"/>
  <c r="U31" s="1"/>
  <c r="R31"/>
  <c r="S31" s="1"/>
  <c r="P31"/>
  <c r="Q31" s="1"/>
  <c r="N31"/>
  <c r="O31" s="1"/>
  <c r="L31"/>
  <c r="M31" s="1"/>
  <c r="J31"/>
  <c r="K31" s="1"/>
  <c r="AZ30"/>
  <c r="BA30" s="1"/>
  <c r="AX30"/>
  <c r="AY30" s="1"/>
  <c r="AV30"/>
  <c r="AW30" s="1"/>
  <c r="AT30"/>
  <c r="AU30" s="1"/>
  <c r="AR30"/>
  <c r="AS30" s="1"/>
  <c r="AP30"/>
  <c r="AQ30" s="1"/>
  <c r="AN30"/>
  <c r="AO30" s="1"/>
  <c r="AL30"/>
  <c r="AM30" s="1"/>
  <c r="AJ30"/>
  <c r="AK30" s="1"/>
  <c r="AH30"/>
  <c r="AI30" s="1"/>
  <c r="AF30"/>
  <c r="AG30" s="1"/>
  <c r="AD30"/>
  <c r="AE30" s="1"/>
  <c r="AB30"/>
  <c r="AC30" s="1"/>
  <c r="Z30"/>
  <c r="AA30" s="1"/>
  <c r="X30"/>
  <c r="Y30" s="1"/>
  <c r="V30"/>
  <c r="W30" s="1"/>
  <c r="T30"/>
  <c r="U30" s="1"/>
  <c r="R30"/>
  <c r="S30" s="1"/>
  <c r="P30"/>
  <c r="Q30" s="1"/>
  <c r="N30"/>
  <c r="O30" s="1"/>
  <c r="L30"/>
  <c r="M30" s="1"/>
  <c r="J30"/>
  <c r="K30" s="1"/>
  <c r="AZ29"/>
  <c r="BA29" s="1"/>
  <c r="AX29"/>
  <c r="AY29" s="1"/>
  <c r="AV29"/>
  <c r="AW29" s="1"/>
  <c r="AT29"/>
  <c r="AU29" s="1"/>
  <c r="AR29"/>
  <c r="AS29" s="1"/>
  <c r="AP29"/>
  <c r="AQ29" s="1"/>
  <c r="AN29"/>
  <c r="AO29" s="1"/>
  <c r="AL29"/>
  <c r="AM29" s="1"/>
  <c r="AJ29"/>
  <c r="AK29" s="1"/>
  <c r="AH29"/>
  <c r="AI29" s="1"/>
  <c r="AF29"/>
  <c r="AG29" s="1"/>
  <c r="AD29"/>
  <c r="AE29" s="1"/>
  <c r="AB29"/>
  <c r="AC29" s="1"/>
  <c r="Z29"/>
  <c r="AA29" s="1"/>
  <c r="X29"/>
  <c r="Y29" s="1"/>
  <c r="V29"/>
  <c r="W29" s="1"/>
  <c r="T29"/>
  <c r="U29" s="1"/>
  <c r="R29"/>
  <c r="S29" s="1"/>
  <c r="P29"/>
  <c r="Q29" s="1"/>
  <c r="N29"/>
  <c r="O29" s="1"/>
  <c r="L29"/>
  <c r="M29" s="1"/>
  <c r="J29"/>
  <c r="K29" s="1"/>
  <c r="AZ28"/>
  <c r="BA28" s="1"/>
  <c r="AX28"/>
  <c r="AY28" s="1"/>
  <c r="AV28"/>
  <c r="AW28" s="1"/>
  <c r="AT28"/>
  <c r="AU28" s="1"/>
  <c r="AR28"/>
  <c r="AS28" s="1"/>
  <c r="AP28"/>
  <c r="AQ28" s="1"/>
  <c r="AN28"/>
  <c r="AO28" s="1"/>
  <c r="AL28"/>
  <c r="AM28" s="1"/>
  <c r="AJ28"/>
  <c r="AK28" s="1"/>
  <c r="AH28"/>
  <c r="AI28" s="1"/>
  <c r="AF28"/>
  <c r="AG28" s="1"/>
  <c r="AD28"/>
  <c r="AE28" s="1"/>
  <c r="AB28"/>
  <c r="AC28" s="1"/>
  <c r="Z28"/>
  <c r="AA28" s="1"/>
  <c r="X28"/>
  <c r="Y28" s="1"/>
  <c r="V28"/>
  <c r="W28" s="1"/>
  <c r="T28"/>
  <c r="U28" s="1"/>
  <c r="R28"/>
  <c r="S28" s="1"/>
  <c r="P28"/>
  <c r="Q28" s="1"/>
  <c r="N28"/>
  <c r="O28" s="1"/>
  <c r="L28"/>
  <c r="M28" s="1"/>
  <c r="J28"/>
  <c r="K28" s="1"/>
  <c r="AZ27"/>
  <c r="BA27" s="1"/>
  <c r="AX27"/>
  <c r="AY27" s="1"/>
  <c r="AV27"/>
  <c r="AW27" s="1"/>
  <c r="AT27"/>
  <c r="AU27" s="1"/>
  <c r="AR27"/>
  <c r="AS27" s="1"/>
  <c r="AP27"/>
  <c r="AQ27" s="1"/>
  <c r="AN27"/>
  <c r="AO27" s="1"/>
  <c r="AL27"/>
  <c r="AM27" s="1"/>
  <c r="AJ27"/>
  <c r="AK27" s="1"/>
  <c r="AH27"/>
  <c r="AI27" s="1"/>
  <c r="AF27"/>
  <c r="AG27" s="1"/>
  <c r="AD27"/>
  <c r="AE27" s="1"/>
  <c r="AB27"/>
  <c r="AC27" s="1"/>
  <c r="Z27"/>
  <c r="AA27" s="1"/>
  <c r="X27"/>
  <c r="Y27" s="1"/>
  <c r="V27"/>
  <c r="W27" s="1"/>
  <c r="T27"/>
  <c r="U27" s="1"/>
  <c r="R27"/>
  <c r="S27" s="1"/>
  <c r="P27"/>
  <c r="Q27" s="1"/>
  <c r="N27"/>
  <c r="O27" s="1"/>
  <c r="L27"/>
  <c r="M27" s="1"/>
  <c r="J27"/>
  <c r="K27" s="1"/>
  <c r="G27"/>
  <c r="BA26"/>
  <c r="AY26"/>
  <c r="AW26"/>
  <c r="AU26"/>
  <c r="AS26"/>
  <c r="AQ26"/>
  <c r="AO26"/>
  <c r="AM26"/>
  <c r="AK26"/>
  <c r="AI26"/>
  <c r="AG26"/>
  <c r="AE26"/>
  <c r="AC26"/>
  <c r="AA26"/>
  <c r="Y26"/>
  <c r="W26"/>
  <c r="U26"/>
  <c r="S26"/>
  <c r="Q26"/>
  <c r="O26"/>
  <c r="M26"/>
  <c r="K26"/>
  <c r="I26"/>
  <c r="BA25"/>
  <c r="AY25"/>
  <c r="AW25"/>
  <c r="AU25"/>
  <c r="AS25"/>
  <c r="AQ25"/>
  <c r="AO25"/>
  <c r="AM25"/>
  <c r="AK25"/>
  <c r="AI25"/>
  <c r="AG25"/>
  <c r="AE25"/>
  <c r="AC25"/>
  <c r="AA25"/>
  <c r="Y25"/>
  <c r="W25"/>
  <c r="U25"/>
  <c r="S25"/>
  <c r="Q25"/>
  <c r="O25"/>
  <c r="M25"/>
  <c r="K25"/>
  <c r="I25"/>
  <c r="AZ24"/>
  <c r="BA24" s="1"/>
  <c r="AX24"/>
  <c r="AY24" s="1"/>
  <c r="AV24"/>
  <c r="AW24" s="1"/>
  <c r="AT24"/>
  <c r="AU24" s="1"/>
  <c r="AR24"/>
  <c r="AS24" s="1"/>
  <c r="AP24"/>
  <c r="AQ24" s="1"/>
  <c r="AN24"/>
  <c r="AO24" s="1"/>
  <c r="AL24"/>
  <c r="AM24" s="1"/>
  <c r="AJ24"/>
  <c r="AK24" s="1"/>
  <c r="AH24"/>
  <c r="AI24" s="1"/>
  <c r="AF24"/>
  <c r="AG24" s="1"/>
  <c r="AD24"/>
  <c r="AE24" s="1"/>
  <c r="AB24"/>
  <c r="AC24" s="1"/>
  <c r="Z24"/>
  <c r="AA24" s="1"/>
  <c r="X24"/>
  <c r="Y24" s="1"/>
  <c r="V24"/>
  <c r="W24" s="1"/>
  <c r="T24"/>
  <c r="U24" s="1"/>
  <c r="R24"/>
  <c r="S24" s="1"/>
  <c r="P24"/>
  <c r="Q24" s="1"/>
  <c r="N24"/>
  <c r="O24" s="1"/>
  <c r="L24"/>
  <c r="M24" s="1"/>
  <c r="J24"/>
  <c r="K24" s="1"/>
  <c r="AZ23"/>
  <c r="BA23" s="1"/>
  <c r="AX23"/>
  <c r="AY23" s="1"/>
  <c r="AV23"/>
  <c r="AW23" s="1"/>
  <c r="AT23"/>
  <c r="AU23" s="1"/>
  <c r="AR23"/>
  <c r="AS23" s="1"/>
  <c r="AP23"/>
  <c r="AQ23" s="1"/>
  <c r="AN23"/>
  <c r="AO23" s="1"/>
  <c r="AL23"/>
  <c r="AM23" s="1"/>
  <c r="AJ23"/>
  <c r="AK23" s="1"/>
  <c r="AH23"/>
  <c r="AI23" s="1"/>
  <c r="AF23"/>
  <c r="AG23" s="1"/>
  <c r="AD23"/>
  <c r="AE23" s="1"/>
  <c r="AB23"/>
  <c r="AC23" s="1"/>
  <c r="Z23"/>
  <c r="AA23" s="1"/>
  <c r="X23"/>
  <c r="Y23" s="1"/>
  <c r="V23"/>
  <c r="W23" s="1"/>
  <c r="T23"/>
  <c r="U23" s="1"/>
  <c r="R23"/>
  <c r="S23" s="1"/>
  <c r="P23"/>
  <c r="Q23" s="1"/>
  <c r="N23"/>
  <c r="O23" s="1"/>
  <c r="L23"/>
  <c r="M23" s="1"/>
  <c r="J23"/>
  <c r="K23" s="1"/>
  <c r="BA22"/>
  <c r="AY22"/>
  <c r="AW22"/>
  <c r="AU22"/>
  <c r="AS22"/>
  <c r="AQ22"/>
  <c r="AO22"/>
  <c r="AM22"/>
  <c r="AK22"/>
  <c r="AI22"/>
  <c r="AG22"/>
  <c r="AE22"/>
  <c r="AC22"/>
  <c r="AA22"/>
  <c r="Y22"/>
  <c r="W22"/>
  <c r="U22"/>
  <c r="S22"/>
  <c r="Q22"/>
  <c r="O22"/>
  <c r="M22"/>
  <c r="K22"/>
  <c r="I22"/>
  <c r="AZ21"/>
  <c r="BA21" s="1"/>
  <c r="AX21"/>
  <c r="AY21" s="1"/>
  <c r="AV21"/>
  <c r="AW21" s="1"/>
  <c r="AT21"/>
  <c r="AU21" s="1"/>
  <c r="AR21"/>
  <c r="AS21" s="1"/>
  <c r="AP21"/>
  <c r="AQ21" s="1"/>
  <c r="AN21"/>
  <c r="AO21" s="1"/>
  <c r="AL21"/>
  <c r="AM21" s="1"/>
  <c r="AJ21"/>
  <c r="AK21" s="1"/>
  <c r="AH21"/>
  <c r="AI21" s="1"/>
  <c r="AF21"/>
  <c r="AG21" s="1"/>
  <c r="AD21"/>
  <c r="AE21" s="1"/>
  <c r="AB21"/>
  <c r="AC21" s="1"/>
  <c r="Z21"/>
  <c r="AA21" s="1"/>
  <c r="X21"/>
  <c r="Y21" s="1"/>
  <c r="V21"/>
  <c r="W21" s="1"/>
  <c r="T21"/>
  <c r="U21" s="1"/>
  <c r="R21"/>
  <c r="S21" s="1"/>
  <c r="P21"/>
  <c r="Q21" s="1"/>
  <c r="N21"/>
  <c r="O21" s="1"/>
  <c r="L21"/>
  <c r="M21" s="1"/>
  <c r="J21"/>
  <c r="K21" s="1"/>
  <c r="AZ20"/>
  <c r="BA20" s="1"/>
  <c r="AX20"/>
  <c r="AY20" s="1"/>
  <c r="AV20"/>
  <c r="AW20" s="1"/>
  <c r="AT20"/>
  <c r="AU20" s="1"/>
  <c r="AR20"/>
  <c r="AS20" s="1"/>
  <c r="AP20"/>
  <c r="AQ20" s="1"/>
  <c r="AN20"/>
  <c r="AO20" s="1"/>
  <c r="AL20"/>
  <c r="AM20" s="1"/>
  <c r="AJ20"/>
  <c r="AK20" s="1"/>
  <c r="AH20"/>
  <c r="AI20" s="1"/>
  <c r="AF20"/>
  <c r="AG20" s="1"/>
  <c r="AD20"/>
  <c r="AE20" s="1"/>
  <c r="AB20"/>
  <c r="AC20" s="1"/>
  <c r="Z20"/>
  <c r="AA20" s="1"/>
  <c r="X20"/>
  <c r="Y20" s="1"/>
  <c r="V20"/>
  <c r="W20" s="1"/>
  <c r="T20"/>
  <c r="U20" s="1"/>
  <c r="R20"/>
  <c r="S20" s="1"/>
  <c r="P20"/>
  <c r="Q20" s="1"/>
  <c r="N20"/>
  <c r="O20" s="1"/>
  <c r="L20"/>
  <c r="M20" s="1"/>
  <c r="J20"/>
  <c r="K20" s="1"/>
  <c r="BA19"/>
  <c r="AY19"/>
  <c r="AW19"/>
  <c r="AU19"/>
  <c r="AS19"/>
  <c r="AQ19"/>
  <c r="AO19"/>
  <c r="AM19"/>
  <c r="AK19"/>
  <c r="AI19"/>
  <c r="AG19"/>
  <c r="AE19"/>
  <c r="AC19"/>
  <c r="AA19"/>
  <c r="Y19"/>
  <c r="W19"/>
  <c r="U19"/>
  <c r="S19"/>
  <c r="Q19"/>
  <c r="O19"/>
  <c r="M19"/>
  <c r="K19"/>
  <c r="I19"/>
  <c r="AZ18"/>
  <c r="BA18" s="1"/>
  <c r="AX18"/>
  <c r="AY18" s="1"/>
  <c r="AV18"/>
  <c r="AW18" s="1"/>
  <c r="AT18"/>
  <c r="AU18" s="1"/>
  <c r="AR18"/>
  <c r="AS18" s="1"/>
  <c r="AP18"/>
  <c r="AQ18" s="1"/>
  <c r="AN18"/>
  <c r="AO18" s="1"/>
  <c r="AL18"/>
  <c r="AM18" s="1"/>
  <c r="AJ18"/>
  <c r="AK18" s="1"/>
  <c r="AH18"/>
  <c r="AI18" s="1"/>
  <c r="AF18"/>
  <c r="AG18" s="1"/>
  <c r="AD18"/>
  <c r="AE18" s="1"/>
  <c r="AB18"/>
  <c r="AC18" s="1"/>
  <c r="Z18"/>
  <c r="AA18" s="1"/>
  <c r="X18"/>
  <c r="Y18" s="1"/>
  <c r="V18"/>
  <c r="W18" s="1"/>
  <c r="T18"/>
  <c r="U18" s="1"/>
  <c r="R18"/>
  <c r="S18" s="1"/>
  <c r="P18"/>
  <c r="Q18" s="1"/>
  <c r="N18"/>
  <c r="O18" s="1"/>
  <c r="L18"/>
  <c r="M18" s="1"/>
  <c r="J18"/>
  <c r="K18" s="1"/>
  <c r="BA17"/>
  <c r="AY17"/>
  <c r="AW17"/>
  <c r="AU17"/>
  <c r="AS17"/>
  <c r="AQ17"/>
  <c r="AO17"/>
  <c r="AM17"/>
  <c r="AK17"/>
  <c r="AI17"/>
  <c r="AG17"/>
  <c r="AE17"/>
  <c r="AC17"/>
  <c r="AA17"/>
  <c r="Y17"/>
  <c r="W17"/>
  <c r="U17"/>
  <c r="S17"/>
  <c r="Q17"/>
  <c r="O17"/>
  <c r="M17"/>
  <c r="K17"/>
  <c r="I17"/>
  <c r="AZ16"/>
  <c r="BA16" s="1"/>
  <c r="AX16"/>
  <c r="AY16" s="1"/>
  <c r="AV16"/>
  <c r="AW16" s="1"/>
  <c r="AT16"/>
  <c r="AU16" s="1"/>
  <c r="AR16"/>
  <c r="AS16" s="1"/>
  <c r="AP16"/>
  <c r="AQ16" s="1"/>
  <c r="AN16"/>
  <c r="AO16" s="1"/>
  <c r="AL16"/>
  <c r="AM16" s="1"/>
  <c r="AJ16"/>
  <c r="AK16" s="1"/>
  <c r="AH16"/>
  <c r="AI16" s="1"/>
  <c r="AF16"/>
  <c r="AG16" s="1"/>
  <c r="AD16"/>
  <c r="AE16" s="1"/>
  <c r="AB16"/>
  <c r="AC16" s="1"/>
  <c r="Z16"/>
  <c r="AA16" s="1"/>
  <c r="X16"/>
  <c r="Y16" s="1"/>
  <c r="V16"/>
  <c r="W16" s="1"/>
  <c r="T16"/>
  <c r="U16" s="1"/>
  <c r="R16"/>
  <c r="S16" s="1"/>
  <c r="P16"/>
  <c r="Q16" s="1"/>
  <c r="N16"/>
  <c r="O16" s="1"/>
  <c r="L16"/>
  <c r="M16" s="1"/>
  <c r="J16"/>
  <c r="K16" s="1"/>
  <c r="AZ15"/>
  <c r="BA15" s="1"/>
  <c r="AX15"/>
  <c r="AY15" s="1"/>
  <c r="AV15"/>
  <c r="AW15" s="1"/>
  <c r="AT15"/>
  <c r="AU15" s="1"/>
  <c r="AR15"/>
  <c r="AS15" s="1"/>
  <c r="AP15"/>
  <c r="AQ15" s="1"/>
  <c r="AN15"/>
  <c r="AO15" s="1"/>
  <c r="AL15"/>
  <c r="AM15" s="1"/>
  <c r="AJ15"/>
  <c r="AK15" s="1"/>
  <c r="AH15"/>
  <c r="AI15" s="1"/>
  <c r="AF15"/>
  <c r="AG15" s="1"/>
  <c r="AD15"/>
  <c r="AE15" s="1"/>
  <c r="AB15"/>
  <c r="AC15" s="1"/>
  <c r="Z15"/>
  <c r="AA15" s="1"/>
  <c r="X15"/>
  <c r="Y15" s="1"/>
  <c r="V15"/>
  <c r="W15" s="1"/>
  <c r="T15"/>
  <c r="U15" s="1"/>
  <c r="R15"/>
  <c r="S15" s="1"/>
  <c r="P15"/>
  <c r="Q15" s="1"/>
  <c r="N15"/>
  <c r="O15" s="1"/>
  <c r="L15"/>
  <c r="M15" s="1"/>
  <c r="J15"/>
  <c r="K15" s="1"/>
  <c r="AZ14"/>
  <c r="BA14" s="1"/>
  <c r="AX14"/>
  <c r="AY14" s="1"/>
  <c r="AV14"/>
  <c r="AW14" s="1"/>
  <c r="AT14"/>
  <c r="AU14" s="1"/>
  <c r="AR14"/>
  <c r="AS14" s="1"/>
  <c r="AP14"/>
  <c r="AQ14" s="1"/>
  <c r="AN14"/>
  <c r="AO14" s="1"/>
  <c r="AL14"/>
  <c r="AM14" s="1"/>
  <c r="AJ14"/>
  <c r="AK14" s="1"/>
  <c r="AH14"/>
  <c r="AI14" s="1"/>
  <c r="AF14"/>
  <c r="AG14" s="1"/>
  <c r="AD14"/>
  <c r="AE14" s="1"/>
  <c r="AB14"/>
  <c r="AC14" s="1"/>
  <c r="Z14"/>
  <c r="AA14" s="1"/>
  <c r="X14"/>
  <c r="Y14" s="1"/>
  <c r="V14"/>
  <c r="W14" s="1"/>
  <c r="T14"/>
  <c r="U14" s="1"/>
  <c r="R14"/>
  <c r="S14" s="1"/>
  <c r="P14"/>
  <c r="Q14" s="1"/>
  <c r="N14"/>
  <c r="O14" s="1"/>
  <c r="L14"/>
  <c r="M14" s="1"/>
  <c r="J14"/>
  <c r="K14" s="1"/>
  <c r="AZ13"/>
  <c r="BA13" s="1"/>
  <c r="AX13"/>
  <c r="AY13" s="1"/>
  <c r="AV13"/>
  <c r="AW13" s="1"/>
  <c r="AT13"/>
  <c r="AU13" s="1"/>
  <c r="AR13"/>
  <c r="AS13" s="1"/>
  <c r="AP13"/>
  <c r="AQ13" s="1"/>
  <c r="AN13"/>
  <c r="AO13" s="1"/>
  <c r="AL13"/>
  <c r="AM13" s="1"/>
  <c r="AJ13"/>
  <c r="AK13" s="1"/>
  <c r="AH13"/>
  <c r="AI13" s="1"/>
  <c r="AF13"/>
  <c r="AG13" s="1"/>
  <c r="AD13"/>
  <c r="AE13" s="1"/>
  <c r="AB13"/>
  <c r="AC13" s="1"/>
  <c r="Z13"/>
  <c r="AA13" s="1"/>
  <c r="X13"/>
  <c r="Y13" s="1"/>
  <c r="V13"/>
  <c r="W13" s="1"/>
  <c r="T13"/>
  <c r="U13" s="1"/>
  <c r="R13"/>
  <c r="S13" s="1"/>
  <c r="P13"/>
  <c r="Q13" s="1"/>
  <c r="N13"/>
  <c r="O13" s="1"/>
  <c r="L13"/>
  <c r="M13" s="1"/>
  <c r="J13"/>
  <c r="K13" s="1"/>
  <c r="BA12"/>
  <c r="AY12"/>
  <c r="AW12"/>
  <c r="AU12"/>
  <c r="AS12"/>
  <c r="AQ12"/>
  <c r="AO12"/>
  <c r="AM12"/>
  <c r="AK12"/>
  <c r="AI12"/>
  <c r="AG12"/>
  <c r="AE12"/>
  <c r="AC12"/>
  <c r="AA12"/>
  <c r="Y12"/>
  <c r="W12"/>
  <c r="U12"/>
  <c r="S12"/>
  <c r="Q12"/>
  <c r="O12"/>
  <c r="M12"/>
  <c r="K12"/>
  <c r="I12"/>
  <c r="BA11"/>
  <c r="AY11"/>
  <c r="AW11"/>
  <c r="AU11"/>
  <c r="AS11"/>
  <c r="AQ11"/>
  <c r="AO11"/>
  <c r="AM11"/>
  <c r="AK11"/>
  <c r="AI11"/>
  <c r="AG11"/>
  <c r="AE11"/>
  <c r="AC11"/>
  <c r="AA11"/>
  <c r="Y11"/>
  <c r="W11"/>
  <c r="U11"/>
  <c r="S11"/>
  <c r="Q11"/>
  <c r="O11"/>
  <c r="M11"/>
  <c r="K11"/>
  <c r="I11"/>
  <c r="AZ10"/>
  <c r="BA10" s="1"/>
  <c r="AX10"/>
  <c r="AY10" s="1"/>
  <c r="AV10"/>
  <c r="AW10" s="1"/>
  <c r="AT10"/>
  <c r="AU10" s="1"/>
  <c r="AR10"/>
  <c r="AS10" s="1"/>
  <c r="AP10"/>
  <c r="AQ10" s="1"/>
  <c r="AN10"/>
  <c r="AO10" s="1"/>
  <c r="AL10"/>
  <c r="AM10" s="1"/>
  <c r="AJ10"/>
  <c r="AK10" s="1"/>
  <c r="AH10"/>
  <c r="AI10" s="1"/>
  <c r="AF10"/>
  <c r="AG10" s="1"/>
  <c r="AD10"/>
  <c r="AE10" s="1"/>
  <c r="AB10"/>
  <c r="AC10" s="1"/>
  <c r="Z10"/>
  <c r="AA10" s="1"/>
  <c r="X10"/>
  <c r="Y10" s="1"/>
  <c r="V10"/>
  <c r="W10" s="1"/>
  <c r="T10"/>
  <c r="U10" s="1"/>
  <c r="R10"/>
  <c r="S10" s="1"/>
  <c r="P10"/>
  <c r="Q10" s="1"/>
  <c r="N10"/>
  <c r="O10" s="1"/>
  <c r="L10"/>
  <c r="M10" s="1"/>
  <c r="J10"/>
  <c r="K10" s="1"/>
  <c r="F9"/>
  <c r="E9"/>
  <c r="F8"/>
  <c r="E8"/>
  <c r="E11" s="1"/>
  <c r="H7"/>
  <c r="H9" s="1"/>
  <c r="G7"/>
  <c r="G9" s="1"/>
  <c r="AZ1"/>
  <c r="AX1"/>
  <c r="AV1"/>
  <c r="AR1"/>
  <c r="AP1"/>
  <c r="AN1"/>
  <c r="AL1"/>
  <c r="AJ1"/>
  <c r="AH1"/>
  <c r="AD1"/>
  <c r="AB1"/>
  <c r="X1"/>
  <c r="V1"/>
  <c r="T1"/>
  <c r="R1"/>
  <c r="P1"/>
  <c r="N1"/>
  <c r="L1"/>
  <c r="J1"/>
  <c r="C19" i="34" l="1"/>
  <c r="F14" i="19"/>
  <c r="AU114" i="14"/>
  <c r="AU146"/>
  <c r="AU216"/>
  <c r="F24" i="39"/>
  <c r="F46"/>
  <c r="F16"/>
  <c r="F36"/>
  <c r="F21"/>
  <c r="F11" i="14"/>
  <c r="S114"/>
  <c r="AA114"/>
  <c r="AI114"/>
  <c r="AQ114"/>
  <c r="AY114"/>
  <c r="S146"/>
  <c r="AA146"/>
  <c r="AI146"/>
  <c r="AQ146"/>
  <c r="AY146"/>
  <c r="S186"/>
  <c r="AA186"/>
  <c r="AI186"/>
  <c r="AQ186"/>
  <c r="AY186"/>
  <c r="K195"/>
  <c r="S195"/>
  <c r="AA195"/>
  <c r="AI195"/>
  <c r="AQ195"/>
  <c r="AY195"/>
  <c r="S216"/>
  <c r="AA216"/>
  <c r="AI216"/>
  <c r="AQ216"/>
  <c r="AY216"/>
  <c r="K239"/>
  <c r="S239"/>
  <c r="AA239"/>
  <c r="AI239"/>
  <c r="AQ239"/>
  <c r="AY239"/>
  <c r="S249"/>
  <c r="AA249"/>
  <c r="AI249"/>
  <c r="AQ249"/>
  <c r="AY249"/>
  <c r="F44" i="39"/>
  <c r="F40"/>
  <c r="N44" i="16"/>
  <c r="F10" i="39"/>
  <c r="AU195" i="14"/>
  <c r="AU249"/>
  <c r="F18" i="39"/>
  <c r="F35"/>
  <c r="AU132" i="14"/>
  <c r="AU198"/>
  <c r="AU252"/>
  <c r="AU263"/>
  <c r="F33" i="39"/>
  <c r="S132" i="14"/>
  <c r="AA132"/>
  <c r="AI132"/>
  <c r="AQ132"/>
  <c r="AY132"/>
  <c r="S198"/>
  <c r="AA198"/>
  <c r="AI198"/>
  <c r="AQ198"/>
  <c r="AY198"/>
  <c r="S230"/>
  <c r="AA230"/>
  <c r="AI230"/>
  <c r="AQ230"/>
  <c r="AY230"/>
  <c r="K252"/>
  <c r="S252"/>
  <c r="AA252"/>
  <c r="AI252"/>
  <c r="AQ252"/>
  <c r="AY252"/>
  <c r="S263"/>
  <c r="AA263"/>
  <c r="AI263"/>
  <c r="AQ263"/>
  <c r="AY263"/>
  <c r="N83" i="16"/>
  <c r="N33"/>
  <c r="F42" i="39"/>
  <c r="F136" i="23"/>
  <c r="H43" i="37"/>
  <c r="E43" s="1"/>
  <c r="N22" i="16"/>
  <c r="N42"/>
  <c r="N71"/>
  <c r="N112"/>
  <c r="N144"/>
  <c r="N196"/>
  <c r="N225"/>
  <c r="N244"/>
  <c r="N265"/>
  <c r="N359"/>
  <c r="N124"/>
  <c r="N16"/>
  <c r="N38"/>
  <c r="N57"/>
  <c r="N93"/>
  <c r="N132"/>
  <c r="N190"/>
  <c r="N223"/>
  <c r="N237"/>
  <c r="N258"/>
  <c r="N343"/>
  <c r="N9"/>
  <c r="N34"/>
  <c r="N53"/>
  <c r="N84"/>
  <c r="N180"/>
  <c r="N218"/>
  <c r="N233"/>
  <c r="N254"/>
  <c r="N304"/>
  <c r="N31"/>
  <c r="N78"/>
  <c r="N158"/>
  <c r="N206"/>
  <c r="N229"/>
  <c r="N250"/>
  <c r="N282"/>
  <c r="M114" i="14"/>
  <c r="Q114"/>
  <c r="U114"/>
  <c r="Y114"/>
  <c r="AC114"/>
  <c r="AG114"/>
  <c r="AK114"/>
  <c r="AO114"/>
  <c r="AS114"/>
  <c r="AW114"/>
  <c r="BA114"/>
  <c r="M120"/>
  <c r="Q120"/>
  <c r="U120"/>
  <c r="Y120"/>
  <c r="AC120"/>
  <c r="AG120"/>
  <c r="AK120"/>
  <c r="AO120"/>
  <c r="AS120"/>
  <c r="AW120"/>
  <c r="M129"/>
  <c r="Q129"/>
  <c r="U129"/>
  <c r="Y129"/>
  <c r="AC129"/>
  <c r="BA120"/>
  <c r="AG129"/>
  <c r="AK129"/>
  <c r="AO129"/>
  <c r="AS129"/>
  <c r="AW129"/>
  <c r="BA129"/>
  <c r="M146"/>
  <c r="Q146"/>
  <c r="U146"/>
  <c r="Y146"/>
  <c r="AC146"/>
  <c r="AG146"/>
  <c r="AK146"/>
  <c r="AO146"/>
  <c r="AS146"/>
  <c r="AW146"/>
  <c r="BA146"/>
  <c r="I15"/>
  <c r="C53" i="34"/>
  <c r="Q257" i="14"/>
  <c r="AG257"/>
  <c r="AW257"/>
  <c r="M186"/>
  <c r="Q186"/>
  <c r="U186"/>
  <c r="Y186"/>
  <c r="AC186"/>
  <c r="AG186"/>
  <c r="AK186"/>
  <c r="AO186"/>
  <c r="AS186"/>
  <c r="AW186"/>
  <c r="BA186"/>
  <c r="M195"/>
  <c r="Q195"/>
  <c r="U195"/>
  <c r="Y195"/>
  <c r="AC195"/>
  <c r="AG195"/>
  <c r="AK195"/>
  <c r="AO195"/>
  <c r="AS195"/>
  <c r="AW195"/>
  <c r="BA195"/>
  <c r="M201"/>
  <c r="Q201"/>
  <c r="U201"/>
  <c r="Y201"/>
  <c r="AC201"/>
  <c r="AG201"/>
  <c r="AK201"/>
  <c r="AO201"/>
  <c r="AS201"/>
  <c r="AW201"/>
  <c r="BA201"/>
  <c r="M206"/>
  <c r="Q206"/>
  <c r="U206"/>
  <c r="Y206"/>
  <c r="AC206"/>
  <c r="AG206"/>
  <c r="AK206"/>
  <c r="AO206"/>
  <c r="AS206"/>
  <c r="AW206"/>
  <c r="BA206"/>
  <c r="O210"/>
  <c r="S210"/>
  <c r="M216"/>
  <c r="Q216"/>
  <c r="U216"/>
  <c r="Y216"/>
  <c r="AC216"/>
  <c r="AG216"/>
  <c r="AK216"/>
  <c r="AO216"/>
  <c r="AS216"/>
  <c r="AW216"/>
  <c r="BA216"/>
  <c r="M235"/>
  <c r="Q235"/>
  <c r="U235"/>
  <c r="Y235"/>
  <c r="AC235"/>
  <c r="AG235"/>
  <c r="AK235"/>
  <c r="AO235"/>
  <c r="AS235"/>
  <c r="AW235"/>
  <c r="BA235"/>
  <c r="M239"/>
  <c r="Q239"/>
  <c r="U239"/>
  <c r="Y239"/>
  <c r="AC239"/>
  <c r="AG239"/>
  <c r="AK239"/>
  <c r="AO239"/>
  <c r="AS239"/>
  <c r="AW239"/>
  <c r="BA239"/>
  <c r="U249"/>
  <c r="Y249"/>
  <c r="AC249"/>
  <c r="AG249"/>
  <c r="AK249"/>
  <c r="AO249"/>
  <c r="AS249"/>
  <c r="AW249"/>
  <c r="BA249"/>
  <c r="Y257"/>
  <c r="AO257"/>
  <c r="M263"/>
  <c r="Q263"/>
  <c r="U263"/>
  <c r="Y263"/>
  <c r="AC263"/>
  <c r="AG263"/>
  <c r="AK263"/>
  <c r="AO263"/>
  <c r="AS263"/>
  <c r="AW263"/>
  <c r="BA263"/>
  <c r="M117"/>
  <c r="Q117"/>
  <c r="U117"/>
  <c r="Y117"/>
  <c r="AC117"/>
  <c r="AG117"/>
  <c r="AK117"/>
  <c r="AO117"/>
  <c r="AS117"/>
  <c r="AW117"/>
  <c r="BA117"/>
  <c r="M132"/>
  <c r="Q132"/>
  <c r="U132"/>
  <c r="Y132"/>
  <c r="AC132"/>
  <c r="AG132"/>
  <c r="AK132"/>
  <c r="AO132"/>
  <c r="AS132"/>
  <c r="AW132"/>
  <c r="BA132"/>
  <c r="M198"/>
  <c r="Q198"/>
  <c r="U198"/>
  <c r="Y198"/>
  <c r="AC198"/>
  <c r="AG198"/>
  <c r="AK198"/>
  <c r="AO198"/>
  <c r="AS198"/>
  <c r="AW198"/>
  <c r="BA198"/>
  <c r="M211"/>
  <c r="Q211"/>
  <c r="U211"/>
  <c r="M252"/>
  <c r="Q252"/>
  <c r="U252"/>
  <c r="Y252"/>
  <c r="AC252"/>
  <c r="AG252"/>
  <c r="AK252"/>
  <c r="AO252"/>
  <c r="AS252"/>
  <c r="AW252"/>
  <c r="BA252"/>
  <c r="M256"/>
  <c r="Q256"/>
  <c r="U256"/>
  <c r="Y256"/>
  <c r="AC256"/>
  <c r="AG256"/>
  <c r="AK256"/>
  <c r="AO256"/>
  <c r="AS256"/>
  <c r="AW256"/>
  <c r="BA256"/>
  <c r="M257"/>
  <c r="U257"/>
  <c r="AC257"/>
  <c r="AK257"/>
  <c r="AS257"/>
  <c r="BA257"/>
  <c r="C48" i="34"/>
  <c r="M49" i="28"/>
  <c r="M40"/>
  <c r="M33"/>
  <c r="M19"/>
  <c r="M14"/>
  <c r="M8"/>
  <c r="C27" i="34"/>
  <c r="C29" s="1"/>
  <c r="H53" i="37"/>
  <c r="H56"/>
  <c r="C40" i="34"/>
  <c r="C41" s="1"/>
  <c r="C35"/>
  <c r="C18"/>
  <c r="H42" i="37"/>
  <c r="E42" s="1"/>
  <c r="E47"/>
  <c r="C14" i="34"/>
  <c r="C15" s="1"/>
  <c r="I104" i="14"/>
  <c r="I176"/>
  <c r="BA194"/>
  <c r="BA200"/>
  <c r="I202"/>
  <c r="AE205"/>
  <c r="AG205"/>
  <c r="AI205"/>
  <c r="AK205"/>
  <c r="AM205"/>
  <c r="AO205"/>
  <c r="AQ205"/>
  <c r="AS205"/>
  <c r="AU205"/>
  <c r="AW205"/>
  <c r="AY205"/>
  <c r="BA205"/>
  <c r="I208"/>
  <c r="I212"/>
  <c r="I219"/>
  <c r="AY234"/>
  <c r="BA234"/>
  <c r="AQ238"/>
  <c r="AS238"/>
  <c r="AU238"/>
  <c r="AW238"/>
  <c r="AY238"/>
  <c r="BA238"/>
  <c r="BA251"/>
  <c r="I328"/>
  <c r="I76"/>
  <c r="I80"/>
  <c r="I344"/>
  <c r="I351"/>
  <c r="I353"/>
  <c r="I355"/>
  <c r="I32"/>
  <c r="I38"/>
  <c r="I40"/>
  <c r="I42"/>
  <c r="I44"/>
  <c r="I50"/>
  <c r="I92"/>
  <c r="I94"/>
  <c r="I98"/>
  <c r="I113"/>
  <c r="K113"/>
  <c r="M113"/>
  <c r="O113"/>
  <c r="Q113"/>
  <c r="S113"/>
  <c r="U113"/>
  <c r="W113"/>
  <c r="Y113"/>
  <c r="AA113"/>
  <c r="AC113"/>
  <c r="AE113"/>
  <c r="AG113"/>
  <c r="AI113"/>
  <c r="AK113"/>
  <c r="AM113"/>
  <c r="AO113"/>
  <c r="AQ113"/>
  <c r="AS113"/>
  <c r="AU113"/>
  <c r="AW113"/>
  <c r="AY113"/>
  <c r="BA113"/>
  <c r="I192"/>
  <c r="I194"/>
  <c r="I267"/>
  <c r="I271"/>
  <c r="I293"/>
  <c r="I140"/>
  <c r="I142"/>
  <c r="AM145"/>
  <c r="AO145"/>
  <c r="AQ145"/>
  <c r="AS145"/>
  <c r="AU145"/>
  <c r="AW145"/>
  <c r="AY145"/>
  <c r="BA145"/>
  <c r="I157"/>
  <c r="AQ234"/>
  <c r="AS234"/>
  <c r="AU234"/>
  <c r="AW234"/>
  <c r="I279"/>
  <c r="I301"/>
  <c r="I303"/>
  <c r="I305"/>
  <c r="I309"/>
  <c r="I313"/>
  <c r="I317"/>
  <c r="I336"/>
  <c r="K223"/>
  <c r="I223"/>
  <c r="I21"/>
  <c r="I23"/>
  <c r="I28"/>
  <c r="I55"/>
  <c r="I57"/>
  <c r="I64"/>
  <c r="I68"/>
  <c r="I70"/>
  <c r="I72"/>
  <c r="I84"/>
  <c r="I88"/>
  <c r="I100"/>
  <c r="I108"/>
  <c r="I110"/>
  <c r="I124"/>
  <c r="I134"/>
  <c r="I136"/>
  <c r="I150"/>
  <c r="I151"/>
  <c r="I152"/>
  <c r="I155"/>
  <c r="I166"/>
  <c r="I170"/>
  <c r="I180"/>
  <c r="AW185"/>
  <c r="AY185"/>
  <c r="BA185"/>
  <c r="I188"/>
  <c r="J201"/>
  <c r="K201" s="1"/>
  <c r="I200"/>
  <c r="L260"/>
  <c r="M260" s="1"/>
  <c r="T260"/>
  <c r="U260" s="1"/>
  <c r="AB260"/>
  <c r="AC260" s="1"/>
  <c r="AJ260"/>
  <c r="AK260" s="1"/>
  <c r="AR260"/>
  <c r="AS260" s="1"/>
  <c r="AZ260"/>
  <c r="BA260" s="1"/>
  <c r="I243"/>
  <c r="I251"/>
  <c r="AI255"/>
  <c r="AK255"/>
  <c r="AM255"/>
  <c r="AO255"/>
  <c r="AQ255"/>
  <c r="AS255"/>
  <c r="AU255"/>
  <c r="AW255"/>
  <c r="AY255"/>
  <c r="BA255"/>
  <c r="I259"/>
  <c r="K259"/>
  <c r="O259"/>
  <c r="Q259"/>
  <c r="S259"/>
  <c r="W259"/>
  <c r="Y259"/>
  <c r="AA259"/>
  <c r="AE259"/>
  <c r="AG259"/>
  <c r="AI259"/>
  <c r="AM259"/>
  <c r="AO259"/>
  <c r="AQ259"/>
  <c r="AU259"/>
  <c r="AW259"/>
  <c r="AY259"/>
  <c r="I265"/>
  <c r="I275"/>
  <c r="I283"/>
  <c r="I287"/>
  <c r="I291"/>
  <c r="I297"/>
  <c r="I299"/>
  <c r="I315"/>
  <c r="I319"/>
  <c r="I321"/>
  <c r="I324"/>
  <c r="I332"/>
  <c r="I340"/>
  <c r="I357"/>
  <c r="I359"/>
  <c r="I361"/>
  <c r="I363"/>
  <c r="Y43" i="18"/>
  <c r="I13" i="14"/>
  <c r="I46"/>
  <c r="I53"/>
  <c r="I82"/>
  <c r="I102"/>
  <c r="I106"/>
  <c r="I119"/>
  <c r="K119"/>
  <c r="M119"/>
  <c r="O119"/>
  <c r="Q119"/>
  <c r="S119"/>
  <c r="U119"/>
  <c r="W119"/>
  <c r="Y119"/>
  <c r="AA119"/>
  <c r="AC119"/>
  <c r="AE119"/>
  <c r="AG119"/>
  <c r="AI119"/>
  <c r="AK119"/>
  <c r="AM119"/>
  <c r="AO119"/>
  <c r="AQ119"/>
  <c r="AS119"/>
  <c r="AU119"/>
  <c r="AW119"/>
  <c r="AY119"/>
  <c r="BA119"/>
  <c r="I126"/>
  <c r="I131"/>
  <c r="K131"/>
  <c r="M131"/>
  <c r="O131"/>
  <c r="Q131"/>
  <c r="S131"/>
  <c r="U131"/>
  <c r="W131"/>
  <c r="Y131"/>
  <c r="AA131"/>
  <c r="AC131"/>
  <c r="AE131"/>
  <c r="AG131"/>
  <c r="AI131"/>
  <c r="AK131"/>
  <c r="AM131"/>
  <c r="AO131"/>
  <c r="AQ131"/>
  <c r="AS131"/>
  <c r="AU131"/>
  <c r="AW131"/>
  <c r="AY131"/>
  <c r="BA131"/>
  <c r="I138"/>
  <c r="I30"/>
  <c r="I62"/>
  <c r="I90"/>
  <c r="I148"/>
  <c r="I174"/>
  <c r="I178"/>
  <c r="I182"/>
  <c r="I185"/>
  <c r="K185"/>
  <c r="M185"/>
  <c r="O185"/>
  <c r="Q185"/>
  <c r="S185"/>
  <c r="U185"/>
  <c r="W185"/>
  <c r="Y185"/>
  <c r="AA185"/>
  <c r="AC185"/>
  <c r="AE185"/>
  <c r="AG185"/>
  <c r="AI185"/>
  <c r="AK185"/>
  <c r="AM185"/>
  <c r="AO185"/>
  <c r="AQ185"/>
  <c r="AS185"/>
  <c r="AU185"/>
  <c r="I205"/>
  <c r="K205"/>
  <c r="M205"/>
  <c r="O205"/>
  <c r="Q205"/>
  <c r="S205"/>
  <c r="U205"/>
  <c r="W205"/>
  <c r="Y205"/>
  <c r="AA205"/>
  <c r="AC205"/>
  <c r="I234"/>
  <c r="K234"/>
  <c r="M234"/>
  <c r="O234"/>
  <c r="Q234"/>
  <c r="S234"/>
  <c r="U234"/>
  <c r="W234"/>
  <c r="Y234"/>
  <c r="AA234"/>
  <c r="AC234"/>
  <c r="AE234"/>
  <c r="AG234"/>
  <c r="AI234"/>
  <c r="AK234"/>
  <c r="AM234"/>
  <c r="AO234"/>
  <c r="I235"/>
  <c r="I262"/>
  <c r="K262"/>
  <c r="M262"/>
  <c r="O262"/>
  <c r="Q262"/>
  <c r="S262"/>
  <c r="U262"/>
  <c r="W262"/>
  <c r="Y262"/>
  <c r="AA262"/>
  <c r="AC262"/>
  <c r="AE262"/>
  <c r="AG262"/>
  <c r="AI262"/>
  <c r="AK262"/>
  <c r="AM262"/>
  <c r="AO262"/>
  <c r="AQ262"/>
  <c r="AS262"/>
  <c r="AU262"/>
  <c r="AW262"/>
  <c r="AY262"/>
  <c r="BA262"/>
  <c r="I269"/>
  <c r="I273"/>
  <c r="I145"/>
  <c r="K145"/>
  <c r="M145"/>
  <c r="O145"/>
  <c r="Q145"/>
  <c r="S145"/>
  <c r="U145"/>
  <c r="W145"/>
  <c r="Y145"/>
  <c r="AA145"/>
  <c r="AC145"/>
  <c r="AE145"/>
  <c r="AG145"/>
  <c r="AI145"/>
  <c r="AK145"/>
  <c r="I168"/>
  <c r="I190"/>
  <c r="I215"/>
  <c r="K215"/>
  <c r="M215"/>
  <c r="O215"/>
  <c r="Q215"/>
  <c r="S215"/>
  <c r="U215"/>
  <c r="W215"/>
  <c r="Y215"/>
  <c r="AA215"/>
  <c r="AC215"/>
  <c r="AE215"/>
  <c r="AG215"/>
  <c r="AI215"/>
  <c r="AK215"/>
  <c r="AM215"/>
  <c r="AO215"/>
  <c r="AQ215"/>
  <c r="AS215"/>
  <c r="AU215"/>
  <c r="AW215"/>
  <c r="AY215"/>
  <c r="BA215"/>
  <c r="I218"/>
  <c r="I238"/>
  <c r="K238"/>
  <c r="M238"/>
  <c r="O238"/>
  <c r="Q238"/>
  <c r="S238"/>
  <c r="U238"/>
  <c r="W238"/>
  <c r="Y238"/>
  <c r="AA238"/>
  <c r="AC238"/>
  <c r="AE238"/>
  <c r="AG238"/>
  <c r="AI238"/>
  <c r="AK238"/>
  <c r="AM238"/>
  <c r="AO238"/>
  <c r="I239"/>
  <c r="I255"/>
  <c r="K255"/>
  <c r="M255"/>
  <c r="O255"/>
  <c r="Q255"/>
  <c r="S255"/>
  <c r="U255"/>
  <c r="W255"/>
  <c r="Y255"/>
  <c r="AA255"/>
  <c r="AC255"/>
  <c r="AE255"/>
  <c r="AG255"/>
  <c r="I277"/>
  <c r="I322"/>
  <c r="I326"/>
  <c r="I330"/>
  <c r="I334"/>
  <c r="I338"/>
  <c r="I342"/>
  <c r="I295"/>
  <c r="K114"/>
  <c r="I114"/>
  <c r="K146"/>
  <c r="I146"/>
  <c r="K198"/>
  <c r="I198"/>
  <c r="K117"/>
  <c r="I117"/>
  <c r="K120"/>
  <c r="I120"/>
  <c r="K129"/>
  <c r="I129"/>
  <c r="K132"/>
  <c r="I132"/>
  <c r="K186"/>
  <c r="I186"/>
  <c r="K203"/>
  <c r="I203"/>
  <c r="K210"/>
  <c r="I210"/>
  <c r="AA210"/>
  <c r="Z211"/>
  <c r="AA211" s="1"/>
  <c r="AE210"/>
  <c r="AD211"/>
  <c r="AE211" s="1"/>
  <c r="AI210"/>
  <c r="AH211"/>
  <c r="AI211" s="1"/>
  <c r="AM210"/>
  <c r="AL211"/>
  <c r="AM211" s="1"/>
  <c r="AQ210"/>
  <c r="AP211"/>
  <c r="AQ211" s="1"/>
  <c r="AU210"/>
  <c r="AT211"/>
  <c r="AU211" s="1"/>
  <c r="AY210"/>
  <c r="AX211"/>
  <c r="AY211" s="1"/>
  <c r="K216"/>
  <c r="I216"/>
  <c r="E366"/>
  <c r="G8"/>
  <c r="G11" s="1"/>
  <c r="I10"/>
  <c r="I14"/>
  <c r="I16"/>
  <c r="I18"/>
  <c r="I20"/>
  <c r="I24"/>
  <c r="I27"/>
  <c r="I29"/>
  <c r="I31"/>
  <c r="I33"/>
  <c r="I35"/>
  <c r="I48"/>
  <c r="I52"/>
  <c r="I54"/>
  <c r="I59"/>
  <c r="I61"/>
  <c r="I63"/>
  <c r="I65"/>
  <c r="I67"/>
  <c r="I69"/>
  <c r="I71"/>
  <c r="I73"/>
  <c r="I75"/>
  <c r="I77"/>
  <c r="I79"/>
  <c r="I83"/>
  <c r="I85"/>
  <c r="I89"/>
  <c r="I91"/>
  <c r="I95"/>
  <c r="I97"/>
  <c r="I99"/>
  <c r="I101"/>
  <c r="I103"/>
  <c r="I105"/>
  <c r="I107"/>
  <c r="I109"/>
  <c r="I111"/>
  <c r="I116"/>
  <c r="K116"/>
  <c r="M116"/>
  <c r="O116"/>
  <c r="Q116"/>
  <c r="S116"/>
  <c r="U116"/>
  <c r="W116"/>
  <c r="Y116"/>
  <c r="AA116"/>
  <c r="AC116"/>
  <c r="AE116"/>
  <c r="AG116"/>
  <c r="AI116"/>
  <c r="AK116"/>
  <c r="AM116"/>
  <c r="AO116"/>
  <c r="AQ116"/>
  <c r="AS116"/>
  <c r="AU116"/>
  <c r="AW116"/>
  <c r="AY116"/>
  <c r="BA116"/>
  <c r="I121"/>
  <c r="I123"/>
  <c r="I125"/>
  <c r="I128"/>
  <c r="K128"/>
  <c r="M128"/>
  <c r="O128"/>
  <c r="Q128"/>
  <c r="S128"/>
  <c r="U128"/>
  <c r="W128"/>
  <c r="Y128"/>
  <c r="AA128"/>
  <c r="AC128"/>
  <c r="AE128"/>
  <c r="AG128"/>
  <c r="AI128"/>
  <c r="AK128"/>
  <c r="AM128"/>
  <c r="AO128"/>
  <c r="AQ128"/>
  <c r="AS128"/>
  <c r="AU128"/>
  <c r="AW128"/>
  <c r="AY128"/>
  <c r="BA128"/>
  <c r="I137"/>
  <c r="I139"/>
  <c r="I141"/>
  <c r="I143"/>
  <c r="I149"/>
  <c r="I153"/>
  <c r="I154"/>
  <c r="I156"/>
  <c r="I158"/>
  <c r="I160"/>
  <c r="I162"/>
  <c r="I163"/>
  <c r="I164"/>
  <c r="I165"/>
  <c r="I167"/>
  <c r="I169"/>
  <c r="I171"/>
  <c r="I173"/>
  <c r="I175"/>
  <c r="I177"/>
  <c r="I179"/>
  <c r="I181"/>
  <c r="I187"/>
  <c r="I189"/>
  <c r="I191"/>
  <c r="I195"/>
  <c r="I197"/>
  <c r="K197"/>
  <c r="M197"/>
  <c r="O197"/>
  <c r="Q197"/>
  <c r="S197"/>
  <c r="U197"/>
  <c r="W197"/>
  <c r="Y197"/>
  <c r="AA197"/>
  <c r="AC197"/>
  <c r="AE197"/>
  <c r="AG197"/>
  <c r="AI197"/>
  <c r="AK197"/>
  <c r="AM197"/>
  <c r="AO197"/>
  <c r="AQ197"/>
  <c r="AS197"/>
  <c r="AU197"/>
  <c r="AW197"/>
  <c r="AY197"/>
  <c r="BA197"/>
  <c r="I206"/>
  <c r="W210"/>
  <c r="K207"/>
  <c r="I207"/>
  <c r="Y210"/>
  <c r="X211"/>
  <c r="Y211" s="1"/>
  <c r="AC210"/>
  <c r="AB211"/>
  <c r="AC211" s="1"/>
  <c r="AG210"/>
  <c r="AF211"/>
  <c r="AG211" s="1"/>
  <c r="AK210"/>
  <c r="AJ211"/>
  <c r="AK211" s="1"/>
  <c r="AO210"/>
  <c r="AN211"/>
  <c r="AO211" s="1"/>
  <c r="AS210"/>
  <c r="AR211"/>
  <c r="AS211" s="1"/>
  <c r="AW210"/>
  <c r="AV211"/>
  <c r="AW211" s="1"/>
  <c r="BA210"/>
  <c r="AZ211"/>
  <c r="BA211" s="1"/>
  <c r="K242"/>
  <c r="H8"/>
  <c r="H11" s="1"/>
  <c r="Z366"/>
  <c r="K194"/>
  <c r="M194"/>
  <c r="O194"/>
  <c r="Q194"/>
  <c r="S194"/>
  <c r="U194"/>
  <c r="W194"/>
  <c r="Y194"/>
  <c r="AA194"/>
  <c r="AC194"/>
  <c r="AE194"/>
  <c r="AG194"/>
  <c r="AI194"/>
  <c r="AK194"/>
  <c r="AM194"/>
  <c r="AO194"/>
  <c r="AQ194"/>
  <c r="AS194"/>
  <c r="AU194"/>
  <c r="AW194"/>
  <c r="AY194"/>
  <c r="K200"/>
  <c r="M200"/>
  <c r="O200"/>
  <c r="Q200"/>
  <c r="S200"/>
  <c r="U200"/>
  <c r="W200"/>
  <c r="Y200"/>
  <c r="AA200"/>
  <c r="AC200"/>
  <c r="AE200"/>
  <c r="AG200"/>
  <c r="AI200"/>
  <c r="AK200"/>
  <c r="AM200"/>
  <c r="AO200"/>
  <c r="AQ200"/>
  <c r="AS200"/>
  <c r="AU200"/>
  <c r="AW200"/>
  <c r="AY200"/>
  <c r="M210"/>
  <c r="Q210"/>
  <c r="U210"/>
  <c r="J211"/>
  <c r="N211"/>
  <c r="O211" s="1"/>
  <c r="R211"/>
  <c r="S211" s="1"/>
  <c r="V211"/>
  <c r="W211" s="1"/>
  <c r="K220"/>
  <c r="I220"/>
  <c r="K224"/>
  <c r="I224"/>
  <c r="K230"/>
  <c r="K246"/>
  <c r="I246"/>
  <c r="L249"/>
  <c r="M249" s="1"/>
  <c r="M248"/>
  <c r="P249"/>
  <c r="Q249" s="1"/>
  <c r="Q248"/>
  <c r="K256"/>
  <c r="I256"/>
  <c r="M229"/>
  <c r="Q229"/>
  <c r="U229"/>
  <c r="Y229"/>
  <c r="AC229"/>
  <c r="AG229"/>
  <c r="AK229"/>
  <c r="AO229"/>
  <c r="AS229"/>
  <c r="AW229"/>
  <c r="BA229"/>
  <c r="M241"/>
  <c r="Q241"/>
  <c r="U241"/>
  <c r="Y241"/>
  <c r="AC241"/>
  <c r="AG241"/>
  <c r="AK241"/>
  <c r="AO241"/>
  <c r="AS241"/>
  <c r="AW241"/>
  <c r="BA241"/>
  <c r="K222"/>
  <c r="I222"/>
  <c r="K229"/>
  <c r="I229"/>
  <c r="K241"/>
  <c r="I241"/>
  <c r="K244"/>
  <c r="I244"/>
  <c r="J249"/>
  <c r="K248"/>
  <c r="I248"/>
  <c r="N249"/>
  <c r="O249" s="1"/>
  <c r="O248"/>
  <c r="K263"/>
  <c r="I263"/>
  <c r="I213"/>
  <c r="I217"/>
  <c r="O229"/>
  <c r="S229"/>
  <c r="W229"/>
  <c r="AA229"/>
  <c r="AE229"/>
  <c r="AI229"/>
  <c r="AM229"/>
  <c r="AQ229"/>
  <c r="AU229"/>
  <c r="AY229"/>
  <c r="L230"/>
  <c r="M230" s="1"/>
  <c r="P230"/>
  <c r="Q230" s="1"/>
  <c r="T230"/>
  <c r="U230" s="1"/>
  <c r="X230"/>
  <c r="Y230" s="1"/>
  <c r="AB230"/>
  <c r="AC230" s="1"/>
  <c r="AF230"/>
  <c r="AG230" s="1"/>
  <c r="AJ230"/>
  <c r="AK230" s="1"/>
  <c r="AN230"/>
  <c r="AO230" s="1"/>
  <c r="AR230"/>
  <c r="AS230" s="1"/>
  <c r="AV230"/>
  <c r="AW230" s="1"/>
  <c r="AZ230"/>
  <c r="BA230" s="1"/>
  <c r="O241"/>
  <c r="S241"/>
  <c r="W241"/>
  <c r="AA241"/>
  <c r="AE241"/>
  <c r="AI241"/>
  <c r="AM241"/>
  <c r="AQ241"/>
  <c r="AU241"/>
  <c r="AY241"/>
  <c r="L242"/>
  <c r="M242" s="1"/>
  <c r="P242"/>
  <c r="Q242" s="1"/>
  <c r="T242"/>
  <c r="U242" s="1"/>
  <c r="X242"/>
  <c r="Y242" s="1"/>
  <c r="AB242"/>
  <c r="AC242" s="1"/>
  <c r="AF242"/>
  <c r="AG242" s="1"/>
  <c r="AJ242"/>
  <c r="AK242" s="1"/>
  <c r="AN242"/>
  <c r="AO242" s="1"/>
  <c r="AR242"/>
  <c r="AS242" s="1"/>
  <c r="AV242"/>
  <c r="AW242" s="1"/>
  <c r="AZ242"/>
  <c r="BA242" s="1"/>
  <c r="K323"/>
  <c r="I323"/>
  <c r="K327"/>
  <c r="I327"/>
  <c r="K331"/>
  <c r="I331"/>
  <c r="K335"/>
  <c r="I335"/>
  <c r="K339"/>
  <c r="I339"/>
  <c r="K343"/>
  <c r="I343"/>
  <c r="K347"/>
  <c r="I347"/>
  <c r="K350"/>
  <c r="I350"/>
  <c r="K354"/>
  <c r="I354"/>
  <c r="K358"/>
  <c r="I358"/>
  <c r="K364"/>
  <c r="I364"/>
  <c r="S248"/>
  <c r="U248"/>
  <c r="W248"/>
  <c r="Y248"/>
  <c r="AA248"/>
  <c r="AC248"/>
  <c r="AE248"/>
  <c r="AG248"/>
  <c r="AI248"/>
  <c r="AK248"/>
  <c r="AM248"/>
  <c r="AO248"/>
  <c r="AQ248"/>
  <c r="AS248"/>
  <c r="AU248"/>
  <c r="AW248"/>
  <c r="AY248"/>
  <c r="BA248"/>
  <c r="I252"/>
  <c r="K257"/>
  <c r="O257"/>
  <c r="S257"/>
  <c r="W257"/>
  <c r="AA257"/>
  <c r="AE257"/>
  <c r="AI257"/>
  <c r="AM257"/>
  <c r="AQ257"/>
  <c r="AU257"/>
  <c r="I266"/>
  <c r="I270"/>
  <c r="I272"/>
  <c r="I274"/>
  <c r="I276"/>
  <c r="I278"/>
  <c r="I280"/>
  <c r="I282"/>
  <c r="I284"/>
  <c r="I286"/>
  <c r="I288"/>
  <c r="I290"/>
  <c r="I292"/>
  <c r="I294"/>
  <c r="I296"/>
  <c r="I298"/>
  <c r="I300"/>
  <c r="I302"/>
  <c r="I304"/>
  <c r="I306"/>
  <c r="I308"/>
  <c r="I310"/>
  <c r="I312"/>
  <c r="I314"/>
  <c r="I316"/>
  <c r="I318"/>
  <c r="I320"/>
  <c r="K325"/>
  <c r="I325"/>
  <c r="K329"/>
  <c r="I329"/>
  <c r="K333"/>
  <c r="I333"/>
  <c r="K337"/>
  <c r="I337"/>
  <c r="K341"/>
  <c r="I341"/>
  <c r="K345"/>
  <c r="I345"/>
  <c r="K349"/>
  <c r="I349"/>
  <c r="K352"/>
  <c r="I352"/>
  <c r="K356"/>
  <c r="I356"/>
  <c r="K360"/>
  <c r="I360"/>
  <c r="K251"/>
  <c r="M251"/>
  <c r="O251"/>
  <c r="Q251"/>
  <c r="S251"/>
  <c r="U251"/>
  <c r="W251"/>
  <c r="Y251"/>
  <c r="AA251"/>
  <c r="AC251"/>
  <c r="AE251"/>
  <c r="AG251"/>
  <c r="AI251"/>
  <c r="AK251"/>
  <c r="AM251"/>
  <c r="AO251"/>
  <c r="AQ251"/>
  <c r="AS251"/>
  <c r="AU251"/>
  <c r="AW251"/>
  <c r="AY251"/>
  <c r="C20" i="34" l="1"/>
  <c r="M44" i="28"/>
  <c r="F11" i="39"/>
  <c r="N127" i="16"/>
  <c r="I201" i="14"/>
  <c r="N119" i="16"/>
  <c r="N46"/>
  <c r="I260" i="14"/>
  <c r="N259" i="16"/>
  <c r="N255"/>
  <c r="N261"/>
  <c r="N278"/>
  <c r="N286"/>
  <c r="N308"/>
  <c r="N345"/>
  <c r="N228"/>
  <c r="N247"/>
  <c r="N67"/>
  <c r="N235"/>
  <c r="N142"/>
  <c r="N182"/>
  <c r="N325"/>
  <c r="N222"/>
  <c r="N234"/>
  <c r="N181"/>
  <c r="N224"/>
  <c r="N169"/>
  <c r="N251"/>
  <c r="N193"/>
  <c r="N230"/>
  <c r="E44" i="37"/>
  <c r="AT366" i="14"/>
  <c r="AT1" s="1"/>
  <c r="I70" i="26"/>
  <c r="I2" s="1"/>
  <c r="M31" i="28"/>
  <c r="M42"/>
  <c r="M38"/>
  <c r="M54"/>
  <c r="M9"/>
  <c r="M22"/>
  <c r="M58"/>
  <c r="M16"/>
  <c r="M34"/>
  <c r="H74" i="37"/>
  <c r="H44"/>
  <c r="H48"/>
  <c r="N361" i="16"/>
  <c r="AY366" i="14"/>
  <c r="AY1" s="1"/>
  <c r="AU366"/>
  <c r="AU1" s="1"/>
  <c r="AQ366"/>
  <c r="AQ1" s="1"/>
  <c r="AM366"/>
  <c r="AM1" s="1"/>
  <c r="AI366"/>
  <c r="AI1" s="1"/>
  <c r="AE366"/>
  <c r="AE1" s="1"/>
  <c r="AA366"/>
  <c r="AA1" s="1"/>
  <c r="W366"/>
  <c r="W1" s="1"/>
  <c r="S366"/>
  <c r="S1" s="1"/>
  <c r="O366"/>
  <c r="O1" s="1"/>
  <c r="BA366"/>
  <c r="BA1" s="1"/>
  <c r="AW366"/>
  <c r="AW1" s="1"/>
  <c r="AS366"/>
  <c r="AS1" s="1"/>
  <c r="AO366"/>
  <c r="AO1" s="1"/>
  <c r="AK366"/>
  <c r="AK1" s="1"/>
  <c r="AG366"/>
  <c r="AG1" s="1"/>
  <c r="AC366"/>
  <c r="AC1" s="1"/>
  <c r="Y366"/>
  <c r="Y1" s="1"/>
  <c r="U366"/>
  <c r="U1" s="1"/>
  <c r="Q366"/>
  <c r="Q1" s="1"/>
  <c r="M366"/>
  <c r="M1" s="1"/>
  <c r="K249"/>
  <c r="I249"/>
  <c r="K211"/>
  <c r="K366" s="1"/>
  <c r="K1" s="1"/>
  <c r="I211"/>
  <c r="Z367"/>
  <c r="Z1"/>
  <c r="I230"/>
  <c r="AF366"/>
  <c r="I242"/>
  <c r="N11" i="16" l="1"/>
  <c r="N75"/>
  <c r="F56" i="39"/>
  <c r="F30"/>
  <c r="F32"/>
  <c r="F20"/>
  <c r="F37"/>
  <c r="F31"/>
  <c r="F27"/>
  <c r="F39"/>
  <c r="F29"/>
  <c r="F65" s="1"/>
  <c r="F23"/>
  <c r="F19"/>
  <c r="F43"/>
  <c r="M46" i="28"/>
  <c r="N115" i="16"/>
  <c r="F25" i="39"/>
  <c r="N36" i="16"/>
  <c r="M36" i="28"/>
  <c r="F15" i="39"/>
  <c r="F53"/>
  <c r="F41"/>
  <c r="N55" i="16"/>
  <c r="M56" i="28"/>
  <c r="N23" i="16"/>
  <c r="M23" i="28"/>
  <c r="F34" i="39"/>
  <c r="F26"/>
  <c r="F28"/>
  <c r="F38"/>
  <c r="F22"/>
  <c r="F14"/>
  <c r="F12"/>
  <c r="N231" i="16"/>
  <c r="N350"/>
  <c r="N202"/>
  <c r="F57" i="39"/>
  <c r="N79" i="16"/>
  <c r="N128"/>
  <c r="N141"/>
  <c r="N130"/>
  <c r="N211"/>
  <c r="N242"/>
  <c r="N201"/>
  <c r="N156"/>
  <c r="N207"/>
  <c r="N355"/>
  <c r="N351"/>
  <c r="N342"/>
  <c r="N245"/>
  <c r="N197"/>
  <c r="N339"/>
  <c r="N337"/>
  <c r="N335"/>
  <c r="N333"/>
  <c r="N331"/>
  <c r="N329"/>
  <c r="N327"/>
  <c r="N303"/>
  <c r="N301"/>
  <c r="N299"/>
  <c r="N297"/>
  <c r="N295"/>
  <c r="N293"/>
  <c r="N291"/>
  <c r="N289"/>
  <c r="N287"/>
  <c r="N281"/>
  <c r="N279"/>
  <c r="N267"/>
  <c r="N241"/>
  <c r="N221"/>
  <c r="N219"/>
  <c r="N209"/>
  <c r="N200"/>
  <c r="N59"/>
  <c r="N49"/>
  <c r="N45"/>
  <c r="N35"/>
  <c r="N29"/>
  <c r="N25"/>
  <c r="N13"/>
  <c r="N51"/>
  <c r="N47"/>
  <c r="N43"/>
  <c r="N39"/>
  <c r="N37"/>
  <c r="N27"/>
  <c r="N21"/>
  <c r="N17"/>
  <c r="N194"/>
  <c r="N269"/>
  <c r="N324"/>
  <c r="N322"/>
  <c r="N320"/>
  <c r="N318"/>
  <c r="N316"/>
  <c r="N314"/>
  <c r="N312"/>
  <c r="N310"/>
  <c r="N306"/>
  <c r="N284"/>
  <c r="N276"/>
  <c r="N274"/>
  <c r="N272"/>
  <c r="N270"/>
  <c r="N264"/>
  <c r="N262"/>
  <c r="N216"/>
  <c r="N214"/>
  <c r="N204"/>
  <c r="N188"/>
  <c r="N186"/>
  <c r="N184"/>
  <c r="N178"/>
  <c r="N176"/>
  <c r="N174"/>
  <c r="N172"/>
  <c r="N170"/>
  <c r="N154"/>
  <c r="N134"/>
  <c r="N122"/>
  <c r="N120"/>
  <c r="N108"/>
  <c r="N106"/>
  <c r="N104"/>
  <c r="N102"/>
  <c r="N100"/>
  <c r="N98"/>
  <c r="N96"/>
  <c r="N94"/>
  <c r="N88"/>
  <c r="N86"/>
  <c r="N82"/>
  <c r="N80"/>
  <c r="N76"/>
  <c r="N70"/>
  <c r="N68"/>
  <c r="N62"/>
  <c r="N168"/>
  <c r="N166"/>
  <c r="N164"/>
  <c r="N162"/>
  <c r="N160"/>
  <c r="N152"/>
  <c r="N150"/>
  <c r="N148"/>
  <c r="N146"/>
  <c r="N140"/>
  <c r="N138"/>
  <c r="N136"/>
  <c r="N118"/>
  <c r="N92"/>
  <c r="N74"/>
  <c r="N72"/>
  <c r="N60"/>
  <c r="N346"/>
  <c r="N256"/>
  <c r="N238"/>
  <c r="N248"/>
  <c r="N212"/>
  <c r="N357"/>
  <c r="N353"/>
  <c r="N341"/>
  <c r="N347"/>
  <c r="N252"/>
  <c r="N226"/>
  <c r="N116"/>
  <c r="N110"/>
  <c r="N360"/>
  <c r="N358"/>
  <c r="N356"/>
  <c r="N352"/>
  <c r="N354"/>
  <c r="N348"/>
  <c r="N340"/>
  <c r="N338"/>
  <c r="N336"/>
  <c r="N334"/>
  <c r="N332"/>
  <c r="N330"/>
  <c r="N328"/>
  <c r="N326"/>
  <c r="N302"/>
  <c r="N300"/>
  <c r="N298"/>
  <c r="N296"/>
  <c r="N294"/>
  <c r="N292"/>
  <c r="N290"/>
  <c r="N288"/>
  <c r="N280"/>
  <c r="N268"/>
  <c r="N266"/>
  <c r="N240"/>
  <c r="N220"/>
  <c r="N210"/>
  <c r="N199"/>
  <c r="N189"/>
  <c r="N58"/>
  <c r="N54"/>
  <c r="N32"/>
  <c r="N28"/>
  <c r="N24"/>
  <c r="N20"/>
  <c r="N12"/>
  <c r="N10"/>
  <c r="N56"/>
  <c r="N52"/>
  <c r="N50"/>
  <c r="N30"/>
  <c r="N26"/>
  <c r="N18"/>
  <c r="N344"/>
  <c r="N103"/>
  <c r="N323"/>
  <c r="N321"/>
  <c r="N319"/>
  <c r="N317"/>
  <c r="N315"/>
  <c r="N313"/>
  <c r="N311"/>
  <c r="N309"/>
  <c r="N307"/>
  <c r="N305"/>
  <c r="N285"/>
  <c r="N283"/>
  <c r="N277"/>
  <c r="N275"/>
  <c r="N273"/>
  <c r="N271"/>
  <c r="N263"/>
  <c r="N243"/>
  <c r="N217"/>
  <c r="N215"/>
  <c r="N205"/>
  <c r="N187"/>
  <c r="N185"/>
  <c r="N179"/>
  <c r="N177"/>
  <c r="N175"/>
  <c r="N173"/>
  <c r="N171"/>
  <c r="N159"/>
  <c r="N155"/>
  <c r="N135"/>
  <c r="N133"/>
  <c r="N123"/>
  <c r="N121"/>
  <c r="N107"/>
  <c r="N105"/>
  <c r="N101"/>
  <c r="N99"/>
  <c r="N97"/>
  <c r="N95"/>
  <c r="N89"/>
  <c r="N87"/>
  <c r="N85"/>
  <c r="N81"/>
  <c r="N77"/>
  <c r="N69"/>
  <c r="N61"/>
  <c r="N167"/>
  <c r="N165"/>
  <c r="N163"/>
  <c r="N161"/>
  <c r="N157"/>
  <c r="N151"/>
  <c r="N149"/>
  <c r="N147"/>
  <c r="N145"/>
  <c r="N139"/>
  <c r="N137"/>
  <c r="N131"/>
  <c r="N91"/>
  <c r="N73"/>
  <c r="N349"/>
  <c r="N249"/>
  <c r="N125"/>
  <c r="N113"/>
  <c r="N41"/>
  <c r="N191"/>
  <c r="H77" i="37"/>
  <c r="AT367" i="14"/>
  <c r="N7" i="16"/>
  <c r="I366" i="14"/>
  <c r="I1" s="1"/>
  <c r="AF367"/>
  <c r="AF1"/>
  <c r="F13" i="39" l="1"/>
  <c r="F9"/>
  <c r="N153" i="16"/>
  <c r="N257"/>
  <c r="N227"/>
  <c r="N143"/>
  <c r="N246"/>
  <c r="N129"/>
  <c r="N111"/>
  <c r="N236"/>
  <c r="N232"/>
  <c r="N192"/>
  <c r="N126"/>
  <c r="N117"/>
  <c r="N239"/>
  <c r="N203"/>
  <c r="N195"/>
  <c r="N253"/>
  <c r="N114"/>
  <c r="N198"/>
  <c r="N260"/>
  <c r="N213"/>
  <c r="N183"/>
  <c r="M41" i="28"/>
  <c r="M62"/>
  <c r="M17"/>
  <c r="M27"/>
  <c r="M39"/>
  <c r="M48"/>
  <c r="M11"/>
  <c r="M25"/>
  <c r="M35"/>
  <c r="M50"/>
  <c r="M18"/>
  <c r="M30"/>
  <c r="M53"/>
  <c r="M10"/>
  <c r="M20"/>
  <c r="M28"/>
  <c r="M55"/>
  <c r="M21"/>
  <c r="M37"/>
  <c r="M43"/>
  <c r="M52"/>
  <c r="M13"/>
  <c r="M29"/>
  <c r="M45"/>
  <c r="M60"/>
  <c r="M7"/>
  <c r="L7"/>
  <c r="L66" s="1"/>
  <c r="H36" i="37" s="1"/>
  <c r="K7" i="28"/>
  <c r="K66" s="1"/>
  <c r="H37" i="37" s="1"/>
  <c r="M61" i="28"/>
  <c r="M26"/>
  <c r="M51"/>
  <c r="M57"/>
  <c r="M12"/>
  <c r="M24"/>
  <c r="M32"/>
  <c r="M59"/>
  <c r="I19" i="12"/>
  <c r="H19"/>
  <c r="G19"/>
  <c r="E19"/>
  <c r="F47" i="10"/>
  <c r="G19"/>
  <c r="H19" s="1"/>
  <c r="F19"/>
  <c r="G18"/>
  <c r="H18" s="1"/>
  <c r="F18"/>
  <c r="G17"/>
  <c r="H17" s="1"/>
  <c r="F17"/>
  <c r="G16"/>
  <c r="H16" s="1"/>
  <c r="F16"/>
  <c r="G15"/>
  <c r="H15" s="1"/>
  <c r="F15"/>
  <c r="G14"/>
  <c r="H14" s="1"/>
  <c r="F14"/>
  <c r="G13"/>
  <c r="H13" s="1"/>
  <c r="F13"/>
  <c r="G12"/>
  <c r="H12" s="1"/>
  <c r="F12"/>
  <c r="G11"/>
  <c r="H11" s="1"/>
  <c r="F11"/>
  <c r="M17" i="9"/>
  <c r="H82" i="37" s="1"/>
  <c r="L15" i="9"/>
  <c r="L14"/>
  <c r="L13"/>
  <c r="L12"/>
  <c r="H22" i="8"/>
  <c r="G22"/>
  <c r="H16"/>
  <c r="G14"/>
  <c r="F30" i="6"/>
  <c r="F27"/>
  <c r="F26"/>
  <c r="F25"/>
  <c r="F24"/>
  <c r="F23"/>
  <c r="F22"/>
  <c r="F21"/>
  <c r="F20"/>
  <c r="F19"/>
  <c r="F18"/>
  <c r="F17"/>
  <c r="F16"/>
  <c r="F15"/>
  <c r="F14"/>
  <c r="F13"/>
  <c r="F12"/>
  <c r="F11"/>
  <c r="F10"/>
  <c r="F14" i="5"/>
  <c r="H84" i="37" s="1"/>
  <c r="G29" i="4"/>
  <c r="G28"/>
  <c r="G27"/>
  <c r="G24"/>
  <c r="G22"/>
  <c r="G21"/>
  <c r="G20"/>
  <c r="G19"/>
  <c r="G18"/>
  <c r="G16"/>
  <c r="G15"/>
  <c r="G14"/>
  <c r="G12"/>
  <c r="G11"/>
  <c r="G10"/>
  <c r="N208" i="16" l="1"/>
  <c r="G35" i="4"/>
  <c r="H39" i="37" s="1"/>
  <c r="K39" s="1"/>
  <c r="G23" i="8"/>
  <c r="F32" i="6"/>
  <c r="H79" i="37" s="1"/>
  <c r="G13" i="8"/>
  <c r="G16" l="1"/>
  <c r="G17" s="1"/>
  <c r="G25" s="1"/>
  <c r="H81" i="37" s="1"/>
  <c r="E20" i="30"/>
  <c r="E13" i="37"/>
  <c r="C13" l="1"/>
  <c r="J13" s="1"/>
  <c r="C12" i="33"/>
  <c r="C13" s="1"/>
  <c r="C27" s="1"/>
  <c r="C29" s="1"/>
  <c r="K13" i="37"/>
  <c r="N65" i="16" l="1"/>
  <c r="F17" i="39" l="1"/>
  <c r="N64" i="16"/>
  <c r="N66"/>
  <c r="N15"/>
  <c r="H2" i="26"/>
  <c r="D19" i="12"/>
  <c r="J2" i="39" l="1"/>
  <c r="L2"/>
  <c r="H2"/>
  <c r="O65"/>
  <c r="N391" i="16"/>
  <c r="N392"/>
  <c r="N384"/>
  <c r="N377"/>
  <c r="N381"/>
  <c r="N396"/>
  <c r="N388"/>
  <c r="N389"/>
  <c r="N386"/>
  <c r="N375"/>
  <c r="N383"/>
  <c r="N374"/>
  <c r="N380"/>
  <c r="N379"/>
  <c r="N394"/>
  <c r="N395"/>
  <c r="N387"/>
  <c r="N382"/>
  <c r="N373"/>
  <c r="N376"/>
  <c r="N393"/>
  <c r="N390"/>
  <c r="N385"/>
  <c r="N378"/>
  <c r="M15" i="28"/>
  <c r="M66" s="1"/>
  <c r="N2" i="39" l="1"/>
  <c r="F19" i="12"/>
  <c r="H80" i="37"/>
  <c r="F2" i="26"/>
  <c r="E2" s="1"/>
  <c r="H41" i="37" l="1"/>
  <c r="E11"/>
  <c r="E10"/>
  <c r="F43" i="18" s="1"/>
  <c r="E12" i="37"/>
  <c r="E20" l="1"/>
  <c r="C10"/>
  <c r="G15"/>
  <c r="C11"/>
  <c r="K11"/>
  <c r="C12"/>
  <c r="J12" s="1"/>
  <c r="K12"/>
  <c r="C61" i="34" l="1"/>
  <c r="H31" i="37"/>
  <c r="I31" s="1"/>
  <c r="H29"/>
  <c r="E22"/>
  <c r="E29" s="1"/>
  <c r="H22"/>
  <c r="H26" s="1"/>
  <c r="H78" s="1"/>
  <c r="I78" s="1"/>
  <c r="C62" i="34"/>
  <c r="C11"/>
  <c r="F39" i="37"/>
  <c r="H28"/>
  <c r="E83"/>
  <c r="E71"/>
  <c r="E69"/>
  <c r="E67"/>
  <c r="E65"/>
  <c r="E63"/>
  <c r="E61"/>
  <c r="E59"/>
  <c r="E57"/>
  <c r="E55"/>
  <c r="E51"/>
  <c r="E28"/>
  <c r="G28" s="1"/>
  <c r="E82"/>
  <c r="E73"/>
  <c r="E70"/>
  <c r="E68"/>
  <c r="E66"/>
  <c r="E64"/>
  <c r="E58"/>
  <c r="E56"/>
  <c r="E54"/>
  <c r="E52"/>
  <c r="E50"/>
  <c r="E31"/>
  <c r="G31" s="1"/>
  <c r="E72"/>
  <c r="E32"/>
  <c r="G32" s="1"/>
  <c r="J11"/>
  <c r="C20"/>
  <c r="C22" s="1"/>
  <c r="C29" s="1"/>
  <c r="E26" l="1"/>
  <c r="F37" s="1"/>
  <c r="E37" s="1"/>
  <c r="G37" s="1"/>
  <c r="C63" i="34"/>
  <c r="C26" i="37"/>
  <c r="E33"/>
  <c r="G29"/>
  <c r="K65"/>
  <c r="K69"/>
  <c r="K82"/>
  <c r="K52"/>
  <c r="K56"/>
  <c r="K83"/>
  <c r="K61"/>
  <c r="K66"/>
  <c r="K70"/>
  <c r="K57"/>
  <c r="K67"/>
  <c r="K54"/>
  <c r="K58"/>
  <c r="K59"/>
  <c r="K64"/>
  <c r="K68"/>
  <c r="K51"/>
  <c r="K55"/>
  <c r="K63"/>
  <c r="F84" l="1"/>
  <c r="E84" s="1"/>
  <c r="G84" s="1"/>
  <c r="G72"/>
  <c r="G57"/>
  <c r="G70"/>
  <c r="G66"/>
  <c r="G35"/>
  <c r="F46"/>
  <c r="G55"/>
  <c r="G51"/>
  <c r="G68"/>
  <c r="G64"/>
  <c r="F26"/>
  <c r="F44"/>
  <c r="F36"/>
  <c r="E36" s="1"/>
  <c r="K36" s="1"/>
  <c r="G71"/>
  <c r="G58"/>
  <c r="G54"/>
  <c r="G42"/>
  <c r="G47"/>
  <c r="G83"/>
  <c r="G56"/>
  <c r="G52"/>
  <c r="G82"/>
  <c r="E75"/>
  <c r="G75" s="1"/>
  <c r="F42"/>
  <c r="F78"/>
  <c r="E78" s="1"/>
  <c r="G78" s="1"/>
  <c r="F40"/>
  <c r="E40" s="1"/>
  <c r="G63"/>
  <c r="G59"/>
  <c r="G67"/>
  <c r="G43"/>
  <c r="G27"/>
  <c r="G39"/>
  <c r="G26"/>
  <c r="G44"/>
  <c r="G73"/>
  <c r="G61"/>
  <c r="G69"/>
  <c r="G65"/>
  <c r="G50"/>
  <c r="E45"/>
  <c r="E48" s="1"/>
  <c r="F48" s="1"/>
  <c r="E34"/>
  <c r="F34" s="1"/>
  <c r="G46"/>
  <c r="F47"/>
  <c r="F43"/>
  <c r="F85"/>
  <c r="E85" s="1"/>
  <c r="G85" s="1"/>
  <c r="F38"/>
  <c r="E38" s="1"/>
  <c r="G38" s="1"/>
  <c r="F79"/>
  <c r="E79" s="1"/>
  <c r="K79" s="1"/>
  <c r="K37"/>
  <c r="C43"/>
  <c r="C40"/>
  <c r="J40" s="1"/>
  <c r="C46"/>
  <c r="C42"/>
  <c r="J42" s="1"/>
  <c r="C45"/>
  <c r="C28"/>
  <c r="C84"/>
  <c r="C82"/>
  <c r="J82" s="1"/>
  <c r="C80"/>
  <c r="C78"/>
  <c r="C85"/>
  <c r="C83"/>
  <c r="J83" s="1"/>
  <c r="C81"/>
  <c r="C79"/>
  <c r="J79" s="1"/>
  <c r="G33"/>
  <c r="F33"/>
  <c r="J80"/>
  <c r="C68"/>
  <c r="J68" s="1"/>
  <c r="C66"/>
  <c r="J66" s="1"/>
  <c r="C64"/>
  <c r="J64" s="1"/>
  <c r="C62"/>
  <c r="J62" s="1"/>
  <c r="C60"/>
  <c r="J60" s="1"/>
  <c r="C38"/>
  <c r="J38" s="1"/>
  <c r="C58"/>
  <c r="J58" s="1"/>
  <c r="C56"/>
  <c r="J56" s="1"/>
  <c r="C54"/>
  <c r="J54" s="1"/>
  <c r="C52"/>
  <c r="J52" s="1"/>
  <c r="C37"/>
  <c r="J37" s="1"/>
  <c r="C67"/>
  <c r="J67" s="1"/>
  <c r="C65"/>
  <c r="J65" s="1"/>
  <c r="C63"/>
  <c r="J63" s="1"/>
  <c r="C61"/>
  <c r="J61" s="1"/>
  <c r="C59"/>
  <c r="J59" s="1"/>
  <c r="C36"/>
  <c r="D26"/>
  <c r="C57"/>
  <c r="J57" s="1"/>
  <c r="C55"/>
  <c r="J55" s="1"/>
  <c r="C53"/>
  <c r="J53" s="1"/>
  <c r="C51"/>
  <c r="J51" s="1"/>
  <c r="C39"/>
  <c r="J39" s="1"/>
  <c r="C70"/>
  <c r="J70" s="1"/>
  <c r="C71"/>
  <c r="C75"/>
  <c r="C72"/>
  <c r="C69"/>
  <c r="J69" s="1"/>
  <c r="C50"/>
  <c r="G36" l="1"/>
  <c r="K38"/>
  <c r="G34"/>
  <c r="G40"/>
  <c r="K40"/>
  <c r="G45"/>
  <c r="E41"/>
  <c r="G41" s="1"/>
  <c r="G79"/>
  <c r="C44"/>
  <c r="G48"/>
  <c r="J36"/>
  <c r="C41"/>
  <c r="D41" s="1"/>
  <c r="C33"/>
  <c r="C34" s="1"/>
  <c r="J74"/>
  <c r="C74"/>
  <c r="D74" s="1"/>
  <c r="F41" l="1"/>
  <c r="D34"/>
  <c r="J41"/>
  <c r="C77"/>
  <c r="D77" s="1"/>
  <c r="C87" l="1"/>
  <c r="D87" s="1"/>
  <c r="C89" l="1"/>
  <c r="D89" s="1"/>
  <c r="K15"/>
  <c r="J15"/>
  <c r="K20" l="1"/>
  <c r="I28"/>
  <c r="J20"/>
  <c r="I32"/>
  <c r="J22" l="1"/>
  <c r="K22" s="1"/>
  <c r="K26" s="1"/>
  <c r="J31"/>
  <c r="K31" s="1"/>
  <c r="J28"/>
  <c r="J29"/>
  <c r="K29" s="1"/>
  <c r="I70" l="1"/>
  <c r="I36"/>
  <c r="I27"/>
  <c r="I68"/>
  <c r="I41"/>
  <c r="I58"/>
  <c r="I35"/>
  <c r="I73"/>
  <c r="I48"/>
  <c r="I57"/>
  <c r="I53"/>
  <c r="F53" s="1"/>
  <c r="E53" s="1"/>
  <c r="I46"/>
  <c r="I67"/>
  <c r="I38"/>
  <c r="I75"/>
  <c r="I83"/>
  <c r="I51"/>
  <c r="I62"/>
  <c r="F62" s="1"/>
  <c r="E62" s="1"/>
  <c r="I43"/>
  <c r="I37"/>
  <c r="I69"/>
  <c r="I59"/>
  <c r="I52"/>
  <c r="I39"/>
  <c r="J26"/>
  <c r="I42"/>
  <c r="H33"/>
  <c r="H34" s="1"/>
  <c r="I56"/>
  <c r="I79"/>
  <c r="I26"/>
  <c r="I66"/>
  <c r="I61"/>
  <c r="I72"/>
  <c r="I82"/>
  <c r="I55"/>
  <c r="I74"/>
  <c r="I77"/>
  <c r="I54"/>
  <c r="D21" i="33"/>
  <c r="I60" i="37"/>
  <c r="F60" s="1"/>
  <c r="E60" s="1"/>
  <c r="I44"/>
  <c r="I65"/>
  <c r="I64"/>
  <c r="I50"/>
  <c r="I40"/>
  <c r="I71"/>
  <c r="I63"/>
  <c r="I47"/>
  <c r="I45"/>
  <c r="I84"/>
  <c r="I81"/>
  <c r="F81" s="1"/>
  <c r="E81" s="1"/>
  <c r="G81" s="1"/>
  <c r="I80"/>
  <c r="F80" s="1"/>
  <c r="E80" s="1"/>
  <c r="K28"/>
  <c r="D55" i="34" l="1"/>
  <c r="D29" i="33"/>
  <c r="D16"/>
  <c r="C10" i="34"/>
  <c r="C64" s="1"/>
  <c r="D43"/>
  <c r="D44"/>
  <c r="D45"/>
  <c r="D47"/>
  <c r="D19"/>
  <c r="D23"/>
  <c r="D38"/>
  <c r="D26"/>
  <c r="D58"/>
  <c r="D15" i="33"/>
  <c r="D25"/>
  <c r="G80" i="37"/>
  <c r="K80"/>
  <c r="K60"/>
  <c r="G60"/>
  <c r="K62"/>
  <c r="G62"/>
  <c r="K53"/>
  <c r="E74"/>
  <c r="G53"/>
  <c r="D22" i="33"/>
  <c r="D28"/>
  <c r="D20"/>
  <c r="D27"/>
  <c r="D31" i="34"/>
  <c r="D28"/>
  <c r="D37"/>
  <c r="D14"/>
  <c r="D20"/>
  <c r="D51"/>
  <c r="D46"/>
  <c r="D29"/>
  <c r="K78" i="37"/>
  <c r="D60" i="34"/>
  <c r="D62"/>
  <c r="D39"/>
  <c r="D48"/>
  <c r="D18"/>
  <c r="D65"/>
  <c r="D27"/>
  <c r="D34"/>
  <c r="D33"/>
  <c r="D49"/>
  <c r="D40"/>
  <c r="D35"/>
  <c r="D22"/>
  <c r="D41"/>
  <c r="D24"/>
  <c r="D52"/>
  <c r="D13"/>
  <c r="D15"/>
  <c r="D32"/>
  <c r="D16"/>
  <c r="D59"/>
  <c r="D53"/>
  <c r="D57"/>
  <c r="D56"/>
  <c r="D18" i="33"/>
  <c r="D10"/>
  <c r="D24"/>
  <c r="D13"/>
  <c r="D11"/>
  <c r="D19"/>
  <c r="D12"/>
  <c r="J78" i="37"/>
  <c r="D61" i="34"/>
  <c r="D63" l="1"/>
  <c r="H85" i="37"/>
  <c r="I85" s="1"/>
  <c r="K74"/>
  <c r="F74"/>
  <c r="G74"/>
  <c r="E77"/>
  <c r="E87" s="1"/>
  <c r="K33"/>
  <c r="J33"/>
  <c r="I33"/>
  <c r="D64" i="34" l="1"/>
  <c r="J85" i="37"/>
  <c r="J87" s="1"/>
  <c r="H87"/>
  <c r="H89" s="1"/>
  <c r="I89" s="1"/>
  <c r="K85"/>
  <c r="K87" s="1"/>
  <c r="G77"/>
  <c r="I34"/>
  <c r="K34"/>
  <c r="J34"/>
  <c r="I87" l="1"/>
  <c r="J89"/>
  <c r="K89"/>
  <c r="F87"/>
  <c r="E89"/>
  <c r="F89" s="1"/>
  <c r="G87"/>
  <c r="G89" l="1"/>
</calcChain>
</file>

<file path=xl/comments1.xml><?xml version="1.0" encoding="utf-8"?>
<comments xmlns="http://schemas.openxmlformats.org/spreadsheetml/2006/main">
  <authors>
    <author>Era</author>
  </authors>
  <commentList>
    <comment ref="H34" authorId="0">
      <text>
        <r>
          <rPr>
            <b/>
            <sz val="8"/>
            <color indexed="81"/>
            <rFont val="Tahoma"/>
            <family val="2"/>
          </rPr>
          <t>Era:</t>
        </r>
        <r>
          <rPr>
            <sz val="8"/>
            <color indexed="81"/>
            <rFont val="Tahoma"/>
            <family val="2"/>
          </rPr>
          <t xml:space="preserve">
IN FLOW</t>
        </r>
      </text>
    </comment>
    <comment ref="H87" authorId="0">
      <text>
        <r>
          <rPr>
            <b/>
            <sz val="8"/>
            <color indexed="81"/>
            <rFont val="Tahoma"/>
            <family val="2"/>
          </rPr>
          <t>Era:</t>
        </r>
        <r>
          <rPr>
            <sz val="8"/>
            <color indexed="81"/>
            <rFont val="Tahoma"/>
            <family val="2"/>
          </rPr>
          <t xml:space="preserve">
OUT FLOW</t>
        </r>
      </text>
    </comment>
  </commentList>
</comments>
</file>

<file path=xl/sharedStrings.xml><?xml version="1.0" encoding="utf-8"?>
<sst xmlns="http://schemas.openxmlformats.org/spreadsheetml/2006/main" count="25550" uniqueCount="2490">
  <si>
    <t>BHEL CHENNAI</t>
  </si>
  <si>
    <t>SI. No.</t>
  </si>
  <si>
    <t>Description</t>
  </si>
  <si>
    <t xml:space="preserve">Unit </t>
  </si>
  <si>
    <t>BOQ Rate</t>
  </si>
  <si>
    <t>BOQ QTY</t>
  </si>
  <si>
    <t>lab Rate</t>
  </si>
  <si>
    <t>New Mat Rate</t>
  </si>
  <si>
    <t>party Rate.</t>
  </si>
  <si>
    <t>Earth work</t>
  </si>
  <si>
    <t>Total Work Done</t>
  </si>
  <si>
    <t>EARTH WORK IN EXCAVATION, BACKFILLING AND DISPOSAL AS PER SPECIFICATION AND DRAWINGS</t>
  </si>
  <si>
    <r>
      <t>Excavation in all types of soils, soft rock and  weathered rock except hard rock which requires blasting  either by manual using crow bars, pick axe, etc., or machineries</t>
    </r>
    <r>
      <rPr>
        <sz val="12"/>
        <rFont val="Calibri"/>
        <family val="2"/>
      </rPr>
      <t xml:space="preserve"> including trimming of excavation bottom, removal of loose materials to receive concrete bed as per std specifications drawings and instructions of the engineer. The rate shall include disposal of excavated materials within an initial lead upto </t>
    </r>
    <r>
      <rPr>
        <b/>
        <sz val="12"/>
        <rFont val="Calibri"/>
        <family val="2"/>
      </rPr>
      <t xml:space="preserve">1KM </t>
    </r>
    <r>
      <rPr>
        <sz val="12"/>
        <rFont val="Calibri"/>
        <family val="2"/>
      </rPr>
      <t xml:space="preserve">and initial lift upto </t>
    </r>
    <r>
      <rPr>
        <b/>
        <sz val="12"/>
        <rFont val="Calibri"/>
        <family val="2"/>
      </rPr>
      <t>2M</t>
    </r>
    <r>
      <rPr>
        <sz val="12"/>
        <rFont val="Calibri"/>
        <family val="2"/>
      </rPr>
      <t>, stacking,levelling, grading, etc., complete.</t>
    </r>
  </si>
  <si>
    <t>i)</t>
  </si>
  <si>
    <r>
      <t xml:space="preserve">In </t>
    </r>
    <r>
      <rPr>
        <b/>
        <sz val="12"/>
        <rFont val="Calibri"/>
        <family val="2"/>
      </rPr>
      <t>all types of soils, soft rock and wethered rock not requiring  chiselling, chemical grouting and blasting.</t>
    </r>
  </si>
  <si>
    <t>CUM</t>
  </si>
  <si>
    <r>
      <t xml:space="preserve">Extra over item 101 above, for all types of soil/rock, </t>
    </r>
    <r>
      <rPr>
        <b/>
        <sz val="12"/>
        <rFont val="Calibri"/>
        <family val="2"/>
      </rPr>
      <t>for additional lifts</t>
    </r>
    <r>
      <rPr>
        <sz val="12"/>
        <rFont val="Calibri"/>
        <family val="2"/>
      </rPr>
      <t xml:space="preserve"> beyond the initial lift of 2 meters (included in item 1 above) all complete as per specifications, drawings and instructions of the engineer for the following lift. </t>
    </r>
    <r>
      <rPr>
        <b/>
        <sz val="12"/>
        <rFont val="Calibri"/>
        <family val="2"/>
      </rPr>
      <t>Rate quoted shall be for the quantity specified for particular lift only.</t>
    </r>
  </si>
  <si>
    <t>In all types of soils, sofrt rock and wethered rock</t>
  </si>
  <si>
    <t>a</t>
  </si>
  <si>
    <t>beyond 2 m and upto 4 m</t>
  </si>
  <si>
    <t>b</t>
  </si>
  <si>
    <t>beyond 4 m and upto 7 m</t>
  </si>
  <si>
    <t>c</t>
  </si>
  <si>
    <t>beyond 7 m and upto 10 m</t>
  </si>
  <si>
    <t>Extra over item No 101 for excavation &amp; other filling works below ground water table by de-watering using well-point/suitable method for lowering of ground water table to maintain dry working conditions for all activities up to filling/testing, water proofing all complete as per specifications, drawings and instructions of the engineer in charge. The payment shall be on the basis of earth work excavation involved in that particular area.</t>
  </si>
  <si>
    <r>
      <t xml:space="preserve">Extra over item 101 above for </t>
    </r>
    <r>
      <rPr>
        <b/>
        <sz val="12"/>
        <rFont val="Calibri"/>
        <family val="2"/>
      </rPr>
      <t>Disposal/carriage of all types of excavated materails</t>
    </r>
    <r>
      <rPr>
        <sz val="12"/>
        <rFont val="Calibri"/>
        <family val="2"/>
      </rPr>
      <t xml:space="preserve"> beyond the initial lead of 1KM  as per specifications, drawings and instructions of the engineer for the following leads</t>
    </r>
  </si>
  <si>
    <r>
      <t>Carriage beyond an</t>
    </r>
    <r>
      <rPr>
        <b/>
        <sz val="12"/>
        <rFont val="Calibri"/>
        <family val="2"/>
      </rPr>
      <t xml:space="preserve"> initial lead of 1KM</t>
    </r>
    <r>
      <rPr>
        <sz val="12"/>
        <rFont val="Calibri"/>
        <family val="2"/>
      </rPr>
      <t xml:space="preserve"> (Rate for every </t>
    </r>
    <r>
      <rPr>
        <b/>
        <sz val="12"/>
        <rFont val="Calibri"/>
        <family val="2"/>
      </rPr>
      <t>ONE KM</t>
    </r>
    <r>
      <rPr>
        <sz val="12"/>
        <rFont val="Calibri"/>
        <family val="2"/>
      </rPr>
      <t xml:space="preserve">) </t>
    </r>
  </si>
  <si>
    <r>
      <t>Filling using selected excavated materials</t>
    </r>
    <r>
      <rPr>
        <sz val="12"/>
        <rFont val="Calibri"/>
        <family val="2"/>
      </rPr>
      <t xml:space="preserve"> in trenches, plinths, sides of foundations and other underground structures, pipes, are levelling etc. in layers not exceeding 250 mm thickness for all leads and all lifts and including loading from stock pile, carting, unloading, filling, watering and compacting/ramming each layer, all complete as per specifications, drawings and as directed by the engineer to achieve the following densities:</t>
    </r>
  </si>
  <si>
    <t>Ordinary manual compaction</t>
  </si>
  <si>
    <t>ii)</t>
  </si>
  <si>
    <r>
      <t>90%</t>
    </r>
    <r>
      <rPr>
        <sz val="12"/>
        <rFont val="Calibri"/>
        <family val="2"/>
      </rPr>
      <t xml:space="preserve"> Standard Proctor density</t>
    </r>
  </si>
  <si>
    <t>105A</t>
  </si>
  <si>
    <r>
      <t>Filling using selected excavated materials</t>
    </r>
    <r>
      <rPr>
        <sz val="12"/>
        <rFont val="Calibri"/>
        <family val="2"/>
      </rPr>
      <t xml:space="preserve"> </t>
    </r>
    <r>
      <rPr>
        <u/>
        <sz val="12"/>
        <rFont val="Calibri"/>
        <family val="2"/>
      </rPr>
      <t>directly from excavation area</t>
    </r>
    <r>
      <rPr>
        <sz val="12"/>
        <rFont val="Calibri"/>
        <family val="2"/>
      </rPr>
      <t xml:space="preserve"> in trenches, plinths, sides of foundations and other underground structures, pipes, area levelling etc. in layers not exceeding 250 mm thickness including all lifts, filling, watering and compacting/ramming each layer, all complete as per specifications, drawings and as directed by the engineer to achieve the following densities:</t>
    </r>
  </si>
  <si>
    <t>90% Standard Proctor density</t>
  </si>
  <si>
    <t>105B</t>
  </si>
  <si>
    <r>
      <t>Filling using selected materials</t>
    </r>
    <r>
      <rPr>
        <sz val="12"/>
        <rFont val="Calibri"/>
        <family val="2"/>
      </rPr>
      <t xml:space="preserve"> in trenches, plinths, sides of foundations, in the space below the grade level slab and other under ground structures, pipes etc. in layers not exceeding 250 mm in thickness including all lifts and including excavating, loading, unloading, carting, filling, watering and compacting/ramming each layer, all complete as per specifications, drawings and as directed by the engineer for the following works</t>
    </r>
  </si>
  <si>
    <r>
      <t xml:space="preserve">With </t>
    </r>
    <r>
      <rPr>
        <b/>
        <sz val="12"/>
        <rFont val="Calibri"/>
        <family val="2"/>
      </rPr>
      <t>selected soil</t>
    </r>
    <r>
      <rPr>
        <sz val="12"/>
        <rFont val="Calibri"/>
        <family val="2"/>
      </rPr>
      <t xml:space="preserve"> brought from borrow areas arranged by contractor, including royalties, fees etc.for all leads and compacted to following densities</t>
    </r>
  </si>
  <si>
    <t>a)</t>
  </si>
  <si>
    <t>b)</t>
  </si>
  <si>
    <t>Filling with good river sand  including royalties and all other statutories and compacting to 85% relative density, etc., for all leads.</t>
  </si>
  <si>
    <r>
      <t>Filling</t>
    </r>
    <r>
      <rPr>
        <sz val="12"/>
        <rFont val="Calibri"/>
        <family val="2"/>
      </rPr>
      <t xml:space="preserve"> in trenches, plinths, area paving and other underground structures </t>
    </r>
    <r>
      <rPr>
        <b/>
        <sz val="12"/>
        <rFont val="Calibri"/>
        <family val="2"/>
      </rPr>
      <t>with stone</t>
    </r>
    <r>
      <rPr>
        <sz val="12"/>
        <rFont val="Calibri"/>
        <family val="2"/>
      </rPr>
      <t xml:space="preserve"> (63 mm down graded), in layers including breaking of boulders to required sizes, filling the interstices with good river sand, watering and  machanical compactoion for all leads and lifts, etc., complete as per instructions of engineer-in-charge.</t>
    </r>
  </si>
  <si>
    <r>
      <t>Filling</t>
    </r>
    <r>
      <rPr>
        <sz val="12"/>
        <rFont val="Calibri"/>
        <family val="2"/>
      </rPr>
      <t xml:space="preserve"> in transformer pits etc. , with clean 40 mm nominal size </t>
    </r>
    <r>
      <rPr>
        <b/>
        <sz val="12"/>
        <rFont val="Calibri"/>
        <family val="2"/>
      </rPr>
      <t>stone</t>
    </r>
    <r>
      <rPr>
        <sz val="12"/>
        <rFont val="Calibri"/>
        <family val="2"/>
      </rPr>
      <t xml:space="preserve"> </t>
    </r>
    <r>
      <rPr>
        <b/>
        <sz val="12"/>
        <rFont val="Calibri"/>
        <family val="2"/>
      </rPr>
      <t>aggregate</t>
    </r>
    <r>
      <rPr>
        <sz val="12"/>
        <rFont val="Calibri"/>
        <family val="2"/>
      </rPr>
      <t xml:space="preserve"> including all labour, materials, royalities, equipments etc. complete as per instructions of engineer in charge.</t>
    </r>
  </si>
  <si>
    <r>
      <t xml:space="preserve">Buldozing earth </t>
    </r>
    <r>
      <rPr>
        <sz val="12"/>
        <rFont val="Calibri"/>
        <family val="2"/>
      </rPr>
      <t>for grading of ground including removal of vegetation complete including disposal of debris upto 5 kms.</t>
    </r>
  </si>
  <si>
    <r>
      <t xml:space="preserve">Providing, stacking and laying 250mm thick </t>
    </r>
    <r>
      <rPr>
        <b/>
        <sz val="12"/>
        <rFont val="Calibri"/>
        <family val="2"/>
      </rPr>
      <t>boulder pitching</t>
    </r>
    <r>
      <rPr>
        <sz val="12"/>
        <rFont val="Calibri"/>
        <family val="2"/>
      </rPr>
      <t xml:space="preserve"> (single stone) on the slopes of earth fill/cut with approved quality of rock fragments including necessary excavation (if any) compaction etc all complete as per specification, drawing and as directed by the engineer. </t>
    </r>
  </si>
  <si>
    <t>ANTI TERMITE TREATMENT</t>
  </si>
  <si>
    <t>Providing anti termite treatment in column pits,wall trenches,foundations, under floors etc. with chloropyrifos emulsifiable concentrate (1%) confirming to IS - 8944 as per specifications.</t>
  </si>
  <si>
    <t>SQM</t>
  </si>
  <si>
    <t>PROVIDING AND PLACING CONCRETE WORK INCLUDING COST OF  LABOUR, MATERIALS AND EQUIPMENT FOR  HANDLING, TRANSPORTATION,    BATCHING,   MIXING,  PLACING, VIBRATING   AND   CURING INCLUDING COST OF PLASTICIZER CONFORMING TO SPECIFICATIONS FOR STRUCTURAL CONCRETE WHEREVER REQUIRED   (EXCLUDING   COST   OF CENTERING, SHUTTERING AND REINFORCEMENT)  COMPLETE  AS PER DRAWING AND SPECIFICATIONS UNLESS SPECIFIED OTHERWISE FOR THE FOLLOWING:</t>
  </si>
  <si>
    <r>
      <t>Concrete  of grade 1:3:6</t>
    </r>
    <r>
      <rPr>
        <sz val="12"/>
        <rFont val="Calibri"/>
        <family val="2"/>
      </rPr>
      <t xml:space="preserve"> as </t>
    </r>
    <r>
      <rPr>
        <b/>
        <sz val="12"/>
        <rFont val="Calibri"/>
        <family val="2"/>
      </rPr>
      <t>filling course</t>
    </r>
    <r>
      <rPr>
        <sz val="12"/>
        <rFont val="Calibri"/>
        <family val="2"/>
      </rPr>
      <t xml:space="preserve"> at any level below finished floor level,  under and around foundations/floors, mass dumps etc with 40 mm nominal size graded aggregate.</t>
    </r>
  </si>
  <si>
    <r>
      <t xml:space="preserve">Concrete of </t>
    </r>
    <r>
      <rPr>
        <b/>
        <sz val="12"/>
        <rFont val="Calibri"/>
        <family val="2"/>
      </rPr>
      <t>grade M15</t>
    </r>
    <r>
      <rPr>
        <sz val="12"/>
        <rFont val="Calibri"/>
        <family val="2"/>
      </rPr>
      <t xml:space="preserve"> as</t>
    </r>
    <r>
      <rPr>
        <b/>
        <sz val="12"/>
        <rFont val="Calibri"/>
        <family val="2"/>
      </rPr>
      <t xml:space="preserve"> levelling course</t>
    </r>
    <r>
      <rPr>
        <sz val="12"/>
        <rFont val="Calibri"/>
        <family val="2"/>
      </rPr>
      <t>, under and around foundations/floors etc with 40 mm nominal size graded aggregate.</t>
    </r>
  </si>
  <si>
    <r>
      <t xml:space="preserve">Concrete of </t>
    </r>
    <r>
      <rPr>
        <b/>
        <sz val="12"/>
        <rFont val="Calibri"/>
        <family val="2"/>
      </rPr>
      <t>grade M20</t>
    </r>
    <r>
      <rPr>
        <sz val="12"/>
        <rFont val="Calibri"/>
        <family val="2"/>
      </rPr>
      <t xml:space="preserve">  in  foundations,  under floors, paving, plinth protection, pipe encasing etc. complete with 20 mm nominal size graded aggregate.</t>
    </r>
  </si>
  <si>
    <t>203A</t>
  </si>
  <si>
    <r>
      <t xml:space="preserve">Concrete of </t>
    </r>
    <r>
      <rPr>
        <b/>
        <sz val="12"/>
        <rFont val="Calibri"/>
        <family val="2"/>
      </rPr>
      <t>grade M15</t>
    </r>
    <r>
      <rPr>
        <sz val="12"/>
        <rFont val="Calibri"/>
        <family val="2"/>
      </rPr>
      <t xml:space="preserve">  in  foundations,  under floors, paving, plinth protection, pipe encasing etc. complete with 20 mm nominal size graded aggregate.</t>
    </r>
  </si>
  <si>
    <r>
      <t xml:space="preserve">Concrete  of  grade  </t>
    </r>
    <r>
      <rPr>
        <b/>
        <sz val="12"/>
        <rFont val="Calibri"/>
        <family val="2"/>
      </rPr>
      <t>M-25</t>
    </r>
    <r>
      <rPr>
        <sz val="12"/>
        <rFont val="Calibri"/>
        <family val="2"/>
      </rPr>
      <t xml:space="preserve">  in  </t>
    </r>
    <r>
      <rPr>
        <b/>
        <sz val="12"/>
        <rFont val="Calibri"/>
        <family val="2"/>
      </rPr>
      <t>foundations,  under floors, pipe encasement</t>
    </r>
    <r>
      <rPr>
        <sz val="12"/>
        <rFont val="Calibri"/>
        <family val="2"/>
      </rPr>
      <t xml:space="preserve"> etc complete with 20 mm nominal size graded aggregate.</t>
    </r>
  </si>
  <si>
    <r>
      <t xml:space="preserve">Concrete  of grade </t>
    </r>
    <r>
      <rPr>
        <b/>
        <sz val="12"/>
        <rFont val="Calibri"/>
        <family val="2"/>
      </rPr>
      <t>M-25</t>
    </r>
    <r>
      <rPr>
        <sz val="12"/>
        <rFont val="Calibri"/>
        <family val="2"/>
      </rPr>
      <t xml:space="preserve"> in </t>
    </r>
    <r>
      <rPr>
        <b/>
        <sz val="12"/>
        <rFont val="Calibri"/>
        <family val="2"/>
      </rPr>
      <t>superstructure</t>
    </r>
    <r>
      <rPr>
        <sz val="12"/>
        <rFont val="Calibri"/>
        <family val="2"/>
      </rPr>
      <t xml:space="preserve"> above finished floor level complete at all heights with 20 mm nominal size graded aggregate </t>
    </r>
  </si>
  <si>
    <r>
      <t xml:space="preserve">Concrete  of grade </t>
    </r>
    <r>
      <rPr>
        <b/>
        <sz val="12"/>
        <rFont val="Calibri"/>
        <family val="2"/>
      </rPr>
      <t>M-30</t>
    </r>
    <r>
      <rPr>
        <sz val="12"/>
        <rFont val="Calibri"/>
        <family val="2"/>
      </rPr>
      <t xml:space="preserve"> in </t>
    </r>
    <r>
      <rPr>
        <b/>
        <sz val="12"/>
        <rFont val="Calibri"/>
        <family val="2"/>
      </rPr>
      <t xml:space="preserve">Machine foundations / Decks,  Sub structure of Machine Foundations etc at </t>
    </r>
    <r>
      <rPr>
        <sz val="12"/>
        <rFont val="Calibri"/>
        <family val="2"/>
      </rPr>
      <t>all heights from finished floor level supported over vibration isolation system including addition of suitable plasticizer conforming to IS 9103-latest to achieve a slump more than 125mm in concrete as per manufacturer's recommendation with 20 mm nominal size graded aggregate.</t>
    </r>
  </si>
  <si>
    <t>206a</t>
  </si>
  <si>
    <r>
      <t xml:space="preserve">Providing and laying Design Mix </t>
    </r>
    <r>
      <rPr>
        <b/>
        <sz val="12"/>
        <rFont val="Calibri"/>
        <family val="2"/>
      </rPr>
      <t xml:space="preserve">M35 </t>
    </r>
    <r>
      <rPr>
        <sz val="12"/>
        <rFont val="Calibri"/>
        <family val="2"/>
      </rPr>
      <t>grade  for reinforced concrete works using 20mm graded aggregate in top decks of machine foundations, TG deck etc, at all levels including addition of suitable plastisizers conforming to IS9103 to achieve a slump more than 125 mm in concrete as per manufacturers recomendation, preperation of scheme for concreting, getting it approved by engineer, labour, materials, equipment, handling, batching, transporting, mixing, pumping, placing, leveling, vibrating, compacting, curing, testing, cleaning and rendering the exposed surface with cement sand mortar to give a smooth and even surface, maintaining and submitting records of concreting, petrographic examination and potential reactivity of aggregate etc. all complete as per specification, drawing and instructions of engineer, but excluding formwork, staging, reinforcement, embeddments, UPV test and temperature control of concrete.</t>
    </r>
  </si>
  <si>
    <r>
      <t xml:space="preserve">Providing and laying Design Mix </t>
    </r>
    <r>
      <rPr>
        <b/>
        <sz val="12"/>
        <rFont val="Calibri"/>
        <family val="2"/>
      </rPr>
      <t xml:space="preserve">M40 </t>
    </r>
    <r>
      <rPr>
        <sz val="12"/>
        <rFont val="Calibri"/>
        <family val="2"/>
      </rPr>
      <t>grade  for reinforced concrete works using 20mm graded aggregate in top decks of machine foundations, TG deck etc,  at all levels including addition of suitable plastisizers conforming to IS9103 to achieve a slump more than 125 mm in concrete as per manufacturers recomendation, preperation of scheme for concreting, getting it approved by engineer, labour, materials, equipment, handling, batching, transporting, mixing, pumping, placing, leveling, vibrating, compacting, curing, testing, cleaning and rendering the exposed surface with cement sand mortar to give a smooth and even surface, maintaining and submitting records of concreting, petrographic examination and potential reactivity of aggregate etc. all complete as per specification, drawing and instructions of engineer, but excluding formwork, staging, reinforcement, embeddments, UPV test and temperature control of concrete.</t>
    </r>
  </si>
  <si>
    <t>207a</t>
  </si>
  <si>
    <t xml:space="preserve">Extra over item no 206, 206a &amp; 207 above for conducting UPV testing as per IS: 13311 (Part-1). as directed by engineer in charge, including submission of test reports foure copies.Rate to includes all labour charges,staging and other miscellaneous charges etc complete as per specification.If any defect found in UPV test, the same shall be grouted with epoxy pressure grout as directed by the Enginner incharge. , </t>
  </si>
  <si>
    <t>207b</t>
  </si>
  <si>
    <r>
      <t xml:space="preserve">Extra over It. No. 206, 206a &amp; 207 above, for </t>
    </r>
    <r>
      <rPr>
        <b/>
        <sz val="12"/>
        <rFont val="Calibri"/>
        <family val="2"/>
      </rPr>
      <t>controlling of temperature</t>
    </r>
    <r>
      <rPr>
        <sz val="12"/>
        <rFont val="Calibri"/>
        <family val="2"/>
      </rPr>
      <t xml:space="preserve"> of freshly laid concrete to less than 23 degree centigrade using ice, including all related arrangements for providing, storing and mixing of ice with water, cooling of aggregates etc., all complete as per specification, drawing and instruction of engineer in charge.</t>
    </r>
  </si>
  <si>
    <r>
      <t xml:space="preserve">Screed concrete </t>
    </r>
    <r>
      <rPr>
        <sz val="12"/>
        <rFont val="Calibri"/>
        <family val="2"/>
      </rPr>
      <t>1:2:4 conforming to IS 456 with coarse sand  and graded hard stone aggregate 12.5mm/6 mm nominal size on the roof, underbed of flooring at any level or thickness complete.</t>
    </r>
  </si>
  <si>
    <r>
      <t xml:space="preserve">Concrete of grade </t>
    </r>
    <r>
      <rPr>
        <b/>
        <sz val="12"/>
        <rFont val="Calibri"/>
        <family val="2"/>
      </rPr>
      <t>M-25 in precast works</t>
    </r>
    <r>
      <rPr>
        <sz val="12"/>
        <rFont val="Calibri"/>
        <family val="2"/>
      </rPr>
      <t xml:space="preserve"> like  drain/trench covers, lintels, beams, roof slabs, etc.at all levels in all kinds of work including formwork/moulds, curing, rendering the top exposed surface with cement sand mortar (1:3), handling, storing, transpoting, all leads, erection without damage, setting in position with cement sand mortar (1:3), filling the gaps between adjusant precast units with M30 concrete or cement sand mortar (1:3) and including making of holes for bolts for fixing, welding etc.complete with graded aggregate (20/12.5/10 mm).</t>
    </r>
  </si>
  <si>
    <r>
      <t>Dismantling concrete</t>
    </r>
    <r>
      <rPr>
        <sz val="12"/>
        <rFont val="Calibri"/>
        <family val="2"/>
      </rPr>
      <t xml:space="preserve"> work for all types of structures at all levels including disposal upto a lead of 1 km, cutting of reinforcement, labour, equipment, safety precautions etc all complete as per drawings, specification and instructions of engineer in charge.</t>
    </r>
  </si>
  <si>
    <t>Plain cement concrete of all grades</t>
  </si>
  <si>
    <t>Reinforced cement concrete of all grades</t>
  </si>
  <si>
    <t>212a</t>
  </si>
  <si>
    <t>Applying Curing Compound of Approved make &amp; Quality to a fresh concrete surface as per standard specification.</t>
  </si>
  <si>
    <r>
      <t xml:space="preserve">Chipping of concrete </t>
    </r>
    <r>
      <rPr>
        <sz val="12"/>
        <rFont val="Calibri"/>
        <family val="2"/>
      </rPr>
      <t>in reinforced concrete work, cutting pockets, making openings at all levels and according to shapes, disposal of waste materials upto a lead of 1 km as directed by engineer including equipment, safety precautions etc all complete as per specification, drawing, instructions of engineer in charge but excluding cutting of reinforcement</t>
    </r>
  </si>
  <si>
    <t>CUDM</t>
  </si>
  <si>
    <t>Extra over and above St No 213 for cutting of reinforcement, all sizes and types including labour, equipment, return of cut reinforcement to store etc all complete as per specification, drawings and instructions of engineer in charge.</t>
  </si>
  <si>
    <t>SUPPLYING,  FIXING  AND REMOVING FORMWORK  AT  ANY ELEVATIONS FOR ALL STRUCTURES,  AS PER SPECIFICATIONS  AND  INCLUDING ALL LABOUR   MATERIAL,   SCAFFOLDINGS AND CENTEREING  COMPLETE INCLUDING POCKETS ETC. FOR THE FOLLOWING:</t>
  </si>
  <si>
    <r>
      <t xml:space="preserve">Ordinary  form work below finished ground  floor level </t>
    </r>
    <r>
      <rPr>
        <sz val="12"/>
        <rFont val="Calibri"/>
        <family val="2"/>
      </rPr>
      <t xml:space="preserve"> for foundations, footings, bases of  columns,  walls,  columns, pilasters,  beams,  mass concrete, trenches etc.</t>
    </r>
  </si>
  <si>
    <r>
      <t>Fairface form work below finished ground  floor level</t>
    </r>
    <r>
      <rPr>
        <sz val="12"/>
        <rFont val="Calibri"/>
        <family val="2"/>
      </rPr>
      <t xml:space="preserve">  for foundations, footings, base  of  columns,  walls,  columns, pilasters,  beams,  mass concrete,  trenches  etc. for  exposed  concrete works.</t>
    </r>
  </si>
  <si>
    <r>
      <t xml:space="preserve">Ordinary form work above finished ground  floor </t>
    </r>
    <r>
      <rPr>
        <sz val="12"/>
        <rFont val="Calibri"/>
        <family val="2"/>
      </rPr>
      <t>level  for  columns,  beams,  suspended  floors, roofs,  lintels, cantilevers, staircases,  landings, balconies, domes, arches etc. for all heights.</t>
    </r>
  </si>
  <si>
    <r>
      <t>Fairface form work above finished ground</t>
    </r>
    <r>
      <rPr>
        <sz val="12"/>
        <rFont val="Calibri"/>
        <family val="2"/>
      </rPr>
      <t xml:space="preserve">  floor level  for  columns,  beams,  suspended  floors, roofs,  lintels, cantilevers, staircases,  landings, balconies, domes, arches etc. for all heights.</t>
    </r>
  </si>
  <si>
    <r>
      <t>Fairface formwork for Machine foundations/Decks  like MDBFP, TDBFP etc at all heights from finished floor level..</t>
    </r>
    <r>
      <rPr>
        <sz val="12"/>
        <rFont val="Calibri"/>
        <family val="2"/>
      </rPr>
      <t xml:space="preserve"> </t>
    </r>
  </si>
  <si>
    <t>305 A</t>
  </si>
  <si>
    <t>Staging and destaging required for all decks like TG &amp; ID etc including submission &amp; approval of design/drawings as per specifications and including all labour, staging materials etc complete.</t>
  </si>
  <si>
    <t>MT</t>
  </si>
  <si>
    <t>305 B</t>
  </si>
  <si>
    <t>Ornamental/curved shuttering using fairface formwork</t>
  </si>
  <si>
    <t>Providing, fixing and removing formwork in block-outs/pockets and openings (below 0.1 sqm contact surface area with concrete) at all elevations including cutting, formation of all shapes and all other operations required for making the required shape and size all complete as per specification, drawing and instruction of engineer in charge.</t>
  </si>
  <si>
    <t xml:space="preserve">i) </t>
  </si>
  <si>
    <t>Upto 300 mm depth</t>
  </si>
  <si>
    <t>NOS</t>
  </si>
  <si>
    <t>From  301 mm upto 600 mm depth</t>
  </si>
  <si>
    <t>iii)</t>
  </si>
  <si>
    <t>From  601 mm upto 1000 mm depth</t>
  </si>
  <si>
    <t>REINFORCEMENTS</t>
  </si>
  <si>
    <t>Straightening, cutting, bending, placing at any level, binding  in position  high yield strength steel reinforcements in concrete including cost of binding wire, labour,transportation of reinforcement steel from BHEL stores with in the plant boundary to work spot,loading,unloading  etc. complete all as per specifications &amp; drawings.</t>
  </si>
  <si>
    <t>402 a</t>
  </si>
  <si>
    <t>Extra over item 402 for providing FUSION BONDED EPOXY COATING. The bidder to trasport the steel from BHEL site stores to Vendor plant and bringing back to site and special handling during straightening, cutting, bending, placing and providing PVC coated binding wire.</t>
  </si>
  <si>
    <t>WATER PROOFING AS PER SPECIFICATIONS. (Contractor has to furnish a guarantee for material and workmanship for a minimum period of 20 years.)</t>
  </si>
  <si>
    <t>Providing and fixing roof water proofing water treatment consisting of nine course of extra heavy duty bitumen felt (type 3 Gr. 1 as per IS:1322 or IS:9918) water proofing. Water proofing will be laid over 100mm thick foam concrete insulation of density 400 kg/cu.m minimum resistivity of 1.17 as per IS:6598 and of required thermal conductivity. This shall be finished with 20mm thick pressed pre-cast concrete tiles on 15mm thick cement sand (1:4) mortar under bed. Rate to include bitumen felt, underbed, foam concrete, finishing layer, material, labour all complete as per specification.</t>
  </si>
  <si>
    <t>501b</t>
  </si>
  <si>
    <t>The membrans used for watering underground structures shall be 7 layered membrane  similair to 5 layered roofing membrane, but reinforced with a non-oven polyster mat of minimum 140g/sq.m for additional mechanical strength and covered with additional layer of polymeric asphalt. product to be used shall be MULTIPLAS HYPER or approved equivalent all complete as per specification.</t>
  </si>
  <si>
    <r>
      <t xml:space="preserve">Providing and laying </t>
    </r>
    <r>
      <rPr>
        <b/>
        <sz val="12"/>
        <rFont val="Calibri"/>
        <family val="2"/>
      </rPr>
      <t>chequered concrete tiles</t>
    </r>
    <r>
      <rPr>
        <sz val="12"/>
        <rFont val="Calibri"/>
        <family val="2"/>
      </rPr>
      <t xml:space="preserve"> over water proofing of minimum size 200 X 200 and minimum thickness 20 mm confirming to IS 13801 including 15 mm thick cement mortar (1:4) bedding. (water proofing paid else where)</t>
    </r>
  </si>
  <si>
    <r>
      <t xml:space="preserve">Providing two coats of bituminous paint on concrete surfaces in contact with soil in water retaining structures, of grade </t>
    </r>
    <r>
      <rPr>
        <b/>
        <sz val="12"/>
        <rFont val="Calibri"/>
        <family val="2"/>
      </rPr>
      <t>85/25</t>
    </r>
    <r>
      <rPr>
        <sz val="12"/>
        <rFont val="Calibri"/>
        <family val="2"/>
      </rPr>
      <t xml:space="preserve"> conforming to IS: 702 @ 1.7 kg/sqm for two coats..</t>
    </r>
  </si>
  <si>
    <t>SUPPLYING  &amp;  INSTALLATION  OF  JOINT FILLER  AND SEALING COMPOUND:</t>
  </si>
  <si>
    <t>Supplying  &amp;  installation  of bitumin impregnated fibre board confirming to IS 1838 as  joint filler at joints in concrete including nailing, coating of both faces with coal tar pitch/bitumin, labour, material, equipments etc all complete at all levels as per specification, drawings and instruction of engineer in charge:</t>
  </si>
  <si>
    <t xml:space="preserve">12mm thick joints.                                 </t>
  </si>
  <si>
    <t xml:space="preserve">20mm thick joints.                                 </t>
  </si>
  <si>
    <t xml:space="preserve">25mm thick joints.                                 </t>
  </si>
  <si>
    <t>d</t>
  </si>
  <si>
    <t xml:space="preserve">50mm thick joints.                                 </t>
  </si>
  <si>
    <t>Supplying and filling in position hot applied bitumin sealing compund(Grade A) confirming to IS 1834 including cleaning, mixing, heating, pouring/injecting sealing copmpound in gaps in joints at all levels including application of primer, labour, material, equipments etc. all complete as per specification/drawing, instruction of engineer in charge.</t>
  </si>
  <si>
    <t>KGS</t>
  </si>
  <si>
    <t>M.S.EMBEDMENTS</t>
  </si>
  <si>
    <r>
      <t xml:space="preserve">Supply,  fabricating and fixing of embedments </t>
    </r>
    <r>
      <rPr>
        <sz val="12"/>
        <rFont val="Calibri"/>
        <family val="2"/>
      </rPr>
      <t xml:space="preserve">MS inserts, pipe sleeves, guide rails, angle  pieces, foundation bolts, anchor  bolts, rungs of  various  diameters,  plates  of dimensions  as  required  including  cost  of  all labour,  materials and equipment,  transportation,  loading, unloading, handling, welding, bolting, cutting, drilling, scaffolding and setting as  per specifications and drawings. </t>
    </r>
  </si>
  <si>
    <r>
      <t xml:space="preserve">Fixing  of </t>
    </r>
    <r>
      <rPr>
        <b/>
        <sz val="12"/>
        <rFont val="Calibri"/>
        <family val="2"/>
      </rPr>
      <t>embedments, MS inserts,  pipe  sleeves, rails, guide rail</t>
    </r>
    <r>
      <rPr>
        <sz val="12"/>
        <rFont val="Calibri"/>
        <family val="2"/>
      </rPr>
      <t xml:space="preserve">s angle pieces, anchor bolts of  various diameters,  plates of dimensions as  required  including cost of all labour,materials and equipment for fixing in position,scaffolding and setting  in position,  </t>
    </r>
    <r>
      <rPr>
        <b/>
        <sz val="12"/>
        <rFont val="Calibri"/>
        <family val="2"/>
      </rPr>
      <t>transportation from BHEL stores within the plant boundary to work  spot,</t>
    </r>
    <r>
      <rPr>
        <sz val="12"/>
        <rFont val="Calibri"/>
        <family val="2"/>
      </rPr>
      <t xml:space="preserve"> loading, unloading etc.   complete as per specifications and drawings.(Only embedments will be provided by BHEL at free of cost)</t>
    </r>
  </si>
  <si>
    <t>Providing, fabricating, transporting, erecting and installing at all elevations miscellaneous steel/PVC pipes, expansion fasteners in concrete/brickwall, for all kind of works, including the cost of labour, material and equipment, setting material in concrete, layout, scaffoling, handling at site, cutting, forming, grinding, drilling, bolting, welding, jointing, testing etc. all complete as per drawings and specifications and instructions of engineer.</t>
  </si>
  <si>
    <t>i</t>
  </si>
  <si>
    <t>MS pipes of all diameters</t>
  </si>
  <si>
    <t>ii</t>
  </si>
  <si>
    <r>
      <t>Expansion fasteners (galvanised) of</t>
    </r>
    <r>
      <rPr>
        <b/>
        <sz val="12"/>
        <rFont val="Calibri"/>
        <family val="2"/>
      </rPr>
      <t xml:space="preserve"> HILTI</t>
    </r>
    <r>
      <rPr>
        <sz val="12"/>
        <rFont val="Calibri"/>
        <family val="2"/>
      </rPr>
      <t xml:space="preserve"> make or equivalent of safe tension capacity as specified below:</t>
    </r>
  </si>
  <si>
    <t>250 kg</t>
  </si>
  <si>
    <t>EACH</t>
  </si>
  <si>
    <t>500 kg</t>
  </si>
  <si>
    <t>750 kg</t>
  </si>
  <si>
    <r>
      <t xml:space="preserve">Supply, fabrication, transportation, delivery at site, erection, installation and allignment of </t>
    </r>
    <r>
      <rPr>
        <b/>
        <sz val="12"/>
        <rFont val="Calibri"/>
        <family val="2"/>
      </rPr>
      <t>MS foundation bolt</t>
    </r>
    <r>
      <rPr>
        <sz val="12"/>
        <rFont val="Calibri"/>
        <family val="2"/>
      </rPr>
      <t xml:space="preserve"> (Grade-A of IS:432 &amp; IS:2062) assembly in concrete along with nuts, lock nuts (IS:1363, IS:1364 &amp; IS:3138), anchor plates, stiffner plates, protective tape etc. including labour, materials, euipments, welding, cutting, grinding, threading, drilling, pipe sleeves etc. all complete as per specification, drawing and instruction of the engineer.</t>
    </r>
  </si>
  <si>
    <r>
      <t xml:space="preserve">Providing all assistance for pre compressing, placing, locking and releasing of </t>
    </r>
    <r>
      <rPr>
        <b/>
        <sz val="12"/>
        <rFont val="Calibri"/>
        <family val="2"/>
      </rPr>
      <t>vibration isolation system</t>
    </r>
    <r>
      <rPr>
        <sz val="12"/>
        <rFont val="Calibri"/>
        <family val="2"/>
      </rPr>
      <t xml:space="preserve"> over foundations at all elevations including</t>
    </r>
    <r>
      <rPr>
        <b/>
        <sz val="12"/>
        <rFont val="Calibri"/>
        <family val="2"/>
      </rPr>
      <t xml:space="preserve"> transportation from BHEL stores</t>
    </r>
    <r>
      <rPr>
        <sz val="12"/>
        <rFont val="Calibri"/>
        <family val="2"/>
      </rPr>
      <t>, providing necessary staging, platforms,alignment all complete as per drawing and instructions of engineer in charge.</t>
    </r>
  </si>
  <si>
    <t>GROUTING AS PER SPECIFICATION FOR THE FOLLOWING:</t>
  </si>
  <si>
    <t xml:space="preserve">Providing &amp; grouting cement slurry mix at any elevation/depth with pressure pump for water retaining concrete structures, including fixing nozzles, cost of approved cement, admixture, curing, etc all complete as per specification and as directed by the Engineer.   </t>
  </si>
  <si>
    <t xml:space="preserve">Providing and grouting of pocket holes, pipe sleeves of any shape and size under base  plates after  erection of necessary structural steel work, machinery with mix 1:1:2 (one part Cement : 1part Sand : 2 parts of 6mm down graded stone chips) at any elevation including roughening surface, cleaning, ramming, curing etc complete (non-shrink hand grout using approved admixture) as per specification and as directed by the Engineer. </t>
  </si>
  <si>
    <t xml:space="preserve">Providing  &amp;  grouting  of  pocket  holes,  pipe sleeves of any shape and size under base  plates after  erection  of necessary  structural  steel work,  machinery with mix 1:1( 1 part cement : 1part sand) at any elevation including roughening surface, cleaning, ramming, curing etc complete (non-shrink flowable grout as per specification using approved admixture) as per specification and as directed by the Engineer.  </t>
  </si>
  <si>
    <t>Providing &amp; grouting of pocket holes, pipe sleeves of any shape and size under base plate after erection and alignment if necessary, structural steel work, machinery at any elevations including roughening surface, cleaning, ramming, curing, etcwith Sika grout-104/ Anchor NSG/CobextraGP-2/CobextraGP-1/Pidigrout10/Pagel or equivalent all complete as per specifications. (Cost of all material and clearning the pocket by compressed air shall be in the scope of the contractor).</t>
  </si>
  <si>
    <r>
      <t>DOORS, WINDOWS, VENTILATORS, LOUVERS, ROOF  VENTILATORS, ROLLING SHUTTERS,  PARTIONS ETC. COMPLETE AT ALL ELEVATION INCLUDING  FRAMING, KICK PLATES, STOPPERS AS PER SPECIFICATION AND DRAWINGS</t>
    </r>
    <r>
      <rPr>
        <sz val="12"/>
        <rFont val="Calibri"/>
        <family val="2"/>
      </rPr>
      <t xml:space="preserve"> (all steel doors, windows and rolling shutters etc.shall be blast cleaned to near white metal surface (Sa 2 1/2), painted with two coat of red oxide zinc primer and finished with two coats of synthetic enamel paint confirming to IS2074)</t>
    </r>
  </si>
  <si>
    <r>
      <t xml:space="preserve">Providing, fitting and fixing </t>
    </r>
    <r>
      <rPr>
        <b/>
        <sz val="12"/>
        <rFont val="Calibri"/>
        <family val="2"/>
      </rPr>
      <t xml:space="preserve">solid core flush door </t>
    </r>
    <r>
      <rPr>
        <sz val="12"/>
        <rFont val="Calibri"/>
        <family val="2"/>
      </rPr>
      <t>shutter as per IS2202 part II, 45 mm thick homogeneous particle board (decorative veneer prelaminated on both sides) bonded with BWP type phenol formaldehyde synthetic resin, particle board core conforming to IS3087 type I, teak wood beading all around including preperation of working drawings, doors frame, shutter, butt hinges, tower bolt, sliding bolt handles, knobs, door stoppers (all fitting shall be anodised aluminium color dyed), screws etc complete as per drawing, specification and instructions of engineer in charge.</t>
    </r>
  </si>
  <si>
    <t>901A</t>
  </si>
  <si>
    <r>
      <t xml:space="preserve">Providing and fixing 12 mm thick </t>
    </r>
    <r>
      <rPr>
        <b/>
        <sz val="12"/>
        <rFont val="Calibri"/>
        <family val="2"/>
      </rPr>
      <t>particle board</t>
    </r>
    <r>
      <rPr>
        <sz val="12"/>
        <rFont val="Calibri"/>
        <family val="2"/>
      </rPr>
      <t>, decorative veneer (prelaminated) on both sides, as panels in aluminium framed door shutter, fixed with necessary snap-on-beading (excluding the cost of aluminium works).</t>
    </r>
  </si>
  <si>
    <r>
      <t xml:space="preserve">Providing  and fixing openable/fixed </t>
    </r>
    <r>
      <rPr>
        <b/>
        <sz val="12"/>
        <rFont val="Calibri"/>
        <family val="2"/>
      </rPr>
      <t>steel windows and ventilators</t>
    </r>
    <r>
      <rPr>
        <sz val="12"/>
        <rFont val="Calibri"/>
        <family val="2"/>
      </rPr>
      <t xml:space="preserve">   with  steel  sections as per IS:1361 including wire mesh, painting with minimum 2 coats of synthetic enamel paint on primer complete. </t>
    </r>
  </si>
  <si>
    <t>Supply alone 70 % for above item 902</t>
  </si>
  <si>
    <t>Fixing alone 30 % for above item 902</t>
  </si>
  <si>
    <r>
      <t xml:space="preserve">Providing  and fixing </t>
    </r>
    <r>
      <rPr>
        <b/>
        <sz val="12"/>
        <rFont val="Calibri"/>
        <family val="2"/>
      </rPr>
      <t xml:space="preserve">steel single or double  door </t>
    </r>
    <r>
      <rPr>
        <sz val="12"/>
        <rFont val="Calibri"/>
        <family val="2"/>
      </rPr>
      <t>shutters.  Shutters shall be 45mm thk flush design comprising  of two outer sheets of 18 gauge  steel sheets  rigidly  connected and  reinforced  inside with continuous vertical 20 gauge stiffeners, spot welded  in  position  at not more  than  150mm  on centers side, top, bottom edges of shutter shall be of pressed steel channels of 1.2mm thk voids to be filled with mineral wool (48 kg/cum density) confirming to IS-1038&amp; IS-4351 including all fittings like tower bolts, handles, stoppers, aldrops etc. and painting with minimum 2 coats of synthetic enamel paint on primer complete.</t>
    </r>
  </si>
  <si>
    <t>Supply alone 70 % for above item 903</t>
  </si>
  <si>
    <t>Fixing alone 30 % for above item 903</t>
  </si>
  <si>
    <r>
      <t xml:space="preserve">Providing  and  fixing  </t>
    </r>
    <r>
      <rPr>
        <b/>
        <sz val="12"/>
        <rFont val="Calibri"/>
        <family val="2"/>
      </rPr>
      <t>fire  proof  steel   doors</t>
    </r>
    <r>
      <rPr>
        <sz val="12"/>
        <rFont val="Calibri"/>
        <family val="2"/>
      </rPr>
      <t xml:space="preserve"> (single or double shutter) with </t>
    </r>
    <r>
      <rPr>
        <b/>
        <sz val="12"/>
        <rFont val="Calibri"/>
        <family val="2"/>
      </rPr>
      <t>panic devices</t>
    </r>
    <r>
      <rPr>
        <sz val="12"/>
        <rFont val="Calibri"/>
        <family val="2"/>
      </rPr>
      <t xml:space="preserve"> shall be  45mm thk flush design comprising of two outer sheets of 18 gauge steel sheets rigidly connected and  reinforced  inside with continuous vertical  20  gauge stiffeners,  spot  welded in position at  not  more than 150mm on centers including all fittings, shop painting with approved post office/signal red color fire resistant paint and mineral wool insulation (64 kg/cum density) complete and shall be fire proof as  per IS:3614,  TAC requirements and as  per  specification. Minimum ratings shall be 2 Hrs.</t>
    </r>
  </si>
  <si>
    <t>Supply alone 70 % for above item 904</t>
  </si>
  <si>
    <t>Fixing alone 30 % for above item 904</t>
  </si>
  <si>
    <t>Providing and fixing anodised aluminium work for doors, windows, ventillators and partitions etc with extruded standard tubular and other sections including all fittings &amp; fixtures and accessories,swing type or sliding type of approved make conforming to IS733 and IS1285, anodised and electro color dyed to required shade according to IS 1868 (minimum anodic coating of grade AC15), fixed with rawl plugs, expansion fasteners, screws or with fixing clips, including necessary fillinf of gaps at junctions, at top, bottom and sides with required PVC/neoprene felt for bi-mettalic protection etc.</t>
  </si>
  <si>
    <t>including preperation of working drawings, aluminium cleat angle, aluminium snap-on-beading for glazing/panelling, stair case tread nosing, with all fittings and fixtures (like tower bolts, handles, door stopper with rubber shoes, 'L' drops, stays, floor springs, hydraulic door closures etc.), CP brass/stailess steel screws, providing and fixing hinges/pivots, and making provision for fixing of fitting wherever required including cost of PVC/neoprene gasket, all complete as per drawing, specification and instructions of engineer in charge (hydraulic door closers, Glazing and panelling shall be paid seperately).</t>
  </si>
  <si>
    <r>
      <t>Providing and fixing of</t>
    </r>
    <r>
      <rPr>
        <b/>
        <sz val="12"/>
        <rFont val="Calibri"/>
        <family val="2"/>
      </rPr>
      <t xml:space="preserve"> over head hydraulic door closers confirming to IS-3564</t>
    </r>
    <r>
      <rPr>
        <sz val="12"/>
        <rFont val="Calibri"/>
        <family val="2"/>
      </rPr>
      <t xml:space="preserve"> of approved make &amp; quality as  directed by Engineer.</t>
    </r>
  </si>
  <si>
    <r>
      <t xml:space="preserve">Providing and fixing </t>
    </r>
    <r>
      <rPr>
        <b/>
        <sz val="12"/>
        <rFont val="Calibri"/>
        <family val="2"/>
      </rPr>
      <t>floor mounted Hydraulic door closer</t>
    </r>
    <r>
      <rPr>
        <sz val="12"/>
        <rFont val="Calibri"/>
        <family val="2"/>
      </rPr>
      <t xml:space="preserve"> confirming to IS-3564 of approved make &amp; quality as directed by engineer</t>
    </r>
  </si>
  <si>
    <r>
      <t xml:space="preserve">Providing  and fixing pressed </t>
    </r>
    <r>
      <rPr>
        <b/>
        <sz val="12"/>
        <rFont val="Calibri"/>
        <family val="2"/>
      </rPr>
      <t xml:space="preserve">steel frames </t>
    </r>
    <r>
      <rPr>
        <sz val="12"/>
        <rFont val="Calibri"/>
        <family val="2"/>
      </rPr>
      <t xml:space="preserve"> fabricated from 18 gauge M.S sheet mortised, reinforced strikes,  hold fasts, adjustable  floor  anchors, floor  tiles/weather bars etc. confirming to IS-4351 complete  as  per specifications.</t>
    </r>
  </si>
  <si>
    <r>
      <t xml:space="preserve">Providing and fixing in position </t>
    </r>
    <r>
      <rPr>
        <b/>
        <sz val="12"/>
        <rFont val="Calibri"/>
        <family val="2"/>
      </rPr>
      <t>rolling  shutters</t>
    </r>
    <r>
      <rPr>
        <sz val="12"/>
        <rFont val="Calibri"/>
        <family val="2"/>
      </rPr>
      <t xml:space="preserve"> of  approved  make as per IS 6248, made of  75 x18g  M.S  laths interlocked  together through their entire  length and  jointed  together  at the end  by  end  locks mounted  on  specially designed  pipe  shaft  with brackets, side guides and arrangements for  inside and  outside locking with push and pull  operation including  wire springs top cover, 3coats  of  approved  enamel  paint etc., all  complete  as  per specification- </t>
    </r>
    <r>
      <rPr>
        <b/>
        <sz val="12"/>
        <rFont val="Calibri"/>
        <family val="2"/>
      </rPr>
      <t>Hand operated.</t>
    </r>
  </si>
  <si>
    <r>
      <t xml:space="preserve">Providing and fixing in position </t>
    </r>
    <r>
      <rPr>
        <b/>
        <sz val="12"/>
        <rFont val="Calibri"/>
        <family val="2"/>
      </rPr>
      <t>rolling  shutters</t>
    </r>
    <r>
      <rPr>
        <sz val="12"/>
        <rFont val="Calibri"/>
        <family val="2"/>
      </rPr>
      <t xml:space="preserve"> of  approved  make as per IS 6248, made of  75 x18g  M.S  laths interlocked  together through their entire  length and  jointed  together  at the end  by  end  locks mounted  on  specially designed  pipe  shaft  with brackets, side guides and arrangements for  inside and  outside locking with push and pull  operation including  wire springs top cover, 3coats  of  approved  enamel  paint etc., all  complete  as  per specification- </t>
    </r>
    <r>
      <rPr>
        <b/>
        <sz val="12"/>
        <rFont val="Calibri"/>
        <family val="2"/>
      </rPr>
      <t>Mechanically operated.</t>
    </r>
  </si>
  <si>
    <t>Supply alone 70 % for above item 910</t>
  </si>
  <si>
    <t>Fixing alone 30 % for above item 910</t>
  </si>
  <si>
    <r>
      <t xml:space="preserve">Providing and fixing in position </t>
    </r>
    <r>
      <rPr>
        <b/>
        <sz val="12"/>
        <rFont val="Calibri"/>
        <family val="2"/>
      </rPr>
      <t xml:space="preserve">rolling  shutters </t>
    </r>
    <r>
      <rPr>
        <sz val="12"/>
        <rFont val="Calibri"/>
        <family val="2"/>
      </rPr>
      <t xml:space="preserve">of  approved  make as per IS 6248, made of  75 x18g  M.S  laths interlocked  together through their entire  length and  jointed  together  at the end  by  end  locks mounted  on  specially designed  pipe  shaft  with brackets, side guides and arrangements for  inside and  outside locking with push and pull  operation including  wire  springs  top cover,  3  coats  of approved  enamel paint etc., all complete  as  per specification- </t>
    </r>
    <r>
      <rPr>
        <b/>
        <sz val="12"/>
        <rFont val="Calibri"/>
        <family val="2"/>
      </rPr>
      <t>Electrically operated.</t>
    </r>
  </si>
  <si>
    <t>Supply alone 70 % for above item 911</t>
  </si>
  <si>
    <t>Fixing alone 30 % for above item 911</t>
  </si>
  <si>
    <t>Providing, fabricating and fixing in position window grills as per approved design pattern at all elevations and of all sizes including with or wihtout openings for operating window handles with all labour, material. Handling, equipment complete etc as per specification, drawing and instructions of engineer in charge.</t>
  </si>
  <si>
    <t>Made of anodised aluminium sections</t>
  </si>
  <si>
    <t>Providing, fitting and fixing of glazing including poly carbonate sheet of superior (selected) quality, first grade class, at various elevations, where required, cleaning after fixing, with all labour and material etc. complete as per specification, drawing and instructions of engineer in charge.</t>
  </si>
  <si>
    <t>4 mm ground/frosted glass</t>
  </si>
  <si>
    <t>5.5 mm flat transparent sheet glass as per IS:2835</t>
  </si>
  <si>
    <t>5.5 mm clear float glass as per IS:2835</t>
  </si>
  <si>
    <t>iv)</t>
  </si>
  <si>
    <t>6 mm wired glass as per IS: 5437</t>
  </si>
  <si>
    <t>v)</t>
  </si>
  <si>
    <t>6 mm thick polycarbonate sheet multi (twin) wall fire retardant and ultra violet resistant with sealed open edges.</t>
  </si>
  <si>
    <t>vi)</t>
  </si>
  <si>
    <t>5.5 mm tinted glass</t>
  </si>
  <si>
    <t>vii)</t>
  </si>
  <si>
    <t>Two nos. 6 mm thick clear toughened safety glass conforming to IS: 2553 hermetically sealed and seperated by 12 mm thick gap for thermal insulation.</t>
  </si>
  <si>
    <r>
      <t xml:space="preserve">Providing, fitting and fixing heavy duty minimum six lever mortised </t>
    </r>
    <r>
      <rPr>
        <b/>
        <sz val="12"/>
        <rFont val="Calibri"/>
        <family val="2"/>
      </rPr>
      <t>lock</t>
    </r>
    <r>
      <rPr>
        <sz val="12"/>
        <rFont val="Calibri"/>
        <family val="2"/>
      </rPr>
      <t xml:space="preserve"> of godrej or equivalent make with handles or knobs to single and double leaf door (wooden/steel/aluminium) with duplicate set of keys and masterkeyed locks, openable from one side by the key and from the other side by the handle etc. all complete as per drawing, specification and instruction of engineer in charge.</t>
    </r>
  </si>
  <si>
    <r>
      <t xml:space="preserve">Providing and fixing </t>
    </r>
    <r>
      <rPr>
        <b/>
        <sz val="12"/>
        <rFont val="Calibri"/>
        <family val="2"/>
      </rPr>
      <t>PVC doors</t>
    </r>
    <r>
      <rPr>
        <sz val="12"/>
        <rFont val="Calibri"/>
        <family val="2"/>
      </rPr>
      <t xml:space="preserve"> of sintex or equivalent make including all fitting &amp; fixtures as per specification, drawing and instructions of engineer in charge.</t>
    </r>
  </si>
  <si>
    <t>Supply alone 70 % for above item 915</t>
  </si>
  <si>
    <t>Fixing alone 30 % for above item 915</t>
  </si>
  <si>
    <t>BRICKWORK MASONRY INCLUDING SUPPLY OF MATERIAL, COST OF LABOUR ETC. COMPLETE,  AS PER SPECIFICATIONS.</t>
  </si>
  <si>
    <r>
      <t xml:space="preserve">Providing  </t>
    </r>
    <r>
      <rPr>
        <b/>
        <sz val="12"/>
        <rFont val="Calibri"/>
        <family val="2"/>
      </rPr>
      <t>brick  work</t>
    </r>
    <r>
      <rPr>
        <sz val="12"/>
        <rFont val="Calibri"/>
        <family val="2"/>
      </rPr>
      <t xml:space="preserve">  in cement  mortar  1:6  (1 part cement  6 parts  coarse sand) in walls,  chambers  etc.   in thickness  varying  from  230mm to  460mm  at  all depths, places and positions </t>
    </r>
    <r>
      <rPr>
        <b/>
        <sz val="12"/>
        <rFont val="Calibri"/>
        <family val="2"/>
      </rPr>
      <t xml:space="preserve">below plinth </t>
    </r>
    <r>
      <rPr>
        <sz val="12"/>
        <rFont val="Calibri"/>
        <family val="2"/>
      </rPr>
      <t xml:space="preserve"> including   raking   out   joints, curing,  scaffolding etc. complete  excluding  plastering  and  painting.</t>
    </r>
    <r>
      <rPr>
        <b/>
        <sz val="12"/>
        <rFont val="Calibri"/>
        <family val="2"/>
      </rPr>
      <t>(Bricks shall be of class designation 50kg/Sq cm of  nominal dimensions as per IS-1077 .)</t>
    </r>
  </si>
  <si>
    <t>1001a</t>
  </si>
  <si>
    <r>
      <t xml:space="preserve">Providing  </t>
    </r>
    <r>
      <rPr>
        <b/>
        <sz val="12"/>
        <rFont val="Calibri"/>
        <family val="2"/>
      </rPr>
      <t>brick  work</t>
    </r>
    <r>
      <rPr>
        <sz val="12"/>
        <rFont val="Calibri"/>
        <family val="2"/>
      </rPr>
      <t xml:space="preserve">  in cement  mortar  1:6  (1 part cement  6 parts  coarse sand) in walls,  chambers  etc.   in thickness  varying  from  230mm to  460mm  at  all depths, places and positions </t>
    </r>
    <r>
      <rPr>
        <b/>
        <sz val="12"/>
        <rFont val="Calibri"/>
        <family val="2"/>
      </rPr>
      <t xml:space="preserve">below plinth </t>
    </r>
    <r>
      <rPr>
        <sz val="12"/>
        <rFont val="Calibri"/>
        <family val="2"/>
      </rPr>
      <t xml:space="preserve"> including   raking   out   joints, curing,  scaffolding etc. complete  excluding  plastering  and  painting.</t>
    </r>
    <r>
      <rPr>
        <b/>
        <sz val="12"/>
        <rFont val="Calibri"/>
        <family val="2"/>
      </rPr>
      <t>(Fly ash Bricks shall be of min 50kg/Sq cm of  nominal dimensions as per IS-12894.)</t>
    </r>
  </si>
  <si>
    <r>
      <t xml:space="preserve">Providing  </t>
    </r>
    <r>
      <rPr>
        <b/>
        <sz val="12"/>
        <rFont val="Calibri"/>
        <family val="2"/>
      </rPr>
      <t>brick  work</t>
    </r>
    <r>
      <rPr>
        <sz val="12"/>
        <rFont val="Calibri"/>
        <family val="2"/>
      </rPr>
      <t xml:space="preserve">  in cement  mortar  1:5  (1 cement  5 coarse sand) in walls, chambers etc.  in thickness 254mm at all heights, places and position </t>
    </r>
    <r>
      <rPr>
        <b/>
        <sz val="12"/>
        <rFont val="Calibri"/>
        <family val="2"/>
      </rPr>
      <t>above plinth</t>
    </r>
    <r>
      <rPr>
        <sz val="12"/>
        <rFont val="Calibri"/>
        <family val="2"/>
      </rPr>
      <t xml:space="preserve"> including raking out joints,  curing, scaffolding etc complete excluding plastering  and painting. </t>
    </r>
    <r>
      <rPr>
        <b/>
        <sz val="12"/>
        <rFont val="Calibri"/>
        <family val="2"/>
      </rPr>
      <t>(Bricks shall be of class designation 50kg/Sq cm of  nominal dimensions as per IS-1077.</t>
    </r>
    <r>
      <rPr>
        <sz val="12"/>
        <rFont val="Calibri"/>
        <family val="2"/>
      </rPr>
      <t xml:space="preserve">)  </t>
    </r>
  </si>
  <si>
    <r>
      <t xml:space="preserve">Providing  </t>
    </r>
    <r>
      <rPr>
        <b/>
        <sz val="12"/>
        <rFont val="Calibri"/>
        <family val="2"/>
      </rPr>
      <t xml:space="preserve">brick  work </t>
    </r>
    <r>
      <rPr>
        <sz val="12"/>
        <rFont val="Calibri"/>
        <family val="2"/>
      </rPr>
      <t xml:space="preserve"> in cement  </t>
    </r>
    <r>
      <rPr>
        <b/>
        <sz val="12"/>
        <rFont val="Calibri"/>
        <family val="2"/>
      </rPr>
      <t xml:space="preserve">mortar  1:4 </t>
    </r>
    <r>
      <rPr>
        <sz val="12"/>
        <rFont val="Calibri"/>
        <family val="2"/>
      </rPr>
      <t xml:space="preserve"> (1 cement 4 coarse sand) in </t>
    </r>
    <r>
      <rPr>
        <b/>
        <sz val="12"/>
        <rFont val="Calibri"/>
        <family val="2"/>
      </rPr>
      <t>partition walls</t>
    </r>
    <r>
      <rPr>
        <sz val="12"/>
        <rFont val="Calibri"/>
        <family val="2"/>
      </rPr>
      <t xml:space="preserve">, chambers etc. in thickness 127mm at all heights, places and position   above  or  below  plinth/graded   level including </t>
    </r>
    <r>
      <rPr>
        <b/>
        <sz val="12"/>
        <rFont val="Calibri"/>
        <family val="2"/>
      </rPr>
      <t>reinforcing with 2nos 8mm rod at every 4th course</t>
    </r>
    <r>
      <rPr>
        <sz val="12"/>
        <rFont val="Calibri"/>
        <family val="2"/>
      </rPr>
      <t>,  raking out joints,  curing,  scaffolding etc complete including materials, labour etc, excluding  plastering and painting as per specification.</t>
    </r>
    <r>
      <rPr>
        <b/>
        <sz val="12"/>
        <rFont val="Calibri"/>
        <family val="2"/>
      </rPr>
      <t xml:space="preserve">(Bricks shall be of class designation 50kg/Sq cm of  nominal dimensions as per IS-1077.) </t>
    </r>
  </si>
  <si>
    <t>1004 a</t>
  </si>
  <si>
    <r>
      <t xml:space="preserve">Providing  </t>
    </r>
    <r>
      <rPr>
        <b/>
        <sz val="12"/>
        <rFont val="Calibri"/>
        <family val="2"/>
      </rPr>
      <t xml:space="preserve">brick  work </t>
    </r>
    <r>
      <rPr>
        <sz val="12"/>
        <rFont val="Calibri"/>
        <family val="2"/>
      </rPr>
      <t xml:space="preserve"> in cement  </t>
    </r>
    <r>
      <rPr>
        <b/>
        <sz val="12"/>
        <rFont val="Calibri"/>
        <family val="2"/>
      </rPr>
      <t xml:space="preserve">mortar  1:4 </t>
    </r>
    <r>
      <rPr>
        <sz val="12"/>
        <rFont val="Calibri"/>
        <family val="2"/>
      </rPr>
      <t xml:space="preserve"> (1 cement 4 coarse sand) in </t>
    </r>
    <r>
      <rPr>
        <b/>
        <sz val="12"/>
        <rFont val="Calibri"/>
        <family val="2"/>
      </rPr>
      <t>partition walls</t>
    </r>
    <r>
      <rPr>
        <sz val="12"/>
        <rFont val="Calibri"/>
        <family val="2"/>
      </rPr>
      <t>, chambers etc. in thickness 127mm at all heights, places and position   above  or  below  plinth/graded   level including</t>
    </r>
    <r>
      <rPr>
        <b/>
        <sz val="12"/>
        <rFont val="Calibri"/>
        <family val="2"/>
      </rPr>
      <t xml:space="preserve"> reinforcing with 2nos 8mm rod at every 4th course,</t>
    </r>
    <r>
      <rPr>
        <sz val="12"/>
        <rFont val="Calibri"/>
        <family val="2"/>
      </rPr>
      <t xml:space="preserve">  raking out joints,  curing,  scaffolding etc complete including materials, labour etc, excluding  plastering and painting as per specification.</t>
    </r>
    <r>
      <rPr>
        <b/>
        <sz val="12"/>
        <rFont val="Calibri"/>
        <family val="2"/>
      </rPr>
      <t xml:space="preserve">(Fly ash Bricks shall be of  min 50kg/Sq cm of  nominal dimensions as per IS-12894.)  </t>
    </r>
  </si>
  <si>
    <r>
      <t>Breaking</t>
    </r>
    <r>
      <rPr>
        <sz val="12"/>
        <rFont val="Calibri"/>
        <family val="2"/>
      </rPr>
      <t xml:space="preserve"> of existing </t>
    </r>
    <r>
      <rPr>
        <b/>
        <sz val="12"/>
        <rFont val="Calibri"/>
        <family val="2"/>
      </rPr>
      <t xml:space="preserve">brick work with plastering </t>
    </r>
    <r>
      <rPr>
        <sz val="12"/>
        <rFont val="Calibri"/>
        <family val="2"/>
      </rPr>
      <t>at all levels including plastering, removing the rubbish up to a distance of 1KM  including transportation, loading, unloading etc. all complete as directed by the engineer.</t>
    </r>
  </si>
  <si>
    <r>
      <t>Breaking</t>
    </r>
    <r>
      <rPr>
        <sz val="12"/>
        <rFont val="Calibri"/>
        <family val="2"/>
      </rPr>
      <t xml:space="preserve"> of existing </t>
    </r>
    <r>
      <rPr>
        <b/>
        <sz val="12"/>
        <rFont val="Calibri"/>
        <family val="2"/>
      </rPr>
      <t>brick partition wall with plastering</t>
    </r>
    <r>
      <rPr>
        <sz val="12"/>
        <rFont val="Calibri"/>
        <family val="2"/>
      </rPr>
      <t xml:space="preserve"> at all levels including plastering, cutting of reinforcement, removing the rubbish up to a distance of 1KM  including transportation, loading, unloading etc. all complete as directed by the engineer.  </t>
    </r>
  </si>
  <si>
    <r>
      <t xml:space="preserve">Providing and </t>
    </r>
    <r>
      <rPr>
        <b/>
        <sz val="12"/>
        <rFont val="Calibri"/>
        <family val="2"/>
      </rPr>
      <t>encasing</t>
    </r>
    <r>
      <rPr>
        <sz val="12"/>
        <rFont val="Calibri"/>
        <family val="2"/>
      </rPr>
      <t xml:space="preserve"> of structural steel  member with  </t>
    </r>
    <r>
      <rPr>
        <b/>
        <sz val="12"/>
        <rFont val="Calibri"/>
        <family val="2"/>
      </rPr>
      <t>masonary work</t>
    </r>
    <r>
      <rPr>
        <sz val="12"/>
        <rFont val="Calibri"/>
        <family val="2"/>
      </rPr>
      <t xml:space="preserve"> around flanges, webs etc.  and filling  the  gap  between steel  and  masonry  by minimum  12mm thick mortar.  Encased member  shall be  wrapped with checken wire mesh with  50mm  lap etc. complete as per specification.</t>
    </r>
  </si>
  <si>
    <r>
      <t>Making  openings</t>
    </r>
    <r>
      <rPr>
        <sz val="12"/>
        <rFont val="Calibri"/>
        <family val="2"/>
      </rPr>
      <t xml:space="preserve">  in  existing  brick  wall   or partition wall at all heights including making good the  broken edges/surface with cement mortar etc. complete.</t>
    </r>
  </si>
  <si>
    <r>
      <t xml:space="preserve">Supply and placing in position </t>
    </r>
    <r>
      <rPr>
        <b/>
        <sz val="12"/>
        <rFont val="Calibri"/>
        <family val="2"/>
      </rPr>
      <t xml:space="preserve">mild steel wire fabric/ GI wall ties </t>
    </r>
    <r>
      <rPr>
        <sz val="12"/>
        <rFont val="Calibri"/>
        <family val="2"/>
      </rPr>
      <t>of square mesh 25 mm/GI wall ties 4mm thick, 50mm wide &amp; 200mm long and wire diameter of 2 mm/GI wall ties for encasing of steel sections/bonding masonry units with concrete or steel columns in concrete including cutting, bending, fixing etc. complete.</t>
    </r>
  </si>
  <si>
    <t>Providing and filling brick bats in under plinth protection, soak pits etc.</t>
  </si>
  <si>
    <t>DAMP PROOF COURSE INCLUDING ALL MATERIALS  LABOUR, SHUTTERING, CENTERING, CURING ETC., COMPLETE  WITH THICKNESS AS SPECIFIED/SHOWN ON DRAWINGS.</t>
  </si>
  <si>
    <r>
      <t xml:space="preserve">Damp Proof Course </t>
    </r>
    <r>
      <rPr>
        <sz val="12"/>
        <rFont val="Calibri"/>
        <family val="2"/>
      </rPr>
      <t>50 mm thk. 1:1.5:3concrete (6mm down  aggregate) with 2% of approved admixture  of water proofing compound.  Hot bitumen @ 1.7Kg./sqm shall  be  applied before &amp; after the DPC  as  per specification.</t>
    </r>
  </si>
  <si>
    <t>CEMENT  MORTOR  PLASTER  INCLUDING  ALL  MATERIALS SCAFFOLDING, CURING ETC. COMPLETE AS PER  SPECIFICATION</t>
  </si>
  <si>
    <r>
      <t xml:space="preserve">Providing </t>
    </r>
    <r>
      <rPr>
        <b/>
        <sz val="12"/>
        <rFont val="Calibri"/>
        <family val="2"/>
      </rPr>
      <t xml:space="preserve"> 12 mm thick</t>
    </r>
    <r>
      <rPr>
        <sz val="12"/>
        <rFont val="Calibri"/>
        <family val="2"/>
      </rPr>
      <t xml:space="preserve"> plaster in cement mortar</t>
    </r>
    <r>
      <rPr>
        <b/>
        <sz val="12"/>
        <rFont val="Calibri"/>
        <family val="2"/>
      </rPr>
      <t xml:space="preserve"> 1:6  </t>
    </r>
    <r>
      <rPr>
        <sz val="12"/>
        <rFont val="Calibri"/>
        <family val="2"/>
      </rPr>
      <t xml:space="preserve">on the even side of internal walls,  finished  to a </t>
    </r>
    <r>
      <rPr>
        <b/>
        <sz val="12"/>
        <rFont val="Calibri"/>
        <family val="2"/>
      </rPr>
      <t>smooth finish</t>
    </r>
    <r>
      <rPr>
        <sz val="12"/>
        <rFont val="Calibri"/>
        <family val="2"/>
      </rPr>
      <t xml:space="preserve"> as per specification.</t>
    </r>
  </si>
  <si>
    <r>
      <t xml:space="preserve">Providing </t>
    </r>
    <r>
      <rPr>
        <b/>
        <sz val="12"/>
        <rFont val="Calibri"/>
        <family val="2"/>
      </rPr>
      <t xml:space="preserve"> 18 mm thick</t>
    </r>
    <r>
      <rPr>
        <sz val="12"/>
        <rFont val="Calibri"/>
        <family val="2"/>
      </rPr>
      <t xml:space="preserve"> plaster</t>
    </r>
    <r>
      <rPr>
        <b/>
        <sz val="12"/>
        <rFont val="Calibri"/>
        <family val="2"/>
      </rPr>
      <t xml:space="preserve"> </t>
    </r>
    <r>
      <rPr>
        <sz val="12"/>
        <rFont val="Calibri"/>
        <family val="2"/>
      </rPr>
      <t>in cement mortar</t>
    </r>
    <r>
      <rPr>
        <b/>
        <sz val="12"/>
        <rFont val="Calibri"/>
        <family val="2"/>
      </rPr>
      <t xml:space="preserve"> 1:6  </t>
    </r>
    <r>
      <rPr>
        <sz val="12"/>
        <rFont val="Calibri"/>
        <family val="2"/>
      </rPr>
      <t xml:space="preserve">on  the uneven side of internal walls,  with a </t>
    </r>
    <r>
      <rPr>
        <b/>
        <sz val="12"/>
        <rFont val="Calibri"/>
        <family val="2"/>
      </rPr>
      <t>smooth finish</t>
    </r>
    <r>
      <rPr>
        <sz val="12"/>
        <rFont val="Calibri"/>
        <family val="2"/>
      </rPr>
      <t xml:space="preserve"> as per specification.</t>
    </r>
  </si>
  <si>
    <r>
      <t xml:space="preserve">Providing  </t>
    </r>
    <r>
      <rPr>
        <b/>
        <sz val="12"/>
        <rFont val="Calibri"/>
        <family val="2"/>
      </rPr>
      <t>20 mm</t>
    </r>
    <r>
      <rPr>
        <sz val="12"/>
        <rFont val="Calibri"/>
        <family val="2"/>
      </rPr>
      <t xml:space="preserve"> thick plaster in two layers, under layer 14 mm thick in cement mortar </t>
    </r>
    <r>
      <rPr>
        <b/>
        <sz val="12"/>
        <rFont val="Calibri"/>
        <family val="2"/>
      </rPr>
      <t>1:6</t>
    </r>
    <r>
      <rPr>
        <sz val="12"/>
        <rFont val="Calibri"/>
        <family val="2"/>
      </rPr>
      <t xml:space="preserve"> and top layer 6 mm thick in cement mortar 1:4 with approved water proofing compound on  walls finished  to a</t>
    </r>
    <r>
      <rPr>
        <b/>
        <sz val="12"/>
        <rFont val="Calibri"/>
        <family val="2"/>
      </rPr>
      <t xml:space="preserve"> wooden float/smooth</t>
    </r>
    <r>
      <rPr>
        <sz val="12"/>
        <rFont val="Calibri"/>
        <family val="2"/>
      </rPr>
      <t>/</t>
    </r>
    <r>
      <rPr>
        <b/>
        <sz val="12"/>
        <rFont val="Calibri"/>
        <family val="2"/>
      </rPr>
      <t>rough</t>
    </r>
    <r>
      <rPr>
        <sz val="12"/>
        <rFont val="Calibri"/>
        <family val="2"/>
      </rPr>
      <t xml:space="preserve"> </t>
    </r>
    <r>
      <rPr>
        <b/>
        <sz val="12"/>
        <rFont val="Calibri"/>
        <family val="2"/>
      </rPr>
      <t>finish</t>
    </r>
    <r>
      <rPr>
        <sz val="12"/>
        <rFont val="Calibri"/>
        <family val="2"/>
      </rPr>
      <t xml:space="preserve"> as per specification.</t>
    </r>
  </si>
  <si>
    <r>
      <t xml:space="preserve">Providing  </t>
    </r>
    <r>
      <rPr>
        <b/>
        <sz val="12"/>
        <rFont val="Calibri"/>
        <family val="2"/>
      </rPr>
      <t>6mm</t>
    </r>
    <r>
      <rPr>
        <sz val="12"/>
        <rFont val="Calibri"/>
        <family val="2"/>
      </rPr>
      <t xml:space="preserve"> thick plaster in cement mortar </t>
    </r>
    <r>
      <rPr>
        <b/>
        <sz val="12"/>
        <rFont val="Calibri"/>
        <family val="2"/>
      </rPr>
      <t>1:4 on ceilings</t>
    </r>
    <r>
      <rPr>
        <sz val="12"/>
        <rFont val="Calibri"/>
        <family val="2"/>
      </rPr>
      <t xml:space="preserve"> finished  to a smooth finish as per specification.</t>
    </r>
  </si>
  <si>
    <r>
      <t>Providing and making</t>
    </r>
    <r>
      <rPr>
        <b/>
        <sz val="12"/>
        <rFont val="Calibri"/>
        <family val="2"/>
      </rPr>
      <t xml:space="preserve"> decorative plaster</t>
    </r>
    <r>
      <rPr>
        <sz val="12"/>
        <rFont val="Calibri"/>
        <family val="2"/>
      </rPr>
      <t xml:space="preserve"> over existing plastered surface of all types and design on walls, ceilings, arcs, columns with various thickness upto 20 mm including finishing all complete. </t>
    </r>
  </si>
  <si>
    <r>
      <t xml:space="preserve">Providing </t>
    </r>
    <r>
      <rPr>
        <b/>
        <sz val="12"/>
        <rFont val="Calibri"/>
        <family val="2"/>
      </rPr>
      <t>Plaster of Paris</t>
    </r>
    <r>
      <rPr>
        <sz val="12"/>
        <rFont val="Calibri"/>
        <family val="2"/>
      </rPr>
      <t xml:space="preserve"> 2 mm thick punning over finished plaster surface and finished with smooth surface as per specification.</t>
    </r>
  </si>
  <si>
    <r>
      <t xml:space="preserve">Providing </t>
    </r>
    <r>
      <rPr>
        <b/>
        <sz val="12"/>
        <rFont val="Calibri"/>
        <family val="2"/>
      </rPr>
      <t>screed/grading plaster</t>
    </r>
    <r>
      <rPr>
        <sz val="12"/>
        <rFont val="Calibri"/>
        <family val="2"/>
      </rPr>
      <t xml:space="preserve"> of average 20 mm thickness in ratio 1:6 nominal by volume including finishing smooth and even etc. all complete at all levels above or below grade level.</t>
    </r>
  </si>
  <si>
    <r>
      <t>Providing and making</t>
    </r>
    <r>
      <rPr>
        <b/>
        <sz val="12"/>
        <rFont val="Calibri"/>
        <family val="2"/>
      </rPr>
      <t xml:space="preserve"> decorative interior plaster</t>
    </r>
    <r>
      <rPr>
        <sz val="12"/>
        <rFont val="Calibri"/>
        <family val="2"/>
      </rPr>
      <t xml:space="preserve"> of heritage finish over existing plastered surface of all types and design on walls, ceilings, arcs, columns including finishing all complete. </t>
    </r>
  </si>
  <si>
    <t>Forming groove of uniform size from 12X12 mm upto 20X15 mm in plastered surface as per approved pattern, using wooden battens nailed to the under layer, including removal of wooden battons, repair of the edges of plaster panel and finishing the groove etc. complete as per specification, drawing and the instructions of engineer in charge.</t>
  </si>
  <si>
    <t>RM</t>
  </si>
  <si>
    <r>
      <t>Providing and laying encasement to box type steel beams at all levels with</t>
    </r>
    <r>
      <rPr>
        <b/>
        <sz val="12"/>
        <rFont val="Calibri"/>
        <family val="2"/>
      </rPr>
      <t xml:space="preserve"> lath plaster 20 mm nominal thicknes</t>
    </r>
    <r>
      <rPr>
        <sz val="12"/>
        <rFont val="Calibri"/>
        <family val="2"/>
      </rPr>
      <t>s with cement plaster (1:4) over galvanised hexagonal chicken wire of 0.9 mm wire diameter and 19 mm mesh size as per IS3150 including all labour, materials, equipment, handling, transporting, mixing, placing, leveling, curing and cleaning, finishing the exposed surfaces etc including centering and shuttering all complete as per specification, drawing and instructions of enginner in charge (rate shall include the cost of GI chicken wire mesh)</t>
    </r>
  </si>
  <si>
    <t>FINISHES,   PAINTING  TO   CONCRETE,   PLASTERED SURFACES,  SURFACE  PREPARATION  INCLUDING   ALL MATERIALS,  LABOUR,  SCAFFOLDING ETC.  ALL  COMPLETE</t>
  </si>
  <si>
    <r>
      <t xml:space="preserve">Providing and applying Two or more coats of </t>
    </r>
    <r>
      <rPr>
        <b/>
        <sz val="12"/>
        <rFont val="Calibri"/>
        <family val="2"/>
      </rPr>
      <t xml:space="preserve">white wash  with lime </t>
    </r>
    <r>
      <rPr>
        <sz val="12"/>
        <rFont val="Calibri"/>
        <family val="2"/>
      </rPr>
      <t xml:space="preserve">  to  give an even shade including  a  priming coat on ceilings as per specifications.</t>
    </r>
  </si>
  <si>
    <r>
      <t xml:space="preserve">Providing and applying Two or more coats of </t>
    </r>
    <r>
      <rPr>
        <b/>
        <sz val="12"/>
        <rFont val="Calibri"/>
        <family val="2"/>
      </rPr>
      <t>water bound distemper</t>
    </r>
    <r>
      <rPr>
        <sz val="12"/>
        <rFont val="Calibri"/>
        <family val="2"/>
      </rPr>
      <t xml:space="preserve"> of approved brand and  manufacture  to  give an even shade including  a  priming coat on ceilings as per specifications.</t>
    </r>
  </si>
  <si>
    <r>
      <t xml:space="preserve">Providing and applying two  </t>
    </r>
    <r>
      <rPr>
        <b/>
        <sz val="12"/>
        <rFont val="Calibri"/>
        <family val="2"/>
      </rPr>
      <t>oil bound distemper</t>
    </r>
    <r>
      <rPr>
        <sz val="12"/>
        <rFont val="Calibri"/>
        <family val="2"/>
      </rPr>
      <t xml:space="preserve"> as per IS 428 of approved brand, shade and manufacture to give smooth, hard, durable &amp; glossy finish over a coat of primer over prepared plaster surface as per manufacturers guideline</t>
    </r>
    <r>
      <rPr>
        <b/>
        <sz val="12"/>
        <rFont val="Calibri"/>
        <family val="2"/>
      </rPr>
      <t xml:space="preserve"> including plaster of paris punning minimum 2 mm.</t>
    </r>
  </si>
  <si>
    <r>
      <t xml:space="preserve">Providing   and  applying  two  coats   of </t>
    </r>
    <r>
      <rPr>
        <b/>
        <sz val="12"/>
        <rFont val="Calibri"/>
        <family val="2"/>
      </rPr>
      <t>acid/alkali resistant chlorinated rubber paint</t>
    </r>
    <r>
      <rPr>
        <sz val="12"/>
        <rFont val="Calibri"/>
        <family val="2"/>
      </rPr>
      <t xml:space="preserve"> of approved brand and colour  to floors, walls and ceiling including preparation of surface  to receive paint, providing and  </t>
    </r>
    <r>
      <rPr>
        <b/>
        <sz val="12"/>
        <rFont val="Calibri"/>
        <family val="2"/>
      </rPr>
      <t xml:space="preserve">applying bitumen primer confirming to IS 158 </t>
    </r>
    <r>
      <rPr>
        <sz val="12"/>
        <rFont val="Calibri"/>
        <family val="2"/>
      </rPr>
      <t>complete all  as  per  manufacturer's recommendations  and as approved by  engineer,  at all  heights above or below grade level,  complete as per specifications.</t>
    </r>
  </si>
  <si>
    <r>
      <t>Providing and applying two  coats of fire resistant transparent</t>
    </r>
    <r>
      <rPr>
        <b/>
        <sz val="12"/>
        <rFont val="Calibri"/>
        <family val="2"/>
      </rPr>
      <t xml:space="preserve"> paint</t>
    </r>
    <r>
      <rPr>
        <sz val="12"/>
        <rFont val="Calibri"/>
        <family val="2"/>
      </rPr>
      <t xml:space="preserve"> as per IS: 162 over french polish as per IS: 348 on all woodwork as per specifications.</t>
    </r>
  </si>
  <si>
    <r>
      <t xml:space="preserve">Providing and applying Two coats of </t>
    </r>
    <r>
      <rPr>
        <b/>
        <sz val="12"/>
        <rFont val="Calibri"/>
        <family val="2"/>
      </rPr>
      <t>oil resistant paints</t>
    </r>
    <r>
      <rPr>
        <sz val="12"/>
        <rFont val="Calibri"/>
        <family val="2"/>
      </rPr>
      <t xml:space="preserve"> epoxy based 150 micron over primer of approved grade and  manufacture  to give an even shade.</t>
    </r>
  </si>
  <si>
    <r>
      <t xml:space="preserve">Providing and applying two  coats of </t>
    </r>
    <r>
      <rPr>
        <b/>
        <sz val="12"/>
        <rFont val="Calibri"/>
        <family val="2"/>
      </rPr>
      <t>acrylic emulsion paint</t>
    </r>
    <r>
      <rPr>
        <sz val="12"/>
        <rFont val="Calibri"/>
        <family val="2"/>
      </rPr>
      <t xml:space="preserve"> as per IS 5411 of approved brand, shade and  manufacture  to give smooth, hard, durable &amp; glossy finish over a coat of primer over prepared plaster surface as per manufacturers guideline including plaster of paris punning minimum 2 mm.</t>
    </r>
  </si>
  <si>
    <r>
      <t xml:space="preserve">Providing and fixing </t>
    </r>
    <r>
      <rPr>
        <b/>
        <sz val="12"/>
        <rFont val="Calibri"/>
        <family val="2"/>
      </rPr>
      <t>terracota tiles</t>
    </r>
    <r>
      <rPr>
        <sz val="12"/>
        <rFont val="Calibri"/>
        <family val="2"/>
      </rPr>
      <t xml:space="preserve"> of thickness 6 to 8mm over the wall as per approved and of approved size, colour and make as per specification and drawings.</t>
    </r>
  </si>
  <si>
    <r>
      <t xml:space="preserve">Providing and applying </t>
    </r>
    <r>
      <rPr>
        <b/>
        <sz val="12"/>
        <rFont val="Calibri"/>
        <family val="2"/>
      </rPr>
      <t>resin bonded granular textured finish, for external applications</t>
    </r>
    <r>
      <rPr>
        <sz val="12"/>
        <rFont val="Calibri"/>
        <family val="2"/>
      </rPr>
      <t xml:space="preserve"> shall consist of crushed stone/quartz chips of .5 mm to 2.5 mm size and of approved natural color/shade and bonded with synthetic resins, adhesives and additives altogether in a single pack mix, applied on cured and dried plaster surface with a dry film thickness of minimum 2 mm. The final finish shall have UV resistance, fungus, bacterial resistance properties all complete with grooves filled with poly sulfide sealant of matching color and shade as per specification/drawing/approval of engineer in charge.</t>
    </r>
  </si>
  <si>
    <r>
      <t xml:space="preserve">Providing and applying three coats of </t>
    </r>
    <r>
      <rPr>
        <b/>
        <sz val="12"/>
        <rFont val="Calibri"/>
        <family val="2"/>
      </rPr>
      <t>water proof cement paint</t>
    </r>
    <r>
      <rPr>
        <sz val="12"/>
        <rFont val="Calibri"/>
        <family val="2"/>
      </rPr>
      <t xml:space="preserve"> of approved make and color on exterior surface at all heights including material, labour, scaffolding, curing etc complete as per specification.</t>
    </r>
  </si>
  <si>
    <t>FLOORING AND SKIRTING INCLUDING ALL MATERIALS, LABOUR, CURING, POLISHING, FINISHING, EXPANSION JOINTS, GROOVES, ETC. COMPLETE IN ALL RESPECTS AS SHOWN ON DRAWINGS AND DESCRIBED IN SPECIFICATIONS. (Under bed to be paid seperately under relevant item)</t>
  </si>
  <si>
    <r>
      <t>Providing and laying 50 mm thick</t>
    </r>
    <r>
      <rPr>
        <b/>
        <sz val="12"/>
        <rFont val="Calibri"/>
        <family val="2"/>
      </rPr>
      <t xml:space="preserve"> granolithic flooring (cement</t>
    </r>
    <r>
      <rPr>
        <sz val="12"/>
        <rFont val="Calibri"/>
        <family val="2"/>
      </rPr>
      <t xml:space="preserve"> </t>
    </r>
    <r>
      <rPr>
        <b/>
        <sz val="12"/>
        <rFont val="Calibri"/>
        <family val="2"/>
      </rPr>
      <t xml:space="preserve">concrete flooring in 1:1:2 ) with non metallic hardener </t>
    </r>
    <r>
      <rPr>
        <sz val="12"/>
        <rFont val="Calibri"/>
        <family val="2"/>
      </rPr>
      <t xml:space="preserve">pigmented topping of 12 mm thick </t>
    </r>
    <r>
      <rPr>
        <b/>
        <sz val="12"/>
        <rFont val="Calibri"/>
        <family val="2"/>
      </rPr>
      <t>in flooring complete as per specification</t>
    </r>
    <r>
      <rPr>
        <sz val="12"/>
        <rFont val="Calibri"/>
        <family val="2"/>
      </rPr>
      <t xml:space="preserve">. </t>
    </r>
  </si>
  <si>
    <t>Supply alone 70 % rate of above item 1401</t>
  </si>
  <si>
    <t>Fixing  alone 30 % rate of above item 1401</t>
  </si>
  <si>
    <r>
      <t xml:space="preserve">Providing and laying 25 mm thick </t>
    </r>
    <r>
      <rPr>
        <b/>
        <sz val="12"/>
        <rFont val="Calibri"/>
        <family val="2"/>
      </rPr>
      <t>granolithic flooring (cement concrete flooring in 1:1:2 )  with non metallic hardener</t>
    </r>
    <r>
      <rPr>
        <sz val="12"/>
        <rFont val="Calibri"/>
        <family val="2"/>
      </rPr>
      <t xml:space="preserve"> pigmented topping of 10 mm thick </t>
    </r>
    <r>
      <rPr>
        <b/>
        <sz val="12"/>
        <rFont val="Calibri"/>
        <family val="2"/>
      </rPr>
      <t>in skirting and dado complete as per specification.</t>
    </r>
  </si>
  <si>
    <r>
      <t>Providing and laying precast</t>
    </r>
    <r>
      <rPr>
        <b/>
        <sz val="12"/>
        <rFont val="Calibri"/>
        <family val="2"/>
      </rPr>
      <t xml:space="preserve"> polished heavy duty cement concrete tiles (Carborundum)</t>
    </r>
    <r>
      <rPr>
        <sz val="12"/>
        <rFont val="Calibri"/>
        <family val="2"/>
      </rPr>
      <t xml:space="preserve"> of size 300X300X25 thick of approved shade as per IS 1237, </t>
    </r>
    <r>
      <rPr>
        <b/>
        <sz val="12"/>
        <rFont val="Calibri"/>
        <family val="2"/>
      </rPr>
      <t>laid in floors and landings</t>
    </r>
    <r>
      <rPr>
        <sz val="12"/>
        <rFont val="Calibri"/>
        <family val="2"/>
      </rPr>
      <t xml:space="preserve">, jointed with neat cement slurry with pigment to match the shade of the tiles  including rubbing and polishing complete with laying as per IS 1443. </t>
    </r>
  </si>
  <si>
    <r>
      <t xml:space="preserve">Providing and laying precast </t>
    </r>
    <r>
      <rPr>
        <b/>
        <sz val="12"/>
        <rFont val="Calibri"/>
        <family val="2"/>
      </rPr>
      <t>polished</t>
    </r>
    <r>
      <rPr>
        <sz val="12"/>
        <rFont val="Calibri"/>
        <family val="2"/>
      </rPr>
      <t xml:space="preserve"> </t>
    </r>
    <r>
      <rPr>
        <b/>
        <sz val="12"/>
        <rFont val="Calibri"/>
        <family val="2"/>
      </rPr>
      <t>heavy duty cement concrete tiles (Carborundum)</t>
    </r>
    <r>
      <rPr>
        <sz val="12"/>
        <rFont val="Calibri"/>
        <family val="2"/>
      </rPr>
      <t xml:space="preserve"> of size 300X300X25 thick of approved shade as per IS 1237, laid</t>
    </r>
    <r>
      <rPr>
        <b/>
        <sz val="12"/>
        <rFont val="Calibri"/>
        <family val="2"/>
      </rPr>
      <t xml:space="preserve"> in skirting and dado</t>
    </r>
    <r>
      <rPr>
        <sz val="12"/>
        <rFont val="Calibri"/>
        <family val="2"/>
      </rPr>
      <t xml:space="preserve">, jointed with neat cement slurry with pigment to match the shade of the tiles  including rubbing and polishing complete with laying as per IS 1443. </t>
    </r>
  </si>
  <si>
    <r>
      <t>Providing and laying interlocking</t>
    </r>
    <r>
      <rPr>
        <b/>
        <sz val="12"/>
        <rFont val="Calibri"/>
        <family val="2"/>
      </rPr>
      <t xml:space="preserve"> M30 concrete blocks</t>
    </r>
    <r>
      <rPr>
        <sz val="12"/>
        <rFont val="Calibri"/>
        <family val="2"/>
      </rPr>
      <t xml:space="preserve"> of thickness 60 mm as paving of approved colour and pattern and should be laid on the subbase and bedding as per specifications and recommendations of manufacturer. </t>
    </r>
  </si>
  <si>
    <r>
      <t xml:space="preserve">Providing and laying </t>
    </r>
    <r>
      <rPr>
        <b/>
        <sz val="12"/>
        <rFont val="Calibri"/>
        <family val="2"/>
      </rPr>
      <t>removable false flooring</t>
    </r>
    <r>
      <rPr>
        <sz val="12"/>
        <rFont val="Calibri"/>
        <family val="2"/>
      </rPr>
      <t xml:space="preserve"> with fire resistant particle board panels bonded by phenol formaldehyde of size 600x600x35mm with all panel edges finished to a tolerance of +/- 0.2 mm including 2 mm thick </t>
    </r>
    <r>
      <rPr>
        <b/>
        <sz val="12"/>
        <rFont val="Calibri"/>
        <family val="2"/>
      </rPr>
      <t xml:space="preserve">anti static PVC top </t>
    </r>
    <r>
      <rPr>
        <sz val="12"/>
        <rFont val="Calibri"/>
        <family val="2"/>
      </rPr>
      <t>and lipping, supporting arrangement as per specification, drawings and engineer in charge.</t>
    </r>
  </si>
  <si>
    <r>
      <t>Providing  &amp;  fixing</t>
    </r>
    <r>
      <rPr>
        <b/>
        <sz val="12"/>
        <rFont val="Calibri"/>
        <family val="2"/>
      </rPr>
      <t xml:space="preserve"> chemical  resistant  (Acid  &amp; Alkali)  Tiles</t>
    </r>
    <r>
      <rPr>
        <sz val="12"/>
        <rFont val="Calibri"/>
        <family val="2"/>
      </rPr>
      <t xml:space="preserve"> as per IS 4860 of minimum thickness </t>
    </r>
    <r>
      <rPr>
        <b/>
        <sz val="12"/>
        <rFont val="Calibri"/>
        <family val="2"/>
      </rPr>
      <t xml:space="preserve">38 mm thick </t>
    </r>
    <r>
      <rPr>
        <sz val="12"/>
        <rFont val="Calibri"/>
        <family val="2"/>
      </rPr>
      <t xml:space="preserve">in </t>
    </r>
    <r>
      <rPr>
        <b/>
        <sz val="12"/>
        <rFont val="Calibri"/>
        <family val="2"/>
      </rPr>
      <t>flooring/Dado.</t>
    </r>
    <r>
      <rPr>
        <sz val="12"/>
        <rFont val="Calibri"/>
        <family val="2"/>
      </rPr>
      <t xml:space="preserve">  The tiles shall be abrasion resistant and durable. The potassium silicate 6 mm thick mortar as per IS 4832 used for setting or for  under  bed shall  be durable strong and chemical  resistant epoxy mortar including pointing etc. after laying bitumen primer as per IS 158 and 12 mm thick bitumastic as per IS 9510 and IS 412 complete as per specification.</t>
    </r>
  </si>
  <si>
    <r>
      <t xml:space="preserve">Providing  &amp;  fixing </t>
    </r>
    <r>
      <rPr>
        <b/>
        <sz val="12"/>
        <rFont val="Calibri"/>
        <family val="2"/>
      </rPr>
      <t>chemical  resistant  (Acid  &amp; Alkali)  Tiles</t>
    </r>
    <r>
      <rPr>
        <sz val="12"/>
        <rFont val="Calibri"/>
        <family val="2"/>
      </rPr>
      <t xml:space="preserve"> as per IS 4457 of minimum thickness </t>
    </r>
    <r>
      <rPr>
        <b/>
        <sz val="12"/>
        <rFont val="Calibri"/>
        <family val="2"/>
      </rPr>
      <t>25 mm thick</t>
    </r>
    <r>
      <rPr>
        <sz val="12"/>
        <rFont val="Calibri"/>
        <family val="2"/>
      </rPr>
      <t xml:space="preserve"> in</t>
    </r>
    <r>
      <rPr>
        <b/>
        <sz val="12"/>
        <rFont val="Calibri"/>
        <family val="2"/>
      </rPr>
      <t xml:space="preserve"> flooring/Dado</t>
    </r>
    <r>
      <rPr>
        <sz val="12"/>
        <rFont val="Calibri"/>
        <family val="2"/>
      </rPr>
      <t>. The tiles shall be abrasion resistant and durable. The potassium silicate as per IS 4832,6 mm thick mortar  used for setting or for  under  bed shall  be durable strong and chemical  resistant epoxy mortar including pointing etc. after laying bitumen primer as per IS 158 and 12 mm thick bitumastic complete as per IS 9510  and IS 412 and as per specification.</t>
    </r>
  </si>
  <si>
    <t>Supply alone 70 % for above item 1408</t>
  </si>
  <si>
    <t>Fixing alone 30 % for above item 1408</t>
  </si>
  <si>
    <r>
      <t xml:space="preserve">Providing  &amp;  fixing </t>
    </r>
    <r>
      <rPr>
        <b/>
        <sz val="12"/>
        <rFont val="Calibri"/>
        <family val="2"/>
      </rPr>
      <t>chemical  resistant  (Acid  &amp; Alkali)  bricks</t>
    </r>
    <r>
      <rPr>
        <sz val="12"/>
        <rFont val="Calibri"/>
        <family val="2"/>
      </rPr>
      <t xml:space="preserve"> (75 mm thk) as per IS 4860 in the </t>
    </r>
    <r>
      <rPr>
        <b/>
        <sz val="12"/>
        <rFont val="Calibri"/>
        <family val="2"/>
      </rPr>
      <t>floor</t>
    </r>
    <r>
      <rPr>
        <sz val="12"/>
        <rFont val="Calibri"/>
        <family val="2"/>
      </rPr>
      <t xml:space="preserve"> of neutralization pit. Surface on which lining has to be applied shall be prepared in accordance with IS 2395. Bitumen primer as per IS 158 followed by 18 mm thk Bitumuinastic followed by 6 mm thk potassium silicate mortar bedding shall be provided before laying AR bricks. The joints between AR bricks shall be filled with resin type of mortar confirming to IS 4832, Part II. Seal coat of readymade epoxy paint shall be provided on joints to cover up any porosity that may be left in mortar. End ceiling shall be done with bitumastic. A.R. bricks shall be laid with 6 mm wide and 20 mm deep pointing ( epoxy/furane/CNSL ) and acid curing shall be done complete as per specification.</t>
    </r>
  </si>
  <si>
    <t>Supply alone 70 % for above item 1409</t>
  </si>
  <si>
    <t>Fixing alone 30 % for above item 1409</t>
  </si>
  <si>
    <r>
      <t xml:space="preserve">Providing  &amp;  fixing </t>
    </r>
    <r>
      <rPr>
        <b/>
        <sz val="12"/>
        <rFont val="Calibri"/>
        <family val="2"/>
      </rPr>
      <t>chemical  resistant  (Acid  &amp; Alkali)  bricks</t>
    </r>
    <r>
      <rPr>
        <sz val="12"/>
        <rFont val="Calibri"/>
        <family val="2"/>
      </rPr>
      <t xml:space="preserve"> (115 mm thk) as per IS 4860 in the </t>
    </r>
    <r>
      <rPr>
        <b/>
        <sz val="12"/>
        <rFont val="Calibri"/>
        <family val="2"/>
      </rPr>
      <t>walls</t>
    </r>
    <r>
      <rPr>
        <sz val="12"/>
        <rFont val="Calibri"/>
        <family val="2"/>
      </rPr>
      <t xml:space="preserve"> of neutralization pit. Surface on which lining has to be applied shall be prepared in accordance with IS 2395. Bitumen primer  as per IS 158 followed by 18 mm thk Bitumuinastic followed by 6 mm thk potassium silicate mortar bedding shall be provided before laying AR bricks. The joints between AR bricks shall be filled with resin type of mortar confirming to IS 4832, Part II. Seal coat of readymade epoxy paint shall be provided on joints to cover up any porosity that may be left in mortar. End ceiling shall be done with bitumastic. A.R. bricks shall be laid with 6 mm wide and 20 mm deep pointing ( epoxy/furane/CNSL ) and acid curing shall be done complete as per specification.</t>
    </r>
  </si>
  <si>
    <t>Supply alone 70 % for above item 1410</t>
  </si>
  <si>
    <t>Fixing alone 30 % for above item 1410</t>
  </si>
  <si>
    <r>
      <t xml:space="preserve">Providing and laying </t>
    </r>
    <r>
      <rPr>
        <b/>
        <sz val="12"/>
        <rFont val="Calibri"/>
        <family val="2"/>
      </rPr>
      <t>polished Kota stone</t>
    </r>
    <r>
      <rPr>
        <sz val="12"/>
        <rFont val="Calibri"/>
        <family val="2"/>
      </rPr>
      <t xml:space="preserve"> 20 mm thk in </t>
    </r>
    <r>
      <rPr>
        <b/>
        <sz val="12"/>
        <rFont val="Calibri"/>
        <family val="2"/>
      </rPr>
      <t>flooring</t>
    </r>
    <r>
      <rPr>
        <sz val="12"/>
        <rFont val="Calibri"/>
        <family val="2"/>
      </rPr>
      <t>. The  kota  stone slabs/tiles  laid  over  under  bed,  pressed  and tapped  down  with  wooden mallet  to  the  proper level, lifted and pressed again with thick  cement slurry  spread  over the surface with  fine  joint finished  including  pigments,  curing,  grinding, granite polishing etc. complete.</t>
    </r>
  </si>
  <si>
    <r>
      <t xml:space="preserve">Providing  </t>
    </r>
    <r>
      <rPr>
        <b/>
        <sz val="12"/>
        <rFont val="Calibri"/>
        <family val="2"/>
      </rPr>
      <t>polished Kota  stone</t>
    </r>
    <r>
      <rPr>
        <sz val="12"/>
        <rFont val="Calibri"/>
        <family val="2"/>
      </rPr>
      <t xml:space="preserve">  20 mm  thk </t>
    </r>
    <r>
      <rPr>
        <b/>
        <sz val="12"/>
        <rFont val="Calibri"/>
        <family val="2"/>
      </rPr>
      <t>in skirting</t>
    </r>
    <r>
      <rPr>
        <sz val="12"/>
        <rFont val="Calibri"/>
        <family val="2"/>
      </rPr>
      <t xml:space="preserve"> projecting 6mm from adjacent plaster all complete .</t>
    </r>
  </si>
  <si>
    <r>
      <t xml:space="preserve">Providing and laying </t>
    </r>
    <r>
      <rPr>
        <b/>
        <sz val="12"/>
        <rFont val="Calibri"/>
        <family val="2"/>
      </rPr>
      <t xml:space="preserve">polished Granite stone/thandur blue </t>
    </r>
    <r>
      <rPr>
        <sz val="12"/>
        <rFont val="Calibri"/>
        <family val="2"/>
      </rPr>
      <t xml:space="preserve">slab of approved color and texture </t>
    </r>
    <r>
      <rPr>
        <b/>
        <sz val="12"/>
        <rFont val="Calibri"/>
        <family val="2"/>
      </rPr>
      <t>20 mm thk</t>
    </r>
    <r>
      <rPr>
        <sz val="12"/>
        <rFont val="Calibri"/>
        <family val="2"/>
      </rPr>
      <t xml:space="preserve"> in flooring. The  granite  stone slabs  laid  over  under  bed,  pressed  and tapped  down  with  wooden mallet  to  the  proper level, lifted and pressed again with thick  cement slurry  spread  over the surface with  fine  joint finished  including  pigments,  curing,  grinding, granite polishing etc. complete .</t>
    </r>
  </si>
  <si>
    <t>Supply alone 70 % for above item 1414</t>
  </si>
  <si>
    <t>Fixing alone 30 % for above item 1414</t>
  </si>
  <si>
    <r>
      <t>Providing and laying</t>
    </r>
    <r>
      <rPr>
        <b/>
        <sz val="12"/>
        <rFont val="Calibri"/>
        <family val="2"/>
      </rPr>
      <t xml:space="preserve"> polished Granite stone/thandur blue</t>
    </r>
    <r>
      <rPr>
        <sz val="12"/>
        <rFont val="Calibri"/>
        <family val="2"/>
      </rPr>
      <t xml:space="preserve"> slab </t>
    </r>
    <r>
      <rPr>
        <b/>
        <sz val="12"/>
        <rFont val="Calibri"/>
        <family val="2"/>
      </rPr>
      <t xml:space="preserve">20 thk </t>
    </r>
    <r>
      <rPr>
        <sz val="12"/>
        <rFont val="Calibri"/>
        <family val="2"/>
      </rPr>
      <t xml:space="preserve">in </t>
    </r>
    <r>
      <rPr>
        <b/>
        <sz val="12"/>
        <rFont val="Calibri"/>
        <family val="2"/>
      </rPr>
      <t xml:space="preserve">skirting, facia and dado </t>
    </r>
    <r>
      <rPr>
        <sz val="12"/>
        <rFont val="Calibri"/>
        <family val="2"/>
      </rPr>
      <t>including  pigments,  curing,  grinding, granite polishing etc. complete.</t>
    </r>
  </si>
  <si>
    <r>
      <t xml:space="preserve">Providing and laying 7 mm thk </t>
    </r>
    <r>
      <rPr>
        <b/>
        <sz val="12"/>
        <rFont val="Calibri"/>
        <family val="2"/>
      </rPr>
      <t>Vitrified/heavy duty ceramic tiles of matt finish</t>
    </r>
    <r>
      <rPr>
        <sz val="12"/>
        <rFont val="Calibri"/>
        <family val="2"/>
      </rPr>
      <t xml:space="preserve"> of size 300x300mm from reputed manufacturer in approved shade and colour, complete as per specification.</t>
    </r>
  </si>
  <si>
    <t>1416 A</t>
  </si>
  <si>
    <r>
      <t xml:space="preserve">Providing and laying 7 mm thk </t>
    </r>
    <r>
      <rPr>
        <b/>
        <sz val="12"/>
        <rFont val="Calibri"/>
        <family val="2"/>
      </rPr>
      <t>Vitrified/heavy duty ceramic tiles of matt finish</t>
    </r>
    <r>
      <rPr>
        <sz val="12"/>
        <rFont val="Calibri"/>
        <family val="2"/>
      </rPr>
      <t xml:space="preserve"> of size 600x600mm  from reputed manufacturer in approved shade and colour, complete as per specification.</t>
    </r>
  </si>
  <si>
    <t>Supply alone 70 % for above item 1416A</t>
  </si>
  <si>
    <t>Fixing alone 30 % for above item 1416A</t>
  </si>
  <si>
    <r>
      <t xml:space="preserve">Providing and laying min 5 mm thk </t>
    </r>
    <r>
      <rPr>
        <b/>
        <sz val="12"/>
        <rFont val="Calibri"/>
        <family val="2"/>
      </rPr>
      <t>glazed tiles</t>
    </r>
    <r>
      <rPr>
        <sz val="12"/>
        <rFont val="Calibri"/>
        <family val="2"/>
      </rPr>
      <t xml:space="preserve"> in dado as per IS: 777 from reputed manufacturer, complete as per specification.</t>
    </r>
  </si>
  <si>
    <r>
      <t xml:space="preserve">Providing and laying </t>
    </r>
    <r>
      <rPr>
        <b/>
        <sz val="12"/>
        <rFont val="Calibri"/>
        <family val="2"/>
      </rPr>
      <t>granite stone slab</t>
    </r>
    <r>
      <rPr>
        <sz val="12"/>
        <rFont val="Calibri"/>
        <family val="2"/>
      </rPr>
      <t xml:space="preserve"> of 20mm thickness single piece for wash basin slab, wall of black or approved colour with cutting and opening complete.</t>
    </r>
  </si>
  <si>
    <r>
      <t xml:space="preserve">Providing and laying decorative </t>
    </r>
    <r>
      <rPr>
        <b/>
        <sz val="12"/>
        <rFont val="Calibri"/>
        <family val="2"/>
      </rPr>
      <t xml:space="preserve">colored Ceramic Tiles </t>
    </r>
    <r>
      <rPr>
        <sz val="12"/>
        <rFont val="Calibri"/>
        <family val="2"/>
      </rPr>
      <t>5mm thick in dado of reputed manufacturer  of approved finish shade and colour.</t>
    </r>
  </si>
  <si>
    <t>Supply alone 70 % for above item 1422</t>
  </si>
  <si>
    <t>Fixing alone 30 % for above item 1422</t>
  </si>
  <si>
    <r>
      <t>Providing and laying 50 mm thick</t>
    </r>
    <r>
      <rPr>
        <b/>
        <sz val="12"/>
        <rFont val="Calibri"/>
        <family val="2"/>
      </rPr>
      <t xml:space="preserve"> granolithic flooring (cement</t>
    </r>
    <r>
      <rPr>
        <sz val="12"/>
        <rFont val="Calibri"/>
        <family val="2"/>
      </rPr>
      <t xml:space="preserve"> </t>
    </r>
    <r>
      <rPr>
        <b/>
        <sz val="12"/>
        <rFont val="Calibri"/>
        <family val="2"/>
      </rPr>
      <t>concrete flooring in 1:1:2 ) without hardener complete as per specification</t>
    </r>
    <r>
      <rPr>
        <sz val="12"/>
        <rFont val="Calibri"/>
        <family val="2"/>
      </rPr>
      <t xml:space="preserve">. </t>
    </r>
  </si>
  <si>
    <r>
      <t xml:space="preserve">Providing and laying of </t>
    </r>
    <r>
      <rPr>
        <b/>
        <sz val="12"/>
        <rFont val="Calibri"/>
        <family val="2"/>
      </rPr>
      <t xml:space="preserve">PVC floor tiles </t>
    </r>
    <r>
      <rPr>
        <sz val="12"/>
        <rFont val="Calibri"/>
        <family val="2"/>
      </rPr>
      <t xml:space="preserve">&amp; skirting of minimum thickness 2 mm anti static flexible tiles as per IS 3462 and IS 5318 including preparation of surface to receive pvc floor tiles.           </t>
    </r>
  </si>
  <si>
    <r>
      <t xml:space="preserve">Providing and laying </t>
    </r>
    <r>
      <rPr>
        <b/>
        <sz val="12"/>
        <rFont val="Calibri"/>
        <family val="2"/>
      </rPr>
      <t>terrazo tiles of size 250x250x</t>
    </r>
    <r>
      <rPr>
        <sz val="12"/>
        <rFont val="Calibri"/>
        <family val="2"/>
      </rPr>
      <t>20 mm of approved shade with marble chips of sizes upto 6 mm laid in floors, skirtings and landings, jointed with neat cement slurry with pigment to match the shade of tiles including rubbing and polishing complete.</t>
    </r>
  </si>
  <si>
    <r>
      <t xml:space="preserve">Providing and laying 25 mm thick cast </t>
    </r>
    <r>
      <rPr>
        <b/>
        <sz val="12"/>
        <rFont val="Calibri"/>
        <family val="2"/>
      </rPr>
      <t>in situ terrazo finish</t>
    </r>
    <r>
      <rPr>
        <sz val="12"/>
        <rFont val="Calibri"/>
        <family val="2"/>
      </rPr>
      <t xml:space="preserve"> consisting of marble chips of size 1 mm to 12 mm nominal size laid in white/grey cement or mixture of both in propotion 1:1.5 (1 part cement, 1.5 parts chips) with marble powder 3:1 (3 parts cement, 1 part marble powder) in propotion mix dry in cement including pigments, rubbing, grinding, polishing etc in floors, skirtings, treads, risers and landings complete.</t>
    </r>
  </si>
  <si>
    <t>Providing and fixing dividing strips in joints of cast in situ floorings at various elevations, finishing, all labour, material etc. complete as per drawing, specification and instructions of engineer in charge.</t>
  </si>
  <si>
    <t>Glass strips 40 mm wide and minimum 6 mm thick.</t>
  </si>
  <si>
    <t>Aluminium strips 40 mm wide and min 3 mm thick</t>
  </si>
  <si>
    <t>Brass strips 20 mm wide and minimum 4 mm thick.</t>
  </si>
  <si>
    <t>PROVIDING   AND  ERECTING  ROOFING/SIDE   CLADDING INCLUDING LAPS, SCAFFOLDING HOOKS, WASHERS, CORNER  PIECES,   ETC.  COST  OF  ALL  MATERIAL,   LABOUR, EQUIPMENT,  CLEATS, SHEETING RUNNER, RAILS  MILD STEEL  WIND TIES (HORIZONTAL/VERTICAL)  AND  ANY OTHER STEEL WORKS ETC. COMPLETE FOR THE FOLLOWING:</t>
  </si>
  <si>
    <r>
      <t xml:space="preserve">Designing, providing and fixing permanently color coated galvanised MS troughed metal sheet decking plate with silicon modified polyster paint of DFT 20 micron on the exposed face over roof purlins as per relevant IS code and specification. Thickness of deck plate shall be </t>
    </r>
    <r>
      <rPr>
        <b/>
        <sz val="12"/>
        <rFont val="Calibri"/>
        <family val="2"/>
      </rPr>
      <t xml:space="preserve">0.5 to 0.8mm </t>
    </r>
    <r>
      <rPr>
        <sz val="12"/>
        <rFont val="Calibri"/>
        <family val="2"/>
      </rPr>
      <t xml:space="preserve">with minimum trough depth of </t>
    </r>
    <r>
      <rPr>
        <b/>
        <sz val="12"/>
        <rFont val="Calibri"/>
        <family val="2"/>
      </rPr>
      <t>38mm to</t>
    </r>
    <r>
      <rPr>
        <sz val="12"/>
        <rFont val="Calibri"/>
        <family val="2"/>
      </rPr>
      <t xml:space="preserve"> </t>
    </r>
    <r>
      <rPr>
        <b/>
        <sz val="12"/>
        <rFont val="Calibri"/>
        <family val="2"/>
      </rPr>
      <t>44mm</t>
    </r>
    <r>
      <rPr>
        <sz val="12"/>
        <rFont val="Calibri"/>
        <family val="2"/>
      </rPr>
      <t xml:space="preserve"> and shall serve as permanent shuttering to the cast-in-situ roof slab 100mm thick measured over crest of metal decking &amp; shall have adequate strength to support weight of green concrete and imposed loads during construction spanning between purlins as per manufacturer's recommendations/ calculations/ test certificates for approval including fixing of plates to purlins, side lapping, end lapping etc.complete as per engineers approval and specification. </t>
    </r>
  </si>
  <si>
    <t>(height of trough required as per design should be included in the cost). M.S. Trough decking plate shall be connected to the top surface of the purlin, top chord of truss with self tapping self drilling white zinc plated heat treated high carbon steel screws of min 5.6mm diameter at spacing of 390mm C/c in the trough and sealing it with epoxy sealent including</t>
  </si>
  <si>
    <t>all material, labour, tools, etc complete. Measurement shall be of the plan area of roof covered by MS trough metal decking.</t>
  </si>
  <si>
    <t>Supply alone 70 % for above item 1501</t>
  </si>
  <si>
    <t>Fixing alone 30 % for above item 1501</t>
  </si>
  <si>
    <r>
      <t xml:space="preserve">Designing, providing and fixing permanently color coated galvanised MS troughed metal sheet decking plate with silicon modified polyster paint of DFT 20 micron on the exposed face over roof purlins as per relevant IS code and specification. Thickness of deck plate shall be </t>
    </r>
    <r>
      <rPr>
        <b/>
        <sz val="12"/>
        <rFont val="Calibri"/>
        <family val="2"/>
      </rPr>
      <t>0.8 to 1 mm</t>
    </r>
    <r>
      <rPr>
        <sz val="12"/>
        <rFont val="Calibri"/>
        <family val="2"/>
      </rPr>
      <t xml:space="preserve"> with minimum trough depth of </t>
    </r>
    <r>
      <rPr>
        <b/>
        <sz val="12"/>
        <rFont val="Calibri"/>
        <family val="2"/>
      </rPr>
      <t>38 to 75 mm</t>
    </r>
    <r>
      <rPr>
        <sz val="12"/>
        <rFont val="Calibri"/>
        <family val="2"/>
      </rPr>
      <t xml:space="preserve"> and shall serve as permanent shuttering to the cast-in-situ </t>
    </r>
    <r>
      <rPr>
        <b/>
        <sz val="12"/>
        <rFont val="Calibri"/>
        <family val="2"/>
      </rPr>
      <t xml:space="preserve"> intermediate slab </t>
    </r>
    <r>
      <rPr>
        <sz val="12"/>
        <rFont val="Calibri"/>
        <family val="2"/>
      </rPr>
      <t xml:space="preserve">100mm thick measured over crest of metal decking &amp; shall have adequate strength to support weight of green concrete and imposed loads during construction spanning between purlins as per manufacturer's recommendations/ calculations/ test certificates for approval including fixing of plates to purlins, side lapping, end lapping etc.complete as per engineers approval and specification. </t>
    </r>
  </si>
  <si>
    <t xml:space="preserve">SQM                 </t>
  </si>
  <si>
    <t>Supply alone 70 % for above item 1502</t>
  </si>
  <si>
    <t>Fixing alone 30 % for above item 1502</t>
  </si>
  <si>
    <r>
      <t>Design supply &amp; erection of permanent colour coated</t>
    </r>
    <r>
      <rPr>
        <b/>
        <sz val="12"/>
        <rFont val="Calibri"/>
        <family val="2"/>
      </rPr>
      <t xml:space="preserve"> thermally insulated sandwitched metal cladding</t>
    </r>
    <r>
      <rPr>
        <sz val="12"/>
        <rFont val="Calibri"/>
        <family val="2"/>
      </rPr>
      <t xml:space="preserve"> for external walls with troughed galvanised MS sheeting of 0.6mm thickness and 275 g/sqm of galvanisation or Hi tensile steel (550 Mpa) 0.5 mm thick, coated with zinc aluminium alloy @ 150 g/sqm. Outer exposed face shall be permanently colour coated with PVF2 of DFT 20 microns over primer having life span sustenance against weathering action, inner side of external sheeting shall have 7 micron of precoating. sandwitched  Insulation of minimum 50mm thick bonded mineral wool blanket conforming to IS 8183 (minimum density of 32 kg/cum for glass wool and 48 kg/cum for rock wool or 40-45 Kg/cum for polyuretene foam(fire retardants and non-toxic) confirming to IS 12436 , Inner sheet shall consist of 0.6 mm thick galvanised, MS permanently colour coated sheet with 20 micron DFT coating of silicone modified polymer paint on exposed face and 7 microns DFT coating on inner face and rate of galvanising as 150 gm/sqm , cladding shall be fixed to </t>
    </r>
  </si>
  <si>
    <t>supports/rails by concealed fixing system with corrosion resistant self tapping/self drilling type fasteners provided with suitable cap. Flashing shall have the same material and minimum overlap of 100 mm.</t>
  </si>
  <si>
    <t>Supply alone 70 % for above item 1503</t>
  </si>
  <si>
    <t>Fixing alone 30 % for above item 1503</t>
  </si>
  <si>
    <r>
      <t xml:space="preserve">Design supply &amp; erection of permanent colour coated </t>
    </r>
    <r>
      <rPr>
        <b/>
        <sz val="12"/>
        <rFont val="Calibri"/>
        <family val="2"/>
      </rPr>
      <t>non insulated metal cladding</t>
    </r>
    <r>
      <rPr>
        <sz val="12"/>
        <rFont val="Calibri"/>
        <family val="2"/>
      </rPr>
      <t xml:space="preserve"> for external walls with troughed galvanized MS sheeting of 0.6mm thickness and 275 g/sqm of galvanization or Hi tensile steel (550 Mpa) 0.5 mm thick, coated with zinc aluminium alloy @ 150 g/sqm. Outer exposed face shall have PVF2 coating of DFT 20 microns over primer having life span sustenance against weathering action, inner side shall be coated with same paint of minimum DFT 12 microns over primer. Cladding shall be fixed to supports/rails by concealed fixing system with corrosion resistant self tapping/self drilling type fasteners provided with suitable cap. Flashing shall have the same material and minimum overlap of 100 mm.</t>
    </r>
  </si>
  <si>
    <t>Supply alone 70 % for above item 1504</t>
  </si>
  <si>
    <t>Fixing alone 30 % for above item 1504</t>
  </si>
  <si>
    <r>
      <t xml:space="preserve">Providing and installing </t>
    </r>
    <r>
      <rPr>
        <b/>
        <sz val="12"/>
        <rFont val="Calibri"/>
        <family val="2"/>
      </rPr>
      <t>under deck insulation</t>
    </r>
    <r>
      <rPr>
        <sz val="12"/>
        <rFont val="Calibri"/>
        <family val="2"/>
      </rPr>
      <t xml:space="preserve"> comprising of 50 thick resin bonded mineral wool insulation mat conforming to IS: 8183. This mat shall be backed with minimum 0.05 mm thick aluminium foil and 24Gx25 mm wire mesh netting. This shall be fixed to ceiling or wall as the case may be with 100x50x6 slotted mild steel plaie welded to MS plate inserts embedded at the soffit of the slab at 600 mm c/c and 14 G steel wire drawn through slots and fixed to wire nettingas per specification, drawing and instructions of engineer in charge.</t>
    </r>
  </si>
  <si>
    <t>Providing and laying of  Translucent sheeting where required to be fixed on the walls with suitable laps, sealent &amp; leak proof as per specification, drawing and instructions of engineer in charge.</t>
  </si>
  <si>
    <t>PROVIDING  AND  FIXING  FALSE  CEILING   INCLUDING SUPPLY OF CEILING MATERIAL, WORKING LAYOUT DRAWINGS AND DETAILS, SUSPENSION SYSTEM  AND ALL OTHER MATERIALS REQUIRED FOR THE WORK INCLUDING MAKING RECCESS FOR LIGHT FIXTURES, ALUMINIUM DIFUSERS, FIRE ALARMS ETC., POLISHING/PAINTINGS,  LABOUR ETC., ALL COMPLETE  AS  PER SPECIFICATION.</t>
  </si>
  <si>
    <t xml:space="preserve">Providing and fixing cement bonded particle board false ceiling system consisting of 600x600x12 mm board with one coat of primer and two coats of acrylic emulsion paint with suspension system consisting of 6 mm dia galvanised steel rods suspended from ceiling supporting aluminium grid of 38x25x1.5 mm and cross tie of 25x25x1.5mm and aluminium angle of 25x25x1.5 mm suspended from RCC slab/structural steel or catwalkway grid above with special height adjustment clips, including preperation of working drawing, providing openings for AC ducts, return air grills, light fixtures etc (but excluding the cost of catwalkway grid) all complete as per drawings, specification and instructions of the engineer. </t>
  </si>
  <si>
    <t>1601-a</t>
  </si>
  <si>
    <t xml:space="preserve"> with 12mm thick gypsum board and balance specification as per 1601</t>
  </si>
  <si>
    <t>70 % Alone for Supply (Item 1601-a)</t>
  </si>
  <si>
    <t>30 % Alone for Fixing (Item 1601-a)</t>
  </si>
  <si>
    <t>Providing and fixing Aluminium false ceiling system comprising of 75mm or 150 mm wide and 12.5 mm deep, 5m panel length closed type plain panels of approved colour, roll formed out of 0.5 mm thick corrosion resistant aluminium alloy AA3005- 131mm wide strip fixed on roll formed carriers, suspended from RCC slab/structural steel or catwalkway steel channel grid above with 4mm (minimum) galvanised wires (rods) with special height adjustment clips, including preperation of working drawings, providing openings for AC ducts, return air grills, light fixtures etc but excluding the cost of catwalkway all complete as per drawings, specifications and instructions of engineer</t>
  </si>
  <si>
    <t>70 % Alone for Supply (Item 1602)</t>
  </si>
  <si>
    <t>30 % Alone for Fixing (Item 1602)</t>
  </si>
  <si>
    <t>PROVIDING AND FIXING RAIN WATER DOWN TAKE  PIPES INCLUDING  2  COATS  OF APPROVED  PAINT  OVER  A PRIMARY COAT, ALL SPECIALS AND ACCESSORIES  ETC. COMPLETE AS PER SPECIFICATION.</t>
  </si>
  <si>
    <r>
      <t>GI</t>
    </r>
    <r>
      <rPr>
        <sz val="12"/>
        <rFont val="Calibri"/>
        <family val="2"/>
      </rPr>
      <t xml:space="preserve"> down take pipes conforming to IS1239/IS3589 as per specification of following dia.</t>
    </r>
  </si>
  <si>
    <t>1701-'i)</t>
  </si>
  <si>
    <t>100 mm dia</t>
  </si>
  <si>
    <t>Supply alone 70 % for above item 1701 i)</t>
  </si>
  <si>
    <t>Fixing alone 30 % for above item 1701 i)</t>
  </si>
  <si>
    <t>1701-'ii)</t>
  </si>
  <si>
    <t>150 mm dia</t>
  </si>
  <si>
    <t>Supply alone 25 % for above item 1701 ii)</t>
  </si>
  <si>
    <t>Fixing alone 75 % for above item 1701 ii)</t>
  </si>
  <si>
    <t>1701-'iii)</t>
  </si>
  <si>
    <t>200 mm dia</t>
  </si>
  <si>
    <t>Supply alone 70 % for above item 1701 iii)</t>
  </si>
  <si>
    <t>Fixing alone 30 % for above item 1701 iii)</t>
  </si>
  <si>
    <r>
      <t>HDPE</t>
    </r>
    <r>
      <rPr>
        <sz val="12"/>
        <rFont val="Calibri"/>
        <family val="2"/>
      </rPr>
      <t xml:space="preserve"> down take pipes conforming to IS4984 as per specification of following dia.</t>
    </r>
  </si>
  <si>
    <t>MISCELLANEOUS</t>
  </si>
  <si>
    <r>
      <t>Providing and fixing</t>
    </r>
    <r>
      <rPr>
        <b/>
        <sz val="12"/>
        <rFont val="Calibri"/>
        <family val="2"/>
      </rPr>
      <t xml:space="preserve"> PVC water stops</t>
    </r>
    <r>
      <rPr>
        <sz val="12"/>
        <rFont val="Calibri"/>
        <family val="2"/>
      </rPr>
      <t xml:space="preserve"> 225mm wide, 10 mm thick.</t>
    </r>
  </si>
  <si>
    <r>
      <t xml:space="preserve">Supplying and installation of </t>
    </r>
    <r>
      <rPr>
        <b/>
        <sz val="12"/>
        <rFont val="Calibri"/>
        <family val="2"/>
      </rPr>
      <t>25mm</t>
    </r>
    <r>
      <rPr>
        <sz val="12"/>
        <rFont val="Calibri"/>
        <family val="2"/>
      </rPr>
      <t xml:space="preserve"> thick </t>
    </r>
    <r>
      <rPr>
        <b/>
        <sz val="12"/>
        <rFont val="Calibri"/>
        <family val="2"/>
      </rPr>
      <t>vibration damping,  resilient  pads</t>
    </r>
    <r>
      <rPr>
        <sz val="12"/>
        <rFont val="Calibri"/>
        <family val="2"/>
      </rPr>
      <t xml:space="preserve">  around  foundation   of vibrating equipment and other locations as directed by the Engineer-in-charge including cost of all materials  labour equipment etc. complete  as  per drawing and specifications.</t>
    </r>
  </si>
  <si>
    <t>1803A</t>
  </si>
  <si>
    <t>Providing 75mm thick anticorrosive layer laid to slope  consisting  of  compacted crushed stone screenings, fine  gravel,  clean sand or similar  material  as directed by the Engineer, mixed in hot asphalt 10% by volume and rolled or compacted complete as  per drawings and specifications, below fuel oil  tanks and  at such other places as per specifications and as directed by  the  Engineer.</t>
  </si>
  <si>
    <r>
      <t>Providing and fixing</t>
    </r>
    <r>
      <rPr>
        <b/>
        <sz val="12"/>
        <rFont val="Calibri"/>
        <family val="2"/>
      </rPr>
      <t xml:space="preserve"> G.I strips</t>
    </r>
    <r>
      <rPr>
        <sz val="12"/>
        <rFont val="Calibri"/>
        <family val="2"/>
      </rPr>
      <t xml:space="preserve"> minimum 1.5mm  thk and 150mm wide unless specified otherwise in water retaining structure.  Galvanising as per  relevant I.S. codes and as per specifications.</t>
    </r>
  </si>
  <si>
    <r>
      <t>Providing  and fixing</t>
    </r>
    <r>
      <rPr>
        <b/>
        <sz val="12"/>
        <rFont val="Calibri"/>
        <family val="2"/>
      </rPr>
      <t xml:space="preserve"> aluminium strips</t>
    </r>
    <r>
      <rPr>
        <sz val="12"/>
        <rFont val="Calibri"/>
        <family val="2"/>
      </rPr>
      <t xml:space="preserve"> minimum  18 SWG thk and 300mm wide over expansion joints with  minimum lap of 50mm length including aluminium screws, rawl plugs all complete as per specification.</t>
    </r>
  </si>
  <si>
    <r>
      <t>Transporting from BHEL store,  laying and fixing</t>
    </r>
    <r>
      <rPr>
        <b/>
        <sz val="12"/>
        <rFont val="Calibri"/>
        <family val="2"/>
      </rPr>
      <t xml:space="preserve"> transformer  rails </t>
    </r>
    <r>
      <rPr>
        <sz val="12"/>
        <rFont val="Calibri"/>
        <family val="2"/>
      </rPr>
      <t>including  guide  rails  in  concrete  including joining of rails.  Anchoring lugs etc.  complete as per specification.(Only Rails will be supplied by BHEL at free of cost)</t>
    </r>
  </si>
  <si>
    <r>
      <t xml:space="preserve">Laying of </t>
    </r>
    <r>
      <rPr>
        <b/>
        <sz val="12"/>
        <rFont val="Calibri"/>
        <family val="2"/>
      </rPr>
      <t>earthing mats/rods</t>
    </r>
    <r>
      <rPr>
        <sz val="12"/>
        <rFont val="Calibri"/>
        <family val="2"/>
      </rPr>
      <t xml:space="preserve"> including transportation  from  BHEL stores,  loading,  unloading, cutting to length, welding etc.  complete as per specification and as directed by Engineer-in-charge.(only Earth mat rod will be supplied by BHEL at free of cost)</t>
    </r>
  </si>
  <si>
    <r>
      <t xml:space="preserve">Providing and fixing </t>
    </r>
    <r>
      <rPr>
        <b/>
        <sz val="12"/>
        <rFont val="Calibri"/>
        <family val="2"/>
      </rPr>
      <t xml:space="preserve">GI rungs </t>
    </r>
    <r>
      <rPr>
        <sz val="12"/>
        <rFont val="Calibri"/>
        <family val="2"/>
      </rPr>
      <t xml:space="preserve">in concrete/brick walls at all elevations including @ zinc coating shall not be less than 900 g/sqm  all complete. </t>
    </r>
  </si>
  <si>
    <r>
      <t xml:space="preserve">Design, supply, fabrication, erection of </t>
    </r>
    <r>
      <rPr>
        <b/>
        <sz val="12"/>
        <rFont val="Calibri"/>
        <family val="2"/>
      </rPr>
      <t>stoplog gates/Sluice gates in CW/RW and other Pump houses</t>
    </r>
    <r>
      <rPr>
        <sz val="12"/>
        <rFont val="Calibri"/>
        <family val="2"/>
      </rPr>
      <t xml:space="preserve"> as per specification including </t>
    </r>
    <r>
      <rPr>
        <b/>
        <sz val="12"/>
        <rFont val="Calibri"/>
        <family val="2"/>
      </rPr>
      <t>SS</t>
    </r>
    <r>
      <rPr>
        <sz val="12"/>
        <rFont val="Calibri"/>
        <family val="2"/>
      </rPr>
      <t xml:space="preserve"> liner  as per drawing  with embedments required, lifting beams, special tools &amp; plants, spare parts for three years, machining, casting, all materials such as structural steel, cast steel, stainless steel, brass used for seals, rubber seals, gears, ball and roller bearing, branch bushings, greasing, bolts, nuts, lugs, threaded fastners etc., cleaning, sand blasting, hot double dip galvanised with minimum coating of zinc 750 gms/sqm., following by an application of etching primer and dipping in black bitumen as per B.S. 3416, erection along with a second stage concreting to true plumb and levels, submission of drawings / fabrication drawings for engineers approval etc., all complete as per specifications and approved drawings.  The leakage through rubber seal shall not be more than 5 lit/min/metre length of seal under maximum head.(only weight of structural steel including embedments shall be considered for payment purpose)</t>
    </r>
  </si>
  <si>
    <r>
      <t xml:space="preserve">Supplying, fabricating, erecting in position including MS liner as per drawing and testing / examining bolted and / or welded structural steel work at all levels for </t>
    </r>
    <r>
      <rPr>
        <b/>
        <sz val="12"/>
        <rFont val="Calibri"/>
        <family val="2"/>
      </rPr>
      <t>stationary screens</t>
    </r>
    <r>
      <rPr>
        <sz val="12"/>
        <rFont val="Calibri"/>
        <family val="2"/>
      </rPr>
      <t xml:space="preserve"> made out of rolled sections and / or plates including cutting, straightening if required, edge preparation, bolting / welding of joints, cleaning, sand blasting, hot double dip galvanised with minimum coating of zinc as 750 gms./sqm. followed by application of an etching primer and dipping in black bitumen as per BS 3416, complete as per drawing and  directed.</t>
    </r>
  </si>
  <si>
    <r>
      <t xml:space="preserve">Providing and fixing PVC </t>
    </r>
    <r>
      <rPr>
        <b/>
        <sz val="12"/>
        <rFont val="Calibri"/>
        <family val="2"/>
      </rPr>
      <t>pressure release valve</t>
    </r>
    <r>
      <rPr>
        <sz val="12"/>
        <rFont val="Calibri"/>
        <family val="2"/>
      </rPr>
      <t xml:space="preserve"> of minimum dia 90mm in water retaining structure including 160 mm dia housing pipe of minimum length 2 m with perforation as per IS4558, nylon jali, perforated end plug, collar, graded filter, excavation, fixing in concrete slab/wall all complete as per specification, drawing and instruction of engineer in charge.</t>
    </r>
  </si>
  <si>
    <t>Providing and fixing ms vent pipes with cowls as per specifications, drawings and instructions of engineer in charge</t>
  </si>
  <si>
    <r>
      <t>Providing and fixing H</t>
    </r>
    <r>
      <rPr>
        <b/>
        <sz val="12"/>
        <rFont val="Calibri"/>
        <family val="2"/>
      </rPr>
      <t xml:space="preserve">DPE pipes </t>
    </r>
    <r>
      <rPr>
        <sz val="12"/>
        <rFont val="Calibri"/>
        <family val="2"/>
      </rPr>
      <t>in cable duct banks, openings in RCC work at all elevations of following sizes including cutting, fixing and levelling in position as per drawings, specifications all  complete.</t>
    </r>
  </si>
  <si>
    <t>I) 100 mm dia</t>
  </si>
  <si>
    <t>ii) 150 mm dia</t>
  </si>
  <si>
    <t>iii) 200 mm dia</t>
  </si>
  <si>
    <t>FENCING AND GATES.</t>
  </si>
  <si>
    <r>
      <t xml:space="preserve">Supplying and erecting in position 2.4 m high </t>
    </r>
    <r>
      <rPr>
        <b/>
        <sz val="12"/>
        <rFont val="Calibri"/>
        <family val="2"/>
      </rPr>
      <t>PVC coated gavanised chain linked fencing</t>
    </r>
    <r>
      <rPr>
        <sz val="12"/>
        <rFont val="Calibri"/>
        <family val="2"/>
      </rPr>
      <t xml:space="preserve"> of minimum 8 gauge (including PVC coating ) of mesh size 75 mm and galvanised concertina. The diameter of the steel wire for chain link fencing excluding PVC coating shall not be less than 12 gauge. GI barbed wire fencing confirming to IS 298 at top of chain link fencing shall be provided with 4 stands of height of 600 mm including all accesories as per specification all complete.</t>
    </r>
  </si>
  <si>
    <r>
      <t xml:space="preserve">Supplying and fixing </t>
    </r>
    <r>
      <rPr>
        <b/>
        <sz val="12"/>
        <rFont val="Calibri"/>
        <family val="2"/>
      </rPr>
      <t>G.I. barbed wire in fencing</t>
    </r>
    <r>
      <rPr>
        <sz val="12"/>
        <rFont val="Calibri"/>
        <family val="2"/>
      </rPr>
      <t xml:space="preserve">  including G.I clips etc. complete as per  specification</t>
    </r>
  </si>
  <si>
    <r>
      <t xml:space="preserve">Supply, fabrication and installing in position and testing galvanised </t>
    </r>
    <r>
      <rPr>
        <b/>
        <sz val="12"/>
        <rFont val="Calibri"/>
        <family val="2"/>
      </rPr>
      <t>MS Gates</t>
    </r>
    <r>
      <rPr>
        <sz val="12"/>
        <rFont val="Calibri"/>
        <family val="2"/>
      </rPr>
      <t xml:space="preserve"> out of channels, joists, angles, flats, plates, pipes &amp; sheets including stiffners, bracings, fabricated hinges, MS Aldrops with locking arrangement, tempered steel pivot, guide track of MS Tee, ball bearing arrangements, castor wheels,etc. all complete as per drawing, specification and as directed by Engineer-in-charge with 600mm high GI barbed wire fencing at top all complete.</t>
    </r>
  </si>
  <si>
    <t>WATER SUPPLY</t>
  </si>
  <si>
    <r>
      <t xml:space="preserve">Providing and fixing in position tested heavy duty type </t>
    </r>
    <r>
      <rPr>
        <b/>
        <sz val="12"/>
        <rFont val="Calibri"/>
        <family val="2"/>
      </rPr>
      <t xml:space="preserve"> chromium  plated brass long neck  bib  cocks </t>
    </r>
    <r>
      <rPr>
        <sz val="12"/>
        <rFont val="Calibri"/>
        <family val="2"/>
      </rPr>
      <t xml:space="preserve">including sockets, union, nut etc. complete </t>
    </r>
    <r>
      <rPr>
        <b/>
        <sz val="12"/>
        <rFont val="Calibri"/>
        <family val="2"/>
      </rPr>
      <t>15mm nominal bore.</t>
    </r>
  </si>
  <si>
    <r>
      <t xml:space="preserve">Providing and fixing in </t>
    </r>
    <r>
      <rPr>
        <b/>
        <sz val="12"/>
        <rFont val="Calibri"/>
        <family val="2"/>
      </rPr>
      <t xml:space="preserve">position heavy duty  brass stop cock </t>
    </r>
    <r>
      <rPr>
        <sz val="12"/>
        <rFont val="Calibri"/>
        <family val="2"/>
      </rPr>
      <t>of approved quality including all specials etc. complete as directed by Engineer</t>
    </r>
    <r>
      <rPr>
        <b/>
        <sz val="12"/>
        <rFont val="Calibri"/>
        <family val="2"/>
      </rPr>
      <t xml:space="preserve"> 15mm  nominal bore.</t>
    </r>
  </si>
  <si>
    <r>
      <t xml:space="preserve">Providing and fixing in position heavy duty </t>
    </r>
    <r>
      <rPr>
        <b/>
        <sz val="12"/>
        <rFont val="Calibri"/>
        <family val="2"/>
      </rPr>
      <t xml:space="preserve"> brass full  way  valve</t>
    </r>
    <r>
      <rPr>
        <sz val="12"/>
        <rFont val="Calibri"/>
        <family val="2"/>
      </rPr>
      <t xml:space="preserve"> with wheel of approved  quality  </t>
    </r>
    <r>
      <rPr>
        <b/>
        <sz val="12"/>
        <rFont val="Calibri"/>
        <family val="2"/>
      </rPr>
      <t xml:space="preserve"> 25mm nominal bore</t>
    </r>
    <r>
      <rPr>
        <sz val="12"/>
        <rFont val="Calibri"/>
        <family val="2"/>
      </rPr>
      <t>.</t>
    </r>
  </si>
  <si>
    <r>
      <t xml:space="preserve">Providing and fixing in position heavy duty  </t>
    </r>
    <r>
      <rPr>
        <b/>
        <sz val="12"/>
        <rFont val="Calibri"/>
        <family val="2"/>
      </rPr>
      <t xml:space="preserve">brass full  way  valve </t>
    </r>
    <r>
      <rPr>
        <sz val="12"/>
        <rFont val="Calibri"/>
        <family val="2"/>
      </rPr>
      <t xml:space="preserve">with wheel of approved  quality  </t>
    </r>
    <r>
      <rPr>
        <b/>
        <sz val="12"/>
        <rFont val="Calibri"/>
        <family val="2"/>
      </rPr>
      <t xml:space="preserve"> 50mm nominal bore.</t>
    </r>
  </si>
  <si>
    <r>
      <t>Providing  and  fixing</t>
    </r>
    <r>
      <rPr>
        <b/>
        <sz val="12"/>
        <rFont val="Calibri"/>
        <family val="2"/>
      </rPr>
      <t xml:space="preserve"> GI pipes</t>
    </r>
    <r>
      <rPr>
        <sz val="12"/>
        <rFont val="Calibri"/>
        <family val="2"/>
      </rPr>
      <t xml:space="preserve"> complete  with  GI sockets,  unions, elbows, tees, nipples  etc.  and clamps including cutting and making good the walls etc. complete (internal work) </t>
    </r>
    <r>
      <rPr>
        <b/>
        <sz val="12"/>
        <rFont val="Calibri"/>
        <family val="2"/>
      </rPr>
      <t>15 mm nominal bore.</t>
    </r>
  </si>
  <si>
    <r>
      <t xml:space="preserve">Providing  and  fixing </t>
    </r>
    <r>
      <rPr>
        <b/>
        <sz val="12"/>
        <rFont val="Calibri"/>
        <family val="2"/>
      </rPr>
      <t>GI pipes</t>
    </r>
    <r>
      <rPr>
        <sz val="12"/>
        <rFont val="Calibri"/>
        <family val="2"/>
      </rPr>
      <t xml:space="preserve"> complete  with  GI fittings  a  clamps including cutting  and  making good the walls etc. complete (internal work)  </t>
    </r>
    <r>
      <rPr>
        <b/>
        <sz val="12"/>
        <rFont val="Calibri"/>
        <family val="2"/>
      </rPr>
      <t>20 mm nominal bore.</t>
    </r>
  </si>
  <si>
    <r>
      <t xml:space="preserve">Providing  and  fixing </t>
    </r>
    <r>
      <rPr>
        <b/>
        <sz val="12"/>
        <rFont val="Calibri"/>
        <family val="2"/>
      </rPr>
      <t>GI pipes</t>
    </r>
    <r>
      <rPr>
        <sz val="12"/>
        <rFont val="Calibri"/>
        <family val="2"/>
      </rPr>
      <t xml:space="preserve"> complete  with  GI sockets,  unions, elbows, tees, nipples  etc.  and clamps including cutting and making good the walls etc.complete</t>
    </r>
    <r>
      <rPr>
        <b/>
        <sz val="12"/>
        <rFont val="Calibri"/>
        <family val="2"/>
      </rPr>
      <t xml:space="preserve"> (internal work</t>
    </r>
    <r>
      <rPr>
        <sz val="12"/>
        <rFont val="Calibri"/>
        <family val="2"/>
      </rPr>
      <t>) 2</t>
    </r>
    <r>
      <rPr>
        <b/>
        <sz val="12"/>
        <rFont val="Calibri"/>
        <family val="2"/>
      </rPr>
      <t>5 mm nominal  bore (N.B).</t>
    </r>
  </si>
  <si>
    <r>
      <t xml:space="preserve">Providing  and  fixing </t>
    </r>
    <r>
      <rPr>
        <b/>
        <sz val="12"/>
        <rFont val="Calibri"/>
        <family val="2"/>
      </rPr>
      <t>GI pipes</t>
    </r>
    <r>
      <rPr>
        <sz val="12"/>
        <rFont val="Calibri"/>
        <family val="2"/>
      </rPr>
      <t xml:space="preserve"> complete  with  GI sockets,  unions, elbows, tees, nipples  etc.  including trenching &amp; refilling anti-corrosive paint etc. complete (</t>
    </r>
    <r>
      <rPr>
        <b/>
        <sz val="12"/>
        <rFont val="Calibri"/>
        <family val="2"/>
      </rPr>
      <t>external work</t>
    </r>
    <r>
      <rPr>
        <sz val="12"/>
        <rFont val="Calibri"/>
        <family val="2"/>
      </rPr>
      <t>) 1</t>
    </r>
    <r>
      <rPr>
        <b/>
        <sz val="12"/>
        <rFont val="Calibri"/>
        <family val="2"/>
      </rPr>
      <t>5mm nominal  bore (N.B).</t>
    </r>
  </si>
  <si>
    <r>
      <t>Providing  and  fixing</t>
    </r>
    <r>
      <rPr>
        <b/>
        <sz val="12"/>
        <rFont val="Calibri"/>
        <family val="2"/>
      </rPr>
      <t xml:space="preserve"> GI pipes</t>
    </r>
    <r>
      <rPr>
        <sz val="12"/>
        <rFont val="Calibri"/>
        <family val="2"/>
      </rPr>
      <t xml:space="preserve"> complete  with  GI sockets,  unions, elbows, tees, nipples  etc.  including trenching &amp; refilling anti-corrosive paint etc.complete  (</t>
    </r>
    <r>
      <rPr>
        <b/>
        <sz val="12"/>
        <rFont val="Calibri"/>
        <family val="2"/>
      </rPr>
      <t>external work</t>
    </r>
    <r>
      <rPr>
        <sz val="12"/>
        <rFont val="Calibri"/>
        <family val="2"/>
      </rPr>
      <t xml:space="preserve">) </t>
    </r>
    <r>
      <rPr>
        <b/>
        <sz val="12"/>
        <rFont val="Calibri"/>
        <family val="2"/>
      </rPr>
      <t>20mm nominal  bore (N.B).</t>
    </r>
  </si>
  <si>
    <r>
      <t xml:space="preserve">Providing  and  fixing </t>
    </r>
    <r>
      <rPr>
        <b/>
        <sz val="12"/>
        <rFont val="Calibri"/>
        <family val="2"/>
      </rPr>
      <t>GI pipes</t>
    </r>
    <r>
      <rPr>
        <sz val="12"/>
        <rFont val="Calibri"/>
        <family val="2"/>
      </rPr>
      <t xml:space="preserve"> complete  with  GI sockets,  unions, elbows, tees, nipples  etc.  including trenching &amp; refilling anti-corrosive paint etc.complete  (</t>
    </r>
    <r>
      <rPr>
        <b/>
        <sz val="12"/>
        <rFont val="Calibri"/>
        <family val="2"/>
      </rPr>
      <t>external work</t>
    </r>
    <r>
      <rPr>
        <sz val="12"/>
        <rFont val="Calibri"/>
        <family val="2"/>
      </rPr>
      <t xml:space="preserve">) </t>
    </r>
    <r>
      <rPr>
        <b/>
        <sz val="12"/>
        <rFont val="Calibri"/>
        <family val="2"/>
      </rPr>
      <t>25mm nominal  bore (N.B).</t>
    </r>
  </si>
  <si>
    <r>
      <t xml:space="preserve">Providing  and  fixing </t>
    </r>
    <r>
      <rPr>
        <b/>
        <sz val="12"/>
        <rFont val="Calibri"/>
        <family val="2"/>
      </rPr>
      <t>GI pipes</t>
    </r>
    <r>
      <rPr>
        <sz val="12"/>
        <rFont val="Calibri"/>
        <family val="2"/>
      </rPr>
      <t xml:space="preserve"> complete  with  GI sockets,  unions, elbows, tees, nipples  etc.  including trenching &amp; refilling anti-corrosive paint etc.complete  (</t>
    </r>
    <r>
      <rPr>
        <b/>
        <sz val="12"/>
        <rFont val="Calibri"/>
        <family val="2"/>
      </rPr>
      <t>external work</t>
    </r>
    <r>
      <rPr>
        <sz val="12"/>
        <rFont val="Calibri"/>
        <family val="2"/>
      </rPr>
      <t xml:space="preserve">) </t>
    </r>
    <r>
      <rPr>
        <b/>
        <sz val="12"/>
        <rFont val="Calibri"/>
        <family val="2"/>
      </rPr>
      <t>50mm nominal  bore (N.B).</t>
    </r>
  </si>
  <si>
    <r>
      <t xml:space="preserve">Providing  and fixing </t>
    </r>
    <r>
      <rPr>
        <b/>
        <sz val="12"/>
        <rFont val="Calibri"/>
        <family val="2"/>
      </rPr>
      <t>610mmx453mmx6mm  thk  mirror</t>
    </r>
    <r>
      <rPr>
        <sz val="12"/>
        <rFont val="Calibri"/>
        <family val="2"/>
      </rPr>
      <t xml:space="preserve"> from reputed mirror manufacturer.  Mirror shall  be mounted with glass adjustable revolving CP  brackets etc. complete with CP screws as per specification.</t>
    </r>
  </si>
  <si>
    <r>
      <t>Providing  and  fixing</t>
    </r>
    <r>
      <rPr>
        <b/>
        <sz val="12"/>
        <rFont val="Calibri"/>
        <family val="2"/>
      </rPr>
      <t xml:space="preserve"> 610mmx127mmx6mm  thk  clear glass</t>
    </r>
    <r>
      <rPr>
        <sz val="12"/>
        <rFont val="Calibri"/>
        <family val="2"/>
      </rPr>
      <t xml:space="preserve">  with  </t>
    </r>
    <r>
      <rPr>
        <b/>
        <sz val="12"/>
        <rFont val="Calibri"/>
        <family val="2"/>
      </rPr>
      <t xml:space="preserve">C.P Guard rails </t>
    </r>
    <r>
      <rPr>
        <sz val="12"/>
        <rFont val="Calibri"/>
        <family val="2"/>
      </rPr>
      <t>and mounted  on  C.P. brackets etc. complete as per specification.</t>
    </r>
  </si>
  <si>
    <r>
      <t>Providing and fixing 600x</t>
    </r>
    <r>
      <rPr>
        <b/>
        <sz val="12"/>
        <rFont val="Calibri"/>
        <family val="2"/>
      </rPr>
      <t xml:space="preserve">20mm dia </t>
    </r>
    <r>
      <rPr>
        <sz val="12"/>
        <rFont val="Calibri"/>
        <family val="2"/>
      </rPr>
      <t>stainless steel pipe  wall mounted</t>
    </r>
    <r>
      <rPr>
        <b/>
        <sz val="12"/>
        <rFont val="Calibri"/>
        <family val="2"/>
      </rPr>
      <t xml:space="preserve"> towel rod</t>
    </r>
    <r>
      <rPr>
        <sz val="12"/>
        <rFont val="Calibri"/>
        <family val="2"/>
      </rPr>
      <t xml:space="preserve"> with  stainless steel brackets etc. all complete as per specification.</t>
    </r>
  </si>
  <si>
    <r>
      <t xml:space="preserve">Providing  and fixing </t>
    </r>
    <r>
      <rPr>
        <b/>
        <sz val="12"/>
        <rFont val="Calibri"/>
        <family val="2"/>
      </rPr>
      <t>stainless steel liquid soap  dispenser</t>
    </r>
    <r>
      <rPr>
        <sz val="12"/>
        <rFont val="Calibri"/>
        <family val="2"/>
      </rPr>
      <t>. Dispenser shall be round and easily revolving with removable  threaded  nozzle and  mounted  on  stainless steel brackets etc.complete as per specification.</t>
    </r>
  </si>
  <si>
    <r>
      <t xml:space="preserve">Providing and fixing glazed vitreous wall mounted </t>
    </r>
    <r>
      <rPr>
        <b/>
        <sz val="12"/>
        <rFont val="Calibri"/>
        <family val="2"/>
      </rPr>
      <t>paper holder</t>
    </r>
    <r>
      <rPr>
        <sz val="12"/>
        <rFont val="Calibri"/>
        <family val="2"/>
      </rPr>
      <t xml:space="preserve"> with suitable cover cum cutter fitted with CP screws etc. complete as per specification</t>
    </r>
  </si>
  <si>
    <r>
      <t>Providing and fixing</t>
    </r>
    <r>
      <rPr>
        <b/>
        <sz val="12"/>
        <rFont val="Calibri"/>
        <family val="2"/>
      </rPr>
      <t xml:space="preserve"> chromium plated brass shower </t>
    </r>
    <r>
      <rPr>
        <sz val="12"/>
        <rFont val="Calibri"/>
        <family val="2"/>
      </rPr>
      <t>rose with 15 or 20 mm inlet all complete.</t>
    </r>
  </si>
  <si>
    <r>
      <t>Providing &amp; fixing</t>
    </r>
    <r>
      <rPr>
        <b/>
        <sz val="12"/>
        <rFont val="Calibri"/>
        <family val="2"/>
      </rPr>
      <t xml:space="preserve"> P.V.C. water tank</t>
    </r>
    <r>
      <rPr>
        <sz val="12"/>
        <rFont val="Calibri"/>
        <family val="2"/>
      </rPr>
      <t xml:space="preserve"> (Syntex or equivalent) in position of </t>
    </r>
    <r>
      <rPr>
        <b/>
        <sz val="12"/>
        <rFont val="Calibri"/>
        <family val="2"/>
      </rPr>
      <t>following capacity</t>
    </r>
    <r>
      <rPr>
        <sz val="12"/>
        <rFont val="Calibri"/>
        <family val="2"/>
      </rPr>
      <t>.  The work to including making all necessary inlet &amp; outlet pipes, fixture, ball cocks, valves etc. all complete as per specification at all heights and levels</t>
    </r>
  </si>
  <si>
    <t>1000 liters</t>
  </si>
  <si>
    <t>2000 liters</t>
  </si>
  <si>
    <t>5000 liters</t>
  </si>
  <si>
    <t>SANITARY WORKS</t>
  </si>
  <si>
    <r>
      <t>Supply  and fixing</t>
    </r>
    <r>
      <rPr>
        <b/>
        <sz val="12"/>
        <rFont val="Calibri"/>
        <family val="2"/>
      </rPr>
      <t xml:space="preserve"> vitreous china wash basin</t>
    </r>
    <r>
      <rPr>
        <sz val="12"/>
        <rFont val="Calibri"/>
        <family val="2"/>
      </rPr>
      <t xml:space="preserve">  size 600x450 with R.S. or C.I. brackets painted  white, 15mm chromium plated piller tap, chromium plated brass  chain  with rubber  pluga and waste  of standard  pattern, 32mm dia chromium plated  brass trap unions, plastic connection pipe with chromium plated  nuts,  cutting and making good  the  walls where required etc. complete as per specifications</t>
    </r>
  </si>
  <si>
    <r>
      <t xml:space="preserve">Providing  and  fixing  approved </t>
    </r>
    <r>
      <rPr>
        <b/>
        <sz val="12"/>
        <rFont val="Calibri"/>
        <family val="2"/>
      </rPr>
      <t xml:space="preserve"> vitreous   china acid/alkali  resistant  laboratory  sink</t>
    </r>
    <r>
      <rPr>
        <sz val="12"/>
        <rFont val="Calibri"/>
        <family val="2"/>
      </rPr>
      <t xml:space="preserve">  of  size 600x450x200mm with R.S. or C.I. brackets, chromium plated brass chain with rubber plug 40mm, CP brass waste  with necessaary union complete including painting the fittings,  cutting and  making  good the wall where required  as  per specification.</t>
    </r>
  </si>
  <si>
    <t>2202A</t>
  </si>
  <si>
    <r>
      <t xml:space="preserve">Providing  and  fixing  approved </t>
    </r>
    <r>
      <rPr>
        <b/>
        <sz val="12"/>
        <rFont val="Calibri"/>
        <family val="2"/>
      </rPr>
      <t xml:space="preserve"> stainless steel kitchen  sink</t>
    </r>
    <r>
      <rPr>
        <sz val="12"/>
        <rFont val="Calibri"/>
        <family val="2"/>
      </rPr>
      <t xml:space="preserve">  as per IS: 13983 of  size 915x460x178 mm with C.I. brackets, stainless steel chain with rubber plug 40mm, CP brass waste  trap with necessaary union complete including painting the fittings,  cutting and  making  good the wall where required  as  per specification.</t>
    </r>
  </si>
  <si>
    <r>
      <t>Providing  and fixing colour</t>
    </r>
    <r>
      <rPr>
        <b/>
        <sz val="12"/>
        <rFont val="Calibri"/>
        <family val="2"/>
      </rPr>
      <t xml:space="preserve"> European  type  water closet </t>
    </r>
    <r>
      <rPr>
        <sz val="12"/>
        <rFont val="Calibri"/>
        <family val="2"/>
      </rPr>
      <t>with siphon, open front solid plastic  seat and  plastic  cover, low level 10  litre PVC  water flushing cistern with  valveless  fittings, necessary C.P connections etc. complete  as per specification.</t>
    </r>
  </si>
  <si>
    <r>
      <t xml:space="preserve">Providing  and  fixing </t>
    </r>
    <r>
      <rPr>
        <b/>
        <sz val="12"/>
        <rFont val="Calibri"/>
        <family val="2"/>
      </rPr>
      <t>glazed vitreous  china  pan</t>
    </r>
    <r>
      <rPr>
        <sz val="12"/>
        <rFont val="Calibri"/>
        <family val="2"/>
      </rPr>
      <t xml:space="preserve"> </t>
    </r>
    <r>
      <rPr>
        <b/>
        <sz val="12"/>
        <rFont val="Calibri"/>
        <family val="2"/>
      </rPr>
      <t>(IWC)</t>
    </r>
    <r>
      <rPr>
        <sz val="12"/>
        <rFont val="Calibri"/>
        <family val="2"/>
      </rPr>
      <t xml:space="preserve"> with  foot  rests and high level  10  litre PVC flushing  cistern with valveless fittings,  necessary C.P connections, foot rests shall be made  of white glazed vitreous china with chequered  surface all complete  with   C.I  brackets etc. as per specification.</t>
    </r>
  </si>
  <si>
    <r>
      <t xml:space="preserve">Providing  and  fixing wall type  </t>
    </r>
    <r>
      <rPr>
        <b/>
        <sz val="12"/>
        <rFont val="Calibri"/>
        <family val="2"/>
      </rPr>
      <t xml:space="preserve">glazed  vitreous china urinals </t>
    </r>
    <r>
      <rPr>
        <sz val="12"/>
        <rFont val="Calibri"/>
        <family val="2"/>
      </rPr>
      <t>with photovoltaic control flushing system as per IS:2556 ( part6, sec1) all complete as per specifications.</t>
    </r>
  </si>
  <si>
    <r>
      <t xml:space="preserve">Supply, laying and jointing </t>
    </r>
    <r>
      <rPr>
        <b/>
        <sz val="12"/>
        <rFont val="Calibri"/>
        <family val="2"/>
      </rPr>
      <t>75mm</t>
    </r>
    <r>
      <rPr>
        <sz val="12"/>
        <rFont val="Calibri"/>
        <family val="2"/>
      </rPr>
      <t xml:space="preserve"> dia heavy  duty</t>
    </r>
    <r>
      <rPr>
        <b/>
        <sz val="12"/>
        <rFont val="Calibri"/>
        <family val="2"/>
      </rPr>
      <t xml:space="preserve"> cast  iron pipes</t>
    </r>
    <r>
      <rPr>
        <sz val="12"/>
        <rFont val="Calibri"/>
        <family val="2"/>
      </rPr>
      <t xml:space="preserve"> including bends,  branches  and all  other necessary fittings, lead cocking,   a coat    of   bitumenous   paint,   M.S    holder bats/clamps,  cutting and making good the  walls and floors, jointing, testing etc. all  complete and as per specifications.</t>
    </r>
  </si>
  <si>
    <r>
      <t xml:space="preserve">Supply, laying and jointing </t>
    </r>
    <r>
      <rPr>
        <b/>
        <sz val="12"/>
        <rFont val="Calibri"/>
        <family val="2"/>
      </rPr>
      <t>100mm</t>
    </r>
    <r>
      <rPr>
        <sz val="12"/>
        <rFont val="Calibri"/>
        <family val="2"/>
      </rPr>
      <t xml:space="preserve"> dia heavy duty </t>
    </r>
    <r>
      <rPr>
        <b/>
        <sz val="12"/>
        <rFont val="Calibri"/>
        <family val="2"/>
      </rPr>
      <t>cast  iron pipes i</t>
    </r>
    <r>
      <rPr>
        <sz val="12"/>
        <rFont val="Calibri"/>
        <family val="2"/>
      </rPr>
      <t>ncluding bends,  branches  and all  other necessary fittings, lead  caulking,  a coat    of   bitumenous   paint,   M.S    holder bats/clamps,  cutting and making good the  walls and floors, jointing, testing etc. all  complete and as per specifications.</t>
    </r>
  </si>
  <si>
    <r>
      <t xml:space="preserve">Supply, laying and jointing </t>
    </r>
    <r>
      <rPr>
        <b/>
        <sz val="12"/>
        <rFont val="Calibri"/>
        <family val="2"/>
      </rPr>
      <t xml:space="preserve">150mm </t>
    </r>
    <r>
      <rPr>
        <sz val="12"/>
        <rFont val="Calibri"/>
        <family val="2"/>
      </rPr>
      <t xml:space="preserve">dia heavy duty </t>
    </r>
    <r>
      <rPr>
        <b/>
        <sz val="12"/>
        <rFont val="Calibri"/>
        <family val="2"/>
      </rPr>
      <t>cast  iron pipes</t>
    </r>
    <r>
      <rPr>
        <sz val="12"/>
        <rFont val="Calibri"/>
        <family val="2"/>
      </rPr>
      <t xml:space="preserve"> including bends,  branches  and all  other necessary fittings, a coat  of  bitumenous paint, M.S holder bats/clam lead caulking, a   coat   of  bitumenous  paint,   M.S   holder bats/clamps,  cutting and making good the  walls and floors, jointing, testing etc. all  complete and as per specifications.</t>
    </r>
  </si>
  <si>
    <r>
      <t xml:space="preserve">Providing,  laying  light duty  non  pressure  </t>
    </r>
    <r>
      <rPr>
        <b/>
        <sz val="12"/>
        <rFont val="Calibri"/>
        <family val="2"/>
      </rPr>
      <t>NP3 class  RCC pipes</t>
    </r>
    <r>
      <rPr>
        <sz val="12"/>
        <rFont val="Calibri"/>
        <family val="2"/>
      </rPr>
      <t xml:space="preserve"> with collars jointed  with  stiff mixture of cement mortar 1:2 including testing  of joints etc. complete </t>
    </r>
    <r>
      <rPr>
        <b/>
        <sz val="12"/>
        <rFont val="Calibri"/>
        <family val="2"/>
      </rPr>
      <t xml:space="preserve">150mm </t>
    </r>
    <r>
      <rPr>
        <sz val="12"/>
        <rFont val="Calibri"/>
        <family val="2"/>
      </rPr>
      <t>dia, as per  specifications.</t>
    </r>
  </si>
  <si>
    <r>
      <t xml:space="preserve">Providing,  laying  light duty  non  pressure  </t>
    </r>
    <r>
      <rPr>
        <b/>
        <sz val="12"/>
        <rFont val="Calibri"/>
        <family val="2"/>
      </rPr>
      <t>NP3 class  RCC pipes</t>
    </r>
    <r>
      <rPr>
        <sz val="12"/>
        <rFont val="Calibri"/>
        <family val="2"/>
      </rPr>
      <t xml:space="preserve"> with collars jointed  with  stiff mixture of cement mortar 1:2 including testing  of joints etc. complete </t>
    </r>
    <r>
      <rPr>
        <b/>
        <sz val="12"/>
        <rFont val="Calibri"/>
        <family val="2"/>
      </rPr>
      <t xml:space="preserve">200mm </t>
    </r>
    <r>
      <rPr>
        <sz val="12"/>
        <rFont val="Calibri"/>
        <family val="2"/>
      </rPr>
      <t>dia, as per  specifications.</t>
    </r>
  </si>
  <si>
    <r>
      <t xml:space="preserve">Providing,  laying  light duty  non  pressure  </t>
    </r>
    <r>
      <rPr>
        <b/>
        <sz val="12"/>
        <rFont val="Calibri"/>
        <family val="2"/>
      </rPr>
      <t>NP3 class  RCC pipes</t>
    </r>
    <r>
      <rPr>
        <sz val="12"/>
        <rFont val="Calibri"/>
        <family val="2"/>
      </rPr>
      <t xml:space="preserve"> with collars jointed  with  stiff mixture of cement mortar 1:2 including testing  of joints etc. complete </t>
    </r>
    <r>
      <rPr>
        <b/>
        <sz val="12"/>
        <rFont val="Calibri"/>
        <family val="2"/>
      </rPr>
      <t xml:space="preserve">250mm </t>
    </r>
    <r>
      <rPr>
        <sz val="12"/>
        <rFont val="Calibri"/>
        <family val="2"/>
      </rPr>
      <t>dia, as per  specifications.</t>
    </r>
  </si>
  <si>
    <r>
      <t xml:space="preserve">Providing,  laying  light duty  non  pressure  </t>
    </r>
    <r>
      <rPr>
        <b/>
        <sz val="12"/>
        <rFont val="Calibri"/>
        <family val="2"/>
      </rPr>
      <t xml:space="preserve">NP3 class </t>
    </r>
    <r>
      <rPr>
        <sz val="12"/>
        <rFont val="Calibri"/>
        <family val="2"/>
      </rPr>
      <t xml:space="preserve"> </t>
    </r>
    <r>
      <rPr>
        <b/>
        <sz val="12"/>
        <rFont val="Calibri"/>
        <family val="2"/>
      </rPr>
      <t>RCC pipes</t>
    </r>
    <r>
      <rPr>
        <sz val="12"/>
        <rFont val="Calibri"/>
        <family val="2"/>
      </rPr>
      <t xml:space="preserve"> with collars jointed  with  stiff mixture of cement mortar 1:2 including testing  of joints etc. complete </t>
    </r>
    <r>
      <rPr>
        <b/>
        <sz val="12"/>
        <rFont val="Calibri"/>
        <family val="2"/>
      </rPr>
      <t>300mm dia</t>
    </r>
    <r>
      <rPr>
        <sz val="12"/>
        <rFont val="Calibri"/>
        <family val="2"/>
      </rPr>
      <t>, as per  specifications.</t>
    </r>
  </si>
  <si>
    <r>
      <t xml:space="preserve">Providing,  laying  light duty  non  pressure  </t>
    </r>
    <r>
      <rPr>
        <b/>
        <sz val="12"/>
        <rFont val="Calibri"/>
        <family val="2"/>
      </rPr>
      <t>NP3 class  RCC pipes</t>
    </r>
    <r>
      <rPr>
        <sz val="12"/>
        <rFont val="Calibri"/>
        <family val="2"/>
      </rPr>
      <t xml:space="preserve"> with collars jointed  with  stiff mixture of cement mortar 1:2 including testing  of joints etc. complete</t>
    </r>
    <r>
      <rPr>
        <b/>
        <sz val="12"/>
        <rFont val="Calibri"/>
        <family val="2"/>
      </rPr>
      <t xml:space="preserve"> 500mm dia</t>
    </r>
    <r>
      <rPr>
        <sz val="12"/>
        <rFont val="Calibri"/>
        <family val="2"/>
      </rPr>
      <t>, as per  specifications.</t>
    </r>
  </si>
  <si>
    <r>
      <t xml:space="preserve">Providing,  laying  light duty  non  pressure  </t>
    </r>
    <r>
      <rPr>
        <b/>
        <sz val="12"/>
        <rFont val="Calibri"/>
        <family val="2"/>
      </rPr>
      <t>NP3 class  RCC pipes</t>
    </r>
    <r>
      <rPr>
        <sz val="12"/>
        <rFont val="Calibri"/>
        <family val="2"/>
      </rPr>
      <t xml:space="preserve"> with collars jointed  with  stiff mixture  of cement mortar 1:2 including  testing of  joints  etc. complete</t>
    </r>
    <r>
      <rPr>
        <b/>
        <sz val="12"/>
        <rFont val="Calibri"/>
        <family val="2"/>
      </rPr>
      <t xml:space="preserve"> 600mm  dia,</t>
    </r>
    <r>
      <rPr>
        <sz val="12"/>
        <rFont val="Calibri"/>
        <family val="2"/>
      </rPr>
      <t xml:space="preserve">  as  per specifications.</t>
    </r>
  </si>
  <si>
    <r>
      <t xml:space="preserve">Providing,  laying  light duty  non  pressure </t>
    </r>
    <r>
      <rPr>
        <b/>
        <sz val="12"/>
        <rFont val="Calibri"/>
        <family val="2"/>
      </rPr>
      <t xml:space="preserve"> NP3 class  RCC pipes</t>
    </r>
    <r>
      <rPr>
        <sz val="12"/>
        <rFont val="Calibri"/>
        <family val="2"/>
      </rPr>
      <t xml:space="preserve"> with collars jointed  with  stiff mixture of cement mortar 1:2 including testing  of joints etc. complete</t>
    </r>
    <r>
      <rPr>
        <b/>
        <sz val="12"/>
        <rFont val="Calibri"/>
        <family val="2"/>
      </rPr>
      <t xml:space="preserve"> 900mm</t>
    </r>
    <r>
      <rPr>
        <sz val="12"/>
        <rFont val="Calibri"/>
        <family val="2"/>
      </rPr>
      <t xml:space="preserve"> </t>
    </r>
    <r>
      <rPr>
        <b/>
        <sz val="12"/>
        <rFont val="Calibri"/>
        <family val="2"/>
      </rPr>
      <t>dia</t>
    </r>
    <r>
      <rPr>
        <sz val="12"/>
        <rFont val="Calibri"/>
        <family val="2"/>
      </rPr>
      <t>, as per  specifications.</t>
    </r>
  </si>
  <si>
    <r>
      <t xml:space="preserve">Providing,  laying  light duty  non  pressure </t>
    </r>
    <r>
      <rPr>
        <b/>
        <sz val="12"/>
        <rFont val="Calibri"/>
        <family val="2"/>
      </rPr>
      <t xml:space="preserve"> NP2 class  RCC pipes</t>
    </r>
    <r>
      <rPr>
        <sz val="12"/>
        <rFont val="Calibri"/>
        <family val="2"/>
      </rPr>
      <t xml:space="preserve"> with collars jointed  with  stiff mixture of cement mortar 1:2 including testing  of joints etc. as per  specifications for dia:</t>
    </r>
  </si>
  <si>
    <t xml:space="preserve">150mm </t>
  </si>
  <si>
    <t xml:space="preserve">250mm </t>
  </si>
  <si>
    <t xml:space="preserve">300mm </t>
  </si>
  <si>
    <t xml:space="preserve">400mm </t>
  </si>
  <si>
    <t>500mm</t>
  </si>
  <si>
    <t>600mm</t>
  </si>
  <si>
    <t>750mm</t>
  </si>
  <si>
    <r>
      <t xml:space="preserve">Providing  and  fixing </t>
    </r>
    <r>
      <rPr>
        <b/>
        <sz val="12"/>
        <rFont val="Calibri"/>
        <family val="2"/>
      </rPr>
      <t xml:space="preserve">C.I Manhole cover </t>
    </r>
    <r>
      <rPr>
        <sz val="12"/>
        <rFont val="Calibri"/>
        <family val="2"/>
      </rPr>
      <t xml:space="preserve"> of  size </t>
    </r>
    <r>
      <rPr>
        <b/>
        <sz val="12"/>
        <rFont val="Calibri"/>
        <family val="2"/>
      </rPr>
      <t xml:space="preserve">600mmx450mm </t>
    </r>
    <r>
      <rPr>
        <sz val="12"/>
        <rFont val="Calibri"/>
        <family val="2"/>
      </rPr>
      <t>including frame from reputed  manufacture all completeas per specifications.</t>
    </r>
  </si>
  <si>
    <r>
      <t>Providing and fixing circular heavy duty</t>
    </r>
    <r>
      <rPr>
        <b/>
        <sz val="12"/>
        <rFont val="Calibri"/>
        <family val="2"/>
      </rPr>
      <t xml:space="preserve"> man  hole cover of 600mm </t>
    </r>
    <r>
      <rPr>
        <sz val="12"/>
        <rFont val="Calibri"/>
        <family val="2"/>
      </rPr>
      <t>dia with frame all complete as  per specification.</t>
    </r>
  </si>
  <si>
    <r>
      <t xml:space="preserve">Providing  and fixing </t>
    </r>
    <r>
      <rPr>
        <b/>
        <sz val="12"/>
        <rFont val="Calibri"/>
        <family val="2"/>
      </rPr>
      <t>square mouth S.W Gully  trap</t>
    </r>
    <r>
      <rPr>
        <sz val="12"/>
        <rFont val="Calibri"/>
        <family val="2"/>
      </rPr>
      <t xml:space="preserve"> grade 'A' complete with CI grating, brick  masonry chamber  and watertight CI grating, brick  masonry chamber  and water tight CI cover  with  300x300mm (inside)  the weight of cover to be not less  than 4.53  Kg and frame to be not less than 2.72 Kg  as per  drawing and specifications etc. all  complete size </t>
    </r>
    <r>
      <rPr>
        <b/>
        <sz val="12"/>
        <rFont val="Calibri"/>
        <family val="2"/>
      </rPr>
      <t>100x100mm</t>
    </r>
    <r>
      <rPr>
        <sz val="12"/>
        <rFont val="Calibri"/>
        <family val="2"/>
      </rPr>
      <t xml:space="preserve"> P or S Type.</t>
    </r>
  </si>
  <si>
    <r>
      <t xml:space="preserve">Providing  and fixing square mouth </t>
    </r>
    <r>
      <rPr>
        <b/>
        <sz val="12"/>
        <rFont val="Calibri"/>
        <family val="2"/>
      </rPr>
      <t xml:space="preserve">S.W Gully  trap </t>
    </r>
    <r>
      <rPr>
        <sz val="12"/>
        <rFont val="Calibri"/>
        <family val="2"/>
      </rPr>
      <t xml:space="preserve">grade 'A' complete with CI grating, brick  masonry chamber  and watertight CI grating, brick  masonry chamber  and water tight CI cover  with  300x300mm (inside)  the weight of cover to be not less  than 4.53  Kg and frame to be not less than 2.72 Kg  as per  drawing and specifications etc. all  complete size </t>
    </r>
    <r>
      <rPr>
        <b/>
        <sz val="12"/>
        <rFont val="Calibri"/>
        <family val="2"/>
      </rPr>
      <t>150x100mm</t>
    </r>
    <r>
      <rPr>
        <sz val="12"/>
        <rFont val="Calibri"/>
        <family val="2"/>
      </rPr>
      <t xml:space="preserve"> P or S Type.</t>
    </r>
  </si>
  <si>
    <r>
      <t xml:space="preserve">Providing  and fixing square mouth </t>
    </r>
    <r>
      <rPr>
        <b/>
        <sz val="12"/>
        <rFont val="Calibri"/>
        <family val="2"/>
      </rPr>
      <t>S.W Gully  trap</t>
    </r>
    <r>
      <rPr>
        <sz val="12"/>
        <rFont val="Calibri"/>
        <family val="2"/>
      </rPr>
      <t xml:space="preserve"> grade 'A' complete with CI grating, brick  masonry chamber  and watertight CI grating, brick  masonry chamber  and water tight CI cover  with  300x300mm (inside)  the weight of cover to be not less  than 4.53  Kg and frame to be not less than 2.72 Kg  as per  drawing and specifications etc. all  complete size</t>
    </r>
    <r>
      <rPr>
        <b/>
        <sz val="12"/>
        <rFont val="Calibri"/>
        <family val="2"/>
      </rPr>
      <t xml:space="preserve"> 150x150mm</t>
    </r>
    <r>
      <rPr>
        <sz val="12"/>
        <rFont val="Calibri"/>
        <family val="2"/>
      </rPr>
      <t xml:space="preserve"> P or S Type.</t>
    </r>
  </si>
  <si>
    <r>
      <t xml:space="preserve">Providing  and fixing </t>
    </r>
    <r>
      <rPr>
        <b/>
        <sz val="12"/>
        <rFont val="Calibri"/>
        <family val="2"/>
      </rPr>
      <t xml:space="preserve">C.I. floor traps with  C.P jalli </t>
    </r>
    <r>
      <rPr>
        <sz val="12"/>
        <rFont val="Calibri"/>
        <family val="2"/>
      </rPr>
      <t>complete as per specification.</t>
    </r>
  </si>
  <si>
    <t>NO</t>
  </si>
  <si>
    <r>
      <t>Providing and installing approved brand single tap</t>
    </r>
    <r>
      <rPr>
        <b/>
        <sz val="12"/>
        <rFont val="Calibri"/>
        <family val="2"/>
      </rPr>
      <t xml:space="preserve"> water cooler</t>
    </r>
    <r>
      <rPr>
        <sz val="12"/>
        <rFont val="Calibri"/>
        <family val="2"/>
      </rPr>
      <t xml:space="preserve"> of </t>
    </r>
    <r>
      <rPr>
        <b/>
        <sz val="12"/>
        <rFont val="Calibri"/>
        <family val="2"/>
      </rPr>
      <t xml:space="preserve">80 L </t>
    </r>
    <r>
      <rPr>
        <sz val="12"/>
        <rFont val="Calibri"/>
        <family val="2"/>
      </rPr>
      <t>cooling capacity complete in all respect.</t>
    </r>
  </si>
  <si>
    <r>
      <t>Providing and installing approved brand single tap</t>
    </r>
    <r>
      <rPr>
        <b/>
        <sz val="12"/>
        <rFont val="Calibri"/>
        <family val="2"/>
      </rPr>
      <t xml:space="preserve"> water cooler</t>
    </r>
    <r>
      <rPr>
        <sz val="12"/>
        <rFont val="Calibri"/>
        <family val="2"/>
      </rPr>
      <t xml:space="preserve"> of </t>
    </r>
    <r>
      <rPr>
        <b/>
        <sz val="12"/>
        <rFont val="Calibri"/>
        <family val="2"/>
      </rPr>
      <t xml:space="preserve">150 L </t>
    </r>
    <r>
      <rPr>
        <sz val="12"/>
        <rFont val="Calibri"/>
        <family val="2"/>
      </rPr>
      <t>cooling capacity complete in all respect.</t>
    </r>
  </si>
  <si>
    <r>
      <t xml:space="preserve">Providing and fixing white viterous </t>
    </r>
    <r>
      <rPr>
        <b/>
        <sz val="12"/>
        <rFont val="Calibri"/>
        <family val="2"/>
      </rPr>
      <t>urinal partitions</t>
    </r>
    <r>
      <rPr>
        <sz val="12"/>
        <rFont val="Calibri"/>
        <family val="2"/>
      </rPr>
      <t xml:space="preserve"> all complete as per specification.</t>
    </r>
  </si>
  <si>
    <r>
      <t xml:space="preserve">Providing and fixing </t>
    </r>
    <r>
      <rPr>
        <b/>
        <sz val="12"/>
        <rFont val="Calibri"/>
        <family val="2"/>
      </rPr>
      <t>eye and face fountain</t>
    </r>
    <r>
      <rPr>
        <sz val="12"/>
        <rFont val="Calibri"/>
        <family val="2"/>
      </rPr>
      <t xml:space="preserve"> (combined unit with receptacle) conforming to IS:10592 all complete as per specification.</t>
    </r>
  </si>
  <si>
    <t xml:space="preserve">STRUCTURAL STEEL WORKS  </t>
  </si>
  <si>
    <t>Transporting from BHEL store, fabrication and erection of miscellaneous steel structural works at various elevations,including welding,gas cutting,painting (2 coats with 1 coat primer) etc complete as per drawing and specification.(Only structural steel will be provided by BHEL at free of cost)</t>
  </si>
  <si>
    <t>ROAD WORK INCLUDING SUPPLY OF MATERIAL, COST OF LABOUR, MACHINERY ETC ALL COMPLETE AS PER SPECIFICATION, DRAWING, RELEVANT IRC &amp; IS CODES AND AS DIRECTED BY THE ENGINEER-IN-CHARGE FOR THE FOLLOWING.</t>
  </si>
  <si>
    <r>
      <t>Preparation of sub grade</t>
    </r>
    <r>
      <rPr>
        <sz val="12"/>
        <rFont val="Calibri"/>
        <family val="2"/>
      </rPr>
      <t xml:space="preserve"> by excavating earth to required depth for all types of soil/rock, dressing to camber and consolidating the base including making good the undulation etc. and disposal of surplus earth within plant boundary all complete as per specification.</t>
    </r>
  </si>
  <si>
    <r>
      <t xml:space="preserve">Providing, stacking and laying </t>
    </r>
    <r>
      <rPr>
        <b/>
        <sz val="12"/>
        <rFont val="Calibri"/>
        <family val="2"/>
      </rPr>
      <t>granular morrum</t>
    </r>
    <r>
      <rPr>
        <sz val="12"/>
        <rFont val="Calibri"/>
        <family val="2"/>
      </rPr>
      <t xml:space="preserve"> for shoulder including watering, compaction with road roller to required camber etc. complete as per specification.</t>
    </r>
  </si>
  <si>
    <r>
      <t xml:space="preserve">Providing &amp;Laying water bound </t>
    </r>
    <r>
      <rPr>
        <b/>
        <sz val="12"/>
        <rFont val="Calibri"/>
        <family val="2"/>
      </rPr>
      <t>macadam base course</t>
    </r>
    <r>
      <rPr>
        <sz val="12"/>
        <rFont val="Calibri"/>
        <family val="2"/>
      </rPr>
      <t xml:space="preserve"> in layers of required thickness with stone aggregate </t>
    </r>
    <r>
      <rPr>
        <b/>
        <sz val="12"/>
        <rFont val="Calibri"/>
        <family val="2"/>
      </rPr>
      <t>63mm to 40mm size</t>
    </r>
    <r>
      <rPr>
        <sz val="12"/>
        <rFont val="Calibri"/>
        <family val="2"/>
      </rPr>
      <t>, stone screening and blinding material including screening sorting, spreading to template and consolidation with road roller including carriage, spreading and consolidation of blinding material moorum etc. including cost of material labour all complete.</t>
    </r>
  </si>
  <si>
    <r>
      <t>Laying water bound</t>
    </r>
    <r>
      <rPr>
        <b/>
        <sz val="12"/>
        <rFont val="Calibri"/>
        <family val="2"/>
      </rPr>
      <t xml:space="preserve"> macadam base course</t>
    </r>
    <r>
      <rPr>
        <sz val="12"/>
        <rFont val="Calibri"/>
        <family val="2"/>
      </rPr>
      <t xml:space="preserve"> with stone aggregate </t>
    </r>
    <r>
      <rPr>
        <b/>
        <sz val="12"/>
        <rFont val="Calibri"/>
        <family val="2"/>
      </rPr>
      <t>50mm to 20mm</t>
    </r>
    <r>
      <rPr>
        <sz val="12"/>
        <rFont val="Calibri"/>
        <family val="2"/>
      </rPr>
      <t xml:space="preserve"> size stone screening and binding material including screening, sorting , spreading to template and consolidation with road roller including carriage spreading and consolidation of blinding material moorum etc. Including cost of material labour. All complete.</t>
    </r>
  </si>
  <si>
    <r>
      <t xml:space="preserve">Providing and applying </t>
    </r>
    <r>
      <rPr>
        <b/>
        <sz val="12"/>
        <rFont val="Calibri"/>
        <family val="2"/>
      </rPr>
      <t>Tack coat</t>
    </r>
    <r>
      <rPr>
        <sz val="12"/>
        <rFont val="Calibri"/>
        <family val="2"/>
      </rPr>
      <t xml:space="preserve"> of low viscousity liquid bitumen of a suitable approved grade confirming to IS 73, 217 or 454 as applicable @ 10 kg/10sqm for an untreated WBM surface including scraping, cleaning with compressed air etc. complete.</t>
    </r>
  </si>
  <si>
    <r>
      <t xml:space="preserve">Providing, mixing and laying of compacted 75 thk. </t>
    </r>
    <r>
      <rPr>
        <b/>
        <sz val="12"/>
        <rFont val="Calibri"/>
        <family val="2"/>
      </rPr>
      <t xml:space="preserve">Bituminous Macadam Course. </t>
    </r>
    <r>
      <rPr>
        <sz val="12"/>
        <rFont val="Calibri"/>
        <family val="2"/>
      </rPr>
      <t>Bitumen shall be of a suitable grade complying with IS 73 and aggregates, binder material as specified in specification including hot mixing, hot laying, rolling all complete.</t>
    </r>
  </si>
  <si>
    <r>
      <t xml:space="preserve">Providing,  mixing  and laying </t>
    </r>
    <r>
      <rPr>
        <b/>
        <sz val="12"/>
        <rFont val="Calibri"/>
        <family val="2"/>
      </rPr>
      <t xml:space="preserve"> premix  carpet</t>
    </r>
    <r>
      <rPr>
        <sz val="12"/>
        <rFont val="Calibri"/>
        <family val="2"/>
      </rPr>
      <t xml:space="preserve"> ( as per IRC-14 ) of compacted  25mm thickness in a single  course  composed  of suitable small size  aggregate  premixed with  a  bituminous  binder on  a  prepared  base. Mixing  applying rolling as per IRC specification.</t>
    </r>
  </si>
  <si>
    <r>
      <t xml:space="preserve">Providing and applying </t>
    </r>
    <r>
      <rPr>
        <b/>
        <sz val="12"/>
        <rFont val="Calibri"/>
        <family val="2"/>
      </rPr>
      <t xml:space="preserve">liquid seal coat </t>
    </r>
    <r>
      <rPr>
        <sz val="12"/>
        <rFont val="Calibri"/>
        <family val="2"/>
      </rPr>
      <t>comprising of an application of a layer of bituminous  binder at the rate of 9.8kg/10sqm followed by a cover  of stone chips at the rate of 0.09 cum/10sqm  including rolling as per specification all complete.</t>
    </r>
  </si>
  <si>
    <r>
      <t>Supply and laying (400mm x 100mm X 375mm deep)</t>
    </r>
    <r>
      <rPr>
        <b/>
        <sz val="12"/>
        <rFont val="Calibri"/>
        <family val="2"/>
      </rPr>
      <t xml:space="preserve"> precast concrete kerb stone of grade M15 with 20 mm aggregate and of</t>
    </r>
    <r>
      <rPr>
        <sz val="12"/>
        <rFont val="Calibri"/>
        <family val="2"/>
      </rPr>
      <t xml:space="preserve"> shape as per detailed drawing including fixing in 13mm thk. cement mortar 1:2 in joints, finishing of joints with neat cement paste, making drainage opening where required etc. complete as per spec.</t>
    </r>
  </si>
  <si>
    <t>2410a</t>
  </si>
  <si>
    <t>Providing &amp; laying cement concrete 1:2:4 of 20mm size nominal aggregate in kerbs, edging, dwarf wall etc. including making opening for pipes etc complete excluding the cost of centering and shuttering.</t>
  </si>
  <si>
    <r>
      <t>Providing and laying 230 mm wide</t>
    </r>
    <r>
      <rPr>
        <b/>
        <sz val="12"/>
        <rFont val="Calibri"/>
        <family val="2"/>
      </rPr>
      <t xml:space="preserve"> bricks</t>
    </r>
    <r>
      <rPr>
        <sz val="12"/>
        <rFont val="Calibri"/>
        <family val="2"/>
      </rPr>
      <t>, with crushing strength of 50 kg/cm</t>
    </r>
    <r>
      <rPr>
        <vertAlign val="superscript"/>
        <sz val="12"/>
        <rFont val="Calibri"/>
        <family val="2"/>
      </rPr>
      <t>2</t>
    </r>
    <r>
      <rPr>
        <sz val="12"/>
        <rFont val="Calibri"/>
        <family val="2"/>
      </rPr>
      <t xml:space="preserve">, </t>
    </r>
    <r>
      <rPr>
        <b/>
        <sz val="12"/>
        <rFont val="Calibri"/>
        <family val="2"/>
      </rPr>
      <t>on edge</t>
    </r>
    <r>
      <rPr>
        <sz val="12"/>
        <rFont val="Calibri"/>
        <family val="2"/>
      </rPr>
      <t xml:space="preserve"> for protection including fixing in 13mm thk. cement mortar 1:6 complete.</t>
    </r>
  </si>
  <si>
    <r>
      <t>Dismantling of existing road</t>
    </r>
    <r>
      <rPr>
        <sz val="12"/>
        <rFont val="Calibri"/>
        <family val="2"/>
      </rPr>
      <t xml:space="preserve"> consisting of premix carpet, curb stone/ brick on edge, bitumen macadem course, WBM, prepairing subgrade to receive new WBM including camber consolidation including disposal  of debris within a lead of 1 Km etc. complete and as directed by Engineer.</t>
    </r>
  </si>
  <si>
    <r>
      <t xml:space="preserve">Providing </t>
    </r>
    <r>
      <rPr>
        <b/>
        <sz val="12"/>
        <rFont val="Calibri"/>
        <family val="2"/>
      </rPr>
      <t>25mm  thick premix carpet</t>
    </r>
    <r>
      <rPr>
        <sz val="12"/>
        <rFont val="Calibri"/>
        <family val="2"/>
      </rPr>
      <t xml:space="preserve"> </t>
    </r>
    <r>
      <rPr>
        <b/>
        <sz val="12"/>
        <rFont val="Calibri"/>
        <family val="2"/>
      </rPr>
      <t>on existing/damaged road surfaces</t>
    </r>
    <r>
      <rPr>
        <sz val="12"/>
        <rFont val="Calibri"/>
        <family val="2"/>
      </rPr>
      <t xml:space="preserve"> ( as per IRC-14 ) of compacted  25mm thickness in a single  course  composed  of suitable small size  aggregate  premixed with  a  bituminous  binder on  the existing base including tack coat, cleaning of existing surface, mixing  applying rolling as per IRC specification.</t>
    </r>
  </si>
  <si>
    <r>
      <t xml:space="preserve">Concrete of grade </t>
    </r>
    <r>
      <rPr>
        <b/>
        <sz val="12"/>
        <rFont val="Calibri"/>
        <family val="2"/>
      </rPr>
      <t>M-30</t>
    </r>
    <r>
      <rPr>
        <sz val="12"/>
        <rFont val="Calibri"/>
        <family val="2"/>
      </rPr>
      <t xml:space="preserve"> in roads</t>
    </r>
    <r>
      <rPr>
        <b/>
        <sz val="12"/>
        <rFont val="Calibri"/>
        <family val="2"/>
      </rPr>
      <t xml:space="preserve"> </t>
    </r>
    <r>
      <rPr>
        <sz val="12"/>
        <rFont val="Calibri"/>
        <family val="2"/>
      </rPr>
      <t>etc complete with 20 mm nominal size graded aggregate complete as per specification.</t>
    </r>
  </si>
  <si>
    <r>
      <t xml:space="preserve">Filling below concrete roads </t>
    </r>
    <r>
      <rPr>
        <b/>
        <sz val="12"/>
        <rFont val="Calibri"/>
        <family val="2"/>
      </rPr>
      <t>with stone</t>
    </r>
    <r>
      <rPr>
        <sz val="12"/>
        <rFont val="Calibri"/>
        <family val="2"/>
      </rPr>
      <t xml:space="preserve"> (63 mm down graded), in layers not exceeding 200 mm thickness including breaking of boulders to required sizes, filling the interstices with selected sand and compacting to 85 % of original volume of stone stack for all lifts all complete as per instructions of engineer-in-charge.</t>
    </r>
  </si>
  <si>
    <t>MPH</t>
  </si>
  <si>
    <t>S.T.L- PERIYASAMY (G.E.T.)</t>
  </si>
  <si>
    <t>S.T.L- MR. ANANDRAJ  (A.E.)</t>
  </si>
  <si>
    <t>S.T.L- MR. A SENTHIL KUMAR (A.E.)</t>
  </si>
  <si>
    <t>S.T.L- MR. C.PALNIVEL (S.E.)</t>
  </si>
  <si>
    <t xml:space="preserve">S.T.M- MR. RAJKUMAR PD YADAV </t>
  </si>
  <si>
    <t>S.T.M- MR. DEV ANAND YADAV</t>
  </si>
  <si>
    <t>S.T.M- MR. RAJESH SHUKLA</t>
  </si>
  <si>
    <t>S. T.M. MR. C. SUDHAKAR</t>
  </si>
  <si>
    <t>S. T. M. -MR. NAVEEN KUMAR PANDEY</t>
  </si>
  <si>
    <t>Service Bldg</t>
  </si>
  <si>
    <t>SG AREA(includes Boiler &amp; Mill)</t>
  </si>
  <si>
    <t>VAC</t>
  </si>
  <si>
    <t>ESP and boiler paving</t>
  </si>
  <si>
    <t>Road</t>
  </si>
  <si>
    <t>ETP</t>
  </si>
  <si>
    <t>TAC</t>
  </si>
  <si>
    <t>FOPH</t>
  </si>
  <si>
    <t>ESP Building</t>
  </si>
  <si>
    <t>Pipe Rack</t>
  </si>
  <si>
    <t>Neut. Pit</t>
  </si>
  <si>
    <t xml:space="preserve">CPU </t>
  </si>
  <si>
    <t>ASPH</t>
  </si>
  <si>
    <t>DMPH</t>
  </si>
  <si>
    <t>SWITCH GEAR</t>
  </si>
  <si>
    <t xml:space="preserve">ACWPH/LUBE OIL </t>
  </si>
  <si>
    <t>Door matry Building</t>
  </si>
  <si>
    <t>Transformer Yard /Trans Paving</t>
  </si>
  <si>
    <t xml:space="preserve">Thurst Block/CW </t>
  </si>
  <si>
    <t>Rail Track</t>
  </si>
  <si>
    <t>GT/UT/Oil collection pit</t>
  </si>
  <si>
    <t>ERA INFRA ENGINEERING LTD.</t>
  </si>
  <si>
    <t>S.No</t>
  </si>
  <si>
    <t>Qty</t>
  </si>
  <si>
    <t>Amount</t>
  </si>
  <si>
    <t>Cement</t>
  </si>
  <si>
    <t>S.T.M. Dharmendra Sharma</t>
  </si>
  <si>
    <t>S.T.L.- MR.Abhishek Mishra (A.E.)</t>
  </si>
  <si>
    <t>QTY</t>
  </si>
  <si>
    <t>AMOUNT</t>
  </si>
  <si>
    <t>S. T.M. MR. Pankaj Roy</t>
  </si>
  <si>
    <t>S. T. M. -MR. RAJESH SHUKLA</t>
  </si>
  <si>
    <t>ERA INFRA ENGINEERING LIMITED</t>
  </si>
  <si>
    <t xml:space="preserve">                           370-371/2,SAHI HOSPITAL ROAD,JANGPURA,BHOGAL,NEW DELHI-110014</t>
  </si>
  <si>
    <t>S.NO</t>
  </si>
  <si>
    <t>DESCRIPTION</t>
  </si>
  <si>
    <t>UNIT</t>
  </si>
  <si>
    <t>RATE</t>
  </si>
  <si>
    <t>REMARKS</t>
  </si>
  <si>
    <t>SCAFFOLDING VERTICAL MS 2.00 MTR</t>
  </si>
  <si>
    <t>SCAFFOLDING VERTICAL MS 3.00 MTR</t>
  </si>
  <si>
    <t>SCAFFOLDING HORIZONTAL MS 1.25 MTR</t>
  </si>
  <si>
    <t>COUPLER MS FIXED 40 MM</t>
  </si>
  <si>
    <t>TOTAL AMOUNT</t>
  </si>
  <si>
    <t>SHUTTERING MATERIAL REQUIRED IN THIS MONTH</t>
  </si>
  <si>
    <t xml:space="preserve">S.NO. </t>
  </si>
  <si>
    <t xml:space="preserve">ITEM DESCRIPTION </t>
  </si>
  <si>
    <t xml:space="preserve">UNIT </t>
  </si>
  <si>
    <t>QUANTITY</t>
  </si>
  <si>
    <t xml:space="preserve">AMOUNT </t>
  </si>
  <si>
    <t xml:space="preserve">REMARKS </t>
  </si>
  <si>
    <t>A</t>
  </si>
  <si>
    <t>WOODEN MATERIALS</t>
  </si>
  <si>
    <t>PLY</t>
  </si>
  <si>
    <t>CFT</t>
  </si>
  <si>
    <t>SHUTTERING OIL</t>
  </si>
  <si>
    <t>LTR</t>
  </si>
  <si>
    <t>TOTAL (a)</t>
  </si>
  <si>
    <t>COUPLER MS SWIVEL 40 MM</t>
  </si>
  <si>
    <t>SHUTTERING PLATES MS 600 X 900 MM</t>
  </si>
  <si>
    <t>Lumsum</t>
  </si>
  <si>
    <t>OTHERS  (REPARING)</t>
  </si>
  <si>
    <t>370-371/2,SAHI HOSPITAL ROAD,JANGPURA,BHOGAL,NEW DELHI-110014</t>
  </si>
  <si>
    <t>370,371/72,SAHI HOSPITAL ROAD,JANGPURA,BHOGAL,NEW DELHI-110014</t>
  </si>
  <si>
    <t>Expected</t>
  </si>
  <si>
    <t>WELDING MACHINE  AIR COOLED 350 AMP</t>
  </si>
  <si>
    <t>WELDING MACHINE  AIR COOLED 400 AMP</t>
  </si>
  <si>
    <t>TOTAL :</t>
  </si>
  <si>
    <t>(CONSTRUCTION &amp; CONTRACTS DIVISION)</t>
  </si>
  <si>
    <t>Hire Charges of Machinery</t>
  </si>
  <si>
    <t>Sl. No.</t>
  </si>
  <si>
    <t>Agency Name/EIEL/EMD</t>
  </si>
  <si>
    <t>Machinery Name/Sl. No</t>
  </si>
  <si>
    <t xml:space="preserve">Total Availaibility as per WO (Hrs per day)    </t>
  </si>
  <si>
    <t>Total running is a month</t>
  </si>
  <si>
    <t>Rate/ Hrs</t>
  </si>
  <si>
    <t>Overtime</t>
  </si>
  <si>
    <t>CIVIL WORKS</t>
  </si>
  <si>
    <t xml:space="preserve">JCB </t>
  </si>
  <si>
    <t>TOTAL (A)</t>
  </si>
  <si>
    <t>B</t>
  </si>
  <si>
    <t>STRUCTURAL WORKS</t>
  </si>
  <si>
    <t>TOTAL (B)</t>
  </si>
  <si>
    <t>GRAND TOTAL (A+B) :</t>
  </si>
  <si>
    <t>370-71/2, SAHI HOSPITAL ROAD, JANGPURA, BHOGAL, NEW DELHI-110014.</t>
  </si>
  <si>
    <t>S. No.</t>
  </si>
  <si>
    <t>EQPT ID</t>
  </si>
  <si>
    <t>EQUIPMENT</t>
  </si>
  <si>
    <t>MODEL</t>
  </si>
  <si>
    <t>CAPACITY</t>
  </si>
  <si>
    <t>Working Days</t>
  </si>
  <si>
    <t>Break Down Days</t>
  </si>
  <si>
    <t>MONTHLY RENTAL CHARGES</t>
  </si>
  <si>
    <t>ADD</t>
  </si>
  <si>
    <t>ADD MANPOWER CHARGES</t>
  </si>
  <si>
    <t>LESS: B/DOWN DAYS CHRG.</t>
  </si>
  <si>
    <t>TOTAL EQUIPMENT CHARGES (H+J+K+L)</t>
  </si>
  <si>
    <t>HOURS</t>
  </si>
  <si>
    <t>CLOCKED</t>
  </si>
  <si>
    <t>CHARGES</t>
  </si>
  <si>
    <t>HYWA</t>
  </si>
  <si>
    <t>Total:</t>
  </si>
  <si>
    <t>MACHINERY &amp; EQUIPMENTS REQUIREMENT</t>
  </si>
  <si>
    <t>A. MAJOR MACHINERY &amp; EQUIPMENTS</t>
  </si>
  <si>
    <t>A. 1. COMPANY OWNED</t>
  </si>
  <si>
    <t>DETATIL OF MACHINERY &amp; EQUPMENTS</t>
  </si>
  <si>
    <t>BUDGET</t>
  </si>
  <si>
    <t>AVAILABLE</t>
  </si>
  <si>
    <t>SHORTFALL/ SURPLUS</t>
  </si>
  <si>
    <t>NEXT TWO MONTHS BUDGET</t>
  </si>
  <si>
    <t>CONCRETE PUMP</t>
  </si>
  <si>
    <t>TRANSIT MIXER</t>
  </si>
  <si>
    <t>TRACTOR</t>
  </si>
  <si>
    <t>HYDRA</t>
  </si>
  <si>
    <t>A. 2. HIRED MACHINERY</t>
  </si>
  <si>
    <t xml:space="preserve">J.C.B </t>
  </si>
  <si>
    <t>Nos</t>
  </si>
  <si>
    <t>TOTAL MACHINERIES :</t>
  </si>
  <si>
    <t>(FOR NEXT TWO MONTH)</t>
  </si>
  <si>
    <t>Material :</t>
  </si>
  <si>
    <t>S.NO.</t>
  </si>
  <si>
    <t>Descriptions</t>
  </si>
  <si>
    <t>Unit</t>
  </si>
  <si>
    <t>Available AT SITE</t>
  </si>
  <si>
    <t>Requirement of Man Power</t>
  </si>
  <si>
    <t>A-</t>
  </si>
  <si>
    <t>Manpower :</t>
  </si>
  <si>
    <t xml:space="preserve">CATEGORY </t>
  </si>
  <si>
    <t>Required Per Day</t>
  </si>
  <si>
    <t>Available Per- Day</t>
  </si>
  <si>
    <t>Required next month</t>
  </si>
  <si>
    <t>Mason</t>
  </si>
  <si>
    <t>PAINTER</t>
  </si>
  <si>
    <t>TOTAL MANPOWER :</t>
  </si>
  <si>
    <t>BUDGET QTY</t>
  </si>
  <si>
    <t>LABOUR AMOUNT</t>
  </si>
  <si>
    <t>MATERIAL AMOUNT</t>
  </si>
  <si>
    <t>PARTY AMOUNT</t>
  </si>
  <si>
    <t>BOQ AMOUNT</t>
  </si>
  <si>
    <t xml:space="preserve">TOR STEEL </t>
  </si>
  <si>
    <t>SAND</t>
  </si>
  <si>
    <t>AGG 10</t>
  </si>
  <si>
    <t>AGG 20</t>
  </si>
  <si>
    <t xml:space="preserve">BRICKS </t>
  </si>
  <si>
    <t>BOULDER</t>
  </si>
  <si>
    <t>PLY 12 MM</t>
  </si>
  <si>
    <t>BATTEN</t>
  </si>
  <si>
    <t>NAILS</t>
  </si>
  <si>
    <t xml:space="preserve">SHUTTERING OIL </t>
  </si>
  <si>
    <t>CICO PLAST</t>
  </si>
  <si>
    <t xml:space="preserve">MASON </t>
  </si>
  <si>
    <t>CARPENTER</t>
  </si>
  <si>
    <t>BAR BINDER</t>
  </si>
  <si>
    <t>C HELPER</t>
  </si>
  <si>
    <t>CEMENT</t>
  </si>
  <si>
    <t>M. HELPER</t>
  </si>
  <si>
    <t>C. HELPER</t>
  </si>
  <si>
    <t>B.HELPER</t>
  </si>
  <si>
    <t>FITTER</t>
  </si>
  <si>
    <t>F.HELPER</t>
  </si>
  <si>
    <t>SHEET Fixer</t>
  </si>
  <si>
    <t>S.Helper</t>
  </si>
  <si>
    <t>WELDER</t>
  </si>
  <si>
    <t>W.HELPER</t>
  </si>
  <si>
    <t>CUTTER</t>
  </si>
  <si>
    <t>C.HELPER</t>
  </si>
  <si>
    <t>EXCAVATOR</t>
  </si>
  <si>
    <t>UNSKILLED</t>
  </si>
  <si>
    <t>AGG 40-63</t>
  </si>
  <si>
    <t>MASON</t>
  </si>
  <si>
    <t>ANNEXURE-III</t>
  </si>
  <si>
    <t>MUSTER ROLL-C</t>
  </si>
  <si>
    <t>SUBMITTED BY PROJECT</t>
  </si>
  <si>
    <t>VERIFIED &amp; CERTIFIED AT HEAD OFFICE</t>
  </si>
  <si>
    <t xml:space="preserve">Description </t>
  </si>
  <si>
    <t>Rate</t>
  </si>
  <si>
    <t xml:space="preserve">Budgeted  as per Monthly Budget </t>
  </si>
  <si>
    <t>As per Monthly Budget for Today</t>
  </si>
  <si>
    <t>Actual for Today</t>
  </si>
  <si>
    <t>Balance budget</t>
  </si>
  <si>
    <t>Cumulative As per Actual 
(Upto Previous Day)</t>
  </si>
  <si>
    <t>Cumulative As per Actual
(Upto Date)</t>
  </si>
  <si>
    <t>Justification % as on today</t>
  </si>
  <si>
    <t>Justification % Cummulative</t>
  </si>
  <si>
    <t>Amt. (in Rs.)</t>
  </si>
  <si>
    <t>C</t>
  </si>
  <si>
    <t xml:space="preserve">Productive Labour </t>
  </si>
  <si>
    <t>a.</t>
  </si>
  <si>
    <t>Muster Roll (P.C not working on Item Rate)</t>
  </si>
  <si>
    <t>Labour</t>
  </si>
  <si>
    <t>MALDA LABOUR</t>
  </si>
  <si>
    <t>Nos.</t>
  </si>
  <si>
    <t>M COOLIE</t>
  </si>
  <si>
    <t>B HELPER</t>
  </si>
  <si>
    <t>BARBINDER</t>
  </si>
  <si>
    <t>F HELPER</t>
  </si>
  <si>
    <t>b.</t>
  </si>
  <si>
    <t>Muster Roll (P.C working on Item Rate)</t>
  </si>
  <si>
    <t>HELPER</t>
  </si>
  <si>
    <t>PL HELPER</t>
  </si>
  <si>
    <t>PLUMBER</t>
  </si>
  <si>
    <t>P HELPER</t>
  </si>
  <si>
    <t>Total of C (a+b)</t>
  </si>
  <si>
    <t>Donkey</t>
  </si>
  <si>
    <t>loss @10%</t>
  </si>
  <si>
    <t>FCOOLIE</t>
  </si>
  <si>
    <t>Material Coeff.</t>
  </si>
  <si>
    <t>Amount (in Rs.)</t>
  </si>
  <si>
    <t>Fixed Muster Roll (w/o O.T)</t>
  </si>
  <si>
    <t>Agg</t>
  </si>
  <si>
    <t>Coarse sand</t>
  </si>
  <si>
    <t>Fine sand</t>
  </si>
  <si>
    <t>Modular brick</t>
  </si>
  <si>
    <t>Fps Brick</t>
  </si>
  <si>
    <t>Steel 6mm</t>
  </si>
  <si>
    <t>Steel 8mm</t>
  </si>
  <si>
    <t>Steel 10mm</t>
  </si>
  <si>
    <t>Steel 12mm</t>
  </si>
  <si>
    <t>40x40x5</t>
  </si>
  <si>
    <t>Total A (Annexure-I)</t>
  </si>
  <si>
    <t>Muster Roll (with O.T) (Non-Productive)</t>
  </si>
  <si>
    <t>Total B (Annexure-II)</t>
  </si>
  <si>
    <t>Total C (a+b) (Annexure-III)</t>
  </si>
  <si>
    <t>D</t>
  </si>
  <si>
    <t>Debitable Labour to P/C</t>
  </si>
  <si>
    <t>Muster Roll</t>
  </si>
  <si>
    <t>Un Skilled</t>
  </si>
  <si>
    <t>Skilled</t>
  </si>
  <si>
    <t>P/C</t>
  </si>
  <si>
    <t>Total of D</t>
  </si>
  <si>
    <t>E</t>
  </si>
  <si>
    <t>Net Supply for Productive Work</t>
  </si>
  <si>
    <t>C-D</t>
  </si>
  <si>
    <t>F</t>
  </si>
  <si>
    <t>Productive Work</t>
  </si>
  <si>
    <t>RCC in foundation</t>
  </si>
  <si>
    <t>Cum</t>
  </si>
  <si>
    <t>Earth Filling</t>
  </si>
  <si>
    <t>Excavation</t>
  </si>
  <si>
    <t>Brick Work</t>
  </si>
  <si>
    <t>Chipping Work</t>
  </si>
  <si>
    <t>Shifting of Material</t>
  </si>
  <si>
    <t>PCC</t>
  </si>
  <si>
    <t>Metal Soiling</t>
  </si>
  <si>
    <t>Plaster</t>
  </si>
  <si>
    <t>Sqm.</t>
  </si>
  <si>
    <t>Shuttering.</t>
  </si>
  <si>
    <t>Sand Filling</t>
  </si>
  <si>
    <t>Total F</t>
  </si>
  <si>
    <t>%age Achievement of Labour on supply basis</t>
  </si>
  <si>
    <t>%age Achievement of Machinery on supply basis</t>
  </si>
  <si>
    <t>Note:-</t>
  </si>
  <si>
    <t>Separate Measurement Sheet to be attached for justification.</t>
  </si>
  <si>
    <t>Project In-Charge</t>
  </si>
  <si>
    <t>ANNEXURE-I</t>
  </si>
  <si>
    <t>MUSTER ROLL-A</t>
  </si>
  <si>
    <t>SUBMITTED</t>
  </si>
  <si>
    <t>Designation</t>
  </si>
  <si>
    <t>Budgeted  as per Monthly Budget for Today</t>
  </si>
  <si>
    <t>Revised Target for Today</t>
  </si>
  <si>
    <t>Achievement for Today</t>
  </si>
  <si>
    <t>Revised target for Next day</t>
  </si>
  <si>
    <t>Cumulative Achievement
Previous Day</t>
  </si>
  <si>
    <t>Cumulative Achievement
Upto Date</t>
  </si>
  <si>
    <t>A1</t>
  </si>
  <si>
    <t>Temporary Staff - B</t>
  </si>
  <si>
    <t>SWEEPER</t>
  </si>
  <si>
    <t>COOK</t>
  </si>
  <si>
    <t>Total of A1</t>
  </si>
  <si>
    <t>A2</t>
  </si>
  <si>
    <t>Muster Roll (w/o O.T)</t>
  </si>
  <si>
    <t>Total of A2</t>
  </si>
  <si>
    <t>ANNEXURE-II</t>
  </si>
  <si>
    <t>MUSTUR ROLL-B</t>
  </si>
  <si>
    <t>MASSON</t>
  </si>
  <si>
    <t>ADD FOR OVER TIME @ 25%</t>
  </si>
  <si>
    <t>Total B</t>
  </si>
  <si>
    <t>Labour engaged</t>
  </si>
  <si>
    <t xml:space="preserve">Total  </t>
  </si>
  <si>
    <t>BOILER / BUNKER / TG AREA [DHANANJAY TIWARI WITH SAURABH CHAUDHARY]</t>
  </si>
  <si>
    <t>S. NO.</t>
  </si>
  <si>
    <t>BOQ CODE</t>
  </si>
  <si>
    <t>Activities</t>
  </si>
  <si>
    <t>TOTAL</t>
  </si>
  <si>
    <t>DIFF.</t>
  </si>
  <si>
    <t>7c</t>
  </si>
  <si>
    <t>7d</t>
  </si>
  <si>
    <t>20a</t>
  </si>
  <si>
    <t>Rmt</t>
  </si>
  <si>
    <t>I.25a</t>
  </si>
  <si>
    <t>J.36ai</t>
  </si>
  <si>
    <t>38b</t>
  </si>
  <si>
    <t>Sqm</t>
  </si>
  <si>
    <t>49a</t>
  </si>
  <si>
    <t>51h</t>
  </si>
  <si>
    <t>kg</t>
  </si>
  <si>
    <t>68aii</t>
  </si>
  <si>
    <t>Quintal</t>
  </si>
  <si>
    <t>70b</t>
  </si>
  <si>
    <t>73b</t>
  </si>
  <si>
    <t>M</t>
  </si>
  <si>
    <t>75a</t>
  </si>
  <si>
    <t>Each</t>
  </si>
  <si>
    <t>MPH BOILER / ESP AREA [SHIV KUMAR RAJPUT E06405 WITH SHREEPAL  E03922]</t>
  </si>
  <si>
    <t>1(a)</t>
  </si>
  <si>
    <t>In soil (All types)</t>
  </si>
  <si>
    <t>6a</t>
  </si>
  <si>
    <t xml:space="preserve">63 mm to 45 mm graded hard stone agg. </t>
  </si>
  <si>
    <t>6b</t>
  </si>
  <si>
    <t>7a</t>
  </si>
  <si>
    <t>M 15 (with graded agg. of nominal size 40 mm) nominal mix</t>
  </si>
  <si>
    <t>8(a)</t>
  </si>
  <si>
    <t xml:space="preserve">For all works below ground level </t>
  </si>
  <si>
    <t>8(b)</t>
  </si>
  <si>
    <t>8(d)</t>
  </si>
  <si>
    <t>11(a)</t>
  </si>
  <si>
    <t xml:space="preserve">For works below ground level </t>
  </si>
  <si>
    <t>11(b)(ii)</t>
  </si>
  <si>
    <t xml:space="preserve">High Strength deformed TMT bars </t>
  </si>
  <si>
    <t>12(a)</t>
  </si>
  <si>
    <t>12(b)</t>
  </si>
  <si>
    <t xml:space="preserve">For works above ground level </t>
  </si>
  <si>
    <t>G17</t>
  </si>
  <si>
    <t>S/F/INS Bolts,</t>
  </si>
  <si>
    <t>Fabrication 65%</t>
  </si>
  <si>
    <t>Erection 10%</t>
  </si>
  <si>
    <t>Alignment10%</t>
  </si>
  <si>
    <t>Handed Over 10%</t>
  </si>
  <si>
    <t>Material reconcilation 5%</t>
  </si>
  <si>
    <t>FABRICATION WORK [AJAI KUMAR E04944 WITH SUNIL LAMBA]</t>
  </si>
  <si>
    <t>I.26a-1</t>
  </si>
  <si>
    <t>Fabrication of  str. Steel 65%</t>
  </si>
  <si>
    <t>I.26b-5</t>
  </si>
  <si>
    <t>Material Reconcillation 10%</t>
  </si>
  <si>
    <t>I27b</t>
  </si>
  <si>
    <t>SS HOOPER</t>
  </si>
  <si>
    <t>I.28a</t>
  </si>
  <si>
    <t>BLAST CLEANING</t>
  </si>
  <si>
    <t>I.28b</t>
  </si>
  <si>
    <t>Applying  intermediate  coat</t>
  </si>
  <si>
    <t>ERECTION WORK [VISHAL KAUSHIK, VIPIN KUMAR WITH KUNJ BIHARI &amp; JITENDRA PAL SINGH]</t>
  </si>
  <si>
    <t>I.26a-2</t>
  </si>
  <si>
    <t>Erection 7.5%</t>
  </si>
  <si>
    <t>I.26a-3</t>
  </si>
  <si>
    <t>Alignment 7.5%</t>
  </si>
  <si>
    <t>I.26a-4</t>
  </si>
  <si>
    <t>I.27b</t>
  </si>
  <si>
    <t>Kg</t>
  </si>
  <si>
    <t>I.28c</t>
  </si>
  <si>
    <t>POLYMIDE CURED EPOXY 75 MICRON</t>
  </si>
  <si>
    <t>I29a</t>
  </si>
  <si>
    <t>P/F electro forged grating</t>
  </si>
  <si>
    <t>Re-Erection</t>
  </si>
  <si>
    <t>35b</t>
  </si>
  <si>
    <t>L.45</t>
  </si>
  <si>
    <t>L.46a</t>
  </si>
  <si>
    <t>colour coated metal decking 0.6 mm</t>
  </si>
  <si>
    <t>ROAD / OFFSITE BUILD. AREA [BADRI SINGH E00142 WITH BRIJ BIHARI SINGH &amp; 4 DETs]</t>
  </si>
  <si>
    <t>2a</t>
  </si>
  <si>
    <t>M 7.5 (with graded agg. of nominal size 40 mm) nominal mix</t>
  </si>
  <si>
    <t>For all works above ground lvl.(except top deck)</t>
  </si>
  <si>
    <t>10a</t>
  </si>
  <si>
    <t>15a</t>
  </si>
  <si>
    <t>Qtl</t>
  </si>
  <si>
    <t>15b</t>
  </si>
  <si>
    <t>Burnt Clay Brick work in  1:6</t>
  </si>
  <si>
    <t>cum</t>
  </si>
  <si>
    <t>38a</t>
  </si>
  <si>
    <t>18mm CM 1:4 (Cement : fine sand)</t>
  </si>
  <si>
    <t>12mm thick Cement Plaster in fine sand</t>
  </si>
  <si>
    <t>38d</t>
  </si>
  <si>
    <t>6mm thick plaster on ceiling</t>
  </si>
  <si>
    <t>41a</t>
  </si>
  <si>
    <t>OBD</t>
  </si>
  <si>
    <t>41c</t>
  </si>
  <si>
    <t>41d</t>
  </si>
  <si>
    <t>43b</t>
  </si>
  <si>
    <t>51aii</t>
  </si>
  <si>
    <t>51b</t>
  </si>
  <si>
    <t>aluminium work for door, windows, ventilators etc.</t>
  </si>
  <si>
    <t>60ai</t>
  </si>
  <si>
    <t>66a</t>
  </si>
  <si>
    <t>PVC Coated Chain link fencing</t>
  </si>
  <si>
    <t>70a</t>
  </si>
  <si>
    <t>74a</t>
  </si>
  <si>
    <t>200 mm dia pipeNP3</t>
  </si>
  <si>
    <t>74b</t>
  </si>
  <si>
    <t>300 mm dia pipeNP3</t>
  </si>
  <si>
    <t>74c</t>
  </si>
  <si>
    <t>450 mm dia pipeNP3</t>
  </si>
  <si>
    <t>74d</t>
  </si>
  <si>
    <t>600 mm dia pipeNP3</t>
  </si>
  <si>
    <t>74e</t>
  </si>
  <si>
    <t>ESP / MPH AREA [NARENDRA KUMAR E05460 WITH TALIM HUSSAIN]</t>
  </si>
  <si>
    <t>1a</t>
  </si>
  <si>
    <t>1c</t>
  </si>
  <si>
    <t>BOILER TG AREA [VIJAYPAL SINGH E01065 WITH DINA NATH]</t>
  </si>
  <si>
    <t>7(a)</t>
  </si>
  <si>
    <t>8ci</t>
  </si>
  <si>
    <t>8ciii</t>
  </si>
  <si>
    <t>13b</t>
  </si>
  <si>
    <t>49ai</t>
  </si>
  <si>
    <t>60aii</t>
  </si>
  <si>
    <t>MPH AREA [ASHOK KUMAR E08476 WITH SANJEET KUMAR E03937]</t>
  </si>
  <si>
    <t>B9</t>
  </si>
  <si>
    <t>15(a)</t>
  </si>
  <si>
    <t>18a</t>
  </si>
  <si>
    <t xml:space="preserve">Cement sand grout </t>
  </si>
  <si>
    <t>cu.dm</t>
  </si>
  <si>
    <t>51d</t>
  </si>
  <si>
    <t>62a</t>
  </si>
  <si>
    <t>62e</t>
  </si>
  <si>
    <t>70c</t>
  </si>
  <si>
    <t xml:space="preserve">Quantity </t>
  </si>
  <si>
    <t>Remarks</t>
  </si>
  <si>
    <t>Staff Salary</t>
  </si>
  <si>
    <t>Incentive Staff</t>
  </si>
  <si>
    <t>STAFF &amp; OTHERS (FOR NIGHT WORK)</t>
  </si>
  <si>
    <t>L.S.</t>
  </si>
  <si>
    <t>Total - B</t>
  </si>
  <si>
    <t>Labour Welfare</t>
  </si>
  <si>
    <t xml:space="preserve">CANTEEN EXPENSES </t>
  </si>
  <si>
    <t>Total - C</t>
  </si>
  <si>
    <t>Testing Charges</t>
  </si>
  <si>
    <t>WATER TEST</t>
  </si>
  <si>
    <t>UT &amp; RT TESTING</t>
  </si>
  <si>
    <t>Total - D</t>
  </si>
  <si>
    <t>Car Hiring Charges</t>
  </si>
  <si>
    <t>SUMO-1</t>
  </si>
  <si>
    <t>SUMO-2</t>
  </si>
  <si>
    <t>Total - E</t>
  </si>
  <si>
    <t>Repair &amp; Maintenance</t>
  </si>
  <si>
    <t>MOTOR REPAIR</t>
  </si>
  <si>
    <t>BATCHING PLANT REPAIR</t>
  </si>
  <si>
    <t>TRACTOR REPAIR</t>
  </si>
  <si>
    <t>CONC. PUMP REPAIR</t>
  </si>
  <si>
    <t>OTHERS</t>
  </si>
  <si>
    <t>Total - F</t>
  </si>
  <si>
    <t>G</t>
  </si>
  <si>
    <t>Local Conveyance (STAFF)</t>
  </si>
  <si>
    <t>OTHERS STAFF</t>
  </si>
  <si>
    <t>Total - G</t>
  </si>
  <si>
    <t>H</t>
  </si>
  <si>
    <t>Travelling</t>
  </si>
  <si>
    <t>STAFF</t>
  </si>
  <si>
    <t>PC</t>
  </si>
  <si>
    <t>Total - H</t>
  </si>
  <si>
    <t>I</t>
  </si>
  <si>
    <t>Rent Staff Quarters/Office</t>
  </si>
  <si>
    <t xml:space="preserve">GUEST HOUSE NO -01 </t>
  </si>
  <si>
    <t xml:space="preserve">GUEST HOUSE NO -02  </t>
  </si>
  <si>
    <t>GUEST HOUSE NO -04</t>
  </si>
  <si>
    <t>Total - I</t>
  </si>
  <si>
    <t>J</t>
  </si>
  <si>
    <t>Guest House  Expenses</t>
  </si>
  <si>
    <t>CLEANING EXPENSES</t>
  </si>
  <si>
    <t>DISH/CABLE CHARGES</t>
  </si>
  <si>
    <t>WATER/ELECTRIC CHARGES</t>
  </si>
  <si>
    <t>NEWS PAPER &amp; MAGZINE</t>
  </si>
  <si>
    <t>MATRESS &amp; QUILTS</t>
  </si>
  <si>
    <t>Total - J</t>
  </si>
  <si>
    <t>K</t>
  </si>
  <si>
    <t>Staff Welfare</t>
  </si>
  <si>
    <t>NIGHT FOODING (LABOUR)</t>
  </si>
  <si>
    <t>SNACKS AFTER 8 O'CLOCK</t>
  </si>
  <si>
    <t>Total - K</t>
  </si>
  <si>
    <t>L</t>
  </si>
  <si>
    <t>Client Entertainment</t>
  </si>
  <si>
    <t xml:space="preserve">REFRESHMENT </t>
  </si>
  <si>
    <t>Total - L</t>
  </si>
  <si>
    <t>Medical Expenses</t>
  </si>
  <si>
    <t>LABOUR TREATMENT (EXCLUDING MAJOR ACCIDENT &amp; INCLUDING P/C M/s MRL LABOUR)</t>
  </si>
  <si>
    <t>Total - M</t>
  </si>
  <si>
    <t>N</t>
  </si>
  <si>
    <t>Insurance Premium</t>
  </si>
  <si>
    <t>WC &amp; CAR POLICY</t>
  </si>
  <si>
    <t>Total - N</t>
  </si>
  <si>
    <t>O</t>
  </si>
  <si>
    <t>Printing &amp; Stationary</t>
  </si>
  <si>
    <t>OFFICE STATIONERY (PEN, PENCIL, FILES, A4 PAPER ETC)</t>
  </si>
  <si>
    <t>COMPUTER PERIPHERELS</t>
  </si>
  <si>
    <t xml:space="preserve">PHOTOCOPY </t>
  </si>
  <si>
    <t>Total - O</t>
  </si>
  <si>
    <t>P</t>
  </si>
  <si>
    <t>Telephone &amp; Fax</t>
  </si>
  <si>
    <t>MOBILE EXPENSES AS PER CIRCULAR &amp; APPROVAL</t>
  </si>
  <si>
    <t>INTERNET &amp; SITE PHONE</t>
  </si>
  <si>
    <t>Total - P</t>
  </si>
  <si>
    <t>Q</t>
  </si>
  <si>
    <t>Postage &amp; Telegram</t>
  </si>
  <si>
    <t>COURIER CHARGE</t>
  </si>
  <si>
    <t>Total - Q</t>
  </si>
  <si>
    <t>R</t>
  </si>
  <si>
    <t>Vehicle Running &amp; Maint.</t>
  </si>
  <si>
    <t>Store</t>
  </si>
  <si>
    <t>HR/IR</t>
  </si>
  <si>
    <t>Site</t>
  </si>
  <si>
    <t>Total - R</t>
  </si>
  <si>
    <t>S</t>
  </si>
  <si>
    <t>Watch &amp; Ward</t>
  </si>
  <si>
    <t>Total - S</t>
  </si>
  <si>
    <t>T</t>
  </si>
  <si>
    <t>Pooja Expenses</t>
  </si>
  <si>
    <t xml:space="preserve">TUESDAY, </t>
  </si>
  <si>
    <t>SITE POOJA EXPENSES</t>
  </si>
  <si>
    <t>Total - T</t>
  </si>
  <si>
    <t>U</t>
  </si>
  <si>
    <t>Legal &amp; Professional Charges</t>
  </si>
  <si>
    <t>REVENUE STAMP</t>
  </si>
  <si>
    <t>STAMP PAPER</t>
  </si>
  <si>
    <t>DRAWING CHARGE</t>
  </si>
  <si>
    <t>Total - U</t>
  </si>
  <si>
    <t>V</t>
  </si>
  <si>
    <t>Bank Charges &amp; Commission</t>
  </si>
  <si>
    <t>Bank Charges (BG, LC, TT, ETC)</t>
  </si>
  <si>
    <t>Total - V</t>
  </si>
  <si>
    <t>W</t>
  </si>
  <si>
    <t>Interest Paid</t>
  </si>
  <si>
    <t>INT. ON MOB.</t>
  </si>
  <si>
    <t>Total - W</t>
  </si>
  <si>
    <t>X</t>
  </si>
  <si>
    <t>Books, Periodicals &amp; Journal</t>
  </si>
  <si>
    <t>NEWS PAPERS &amp; MAGZINE</t>
  </si>
  <si>
    <t>Total - X</t>
  </si>
  <si>
    <t>Y</t>
  </si>
  <si>
    <t>OTHER EXPENSES</t>
  </si>
  <si>
    <t>ADMN./DEPTT.  EXP.</t>
  </si>
  <si>
    <t>Total - Y</t>
  </si>
  <si>
    <t>TOTAL OVERHEAD EXPENSES :</t>
  </si>
  <si>
    <t>KG</t>
  </si>
  <si>
    <t xml:space="preserve">QTY </t>
  </si>
  <si>
    <t>BUDGET AMOUNT</t>
  </si>
  <si>
    <t>Net Surplus/Deficit</t>
  </si>
  <si>
    <t>Net total out flow</t>
  </si>
  <si>
    <t>Total</t>
  </si>
  <si>
    <t>Temp. Infrastucture</t>
  </si>
  <si>
    <t>Intrest on HO Loan</t>
  </si>
  <si>
    <t>Rental For Plant &amp; Mach.,Lab.Equip.</t>
  </si>
  <si>
    <t>Moh</t>
  </si>
  <si>
    <t>H O Share</t>
  </si>
  <si>
    <t>Misc. Expence</t>
  </si>
  <si>
    <t>Mustor (Misc.Labour)</t>
  </si>
  <si>
    <t>Other (Site Direct Expences)</t>
  </si>
  <si>
    <t>Charity &amp; Donation</t>
  </si>
  <si>
    <t>Bank Charges &amp; Comm.</t>
  </si>
  <si>
    <t>Intt. Loaded</t>
  </si>
  <si>
    <t>Legal &amp; Professional Carges</t>
  </si>
  <si>
    <t>Telephone/Mob. &amp; Fax</t>
  </si>
  <si>
    <t>Stationary For  Office</t>
  </si>
  <si>
    <t>Insurance  Premium</t>
  </si>
  <si>
    <t>Special Incentive Fot Site Staff</t>
  </si>
  <si>
    <t>Staff/Client Entertainment</t>
  </si>
  <si>
    <t>Staff Welfare/Canteen Exp.</t>
  </si>
  <si>
    <t>Rent Staff Qtr.</t>
  </si>
  <si>
    <t>Guest House Exp.</t>
  </si>
  <si>
    <t>Travelling For Staff/Other</t>
  </si>
  <si>
    <t>Local Conveyance</t>
  </si>
  <si>
    <t>Vehical Running Maint. For Staff</t>
  </si>
  <si>
    <t>Repair &amp; Maint. Of Mach.</t>
  </si>
  <si>
    <t>Over Heads</t>
  </si>
  <si>
    <t>Hiring Charges Of Plant &amp; Mach.</t>
  </si>
  <si>
    <t>Machinary Rental-EMD</t>
  </si>
  <si>
    <t>Diesel &amp; Fuel</t>
  </si>
  <si>
    <t>Electricity Charges</t>
  </si>
  <si>
    <t>iv</t>
  </si>
  <si>
    <t>Water Charges</t>
  </si>
  <si>
    <t>III</t>
  </si>
  <si>
    <t>Mustor Roll Labour</t>
  </si>
  <si>
    <t>P/C With Material</t>
  </si>
  <si>
    <t>Labour Charges</t>
  </si>
  <si>
    <t>Labour Cost</t>
  </si>
  <si>
    <t>II</t>
  </si>
  <si>
    <t>Tools And Tackles</t>
  </si>
  <si>
    <t>Shuttering Ply &amp; Batton</t>
  </si>
  <si>
    <t>Material  Consumed</t>
  </si>
  <si>
    <t>Material  Landed</t>
  </si>
  <si>
    <t>Expenses</t>
  </si>
  <si>
    <t>Net Inflow</t>
  </si>
  <si>
    <t>Total Deduction</t>
  </si>
  <si>
    <t>TDS</t>
  </si>
  <si>
    <t>Service Tax Expenses</t>
  </si>
  <si>
    <t>Deductions</t>
  </si>
  <si>
    <t>Total amount</t>
  </si>
  <si>
    <t xml:space="preserve">Other Income </t>
  </si>
  <si>
    <t>ORC @ 2 Lacks/Month</t>
  </si>
  <si>
    <t xml:space="preserve">Service Tax </t>
  </si>
  <si>
    <t>rebate 5.38%</t>
  </si>
  <si>
    <t>Total works</t>
  </si>
  <si>
    <t>%age on Gross Work</t>
  </si>
  <si>
    <t>Gross
 Work</t>
  </si>
  <si>
    <t>%age on Balance Work</t>
  </si>
  <si>
    <t>Balance Work Done</t>
  </si>
  <si>
    <t>%age as per initial GB</t>
  </si>
  <si>
    <t>PROJECT NAME : BHEL - CHENNAI(T.N.) (1335 )</t>
  </si>
  <si>
    <t>ERA GROUP</t>
  </si>
  <si>
    <t>ELECTRONIC TOTAL STATION MACHINE</t>
  </si>
  <si>
    <t>Summary of Machinery at site</t>
  </si>
  <si>
    <t xml:space="preserve">Sr. No. </t>
  </si>
  <si>
    <t>Machinery</t>
  </si>
  <si>
    <t xml:space="preserve">Agency </t>
  </si>
  <si>
    <t>Yet to Be Mobilised</t>
  </si>
  <si>
    <t xml:space="preserve"> EMD</t>
  </si>
  <si>
    <t>EMD</t>
  </si>
  <si>
    <t>LOCAL HIRING</t>
  </si>
  <si>
    <t>NAKKIRAN</t>
  </si>
  <si>
    <t>HO RENTAL</t>
  </si>
  <si>
    <t>BATCHING PLANT-01</t>
  </si>
  <si>
    <t>EIEL</t>
  </si>
  <si>
    <t>CONCRETE-PUMP NO=1</t>
  </si>
  <si>
    <t>SERVICES</t>
  </si>
  <si>
    <t>VEHICLE HIRING</t>
  </si>
  <si>
    <t>GRAND TOTAL</t>
  </si>
  <si>
    <t>MISC. SITE</t>
  </si>
  <si>
    <t>EIEL / EMD MACHINERIES</t>
  </si>
  <si>
    <t>HIRED VEHICLE &amp; MACHINERIES</t>
  </si>
  <si>
    <t>Total Issue</t>
  </si>
  <si>
    <t>MISC OTHER</t>
  </si>
  <si>
    <t>SHREE DG(125 KVA)</t>
  </si>
  <si>
    <t>SKY DG(125 KVA)</t>
  </si>
  <si>
    <t>SKY JCB</t>
  </si>
  <si>
    <t>NAKKIRAN WATER TANKER</t>
  </si>
  <si>
    <t>NAKKIRAN TRACTOR TROLLY</t>
  </si>
  <si>
    <t>NAKKIRAN TRUCK</t>
  </si>
  <si>
    <t>BHARATH T.M.</t>
  </si>
  <si>
    <t>RATHNA HYDRA</t>
  </si>
  <si>
    <t>B.VIKRAM SUMO</t>
  </si>
  <si>
    <t>RAMAKRISHNAN SUMO</t>
  </si>
  <si>
    <t>Water Charge</t>
  </si>
  <si>
    <t>GVS</t>
  </si>
  <si>
    <t>ATT</t>
  </si>
  <si>
    <t>total</t>
  </si>
  <si>
    <t>Total Amount:</t>
  </si>
  <si>
    <r>
      <t xml:space="preserve">PROJECTED PROFITABILITY </t>
    </r>
    <r>
      <rPr>
        <b/>
        <sz val="12"/>
        <color indexed="58"/>
        <rFont val="Times New Roman"/>
        <family val="1"/>
      </rPr>
      <t>(AS PER GREEN BOOK)</t>
    </r>
  </si>
  <si>
    <t>(Rs. IN LACS)</t>
  </si>
  <si>
    <t>Cumulative Achieved</t>
  </si>
  <si>
    <t>TOTAL F.Y 2012</t>
  </si>
  <si>
    <t>GROSS TURNOVER</t>
  </si>
  <si>
    <t>DEDUCTIONS</t>
  </si>
  <si>
    <t xml:space="preserve">NET  TURNOVER (A-B) </t>
  </si>
  <si>
    <t>EXPENDITURE</t>
  </si>
  <si>
    <t xml:space="preserve">MATERIAL CONSUMED </t>
  </si>
  <si>
    <t>LABOUR COST</t>
  </si>
  <si>
    <t>OTHER DIRECT EXPENDITURE</t>
  </si>
  <si>
    <t xml:space="preserve">TOTAL DIRECT EXPENSES  </t>
  </si>
  <si>
    <t xml:space="preserve">OVERHEADS </t>
  </si>
  <si>
    <t>IV</t>
  </si>
  <si>
    <t>NOTIONAL COST.</t>
  </si>
  <si>
    <t>TOTAL  EXPENDITURE (II to IV)</t>
  </si>
  <si>
    <t>VI</t>
  </si>
  <si>
    <r>
      <t xml:space="preserve">PROFIT / </t>
    </r>
    <r>
      <rPr>
        <b/>
        <sz val="10"/>
        <color indexed="10"/>
        <rFont val="Times New Roman"/>
        <family val="1"/>
      </rPr>
      <t>LOSS</t>
    </r>
    <r>
      <rPr>
        <b/>
        <sz val="10"/>
        <rFont val="Times New Roman"/>
        <family val="1"/>
      </rPr>
      <t xml:space="preserve"> (I - V)</t>
    </r>
  </si>
  <si>
    <t>VII</t>
  </si>
  <si>
    <r>
      <t xml:space="preserve">PROFIT / </t>
    </r>
    <r>
      <rPr>
        <b/>
        <sz val="10"/>
        <color indexed="10"/>
        <rFont val="Times New Roman"/>
        <family val="1"/>
      </rPr>
      <t>LOSS</t>
    </r>
    <r>
      <rPr>
        <b/>
        <sz val="10"/>
        <rFont val="Times New Roman"/>
        <family val="1"/>
      </rPr>
      <t xml:space="preserve"> MARGIN</t>
    </r>
  </si>
  <si>
    <t>(EPC INFRA HYD-DIVISION)</t>
  </si>
  <si>
    <t>NAME OF SITE  : BHEL CHENNAI</t>
  </si>
  <si>
    <t>SITE CODE         : 1335</t>
  </si>
  <si>
    <t>ANALYSIS OF RATE</t>
  </si>
  <si>
    <t>Particulars</t>
  </si>
  <si>
    <t xml:space="preserve">Amount </t>
  </si>
  <si>
    <t>%</t>
  </si>
  <si>
    <t>Turnover</t>
  </si>
  <si>
    <t>PLANT &amp; MACHINARY</t>
  </si>
  <si>
    <t>Rental Charges Of Plant &amp; Machinery (within Division)</t>
  </si>
  <si>
    <t>Rental For Plant &amp; Machinery  (EMD)</t>
  </si>
  <si>
    <t>Hire Charges Of Plant &amp; Machinery (from Outside)</t>
  </si>
  <si>
    <t>Total for plant &amp; Machinary</t>
  </si>
  <si>
    <t>RUNNING / MAINT. CHARGES of MACHINARY</t>
  </si>
  <si>
    <t>Total of Running . Maint. Charges</t>
  </si>
  <si>
    <t>SHUTTERING MATERIAL</t>
  </si>
  <si>
    <t>Shuttering  Material Rental (from Outside)</t>
  </si>
  <si>
    <t>Shuttering  Material Rental (within company)</t>
  </si>
  <si>
    <t>3.2a</t>
  </si>
  <si>
    <t>Wooden Material Rental</t>
  </si>
  <si>
    <t>3.2b</t>
  </si>
  <si>
    <t>Steel Material Rental</t>
  </si>
  <si>
    <t>Total for Shuttering</t>
  </si>
  <si>
    <t>SCAFFOLDING MATERIAL</t>
  </si>
  <si>
    <t>Scaffolding Material Rental (from Outside)</t>
  </si>
  <si>
    <t>Scaffolding Material Rental (within company)</t>
  </si>
  <si>
    <t xml:space="preserve">Total of Scaffolding Material </t>
  </si>
  <si>
    <t>Total of Rental including maintenance</t>
  </si>
  <si>
    <t>Total of Rental M/c Maint.</t>
  </si>
  <si>
    <t>Theoritical Machinary Rental</t>
  </si>
  <si>
    <t>MOH</t>
  </si>
  <si>
    <t>STAFF SALARY</t>
  </si>
  <si>
    <t>Staff Salary A</t>
  </si>
  <si>
    <t>Staff Salary B *</t>
  </si>
  <si>
    <t>TOTAL OF STAFF SALARY</t>
  </si>
  <si>
    <t>MUSTER ROLL</t>
  </si>
  <si>
    <t>Mustor Roll Labour A</t>
  </si>
  <si>
    <t>Mustor Roll Labour B</t>
  </si>
  <si>
    <t>TOTAL OF MUSTROLL</t>
  </si>
  <si>
    <t>WATER &amp; ELECTRICITY CHARGES</t>
  </si>
  <si>
    <t xml:space="preserve">VEHICLE RUNNING CHARGES </t>
  </si>
  <si>
    <t xml:space="preserve">TOTAL </t>
  </si>
  <si>
    <t>ADMINISTARTION CHARGES</t>
  </si>
  <si>
    <t>TRAVELLING CHARGES</t>
  </si>
  <si>
    <t>TOTAL OF TRAVELLING CHARGES</t>
  </si>
  <si>
    <t>STAFF WELFARE &amp; CLIENT WELFARE</t>
  </si>
  <si>
    <t>INSURANCE &amp; OTHER REVENUE EXPENSES</t>
  </si>
  <si>
    <t>BANK GUARANTEE CHARGES &amp; INTEREST</t>
  </si>
  <si>
    <t>Working Capital Interest</t>
  </si>
  <si>
    <t>MISC EXPENSES</t>
  </si>
  <si>
    <t>Misc MOH -Regular  (for labour/ PF/local admin etc)</t>
  </si>
  <si>
    <t>Misc MOH - Incidental(for labour/ PF/local admin etc)</t>
  </si>
  <si>
    <t>Total Expenditure</t>
  </si>
  <si>
    <t>## HO share : 5% if cement &amp; steel free issue, 4% if only one of them is free issue &amp; 3% if none of them is free issue</t>
  </si>
  <si>
    <r>
      <rPr>
        <b/>
        <sz val="11"/>
        <rFont val="Arial"/>
        <family val="2"/>
      </rPr>
      <t xml:space="preserve"> *</t>
    </r>
    <r>
      <rPr>
        <sz val="10"/>
        <rFont val="Arial"/>
        <family val="2"/>
      </rPr>
      <t xml:space="preserve"> Salary B is the temporary / local staff which is employed at project only.</t>
    </r>
  </si>
  <si>
    <t># Green Book and Circular norms are described separately because the intial GBs are not based on these norms. Once the Rev GB would be on based on these norms, the column of "As per circular norms" shown here separately will merge in GB.</t>
  </si>
  <si>
    <t>Department</t>
  </si>
  <si>
    <t>Grade</t>
  </si>
  <si>
    <t>Join Date</t>
  </si>
  <si>
    <t>WATER CHARGES</t>
  </si>
  <si>
    <t>DIESEL &amp; FUEL</t>
  </si>
  <si>
    <t>MONTHLY ELECTRICITY CHARGES (EXPECTED)</t>
  </si>
  <si>
    <t>APPROVAL OF BUDGET FOR MONTH OF July-2012</t>
  </si>
  <si>
    <t>Project Code: 1059</t>
  </si>
  <si>
    <t>Project Name: NTPC - JHAJJAR</t>
  </si>
  <si>
    <t>S NO.</t>
  </si>
  <si>
    <t>PARTICULARS</t>
  </si>
  <si>
    <t>GREEN BOOK</t>
  </si>
  <si>
    <t>ACTUALS</t>
  </si>
  <si>
    <t>DIFFERENCE</t>
  </si>
  <si>
    <t xml:space="preserve"> AS PER ORIGINAL GREEN BOOK</t>
  </si>
  <si>
    <t xml:space="preserve"> AS PER ORIGINAL GREEN BOOK (Weighted Average)</t>
  </si>
  <si>
    <t xml:space="preserve"> AS PER LATEST GREEN BOOK</t>
  </si>
  <si>
    <t>AS PER SCOPE BALANCE WORK</t>
  </si>
  <si>
    <t>AS PER SCOPE/ SPREAD OF BALANCE WORK FOR  THE MONTH</t>
  </si>
  <si>
    <t>AS PER LATEST REVISED GREEN BOOK</t>
  </si>
  <si>
    <t>AS PER BUDGET</t>
  </si>
  <si>
    <t>AS PER PLANNING BUDGET</t>
  </si>
  <si>
    <t>AS PER ACTUAL</t>
  </si>
  <si>
    <t xml:space="preserve">ACTUAL DIFF. FROM REVISED GREEN BOOK (WEIGTHED AVERAGE) </t>
  </si>
  <si>
    <t>ACTUAL DIFF. FROM ORIGINAL GREEN BOOK</t>
  </si>
  <si>
    <t>Total Gross Value</t>
  </si>
  <si>
    <t>% on Work done</t>
  </si>
  <si>
    <t>Total gross work done as per GB upto date</t>
  </si>
  <si>
    <t>Cummulative Up to date</t>
  </si>
  <si>
    <t>Current Month</t>
  </si>
  <si>
    <t>% of work done</t>
  </si>
  <si>
    <t>% on Work Done</t>
  </si>
  <si>
    <t>Next month budget</t>
  </si>
  <si>
    <t>upto DEC '10</t>
  </si>
  <si>
    <t>m/o JAN '10</t>
  </si>
  <si>
    <t>Till m/o JAN '10</t>
  </si>
  <si>
    <t>9=7</t>
  </si>
  <si>
    <t>11=9</t>
  </si>
  <si>
    <t>13=[3-7]</t>
  </si>
  <si>
    <t>19=17</t>
  </si>
  <si>
    <t>Net Certified Work done</t>
  </si>
  <si>
    <t>ESCALATION</t>
  </si>
  <si>
    <t>Gross work done</t>
  </si>
  <si>
    <t xml:space="preserve">Add: WCT </t>
  </si>
  <si>
    <t xml:space="preserve">Add: Service Tax </t>
  </si>
  <si>
    <t>OTHER INCOME</t>
  </si>
  <si>
    <t>Gross Turnover</t>
  </si>
  <si>
    <t>Hold / WIP</t>
  </si>
  <si>
    <t>WCT</t>
  </si>
  <si>
    <t>Labour cess</t>
  </si>
  <si>
    <t>Net Turnover</t>
  </si>
  <si>
    <t>Expenditure</t>
  </si>
  <si>
    <t>Material Consumption</t>
  </si>
  <si>
    <t>Material Consumed</t>
  </si>
  <si>
    <t>Direct Expenses</t>
  </si>
  <si>
    <t>b.1</t>
  </si>
  <si>
    <t>PC only with Labour Rate</t>
  </si>
  <si>
    <t>b.2</t>
  </si>
  <si>
    <t>Specialised Agency/Back to Back</t>
  </si>
  <si>
    <t>Dedeuct for material issued to sub-contractor</t>
  </si>
  <si>
    <t>b.3</t>
  </si>
  <si>
    <t>Mustroll C - LOSS</t>
  </si>
  <si>
    <t>b.4</t>
  </si>
  <si>
    <t>Mustroll D ( Cleaning)</t>
  </si>
  <si>
    <t>OVERHEADS</t>
  </si>
  <si>
    <t>E.1</t>
  </si>
  <si>
    <t xml:space="preserve">RENTAL </t>
  </si>
  <si>
    <t>E.2</t>
  </si>
  <si>
    <t>RUNNING/ MAINT CHARGES FOR RENTAL</t>
  </si>
  <si>
    <t>E.3</t>
  </si>
  <si>
    <t>TEMPORARY INFRASTRUCTURE</t>
  </si>
  <si>
    <t>Surplus/Deficit (-)</t>
  </si>
  <si>
    <r>
      <t>DATE:</t>
    </r>
    <r>
      <rPr>
        <b/>
        <sz val="10"/>
        <color indexed="12"/>
        <rFont val="Arial"/>
        <family val="2"/>
      </rPr>
      <t xml:space="preserve"> 23/02/2010</t>
    </r>
  </si>
  <si>
    <t>Rs. In Lacs</t>
  </si>
  <si>
    <t>PARTICULAR</t>
  </si>
  <si>
    <t>REMARKS, IF ANY</t>
  </si>
  <si>
    <t>MONTH-II</t>
  </si>
  <si>
    <t>MONTH-III</t>
  </si>
  <si>
    <t>AS PER ORIGINAL GREEN BOOK</t>
  </si>
  <si>
    <t>AS PER MONTHLY BUDGET</t>
  </si>
  <si>
    <t>ORIGINAL GREEN BOOK VS BUDGET DIFFERENCE +/(-)</t>
  </si>
  <si>
    <t>REVISED GREEN BOOK VS BUDGET DIFFERENCE +/(-)</t>
  </si>
  <si>
    <t>BUDGET RECOMMENDED</t>
  </si>
  <si>
    <t>ACTUAL FOR THE MONTH</t>
  </si>
  <si>
    <t>APPROVAL OF ACTUALS</t>
  </si>
  <si>
    <t>% on work done</t>
  </si>
  <si>
    <t>Civil (Direct)</t>
  </si>
  <si>
    <t>Civil (Back to Back)</t>
  </si>
  <si>
    <t>Civil Specialised Agency Works</t>
  </si>
  <si>
    <t>E &amp; M Works</t>
  </si>
  <si>
    <t>Extra Items</t>
  </si>
  <si>
    <t>Less: Rebate, If Any</t>
  </si>
  <si>
    <t>Gross Work Done</t>
  </si>
  <si>
    <t>Add: WCT</t>
  </si>
  <si>
    <t>Add: Hold Items</t>
  </si>
  <si>
    <t>Add: Work In Progress (WIP)</t>
  </si>
  <si>
    <t>Add: Other Income</t>
  </si>
  <si>
    <t>Deductions:</t>
  </si>
  <si>
    <t>Labour Cess</t>
  </si>
  <si>
    <t>Escalation (to be Paid to Structural Agency)</t>
  </si>
  <si>
    <t>Total Deductions</t>
  </si>
  <si>
    <t>Net Turnover (A)</t>
  </si>
  <si>
    <t>PC with Labour Rate</t>
  </si>
  <si>
    <t>Specialised Agency/ Back To Back</t>
  </si>
  <si>
    <t>Shuttering material rental req for this month</t>
  </si>
  <si>
    <t>Power, Fuel &amp; Water Expenses</t>
  </si>
  <si>
    <t>Muster Roll Labour A</t>
  </si>
  <si>
    <t>Muster Roll Labour B</t>
  </si>
  <si>
    <t>Total Muster Roll Labour A &amp; B</t>
  </si>
  <si>
    <t>Watch and Ward</t>
  </si>
  <si>
    <t>Staff Salary B</t>
  </si>
  <si>
    <t>Total Staff Salary A &amp; B</t>
  </si>
  <si>
    <t>Indirect Expenses / Overheads</t>
  </si>
  <si>
    <t>Working Capital interest</t>
  </si>
  <si>
    <t>Charity and donation</t>
  </si>
  <si>
    <t>Misc Expences</t>
  </si>
  <si>
    <t>Total Indirect Expenses</t>
  </si>
  <si>
    <t>Muster Roll C</t>
  </si>
  <si>
    <t>Total Muster Roll, Staff salary and OH</t>
  </si>
  <si>
    <t>Rental for plant &amp; machinery</t>
  </si>
  <si>
    <t>Hiring Charges of Plants and Machinery</t>
  </si>
  <si>
    <t>Machinery Rental EMD</t>
  </si>
  <si>
    <t>Interest On H.O Loan</t>
  </si>
  <si>
    <t xml:space="preserve">                                                                                                                                                                                                                                          </t>
  </si>
  <si>
    <t>M.O.H</t>
  </si>
  <si>
    <t>Total Expenditure (B)</t>
  </si>
  <si>
    <t/>
  </si>
  <si>
    <t>Net Profit/Loss (A-B)</t>
  </si>
  <si>
    <t>ORC @ 2 Lacks /Month</t>
  </si>
  <si>
    <t>Total - Z</t>
  </si>
  <si>
    <t>Z</t>
  </si>
  <si>
    <t>CHARITY &amp; DONATION</t>
  </si>
  <si>
    <t>Other Income</t>
  </si>
  <si>
    <t>Temp Infra</t>
  </si>
  <si>
    <t>STR.STEEL</t>
  </si>
  <si>
    <t>BITUMEN</t>
  </si>
  <si>
    <t>FIBRE BOARD</t>
  </si>
  <si>
    <t>MURRUM</t>
  </si>
  <si>
    <t>CI PIPE 75 MM</t>
  </si>
  <si>
    <t>CI PIPE 100 MM</t>
  </si>
  <si>
    <t>CI PIPE 150 MM</t>
  </si>
  <si>
    <t xml:space="preserve">RCC PIPE-NP3 150 </t>
  </si>
  <si>
    <t>RCC PIPE-NP3 200</t>
  </si>
  <si>
    <t>RCC PIPE-NP3 250</t>
  </si>
  <si>
    <t>RCC PIPE-NP3 300</t>
  </si>
  <si>
    <t>RCC PIPE-NP3 500</t>
  </si>
  <si>
    <t>RCC PIPE-NP3 900</t>
  </si>
  <si>
    <t>RCC PIPE-NP3 600</t>
  </si>
  <si>
    <t>BAGS</t>
  </si>
  <si>
    <t>SITE ENGINEER</t>
  </si>
  <si>
    <t>SUPERVISOR</t>
  </si>
  <si>
    <t>SCRAPER OPERATOR</t>
  </si>
  <si>
    <t>ASSISTANT ENGINEER</t>
  </si>
  <si>
    <t>ASSISTANT STORE KEEPER</t>
  </si>
  <si>
    <t>TECHNICAL</t>
  </si>
  <si>
    <t>MAINTENANCE</t>
  </si>
  <si>
    <t>STORES</t>
  </si>
  <si>
    <t>SURVEY</t>
  </si>
  <si>
    <t>PURCHASE</t>
  </si>
  <si>
    <t>FINANCE AND ACCOUNTS</t>
  </si>
  <si>
    <t>IT</t>
  </si>
  <si>
    <t>S02</t>
  </si>
  <si>
    <t>S05</t>
  </si>
  <si>
    <t>G03</t>
  </si>
  <si>
    <t>H02</t>
  </si>
  <si>
    <t>S04</t>
  </si>
  <si>
    <t>S03</t>
  </si>
  <si>
    <t>KORE SEC. (4 GUARD, 1 SUP.)</t>
  </si>
  <si>
    <t>OFFICE TEA EXPENSES FOR GUEST &amp; OTHER</t>
  </si>
  <si>
    <t>CLIENT WELFARE</t>
  </si>
  <si>
    <t>MASON HELPER</t>
  </si>
  <si>
    <t>MECH. HELPER</t>
  </si>
  <si>
    <t>MECH. SKILLED</t>
  </si>
  <si>
    <t>SHI (MR.C PALNIVEL)</t>
  </si>
  <si>
    <t>SHI-I- (MR.S.LOGANATHAN)</t>
  </si>
  <si>
    <t>S.T.L- MR. RAHUL PIPADA</t>
  </si>
  <si>
    <t>S.T.L.- MR.S.Loganathan (S.E.)</t>
  </si>
  <si>
    <t>Shuttering Material</t>
  </si>
  <si>
    <t>Billing/Planning</t>
  </si>
  <si>
    <t xml:space="preserve">Total DIESEL AMOUNT @ 50.0 </t>
  </si>
  <si>
    <t xml:space="preserve">LOCAL FESTIVALS </t>
  </si>
  <si>
    <t>WCT 2.1% (Work Contract tax)</t>
  </si>
  <si>
    <t>PROJECT INCHARGE - SH K.K.VERMA</t>
  </si>
  <si>
    <t>Exclation Bills (33%)</t>
  </si>
  <si>
    <t xml:space="preserve">W/D upto FEB'13 </t>
  </si>
  <si>
    <t>DG SET (125 KVA)</t>
  </si>
  <si>
    <t>MAY'13</t>
  </si>
  <si>
    <t>% upto MAY'13</t>
  </si>
  <si>
    <t>AS PER REVISED GREEN BOOK  MAY'13</t>
  </si>
  <si>
    <t>Add: Service Tax @ 4.944%</t>
  </si>
  <si>
    <t>Code</t>
  </si>
  <si>
    <t>Employee Name</t>
  </si>
  <si>
    <t>CTC</t>
  </si>
  <si>
    <t>TECHNICAL DEPARTMENT</t>
  </si>
  <si>
    <t>EXECUTION DEPARTMENT</t>
  </si>
  <si>
    <t>PURCHASE DEPARTMENT</t>
  </si>
  <si>
    <t>STORE DEPARTMENT</t>
  </si>
  <si>
    <t>P &amp; A DEPARTMENT</t>
  </si>
  <si>
    <t>P&amp;A DEPARTMENT</t>
  </si>
  <si>
    <t>F &amp; A DEPARTMENT</t>
  </si>
  <si>
    <t>F&amp;A DEPARTMENT</t>
  </si>
  <si>
    <t>IT DEPARTMENT</t>
  </si>
  <si>
    <t>SURVEY DEPARTMENT</t>
  </si>
  <si>
    <t>MAINTENANCE DEPARTMENT</t>
  </si>
  <si>
    <t>SUB TOTAL</t>
  </si>
  <si>
    <t>Labour Colony - Land Lease</t>
  </si>
  <si>
    <t>TEA EXPENSES (STAFF 30X10X30)</t>
  </si>
  <si>
    <t>work done</t>
  </si>
  <si>
    <t>sqm</t>
  </si>
  <si>
    <t>WEEK 1</t>
  </si>
  <si>
    <t>MONTHLY</t>
  </si>
  <si>
    <t>WEEK 2</t>
  </si>
  <si>
    <t>WEEK 3</t>
  </si>
  <si>
    <t>WEEK 4</t>
  </si>
  <si>
    <t>SUB-HEAD - I: EARTH WORK</t>
  </si>
  <si>
    <t xml:space="preserve">Earth work in excavation by mechanical means (Hydraulic excavator) / manual means in over areas (exceeding 30cm in depth 1.5m in width or 10 sqm on plan) including disposal of excavated earth, lead upto 50 m and lift upto 1.50m, disposed earth to be levelled and neatly dressed.  </t>
  </si>
  <si>
    <t>2.7.1</t>
  </si>
  <si>
    <t>Ordinary rock</t>
  </si>
  <si>
    <t>Filling available excavated earth (excluding rock) in trenches, plinth, sides of foundation etc. in layers not exceeding 20 cm in depth: consolidating each  deposited layer by ramming and watering,  lead upto 50 m and lift upto 1.5 m</t>
  </si>
  <si>
    <t>Extra for every additional lift of 1.5 m or part thereof in excavation /banking excavated or stacked materials.  All kinds of soil.</t>
  </si>
  <si>
    <t>2.26.2</t>
  </si>
  <si>
    <t>Ordinary or hard rock.</t>
  </si>
  <si>
    <t>Supplying and filling in plinth with Jamuna sand under floors including, watering, ramming consolidating and dressing complete.</t>
  </si>
  <si>
    <t>NS
(DSR Based 23.2)</t>
  </si>
  <si>
    <t>Supplying &amp; stacking of good earth by mechanical transport including loading, unloading and stacking all leads including filling, inlayers not exceeding 20 cm in depth consolidating each deposited layer by ramming and watering any lead.</t>
  </si>
  <si>
    <t>SUB-HEAD - II: PCC WORK</t>
  </si>
  <si>
    <t>Providing &amp; laying in position cement concrete of specified grade excluding the cost of centering and shuttering - All work upto plinth level.</t>
  </si>
  <si>
    <t>4.1.8</t>
  </si>
  <si>
    <t>1:4:8 (1 Cement : 4 coarse sand : 8 graded stone aggregate 40 mm nominal size)</t>
  </si>
  <si>
    <t>4.1.10</t>
  </si>
  <si>
    <t>1:5:10 (1cement: 5 coarse sand: 10 stone aggregate 40mm nominal size)</t>
  </si>
  <si>
    <t>N.S.
(Based on DSR 4.17)</t>
  </si>
  <si>
    <t>Making plinth protection 50mm thick of M-20 concrete over 75mm thick bed of dry brick ballast 40 mm nominal size, well rammed and consolidated and grouted with fine sand including finishing the top smooth.</t>
  </si>
  <si>
    <t>SUB-HEAD - III: RCC WORK</t>
  </si>
  <si>
    <t>Centring and shuttering including strutting, propping etc. and removal of form for :</t>
  </si>
  <si>
    <t>5.9.1</t>
  </si>
  <si>
    <t>Foundations, footings, bases of columns, etc. for mass concrete.</t>
  </si>
  <si>
    <t>5.9.2</t>
  </si>
  <si>
    <t>Walls (any thickness) i/c attached pilasters, butteresses, plinth and string courses etc.</t>
  </si>
  <si>
    <t>5.9.3</t>
  </si>
  <si>
    <t>Suspended floors, roofs, landings, balconies and access platform.</t>
  </si>
  <si>
    <t>5.9.4</t>
  </si>
  <si>
    <t>Shelves (Cast-in -situ)</t>
  </si>
  <si>
    <t>5.9.5</t>
  </si>
  <si>
    <t>Lintels, beams, plinth beams, girders, bressumers and cantilevers.</t>
  </si>
  <si>
    <t>5.9.6</t>
  </si>
  <si>
    <t>Columns, Pillars, Piers, Abutments, Posts and Struts</t>
  </si>
  <si>
    <t>5.9.7</t>
  </si>
  <si>
    <t>Stairs, (excluding landings) except spiral stair-cases</t>
  </si>
  <si>
    <t>5.9.16</t>
  </si>
  <si>
    <t>Edges of slabs and breaks in floors and walls.</t>
  </si>
  <si>
    <t>5.9.16.1</t>
  </si>
  <si>
    <t>Under 20 cm wide</t>
  </si>
  <si>
    <t>Mtr</t>
  </si>
  <si>
    <r>
      <t xml:space="preserve">Providing precast cement concrete </t>
    </r>
    <r>
      <rPr>
        <b/>
        <sz val="10"/>
        <rFont val="Calibri"/>
        <family val="2"/>
        <scheme val="minor"/>
      </rPr>
      <t>Jali</t>
    </r>
    <r>
      <rPr>
        <sz val="10"/>
        <rFont val="Calibri"/>
        <family val="2"/>
        <scheme val="minor"/>
      </rPr>
      <t xml:space="preserve"> 1:2:4 (1 cement : 2 coarse sand: 4 graded stone aggregate 6 mm nominal size), reinforced with 1.6 mm dia mild steel wire, including centering and shuttering, roughening cleaning, fixing and finishing in cement mortar 1:3 (1 cement: 3 fine sand) etc. complete, excluding plastering of the jambs, sills and soffits.</t>
    </r>
    <r>
      <rPr>
        <sz val="10"/>
        <color indexed="8"/>
        <rFont val="Calibri"/>
        <family val="2"/>
        <scheme val="minor"/>
      </rPr>
      <t xml:space="preserve">
</t>
    </r>
  </si>
  <si>
    <t>5.18.2</t>
  </si>
  <si>
    <t>40 mm thick</t>
  </si>
  <si>
    <t>Steel reinforcement for R.C.C. work including straightening, cutting, bending, placing in position and binding all complete up to plinth level.</t>
  </si>
  <si>
    <t>5.22.6</t>
  </si>
  <si>
    <t>Thermo-Mechanically Treated bars</t>
  </si>
  <si>
    <t>5.22A</t>
  </si>
  <si>
    <t>Steel reinforcement for for R.C.C. work including straightening, cutting, bending, placing in position and binding all complete above plinth level.</t>
  </si>
  <si>
    <t>5.22A.6</t>
  </si>
  <si>
    <t>NS</t>
  </si>
  <si>
    <t>Providing and fixing sheet covering over expansion joints with iron screws as per design.</t>
  </si>
  <si>
    <t>(Based on DSR 5.29.1)</t>
  </si>
  <si>
    <t>Non-absestos fibre cement board 6 mm thick as per IS : 148862 - 350 mm wide</t>
  </si>
  <si>
    <t>mtr</t>
  </si>
  <si>
    <t>(Based on DSR 5.29.2)</t>
  </si>
  <si>
    <t>Aluminium fluted stips 3.15 mm thick
350 mm wide</t>
  </si>
  <si>
    <t>Extra for providing richer mixes at all floor levels.
Note:- Excess/less cement over the specified cement content used is payable /recoverable separately.</t>
  </si>
  <si>
    <t>5.34.1</t>
  </si>
  <si>
    <t>Providing M-30 grade concrete instead of M-25 grade BMC/RMC. (Note:- Cement content considered in M-30 is @ 340 kg/cum).</t>
  </si>
  <si>
    <t>Providing &amp; laying in position ready mixed M-25 grade concrete for reinforced cement concrete work,  using cement content as per approved mix design manufactured in fully automatic batching plant and transported to site of work in transit mixer for all leads having continuous agitated mixer, manufactured as per mix design of specified grade for reinforced cement concrete work including pumping of RMC from transit mixer to site of laying, excluding the cost of centering, shuttering finishing and reinforcement including cost of admixtures in recommended proportions as per IS:9103 to accelerate/ retard setting of concrete, improve workability without impairing strength and durability as per direction of the Engineer-in-charge. Cement content is considered in this item is @ 330 kg/cum. Excess/less cement used as per design mix is payable/recoverable separately).</t>
  </si>
  <si>
    <t>5.37.1</t>
  </si>
  <si>
    <t>All works up to plinth level</t>
  </si>
  <si>
    <t xml:space="preserve"> </t>
  </si>
  <si>
    <t>All works above plinth upto floor V level</t>
  </si>
  <si>
    <t>Extra for R.C.C./ B.M.C/ R.M.C. work above floor V level for each four floors or part thereof.</t>
  </si>
  <si>
    <r>
      <t xml:space="preserve">NS
</t>
    </r>
    <r>
      <rPr>
        <sz val="9"/>
        <rFont val="Calibri"/>
        <family val="2"/>
        <scheme val="minor"/>
      </rPr>
      <t>(Based on DSR 5.43)</t>
    </r>
  </si>
  <si>
    <t>Providing and fixing in position Stainless steel Grade 304 plate-1.0 mm thick as per design for expansion joints.</t>
  </si>
  <si>
    <t xml:space="preserve">Providing precast cement concrete Jali 1:2:4 (1 cement : 2 coarse sand: 4 graded stone aggregate 6 mm nominal size), reinforced with 1.6 mm dia mild steel wire, including centering and shuttering, roughening cleaning, fixing and finishing in cement mortar 1:3 (1 cement: 3 fine sand) etc. complete, excluding plastering of the jambs, sills and soffits.
</t>
  </si>
  <si>
    <t>NS
(Based on DSR 5.43)</t>
  </si>
  <si>
    <t>FINAL AMOUNT- BOQ</t>
  </si>
  <si>
    <t>DD KALKA JI</t>
  </si>
  <si>
    <t>DDA KALKA JI</t>
  </si>
  <si>
    <t>Era Infra Engineering Limited</t>
  </si>
  <si>
    <t>Total Execution Budget as per BOQ (rate as per DSR-2012)</t>
  </si>
  <si>
    <t>Total Contract Value</t>
  </si>
  <si>
    <t>Since this is a Lum Sum contract and payment will be made on % basis as mention in the contract</t>
  </si>
  <si>
    <t>Payment will be done for completion upto Plinth level for all Clusters 15% of Rs. 231.92 crores</t>
  </si>
  <si>
    <t>Total RCC to be done upto plinth level = 9265 Cum</t>
  </si>
  <si>
    <t>Rate per Cum</t>
  </si>
  <si>
    <t>Note:</t>
  </si>
  <si>
    <t>The above budget may be achieved if our all requirements (Material, Staff, Manpower, Machinery, Fund etc) are full filled and all issues including clint issues are solved. The Liability upto 31st May-14 should be cleared immediately. The fund required immediately as mentioned to be arrange immediately.</t>
  </si>
  <si>
    <t>PROJECT: -DDA KALKAJI [2005]</t>
  </si>
  <si>
    <t>CUBE TESTING MACHINE 200 TON</t>
  </si>
  <si>
    <t>1</t>
  </si>
  <si>
    <t xml:space="preserve">CUBE TESTING MACHINE 100 TONNES (1000 KN ) ELECTRICALY CUM </t>
  </si>
  <si>
    <t>SET</t>
  </si>
  <si>
    <t xml:space="preserve">CHALLIES MS </t>
  </si>
  <si>
    <t>50</t>
  </si>
  <si>
    <t xml:space="preserve">SCAFFOLDING HORIZONTAL MS 1.00 MTR </t>
  </si>
  <si>
    <t>1000</t>
  </si>
  <si>
    <t>100</t>
  </si>
  <si>
    <t xml:space="preserve">SCAFFOLDING HORIZONTAL MS 1.50 MTR </t>
  </si>
  <si>
    <t xml:space="preserve">SCAFFOLDING HORIZONTAL MS 2.0 MTR </t>
  </si>
  <si>
    <t>MS PIPE 40 MM B CLASS</t>
  </si>
  <si>
    <t>RMT</t>
  </si>
  <si>
    <t>SHUTTERING PLATES MS 1220 X 450 MM</t>
  </si>
  <si>
    <t>SHUTTERING PLATE MS 1250X500MM</t>
  </si>
  <si>
    <t>SHUTTERING PLATE MS</t>
  </si>
  <si>
    <t>1846</t>
  </si>
  <si>
    <t>COLUM FRAME ALL SIZE</t>
  </si>
  <si>
    <t>78</t>
  </si>
  <si>
    <t>CONCRETE MIXER ELECTRIC WITH HOPPER</t>
  </si>
  <si>
    <t>D G SET   7.5 KVA</t>
  </si>
  <si>
    <t>D G SET 125 KVA</t>
  </si>
  <si>
    <t>D G SET 15 KVA</t>
  </si>
  <si>
    <t>BATCHING PLANT 30 CUM</t>
  </si>
  <si>
    <t>6000</t>
  </si>
  <si>
    <t>TRACTOR TROLLY HYDRAULIC</t>
  </si>
  <si>
    <t>EARTH COMPACTER ELE</t>
  </si>
  <si>
    <t>400</t>
  </si>
  <si>
    <t>BAR CUTTING MACHINE</t>
  </si>
  <si>
    <t>3</t>
  </si>
  <si>
    <t>BAR BENDING MACHINE</t>
  </si>
  <si>
    <t>VIBRATER  ORDINERY ELECTRICAL</t>
  </si>
  <si>
    <t>4</t>
  </si>
  <si>
    <t>MOTOR CYCLE HERO HONDA</t>
  </si>
  <si>
    <t>CONCRITE PUMP BP 350D</t>
  </si>
  <si>
    <t>EPC-Infra- 1</t>
  </si>
  <si>
    <t>PROJECT: DDA Kalkaji (2005)</t>
  </si>
  <si>
    <t>Project: DDA Kalkaji (2005)</t>
  </si>
  <si>
    <t>PROJECT : DDA Kalkaji (2005)</t>
  </si>
  <si>
    <t>PROJECT CODE:-2005</t>
  </si>
  <si>
    <t>PROJECT NAME:-DDA Kalkaji</t>
  </si>
  <si>
    <t>Curing labour</t>
  </si>
  <si>
    <t>Helper</t>
  </si>
  <si>
    <t>ET6937</t>
  </si>
  <si>
    <t>ET7242</t>
  </si>
  <si>
    <t>ET7104</t>
  </si>
  <si>
    <t>RAJESH KUMAR</t>
  </si>
  <si>
    <t>BIPIN KUMAR</t>
  </si>
  <si>
    <t>AJAY</t>
  </si>
  <si>
    <t>TRANSIT OPERATOR</t>
  </si>
  <si>
    <t>SAFETY SUPERVISOR</t>
  </si>
  <si>
    <t>COOK HELPER</t>
  </si>
  <si>
    <t>Rate (per day)</t>
  </si>
  <si>
    <t>Qty (day)</t>
  </si>
  <si>
    <t>Lalu Ram (R/f Steel)</t>
  </si>
  <si>
    <t>Neelam Devi (Malda)</t>
  </si>
  <si>
    <t>Others (New)</t>
  </si>
  <si>
    <t>DDA Kalkaji -2005</t>
  </si>
  <si>
    <t>DDA Kalkaji (2005)</t>
  </si>
  <si>
    <t>LABOUR HUTMENT 50 nos</t>
  </si>
  <si>
    <t>STAFF QUARTER (WITH WC)</t>
  </si>
  <si>
    <r>
      <t>PROEJCT CODE</t>
    </r>
    <r>
      <rPr>
        <b/>
        <sz val="10"/>
        <color indexed="12"/>
        <rFont val="Arial"/>
        <family val="2"/>
      </rPr>
      <t>: 2005</t>
    </r>
  </si>
  <si>
    <r>
      <t>PROJECT NAME</t>
    </r>
    <r>
      <rPr>
        <b/>
        <sz val="10"/>
        <color indexed="12"/>
        <rFont val="Arial"/>
        <family val="2"/>
      </rPr>
      <t>: DDA Kalkaji</t>
    </r>
  </si>
  <si>
    <t>E02153</t>
  </si>
  <si>
    <t>BRIJENDAR KUMAR SHARMA</t>
  </si>
  <si>
    <t>E10401</t>
  </si>
  <si>
    <t>MD ASIF ALI</t>
  </si>
  <si>
    <t>E05718</t>
  </si>
  <si>
    <t>ASHISH GHOSH</t>
  </si>
  <si>
    <t>E03783</t>
  </si>
  <si>
    <t>BRIJESH KUMAR SINGH</t>
  </si>
  <si>
    <t>FOREMAN</t>
  </si>
  <si>
    <t>KHEEMA NAND TIWARI</t>
  </si>
  <si>
    <t>PURCHASE OFFICER</t>
  </si>
  <si>
    <t>E01285</t>
  </si>
  <si>
    <t>E04182</t>
  </si>
  <si>
    <t>DHARMENDRA SINGH</t>
  </si>
  <si>
    <t>JR. OFFICER</t>
  </si>
  <si>
    <t>E14173</t>
  </si>
  <si>
    <t>PREM PRAKASH MANDOLIA</t>
  </si>
  <si>
    <t>COMPUTER OPERATOR</t>
  </si>
  <si>
    <t>E05986</t>
  </si>
  <si>
    <t>SANJAY KUMAR</t>
  </si>
  <si>
    <t>SURVEYER</t>
  </si>
  <si>
    <t>E05022</t>
  </si>
  <si>
    <t>MANJEET SINGH</t>
  </si>
  <si>
    <t>G04</t>
  </si>
  <si>
    <t>E08395</t>
  </si>
  <si>
    <t>SHIV SHYAM MISHRA</t>
  </si>
  <si>
    <t>E13754</t>
  </si>
  <si>
    <t>MOHIT THAKUR</t>
  </si>
  <si>
    <t>E14176</t>
  </si>
  <si>
    <t>DINESH KUMAR</t>
  </si>
  <si>
    <t>BILLING &amp; PLANNING</t>
  </si>
  <si>
    <t>E14198</t>
  </si>
  <si>
    <t>SAURABH PANWAR</t>
  </si>
  <si>
    <t xml:space="preserve">MANPOWER LIST  DDA KALKAJI ( PERMANENT STAFF ) </t>
  </si>
  <si>
    <t>E02137</t>
  </si>
  <si>
    <t>GAMBHIR SINGH</t>
  </si>
  <si>
    <t>TRACTOR DRIVER</t>
  </si>
  <si>
    <t>DDA KALKAJI</t>
  </si>
  <si>
    <t>Batching plant 30 cum/Hrs with silo</t>
  </si>
  <si>
    <t>No.</t>
  </si>
  <si>
    <t>Concrete pump with pipe line 600 mtrs.</t>
  </si>
  <si>
    <t>Transit Mixer</t>
  </si>
  <si>
    <t>Tower Crane</t>
  </si>
  <si>
    <t>Crane (MTC)</t>
  </si>
  <si>
    <t>DG Set 125 KVA</t>
  </si>
  <si>
    <t>DG Set 15 KVA</t>
  </si>
  <si>
    <t>Builder Hoist</t>
  </si>
  <si>
    <t>Monkey Host</t>
  </si>
  <si>
    <t>Tough Rider</t>
  </si>
  <si>
    <t>JCB</t>
  </si>
  <si>
    <t>Earth compactor</t>
  </si>
  <si>
    <t>Auto level</t>
  </si>
  <si>
    <t>Total Station</t>
  </si>
  <si>
    <t>Tractor with Trolley</t>
  </si>
  <si>
    <t xml:space="preserve">Vehicle for site use(Tata Sumo/ Bolero) </t>
  </si>
  <si>
    <t>Ambulance</t>
  </si>
  <si>
    <t>Mobile toilet (10 seater)</t>
  </si>
  <si>
    <t>Mixer machine with weigh batcher</t>
  </si>
  <si>
    <t>Vibrator (Electrical/ Diesel)</t>
  </si>
  <si>
    <t>Vibrator Nozzle (60/ 40/ 25 MM)</t>
  </si>
  <si>
    <t>Dewatering pump (5 HP/ 3 HP)</t>
  </si>
  <si>
    <t>Tullu pump (0.5/ 1 HP)</t>
  </si>
  <si>
    <t>Submersible Pump (7.5 HP)</t>
  </si>
  <si>
    <t>Welding set (Trasnformer/ DG)</t>
  </si>
  <si>
    <t>Gas Cutting set</t>
  </si>
  <si>
    <t>Pocklain / Excavator</t>
  </si>
  <si>
    <t>Compresssor</t>
  </si>
  <si>
    <t>Weigh Bridge</t>
  </si>
  <si>
    <t>Water tanker with Tractor</t>
  </si>
  <si>
    <t>Bar Cutting Machine</t>
  </si>
  <si>
    <t>Bar Bending Machine</t>
  </si>
  <si>
    <t>PROJECT NAME:-DDA KALKAJI</t>
  </si>
  <si>
    <t>Project Name: DDA KALKAJI</t>
  </si>
  <si>
    <t>Project Code: 2005</t>
  </si>
  <si>
    <t>Total required</t>
  </si>
  <si>
    <t>Net Required</t>
  </si>
  <si>
    <t>NOS.</t>
  </si>
  <si>
    <t>Bag</t>
  </si>
  <si>
    <t>C/ Sand</t>
  </si>
  <si>
    <t>Agg- 10 mm</t>
  </si>
  <si>
    <t>Agg- 20 mm</t>
  </si>
  <si>
    <t>Agg- 40 mm</t>
  </si>
  <si>
    <t>Admixture</t>
  </si>
  <si>
    <t>Inihabitaor Solution</t>
  </si>
  <si>
    <t>BRICKS 2ND QUALITY</t>
  </si>
  <si>
    <t>TMT Steel</t>
  </si>
  <si>
    <t>TMT STEEL MS 8 MM</t>
  </si>
  <si>
    <t>TMT STEEL MS 12 MM</t>
  </si>
  <si>
    <t>TMT STEEL MS 16 MM</t>
  </si>
  <si>
    <t>TMT STEEL MS 20 MM</t>
  </si>
  <si>
    <t>TMT STEEL MS 25 MM</t>
  </si>
  <si>
    <t>MS PIPE 40 MM (6 MTR LONG)</t>
  </si>
  <si>
    <t>CARPENTER HELPER</t>
  </si>
  <si>
    <t>BAR BINDER HELPER</t>
  </si>
  <si>
    <t>SCAFFOLDER/ HELPER</t>
  </si>
  <si>
    <t>SUB - HEAD - IV: BRICK WORK</t>
  </si>
  <si>
    <t>6.1.2</t>
  </si>
  <si>
    <t xml:space="preserve">Brick work with F.P.S. bricks of class designation 75  in foundation and plinth in cement mortar 1:6 (1 cement : 6 coarse sand)  </t>
  </si>
  <si>
    <t>N.S.
(DSR Based)</t>
  </si>
  <si>
    <t>Providing &amp; laying Autoclaved Areatd Cement blocks masonary with 200mm thick AAC Blocks in super structure above plinth level upto floor V level in Cement mortar 1:4 (1 cement : 4 coarse sand)</t>
  </si>
  <si>
    <t>Extra for brick work/AAC block masonary/Tile masonary in superstructure above floor V level for each four floors or part thereof by mechanical means.</t>
  </si>
  <si>
    <t>Providing &amp; laying autoclaved aerated cement blocks masonry with 100mm thick AAC blocks in super structure above plinth level up to floor V level in cement mortar 1:4 (1 cement : 4 coarse sand) The rate includes providing and placing in position 2 Nos. 6 mm dia M.S. bars at every third course of masonry work.</t>
  </si>
  <si>
    <t>SUB - HEAD - V: WOOD WORK</t>
  </si>
  <si>
    <t>(9.21 
based on DSR)</t>
  </si>
  <si>
    <r>
      <t>Providing &amp; fixing ISI marked flush door shutters conforming to IS:2202 (Part-I) non-decorative type, core of block board construction with frame of 1</t>
    </r>
    <r>
      <rPr>
        <vertAlign val="superscript"/>
        <sz val="10"/>
        <rFont val="Calibri"/>
        <family val="2"/>
        <scheme val="minor"/>
      </rPr>
      <t>st</t>
    </r>
    <r>
      <rPr>
        <sz val="10"/>
        <rFont val="Calibri"/>
        <family val="2"/>
        <scheme val="minor"/>
      </rPr>
      <t xml:space="preserve"> class hard wood and well matched commercial 3 ply veneering with vertical grains or cross bands and face veneers on both faces of shutters :</t>
    </r>
  </si>
  <si>
    <t>40 mm thick including ISI marked Mild steel butt hinges with necessary screws.</t>
  </si>
  <si>
    <t>Providing &amp; fixing MS grills of required pattern in frames of windows etc. with MS flats, square or round bars etc. all complete.</t>
  </si>
  <si>
    <t>9.48.1</t>
  </si>
  <si>
    <t>Fixed to steel windows by welding</t>
  </si>
  <si>
    <t>Providing and fixing ISI marked oxidised M.S. tower bolt black finish, (Barrel type) with necessary screws etc. complete :</t>
  </si>
  <si>
    <t>9.63.4</t>
  </si>
  <si>
    <t>100x10 mm</t>
  </si>
  <si>
    <t>Providing and fixing ISI marked oxidised M.S. handles conforming to IS:4992 with necessary screws etc. complete :</t>
  </si>
  <si>
    <t>9.66.2</t>
  </si>
  <si>
    <t>100 mm</t>
  </si>
  <si>
    <t xml:space="preserve">Providing &amp; fixing oxidised M.S. casement stays (straight peg type) with necessary screws etc. complete. </t>
  </si>
  <si>
    <t>9.68.1</t>
  </si>
  <si>
    <t>300 mm weighing not less than 200 gms.</t>
  </si>
  <si>
    <t>Providing &amp; fixing Aluminium sliding door bolts ISI marked anodised (anodic coating not less than grade AC 10 as per IS:1868) transparent or dyed to required colour or shade with nuts and screws etc. complete</t>
  </si>
  <si>
    <t>9.96.2</t>
  </si>
  <si>
    <t>250 x16 mm</t>
  </si>
  <si>
    <t>Providing &amp; fixing Aluminium tower bolt ISI marked anodised (anodic coating not less than grade AC 10 as per IS:1868) transparent or dyed to required colour or shade with nuts and screws etc. complete.</t>
  </si>
  <si>
    <t>9.97.2</t>
  </si>
  <si>
    <t>250 x 10 mm</t>
  </si>
  <si>
    <t>Providing &amp; fixing Aluminium pull bolt lock ISI marked anodised (anodic coating not less than grade AC 10 as per IS:1868) transparent or dyed to required colour or shade with nuts and screws etc. complete</t>
  </si>
  <si>
    <t>Providing &amp; fixing Aluminium handles ISI marked anodised (anodic coating not less than grade AC 10 as per IS:1868) transparent or dyed to required colour or shade with nuts and screws etc. complete.</t>
  </si>
  <si>
    <t>9.100.2</t>
  </si>
  <si>
    <t>Providing &amp; fixing  Aluminium hanging floor door stopper ISI marked anodised (anodic coating not less than grade AC 10 as per IS:1868) transparent or dyed to required colour or shade with nuts and screws etc. complete</t>
  </si>
  <si>
    <t>9.101.1</t>
  </si>
  <si>
    <t>Single rubber stopper</t>
  </si>
  <si>
    <t>Providing &amp; fixing fire resistant door frame of section 143 x 57 mm having built in rebate made out of 16 SWG G.I.sheet (zinc coating not less than 120 gm/sqm) duly filled with vermuculite based concrete mix, suitable for mounting 60 minutes fire rated door shutters. The frame is fitted with intumuscent fire seal strip of size 10x4 mm (minimum) alround the frame and fixing with dash fastener of approved size and make, including applying a coat of approved brand fire resistant primer etc. complete as per direction of Engineer-in-charge (Dash fastener to be paid for separately).</t>
  </si>
  <si>
    <t>Providing &amp; fixing 50 mm thick fire resistant Flush Door shutters of 60 minutes fire rating conforming to IS:3614 (Part-II) tested and certified as per laboratory approved by Engineer-in-charge with suitable mounting on door frame using 0.80 mm thick steel pressed formed to provide a 50 mm thick fully flush double skin door shell with lock seam joints at stile edges. The internal construction of the door to be phenolic resin impregrated specially designed honey comb craft paper with suitable internal reinforcement for receiving the hardware. Pressed steel used to be galvanised with zinc coating not less than 120 gm/sqm and fixing with stainless steel ball bearing hinges of approved make including a coat of approved fire resistant primer complete as per direction of Engineer-in-charge.</t>
  </si>
  <si>
    <t>N.S.</t>
  </si>
  <si>
    <t>Providing &amp; fixing in position 2mm thick Aluminium Sheet on inside of doors in W.C. and bath complete with screws.</t>
  </si>
  <si>
    <t>Providing &amp; fixing panic bar / latch (Double point) fitted with a single body, Trim Latch &amp; Lock on back side of the Panic Latch of reputed brand and manufacture to be approved by the Engineer- in- charge, all complete.</t>
  </si>
  <si>
    <t>SUB - HEAD - VI: STEEL WORK</t>
  </si>
  <si>
    <t>Providing &amp; fixing 1mm thick M.S. sheet door with frame of 40x40x6 mm angle iron and 3 mm M.S. gusset plates at the junctions and corners, all necessary fittings complete, including applying a priming coat of approved steel primer.</t>
  </si>
  <si>
    <t>10.5.2</t>
  </si>
  <si>
    <t>Using flats 30x6mm for diagonal braces and central cross piece</t>
  </si>
  <si>
    <t>Providing &amp; fixing factory made ISI marked steel glazed doors, windows and ventilators side /top /centre hung with beading and all members such as F7D, F4B, K11 B and K12 B etc. complete of standard rolled steel sections, joints mitred and flash butt welded and sash bars tenoned and riveted, including providing and fixing of hinges, pivots, including priming coat of approved steel primer , but excluding the cost of other fittings, complete all as per approved design (sectional weight of only steel members shall be measured for payment).</t>
  </si>
  <si>
    <t>10.11.1</t>
  </si>
  <si>
    <t>Fixing with 15x3 mm lugs 10 cm long embedded in cement concrete block 15x10x10 cm of CC 1:3:6 (1 Cement : 3 coarse sand : 6 graded stone aggregate 20 mm nominal size).</t>
  </si>
  <si>
    <t>Providing &amp; fixing T-iron frames for doors, windows and ventilators of mild steel Tee-sections, joints mitred  and welded, including fixing of necessary butt hinges and screws and applying a priming coat of approved steel primer.</t>
  </si>
  <si>
    <t>10.13.1</t>
  </si>
  <si>
    <t>Fixing with 15x3mm lugs 10cm long embedded in cement concrete block 15x10x10cm of CC 1:3:6 (1 Cement : 3 coarse sand : 6 graded stone aggregate 20 mm nominal size)</t>
  </si>
  <si>
    <t>Providing &amp; fixing pressed steel door frames conforming to IS: 4351 manufactured from commercial mild steel sheet of 1.60 mm thickness including hinges, jamb, lock jamb, bead and if required angle threshold of mild steel angle of section 50x25mm, or base ties of 1.60 mm pressed mild steel welded or rigidly fixed together by mechanical means, including M.S. pressed butt hinges, 2.5mm thick with mortar guards, lock strike-plate and shock absorbers as specified and applying a coat of approved steel primer after pre-treatment of the surface as directed by Engineer-in-charge:</t>
  </si>
  <si>
    <t>10.14.2</t>
  </si>
  <si>
    <t>Profile C (62 x 125mm)</t>
  </si>
  <si>
    <t>10.14.2.1</t>
  </si>
  <si>
    <t>Fixing with adjustable lugs with split end tail to each jamb.</t>
  </si>
  <si>
    <t>Steel work welded in built up sections/framed work including cutting, hoisting, fixing in position and applying a priming coat of approved steel primer using structural steel etc. as required.</t>
  </si>
  <si>
    <t>10.25.2</t>
  </si>
  <si>
    <t>In gratings, frames, guard bar, ladder, railings, brackets, gates and similar works.</t>
  </si>
  <si>
    <t>Providing &amp; fixing hand rail of approved size welding etc. to steel ladder railing, balcony railing and stair case railing including applying a priming coat of approved steel primer</t>
  </si>
  <si>
    <t>10.26.1</t>
  </si>
  <si>
    <t>MS Tube - 50mm dia</t>
  </si>
  <si>
    <t>Providing &amp; fixing glass panes with putty and glazing clips in steel doors, windows, clerestory windows all complete.</t>
  </si>
  <si>
    <t>10.30.1</t>
  </si>
  <si>
    <t>With 4.0 mm thick glass panes.</t>
  </si>
  <si>
    <t>SUB - HEAD - VII: FLOORING WORK</t>
  </si>
  <si>
    <t>62 mm thick cement concrete flooring with concrete hardener topping, under layer 50 mm thick cement concrete 1:2:4 (1 cement : 2 coarse sand : 4 graded stone aggregate 20mm nominal size) and top layer 12mm thick cement hardener consisting of mix 1:2 (1 cement hardener mix : 2 graded stone aggregate, 6mm nominal size) by volume, hardening compound mixed @ 2 litre per 50kg of cement or as per manufactures specifications. This includes cost of cement slurry, but excluding the cost of nosing of steps etc. complete.</t>
  </si>
  <si>
    <t>Marble work gang saw cut (polished and machine cut) of thickness 18mm for wall lining (veneer work), backing filled with a grout of average 12 mm thick in cement mortar 1:3 (1 cement : 3 coarse sand) including pointing with white cement mortar 1:2 (1 white cement : 2 marble dust) with an admixture of pigment to match the marble shade: (To be secured to the backing by means of cramps, which shall be paid for separately).</t>
  </si>
  <si>
    <t>8.1.1</t>
  </si>
  <si>
    <t>Udaipur green marble</t>
  </si>
  <si>
    <t>8.1.1.2</t>
  </si>
  <si>
    <t>Area of slab over 0.50 sqm</t>
  </si>
  <si>
    <t>Providing and fixing 18mm thick gang saw cut mirror polished premoulded and prepolished) machine cut for kitchen platforms, vanity counters, window sills, facias and similar locations of required size of approved shade, colour and texture laid over 20mm thick base cement mortar 1:4 (1 cement : 4 coarse sand) with joints treated with white cement, mixed with matching pigment, epoxy touch ups, including rubbing, curing, moulding and polishing to edges to give high gloss finish etc. complete at all levels.</t>
  </si>
  <si>
    <t>8.2.1</t>
  </si>
  <si>
    <t>8.2.1.2</t>
  </si>
  <si>
    <t>Extra for fixing marble /granite stone over and above corresponding basic item, in facia and drops of width upto 150 mm with epoxy resin based adhesive including cleaning etc. complete.</t>
  </si>
  <si>
    <t>Extra for providing opening of required size &amp; shape for wash basins/ kitchen sink in kitchen platform, vanity counters and similar location in marble/Granite/stone work including necessary holes for pillar taps etc. including moulding, rubbing and polishing of cut edges etc. complete.</t>
  </si>
  <si>
    <t>Providing &amp; fixing cramps of required size &amp; shape in RCC/ CC / Brick masonry backing with cement mortar 1:2 ( 1 cement :2 coarse sand) including drilling necessary hole in stones and embedding the cramp in the hole (fastener to be paid separately).</t>
  </si>
  <si>
    <t>8.7.2</t>
  </si>
  <si>
    <t>Stainless steel cramps.</t>
  </si>
  <si>
    <t>Cement plaster skirting (up to 30 cm height) with cement mortar 1:3 (1 cement : 3 coarse sand) finished with a floating coat of neat cement.</t>
  </si>
  <si>
    <t>11.6.1</t>
  </si>
  <si>
    <t>18 mm thick</t>
  </si>
  <si>
    <t>Kota stone slab flooring over 20 mm (average) thick base laid over and jointed with grey cement slurry mixed with pigment to match the shade of the slab, including rubbing and polishing complete with base of cement mortar 1 : 4 (1 cement : 4 coarse sand) :</t>
  </si>
  <si>
    <t>11.26.1</t>
  </si>
  <si>
    <t>25mm thick</t>
  </si>
  <si>
    <t>Kota stone slabs 20 mm thick in risers of steps, skirting, dado and pillars laid on 12 mm (average) thick cement mortar 1:3 (1 cement: 3 coarse sand) and jointed with grey cement slurry mixed with pigment to match the shade of the slabs, including rubbing and polishing complete.</t>
  </si>
  <si>
    <t>Extra for pre finished nosing in Kota stone/Sand stone labs</t>
  </si>
  <si>
    <t>Extra for Kota stone/Sand stone in treads of steps and risers using single length up to 1.55m</t>
  </si>
  <si>
    <r>
      <t>Providing &amp; fixing 1</t>
    </r>
    <r>
      <rPr>
        <vertAlign val="superscript"/>
        <sz val="10"/>
        <rFont val="Calibri"/>
        <family val="2"/>
        <scheme val="minor"/>
      </rPr>
      <t>st</t>
    </r>
    <r>
      <rPr>
        <sz val="10"/>
        <rFont val="Calibri"/>
        <family val="2"/>
        <scheme val="minor"/>
      </rPr>
      <t xml:space="preserve"> quality white ceramic glazed wall tiles conforming to IS:15622 (thickness to be specified by the manufacture) to approved make  in as approved by Engineer -in- charge in skirting, risers of steps, and dados over 12 mm thick bed of Cement Mortar 1:3 (1 cement: 3 coarse sand) and jointing with grey cement slurry @ 3.3 kg per sqm including pointing in white cement mixed with pigment of matching shade complete.</t>
    </r>
  </si>
  <si>
    <t>Providing &amp; laying Ceramic glazed floor tiles 300x300 mm (thickness to be specified by the manufacturer) of 1st quality conforming to IS:15622 of approved make in colours such as White, Ivory, Grey, Fume Red Brown, laid on 20 mm thick Cement Mortar 1:4 (1 Cement : 4 Coarse sand) including pointing the joints with white cement and matching pigment etc., complete.</t>
  </si>
  <si>
    <t>Providing &amp; laying vitrified floor tiles in different sizes (thickness to be specified by the manufacturer) with water absorption less than 0.08% and conforming to IS:15622, of approved make, in all colours and shades, laid on 20mm thick cement mortar 1:4 (1 cement : 4 coarse sand), including grouting the joints with white cement and matching pigments etc., complete.</t>
  </si>
  <si>
    <t>11.41.2</t>
  </si>
  <si>
    <t>Size of Tile 600x600 mm</t>
  </si>
  <si>
    <t>Providing &amp; laying Vitrified tiles in different sizes (thickness to be specified by manufacturer) with water absorption less than 0.08 % and conforming to IS:15622, of approved make in all colours &amp; shade in skirting, riser of steps, over 12 mm thick bed of cement mortar 1:3 (1 cement: 3 coarse sand), including grouting the joint with white cement &amp; matching pigments etc. complete.</t>
  </si>
  <si>
    <t>11.46.2</t>
  </si>
  <si>
    <t>SUB - HEAD - VIII: ROOFING WORK</t>
  </si>
  <si>
    <t>Providing &amp; laying water proofing treatment in sunken portion of WCs, bathroom etc., by applying cement slurry mixed with water proofing cement compound consisting of applying : a) First layer of slurry of cement @ 0.488 kg/sqm mixed with water proofing cement compound @ 0.253 kg/sqm. This layer will be allowed to air cure for 4 hours. b) Second layer of slurry of cement @ 0.242 kg/sqm mixed with water proofing cement compound @ 0.126 kg/sqm. This layer will be allowed to air cure for 4 hours followed with water curing for 48 hours. The rate includes preparation of surface, treatment and sealing of all joints, corners, junctions of pipes and masonry with polymer mixed slurry.</t>
  </si>
  <si>
    <t>Providing and laying integral cement based waterproofing treatment including preparation of surface as required for treatment of roofs, balconies, terraces etc. consisting of following operations.</t>
  </si>
  <si>
    <t>Applying  a slurry coat of neat cement using 2.75 kg. / sqm of cement admixed with waterproofing compound conforming to IS:2645 and approved by Engineer-in-charge over the R.C.C. slab including adjoining walls up to 300mm height including cleaning the surface before treatment.</t>
  </si>
  <si>
    <t>Laying brick bats  with mortar using broken bricks/brick bats 25mm to 115 mm size with 50% of cement mortar 1:5 (1 cement : 5 coarse sand) admixed with waterproofing compound conforming to IS:2645 and approved by Engineer-in-charge over 20mm thick layer of cement mortar of mix 1:5 (1 cement :5 coarse sand) admixed with waterproofing compound conforming to IS:2645 and approved by Engineer-in-Charge over 20mm thick layer of cement mortar of mix 1:5 (1 cement : 5 coarse sand) admixed with water proofing compound conforming to IS : 2645 and approved by Engineer-in-charge to required slope and treating  similarly the adjoining walls upto 300 mm height including rounding of junctions of walls and slabs.</t>
  </si>
  <si>
    <t>After two days of proper curing applying a second coat of cement slurry using 2.75 Kg/Sqm of cement admixed with  waterproofing compound conforming to IS:2645 and approved by Engineer-in-charge.</t>
  </si>
  <si>
    <t>Finishing the surface with 20mm thick jointless cement mortar of mix 1:4 (1 cement : 4 coarse sand) admixed with waterproofing compound conforming to IS:2645 and approved by Engineer-in-charge laying glass fibre cloth  of approved quality in top layer of plaster and finally finishing the surface with trowel with neat cement slurry and making of 300x300 mm square 3mm deep.</t>
  </si>
  <si>
    <t>The whole terrace so finished shall be flooded with water for a minimum period of two weeks for curing and for final test. All above operations to be done in order and as directed &amp; specified by the Engineer-in-charge.</t>
  </si>
  <si>
    <t>22.7.1</t>
  </si>
  <si>
    <t>With average thickness of 120 mm and minimum thickness at Khurra as 65 mm</t>
  </si>
  <si>
    <t>Making khurras 45x45cm with average minimum thickness of 5cm cement concrete 1:2:4 (1cement : 2 coarse sand : 4 graded stone aggregate 20mm nominal size) over PVC sheet 1mx1mx400micron, finished with 12mm cement plaster 1:3 (1cement : 3 coarse sand) and a coat of neat cement rounding the edge sand making and finishing the outlet complete.</t>
  </si>
  <si>
    <t>Providing &amp; fixing on wall face unplasticised-Rigid PVC rain water pipes conformining to IS:13592 Type A including jointing with seal ring conforming to IS:5382 leaving 10 mm gap for thermal expansion.</t>
  </si>
  <si>
    <t>12.42.1.1</t>
  </si>
  <si>
    <t>Single Socketed Pipes - 110 mm</t>
  </si>
  <si>
    <t>Providing &amp; fixing on wall face unplasticised - PVC moulded fittings / accessories for unplasticised Rigid PVC rain water pipes conforming to IS:13592 Type A including jointing with seal ring conforming to IS:5382 leaving 10 mm gap for thermal expansion.</t>
  </si>
  <si>
    <t>12.42.5</t>
  </si>
  <si>
    <t>Bend 87.5°</t>
  </si>
  <si>
    <t>12.42.5.2</t>
  </si>
  <si>
    <t>110 mm bend</t>
  </si>
  <si>
    <t>12.42.6</t>
  </si>
  <si>
    <t>Shoe (Plain)</t>
  </si>
  <si>
    <t>12.42.6.2</t>
  </si>
  <si>
    <t>110 mm Shoe</t>
  </si>
  <si>
    <t>Providing &amp; fixing unplasticised - PVC pipe clips of approved design to unplasticised - PVC rain water pipes by means of 50x50x50mm hard wood plugs, screwed with M.S. screws of required length including cutting brick work and fixing in cement mortar 1:4 (1 cement : 4 coarse sand) and making good the wall etc. complete.</t>
  </si>
  <si>
    <t>12.43.2</t>
  </si>
  <si>
    <t>110 mm</t>
  </si>
  <si>
    <t>Providing &amp; fixing to the inlet mouth of rain water pipe PTMT (an Engineering thermoplastic) grating square (Slit) 150 mm square with a height of 8 mm and weighing not less than 100 gms.</t>
  </si>
  <si>
    <t>SUB - HEAD - IX: FINISHING WORK</t>
  </si>
  <si>
    <t>12 mm cement plaster of mix:</t>
  </si>
  <si>
    <t>13.1.2</t>
  </si>
  <si>
    <t>1:6 (1 cement: 6 fine sand)</t>
  </si>
  <si>
    <t>6 mm cement plaster of mix:</t>
  </si>
  <si>
    <t>13.16.1</t>
  </si>
  <si>
    <t>1:3 (1 cement: 6 fine sand)</t>
  </si>
  <si>
    <t xml:space="preserve">Distempering with oil bound washable distemper of approved brand and manufacture to give an even shade </t>
  </si>
  <si>
    <t>13.41.1</t>
  </si>
  <si>
    <t>New work (two or more coats) over and including water thinnable priming coat with cement primer.</t>
  </si>
  <si>
    <t>Finishing walls with water proofing cement paint of required shade :</t>
  </si>
  <si>
    <t>13.44.1</t>
  </si>
  <si>
    <t>New work (Two or more coat applied @ 3.84 ltr/10 sqm).</t>
  </si>
  <si>
    <t xml:space="preserve">Applying priming coat : </t>
  </si>
  <si>
    <t>13.50.1</t>
  </si>
  <si>
    <t>With ready mixed pink or Grey primer of approved brand and manufacture on wood work (hard and soft wood).</t>
  </si>
  <si>
    <t>Providing &amp; applying two coats of fire retardant paint on cleaned wood/ply surface @ 3.5 sqm per litre per coat including preparation of base surface as per recommendations of manufacturer to make the surface fire retardant.</t>
  </si>
  <si>
    <t>Painting with synthetic enamel paint of approved brand and manufacture to give an even shade :</t>
  </si>
  <si>
    <t>13.61.1</t>
  </si>
  <si>
    <t>Two or more coats on new work</t>
  </si>
  <si>
    <t>Washed stone grit plaster on exterior walls of height upto 10 M. above ground level in two layers, under layer 12mm cement plaster 1:4 (1 cement: 4 coarse sand) furrowing the under layer with scratching tool, applying cement slurry on the under layer @ 2 Kg of cement per square metre, top layer 15mm cement plaster 1:1/2:2 (1 cement: 1/2 coarse sand : 2 stone chipping 10mm nominal size) in panels with groove all around as per approved pattern including scrubbing and washing, the top layer with brushes and water to expose the stone chippings, complete as per specification &amp; direction of Engineer-in-charge (Payment for providing grooves shall be made separately).</t>
  </si>
  <si>
    <t>Forming groove of uniform size in the top layer of washed stone grit plaster as per approved pattern using wooden battens, nailed to the under layer including removal of wooden battens, repair to the edges of panels and finishing the groove complete as per specifications and direction of the Engineer-in-charge :</t>
  </si>
  <si>
    <t>Extra for washed grit plaster on exterior walls of height more than 10m from ground level for every additional height of 3 m or part thereof.</t>
  </si>
  <si>
    <t>Sub Total</t>
  </si>
  <si>
    <t>Horticulture &amp; Landscaping</t>
  </si>
  <si>
    <t>Providing &amp; fixing GI pipes complete with GI fittings including trenching and refilling etc.</t>
  </si>
  <si>
    <t>External work</t>
  </si>
  <si>
    <t>18.12.3</t>
  </si>
  <si>
    <t>25 mm dia. nominal bore</t>
  </si>
  <si>
    <t>18.38</t>
  </si>
  <si>
    <t>Painting G.I. pipes and fittings with synthetic enamel white paint with two coats over a ready mixed priming coat, both of approved quality for new work :</t>
  </si>
  <si>
    <t>18.38.3</t>
  </si>
  <si>
    <t>25 mm diameter pipe</t>
  </si>
  <si>
    <t>18.41</t>
  </si>
  <si>
    <t>Providing and filling sand of grading zone V or coarser grade all-round the G.I. pipes in external work.</t>
  </si>
  <si>
    <t>18.41.3</t>
  </si>
  <si>
    <t>18.46</t>
  </si>
  <si>
    <t>Providing and fixing G.I. Union in G.I. pipe including cutting and threading the pipe and making long screws etc. complete (New work)</t>
  </si>
  <si>
    <t>18.46.3</t>
  </si>
  <si>
    <t>25 mm nominal bore</t>
  </si>
  <si>
    <t>23.1</t>
  </si>
  <si>
    <t>Trenching in ordinary soil up to a depth of 60cm including removal and stacking of serviceable materials and then disposing of surplus soil, by spreading and neatly leveling within a lead of 50m and making up the trenched area to proper levels by filling with earth or earth mixed with sludge or/and manure before and after flooding trench with water (excluding cost of imported earth, sludge or manure).</t>
  </si>
  <si>
    <t>23.2</t>
  </si>
  <si>
    <t>Supplying and stacking of good earth at site including royalty and carriage up to 1 km (earth measured in stacks will be reduced by 20% for payment).</t>
  </si>
  <si>
    <t>23.4</t>
  </si>
  <si>
    <t>Supplying and stacking at site dump manure from approved source, including carriage up to 1 km (manure measured in stacks will be reduced by 8% for payment) :</t>
  </si>
  <si>
    <t>23.4.3</t>
  </si>
  <si>
    <t>Screened through sieve of I.S. designation 4.75mm</t>
  </si>
  <si>
    <t>23.5</t>
  </si>
  <si>
    <t>Rough dressing the trenched ground including breaking clods.</t>
  </si>
  <si>
    <t>23.7</t>
  </si>
  <si>
    <t>Fine dressing of the ground</t>
  </si>
  <si>
    <t>23.9</t>
  </si>
  <si>
    <t>Mixing earth and sludge or manure in the required proportion specified or directed by the Officer-in-charge.</t>
  </si>
  <si>
    <t>23.10</t>
  </si>
  <si>
    <t>Grassing with selection No.1 grass including watering and maintenance of the lawn for 30 days or more till the grass forms a thick lawn, free from weeds and fit for mowing including supplying good earth, if needed (the good earth shall be paid for separately).</t>
  </si>
  <si>
    <t>23.10.1</t>
  </si>
  <si>
    <t>In rows 5 cm apart in both directions.</t>
  </si>
  <si>
    <t>(AR)</t>
  </si>
  <si>
    <t>Providing and fixing ball valve with lever :</t>
  </si>
  <si>
    <t>Providing and installing sprinklers for irrigation including 15 metre PVC pipe to the entire satisfaction of Engineer-in-charge.</t>
  </si>
  <si>
    <t>Providing &amp; laying 60mm thick factory made cement concrete grass crete block of M -30 grade made by block making machine with strong vibratory compaction, of approved size, design &amp; shape, laid in required colour and pattern over and including 50mm thick compacted bed of fine sand, filling the joints with fine sand etc. all complete as per the direction of Engineer-in-charge.</t>
  </si>
  <si>
    <t>23.14</t>
  </si>
  <si>
    <t>Digging holes in ordinary soil and refilling the same with the excavated earth mixed with manure or sludge in the ratio of 2:1 by volume (2 parts of stacked volume of earth after reduction by 20% : 1 part of stacked volume of manure after reduction by 8%) flooding with water, dressing including removal of rubbish and surplus earth, if any, with all leads and lifts (cost of manure, sludge or extra good earth if needed to be paid for separately) :</t>
  </si>
  <si>
    <t>23.14.2</t>
  </si>
  <si>
    <t>Holes 90 cm dia, and 90 cm deep.</t>
  </si>
  <si>
    <t>23.16</t>
  </si>
  <si>
    <t>Providing &amp; fixing M.S. flat iron tree guard 60 cm dia. and 2 m high, above ground consisting 4 nos. 25 x 6 mm, 2.25 m long and 8 nos. 25 x 3 mm 2 m long verticals M.S. flats, riveted to 3 nos. 25 x 6 mm M.S. flat iron rings in two halves, fixing together at site with required six numbers of 8 mm dia. and 30 mm long bolts, including painting two coats with synthetic enamel paint of approved brand and manufacture over a coat of primer. One name plate of 1 mm thick M.S. sheet of size 250x100 mm shall be welded to the tree guard near the middle height and lettered CPWD / PWD/ any other approved name. The tree guard shall be suitably fixed to the ground by embedding four legs of tree guard in pits of suitable dia and to a depth of 25 cm, refilling the pits with soil and ramming, complete in all respect as per satisfaction and direction of Officer-in-charge.</t>
  </si>
  <si>
    <t>23.28</t>
  </si>
  <si>
    <t>Preparation of mounds of various size and shape by available excavated / supplied earth in layers not exceeding 20 cm in depth, breaking clods, watering of each layer, dressing etc., lead upto 50 meter and lift upto 1.5 m complete as per direction of Officer-in-charge.</t>
  </si>
  <si>
    <t>(MR)</t>
  </si>
  <si>
    <t>Supply &amp; Planting of Trees</t>
  </si>
  <si>
    <t>Ashoka Tree</t>
  </si>
  <si>
    <t>CLUBED ABSTRACT FOR INFRASTRUCTURE WORK</t>
  </si>
  <si>
    <t>Banking excavated earth in layers not exceeding 20 cm. in depth, breaking clods, watering, rolling each layer with ½ tonne roller, or wooden or steel rammers, and rolling every 3rd and top-most layer with power roller of minimum 8 tonnes and dressing up, in embankments for roads, flood banks, marginal banks, and guide banks etc., lead upto 50 m and lift upto 1.5 m.</t>
  </si>
  <si>
    <t>2.3.1</t>
  </si>
  <si>
    <t>All kinds of soil</t>
  </si>
  <si>
    <t>Earth work in excavation by mechanical means (Hydraulic excavator) / manual means over areas (exceeding 30cm in depth. 1.5m in width as well as 10 sqm on plan) including disposal of excavated earth, lead upto 50m and lift upto 1.5m, disposed earth to be levelled and neatly dressed.</t>
  </si>
  <si>
    <t>2.6.1</t>
  </si>
  <si>
    <t>Earth work in excavation by mechanical means (Hydraulic excavator) / manual means over areas (exceeding 30 cm in depth, 1.5 m in width as well as 10 sqm on plan) including disposal of excavated earth, lead upto 50 m and lift upto 1.5 m, disposed earth to be levelled and neatly dressed.</t>
  </si>
  <si>
    <t>Earth work in excavation by mechanical means (Hydraulic excavator) / manual means in foundation trenches or drains (not exceeding 1.5 m in width or 10 sqm on plan) including dressing of sides and ramming of bottoms, lift upto 1.5 m, including getting out the excavated soil and disposal of surplus excavated soil as directed, within a lead of 50 m.</t>
  </si>
  <si>
    <t>2.8.1</t>
  </si>
  <si>
    <t>All kinds of soil.</t>
  </si>
  <si>
    <t>Filling available excavated earth (excluding rock) in trenches, plinth, sides of foundations etc. in layers not exceeding 20cm in depth, consolidating each deposited layer by ramming and watering, lead up to 50 m and lift upto 1.5 m.</t>
  </si>
  <si>
    <t>Extra for every additional lift of 1.5 m or part thereof in excavation / banking excavated or stacked materials.</t>
  </si>
  <si>
    <t>Ordinary or hard rock</t>
  </si>
  <si>
    <t>Providing and laying in position cement concrete of specified grade excluding the cost of centering and shuttering - All work up to plinth level :</t>
  </si>
  <si>
    <t>1:4:8 (1 Cement : 4 coarse sand : 8 graded stone aggregate 40 mm nominal size).</t>
  </si>
  <si>
    <t>Providing &amp; laying cement concrete in retaining walls, return walls, walls (any thickness) including attached pilasters, columns, piers, abutments, pillars, posts, struts, buttresses, string or lacing courses, parapets, coping, bed blocks, anchor blocks, plain window sills, fillets, sunken floor,etc., up to floor five level, excluding the cost of centering, shuttering and finishing :</t>
  </si>
  <si>
    <t>4.2.2</t>
  </si>
  <si>
    <t>1:1½:3 (1 cement:1½ coarse sand:3 graded stone aggregate 20 mm nominal size).</t>
  </si>
  <si>
    <t>Centering and shuttering including strutting, propping etc. and removal of form for :</t>
  </si>
  <si>
    <t>Steel reinforcement for R.C.C. work including straightening, cutting, bending, placing in position and binding all complete upto plinth level.</t>
  </si>
  <si>
    <t>Thermo-Mechanically Treated bars.</t>
  </si>
  <si>
    <t>Providing &amp; laying in position machine batched and machine mixed design mix M-25 grade cement concrete for reinforced cement concrete work, using cement content as per approved design mix, including pumping of concrete to site of laying but excluding the cost of centering, shuttering, finishing and reinforcement, including admixtures in recommended proportions as per IS: 9103 to accelerate, retard setting of concrete, improve workability without impairing strength and durability as per direction of Engineer-in-charge. (Note :- Cement content considered in this item is @ 330 kg/cum. Excess/less cement used as per design mix is payable/recoverable separately).</t>
  </si>
  <si>
    <t>5.33.1</t>
  </si>
  <si>
    <t>All works upto plinth level.</t>
  </si>
  <si>
    <t>Brick work with common burnt clay F.P.S. (non modular) bricks of class designation 7.5 in foundation and plinth in:</t>
  </si>
  <si>
    <t>Cement mortar 1:6 (1 cement : 6 coarse sand)</t>
  </si>
  <si>
    <t>Random rubble masonry with hard stone in foundation and plinth including levelling up with cement concrete 1:6:12 (1 cement : 6 coarse sand : 12 graded stone aggregate 20mm nominal size) upto plinth level with :</t>
  </si>
  <si>
    <t>7.1.1</t>
  </si>
  <si>
    <t>Cement mortar 1:6 (1 cement : 6 coarse sand).</t>
  </si>
  <si>
    <t>Steel work welded in built up sections / framed work including cutting, hoisting, fixing in position and applying a priming coat of approved steel primer using structural steel etc. as required.</t>
  </si>
  <si>
    <t>Chequerred precast cement concrete tiles 22 mm thick in footpath &amp; courtyard, jointed with neat cement slurry mixed with pigment to match the shade of tiles including rubbing and cleaning etc. complete, on 20 mm thick bed of cement mortar 1:4 (1 cement: 4 coarse sand).</t>
  </si>
  <si>
    <t>11.20.4</t>
  </si>
  <si>
    <t>Ordinary cement without any pigment.</t>
  </si>
  <si>
    <t>12 mm cement plaster of mix :</t>
  </si>
  <si>
    <t>Pointing on stone work with cement mortar 1:3 (1 cement: 3 fine sand) :</t>
  </si>
  <si>
    <t>13.33.2</t>
  </si>
  <si>
    <t>Raised and cut pointing</t>
  </si>
  <si>
    <t>Applying one coat of water thinnable cement primer of approved brand and manufacture on wall surface :</t>
  </si>
  <si>
    <t>13.43.1</t>
  </si>
  <si>
    <t>Water thinnable cement primer.</t>
  </si>
  <si>
    <t>Two or more coats on new work.</t>
  </si>
  <si>
    <t>Preparation &amp; consolidation of sub grade with power road roller of 8 to 12 tonne capacity after excavating earth to an average of 22.5 cm. depth, dressing to camber and consolidating with road roller including making good the undulations etc. and re-rolling the sub grade and disposal of surplus earth with lead upto 50 metres.</t>
  </si>
  <si>
    <t>16.42
(Modified)</t>
  </si>
  <si>
    <t>Cement concrete M-20 in pavements, laid to required slope and camber in panels as required including consolidation finishing and tamping complete.</t>
  </si>
  <si>
    <t>Providing &amp; laying design mix cement concrete of M-30 grade, in roads / taxi tracks / runways, using cement content as per design mix, using coarse sand and graded stone aggregate of 40 mm nominal size in appropriate proportions as per approved &amp; specified design criteria, providing dowel bars with sleeve / tie bars wherever required, laying at site, spreading and compacting, mechanically by using needle and surface vibrators, levelling to required slope / camber, finishing with required texture, including steel form work with sturdy M.S. channel sections, curing, making provision for contraction / expansion, construction &amp; longitudinal joints (10 mm wide x 50 mm deep) by groove cutting machine, providing and filling joints with approved joint filler and sealants, complete all as per direction of Engineer-in-charge (Item of joint fillers, sealants, dowel bars with sleeve / tie bars to be paid separately)
Note:- Cement content considered in M-30 is @ 340 kg/cum. Excess / less cement used as per design mix is payable / recoverable separately.</t>
  </si>
  <si>
    <t>16.43.2</t>
  </si>
  <si>
    <t>Cement concrete manufactured in automatic batching plant (RMC plant) i/c transportation to site in transit mixer.</t>
  </si>
  <si>
    <t>Providing &amp; laying in position bitumen hot sealing compound for expansion joints etc.</t>
  </si>
  <si>
    <t>16.46.1</t>
  </si>
  <si>
    <t>Using grade ‘A’ sealing compound.</t>
  </si>
  <si>
    <t>Providing &amp; laying 60mm thick factory made cement concrete interlocking paver block of M -30 grade made by block making machine with strong vibratory compaction, of approved size, design &amp; shape, laid in required colour and pattern over and including 50mm thick compacted bed of fine sand, filling the joints with fine sand etc. all complete as per the direction of Engineer-in-charge.</t>
  </si>
  <si>
    <t>Providing &amp; filling sand of grading zone V or coarser grade all-round the G.I. pipes in external work.</t>
  </si>
  <si>
    <t>Providing &amp; fixing G.I. Union in G.I. pipe including cutting and threading the pipe and making long screws etc. complete (New work)</t>
  </si>
  <si>
    <t>Providing and fixing in position pre-cast R.C.C. manhole cover and frame of required shape and approved quality.</t>
  </si>
  <si>
    <t>19.19.4</t>
  </si>
  <si>
    <t>EHD - 35</t>
  </si>
  <si>
    <t>19.19.4.1</t>
  </si>
  <si>
    <t>Circular shape 560 mm internal dia.</t>
  </si>
  <si>
    <t>Supplying &amp; stacking of good earth at site including royalty and carriage up to 1 km (earth measured in stacks will be reduced by 20% for payment).</t>
  </si>
  <si>
    <t>Supplying &amp; stacking at site dump manure from approved source, including carriage up to 1 km (manure measured in stacks will be reduced by 8% for payment) :</t>
  </si>
  <si>
    <t>Mixing earth &amp; sludge or manure in the required proportion specified or directed by the Officer-in-charge.</t>
  </si>
  <si>
    <t>Boring/drilling bore well of required dia for casing/ strainer pipe, by suitable method prescribed in IS: 2800 (part I), including collecting samples from different strata, preparing and submitting strata chart/bore log, including hire &amp; running charges of all equipments, tools, plants &amp; machineries required for the job, all complete as per direction of Engineer–in-charge, upto 90 metre depth below ground level.</t>
  </si>
  <si>
    <t>24.1.2</t>
  </si>
  <si>
    <t>Rocky strata including Boulders.</t>
  </si>
  <si>
    <t>24.1.2.1</t>
  </si>
  <si>
    <t>300 mm dia.</t>
  </si>
  <si>
    <t>Supplying, assembling, lowering and fixing in vertical position in bore well, unplasticized PVC medium well casing (CM) pipe of required dia, conforming to IS: 12818, including required hire and labour charges, fittings &amp; accessories etc. all complete, for all depths, as per direction of Engineer –in-charge.</t>
  </si>
  <si>
    <t>24.3.1</t>
  </si>
  <si>
    <t>100 mm nominal size dia.</t>
  </si>
  <si>
    <t>24.3.2</t>
  </si>
  <si>
    <t>150 mm nominal size dia.</t>
  </si>
  <si>
    <t>Supplying, assembling, lowering and fixing in vertical position in bore well unplasticized PVC medium well screen (RMS) pipes with ribs, conforming to IS: 12818, including hire &amp; labour charges, fittings &amp; accessories etc. all complete, for all depths, as per direction of Engineer-in-charge.</t>
  </si>
  <si>
    <t>24.4.2</t>
  </si>
  <si>
    <t>Supplying, filling, spreading &amp; leveling stone boulders of size range 5 cm to 20 cm, in recharge pit, in the required thickness, for all leads &amp; lifts, all complete as per direction of Engineer-in-charge.</t>
  </si>
  <si>
    <t>Supplying, filling, spreading &amp; leveling gravels of size range 5 mm to 10 mm, in the recharge pit, over the existing layer of boulders, in required thickness, for all leads &amp; lifts, all complete as per direction of Engineer-in-charge.</t>
  </si>
  <si>
    <t>Supplying, filling, spreading &amp; leveling coarse sand of size range 1.5 mm to 2 mm in recharge pit, in required thickness over gravel layer, for all leads &amp; lifts, all complete as per direction of Engineer –in-charge.</t>
  </si>
  <si>
    <t>Gravel packing in tubewell construction in accordance with IS: 4097, including providing gravel fine / medium / coarse, in required grading &amp; sizes as per actual requirement, all complete as per direction of Engineer-in-charge.</t>
  </si>
  <si>
    <t>Providing &amp;fixing suitable size threaded mild steel cap or spot welded plate to the top of bore well housing/ casing pipe, removable as per requirement, all complete for borewell of:</t>
  </si>
  <si>
    <t>24.13.2</t>
  </si>
  <si>
    <t>Providing &amp; fixing Bail plug / Bottom plug of required dia to the bottom of pipe assembly of tubewell as per IS:2800 (part I).</t>
  </si>
  <si>
    <t>24.15.2</t>
  </si>
  <si>
    <t>Providing &amp; fixing in position 50 mm thic prefabricated SFRC panels in position for boundry wall properly embedded and in plumb as per direciton of Engineer-in-charge.</t>
  </si>
  <si>
    <t>Providing &amp; fixing ball valve with lever :</t>
  </si>
  <si>
    <t>Providing &amp; installing sprinklers for irrigation including 15 metre PVC pipe to the entire satisfaction of Engineer-in-charge.</t>
  </si>
  <si>
    <t>NS
(Based on DSR 16.61)</t>
  </si>
  <si>
    <t>Providing Retro-reflective regulatory sign board of required size made out of 2mm thick aluminium sheet, face to be fully covered with high intensity encapsulated lens type retro-reflective sheeting as approved by Engineer-in-charge. Letter, symbols, borders etc. will be as per direction of Engineer-in-charge with required colour scheme on the boards and with the high intensity grade A. The aluminium sheet to be riveted to M.S. frame of angle iron of size 40x40x4mm. The boards will be fixed to 1 No. 50x50mm square post made of MS angle 50x50x4mm, 3m long welded to the frame with adequate anti-theft arrangement. Steel work to be painted with two or more coats of synthetic enamel paint over an under coat (primer) and back side of aluminium sheet to be painted with two or more coats of epoxy paint including appropriate priming coat complete in all respects as per direction of Engineer-in-charge.</t>
  </si>
  <si>
    <t>NS
(DSR Based)</t>
  </si>
  <si>
    <t>Providing and fixing in position white ceramic glazed tiles of size 100 mm x 100 mm with printed house numbers in desired combinations.</t>
  </si>
  <si>
    <t>Under Ground Tank (1224 KL capacity)</t>
  </si>
  <si>
    <t>Boundary Wall &amp; Steel Gate</t>
  </si>
  <si>
    <t>Providing and laying cement concrete in retaining walls, return walls, walls (any thickness) including attached pilasters, columns, piers, abutments, pillars, posts, struts, buttresses, string or lacing courses, parapets, coping, bed blocks, anchor blocks, plain window sills, fillets, sunken floor,etc., up to floor five level, excluding the cost of centering, shuttering and finishing :</t>
  </si>
  <si>
    <t>Steel work welded in built up sections/ framed work including cutting, hoisting, fixing in position and applying a priming coat of approved steel primer using structural steel etc. as required.</t>
  </si>
  <si>
    <t>Providing and fixing in position 65 mm thic prefabricated SFRC panels in position for boundry wall properly embedded and in plumb as per direciton of Engineer-in-charge.</t>
  </si>
  <si>
    <t>Road, Path, Paver, Chequred, Tiles etc.</t>
  </si>
  <si>
    <t>Providing &amp; laying in position cement concrete of specified grade excluding the cost of centering and shuttering - All work up to plinth level :</t>
  </si>
  <si>
    <t>Toe Wall &amp; Retaining Wall</t>
  </si>
  <si>
    <t>Directional Boards &amp; House Numbering</t>
  </si>
  <si>
    <t>Providing Retro-reflective regulatory sign board of required size made out of 2mm thick aluminium sheet, face to be fully covered with high intensity encapsulated lens type retro -reflective sheeting as approved by Engineer-in-charge . Letter, symbols, borders etc. will be as per direction of Engineer-in-charge with required colour scheme on the boards and with the high intensity grade A. The aluminium sheet to be riveted to M.S. frame of angle iron of size 40x40x4mm. The boards will be fixed to 1 No. 50x50mm square post made of M.S. angle 50x50x4mm, 3m long welded to the frame with adequate anti-theft arrangement. Steel work to be painted with two or more coats of synthetic enamel paint over an under coat (primer) and back side of aluminium sheet to be painted with two or more coats of epoxy paint including appropriate priming coat complete in all respects as per direction of Engineer-in-charge.</t>
  </si>
  <si>
    <t>Rain Water Harwesting</t>
  </si>
  <si>
    <t xml:space="preserve"> Sample Under Ground Water Tank including Pump Room</t>
  </si>
  <si>
    <t>(Capacity 5,30,000 litres)</t>
  </si>
  <si>
    <t>Earth work in excavation by mechanical means (Hydraulic excavator) / manual means over areas (exceeding 30cm in depth. 1.5m in width as well as 10sqm on plan) including disposal of excavated earth, lead upto 50m and lift upto 1.5m, disposed earth to be levelled and neatly dressed.</t>
  </si>
  <si>
    <t>Filling available excavated earth (excluding rock) in trenches, plinth, sides of foundations etc. in layers not exceeding 20 cm in depth : consolidating each deposited layer by ramming and watering, lead up to 50 m and lift upto 1.5 m.</t>
  </si>
  <si>
    <t>Extra for every additional lift of 1.5 m or part thereof in :</t>
  </si>
  <si>
    <t>2.26.1</t>
  </si>
  <si>
    <t>Earth work in excavation by mechanical means (Hydraulic excavator) / manual means over areas (exceeding 30cm in depth, 1.5m in width as well as 10sqm on plan) including disposal of excavated earth, lead upto 50m &amp; lift upto 1.5m, disposed earth to be levelled and neatly dressed.</t>
  </si>
  <si>
    <t>CEMENT CONCRETE (CAST-IN-SITU)</t>
  </si>
  <si>
    <t>Providing and laying in position cement concrete of specified grade excluding the cost of centring and shuttering - All work upto plinth level.</t>
  </si>
  <si>
    <t>4.1.9</t>
  </si>
  <si>
    <t>1:4:8 (1 cement : 4 corase sand : 8 graded stone aggregate 40 mm nominal size)</t>
  </si>
  <si>
    <t>FORM WORK</t>
  </si>
  <si>
    <t>Centring and shuttering including strutting, propping etc. and removal form for :</t>
  </si>
  <si>
    <t>Foundations, footings, bases of columns etc. for mass concrete.</t>
  </si>
  <si>
    <t>Walls any thickness including attached pillasters buttresses plinth &amp; string courses etc.</t>
  </si>
  <si>
    <t>Suspended floors roofs landings &amp; balconies &amp; access plateform.</t>
  </si>
  <si>
    <t>Lintel beams plinth beams girders bressumers &amp; cantilevers.</t>
  </si>
  <si>
    <t>Columns, Pillars, Piers, Abutments, Posts and Struts.</t>
  </si>
  <si>
    <t xml:space="preserve">Stairs (excluding landings) except spiral stair case </t>
  </si>
  <si>
    <t>5.9.15</t>
  </si>
  <si>
    <t>Small lintels not exceeding 1.5m clear span, moulding as in cornices, window sills, string courses, bands, copings, bed plates, anchor blocks and the like.</t>
  </si>
  <si>
    <t>5.9.16.2</t>
  </si>
  <si>
    <t>Above 20 cm wide</t>
  </si>
  <si>
    <t>STEEL REINFORCEMENT</t>
  </si>
  <si>
    <t>Reinforcement for RCC work including straightening, cutting bending, placing in position and binding all complete upto plinth level.</t>
  </si>
  <si>
    <t>Steel reinforcement for RCC work including straightening, cutting, bending, placing in position and binding all complete above plinth level.</t>
  </si>
  <si>
    <t>DESIGN MIX CONCRETE</t>
  </si>
  <si>
    <t>Providing &amp; laying in position machine batched and machine mixed design mix M-25 grade cement concrete for reinforced cement concrete work, using cement content as per approved design mix, including pumping of concrete to site of laying but excluding the cost of centering, shuttering, finishing and reinforcement, including admixtures in recommended proportions as per IS:9103 to accelerate, retard setting of concrete, improve workability without impairing strength and durability as per direction of Engineer-in-charge.
(Note: Cement content considered in this item is @ 330 kg/cum. Excess/less cement used as per design mix is payable/recoverable separately).</t>
  </si>
  <si>
    <t>5.33.2</t>
  </si>
  <si>
    <t>All works above plinth level upto floor V level.</t>
  </si>
  <si>
    <t>Brick work with non modular fly ash lime bricks (FALG Bricks) conforming to IS:12894-2002, class designation 10 average compressive strength in super structure above plinth level up to floor V level in :</t>
  </si>
  <si>
    <t>6.34.2</t>
  </si>
  <si>
    <t>Cement mortar 1:6 (1 cement : 6 Coarse sand)</t>
  </si>
  <si>
    <t>Fixing with 15x3 mm lugs 10 cm. long embedded in cement concrete block 15x10x10 cm of CC 1:3:6 (1 cement : 3 coarse sand : 6 graded stone aggregate 20 mm nominal size).</t>
  </si>
  <si>
    <t>Providing &amp; fixing T-iron frames for doors, windows and ventilators of mild steel Tee-sections, joints mitred and welded, including fixing of necessary butt hinges and screws and applying a priming coat of approved steel primer.</t>
  </si>
  <si>
    <t>Fixing with 15x3 mm lugs 10 cm. long embedded in cement concrete block 15x10x10 cm of C.C. 1:3:6 (1 Cement : 3 coarse sand : 6 graded stone aggregate 20 mm nominal size).</t>
  </si>
  <si>
    <t>10.25.1</t>
  </si>
  <si>
    <t>In stringers, treads, landings etc. of stair cases including use of chequered plate wherever required, all complete.</t>
  </si>
  <si>
    <t>With 4.0 mm thick glass panes</t>
  </si>
  <si>
    <t>Kota stone slab flooring over 20 mm (average) thick base laid over and jointed with grey cement slurry mixed with pigment to match the shade of the slab including rubbing and polishing complete with base of cement mortar 1:4 (1 cement : 4 coarse sand) :</t>
  </si>
  <si>
    <t>25 mm thick.</t>
  </si>
  <si>
    <t>Providing and laying Ceramic glazed floor tiles 300x300 mm (thickness to be specified by the manufacturer) of 1st quality conforming to IS : 15622 of approved make in colours such as White, Ivory, Grey, Fume Red Brown, laid on 20 mm thick Cement Mortar 1:4 (1 Cement : 4 Coarse sand) including pointing the joints with white cement and matching pigment etc., complete.</t>
  </si>
  <si>
    <t>Kota stone slabs 20mm thick in risers of steps, skirting, dado and pillars laid on 12 mm (average) thick cement mortar 1:3 (1 cement 3 coarse sand) and jointed with grey cement slurry mixed with pigment to match the shade of the slabs, including rubbing and polishing complete.</t>
  </si>
  <si>
    <t>Providing &amp; fixing Ist quality ceramic glazed wall tiles conforming to IS:15622 (thickness to be specified by the manufacturer) of approved make in all colours, shades except burgundy, bottle green, black of any size as approved by Engineer-in-Charge, in skirting, risers of steps and dados over 12mm thick bed of cement Mortar 1:3 (1 cement : 3 coarse sand) and jointing with grey cement slurry @ 3.3kg per sqm including pointing in white cement mixed with pigment of matching shade complete.</t>
  </si>
  <si>
    <t>12 mm cement plaster of mix</t>
  </si>
  <si>
    <t>13.4.1</t>
  </si>
  <si>
    <t xml:space="preserve">1:4 (1 cement: 4 coarse sand) </t>
  </si>
  <si>
    <t>6 mm thick cement plaster to ceiling of mix :</t>
  </si>
  <si>
    <t>1:3 (1 cement :3 fine sand)</t>
  </si>
  <si>
    <t>Distempering with oil bound washable distemper of approved brand and manufacture to give an even shade</t>
  </si>
  <si>
    <t xml:space="preserve">13.61.1 </t>
  </si>
  <si>
    <t>Providing orange colour safety foot rest of minimum 6mm thick plastic encapsulated as per IS:10910 on 12mm dia steel bar conforming to IS:1786 having minimum cross section as 23x25mm and over all minimum length 263mm and width as 165mm with minimum 112mm space between protruded legs having 2mm tread on top surface by ribbing or chequering besides necessary and adequate anchoring projections on tail length on 138mm as per standard drawing and suitable to with stand the bend test and chemical resistance test as per specifications and having manufacture's permanent identification mark to be visible even after fixing, including fixing in manholes with 30x20x15 cm cement concrete block 1:3:6 (1 cement : 3 coarse sand : 6 graded stoen aggregate 20mm nominal size) complete as per design.</t>
  </si>
  <si>
    <t>Providing and fixing in position pre-cast R.C.C. manhole cover and frame of required shape and approved quality</t>
  </si>
  <si>
    <t>19.19.3</t>
  </si>
  <si>
    <t>HD - 20</t>
  </si>
  <si>
    <t>19.19.3.1</t>
  </si>
  <si>
    <t>Circular shape 560 mm internal diameter</t>
  </si>
  <si>
    <t>AR</t>
  </si>
  <si>
    <t>Providing and fixing vent pipe with anti mosquito proof coupling - 0.50 m long</t>
  </si>
  <si>
    <t>65 mm dia</t>
  </si>
  <si>
    <t>80 mm dia</t>
  </si>
  <si>
    <t>AR/ DSR Based</t>
  </si>
  <si>
    <t>Providing and fixing in position pipe puddle flanges made of 6mm thick MS plate</t>
  </si>
  <si>
    <t>50mm dia and 500 mm long</t>
  </si>
  <si>
    <t>65mm dia and 500 mm long</t>
  </si>
  <si>
    <t>80mm dia and 500 mm long</t>
  </si>
  <si>
    <t>Providing and Placing in position suitable PVC water stops conforming to IS:12200 for construction/ expansion joints between two RCC members and fixed to the reinforcement with binding wire before pouring concrete etc. complete :</t>
  </si>
  <si>
    <t>22.4.2</t>
  </si>
  <si>
    <t>Dumb bell with central bulb (180mm wide, 8mm thick).</t>
  </si>
  <si>
    <t>BOQ Qty.</t>
  </si>
  <si>
    <t>Meter</t>
  </si>
  <si>
    <t>each</t>
  </si>
  <si>
    <t>meter</t>
  </si>
  <si>
    <t>metre</t>
  </si>
  <si>
    <t>100 sqm</t>
  </si>
  <si>
    <t>Per cm depth per cm width</t>
  </si>
  <si>
    <t>per m length</t>
  </si>
  <si>
    <t>Per cm depth per cm width per m length</t>
  </si>
  <si>
    <t>SKILLED</t>
  </si>
  <si>
    <t>WCT (Income Tax)</t>
  </si>
  <si>
    <t>D Vat 4%</t>
  </si>
  <si>
    <t>Work Detail with Completion Date</t>
  </si>
  <si>
    <t>Desctiption</t>
  </si>
  <si>
    <t>T-1</t>
  </si>
  <si>
    <t>T- 4</t>
  </si>
  <si>
    <t>T-6</t>
  </si>
  <si>
    <t>T-5</t>
  </si>
  <si>
    <t>Excavation complete with dressing</t>
  </si>
  <si>
    <t>Comp. Date</t>
  </si>
  <si>
    <t>PCC- 1:5:10</t>
  </si>
  <si>
    <t>R/f Steel Raft</t>
  </si>
  <si>
    <t>Suttering of Raft</t>
  </si>
  <si>
    <t>RCC Raft</t>
  </si>
  <si>
    <t>T-2</t>
  </si>
  <si>
    <t>T-3</t>
  </si>
  <si>
    <t xml:space="preserve">Column Steel  </t>
  </si>
  <si>
    <t>Execution Budget for the month of July- 2014</t>
  </si>
  <si>
    <t xml:space="preserve">         </t>
  </si>
  <si>
    <t>FINAL AMOUNT</t>
  </si>
  <si>
    <t>OFFICE BOY</t>
  </si>
  <si>
    <t>OFF. BOY</t>
  </si>
  <si>
    <t>E14497</t>
  </si>
  <si>
    <t>GAURAV THAKUR</t>
  </si>
  <si>
    <t>E14488</t>
  </si>
  <si>
    <t>E14500</t>
  </si>
  <si>
    <t>JAGDISH CHANDRA</t>
  </si>
  <si>
    <t>SR. SUPERVISOR</t>
  </si>
  <si>
    <t>E14524</t>
  </si>
  <si>
    <t>E14509</t>
  </si>
  <si>
    <t>## H O Share 3%</t>
  </si>
  <si>
    <t>HR</t>
  </si>
  <si>
    <t>GUEST HOUSE NO -03</t>
  </si>
  <si>
    <t>Binding Wire</t>
  </si>
  <si>
    <t>Our tentative amount for Budget (AUG-14) as per contract will be</t>
  </si>
  <si>
    <t>PLINTH BEAM SHUTTERING</t>
  </si>
  <si>
    <t>PLINTH BEAM STEEL</t>
  </si>
  <si>
    <t>PLINTH BEAM RCC</t>
  </si>
  <si>
    <t>BACK FILLING</t>
  </si>
  <si>
    <t>START DATE</t>
  </si>
  <si>
    <t>Qty CUM</t>
  </si>
  <si>
    <t>RCC taken in Budget for the M/o- AUG- 2014 (2099 Cum)</t>
  </si>
  <si>
    <t>E14550</t>
  </si>
  <si>
    <t>CONSULTANT</t>
  </si>
  <si>
    <t>22/7/2014</t>
  </si>
  <si>
    <t>MR YOGENDAR KUMAR</t>
  </si>
  <si>
    <t>E14679</t>
  </si>
  <si>
    <t>TOTAL material Amount</t>
  </si>
  <si>
    <t>NET REQ</t>
  </si>
  <si>
    <t>AVILABAL .QTY</t>
  </si>
  <si>
    <t>TOTAL REQ</t>
  </si>
  <si>
    <t>AVILABLE QTY</t>
  </si>
  <si>
    <t>H.O. Share 3% On Gross Work Done</t>
  </si>
  <si>
    <t>ERA INFRA ENGINEERING LTD (CORPORATE EPC-INFRA-1)</t>
  </si>
  <si>
    <t>RCC Description</t>
  </si>
  <si>
    <t>AREA OF PLINTH</t>
  </si>
  <si>
    <t>PCC FOR RAFT (1:5:10)</t>
  </si>
  <si>
    <t>REMARK</t>
  </si>
  <si>
    <t>DETAIL</t>
  </si>
  <si>
    <t>TOTAL REQUIREMENT</t>
  </si>
  <si>
    <t>TOTAL CEMENT BAGS</t>
  </si>
  <si>
    <t>TOTAL ADMIXTURE</t>
  </si>
  <si>
    <t>TOTAL COARS SAND</t>
  </si>
  <si>
    <t>TOTAL 40 MM</t>
  </si>
  <si>
    <t>TOTAL 20 MM</t>
  </si>
  <si>
    <t>TOTAL 10 MM</t>
  </si>
  <si>
    <t>INHABITOR SOLUTION</t>
  </si>
  <si>
    <t>CEMENT FOR STEEL COATING</t>
  </si>
  <si>
    <t>TOTAL REQUIRMENT</t>
  </si>
  <si>
    <t>AS PER GREEN BOOK BASIC AMT OF BUILD WORK</t>
  </si>
  <si>
    <t>AS PER CLIENT MILE STONE AMT OF BUILD WORK</t>
  </si>
  <si>
    <t>Lacs</t>
  </si>
  <si>
    <t>% of above on Basic</t>
  </si>
  <si>
    <t>Basic Rate</t>
  </si>
  <si>
    <t>Escalation, if  any @ 6%</t>
  </si>
  <si>
    <t xml:space="preserve">M 20 (with graded agg. of nominal size 12.5 mm) nominal mix </t>
  </si>
  <si>
    <t>8(c)(i)</t>
  </si>
  <si>
    <t>M 35 for deck of MDBFP &amp; TDBFP,ID,PA AND FD Fans  Supported on vibration isolation system</t>
  </si>
  <si>
    <t xml:space="preserve">Extra over item no.(c), (i) &amp; (c ) (ii) above for controlling of temperature </t>
  </si>
  <si>
    <t xml:space="preserve">Providing &amp; mixing as cement concrete admixtures - super plasticizers </t>
  </si>
  <si>
    <t>Per bag (50 kg) of cement</t>
  </si>
  <si>
    <t>13(b)(ii)</t>
  </si>
  <si>
    <t>For TDBFP &amp; MDBFP deck</t>
  </si>
  <si>
    <t>15(b)</t>
  </si>
  <si>
    <t xml:space="preserve">PVC conduits of all sizes </t>
  </si>
  <si>
    <t>PVC water stop ribbed with central bulb  225 x6mm</t>
  </si>
  <si>
    <t>23a</t>
  </si>
  <si>
    <t>chipping of RCC/PCC  i/c disposal upto 2km beyond the plant boundary</t>
  </si>
  <si>
    <t>mineral wool insulation 50 mm th  with framed strips</t>
  </si>
  <si>
    <t>Matalic hardner topping</t>
  </si>
  <si>
    <t>18-20mm the Granite stone flooring</t>
  </si>
  <si>
    <t>Acid proof seamless Epoxy flooring 300 mcr</t>
  </si>
  <si>
    <t>P/f pressed steel door frame sheet 1.25mm th.</t>
  </si>
  <si>
    <t>fire door metal double sheet shutter</t>
  </si>
  <si>
    <t xml:space="preserve"> 100mm to 150mm nominal bore</t>
  </si>
  <si>
    <t>Providing the toilet block with all fixtures ang fittings</t>
  </si>
  <si>
    <t>200 mm dia  LA class</t>
  </si>
  <si>
    <t>Constructing  RCC man hole</t>
  </si>
  <si>
    <t>Earthing Mat</t>
  </si>
  <si>
    <t>Clean 40mm nominal size stone laid in layers not exceeding 200 mm in thickness &amp; lightly tamped</t>
  </si>
  <si>
    <t xml:space="preserve">Laying of rail </t>
  </si>
  <si>
    <t>M.T.</t>
  </si>
  <si>
    <t>S/F/erection of s s railing</t>
  </si>
  <si>
    <t>Neoprene Bellow Straps</t>
  </si>
  <si>
    <t>dismantling st.steel</t>
  </si>
  <si>
    <t>PTFE slide bearing 40 MT to 150 MT</t>
  </si>
  <si>
    <t>colour coated metal decking 0.8 mm</t>
  </si>
  <si>
    <t>In soil (all types)</t>
  </si>
  <si>
    <t xml:space="preserve">Providing &amp; applying damp proofing &amp; water proofing </t>
  </si>
  <si>
    <t>Acrylic emulsion paint</t>
  </si>
  <si>
    <t>chemical resistant paint</t>
  </si>
  <si>
    <t>granular textured coating 2.5 mm</t>
  </si>
  <si>
    <t xml:space="preserve">Vitrified tiles in flooring/Skirting  risers </t>
  </si>
  <si>
    <t>Rolling shutter manual oprated</t>
  </si>
  <si>
    <t>WC pan with white solid plastic seat</t>
  </si>
  <si>
    <t>900 mm dia pipeNP3</t>
  </si>
  <si>
    <t xml:space="preserve">S/F earthing mat </t>
  </si>
  <si>
    <t>Extra over item no. 1(a) as applicable for compacting the backfilled soil for achieving 90% density at optimum moisture content</t>
  </si>
  <si>
    <t>M 30 for block type machine fdn like coal mill</t>
  </si>
  <si>
    <t>PVC water stop 225 x6mm</t>
  </si>
  <si>
    <t>MS Foundation bolt</t>
  </si>
  <si>
    <t>Rolling shutter gear oprated</t>
  </si>
  <si>
    <t>Excavation incl. Stacking of excavated material (rock/soil) up to a total lead of 5.0 kms</t>
  </si>
  <si>
    <t>P/L Pre cast CCM-25 at all floor level</t>
  </si>
  <si>
    <t>Precast concrete pavers</t>
  </si>
  <si>
    <t>Hollow metal double sheet shutter</t>
  </si>
  <si>
    <t>4mm thick glass</t>
  </si>
  <si>
    <t>6.00mm thick float glass</t>
  </si>
  <si>
    <t>water cooler of 30 litre capacity</t>
  </si>
  <si>
    <t>Zerat Ali (MALDA)</t>
  </si>
  <si>
    <t>LABOUR</t>
  </si>
  <si>
    <t>MALDA ENTERPRISES (MALDA)</t>
  </si>
  <si>
    <t>F COOLIE</t>
  </si>
  <si>
    <t>Dilip Kuamr Mehato</t>
  </si>
  <si>
    <t>Sky Enterprises</t>
  </si>
  <si>
    <t>Saroj Kumar</t>
  </si>
  <si>
    <t>M. P. Gupta</t>
  </si>
  <si>
    <t>CLUSTER-4</t>
  </si>
  <si>
    <t>T-4</t>
  </si>
  <si>
    <t>T- 6</t>
  </si>
  <si>
    <t>CLUSTER-3</t>
  </si>
  <si>
    <t>CLUSTER-2</t>
  </si>
  <si>
    <t>CLUSTER-1</t>
  </si>
  <si>
    <t>ALL CLUSTER</t>
  </si>
  <si>
    <t>PROJECT INCHAGE: Mr. ZAHIR KHAN</t>
  </si>
  <si>
    <t>SCAFFOLDING VERTICAL MS 1.50 MTR</t>
  </si>
  <si>
    <t>SHUTTERING PLATE MS 1250X600MM</t>
  </si>
  <si>
    <t>0</t>
  </si>
  <si>
    <t>MR ZAHIR KHAN</t>
  </si>
  <si>
    <t>AGM</t>
  </si>
  <si>
    <t xml:space="preserve"> BUDGET FOR APPROVAL </t>
  </si>
  <si>
    <t>2</t>
  </si>
  <si>
    <t xml:space="preserve">Project : : 2005-IN-SITU REHABILITATION AT A-14   </t>
  </si>
  <si>
    <t>RCC M25</t>
  </si>
  <si>
    <t>RCC M30</t>
  </si>
  <si>
    <t xml:space="preserve"> RCC M25</t>
  </si>
  <si>
    <t>STEEL REQ DETAIL</t>
  </si>
  <si>
    <t>TMT STEEL MS 10 MM</t>
  </si>
  <si>
    <t>E14843</t>
  </si>
  <si>
    <t>S12</t>
  </si>
  <si>
    <t>E14867</t>
  </si>
  <si>
    <t>E05909</t>
  </si>
  <si>
    <t>LALIT KUMAR JHA</t>
  </si>
  <si>
    <t>MS ANGLE  50*50*5 FOR COLUMN</t>
  </si>
  <si>
    <t>GI SHEET</t>
  </si>
  <si>
    <t>MS ANGLE 50*50*5</t>
  </si>
  <si>
    <t xml:space="preserve">Column RCC </t>
  </si>
  <si>
    <t xml:space="preserve">Column Shuttering </t>
  </si>
  <si>
    <t>Budget- OCT- 2014</t>
  </si>
  <si>
    <t>RAHUL KUMAR GOND</t>
  </si>
  <si>
    <t>BATTON  4''*3''*8'</t>
  </si>
  <si>
    <t>BATTON   3''*2''*10'</t>
  </si>
  <si>
    <t xml:space="preserve">SCAFFOLDING HORIZONTAL MS 3.0 MTR </t>
  </si>
  <si>
    <t xml:space="preserve">U HEAD JACK MS 250 MM LONG </t>
  </si>
  <si>
    <t>82</t>
  </si>
  <si>
    <t>BASE PLATE MS WITH JACK</t>
  </si>
  <si>
    <t>124</t>
  </si>
  <si>
    <t>SPIGOT PIN</t>
  </si>
  <si>
    <t>PROPS MS 2x2MTR</t>
  </si>
  <si>
    <t>DUMPER</t>
  </si>
  <si>
    <t>MANOJ KUMAR</t>
  </si>
  <si>
    <t>ASSISTANT MANAGER</t>
  </si>
  <si>
    <t>S07</t>
  </si>
  <si>
    <t>E02491</t>
  </si>
  <si>
    <t>E06574</t>
  </si>
  <si>
    <t>T S N BALAJI KUMAR</t>
  </si>
  <si>
    <t>GRADUATE ENGINEER TRAINEE</t>
  </si>
  <si>
    <t>E14558</t>
  </si>
  <si>
    <t>DANISH AHMAD KHAN</t>
  </si>
  <si>
    <t>E14795</t>
  </si>
  <si>
    <t>DIPLOMA ENGINEER TRAINEE</t>
  </si>
  <si>
    <t>S01</t>
  </si>
  <si>
    <t>VIRENDRA</t>
  </si>
  <si>
    <t>H03</t>
  </si>
  <si>
    <t>JR.CONCRETE PUMP OPERATOR</t>
  </si>
  <si>
    <t>E11069</t>
  </si>
  <si>
    <t>CHANDRA BHUSHAN KUMAR</t>
  </si>
  <si>
    <t>BATCHING PLANT OPERATOR</t>
  </si>
  <si>
    <t>E08102</t>
  </si>
  <si>
    <t>RAJVEER SINGH</t>
  </si>
  <si>
    <t>CRANE OPERATOR</t>
  </si>
  <si>
    <t>E15009</t>
  </si>
  <si>
    <t>UMESH DIXIT</t>
  </si>
  <si>
    <t>ASSISTANT FOREMAN</t>
  </si>
  <si>
    <t>SAROJ KUMAR SINGH</t>
  </si>
  <si>
    <t>SR. ELECTRICIAN</t>
  </si>
  <si>
    <t>E15080</t>
  </si>
  <si>
    <t>SURJEET SINGH</t>
  </si>
  <si>
    <t>G02</t>
  </si>
  <si>
    <t>MECHANIC</t>
  </si>
  <si>
    <t>E06878</t>
  </si>
  <si>
    <t>DEVENDRA YADAVA</t>
  </si>
  <si>
    <t>ELECTRICIAN</t>
  </si>
  <si>
    <t>KHEEMANAND TIWARI</t>
  </si>
  <si>
    <t>ASSISTANT PURCHASE OFFICER</t>
  </si>
  <si>
    <t>QUALITY CONTROL</t>
  </si>
  <si>
    <t>E14997</t>
  </si>
  <si>
    <t>RANJAN MANDAL</t>
  </si>
  <si>
    <t>LAB TECHNICIAN</t>
  </si>
  <si>
    <t>DHIRENDERA KUMAR SINGH</t>
  </si>
  <si>
    <t>STORE KEEPER</t>
  </si>
  <si>
    <t>E14880</t>
  </si>
  <si>
    <t>MD IRFAN HUSAIN</t>
  </si>
  <si>
    <t>MATERIAL RECEIVER</t>
  </si>
  <si>
    <t>YOGENDRA KUMAR GUPTA</t>
  </si>
  <si>
    <t>S08</t>
  </si>
  <si>
    <t>JUNIOR ENGINEER</t>
  </si>
  <si>
    <t>ANKIT KUMAR</t>
  </si>
  <si>
    <t>E14961</t>
  </si>
  <si>
    <t>BIJENDRA SINGH</t>
  </si>
  <si>
    <t>G05</t>
  </si>
  <si>
    <t>POST
GRADUATE ENGINEER TRAINEE</t>
  </si>
  <si>
    <t>TOWER-3</t>
  </si>
  <si>
    <t>TOWER-4</t>
  </si>
  <si>
    <t>TOWER-5</t>
  </si>
  <si>
    <t>TOWER-1</t>
  </si>
  <si>
    <t>TOWER-6</t>
  </si>
  <si>
    <t>1ST FLOOR COLUMN</t>
  </si>
  <si>
    <t>TOWER-2</t>
  </si>
  <si>
    <t>PLINTH BEAM</t>
  </si>
  <si>
    <t>malda</t>
  </si>
  <si>
    <t>bajrangi</t>
  </si>
  <si>
    <t>ramesh singh</t>
  </si>
  <si>
    <t>bal Required PER DAY</t>
  </si>
  <si>
    <t>QTY KG</t>
  </si>
  <si>
    <t>Qty SQM</t>
  </si>
  <si>
    <t>Name of Project: In Situ Rehabilitation at A-14, Kalkaji Extn</t>
  </si>
  <si>
    <t>Total cost of Civil Work (As per GB)</t>
  </si>
  <si>
    <t>Expected Date of Completion: 24.01.2016</t>
  </si>
  <si>
    <t>Total Builtup Area (Sqm)</t>
  </si>
  <si>
    <t>Total Project Cost as per tender: 231.92 Cr.</t>
  </si>
  <si>
    <t>Rate per Sqm</t>
  </si>
  <si>
    <t>Revised tender cost: 231.92 Cr</t>
  </si>
  <si>
    <t>S.No.</t>
  </si>
  <si>
    <t>Project Head/ Project Incharge</t>
  </si>
  <si>
    <t>SHIs</t>
  </si>
  <si>
    <t>TLs</t>
  </si>
  <si>
    <t>TMs</t>
  </si>
  <si>
    <t>Cluster/ Tower</t>
  </si>
  <si>
    <t>Area/ Chainage (Sqm)</t>
  </si>
  <si>
    <t>Type of Work</t>
  </si>
  <si>
    <t>Date of Start</t>
  </si>
  <si>
    <t>Date of Completion</t>
  </si>
  <si>
    <t>Duration to complete the work (in days)</t>
  </si>
  <si>
    <t>Total tender cost/ Revised cost</t>
  </si>
  <si>
    <t>Amount of work as per available scope</t>
  </si>
  <si>
    <t>Amount of work for which scope to be cleared</t>
  </si>
  <si>
    <t>Amount of work executed</t>
  </si>
  <si>
    <t>Amount of balance work as per available scope</t>
  </si>
  <si>
    <t>Budget for the current month</t>
  </si>
  <si>
    <t>Balance work to be executed after this month as per available scope</t>
  </si>
  <si>
    <t>H=F-G</t>
  </si>
  <si>
    <t>L=J-K</t>
  </si>
  <si>
    <t xml:space="preserve"> ZAHIR MOHAMMAD</t>
  </si>
  <si>
    <t>Civil Work</t>
  </si>
  <si>
    <t>DANISH AHAMED</t>
  </si>
  <si>
    <t>Cl-4, T-2</t>
  </si>
  <si>
    <t>Cl-4, T-4, 5</t>
  </si>
  <si>
    <t>BIJENDRA</t>
  </si>
  <si>
    <t>BRIJESH KUMAR</t>
  </si>
  <si>
    <t>DATE :</t>
  </si>
  <si>
    <t>BUDGET v/s ACHIEVEMENT ON DAILY/ MONHTLY BASIS</t>
  </si>
  <si>
    <t>PROJECT :  In Situ Rehabilitation at A-14, Kakalkaji Extn. New Delhi- 19</t>
  </si>
  <si>
    <t>LOCATION : New Delhi</t>
  </si>
  <si>
    <t>TEAM NAME: Zahir Mohmmad</t>
  </si>
  <si>
    <t>Item/ Acitvity</t>
  </si>
  <si>
    <t>Quantity</t>
  </si>
  <si>
    <t>BUDGETED QUANTITY</t>
  </si>
  <si>
    <t>ACHIEVED QUANTITY</t>
  </si>
  <si>
    <t>% Achieved as per the revised budget</t>
  </si>
  <si>
    <t>% achieved as per actual monthly budget</t>
  </si>
  <si>
    <t>Budget for next day</t>
  </si>
  <si>
    <t>Upto Previous</t>
  </si>
  <si>
    <t>For current day</t>
  </si>
  <si>
    <t>Cumulative upto date</t>
  </si>
  <si>
    <t>Revised budget upto previous day</t>
  </si>
  <si>
    <t>Revised budget for today</t>
  </si>
  <si>
    <t>Cumulative revised upto date</t>
  </si>
  <si>
    <t>Upto previous date</t>
  </si>
  <si>
    <t>For today</t>
  </si>
  <si>
    <t>B+C = R</t>
  </si>
  <si>
    <t>H+D=Z</t>
  </si>
  <si>
    <t>E+F=Y</t>
  </si>
  <si>
    <t>Y/Z</t>
  </si>
  <si>
    <t>Y/R</t>
  </si>
  <si>
    <t>G*A</t>
  </si>
  <si>
    <t xml:space="preserve">TOTAL WORK </t>
  </si>
  <si>
    <t>TOTAL RESOURCE EXPENDITURE</t>
  </si>
  <si>
    <t>20% expenditure loaded against overheads and misc</t>
  </si>
  <si>
    <t>TOTAL Expenditure</t>
  </si>
  <si>
    <t>NET SURPLUS/ DEFICIT</t>
  </si>
  <si>
    <t>% surplus/ deficit</t>
  </si>
  <si>
    <t xml:space="preserve">Total Manpower </t>
  </si>
  <si>
    <t xml:space="preserve">Note: </t>
  </si>
  <si>
    <t>1. Shuttering Material required urgent for 04 towers.</t>
  </si>
  <si>
    <t>2. Labour Rate not final till date.</t>
  </si>
  <si>
    <t>3. Agency required with shuttering material.</t>
  </si>
  <si>
    <t>4. Excavator breakdown</t>
  </si>
  <si>
    <t xml:space="preserve">5. Electrical agency urgent required </t>
  </si>
  <si>
    <t>J=G-I</t>
  </si>
  <si>
    <t>E14311</t>
  </si>
  <si>
    <t>R.K SHARMA</t>
  </si>
  <si>
    <t>DPM</t>
  </si>
  <si>
    <t>AJEET K GOSWAMI</t>
  </si>
  <si>
    <t>E05919</t>
  </si>
  <si>
    <t>MUNIB AHMAD</t>
  </si>
  <si>
    <t>NISH Engineering</t>
  </si>
  <si>
    <t>`</t>
  </si>
  <si>
    <t>STILT SLAB</t>
  </si>
  <si>
    <t>1ST FLOOR SLAB &amp;BEAM</t>
  </si>
  <si>
    <t xml:space="preserve">  CL-4,   TOWER-5</t>
  </si>
  <si>
    <t>CL-4 TOWER-1</t>
  </si>
  <si>
    <t>2ND FLOOR COLUMN</t>
  </si>
  <si>
    <t>2ND FLOOR BEAM</t>
  </si>
  <si>
    <t>CL-4 TOWER-2</t>
  </si>
  <si>
    <t>3RD FLOOR COLUMN</t>
  </si>
  <si>
    <t>CL-4 TOWER-3</t>
  </si>
  <si>
    <t>CL-4 TOWER-4</t>
  </si>
  <si>
    <t>STILT FLOOR SLAB</t>
  </si>
  <si>
    <t>STILT FLOOR BEAM</t>
  </si>
  <si>
    <t>1ST FLOOR BEAM&amp;SLAB</t>
  </si>
  <si>
    <t>CL-4 TOWER-6</t>
  </si>
  <si>
    <t xml:space="preserve"> 1ST FLOOR BEAM</t>
  </si>
  <si>
    <t>1ST FLOOR SLAB</t>
  </si>
  <si>
    <t xml:space="preserve"> 2ND FLOOR BEAM</t>
  </si>
  <si>
    <t>2ND FLOOR SLAB</t>
  </si>
  <si>
    <t>STILT FLOOR COLUMN</t>
  </si>
  <si>
    <t xml:space="preserve">       </t>
  </si>
  <si>
    <t>hywa</t>
  </si>
  <si>
    <t>DUMPPER</t>
  </si>
  <si>
    <t>NISH EARTH MOVER</t>
  </si>
  <si>
    <t>CHARANJITH SINGH</t>
  </si>
  <si>
    <t>5</t>
  </si>
  <si>
    <t>BOLERO</t>
  </si>
  <si>
    <t>MUNEEM</t>
  </si>
  <si>
    <t>SANJAY(SURVEYOR)</t>
  </si>
  <si>
    <t>RADHESHYAM</t>
  </si>
  <si>
    <t>MANOJ</t>
  </si>
  <si>
    <t>HARI</t>
  </si>
  <si>
    <t>Net  material Amount</t>
  </si>
  <si>
    <t xml:space="preserve">RENTAL ANNEXURE FOR JAN-15 BUDGET </t>
  </si>
  <si>
    <t>SHI - 1 MANOJ (Cluster- 4, 2)</t>
  </si>
  <si>
    <t xml:space="preserve"> GAURAV THAKUR
TOWER-1,6</t>
  </si>
  <si>
    <t>CL-4 T-1,T-2</t>
  </si>
  <si>
    <t>RAJESH
TOWER-2,3</t>
  </si>
  <si>
    <t>ANKIT PRAJAPATI
TOWER-4,5</t>
  </si>
  <si>
    <t>RAHUL GOND
CL-2</t>
  </si>
  <si>
    <t>CL-2,T-1, 2</t>
  </si>
  <si>
    <t>SHI-2 R.K SHARMA (Cluster-3)</t>
  </si>
  <si>
    <t xml:space="preserve">AMITH KUMAR
 </t>
  </si>
  <si>
    <t>CL-3,T-1,2,6</t>
  </si>
  <si>
    <t>CL-3,T-3,4,5</t>
  </si>
  <si>
    <t>DHARMENDAR KUMAR</t>
  </si>
  <si>
    <t>CL-1</t>
  </si>
  <si>
    <t xml:space="preserve">STILT FLOOR COLUMN SHUTTERING </t>
  </si>
  <si>
    <t>STILT FLOOR COLUMN RCC</t>
  </si>
  <si>
    <t xml:space="preserve">STILT FLOOR BEAM SLAB SHUTTERING </t>
  </si>
  <si>
    <t xml:space="preserve">STILT FLOOR BEAM SLAB STEEL </t>
  </si>
  <si>
    <t xml:space="preserve">STILT FLOOR BEAM SLAB RCC </t>
  </si>
  <si>
    <t xml:space="preserve">1ST FLOOR COLUMN STEEL  </t>
  </si>
  <si>
    <t xml:space="preserve"> 1ST FLOOR COLUMN SHUTTERING  </t>
  </si>
  <si>
    <t xml:space="preserve">1ST FLOOR COLUMN RCC </t>
  </si>
  <si>
    <t xml:space="preserve">1ST FLOOR ROOF BEAM SLAB SHUTTERING  </t>
  </si>
  <si>
    <t xml:space="preserve">1ST FLOOR ROOF BEAM SLAB  STEEL </t>
  </si>
  <si>
    <t>1ST FLOOR ROOF BEAM SLAB  RCC</t>
  </si>
  <si>
    <t xml:space="preserve">2 ND FLOOR COLUMN STEEL  </t>
  </si>
  <si>
    <t xml:space="preserve">2 ND FLOOR COLUMN RCC  </t>
  </si>
  <si>
    <t xml:space="preserve">2 ND FLOOR ROOF BEAM SLAB SHUTTERING  </t>
  </si>
  <si>
    <t xml:space="preserve">2 ND FLOOR ROOF BEAM SLAB  STEEL </t>
  </si>
  <si>
    <t>2 ND FLOOR ROOF BEAM SLAB  RCC</t>
  </si>
  <si>
    <t xml:space="preserve"> 2ND FLOOR COLUMN SHUTTERING  </t>
  </si>
  <si>
    <t xml:space="preserve">3RD FLOOR COLUMN STEEL  </t>
  </si>
  <si>
    <t xml:space="preserve">3RD FLOOR COLUMN RCC  </t>
  </si>
  <si>
    <t xml:space="preserve">3RD FLOOR ROOF BEAM SLAB SHUTTERING  </t>
  </si>
  <si>
    <t xml:space="preserve">3RD FLOOR ROOF BEAM SLAB  STEEL </t>
  </si>
  <si>
    <t>3RD FLOOR ROOF BEAM SLAB  RCC</t>
  </si>
  <si>
    <t xml:space="preserve">3RD FLOOR COLUMN SHUTTERING  </t>
  </si>
  <si>
    <t xml:space="preserve">4TH FLOOR COLUMN STEEL  </t>
  </si>
  <si>
    <t xml:space="preserve">4TH FLOOR COLUMN SHUTTERING  </t>
  </si>
  <si>
    <t xml:space="preserve">4TH FLOOR COLUMN RCC  </t>
  </si>
  <si>
    <t xml:space="preserve">4TH FLOOR ROOF BEAM SLAB SHUTTERING  </t>
  </si>
  <si>
    <t xml:space="preserve">4TH FLOOR ROOF BEAM SLAB  STEEL </t>
  </si>
  <si>
    <t>4TH FLOOR ROOF BEAM SLAB  RCC</t>
  </si>
  <si>
    <t xml:space="preserve">5 TH FLOOR COLUMN STEEL  </t>
  </si>
  <si>
    <t xml:space="preserve">5 TH FLOOR COLUMN SHUTTERING  </t>
  </si>
  <si>
    <t xml:space="preserve">5 TH FLOOR COLUMN RCC  </t>
  </si>
  <si>
    <t xml:space="preserve">5 TH FLOOR ROOF BEAM SLAB SHUTTERING  </t>
  </si>
  <si>
    <t xml:space="preserve">5 TH FLOOR ROOF BEAM SLAB  STEEL </t>
  </si>
  <si>
    <t>5 TH FLOOR ROOF BEAM SLAB  RCC</t>
  </si>
  <si>
    <t xml:space="preserve">      </t>
  </si>
  <si>
    <t>STILT FLOOR COLUMN STEEL</t>
  </si>
  <si>
    <t xml:space="preserve"> R.WALL STEEL</t>
  </si>
  <si>
    <t>R.WALL SHUTTERING</t>
  </si>
  <si>
    <t>R.WALL RCC</t>
  </si>
  <si>
    <t>BLOCK WORK IN 1ST FLOOR</t>
  </si>
  <si>
    <t>BLOCK WORK IN 2ND FLOOR</t>
  </si>
  <si>
    <t>DOOR,WINDOW FRAME&amp;SHUTTER FIXING IN 1ST FLOOR</t>
  </si>
  <si>
    <t>DOOR,WINDOW FRAME &amp;SHUTTER FIXINGFRAME FIXING IN 2ND FLOOR</t>
  </si>
  <si>
    <t>CL-1,T-1</t>
  </si>
  <si>
    <t>CL-1,T-2</t>
  </si>
  <si>
    <t>CL-1,T-3</t>
  </si>
  <si>
    <t>CL-1,T-4</t>
  </si>
  <si>
    <t>CL-1,T-5</t>
  </si>
  <si>
    <t>CL-1,T-6</t>
  </si>
  <si>
    <t>TL-1,SANJAY MALIK(SURVEYOR)</t>
  </si>
  <si>
    <t>SHI-1 ,DHARMENDAR KUMAR (DM)</t>
  </si>
  <si>
    <t>CL-3, T-2</t>
  </si>
  <si>
    <t>CL-3, T-3</t>
  </si>
  <si>
    <t>CL-3, T-4</t>
  </si>
  <si>
    <t>CL-3, T-5</t>
  </si>
  <si>
    <t>CL-3, T-6</t>
  </si>
  <si>
    <t>CL-3, T-1</t>
  </si>
  <si>
    <t>TL-3, AMITH KUMAR(AE)</t>
  </si>
  <si>
    <t>TM-3,BRIJESH (FM)</t>
  </si>
  <si>
    <t>TL-2, DANESH KHAN(GET)</t>
  </si>
  <si>
    <t>TM-1  JAGDISH (SP)</t>
  </si>
  <si>
    <t>SHI-2, RAJ KUMAR SHARMA (DM)</t>
  </si>
  <si>
    <t>CL-2,T-1</t>
  </si>
  <si>
    <t>CL-2,T-2</t>
  </si>
  <si>
    <t>CL-4, T-1</t>
  </si>
  <si>
    <t>CL-4, T-2</t>
  </si>
  <si>
    <t>CL-4, T-3</t>
  </si>
  <si>
    <t>CL-4, T-4</t>
  </si>
  <si>
    <t>CL-4, T-5</t>
  </si>
  <si>
    <t>CL-4,T-6</t>
  </si>
  <si>
    <t>TL-4, RAHUL KUMAR GOND</t>
  </si>
  <si>
    <t>TL-5, GAURAV THAKUR</t>
  </si>
  <si>
    <t>TL-6, RAJESH KUMAR</t>
  </si>
  <si>
    <t>TL-7 ,ANKIT KUMAR</t>
  </si>
  <si>
    <t>TM-2, RADHESHYAM (SP)</t>
  </si>
  <si>
    <t>TM-4, BIJENDAR</t>
  </si>
  <si>
    <t>TM-5, MUNEER (SP)</t>
  </si>
  <si>
    <t xml:space="preserve"> SHI-3, MANOJ KUMAR</t>
  </si>
  <si>
    <t xml:space="preserve"> PI BUDGET</t>
  </si>
  <si>
    <t>ZAHIR</t>
  </si>
  <si>
    <t>2ND FLOOR BEAM &amp;SLAB</t>
  </si>
  <si>
    <t>4TH FLOOR COLUMN</t>
  </si>
  <si>
    <t>4TH FLOOR SLAB &amp;BEAM</t>
  </si>
  <si>
    <t>5TH FLOOR COLUMN</t>
  </si>
  <si>
    <t>3RD  FLOOR SLAB &amp;BEAM</t>
  </si>
  <si>
    <t>2ND  FLOOR SLAB &amp;BEAM</t>
  </si>
  <si>
    <t xml:space="preserve"> 3RD FLOOR BEAM</t>
  </si>
  <si>
    <t>3RD FLOOR SLAB</t>
  </si>
  <si>
    <t xml:space="preserve"> 1ST FLOOR SLAB</t>
  </si>
  <si>
    <t>COLUMN</t>
  </si>
  <si>
    <t>RAFT</t>
  </si>
  <si>
    <t xml:space="preserve">RETAINING WALL RAFT </t>
  </si>
  <si>
    <t xml:space="preserve">RETAINING WALL </t>
  </si>
  <si>
    <t>3RD FLOOR BEAM SLAB</t>
  </si>
  <si>
    <t>T0WER-4</t>
  </si>
  <si>
    <t xml:space="preserve">  STILT FLOOR BEAM</t>
  </si>
  <si>
    <t xml:space="preserve"> STILT FLOOR SLAB</t>
  </si>
  <si>
    <t xml:space="preserve"> STILT FLOOR COLUMN</t>
  </si>
  <si>
    <t xml:space="preserve">1ST FLOOR COLUMN </t>
  </si>
  <si>
    <t>SHI-1</t>
  </si>
  <si>
    <t xml:space="preserve"> BUDGET</t>
  </si>
  <si>
    <t>SHI-2</t>
  </si>
  <si>
    <t>SHI-3</t>
  </si>
  <si>
    <t>BUDGET OVERHEAD JAN-15</t>
  </si>
  <si>
    <t>OVERHEADS M/O -JAN- 2015</t>
  </si>
  <si>
    <t>GOVIND SINGH</t>
  </si>
  <si>
    <t>ACTUALLY REQUIRED FOR THE M/O JAN- 2015</t>
  </si>
  <si>
    <t>REQUIREMENT OF JAN-15</t>
  </si>
  <si>
    <t>CERTIFIED RENTAL BILL OF EMD DIVISION FOR THE MONTH OF JAN- 2015</t>
  </si>
  <si>
    <t>BUDEGT FOR M/O JAN 2015</t>
  </si>
  <si>
    <t>WEEKLY  BUDGET FOR M/O JAN 2015</t>
  </si>
  <si>
    <t xml:space="preserve">H.O. STORES CORPORATE INFRA - 1 </t>
  </si>
  <si>
    <t>INTERNAL DEBIT NOTE FOR RENTAL</t>
  </si>
  <si>
    <t>CSS RENTAL DEBIT NOTE NO:</t>
  </si>
  <si>
    <t>CORPORATE-INFRA-1/13-14/0001</t>
  </si>
  <si>
    <t>From</t>
  </si>
  <si>
    <t>H.O. STORES</t>
  </si>
  <si>
    <t xml:space="preserve">                         To  - DDA FLAT KALKA JI</t>
  </si>
  <si>
    <t>C-56/41, SECTOR - 62</t>
  </si>
  <si>
    <t>NOIDA - 201301</t>
  </si>
  <si>
    <t>Code:2005</t>
  </si>
  <si>
    <t xml:space="preserve">DEBIT NOTE FOR THE PERIOD </t>
  </si>
  <si>
    <t>SL.</t>
  </si>
  <si>
    <t>ITEM CODE</t>
  </si>
  <si>
    <t>ITEM NAME</t>
  </si>
  <si>
    <t xml:space="preserve">UOM </t>
  </si>
  <si>
    <t>QTY.</t>
  </si>
  <si>
    <t>TOTAL CHARGES</t>
  </si>
  <si>
    <t>SCAFFOLDING VERTICAL MS 1.00 MTR</t>
  </si>
  <si>
    <t>SCAFFOLDING VERTICAL MS 2.50 MTR</t>
  </si>
  <si>
    <t>SCAFFOLDING HORIZONTAL MS 1.20 MTR</t>
  </si>
  <si>
    <t>PROPS JACK 2X2 MTR</t>
  </si>
  <si>
    <t>PROPS MS 2 MTR X 3  MTR</t>
  </si>
  <si>
    <t>PIPE MS 40 MM</t>
  </si>
  <si>
    <t>SHUTTERING PLATES MS 1400 X 450 MM</t>
  </si>
  <si>
    <t>SHUTTERING PLATES MS 1500 X 450 MM</t>
  </si>
  <si>
    <t>SHUTTERING PLATES MS 1500 X 830 MM</t>
  </si>
  <si>
    <t>SHUTTERING PLATES MS 1525 X 450 MM</t>
  </si>
  <si>
    <t>SHUTTERING PLATES MS 1800 X 450 MM</t>
  </si>
  <si>
    <t>SHUTTERING PLATES MS 1890 X 150 MM</t>
  </si>
  <si>
    <t>SHUTTERING PLATES MS 2000 X 350 MM</t>
  </si>
  <si>
    <t>SHUTTERING PLATES MS 1890 X 730MM</t>
  </si>
  <si>
    <t>SHUTTERING PLATES MS 2000 X 410MM</t>
  </si>
  <si>
    <t>SHUTTERING PLATES MS 1200 X 760MM</t>
  </si>
  <si>
    <t>SHUTTERING PLATES MS 2060 X 300MM</t>
  </si>
  <si>
    <t>SHUTTERING PLATES MS 300 X 3000 MM</t>
  </si>
  <si>
    <t>SHUTTERING PLATE MS 1750X920 MM</t>
  </si>
  <si>
    <t>U HEAD JACK MS 250 MM LONG</t>
  </si>
  <si>
    <t>U HEAD JACK MS 300 MM LONG</t>
  </si>
  <si>
    <t>U HEAD JACK MS 350MM</t>
  </si>
  <si>
    <t>WEIGHT BATCHER   HORIZONTAL SCALE TYPE 500 KGS BATCH CAPACIT</t>
  </si>
  <si>
    <t>MOBILE TOWER CRANE MTC -2418</t>
  </si>
  <si>
    <t>HYDRAULIC EXCAVATOR 20 TON CAPACITY(POKLANE)</t>
  </si>
  <si>
    <t>0515501010</t>
  </si>
  <si>
    <t>WATER STORAGE TANK   5000 LTR</t>
  </si>
  <si>
    <t>CONCRITE PUMP 49 cum</t>
  </si>
  <si>
    <t>G. Total</t>
  </si>
  <si>
    <t>Rupees in Words: Three Lac Ninty Nine Thousand Five Hundred Twenty Four Only.</t>
  </si>
  <si>
    <t>Daily Loss Report of Labour for the Month of - DEC-2014</t>
  </si>
  <si>
    <t>8MM</t>
  </si>
  <si>
    <t>10MM</t>
  </si>
  <si>
    <t>12MM</t>
  </si>
  <si>
    <t>16MM</t>
  </si>
  <si>
    <t>20MM</t>
  </si>
  <si>
    <t>25MM</t>
  </si>
  <si>
    <t>Shuttering Detail M/O- JAN- 2014</t>
  </si>
  <si>
    <t>TEAM LEADER BUDGET</t>
  </si>
  <si>
    <t xml:space="preserve">AMITH KUMAR </t>
  </si>
  <si>
    <t xml:space="preserve">MOHIT </t>
  </si>
  <si>
    <t>GET</t>
  </si>
  <si>
    <t>MACHINERY RENTAL  M/O - JAN- 2015</t>
  </si>
  <si>
    <t>MATERIAL REQUIREMENT  January-14</t>
  </si>
  <si>
    <t>BINDING WIRE</t>
  </si>
</sst>
</file>

<file path=xl/styles.xml><?xml version="1.0" encoding="utf-8"?>
<styleSheet xmlns="http://schemas.openxmlformats.org/spreadsheetml/2006/main">
  <numFmts count="39">
    <numFmt numFmtId="43" formatCode="_(* #,##0.00_);_(* \(#,##0.00\);_(* &quot;-&quot;??_);_(@_)"/>
    <numFmt numFmtId="164" formatCode="_(* #,##0_);_(* \(#,##0\);_(* &quot;-&quot;??_);_(@_)"/>
    <numFmt numFmtId="165" formatCode="0.00_);[Red]\(0.00\)"/>
    <numFmt numFmtId="166" formatCode="[$-409]mmm\-yy;@"/>
    <numFmt numFmtId="167" formatCode="0.0"/>
    <numFmt numFmtId="168" formatCode="&quot;\&quot;#,##0;[Red]&quot;\&quot;\-#,##0"/>
    <numFmt numFmtId="169" formatCode="&quot;\&quot;#,##0.00;[Red]&quot;\&quot;\-#,##0.00"/>
    <numFmt numFmtId="170" formatCode="#,##0;\-#,##0;&quot;-&quot;"/>
    <numFmt numFmtId="171" formatCode="_-* #,##0.00_-;\-* #,##0.00_-;_-* &quot;-&quot;??_-;_-@_-"/>
    <numFmt numFmtId="172" formatCode="dd\-mm\-yy"/>
    <numFmt numFmtId="173" formatCode="dd\-mmm\-yyyy"/>
    <numFmt numFmtId="174" formatCode="#.00"/>
    <numFmt numFmtId="175" formatCode="#"/>
    <numFmt numFmtId="176" formatCode="_-* #,##0\ _F_-;\-* #,##0\ _F_-;_-* &quot;-&quot;\ _F_-;_-@_-"/>
    <numFmt numFmtId="177" formatCode="_-* #,##0.00\ _F_-;\-* #,##0.00\ _F_-;_-* &quot;-&quot;??\ _F_-;_-@_-"/>
    <numFmt numFmtId="178" formatCode="_ * #,##0_)\ &quot;$&quot;_ ;_ * \(#,##0\)\ &quot;$&quot;_ ;_ * &quot;-&quot;_)\ &quot;$&quot;_ ;_ @_ "/>
    <numFmt numFmtId="179" formatCode="_ * #,##0.00_)\ &quot;$&quot;_ ;_ * \(#,##0.00\)\ &quot;$&quot;_ ;_ * &quot;-&quot;??_)\ &quot;$&quot;_ ;_ @_ "/>
    <numFmt numFmtId="180" formatCode="0.00_)"/>
    <numFmt numFmtId="181" formatCode="#,##0.00\ &quot;F&quot;;[Red]\-#,##0.00\ &quot;F&quot;"/>
    <numFmt numFmtId="182" formatCode="mm/dd/yy"/>
    <numFmt numFmtId="183" formatCode="_-* #,##0_-;\-* #,##0_-;_-* &quot;-&quot;_-;_-@_-"/>
    <numFmt numFmtId="184" formatCode="_-&quot;$&quot;* #,##0_-;\-&quot;$&quot;* #,##0_-;_-&quot;$&quot;* &quot;-&quot;_-;_-@_-"/>
    <numFmt numFmtId="185" formatCode="_-&quot;$&quot;* #,##0.00_-;\-&quot;$&quot;* #,##0.00_-;_-&quot;$&quot;* &quot;-&quot;??_-;_-@_-"/>
    <numFmt numFmtId="186" formatCode="yyyy"/>
    <numFmt numFmtId="187" formatCode="0.000"/>
    <numFmt numFmtId="188" formatCode="[$-409]dd\-mmm\-yy;@"/>
    <numFmt numFmtId="189" formatCode="0.00;[Red]0.00"/>
    <numFmt numFmtId="190" formatCode="0;[Red]0"/>
    <numFmt numFmtId="191" formatCode="0.0%"/>
    <numFmt numFmtId="192" formatCode="_(* #,##0.00_);_(* \(#,##0.00\);_(* &quot;-&quot;?_);_(@_)"/>
    <numFmt numFmtId="193" formatCode="0.000%"/>
    <numFmt numFmtId="194" formatCode="0.0000"/>
    <numFmt numFmtId="195" formatCode="#,##0.0"/>
    <numFmt numFmtId="196" formatCode="#,##0.00_);\-#,##0.00"/>
    <numFmt numFmtId="197" formatCode="\(000\)"/>
    <numFmt numFmtId="198" formatCode="00.00"/>
    <numFmt numFmtId="199" formatCode="[$-409]d\-mmm\-yy;@"/>
    <numFmt numFmtId="200" formatCode="_(* #,##0.0000_);_(* \(#,##0.0000\);_(* &quot;-&quot;??_);_(@_)"/>
    <numFmt numFmtId="201" formatCode="[$-14009]d\ mmmm\ yyyy;@"/>
  </numFmts>
  <fonts count="234">
    <font>
      <sz val="11"/>
      <color theme="1"/>
      <name val="Calibri"/>
      <family val="2"/>
      <scheme val="minor"/>
    </font>
    <font>
      <sz val="10"/>
      <name val="Times New Roman"/>
      <family val="1"/>
    </font>
    <font>
      <b/>
      <sz val="12"/>
      <name val="Calibri"/>
      <family val="2"/>
      <scheme val="minor"/>
    </font>
    <font>
      <sz val="12"/>
      <color indexed="10"/>
      <name val="Calibri"/>
      <family val="2"/>
      <scheme val="minor"/>
    </font>
    <font>
      <sz val="10"/>
      <name val="Arial"/>
      <family val="2"/>
    </font>
    <font>
      <sz val="12"/>
      <name val="Calibri"/>
      <family val="2"/>
      <scheme val="minor"/>
    </font>
    <font>
      <sz val="12"/>
      <color indexed="12"/>
      <name val="Calibri"/>
      <family val="2"/>
      <scheme val="minor"/>
    </font>
    <font>
      <sz val="12"/>
      <name val="Calibri"/>
      <family val="2"/>
    </font>
    <font>
      <b/>
      <sz val="12"/>
      <name val="Calibri"/>
      <family val="2"/>
    </font>
    <font>
      <u/>
      <sz val="12"/>
      <name val="Calibri"/>
      <family val="2"/>
    </font>
    <font>
      <vertAlign val="superscript"/>
      <sz val="12"/>
      <name val="Calibri"/>
      <family val="2"/>
    </font>
    <font>
      <b/>
      <sz val="12"/>
      <color indexed="12"/>
      <name val="Calibri"/>
      <family val="2"/>
      <scheme val="minor"/>
    </font>
    <font>
      <sz val="11"/>
      <name val="??"/>
      <family val="1"/>
      <charset val="128"/>
    </font>
    <font>
      <sz val="11"/>
      <name val="?? ??"/>
      <family val="1"/>
      <charset val="128"/>
    </font>
    <font>
      <sz val="14"/>
      <name val="Terminal"/>
      <family val="3"/>
      <charset val="128"/>
    </font>
    <font>
      <sz val="10"/>
      <name val="Helv"/>
      <charset val="204"/>
    </font>
    <font>
      <sz val="10"/>
      <color indexed="8"/>
      <name val="Arial"/>
      <family val="2"/>
    </font>
    <font>
      <sz val="10"/>
      <name val="Helv"/>
      <family val="2"/>
    </font>
    <font>
      <u/>
      <sz val="12"/>
      <color indexed="36"/>
      <name val="¹ÙÅÁÃ¼"/>
      <family val="1"/>
      <charset val="129"/>
    </font>
    <font>
      <sz val="8"/>
      <name val="Arial"/>
      <family val="2"/>
    </font>
    <font>
      <sz val="10"/>
      <name val="Vogue"/>
    </font>
    <font>
      <sz val="12"/>
      <name val="¹ÙÅÁÃ¼"/>
      <family val="1"/>
      <charset val="129"/>
    </font>
    <font>
      <sz val="12"/>
      <name val="Tms Rmn"/>
    </font>
    <font>
      <sz val="10"/>
      <name val="MS Sans Serif"/>
      <family val="2"/>
    </font>
    <font>
      <sz val="12"/>
      <name val="Arial"/>
      <family val="2"/>
    </font>
    <font>
      <u/>
      <sz val="12"/>
      <color indexed="12"/>
      <name val="¹ÙÅÁÃ¼"/>
      <family val="1"/>
      <charset val="129"/>
    </font>
    <font>
      <sz val="10"/>
      <name val="MS Serif"/>
      <family val="1"/>
    </font>
    <font>
      <sz val="12"/>
      <name val="Helv"/>
    </font>
    <font>
      <sz val="10"/>
      <color indexed="16"/>
      <name val="MS Serif"/>
      <family val="1"/>
    </font>
    <font>
      <sz val="12"/>
      <color indexed="8"/>
      <name val="Courier"/>
      <family val="3"/>
    </font>
    <font>
      <b/>
      <sz val="12"/>
      <name val="Arial"/>
      <family val="2"/>
    </font>
    <font>
      <b/>
      <sz val="18"/>
      <color indexed="8"/>
      <name val="Courier"/>
      <family val="3"/>
    </font>
    <font>
      <b/>
      <sz val="12"/>
      <color indexed="8"/>
      <name val="Courier"/>
      <family val="3"/>
    </font>
    <font>
      <u/>
      <sz val="10"/>
      <color indexed="12"/>
      <name val="Arial"/>
      <family val="2"/>
    </font>
    <font>
      <b/>
      <sz val="14"/>
      <name val="Helv"/>
    </font>
    <font>
      <b/>
      <i/>
      <sz val="16"/>
      <name val="Helv"/>
    </font>
    <font>
      <sz val="11"/>
      <color indexed="8"/>
      <name val="Calibri"/>
      <family val="2"/>
    </font>
    <font>
      <sz val="8"/>
      <name val="Helv"/>
    </font>
    <font>
      <sz val="12"/>
      <name val="Univers (WN)"/>
    </font>
    <font>
      <b/>
      <sz val="8"/>
      <color indexed="8"/>
      <name val="Helv"/>
    </font>
    <font>
      <b/>
      <sz val="11"/>
      <name val="Times New Roman"/>
      <family val="1"/>
    </font>
    <font>
      <sz val="24"/>
      <color indexed="13"/>
      <name val="Helv"/>
    </font>
    <font>
      <b/>
      <sz val="9"/>
      <name val="Arial"/>
      <family val="2"/>
    </font>
    <font>
      <sz val="11"/>
      <name val="돋움"/>
      <charset val="129"/>
    </font>
    <font>
      <sz val="11"/>
      <name val="ＭＳ 明朝"/>
      <family val="1"/>
      <charset val="128"/>
    </font>
    <font>
      <sz val="10"/>
      <name val="ＭＳ ゴシック"/>
      <family val="3"/>
      <charset val="128"/>
    </font>
    <font>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sz val="10"/>
      <name val="Calibri"/>
      <family val="2"/>
      <scheme val="minor"/>
    </font>
    <font>
      <b/>
      <sz val="1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sz val="10"/>
      <name val="Arial"/>
      <family val="2"/>
    </font>
    <font>
      <b/>
      <sz val="8"/>
      <name val="Arial"/>
      <family val="2"/>
    </font>
    <font>
      <b/>
      <u/>
      <sz val="12"/>
      <color indexed="12"/>
      <name val="Arial"/>
      <family val="2"/>
    </font>
    <font>
      <b/>
      <sz val="10"/>
      <color indexed="12"/>
      <name val="Arial"/>
      <family val="2"/>
    </font>
    <font>
      <b/>
      <sz val="12"/>
      <color indexed="12"/>
      <name val="Arial"/>
      <family val="2"/>
    </font>
    <font>
      <b/>
      <sz val="14"/>
      <color indexed="12"/>
      <name val="Arial"/>
      <family val="2"/>
    </font>
    <font>
      <b/>
      <u/>
      <sz val="16"/>
      <color indexed="12"/>
      <name val="Arial"/>
      <family val="2"/>
    </font>
    <font>
      <sz val="9"/>
      <name val="Arial"/>
      <family val="2"/>
    </font>
    <font>
      <sz val="12"/>
      <color indexed="12"/>
      <name val="Arial"/>
      <family val="2"/>
    </font>
    <font>
      <sz val="10"/>
      <name val="Courier"/>
      <family val="3"/>
    </font>
    <font>
      <sz val="11"/>
      <name val="Arial"/>
      <family val="2"/>
    </font>
    <font>
      <sz val="6"/>
      <name val="Arial"/>
      <family val="2"/>
    </font>
    <font>
      <sz val="7"/>
      <name val="Arial"/>
      <family val="2"/>
    </font>
    <font>
      <b/>
      <u/>
      <sz val="10"/>
      <name val="Arial"/>
      <family val="2"/>
    </font>
    <font>
      <u/>
      <sz val="10"/>
      <name val="Arial"/>
      <family val="2"/>
    </font>
    <font>
      <sz val="14"/>
      <color indexed="12"/>
      <name val="Arial"/>
      <family val="2"/>
    </font>
    <font>
      <sz val="14"/>
      <name val="Tahoma"/>
      <family val="2"/>
    </font>
    <font>
      <sz val="10"/>
      <name val="Tahoma"/>
      <family val="2"/>
    </font>
    <font>
      <b/>
      <sz val="8"/>
      <name val="Tahoma"/>
      <family val="2"/>
    </font>
    <font>
      <b/>
      <sz val="10"/>
      <name val="Tahoma"/>
      <family val="2"/>
    </font>
    <font>
      <b/>
      <u/>
      <sz val="16"/>
      <color indexed="12"/>
      <name val="Tahoma"/>
      <family val="2"/>
    </font>
    <font>
      <b/>
      <sz val="12"/>
      <name val="Tahoma"/>
      <family val="2"/>
    </font>
    <font>
      <b/>
      <u/>
      <sz val="20"/>
      <name val="Tahoma"/>
      <family val="2"/>
    </font>
    <font>
      <b/>
      <u/>
      <sz val="12"/>
      <name val="Tahoma"/>
      <family val="2"/>
    </font>
    <font>
      <b/>
      <u/>
      <sz val="14"/>
      <color indexed="12"/>
      <name val="Tahoma"/>
      <family val="2"/>
    </font>
    <font>
      <b/>
      <u/>
      <sz val="10"/>
      <name val="Tahoma"/>
      <family val="2"/>
    </font>
    <font>
      <sz val="8"/>
      <name val="Tahoma"/>
      <family val="2"/>
    </font>
    <font>
      <b/>
      <sz val="11"/>
      <color indexed="12"/>
      <name val="Tahoma"/>
      <family val="2"/>
    </font>
    <font>
      <b/>
      <sz val="10"/>
      <color indexed="12"/>
      <name val="Tahoma"/>
      <family val="2"/>
    </font>
    <font>
      <b/>
      <sz val="12"/>
      <color indexed="12"/>
      <name val="Tahoma"/>
      <family val="2"/>
    </font>
    <font>
      <sz val="14"/>
      <color indexed="12"/>
      <name val="Tahoma"/>
      <family val="2"/>
    </font>
    <font>
      <b/>
      <sz val="11"/>
      <color indexed="12"/>
      <name val="Arial"/>
      <family val="2"/>
    </font>
    <font>
      <b/>
      <sz val="16"/>
      <color indexed="12"/>
      <name val="Arial"/>
      <family val="2"/>
    </font>
    <font>
      <b/>
      <sz val="14"/>
      <name val="Arial"/>
      <family val="2"/>
    </font>
    <font>
      <sz val="10"/>
      <color indexed="10"/>
      <name val="Arial"/>
      <family val="2"/>
    </font>
    <font>
      <b/>
      <sz val="11"/>
      <name val="Arial"/>
      <family val="2"/>
    </font>
    <font>
      <sz val="10"/>
      <color indexed="18"/>
      <name val="Arial"/>
      <family val="2"/>
    </font>
    <font>
      <b/>
      <sz val="10"/>
      <color indexed="18"/>
      <name val="Arial"/>
      <family val="2"/>
    </font>
    <font>
      <b/>
      <sz val="10"/>
      <color indexed="10"/>
      <name val="Arial"/>
      <family val="2"/>
    </font>
    <font>
      <b/>
      <sz val="16"/>
      <name val="Arial"/>
      <family val="2"/>
    </font>
    <font>
      <b/>
      <sz val="10"/>
      <color indexed="12"/>
      <name val="Times New Roman"/>
      <family val="1"/>
    </font>
    <font>
      <b/>
      <sz val="9"/>
      <color indexed="12"/>
      <name val="Arial"/>
      <family val="2"/>
    </font>
    <font>
      <b/>
      <sz val="9"/>
      <name val="Times New Roman"/>
      <family val="1"/>
    </font>
    <font>
      <sz val="9"/>
      <name val="Times New Roman"/>
      <family val="1"/>
    </font>
    <font>
      <sz val="9"/>
      <color rgb="FFFF0000"/>
      <name val="Times New Roman"/>
      <family val="1"/>
    </font>
    <font>
      <sz val="10"/>
      <color indexed="12"/>
      <name val="Arial"/>
      <family val="2"/>
    </font>
    <font>
      <b/>
      <sz val="14"/>
      <name val="Times New Roman"/>
      <family val="1"/>
    </font>
    <font>
      <b/>
      <sz val="10"/>
      <name val="Times New Roman"/>
      <family val="1"/>
    </font>
    <font>
      <b/>
      <sz val="12"/>
      <name val="Times New Roman"/>
      <family val="1"/>
    </font>
    <font>
      <b/>
      <u/>
      <sz val="12"/>
      <name val="Times New Roman"/>
      <family val="1"/>
    </font>
    <font>
      <sz val="12"/>
      <name val="Times New Roman"/>
      <family val="1"/>
    </font>
    <font>
      <b/>
      <sz val="12"/>
      <color indexed="10"/>
      <name val="Times New Roman"/>
      <family val="1"/>
    </font>
    <font>
      <b/>
      <sz val="9"/>
      <color indexed="12"/>
      <name val="Times New Roman"/>
      <family val="1"/>
    </font>
    <font>
      <b/>
      <sz val="9"/>
      <color indexed="10"/>
      <name val="Times New Roman"/>
      <family val="1"/>
    </font>
    <font>
      <sz val="9"/>
      <color indexed="17"/>
      <name val="Times New Roman"/>
      <family val="1"/>
    </font>
    <font>
      <sz val="9"/>
      <color indexed="16"/>
      <name val="Times New Roman"/>
      <family val="1"/>
    </font>
    <font>
      <sz val="9"/>
      <color indexed="12"/>
      <name val="Times New Roman"/>
      <family val="1"/>
    </font>
    <font>
      <sz val="11"/>
      <name val="Times New Roman"/>
      <family val="1"/>
    </font>
    <font>
      <sz val="9"/>
      <color indexed="8"/>
      <name val="Times New Roman"/>
      <family val="1"/>
    </font>
    <font>
      <sz val="9"/>
      <color indexed="10"/>
      <name val="Times New Roman"/>
      <family val="1"/>
    </font>
    <font>
      <b/>
      <sz val="15"/>
      <color indexed="12"/>
      <name val="Arial"/>
      <family val="2"/>
    </font>
    <font>
      <b/>
      <u/>
      <sz val="16"/>
      <name val="Arial Narrow"/>
      <family val="2"/>
    </font>
    <font>
      <b/>
      <sz val="16"/>
      <color indexed="53"/>
      <name val="Albertus Extra Bold"/>
      <family val="2"/>
    </font>
    <font>
      <sz val="10"/>
      <color indexed="10"/>
      <name val="Helv"/>
      <charset val="204"/>
    </font>
    <font>
      <b/>
      <sz val="10"/>
      <name val="Helv"/>
      <charset val="204"/>
    </font>
    <font>
      <b/>
      <sz val="11"/>
      <name val="Helv"/>
      <charset val="204"/>
    </font>
    <font>
      <b/>
      <sz val="10"/>
      <color indexed="12"/>
      <name val="Helv"/>
      <charset val="204"/>
    </font>
    <font>
      <sz val="10"/>
      <color indexed="12"/>
      <name val="Helv"/>
      <charset val="204"/>
    </font>
    <font>
      <sz val="11"/>
      <name val="Helv"/>
      <charset val="204"/>
    </font>
    <font>
      <sz val="8"/>
      <name val="Times New Roman"/>
      <family val="1"/>
    </font>
    <font>
      <sz val="11"/>
      <color indexed="8"/>
      <name val="Arial"/>
      <family val="2"/>
    </font>
    <font>
      <b/>
      <sz val="14"/>
      <name val="Calibri"/>
      <family val="2"/>
      <scheme val="minor"/>
    </font>
    <font>
      <b/>
      <sz val="11"/>
      <color theme="1"/>
      <name val="Calibri"/>
      <family val="2"/>
      <scheme val="minor"/>
    </font>
    <font>
      <sz val="9"/>
      <name val="Bookman Old Style"/>
      <family val="1"/>
    </font>
    <font>
      <b/>
      <sz val="10"/>
      <color indexed="50"/>
      <name val="Arial"/>
      <family val="2"/>
    </font>
    <font>
      <sz val="16"/>
      <color indexed="12"/>
      <name val="Arial"/>
      <family val="2"/>
    </font>
    <font>
      <sz val="12"/>
      <color theme="1"/>
      <name val="Calibri"/>
      <family val="2"/>
      <scheme val="minor"/>
    </font>
    <font>
      <b/>
      <sz val="12"/>
      <color theme="1"/>
      <name val="Calibri"/>
      <family val="2"/>
      <scheme val="minor"/>
    </font>
    <font>
      <sz val="14"/>
      <name val="Arial"/>
      <family val="2"/>
    </font>
    <font>
      <b/>
      <sz val="12"/>
      <color indexed="18"/>
      <name val="Times New Roman"/>
      <family val="1"/>
    </font>
    <font>
      <b/>
      <sz val="12"/>
      <color indexed="58"/>
      <name val="Times New Roman"/>
      <family val="1"/>
    </font>
    <font>
      <sz val="10"/>
      <color indexed="22"/>
      <name val="Times New Roman"/>
      <family val="1"/>
    </font>
    <font>
      <b/>
      <sz val="10"/>
      <color indexed="22"/>
      <name val="Times New Roman"/>
      <family val="1"/>
    </font>
    <font>
      <b/>
      <sz val="10"/>
      <color indexed="10"/>
      <name val="Times New Roman"/>
      <family val="1"/>
    </font>
    <font>
      <b/>
      <sz val="10"/>
      <color theme="0" tint="-0.14999847407452621"/>
      <name val="Times New Roman"/>
      <family val="1"/>
    </font>
    <font>
      <b/>
      <sz val="16"/>
      <name val="Calibri"/>
      <family val="2"/>
      <scheme val="minor"/>
    </font>
    <font>
      <b/>
      <u/>
      <sz val="12"/>
      <color indexed="56"/>
      <name val="Calibri"/>
      <family val="2"/>
    </font>
    <font>
      <sz val="11"/>
      <color indexed="56"/>
      <name val="Calibri"/>
      <family val="2"/>
    </font>
    <font>
      <b/>
      <sz val="12"/>
      <color indexed="56"/>
      <name val="Calibri"/>
      <family val="2"/>
    </font>
    <font>
      <sz val="12"/>
      <color indexed="56"/>
      <name val="Calibri"/>
      <family val="2"/>
    </font>
    <font>
      <sz val="11"/>
      <name val="Calibri"/>
      <family val="2"/>
    </font>
    <font>
      <b/>
      <sz val="11"/>
      <color indexed="60"/>
      <name val="Arial"/>
      <family val="2"/>
    </font>
    <font>
      <b/>
      <i/>
      <sz val="16"/>
      <color indexed="60"/>
      <name val="Arial"/>
      <family val="2"/>
    </font>
    <font>
      <b/>
      <sz val="6"/>
      <name val="Arial"/>
      <family val="2"/>
    </font>
    <font>
      <sz val="14"/>
      <name val="Calibri"/>
      <family val="2"/>
      <scheme val="minor"/>
    </font>
    <font>
      <sz val="8"/>
      <color indexed="81"/>
      <name val="Tahoma"/>
      <family val="2"/>
    </font>
    <font>
      <b/>
      <sz val="8"/>
      <color indexed="81"/>
      <name val="Tahoma"/>
      <family val="2"/>
    </font>
    <font>
      <sz val="8"/>
      <name val="Calibri"/>
      <family val="2"/>
      <scheme val="minor"/>
    </font>
    <font>
      <b/>
      <sz val="14"/>
      <color indexed="14"/>
      <name val="Calibri"/>
      <family val="2"/>
      <scheme val="minor"/>
    </font>
    <font>
      <b/>
      <sz val="10"/>
      <color indexed="12"/>
      <name val="Calibri"/>
      <family val="2"/>
      <scheme val="minor"/>
    </font>
    <font>
      <b/>
      <sz val="18"/>
      <color indexed="14"/>
      <name val="Calibri"/>
      <family val="2"/>
      <scheme val="minor"/>
    </font>
    <font>
      <b/>
      <sz val="14"/>
      <color indexed="8"/>
      <name val="Calibri"/>
      <family val="2"/>
      <scheme val="minor"/>
    </font>
    <font>
      <sz val="8"/>
      <color indexed="8"/>
      <name val="Calibri"/>
      <family val="2"/>
      <scheme val="minor"/>
    </font>
    <font>
      <b/>
      <sz val="12"/>
      <color indexed="8"/>
      <name val="Calibri"/>
      <family val="2"/>
      <scheme val="minor"/>
    </font>
    <font>
      <b/>
      <sz val="9"/>
      <color indexed="8"/>
      <name val="Calibri"/>
      <family val="2"/>
      <scheme val="minor"/>
    </font>
    <font>
      <b/>
      <sz val="16"/>
      <color indexed="12"/>
      <name val="Calibri"/>
      <family val="2"/>
      <scheme val="minor"/>
    </font>
    <font>
      <b/>
      <sz val="18"/>
      <color indexed="12"/>
      <name val="Calibri"/>
      <family val="2"/>
      <scheme val="minor"/>
    </font>
    <font>
      <b/>
      <sz val="18"/>
      <name val="Calibri"/>
      <family val="2"/>
      <scheme val="minor"/>
    </font>
    <font>
      <b/>
      <sz val="20"/>
      <name val="Calibri"/>
      <family val="2"/>
      <scheme val="minor"/>
    </font>
    <font>
      <b/>
      <sz val="11"/>
      <color rgb="FFFF0000"/>
      <name val="Calibri"/>
      <family val="2"/>
      <scheme val="minor"/>
    </font>
    <font>
      <sz val="10"/>
      <color theme="1"/>
      <name val="Calibri"/>
      <family val="2"/>
      <scheme val="minor"/>
    </font>
    <font>
      <sz val="10"/>
      <color indexed="8"/>
      <name val="Calibri"/>
      <family val="2"/>
      <scheme val="minor"/>
    </font>
    <font>
      <sz val="9"/>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Times New Roman"/>
      <family val="1"/>
    </font>
    <font>
      <sz val="10"/>
      <color rgb="FF0066FF"/>
      <name val="Calibri"/>
      <family val="2"/>
      <scheme val="minor"/>
    </font>
    <font>
      <vertAlign val="superscript"/>
      <sz val="10"/>
      <name val="Calibri"/>
      <family val="2"/>
      <scheme val="minor"/>
    </font>
    <font>
      <sz val="10"/>
      <color indexed="63"/>
      <name val="Calibri"/>
      <family val="2"/>
      <scheme val="minor"/>
    </font>
    <font>
      <sz val="10"/>
      <color indexed="10"/>
      <name val="Times New Roman"/>
      <family val="1"/>
    </font>
    <font>
      <b/>
      <sz val="11"/>
      <color indexed="12"/>
      <name val="Times New Roman"/>
      <family val="1"/>
    </font>
    <font>
      <sz val="10"/>
      <color rgb="FF000000"/>
      <name val="Arial"/>
      <family val="2"/>
    </font>
    <font>
      <b/>
      <u/>
      <sz val="20"/>
      <name val="Calibri"/>
      <family val="2"/>
      <scheme val="minor"/>
    </font>
    <font>
      <u/>
      <sz val="18"/>
      <name val="Calibri"/>
      <family val="2"/>
      <scheme val="minor"/>
    </font>
    <font>
      <u/>
      <sz val="26"/>
      <name val="Calibri"/>
      <family val="2"/>
      <scheme val="minor"/>
    </font>
    <font>
      <b/>
      <u/>
      <sz val="22"/>
      <name val="Calibri"/>
      <family val="2"/>
      <scheme val="minor"/>
    </font>
    <font>
      <u/>
      <sz val="24"/>
      <name val="Calibri"/>
      <family val="2"/>
      <scheme val="minor"/>
    </font>
    <font>
      <b/>
      <u/>
      <sz val="18"/>
      <name val="Calibri"/>
      <family val="2"/>
      <scheme val="minor"/>
    </font>
    <font>
      <b/>
      <sz val="20"/>
      <name val="Times New Roman"/>
      <family val="1"/>
    </font>
    <font>
      <sz val="20"/>
      <name val="Times New Roman"/>
      <family val="1"/>
    </font>
    <font>
      <sz val="10"/>
      <name val="Arial"/>
      <family val="2"/>
    </font>
    <font>
      <sz val="18"/>
      <color theme="1"/>
      <name val="Calibri"/>
      <family val="2"/>
      <scheme val="minor"/>
    </font>
    <font>
      <sz val="20"/>
      <color theme="1"/>
      <name val="Calibri"/>
      <family val="2"/>
      <scheme val="minor"/>
    </font>
    <font>
      <sz val="22"/>
      <name val="Calibri"/>
      <family val="2"/>
      <scheme val="minor"/>
    </font>
    <font>
      <sz val="28"/>
      <name val="Calibri"/>
      <family val="2"/>
      <scheme val="minor"/>
    </font>
    <font>
      <b/>
      <sz val="12"/>
      <color indexed="10"/>
      <name val="Calibri"/>
      <family val="2"/>
      <scheme val="minor"/>
    </font>
    <font>
      <b/>
      <sz val="12"/>
      <name val="Trebuchet MS"/>
      <family val="2"/>
    </font>
    <font>
      <b/>
      <sz val="10"/>
      <color theme="1"/>
      <name val="Times New Roman"/>
      <family val="1"/>
    </font>
    <font>
      <b/>
      <sz val="12"/>
      <color rgb="FFFF0000"/>
      <name val="Calibri"/>
      <family val="2"/>
      <scheme val="minor"/>
    </font>
    <font>
      <sz val="8"/>
      <color theme="1"/>
      <name val="Tahoma"/>
      <family val="2"/>
    </font>
    <font>
      <sz val="10"/>
      <color theme="1"/>
      <name val="Tahoma"/>
      <family val="2"/>
    </font>
    <font>
      <sz val="9"/>
      <color theme="1"/>
      <name val="Calibri"/>
      <family val="2"/>
      <scheme val="minor"/>
    </font>
    <font>
      <sz val="9"/>
      <color theme="1"/>
      <name val="Tahoma"/>
      <family val="2"/>
    </font>
    <font>
      <b/>
      <sz val="14"/>
      <color theme="1"/>
      <name val="Times New Roman"/>
      <family val="1"/>
    </font>
    <font>
      <sz val="14"/>
      <color theme="1"/>
      <name val="Times New Roman"/>
      <family val="1"/>
    </font>
    <font>
      <b/>
      <u/>
      <sz val="14"/>
      <color theme="1"/>
      <name val="Times New Roman"/>
      <family val="1"/>
    </font>
    <font>
      <sz val="11"/>
      <color theme="1"/>
      <name val="Times New Roman"/>
      <family val="1"/>
    </font>
    <font>
      <b/>
      <sz val="16"/>
      <color rgb="FFFF0000"/>
      <name val="Times New Roman"/>
      <family val="1"/>
    </font>
    <font>
      <sz val="12"/>
      <color rgb="FFFF0000"/>
      <name val="Calibri"/>
      <family val="2"/>
      <scheme val="minor"/>
    </font>
    <font>
      <b/>
      <sz val="14"/>
      <color theme="1"/>
      <name val="Calibri"/>
      <family val="2"/>
      <scheme val="minor"/>
    </font>
    <font>
      <sz val="14"/>
      <color theme="1"/>
      <name val="Calibri"/>
      <family val="2"/>
      <scheme val="minor"/>
    </font>
    <font>
      <sz val="10"/>
      <color rgb="FFFF0000"/>
      <name val="Calibri"/>
      <family val="2"/>
      <scheme val="minor"/>
    </font>
    <font>
      <b/>
      <sz val="13"/>
      <name val="Calibri"/>
      <family val="2"/>
      <scheme val="minor"/>
    </font>
  </fonts>
  <fills count="101">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12"/>
      </patternFill>
    </fill>
    <fill>
      <patternFill patternType="solid">
        <fgColor rgb="FFC00000"/>
        <bgColor indexed="64"/>
      </patternFill>
    </fill>
    <fill>
      <patternFill patternType="solid">
        <fgColor rgb="FFFFFF00"/>
        <bgColor indexed="64"/>
      </patternFill>
    </fill>
    <fill>
      <patternFill patternType="solid">
        <fgColor theme="9"/>
        <bgColor indexed="64"/>
      </patternFill>
    </fill>
    <fill>
      <patternFill patternType="solid">
        <fgColor theme="2" tint="-0.749992370372631"/>
        <bgColor indexed="64"/>
      </patternFill>
    </fill>
    <fill>
      <patternFill patternType="solid">
        <fgColor rgb="FF7030A0"/>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57"/>
        <bgColor indexed="64"/>
      </patternFill>
    </fill>
    <fill>
      <patternFill patternType="solid">
        <fgColor indexed="43"/>
        <bgColor indexed="64"/>
      </patternFill>
    </fill>
    <fill>
      <patternFill patternType="solid">
        <fgColor theme="9" tint="0.79998168889431442"/>
        <bgColor indexed="64"/>
      </patternFill>
    </fill>
    <fill>
      <patternFill patternType="solid">
        <fgColor indexed="13"/>
        <bgColor indexed="64"/>
      </patternFill>
    </fill>
    <fill>
      <patternFill patternType="solid">
        <fgColor indexed="5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CCFFCC"/>
        <bgColor indexed="64"/>
      </patternFill>
    </fill>
    <fill>
      <patternFill patternType="solid">
        <fgColor indexed="15"/>
        <bgColor indexed="64"/>
      </patternFill>
    </fill>
    <fill>
      <patternFill patternType="solid">
        <fgColor rgb="FFFFCC00"/>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theme="6" tint="0.79998168889431442"/>
        <bgColor indexed="64"/>
      </patternFill>
    </fill>
    <fill>
      <patternFill patternType="solid">
        <fgColor indexed="45"/>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FF"/>
        <bgColor indexed="64"/>
      </patternFill>
    </fill>
    <fill>
      <patternFill patternType="solid">
        <fgColor rgb="FFF7F8EF"/>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8000"/>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00B050"/>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rgb="FF000000"/>
      </left>
      <right style="medium">
        <color rgb="FFADD8E6"/>
      </right>
      <top style="thin">
        <color rgb="FF000000"/>
      </top>
      <bottom style="thin">
        <color rgb="FF000000"/>
      </bottom>
      <diagonal/>
    </border>
    <border>
      <left/>
      <right style="thin">
        <color auto="1"/>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right/>
      <top style="thin">
        <color auto="1"/>
      </top>
      <bottom/>
      <diagonal/>
    </border>
    <border>
      <left style="thin">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medium">
        <color rgb="FFADD8E6"/>
      </right>
      <top style="thin">
        <color rgb="FF000000"/>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s>
  <cellStyleXfs count="3440">
    <xf numFmtId="0" fontId="0" fillId="0" borderId="0"/>
    <xf numFmtId="0" fontId="1" fillId="0" borderId="0"/>
    <xf numFmtId="0" fontId="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8" fontId="12" fillId="0" borderId="0" applyFont="0" applyFill="0" applyBorder="0" applyAlignment="0" applyProtection="0"/>
    <xf numFmtId="169" fontId="13" fillId="0" borderId="0" applyFont="0" applyFill="0" applyBorder="0" applyAlignment="0" applyProtection="0"/>
    <xf numFmtId="40" fontId="13" fillId="0" borderId="0" applyFont="0" applyFill="0" applyBorder="0" applyAlignment="0" applyProtection="0"/>
    <xf numFmtId="38" fontId="13" fillId="0" borderId="0" applyFont="0" applyFill="0" applyBorder="0" applyAlignment="0" applyProtection="0"/>
    <xf numFmtId="0" fontId="14" fillId="0" borderId="0"/>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5" fillId="0" borderId="0"/>
    <xf numFmtId="0" fontId="17"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8" fillId="0" borderId="0" applyNumberFormat="0" applyFill="0" applyBorder="0" applyAlignment="0" applyProtection="0">
      <alignment vertical="top"/>
      <protection locked="0"/>
    </xf>
    <xf numFmtId="0" fontId="4" fillId="0" borderId="0"/>
    <xf numFmtId="0" fontId="4" fillId="0" borderId="0"/>
    <xf numFmtId="0" fontId="19" fillId="0" borderId="0" applyNumberFormat="0" applyAlignment="0"/>
    <xf numFmtId="0" fontId="20" fillId="0" borderId="0">
      <alignment horizontal="justify" vertical="top" wrapText="1"/>
    </xf>
    <xf numFmtId="0" fontId="4" fillId="0" borderId="0" applyFill="0" applyBorder="0">
      <alignment vertical="center"/>
    </xf>
    <xf numFmtId="38" fontId="21" fillId="0" borderId="0" applyFont="0" applyFill="0" applyBorder="0" applyAlignment="0" applyProtection="0"/>
    <xf numFmtId="40" fontId="21" fillId="0" borderId="0" applyFont="0" applyFill="0" applyBorder="0" applyAlignment="0" applyProtection="0"/>
    <xf numFmtId="0" fontId="22" fillId="0" borderId="0" applyNumberFormat="0" applyFill="0" applyBorder="0" applyAlignment="0" applyProtection="0"/>
    <xf numFmtId="38" fontId="23" fillId="0" borderId="0" applyFill="0" applyBorder="0" applyAlignment="0" applyProtection="0"/>
    <xf numFmtId="0" fontId="24" fillId="0" borderId="0"/>
    <xf numFmtId="170" fontId="16" fillId="0" borderId="0" applyFill="0" applyBorder="0" applyAlignment="0"/>
    <xf numFmtId="0" fontId="25"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6" fillId="0" borderId="0" applyNumberFormat="0" applyAlignment="0">
      <alignment horizontal="left"/>
    </xf>
    <xf numFmtId="0" fontId="27" fillId="0" borderId="0"/>
    <xf numFmtId="0" fontId="27" fillId="0" borderId="5"/>
    <xf numFmtId="172" fontId="4" fillId="0" borderId="0" applyFont="0" applyFill="0" applyBorder="0" applyAlignment="0" applyProtection="0"/>
    <xf numFmtId="173" fontId="4" fillId="0" borderId="0" applyFont="0" applyFill="0" applyBorder="0" applyAlignment="0" applyProtection="0"/>
    <xf numFmtId="0" fontId="28" fillId="0" borderId="0" applyNumberFormat="0" applyAlignment="0">
      <alignment horizontal="left"/>
    </xf>
    <xf numFmtId="174" fontId="29" fillId="0" borderId="0">
      <protection locked="0"/>
    </xf>
    <xf numFmtId="38" fontId="19" fillId="5" borderId="0" applyNumberFormat="0" applyBorder="0" applyAlignment="0" applyProtection="0"/>
    <xf numFmtId="0" fontId="30" fillId="0" borderId="6" applyNumberFormat="0" applyAlignment="0" applyProtection="0">
      <alignment horizontal="left" vertical="center"/>
    </xf>
    <xf numFmtId="0" fontId="30" fillId="0" borderId="7">
      <alignment horizontal="left" vertical="center"/>
    </xf>
    <xf numFmtId="175" fontId="31" fillId="0" borderId="0">
      <protection locked="0"/>
    </xf>
    <xf numFmtId="175" fontId="32" fillId="0" borderId="0">
      <protection locked="0"/>
    </xf>
    <xf numFmtId="0" fontId="33" fillId="0" borderId="0" applyNumberFormat="0" applyFill="0" applyBorder="0" applyAlignment="0" applyProtection="0">
      <alignment vertical="top"/>
      <protection locked="0"/>
    </xf>
    <xf numFmtId="10" fontId="19" fillId="6" borderId="1" applyNumberFormat="0" applyBorder="0" applyAlignment="0" applyProtection="0"/>
    <xf numFmtId="0" fontId="34" fillId="7" borderId="5"/>
    <xf numFmtId="176" fontId="4" fillId="0" borderId="0" applyFont="0" applyFill="0" applyBorder="0" applyAlignment="0" applyProtection="0"/>
    <xf numFmtId="177"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80" fontId="35" fillId="0" borderId="0"/>
    <xf numFmtId="0" fontId="4" fillId="0" borderId="0" applyBorder="0"/>
    <xf numFmtId="0" fontId="4" fillId="0" borderId="0"/>
    <xf numFmtId="0" fontId="4" fillId="0" borderId="0"/>
    <xf numFmtId="0" fontId="4" fillId="0" borderId="0" applyBorder="0"/>
    <xf numFmtId="0" fontId="4" fillId="0" borderId="0" applyBorder="0"/>
    <xf numFmtId="0" fontId="4" fillId="0" borderId="0"/>
    <xf numFmtId="0" fontId="36" fillId="0" borderId="0"/>
    <xf numFmtId="181"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7" fillId="0" borderId="0"/>
    <xf numFmtId="182" fontId="37" fillId="0" borderId="0" applyNumberFormat="0" applyFill="0" applyBorder="0" applyAlignment="0" applyProtection="0">
      <alignment horizontal="left"/>
    </xf>
    <xf numFmtId="0" fontId="23" fillId="0" borderId="0"/>
    <xf numFmtId="0" fontId="38" fillId="0" borderId="0"/>
    <xf numFmtId="0" fontId="16" fillId="0" borderId="0">
      <alignment vertical="top"/>
    </xf>
    <xf numFmtId="0" fontId="16" fillId="0" borderId="0">
      <alignment vertical="top"/>
    </xf>
    <xf numFmtId="0" fontId="15" fillId="0" borderId="0"/>
    <xf numFmtId="40" fontId="39" fillId="0" borderId="0" applyBorder="0">
      <alignment horizontal="right"/>
    </xf>
    <xf numFmtId="0" fontId="27" fillId="0" borderId="5"/>
    <xf numFmtId="40" fontId="40" fillId="0" borderId="0"/>
    <xf numFmtId="0" fontId="41" fillId="8" borderId="0"/>
    <xf numFmtId="0" fontId="34" fillId="0" borderId="8"/>
    <xf numFmtId="0" fontId="34" fillId="0" borderId="5"/>
    <xf numFmtId="183" fontId="4" fillId="0" borderId="0" applyFont="0" applyFill="0" applyBorder="0" applyAlignment="0" applyProtection="0"/>
    <xf numFmtId="171" fontId="4" fillId="0" borderId="0" applyFont="0" applyFill="0" applyBorder="0" applyAlignment="0" applyProtection="0"/>
    <xf numFmtId="180" fontId="42" fillId="0" borderId="1">
      <alignment horizontal="center" vertical="center"/>
    </xf>
    <xf numFmtId="184" fontId="4" fillId="0" borderId="0" applyFont="0" applyFill="0" applyBorder="0" applyAlignment="0" applyProtection="0"/>
    <xf numFmtId="185" fontId="4" fillId="0" borderId="0" applyFont="0" applyFill="0" applyBorder="0" applyAlignment="0" applyProtection="0"/>
    <xf numFmtId="186" fontId="4" fillId="0" borderId="0" applyFont="0" applyFill="0" applyBorder="0" applyAlignment="0" applyProtection="0"/>
    <xf numFmtId="39" fontId="4" fillId="0" borderId="0" applyFont="0" applyFill="0" applyBorder="0" applyAlignment="0" applyProtection="0"/>
    <xf numFmtId="0" fontId="16" fillId="0" borderId="0"/>
    <xf numFmtId="0" fontId="43" fillId="0" borderId="0"/>
    <xf numFmtId="40" fontId="44" fillId="0" borderId="0" applyFont="0" applyFill="0" applyBorder="0" applyAlignment="0" applyProtection="0"/>
    <xf numFmtId="38" fontId="44" fillId="0" borderId="0" applyFont="0" applyFill="0" applyBorder="0" applyAlignment="0" applyProtection="0"/>
    <xf numFmtId="0" fontId="45" fillId="0" borderId="0"/>
    <xf numFmtId="169" fontId="44" fillId="0" borderId="0" applyFont="0" applyFill="0" applyBorder="0" applyAlignment="0" applyProtection="0"/>
    <xf numFmtId="168" fontId="44" fillId="0" borderId="0" applyFont="0" applyFill="0" applyBorder="0" applyAlignment="0" applyProtection="0"/>
    <xf numFmtId="43" fontId="46" fillId="0" borderId="0" applyFont="0" applyFill="0" applyBorder="0" applyAlignment="0" applyProtection="0"/>
    <xf numFmtId="0" fontId="4" fillId="0" borderId="0" applyBorder="0"/>
    <xf numFmtId="0" fontId="15"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4" fillId="33" borderId="15" applyNumberFormat="0" applyAlignment="0" applyProtection="0"/>
    <xf numFmtId="0" fontId="54" fillId="33" borderId="15" applyNumberFormat="0" applyAlignment="0" applyProtection="0"/>
    <xf numFmtId="0" fontId="54" fillId="33" borderId="15" applyNumberFormat="0" applyAlignment="0" applyProtection="0"/>
    <xf numFmtId="0" fontId="54" fillId="33" borderId="15" applyNumberFormat="0" applyAlignment="0" applyProtection="0"/>
    <xf numFmtId="0" fontId="54" fillId="33" borderId="15" applyNumberFormat="0" applyAlignment="0" applyProtection="0"/>
    <xf numFmtId="0" fontId="54" fillId="33" borderId="15" applyNumberFormat="0" applyAlignment="0" applyProtection="0"/>
    <xf numFmtId="0" fontId="55" fillId="34" borderId="16" applyNumberFormat="0" applyAlignment="0" applyProtection="0"/>
    <xf numFmtId="0" fontId="55" fillId="34" borderId="16" applyNumberFormat="0" applyAlignment="0" applyProtection="0"/>
    <xf numFmtId="0" fontId="55" fillId="34" borderId="16" applyNumberFormat="0" applyAlignment="0" applyProtection="0"/>
    <xf numFmtId="0" fontId="55" fillId="34" borderId="16" applyNumberFormat="0" applyAlignment="0" applyProtection="0"/>
    <xf numFmtId="0" fontId="55" fillId="34" borderId="16" applyNumberFormat="0" applyAlignment="0" applyProtection="0"/>
    <xf numFmtId="0" fontId="55" fillId="34" borderId="16" applyNumberFormat="0" applyAlignment="0" applyProtection="0"/>
    <xf numFmtId="43" fontId="36"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8" fillId="0" borderId="17" applyNumberFormat="0" applyFill="0" applyAlignment="0" applyProtection="0"/>
    <xf numFmtId="0" fontId="58" fillId="0" borderId="17" applyNumberFormat="0" applyFill="0" applyAlignment="0" applyProtection="0"/>
    <xf numFmtId="0" fontId="58" fillId="0" borderId="17" applyNumberFormat="0" applyFill="0" applyAlignment="0" applyProtection="0"/>
    <xf numFmtId="0" fontId="58" fillId="0" borderId="17" applyNumberFormat="0" applyFill="0" applyAlignment="0" applyProtection="0"/>
    <xf numFmtId="0" fontId="58" fillId="0" borderId="17" applyNumberFormat="0" applyFill="0" applyAlignment="0" applyProtection="0"/>
    <xf numFmtId="0" fontId="58" fillId="0" borderId="17"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1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1" fillId="20" borderId="15" applyNumberFormat="0" applyAlignment="0" applyProtection="0"/>
    <xf numFmtId="0" fontId="61" fillId="20" borderId="15" applyNumberFormat="0" applyAlignment="0" applyProtection="0"/>
    <xf numFmtId="0" fontId="61" fillId="20" borderId="15" applyNumberFormat="0" applyAlignment="0" applyProtection="0"/>
    <xf numFmtId="0" fontId="61" fillId="20" borderId="15" applyNumberFormat="0" applyAlignment="0" applyProtection="0"/>
    <xf numFmtId="0" fontId="61" fillId="20" borderId="15" applyNumberFormat="0" applyAlignment="0" applyProtection="0"/>
    <xf numFmtId="0" fontId="61" fillId="20" borderId="15" applyNumberFormat="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2" fillId="0" borderId="20" applyNumberFormat="0" applyFill="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xf numFmtId="0" fontId="4" fillId="0" borderId="0"/>
    <xf numFmtId="0" fontId="4" fillId="0" borderId="0" applyBorder="0"/>
    <xf numFmtId="0" fontId="4" fillId="0" borderId="0"/>
    <xf numFmtId="0" fontId="46" fillId="0" borderId="0"/>
    <xf numFmtId="0" fontId="1" fillId="0" borderId="0"/>
    <xf numFmtId="0" fontId="4" fillId="0" borderId="0"/>
    <xf numFmtId="0" fontId="4" fillId="0" borderId="0"/>
    <xf numFmtId="0" fontId="4" fillId="0" borderId="0"/>
    <xf numFmtId="0" fontId="4" fillId="36" borderId="21" applyNumberFormat="0" applyFont="0" applyAlignment="0" applyProtection="0"/>
    <xf numFmtId="0" fontId="4" fillId="36" borderId="21" applyNumberFormat="0" applyFont="0" applyAlignment="0" applyProtection="0"/>
    <xf numFmtId="0" fontId="4" fillId="36" borderId="21" applyNumberFormat="0" applyFont="0" applyAlignment="0" applyProtection="0"/>
    <xf numFmtId="0" fontId="4" fillId="36" borderId="21" applyNumberFormat="0" applyFont="0" applyAlignment="0" applyProtection="0"/>
    <xf numFmtId="0" fontId="4" fillId="36" borderId="21" applyNumberFormat="0" applyFont="0" applyAlignment="0" applyProtection="0"/>
    <xf numFmtId="0" fontId="4" fillId="36" borderId="21" applyNumberFormat="0" applyFont="0" applyAlignment="0" applyProtection="0"/>
    <xf numFmtId="0" fontId="64" fillId="33" borderId="22" applyNumberFormat="0" applyAlignment="0" applyProtection="0"/>
    <xf numFmtId="0" fontId="64" fillId="33" borderId="22" applyNumberFormat="0" applyAlignment="0" applyProtection="0"/>
    <xf numFmtId="0" fontId="64" fillId="33" borderId="22" applyNumberFormat="0" applyAlignment="0" applyProtection="0"/>
    <xf numFmtId="0" fontId="64" fillId="33" borderId="22" applyNumberFormat="0" applyAlignment="0" applyProtection="0"/>
    <xf numFmtId="0" fontId="64" fillId="33" borderId="22" applyNumberFormat="0" applyAlignment="0" applyProtection="0"/>
    <xf numFmtId="0" fontId="64" fillId="33" borderId="2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6" fillId="0" borderId="0">
      <alignment vertical="top"/>
    </xf>
    <xf numFmtId="0" fontId="16" fillId="0" borderId="0">
      <alignment vertical="top"/>
    </xf>
    <xf numFmtId="0" fontId="16" fillId="0" borderId="0">
      <alignment vertical="top"/>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180" fontId="42" fillId="0" borderId="1">
      <alignment horizontal="center" vertical="center"/>
    </xf>
    <xf numFmtId="180" fontId="42" fillId="0" borderId="1">
      <alignment horizontal="center"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xf numFmtId="0" fontId="4" fillId="0" borderId="0"/>
    <xf numFmtId="0" fontId="15" fillId="0" borderId="0"/>
    <xf numFmtId="180" fontId="78" fillId="0" borderId="0"/>
    <xf numFmtId="0" fontId="15" fillId="0" borderId="0"/>
    <xf numFmtId="0" fontId="4" fillId="0" borderId="0"/>
    <xf numFmtId="9" fontId="4" fillId="0" borderId="0" applyFont="0" applyFill="0" applyBorder="0" applyAlignment="0" applyProtection="0"/>
    <xf numFmtId="9" fontId="46" fillId="0" borderId="0" applyFont="0" applyFill="0" applyBorder="0" applyAlignment="0" applyProtection="0"/>
    <xf numFmtId="0" fontId="1" fillId="0" borderId="0"/>
    <xf numFmtId="0" fontId="46" fillId="0" borderId="0"/>
    <xf numFmtId="0" fontId="4" fillId="0" borderId="0"/>
    <xf numFmtId="0" fontId="15" fillId="0" borderId="0"/>
    <xf numFmtId="185" fontId="78" fillId="0" borderId="0"/>
    <xf numFmtId="0" fontId="1" fillId="0" borderId="0"/>
    <xf numFmtId="0" fontId="4" fillId="0" borderId="0"/>
    <xf numFmtId="0" fontId="4" fillId="0" borderId="0"/>
    <xf numFmtId="0" fontId="46" fillId="0" borderId="0"/>
    <xf numFmtId="176" fontId="78" fillId="0" borderId="0"/>
    <xf numFmtId="0" fontId="4" fillId="0" borderId="0"/>
    <xf numFmtId="0" fontId="4" fillId="0" borderId="0"/>
    <xf numFmtId="0" fontId="182" fillId="0" borderId="0" applyNumberFormat="0" applyFill="0" applyBorder="0" applyAlignment="0" applyProtection="0"/>
    <xf numFmtId="0" fontId="183" fillId="0" borderId="88" applyNumberFormat="0" applyFill="0" applyAlignment="0" applyProtection="0"/>
    <xf numFmtId="0" fontId="184" fillId="0" borderId="89" applyNumberFormat="0" applyFill="0" applyAlignment="0" applyProtection="0"/>
    <xf numFmtId="0" fontId="185" fillId="0" borderId="90" applyNumberFormat="0" applyFill="0" applyAlignment="0" applyProtection="0"/>
    <xf numFmtId="0" fontId="185" fillId="0" borderId="0" applyNumberFormat="0" applyFill="0" applyBorder="0" applyAlignment="0" applyProtection="0"/>
    <xf numFmtId="0" fontId="186" fillId="57" borderId="0" applyNumberFormat="0" applyBorder="0" applyAlignment="0" applyProtection="0"/>
    <xf numFmtId="0" fontId="187" fillId="58" borderId="0" applyNumberFormat="0" applyBorder="0" applyAlignment="0" applyProtection="0"/>
    <xf numFmtId="0" fontId="188" fillId="59" borderId="0" applyNumberFormat="0" applyBorder="0" applyAlignment="0" applyProtection="0"/>
    <xf numFmtId="0" fontId="189" fillId="60" borderId="91" applyNumberFormat="0" applyAlignment="0" applyProtection="0"/>
    <xf numFmtId="0" fontId="190" fillId="61" borderId="92" applyNumberFormat="0" applyAlignment="0" applyProtection="0"/>
    <xf numFmtId="0" fontId="191" fillId="61" borderId="91" applyNumberFormat="0" applyAlignment="0" applyProtection="0"/>
    <xf numFmtId="0" fontId="192" fillId="0" borderId="93" applyNumberFormat="0" applyFill="0" applyAlignment="0" applyProtection="0"/>
    <xf numFmtId="0" fontId="47" fillId="62" borderId="94" applyNumberFormat="0" applyAlignment="0" applyProtection="0"/>
    <xf numFmtId="0" fontId="193" fillId="0" borderId="0" applyNumberFormat="0" applyFill="0" applyBorder="0" applyAlignment="0" applyProtection="0"/>
    <xf numFmtId="0" fontId="46" fillId="63" borderId="95" applyNumberFormat="0" applyFont="0" applyAlignment="0" applyProtection="0"/>
    <xf numFmtId="0" fontId="194" fillId="0" borderId="0" applyNumberFormat="0" applyFill="0" applyBorder="0" applyAlignment="0" applyProtection="0"/>
    <xf numFmtId="0" fontId="141" fillId="0" borderId="96" applyNumberFormat="0" applyFill="0" applyAlignment="0" applyProtection="0"/>
    <xf numFmtId="0" fontId="195" fillId="64" borderId="0" applyNumberFormat="0" applyBorder="0" applyAlignment="0" applyProtection="0"/>
    <xf numFmtId="0" fontId="46" fillId="65" borderId="0" applyNumberFormat="0" applyBorder="0" applyAlignment="0" applyProtection="0"/>
    <xf numFmtId="0" fontId="46" fillId="66" borderId="0" applyNumberFormat="0" applyBorder="0" applyAlignment="0" applyProtection="0"/>
    <xf numFmtId="0" fontId="195" fillId="67" borderId="0" applyNumberFormat="0" applyBorder="0" applyAlignment="0" applyProtection="0"/>
    <xf numFmtId="0" fontId="195" fillId="68" borderId="0" applyNumberFormat="0" applyBorder="0" applyAlignment="0" applyProtection="0"/>
    <xf numFmtId="0" fontId="46" fillId="69" borderId="0" applyNumberFormat="0" applyBorder="0" applyAlignment="0" applyProtection="0"/>
    <xf numFmtId="0" fontId="46" fillId="70" borderId="0" applyNumberFormat="0" applyBorder="0" applyAlignment="0" applyProtection="0"/>
    <xf numFmtId="0" fontId="195" fillId="71" borderId="0" applyNumberFormat="0" applyBorder="0" applyAlignment="0" applyProtection="0"/>
    <xf numFmtId="0" fontId="195"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195" fillId="75" borderId="0" applyNumberFormat="0" applyBorder="0" applyAlignment="0" applyProtection="0"/>
    <xf numFmtId="0" fontId="195" fillId="76"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195" fillId="79" borderId="0" applyNumberFormat="0" applyBorder="0" applyAlignment="0" applyProtection="0"/>
    <xf numFmtId="0" fontId="195"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195" fillId="83" borderId="0" applyNumberFormat="0" applyBorder="0" applyAlignment="0" applyProtection="0"/>
    <xf numFmtId="0" fontId="195" fillId="84"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195" fillId="87" borderId="0" applyNumberFormat="0" applyBorder="0" applyAlignment="0" applyProtection="0"/>
    <xf numFmtId="0" fontId="4" fillId="0" borderId="0"/>
    <xf numFmtId="0" fontId="4" fillId="0" borderId="0"/>
    <xf numFmtId="171"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6" fillId="0" borderId="0"/>
    <xf numFmtId="0" fontId="4" fillId="0" borderId="0"/>
    <xf numFmtId="0" fontId="211" fillId="0" borderId="0"/>
    <xf numFmtId="0" fontId="4" fillId="0" borderId="0"/>
    <xf numFmtId="0" fontId="4" fillId="0" borderId="0"/>
    <xf numFmtId="0" fontId="46" fillId="0" borderId="0"/>
    <xf numFmtId="0" fontId="4" fillId="0" borderId="0"/>
  </cellStyleXfs>
  <cellXfs count="2337">
    <xf numFmtId="0" fontId="0" fillId="0" borderId="0" xfId="0"/>
    <xf numFmtId="0" fontId="3" fillId="0" borderId="0" xfId="2" applyFont="1" applyFill="1" applyBorder="1" applyAlignment="1">
      <alignment horizontal="center" vertical="center"/>
    </xf>
    <xf numFmtId="0" fontId="5" fillId="0" borderId="0" xfId="2" applyFont="1" applyFill="1" applyBorder="1" applyAlignment="1">
      <alignment horizontal="center" vertical="top"/>
    </xf>
    <xf numFmtId="164" fontId="5" fillId="0" borderId="0" xfId="3" applyNumberFormat="1" applyFont="1" applyFill="1" applyBorder="1" applyAlignment="1">
      <alignment horizontal="center" vertical="top"/>
    </xf>
    <xf numFmtId="0" fontId="5" fillId="0" borderId="0" xfId="2" applyFont="1" applyFill="1" applyBorder="1" applyAlignment="1">
      <alignment vertical="top"/>
    </xf>
    <xf numFmtId="0" fontId="5" fillId="0" borderId="0" xfId="2" applyFont="1" applyFill="1" applyBorder="1" applyAlignment="1">
      <alignment horizontal="justify" vertical="top"/>
    </xf>
    <xf numFmtId="0" fontId="3" fillId="0" borderId="0" xfId="2" applyFont="1" applyFill="1" applyBorder="1" applyAlignment="1">
      <alignment vertical="top"/>
    </xf>
    <xf numFmtId="164" fontId="6" fillId="0" borderId="0" xfId="3" applyNumberFormat="1" applyFont="1" applyFill="1" applyBorder="1" applyAlignment="1">
      <alignment horizontal="center" vertical="top"/>
    </xf>
    <xf numFmtId="2" fontId="5" fillId="0" borderId="0" xfId="2" applyNumberFormat="1" applyFont="1" applyFill="1" applyBorder="1" applyAlignment="1">
      <alignment vertical="top"/>
    </xf>
    <xf numFmtId="2" fontId="5" fillId="0" borderId="0" xfId="2" applyNumberFormat="1" applyFont="1" applyFill="1" applyBorder="1" applyAlignment="1">
      <alignment horizontal="center" vertical="center"/>
    </xf>
    <xf numFmtId="1" fontId="2" fillId="0" borderId="0" xfId="1" applyNumberFormat="1" applyFont="1" applyFill="1" applyBorder="1" applyAlignment="1">
      <alignment horizontal="left" vertical="top"/>
    </xf>
    <xf numFmtId="0" fontId="5" fillId="0" borderId="0" xfId="2" applyFont="1" applyFill="1" applyBorder="1" applyAlignment="1">
      <alignment horizontal="left" vertical="top"/>
    </xf>
    <xf numFmtId="10" fontId="3" fillId="0" borderId="0" xfId="4" applyNumberFormat="1" applyFont="1" applyFill="1" applyBorder="1" applyAlignment="1">
      <alignment horizontal="center" vertical="center"/>
    </xf>
    <xf numFmtId="166" fontId="5" fillId="0" borderId="0" xfId="2" applyNumberFormat="1" applyFont="1" applyFill="1" applyBorder="1" applyAlignment="1">
      <alignment horizontal="center" vertical="top"/>
    </xf>
    <xf numFmtId="1" fontId="5" fillId="3" borderId="1" xfId="5" applyNumberFormat="1" applyFont="1" applyFill="1" applyBorder="1" applyAlignment="1">
      <alignment horizontal="center" vertical="center"/>
    </xf>
    <xf numFmtId="0" fontId="5" fillId="3" borderId="1" xfId="5" applyFont="1" applyFill="1" applyBorder="1" applyAlignment="1">
      <alignment horizontal="center" vertical="center"/>
    </xf>
    <xf numFmtId="0" fontId="5" fillId="3" borderId="1" xfId="5" applyFont="1" applyFill="1" applyBorder="1" applyAlignment="1">
      <alignment horizontal="center" vertical="center" wrapText="1"/>
    </xf>
    <xf numFmtId="0" fontId="5" fillId="3" borderId="1" xfId="2" applyFont="1" applyFill="1" applyBorder="1" applyAlignment="1">
      <alignment horizontal="center" vertical="center" wrapText="1"/>
    </xf>
    <xf numFmtId="0" fontId="5" fillId="0" borderId="0" xfId="2" applyFont="1" applyFill="1" applyBorder="1" applyAlignment="1">
      <alignment horizontal="center" vertical="center"/>
    </xf>
    <xf numFmtId="1" fontId="5" fillId="0" borderId="1" xfId="5" applyNumberFormat="1" applyFont="1" applyFill="1" applyBorder="1" applyAlignment="1">
      <alignment horizontal="justify" vertical="top"/>
    </xf>
    <xf numFmtId="0" fontId="2" fillId="0" borderId="1" xfId="5" applyFont="1" applyFill="1" applyBorder="1" applyAlignment="1">
      <alignment horizontal="justify" vertical="top"/>
    </xf>
    <xf numFmtId="0" fontId="3" fillId="0" borderId="1" xfId="5" applyFont="1" applyFill="1" applyBorder="1" applyAlignment="1">
      <alignment horizontal="center" vertical="top"/>
    </xf>
    <xf numFmtId="0" fontId="3" fillId="0" borderId="1" xfId="5" applyFont="1" applyFill="1" applyBorder="1" applyAlignment="1">
      <alignment horizontal="center" vertical="center"/>
    </xf>
    <xf numFmtId="164" fontId="6" fillId="0" borderId="1" xfId="3" applyNumberFormat="1" applyFont="1" applyFill="1" applyBorder="1" applyAlignment="1">
      <alignment horizontal="center" vertical="top"/>
    </xf>
    <xf numFmtId="0" fontId="5" fillId="0" borderId="1" xfId="2" applyFont="1" applyFill="1" applyBorder="1" applyAlignment="1">
      <alignment horizontal="center" vertical="top"/>
    </xf>
    <xf numFmtId="0" fontId="5" fillId="0" borderId="1" xfId="2" applyFont="1" applyFill="1" applyBorder="1" applyAlignment="1">
      <alignment vertical="top"/>
    </xf>
    <xf numFmtId="0" fontId="2" fillId="0" borderId="1" xfId="6" quotePrefix="1" applyFont="1" applyFill="1" applyBorder="1" applyAlignment="1">
      <alignment horizontal="center" vertical="top"/>
    </xf>
    <xf numFmtId="0" fontId="2" fillId="0" borderId="1" xfId="6" applyFont="1" applyFill="1" applyBorder="1" applyAlignment="1">
      <alignment horizontal="justify" vertical="top" wrapText="1"/>
    </xf>
    <xf numFmtId="0" fontId="2" fillId="0" borderId="1" xfId="6" applyFont="1" applyFill="1" applyBorder="1" applyAlignment="1">
      <alignment horizontal="center" vertical="center" wrapText="1"/>
    </xf>
    <xf numFmtId="0" fontId="2" fillId="0" borderId="1" xfId="7" applyFont="1" applyFill="1" applyBorder="1" applyAlignment="1">
      <alignment horizontal="center" vertical="center"/>
    </xf>
    <xf numFmtId="0" fontId="2" fillId="0" borderId="1" xfId="7" applyFont="1" applyFill="1" applyBorder="1"/>
    <xf numFmtId="0" fontId="2" fillId="0" borderId="1" xfId="2" applyFont="1" applyFill="1" applyBorder="1" applyAlignment="1">
      <alignment vertical="top"/>
    </xf>
    <xf numFmtId="0" fontId="2" fillId="0" borderId="0" xfId="2" applyFont="1" applyFill="1" applyBorder="1" applyAlignment="1">
      <alignment vertical="top"/>
    </xf>
    <xf numFmtId="0" fontId="5" fillId="0" borderId="1" xfId="6" applyFont="1" applyFill="1" applyBorder="1" applyAlignment="1">
      <alignment horizontal="center" vertical="top"/>
    </xf>
    <xf numFmtId="0" fontId="5" fillId="0" borderId="1" xfId="6" applyFont="1" applyFill="1" applyBorder="1" applyAlignment="1">
      <alignment horizontal="justify" vertical="top" wrapText="1"/>
    </xf>
    <xf numFmtId="1" fontId="5" fillId="0" borderId="1" xfId="6" applyNumberFormat="1" applyFont="1" applyFill="1" applyBorder="1" applyAlignment="1">
      <alignment horizontal="center" vertical="center" wrapText="1"/>
    </xf>
    <xf numFmtId="0" fontId="5" fillId="0" borderId="1" xfId="6" quotePrefix="1" applyFont="1" applyFill="1" applyBorder="1" applyAlignment="1">
      <alignment horizontal="center" vertical="top"/>
    </xf>
    <xf numFmtId="0" fontId="5" fillId="0" borderId="1" xfId="6" applyFont="1" applyFill="1" applyBorder="1" applyAlignment="1">
      <alignment horizontal="justify" wrapText="1"/>
    </xf>
    <xf numFmtId="0" fontId="5" fillId="0" borderId="1" xfId="6" applyFont="1" applyFill="1" applyBorder="1" applyAlignment="1">
      <alignment horizontal="justify" vertical="justify" wrapText="1"/>
    </xf>
    <xf numFmtId="0" fontId="5" fillId="0" borderId="1" xfId="6" applyFont="1" applyFill="1" applyBorder="1" applyAlignment="1">
      <alignment horizontal="center" vertical="center"/>
    </xf>
    <xf numFmtId="0" fontId="2" fillId="0" borderId="1" xfId="6" quotePrefix="1" applyFont="1" applyFill="1" applyBorder="1" applyAlignment="1">
      <alignment horizontal="justify" vertical="top" wrapText="1"/>
    </xf>
    <xf numFmtId="0" fontId="5" fillId="0" borderId="1" xfId="6" quotePrefix="1" applyFont="1" applyFill="1" applyBorder="1" applyAlignment="1">
      <alignment horizontal="justify" vertical="top" wrapText="1"/>
    </xf>
    <xf numFmtId="0" fontId="2" fillId="0" borderId="1" xfId="6" applyFont="1" applyFill="1" applyBorder="1" applyAlignment="1">
      <alignment horizontal="center" vertical="top"/>
    </xf>
    <xf numFmtId="0" fontId="5" fillId="0" borderId="1" xfId="6" applyFont="1" applyFill="1" applyBorder="1" applyAlignment="1" applyProtection="1">
      <alignment horizontal="center" vertical="center" wrapText="1"/>
    </xf>
    <xf numFmtId="0" fontId="5" fillId="0" borderId="1" xfId="6" applyFont="1" applyFill="1" applyBorder="1" applyAlignment="1">
      <alignment horizontal="justify" vertical="center" wrapText="1"/>
    </xf>
    <xf numFmtId="0" fontId="5" fillId="0" borderId="0" xfId="2" applyFont="1" applyFill="1" applyBorder="1" applyAlignment="1">
      <alignment vertical="center"/>
    </xf>
    <xf numFmtId="0" fontId="5" fillId="0" borderId="1" xfId="6" applyNumberFormat="1" applyFont="1" applyFill="1" applyBorder="1" applyAlignment="1">
      <alignment horizontal="justify" vertical="top" wrapText="1"/>
    </xf>
    <xf numFmtId="0" fontId="5" fillId="0" borderId="1" xfId="6" applyFont="1" applyFill="1" applyBorder="1" applyAlignment="1" applyProtection="1">
      <alignment horizontal="center" vertical="center"/>
    </xf>
    <xf numFmtId="0" fontId="2" fillId="0" borderId="1" xfId="6" applyFont="1" applyFill="1" applyBorder="1" applyAlignment="1">
      <alignment horizontal="center" vertical="center"/>
    </xf>
    <xf numFmtId="0" fontId="2" fillId="0" borderId="1" xfId="6" applyFont="1" applyFill="1" applyBorder="1" applyAlignment="1">
      <alignment horizontal="justify" vertical="center" wrapText="1"/>
    </xf>
    <xf numFmtId="0" fontId="2" fillId="0" borderId="1" xfId="6" applyFont="1" applyFill="1" applyBorder="1" applyAlignment="1">
      <alignment horizontal="center" vertical="top" wrapText="1"/>
    </xf>
    <xf numFmtId="0" fontId="2" fillId="0" borderId="1" xfId="6" applyFont="1" applyFill="1" applyBorder="1" applyAlignment="1">
      <alignment horizontal="justify" vertical="justify" wrapText="1"/>
    </xf>
    <xf numFmtId="0" fontId="6" fillId="0" borderId="1" xfId="5" applyFont="1" applyFill="1" applyBorder="1" applyAlignment="1">
      <alignment horizontal="center" vertical="top"/>
    </xf>
    <xf numFmtId="1" fontId="5" fillId="0" borderId="0" xfId="2" applyNumberFormat="1" applyFont="1" applyFill="1" applyBorder="1" applyAlignment="1">
      <alignment horizontal="justify" vertical="top"/>
    </xf>
    <xf numFmtId="0" fontId="5" fillId="0" borderId="1" xfId="2" applyFont="1" applyFill="1" applyBorder="1" applyAlignment="1">
      <alignment vertical="center"/>
    </xf>
    <xf numFmtId="0" fontId="2" fillId="3" borderId="1" xfId="2" applyFont="1" applyFill="1" applyBorder="1" applyAlignment="1">
      <alignment horizontal="center" vertical="center"/>
    </xf>
    <xf numFmtId="187" fontId="5" fillId="0" borderId="1" xfId="2" applyNumberFormat="1" applyFont="1" applyFill="1" applyBorder="1" applyAlignment="1">
      <alignment vertical="top"/>
    </xf>
    <xf numFmtId="0" fontId="2" fillId="0" borderId="1" xfId="2" applyFont="1" applyFill="1" applyBorder="1" applyAlignment="1">
      <alignment horizontal="center" vertical="top"/>
    </xf>
    <xf numFmtId="0" fontId="5" fillId="0" borderId="1" xfId="2" applyFont="1" applyFill="1" applyBorder="1" applyAlignment="1">
      <alignment horizontal="justify" vertical="top"/>
    </xf>
    <xf numFmtId="0" fontId="3" fillId="0" borderId="1" xfId="2" applyFont="1" applyFill="1" applyBorder="1" applyAlignment="1">
      <alignment vertical="top"/>
    </xf>
    <xf numFmtId="0" fontId="3" fillId="0" borderId="1" xfId="2" applyFont="1" applyFill="1" applyBorder="1" applyAlignment="1">
      <alignment horizontal="center" vertical="center"/>
    </xf>
    <xf numFmtId="2" fontId="5" fillId="0" borderId="1" xfId="2" applyNumberFormat="1" applyFont="1" applyFill="1" applyBorder="1" applyAlignment="1">
      <alignment vertical="top"/>
    </xf>
    <xf numFmtId="2" fontId="5" fillId="0" borderId="1" xfId="2" applyNumberFormat="1" applyFont="1" applyFill="1" applyBorder="1" applyAlignment="1">
      <alignment horizontal="center" vertical="center"/>
    </xf>
    <xf numFmtId="164" fontId="5" fillId="0" borderId="1" xfId="3" applyNumberFormat="1" applyFont="1" applyFill="1" applyBorder="1" applyAlignment="1">
      <alignment horizontal="center" vertical="top"/>
    </xf>
    <xf numFmtId="1" fontId="2" fillId="0" borderId="1" xfId="1" applyNumberFormat="1" applyFont="1" applyFill="1" applyBorder="1" applyAlignment="1">
      <alignment horizontal="left" vertical="top"/>
    </xf>
    <xf numFmtId="0" fontId="5" fillId="0" borderId="1" xfId="2" applyFont="1" applyFill="1" applyBorder="1" applyAlignment="1">
      <alignment horizontal="left" vertical="top"/>
    </xf>
    <xf numFmtId="10" fontId="3" fillId="0" borderId="1" xfId="4" applyNumberFormat="1" applyFont="1" applyFill="1" applyBorder="1" applyAlignment="1">
      <alignment horizontal="center" vertical="center"/>
    </xf>
    <xf numFmtId="1" fontId="5" fillId="0" borderId="1" xfId="6" applyNumberFormat="1" applyFont="1" applyFill="1" applyBorder="1" applyAlignment="1">
      <alignment horizontal="center" vertical="center"/>
    </xf>
    <xf numFmtId="0" fontId="5" fillId="0" borderId="1" xfId="6" applyFont="1" applyFill="1" applyBorder="1" applyAlignment="1">
      <alignment horizontal="center" vertical="top" wrapText="1"/>
    </xf>
    <xf numFmtId="0" fontId="5" fillId="0" borderId="1" xfId="6" applyFont="1" applyFill="1" applyBorder="1" applyAlignment="1">
      <alignment horizontal="center" vertical="center" wrapText="1"/>
    </xf>
    <xf numFmtId="0" fontId="5" fillId="0" borderId="4" xfId="2" applyFont="1" applyFill="1" applyBorder="1" applyAlignment="1">
      <alignment horizontal="center" vertical="center"/>
    </xf>
    <xf numFmtId="164" fontId="47" fillId="9" borderId="1" xfId="660" applyNumberFormat="1" applyFont="1" applyFill="1" applyBorder="1" applyAlignment="1">
      <alignment horizontal="center" vertical="center" wrapText="1"/>
    </xf>
    <xf numFmtId="0" fontId="5" fillId="0" borderId="1" xfId="2" applyFont="1" applyFill="1" applyBorder="1" applyAlignment="1">
      <alignment horizontal="center" vertical="center"/>
    </xf>
    <xf numFmtId="0" fontId="5" fillId="0" borderId="1" xfId="7" applyFont="1" applyFill="1" applyBorder="1" applyAlignment="1">
      <alignment horizontal="center" vertical="center"/>
    </xf>
    <xf numFmtId="0" fontId="5" fillId="0" borderId="1" xfId="6" applyFont="1" applyFill="1" applyBorder="1" applyAlignment="1">
      <alignment horizontal="center" vertical="center" wrapText="1"/>
    </xf>
    <xf numFmtId="1" fontId="5" fillId="0" borderId="1" xfId="6" applyNumberFormat="1" applyFont="1" applyFill="1" applyBorder="1" applyAlignment="1">
      <alignment horizontal="center" vertical="center"/>
    </xf>
    <xf numFmtId="0" fontId="68" fillId="0" borderId="0" xfId="3362" applyAlignment="1">
      <alignment vertical="center"/>
    </xf>
    <xf numFmtId="0" fontId="68" fillId="0" borderId="0" xfId="3362" applyBorder="1" applyAlignment="1">
      <alignment vertical="center"/>
    </xf>
    <xf numFmtId="0" fontId="68" fillId="37" borderId="0" xfId="3362" applyFill="1" applyAlignment="1">
      <alignment vertical="center"/>
    </xf>
    <xf numFmtId="0" fontId="68" fillId="37" borderId="0" xfId="3362" applyFill="1" applyAlignment="1">
      <alignment horizontal="right" vertical="center"/>
    </xf>
    <xf numFmtId="0" fontId="69" fillId="37" borderId="0" xfId="3362" applyFont="1" applyFill="1" applyAlignment="1">
      <alignment horizontal="left" vertical="center"/>
    </xf>
    <xf numFmtId="0" fontId="69" fillId="0" borderId="1" xfId="3362" applyFont="1" applyBorder="1" applyAlignment="1">
      <alignment horizontal="center" vertical="center"/>
    </xf>
    <xf numFmtId="0" fontId="68" fillId="0" borderId="0" xfId="3362" applyAlignment="1">
      <alignment horizontal="center" vertical="center"/>
    </xf>
    <xf numFmtId="0" fontId="68" fillId="0" borderId="0" xfId="3362" applyBorder="1" applyAlignment="1">
      <alignment horizontal="center" vertical="center"/>
    </xf>
    <xf numFmtId="0" fontId="68" fillId="0" borderId="1" xfId="3362" applyBorder="1" applyAlignment="1">
      <alignment horizontal="center" vertical="center"/>
    </xf>
    <xf numFmtId="49" fontId="4" fillId="39" borderId="1" xfId="3362" applyNumberFormat="1" applyFont="1" applyFill="1" applyBorder="1" applyAlignment="1"/>
    <xf numFmtId="164" fontId="4" fillId="39" borderId="1" xfId="3362" applyNumberFormat="1" applyFont="1" applyFill="1" applyBorder="1" applyAlignment="1">
      <alignment horizontal="center" vertical="center"/>
    </xf>
    <xf numFmtId="2" fontId="68" fillId="0" borderId="1" xfId="3362" applyNumberFormat="1" applyBorder="1" applyAlignment="1">
      <alignment horizontal="right" vertical="center"/>
    </xf>
    <xf numFmtId="0" fontId="68" fillId="0" borderId="1" xfId="3362" applyBorder="1" applyAlignment="1">
      <alignment vertical="center"/>
    </xf>
    <xf numFmtId="0" fontId="72" fillId="0" borderId="1" xfId="3362" applyFont="1" applyBorder="1" applyAlignment="1">
      <alignment horizontal="center" vertical="center" wrapText="1"/>
    </xf>
    <xf numFmtId="0" fontId="72" fillId="0" borderId="1" xfId="3362" applyFont="1" applyBorder="1" applyAlignment="1">
      <alignment vertical="center"/>
    </xf>
    <xf numFmtId="0" fontId="72" fillId="0" borderId="1" xfId="3362" applyFont="1" applyBorder="1" applyAlignment="1">
      <alignment horizontal="center" vertical="center"/>
    </xf>
    <xf numFmtId="1" fontId="73" fillId="0" borderId="1" xfId="3362" applyNumberFormat="1" applyFont="1" applyBorder="1" applyAlignment="1">
      <alignment horizontal="right" vertical="center"/>
    </xf>
    <xf numFmtId="0" fontId="68" fillId="37" borderId="0" xfId="3362" applyFill="1" applyBorder="1" applyAlignment="1">
      <alignment horizontal="center" vertical="center"/>
    </xf>
    <xf numFmtId="0" fontId="72" fillId="37" borderId="0" xfId="3362" applyFont="1" applyFill="1" applyBorder="1" applyAlignment="1">
      <alignment horizontal="center" vertical="center" wrapText="1"/>
    </xf>
    <xf numFmtId="0" fontId="72" fillId="37" borderId="0" xfId="3362" applyFont="1" applyFill="1" applyBorder="1" applyAlignment="1">
      <alignment vertical="center"/>
    </xf>
    <xf numFmtId="0" fontId="72" fillId="37" borderId="0" xfId="3362" applyFont="1" applyFill="1" applyBorder="1" applyAlignment="1">
      <alignment horizontal="center" vertical="center"/>
    </xf>
    <xf numFmtId="1" fontId="74" fillId="37" borderId="0" xfId="3362" applyNumberFormat="1" applyFont="1" applyFill="1" applyBorder="1" applyAlignment="1">
      <alignment horizontal="center" vertical="center"/>
    </xf>
    <xf numFmtId="0" fontId="68" fillId="37" borderId="0" xfId="3362" applyFill="1" applyBorder="1" applyAlignment="1">
      <alignment vertical="center"/>
    </xf>
    <xf numFmtId="0" fontId="42" fillId="37" borderId="1" xfId="3362" applyFont="1" applyFill="1" applyBorder="1" applyAlignment="1">
      <alignment horizontal="center" vertical="center"/>
    </xf>
    <xf numFmtId="0" fontId="42" fillId="37" borderId="1" xfId="3362" applyFont="1" applyFill="1" applyBorder="1" applyAlignment="1">
      <alignment vertical="center"/>
    </xf>
    <xf numFmtId="0" fontId="76" fillId="37" borderId="0" xfId="3362" applyFont="1" applyFill="1" applyAlignment="1">
      <alignment horizontal="center" vertical="center"/>
    </xf>
    <xf numFmtId="0" fontId="76" fillId="37" borderId="0" xfId="3362" applyFont="1" applyFill="1" applyBorder="1" applyAlignment="1">
      <alignment horizontal="center" vertical="center"/>
    </xf>
    <xf numFmtId="0" fontId="24" fillId="37" borderId="1" xfId="3362" applyFont="1" applyFill="1" applyBorder="1" applyAlignment="1">
      <alignment horizontal="center" vertical="center"/>
    </xf>
    <xf numFmtId="0" fontId="24" fillId="37" borderId="1" xfId="3362" applyFont="1" applyFill="1" applyBorder="1" applyAlignment="1">
      <alignment vertical="center"/>
    </xf>
    <xf numFmtId="2" fontId="24" fillId="37" borderId="1" xfId="3362" applyNumberFormat="1" applyFont="1" applyFill="1" applyBorder="1" applyAlignment="1">
      <alignment vertical="center"/>
    </xf>
    <xf numFmtId="0" fontId="24" fillId="37" borderId="0" xfId="3362" applyFont="1" applyFill="1" applyAlignment="1">
      <alignment vertical="center"/>
    </xf>
    <xf numFmtId="0" fontId="24" fillId="37" borderId="0" xfId="3362" applyFont="1" applyFill="1" applyBorder="1" applyAlignment="1">
      <alignment vertical="center"/>
    </xf>
    <xf numFmtId="0" fontId="24" fillId="37" borderId="1" xfId="3362" applyFont="1" applyFill="1" applyBorder="1" applyAlignment="1">
      <alignment horizontal="right" vertical="center"/>
    </xf>
    <xf numFmtId="2" fontId="24" fillId="37" borderId="1" xfId="3362" applyNumberFormat="1" applyFont="1" applyFill="1" applyBorder="1" applyAlignment="1">
      <alignment horizontal="right" vertical="center"/>
    </xf>
    <xf numFmtId="167" fontId="24" fillId="37" borderId="1" xfId="3362" applyNumberFormat="1" applyFont="1" applyFill="1" applyBorder="1" applyAlignment="1">
      <alignment horizontal="right" vertical="center"/>
    </xf>
    <xf numFmtId="0" fontId="24" fillId="0" borderId="1" xfId="3362" applyFont="1" applyBorder="1" applyAlignment="1">
      <alignment horizontal="right" vertical="center"/>
    </xf>
    <xf numFmtId="0" fontId="24" fillId="0" borderId="1" xfId="3362" applyFont="1" applyBorder="1" applyAlignment="1">
      <alignment vertical="center"/>
    </xf>
    <xf numFmtId="0" fontId="24" fillId="0" borderId="1" xfId="3362" applyFont="1" applyBorder="1" applyAlignment="1">
      <alignment horizontal="center" vertical="center"/>
    </xf>
    <xf numFmtId="2" fontId="24" fillId="0" borderId="1" xfId="3362" applyNumberFormat="1" applyFont="1" applyBorder="1" applyAlignment="1">
      <alignment horizontal="right" vertical="center"/>
    </xf>
    <xf numFmtId="0" fontId="24" fillId="0" borderId="0" xfId="3362" applyFont="1" applyAlignment="1">
      <alignment vertical="center"/>
    </xf>
    <xf numFmtId="0" fontId="24" fillId="0" borderId="0" xfId="3362" applyFont="1" applyBorder="1" applyAlignment="1">
      <alignment vertical="center"/>
    </xf>
    <xf numFmtId="0" fontId="77" fillId="40" borderId="1" xfId="3362" applyFont="1" applyFill="1" applyBorder="1" applyAlignment="1">
      <alignment vertical="center"/>
    </xf>
    <xf numFmtId="0" fontId="77" fillId="40" borderId="1" xfId="3362" applyFont="1" applyFill="1" applyBorder="1" applyAlignment="1">
      <alignment horizontal="center" vertical="center"/>
    </xf>
    <xf numFmtId="2" fontId="73" fillId="40" borderId="1" xfId="3362" applyNumberFormat="1" applyFont="1" applyFill="1" applyBorder="1" applyAlignment="1">
      <alignment horizontal="right" vertical="center"/>
    </xf>
    <xf numFmtId="1" fontId="74" fillId="0" borderId="1" xfId="3362" applyNumberFormat="1" applyFont="1" applyBorder="1" applyAlignment="1">
      <alignment horizontal="center" vertical="center"/>
    </xf>
    <xf numFmtId="0" fontId="68" fillId="0" borderId="9" xfId="3362" applyBorder="1" applyAlignment="1">
      <alignment horizontal="center" vertical="center"/>
    </xf>
    <xf numFmtId="0" fontId="68" fillId="0" borderId="1" xfId="3362" applyBorder="1" applyAlignment="1">
      <alignment vertical="center" wrapText="1"/>
    </xf>
    <xf numFmtId="2" fontId="68" fillId="0" borderId="1" xfId="3362" applyNumberFormat="1" applyBorder="1" applyAlignment="1">
      <alignment horizontal="center" vertical="center"/>
    </xf>
    <xf numFmtId="0" fontId="69" fillId="37" borderId="0" xfId="3362" applyFont="1" applyFill="1" applyAlignment="1">
      <alignment vertical="center"/>
    </xf>
    <xf numFmtId="0" fontId="68" fillId="37" borderId="0" xfId="3362" applyFill="1" applyAlignment="1">
      <alignment horizontal="center" vertical="center"/>
    </xf>
    <xf numFmtId="0" fontId="69" fillId="37" borderId="0" xfId="3362" applyFont="1" applyFill="1" applyAlignment="1">
      <alignment horizontal="right" vertical="center"/>
    </xf>
    <xf numFmtId="0" fontId="82" fillId="37" borderId="0" xfId="3362" applyFont="1" applyFill="1" applyAlignment="1">
      <alignment vertical="center"/>
    </xf>
    <xf numFmtId="0" fontId="83" fillId="37" borderId="0" xfId="3362" applyFont="1" applyFill="1" applyAlignment="1">
      <alignment horizontal="center" vertical="center"/>
    </xf>
    <xf numFmtId="0" fontId="69" fillId="37" borderId="1" xfId="3362" applyFont="1" applyFill="1" applyBorder="1" applyAlignment="1">
      <alignment horizontal="center" vertical="center"/>
    </xf>
    <xf numFmtId="0" fontId="69" fillId="37" borderId="1" xfId="3362" applyFont="1" applyFill="1" applyBorder="1" applyAlignment="1">
      <alignment horizontal="center" vertical="center" wrapText="1"/>
    </xf>
    <xf numFmtId="0" fontId="4" fillId="37" borderId="1" xfId="3362" applyFont="1" applyFill="1" applyBorder="1" applyAlignment="1">
      <alignment horizontal="center" vertical="center" wrapText="1"/>
    </xf>
    <xf numFmtId="0" fontId="68" fillId="0" borderId="1" xfId="3362" applyFill="1" applyBorder="1" applyAlignment="1">
      <alignment horizontal="center"/>
    </xf>
    <xf numFmtId="0" fontId="4" fillId="0" borderId="1" xfId="687" applyFont="1" applyFill="1" applyBorder="1" applyAlignment="1">
      <alignment horizontal="center"/>
    </xf>
    <xf numFmtId="2" fontId="4" fillId="37" borderId="1" xfId="3362" applyNumberFormat="1" applyFont="1" applyFill="1" applyBorder="1" applyAlignment="1">
      <alignment horizontal="right" vertical="center" wrapText="1"/>
    </xf>
    <xf numFmtId="0" fontId="4" fillId="37" borderId="1" xfId="3362" applyFont="1" applyFill="1" applyBorder="1" applyAlignment="1">
      <alignment vertical="center" wrapText="1"/>
    </xf>
    <xf numFmtId="0" fontId="4" fillId="37" borderId="0" xfId="3362" applyFont="1" applyFill="1" applyAlignment="1">
      <alignment vertical="center" wrapText="1"/>
    </xf>
    <xf numFmtId="0" fontId="4" fillId="37" borderId="9" xfId="3362" applyFont="1" applyFill="1" applyBorder="1" applyAlignment="1">
      <alignment horizontal="center" vertical="center" wrapText="1"/>
    </xf>
    <xf numFmtId="0" fontId="4" fillId="37" borderId="10" xfId="3362" applyFont="1" applyFill="1" applyBorder="1" applyAlignment="1">
      <alignment horizontal="center" vertical="center" wrapText="1"/>
    </xf>
    <xf numFmtId="0" fontId="68" fillId="37" borderId="1" xfId="3362" applyFill="1" applyBorder="1" applyAlignment="1">
      <alignment vertical="center"/>
    </xf>
    <xf numFmtId="2" fontId="84" fillId="37" borderId="1" xfId="3362" applyNumberFormat="1" applyFont="1" applyFill="1" applyBorder="1" applyAlignment="1">
      <alignment horizontal="right" vertical="center"/>
    </xf>
    <xf numFmtId="0" fontId="86" fillId="37" borderId="0" xfId="3362" applyFont="1" applyFill="1" applyAlignment="1">
      <alignment vertical="center"/>
    </xf>
    <xf numFmtId="0" fontId="86" fillId="37" borderId="0" xfId="3362" applyFont="1" applyFill="1" applyAlignment="1">
      <alignment horizontal="center" vertical="center"/>
    </xf>
    <xf numFmtId="0" fontId="88" fillId="37" borderId="0" xfId="3362" applyFont="1" applyFill="1" applyAlignment="1">
      <alignment vertical="center"/>
    </xf>
    <xf numFmtId="0" fontId="88" fillId="37" borderId="0" xfId="3362" applyFont="1" applyFill="1" applyAlignment="1">
      <alignment horizontal="center" vertical="center"/>
    </xf>
    <xf numFmtId="167" fontId="86" fillId="37" borderId="0" xfId="3362" applyNumberFormat="1" applyFont="1" applyFill="1" applyAlignment="1">
      <alignment vertical="center"/>
    </xf>
    <xf numFmtId="0" fontId="88" fillId="37" borderId="0" xfId="3362" applyFont="1" applyFill="1" applyAlignment="1">
      <alignment horizontal="right" vertical="center"/>
    </xf>
    <xf numFmtId="0" fontId="90" fillId="37" borderId="0" xfId="3362" applyFont="1" applyFill="1" applyBorder="1" applyAlignment="1">
      <alignment horizontal="left" vertical="center"/>
    </xf>
    <xf numFmtId="0" fontId="91" fillId="37" borderId="0" xfId="3362" applyFont="1" applyFill="1" applyBorder="1" applyAlignment="1">
      <alignment horizontal="center" vertical="center"/>
    </xf>
    <xf numFmtId="0" fontId="92" fillId="37" borderId="0" xfId="3362" applyFont="1" applyFill="1" applyBorder="1" applyAlignment="1">
      <alignment horizontal="center" vertical="center"/>
    </xf>
    <xf numFmtId="17" fontId="93" fillId="37" borderId="0" xfId="3362" applyNumberFormat="1" applyFont="1" applyFill="1" applyBorder="1" applyAlignment="1">
      <alignment horizontal="center" vertical="center"/>
    </xf>
    <xf numFmtId="14" fontId="92" fillId="37" borderId="0" xfId="3362" applyNumberFormat="1" applyFont="1" applyFill="1" applyBorder="1" applyAlignment="1">
      <alignment horizontal="center" vertical="center"/>
    </xf>
    <xf numFmtId="0" fontId="88" fillId="37" borderId="0" xfId="3362" applyFont="1" applyFill="1" applyBorder="1" applyAlignment="1">
      <alignment vertical="center"/>
    </xf>
    <xf numFmtId="0" fontId="88" fillId="37" borderId="0" xfId="3362" applyFont="1" applyFill="1" applyBorder="1" applyAlignment="1">
      <alignment horizontal="center" vertical="center"/>
    </xf>
    <xf numFmtId="167" fontId="86" fillId="37" borderId="0" xfId="3362" applyNumberFormat="1" applyFont="1" applyFill="1" applyBorder="1" applyAlignment="1">
      <alignment vertical="center"/>
    </xf>
    <xf numFmtId="0" fontId="88" fillId="5" borderId="2" xfId="3362" applyFont="1" applyFill="1" applyBorder="1" applyAlignment="1">
      <alignment horizontal="center" vertical="center" wrapText="1"/>
    </xf>
    <xf numFmtId="0" fontId="88" fillId="5" borderId="11" xfId="3362" applyFont="1" applyFill="1" applyBorder="1" applyAlignment="1">
      <alignment horizontal="center" vertical="center" wrapText="1"/>
    </xf>
    <xf numFmtId="0" fontId="88" fillId="5" borderId="1" xfId="3362" applyFont="1" applyFill="1" applyBorder="1" applyAlignment="1">
      <alignment horizontal="center" vertical="center" wrapText="1"/>
    </xf>
    <xf numFmtId="0" fontId="88" fillId="0" borderId="0" xfId="3362" applyFont="1" applyFill="1" applyAlignment="1">
      <alignment horizontal="center" vertical="center"/>
    </xf>
    <xf numFmtId="0" fontId="88" fillId="0" borderId="1" xfId="3362" applyFont="1" applyFill="1" applyBorder="1" applyAlignment="1">
      <alignment horizontal="center" vertical="center"/>
    </xf>
    <xf numFmtId="0" fontId="94" fillId="0" borderId="1" xfId="3362" applyFont="1" applyFill="1" applyBorder="1" applyAlignment="1">
      <alignment horizontal="left" vertical="center"/>
    </xf>
    <xf numFmtId="0" fontId="86" fillId="0" borderId="1" xfId="3362" applyFont="1" applyFill="1" applyBorder="1" applyAlignment="1">
      <alignment horizontal="center" vertical="center"/>
    </xf>
    <xf numFmtId="1" fontId="86" fillId="0" borderId="1" xfId="3362" applyNumberFormat="1" applyFont="1" applyFill="1" applyBorder="1" applyAlignment="1">
      <alignment horizontal="center" vertical="center"/>
    </xf>
    <xf numFmtId="0" fontId="86" fillId="0" borderId="1" xfId="3362" applyFont="1" applyFill="1" applyBorder="1" applyAlignment="1">
      <alignment vertical="center"/>
    </xf>
    <xf numFmtId="0" fontId="86" fillId="0" borderId="0" xfId="3362" applyFont="1" applyFill="1" applyAlignment="1">
      <alignment vertical="center"/>
    </xf>
    <xf numFmtId="0" fontId="86" fillId="0" borderId="1" xfId="3362" applyFont="1" applyFill="1" applyBorder="1" applyAlignment="1">
      <alignment horizontal="left" vertical="center" wrapText="1"/>
    </xf>
    <xf numFmtId="0" fontId="95" fillId="37" borderId="1" xfId="3362" applyFont="1" applyFill="1" applyBorder="1" applyAlignment="1">
      <alignment horizontal="center" vertical="center" wrapText="1"/>
    </xf>
    <xf numFmtId="2" fontId="86" fillId="0" borderId="1" xfId="3362" applyNumberFormat="1" applyFont="1" applyFill="1" applyBorder="1" applyAlignment="1">
      <alignment horizontal="right" vertical="center"/>
    </xf>
    <xf numFmtId="2" fontId="86" fillId="0" borderId="1" xfId="3362" applyNumberFormat="1" applyFont="1" applyFill="1" applyBorder="1" applyAlignment="1">
      <alignment vertical="center"/>
    </xf>
    <xf numFmtId="0" fontId="95" fillId="0" borderId="1" xfId="3362" applyFont="1" applyFill="1" applyBorder="1" applyAlignment="1">
      <alignment horizontal="center" vertical="center" wrapText="1"/>
    </xf>
    <xf numFmtId="0" fontId="86" fillId="0" borderId="9" xfId="3362" applyFont="1" applyFill="1" applyBorder="1" applyAlignment="1">
      <alignment horizontal="center" vertical="center"/>
    </xf>
    <xf numFmtId="0" fontId="95" fillId="0" borderId="7" xfId="3362" applyFont="1" applyFill="1" applyBorder="1" applyAlignment="1">
      <alignment horizontal="center" vertical="center" wrapText="1"/>
    </xf>
    <xf numFmtId="0" fontId="86" fillId="0" borderId="7" xfId="3362" applyFont="1" applyFill="1" applyBorder="1" applyAlignment="1">
      <alignment horizontal="center" vertical="center"/>
    </xf>
    <xf numFmtId="2" fontId="97" fillId="40" borderId="26" xfId="3362" applyNumberFormat="1" applyFont="1" applyFill="1" applyBorder="1" applyAlignment="1">
      <alignment horizontal="right" vertical="center"/>
    </xf>
    <xf numFmtId="0" fontId="86" fillId="40" borderId="0" xfId="3362" applyFont="1" applyFill="1" applyAlignment="1">
      <alignment vertical="center"/>
    </xf>
    <xf numFmtId="0" fontId="96" fillId="0" borderId="1" xfId="3362" applyFont="1" applyFill="1" applyBorder="1" applyAlignment="1">
      <alignment horizontal="center" vertical="center"/>
    </xf>
    <xf numFmtId="2" fontId="97" fillId="0" borderId="29" xfId="3362" applyNumberFormat="1" applyFont="1" applyFill="1" applyBorder="1" applyAlignment="1">
      <alignment horizontal="center" vertical="center"/>
    </xf>
    <xf numFmtId="2" fontId="97" fillId="0" borderId="30" xfId="3362" applyNumberFormat="1" applyFont="1" applyFill="1" applyBorder="1" applyAlignment="1">
      <alignment horizontal="center" vertical="center"/>
    </xf>
    <xf numFmtId="0" fontId="88" fillId="0" borderId="4" xfId="3362" applyFont="1" applyFill="1" applyBorder="1" applyAlignment="1">
      <alignment horizontal="center" vertical="center"/>
    </xf>
    <xf numFmtId="0" fontId="94" fillId="0" borderId="4" xfId="3362" applyFont="1" applyFill="1" applyBorder="1" applyAlignment="1">
      <alignment horizontal="left" vertical="center"/>
    </xf>
    <xf numFmtId="0" fontId="95" fillId="0" borderId="4" xfId="3362" applyFont="1" applyFill="1" applyBorder="1" applyAlignment="1">
      <alignment horizontal="center" vertical="center" wrapText="1"/>
    </xf>
    <xf numFmtId="0" fontId="86" fillId="0" borderId="4" xfId="3362" applyFont="1" applyFill="1" applyBorder="1" applyAlignment="1">
      <alignment horizontal="center" vertical="center"/>
    </xf>
    <xf numFmtId="1" fontId="86" fillId="0" borderId="4" xfId="3362" applyNumberFormat="1" applyFont="1" applyFill="1" applyBorder="1" applyAlignment="1">
      <alignment horizontal="center" vertical="center"/>
    </xf>
    <xf numFmtId="2" fontId="97" fillId="40" borderId="1" xfId="3362" applyNumberFormat="1" applyFont="1" applyFill="1" applyBorder="1" applyAlignment="1">
      <alignment horizontal="right" vertical="center"/>
    </xf>
    <xf numFmtId="0" fontId="86" fillId="41" borderId="0" xfId="3362" applyFont="1" applyFill="1" applyAlignment="1">
      <alignment vertical="center"/>
    </xf>
    <xf numFmtId="2" fontId="97" fillId="0" borderId="9" xfId="3362" applyNumberFormat="1" applyFont="1" applyFill="1" applyBorder="1" applyAlignment="1">
      <alignment horizontal="center" vertical="center"/>
    </xf>
    <xf numFmtId="2" fontId="97" fillId="0" borderId="10" xfId="3362" applyNumberFormat="1" applyFont="1" applyFill="1" applyBorder="1" applyAlignment="1">
      <alignment horizontal="center" vertical="center"/>
    </xf>
    <xf numFmtId="0" fontId="86" fillId="0" borderId="0" xfId="3362" applyFont="1" applyFill="1" applyAlignment="1">
      <alignment horizontal="center" vertical="center"/>
    </xf>
    <xf numFmtId="0" fontId="88" fillId="0" borderId="0" xfId="3362" applyFont="1" applyFill="1" applyAlignment="1">
      <alignment vertical="center"/>
    </xf>
    <xf numFmtId="167" fontId="86" fillId="0" borderId="0" xfId="3362" applyNumberFormat="1" applyFont="1" applyFill="1" applyAlignment="1">
      <alignment vertical="center"/>
    </xf>
    <xf numFmtId="0" fontId="4" fillId="37" borderId="0" xfId="3362" applyFont="1" applyFill="1" applyAlignment="1">
      <alignment vertical="center"/>
    </xf>
    <xf numFmtId="0" fontId="4" fillId="37" borderId="34" xfId="3362" applyFont="1" applyFill="1" applyBorder="1" applyAlignment="1">
      <alignment horizontal="center" vertical="center"/>
    </xf>
    <xf numFmtId="0" fontId="4" fillId="37" borderId="0" xfId="3362" applyFont="1" applyFill="1" applyBorder="1" applyAlignment="1">
      <alignment vertical="center"/>
    </xf>
    <xf numFmtId="0" fontId="4" fillId="37" borderId="0" xfId="3362" applyFont="1" applyFill="1" applyBorder="1" applyAlignment="1">
      <alignment horizontal="center" vertical="center"/>
    </xf>
    <xf numFmtId="0" fontId="4" fillId="37" borderId="35" xfId="3362" applyFont="1" applyFill="1" applyBorder="1" applyAlignment="1">
      <alignment vertical="center"/>
    </xf>
    <xf numFmtId="0" fontId="4" fillId="37" borderId="34" xfId="3362" applyFont="1" applyFill="1" applyBorder="1" applyAlignment="1">
      <alignment horizontal="left" vertical="center"/>
    </xf>
    <xf numFmtId="0" fontId="100" fillId="37" borderId="35" xfId="3362" applyFont="1" applyFill="1" applyBorder="1" applyAlignment="1">
      <alignment horizontal="right" vertical="center"/>
    </xf>
    <xf numFmtId="0" fontId="102" fillId="37" borderId="34" xfId="3362" quotePrefix="1" applyFont="1" applyFill="1" applyBorder="1" applyAlignment="1">
      <alignment vertical="center"/>
    </xf>
    <xf numFmtId="0" fontId="102" fillId="37" borderId="0" xfId="3362" quotePrefix="1" applyFont="1" applyFill="1" applyBorder="1" applyAlignment="1">
      <alignment vertical="center"/>
    </xf>
    <xf numFmtId="0" fontId="102" fillId="37" borderId="0" xfId="3362" applyFont="1" applyFill="1" applyBorder="1" applyAlignment="1">
      <alignment vertical="center"/>
    </xf>
    <xf numFmtId="0" fontId="102" fillId="37" borderId="0" xfId="3362" applyFont="1" applyFill="1" applyBorder="1" applyAlignment="1">
      <alignment horizontal="center" vertical="center"/>
    </xf>
    <xf numFmtId="0" fontId="102" fillId="37" borderId="0" xfId="3362" applyFont="1" applyFill="1" applyBorder="1" applyAlignment="1">
      <alignment horizontal="right" vertical="center"/>
    </xf>
    <xf numFmtId="0" fontId="4" fillId="37" borderId="0" xfId="3362" applyFont="1" applyFill="1" applyAlignment="1">
      <alignment horizontal="center" vertical="center"/>
    </xf>
    <xf numFmtId="0" fontId="19" fillId="37" borderId="1" xfId="3362" applyFont="1" applyFill="1" applyBorder="1" applyAlignment="1">
      <alignment horizontal="center" vertical="center"/>
    </xf>
    <xf numFmtId="0" fontId="4" fillId="0" borderId="0" xfId="3362" applyFont="1" applyAlignment="1">
      <alignment vertical="center"/>
    </xf>
    <xf numFmtId="0" fontId="4" fillId="37" borderId="1" xfId="3362" applyFont="1" applyFill="1" applyBorder="1" applyAlignment="1">
      <alignment horizontal="center" vertical="center"/>
    </xf>
    <xf numFmtId="0" fontId="4" fillId="37" borderId="1" xfId="3362" applyFont="1" applyFill="1" applyBorder="1" applyAlignment="1">
      <alignment vertical="center"/>
    </xf>
    <xf numFmtId="0" fontId="4" fillId="42" borderId="1" xfId="3362" applyFont="1" applyFill="1" applyBorder="1" applyAlignment="1">
      <alignment horizontal="center" vertical="center"/>
    </xf>
    <xf numFmtId="43" fontId="76" fillId="37" borderId="1" xfId="3362" applyNumberFormat="1" applyFont="1" applyFill="1" applyBorder="1" applyAlignment="1">
      <alignment vertical="center"/>
    </xf>
    <xf numFmtId="1" fontId="76" fillId="37" borderId="1" xfId="3362" applyNumberFormat="1" applyFont="1" applyFill="1" applyBorder="1" applyAlignment="1">
      <alignment horizontal="center" vertical="center"/>
    </xf>
    <xf numFmtId="43" fontId="76" fillId="37" borderId="1" xfId="660" applyFont="1" applyFill="1" applyBorder="1" applyAlignment="1">
      <alignment horizontal="center" vertical="center"/>
    </xf>
    <xf numFmtId="43" fontId="103" fillId="37" borderId="1" xfId="660" applyFont="1" applyFill="1" applyBorder="1" applyAlignment="1">
      <alignment horizontal="center" vertical="center"/>
    </xf>
    <xf numFmtId="4" fontId="4" fillId="37" borderId="1" xfId="3362" applyNumberFormat="1" applyFont="1" applyFill="1" applyBorder="1" applyAlignment="1">
      <alignment horizontal="right" vertical="center"/>
    </xf>
    <xf numFmtId="43" fontId="4" fillId="0" borderId="0" xfId="3362" applyNumberFormat="1" applyFont="1" applyAlignment="1">
      <alignment vertical="center"/>
    </xf>
    <xf numFmtId="4" fontId="73" fillId="40" borderId="1" xfId="3362" applyNumberFormat="1" applyFont="1" applyFill="1" applyBorder="1" applyAlignment="1">
      <alignment vertical="center"/>
    </xf>
    <xf numFmtId="0" fontId="79" fillId="37" borderId="0" xfId="3362" applyFont="1" applyFill="1" applyAlignment="1">
      <alignment vertical="center"/>
    </xf>
    <xf numFmtId="0" fontId="104" fillId="37" borderId="0" xfId="3362" applyFont="1" applyFill="1" applyAlignment="1">
      <alignment horizontal="right" vertical="center"/>
    </xf>
    <xf numFmtId="17" fontId="100" fillId="37" borderId="0" xfId="3362" applyNumberFormat="1" applyFont="1" applyFill="1" applyAlignment="1">
      <alignment horizontal="center" vertical="center"/>
    </xf>
    <xf numFmtId="189" fontId="72" fillId="0" borderId="0" xfId="688" applyNumberFormat="1" applyFont="1" applyFill="1" applyBorder="1"/>
    <xf numFmtId="189" fontId="105" fillId="0" borderId="0" xfId="688" applyNumberFormat="1" applyFont="1" applyFill="1" applyBorder="1"/>
    <xf numFmtId="0" fontId="68" fillId="0" borderId="0" xfId="3362"/>
    <xf numFmtId="189" fontId="106" fillId="0" borderId="0" xfId="688" applyNumberFormat="1" applyFont="1" applyFill="1" applyBorder="1"/>
    <xf numFmtId="17" fontId="105" fillId="0" borderId="1" xfId="688" applyNumberFormat="1" applyFont="1" applyFill="1" applyBorder="1" applyAlignment="1" applyProtection="1">
      <alignment horizontal="center" vertical="center"/>
    </xf>
    <xf numFmtId="190" fontId="106" fillId="0" borderId="1" xfId="688" applyNumberFormat="1" applyFont="1" applyFill="1" applyBorder="1" applyAlignment="1">
      <alignment horizontal="center"/>
    </xf>
    <xf numFmtId="189" fontId="106" fillId="0" borderId="1" xfId="688" applyNumberFormat="1" applyFont="1" applyFill="1" applyBorder="1" applyAlignment="1">
      <alignment horizontal="left"/>
    </xf>
    <xf numFmtId="189" fontId="106" fillId="0" borderId="1" xfId="688" applyNumberFormat="1" applyFont="1" applyFill="1" applyBorder="1" applyAlignment="1">
      <alignment horizontal="center"/>
    </xf>
    <xf numFmtId="190" fontId="105" fillId="0" borderId="1" xfId="688" applyNumberFormat="1" applyFont="1" applyFill="1" applyBorder="1" applyAlignment="1">
      <alignment horizontal="center"/>
    </xf>
    <xf numFmtId="189" fontId="107" fillId="0" borderId="0" xfId="688" applyNumberFormat="1" applyFont="1" applyFill="1" applyBorder="1"/>
    <xf numFmtId="0" fontId="79" fillId="37" borderId="1" xfId="3362" applyFont="1" applyFill="1" applyBorder="1" applyAlignment="1">
      <alignment horizontal="center" vertical="center"/>
    </xf>
    <xf numFmtId="0" fontId="79" fillId="37" borderId="1" xfId="3362" applyFont="1" applyFill="1" applyBorder="1" applyAlignment="1">
      <alignment horizontal="left" vertical="center"/>
    </xf>
    <xf numFmtId="0" fontId="79" fillId="37" borderId="1" xfId="3362" applyFont="1" applyFill="1" applyBorder="1" applyAlignment="1">
      <alignment vertical="center"/>
    </xf>
    <xf numFmtId="0" fontId="100" fillId="38" borderId="1" xfId="3362" applyFont="1" applyFill="1" applyBorder="1" applyAlignment="1">
      <alignment horizontal="center" vertical="center"/>
    </xf>
    <xf numFmtId="0" fontId="74" fillId="37" borderId="0" xfId="3362" applyFont="1" applyFill="1" applyBorder="1" applyAlignment="1">
      <alignment vertical="center"/>
    </xf>
    <xf numFmtId="0" fontId="74" fillId="38" borderId="0" xfId="3362" applyFont="1" applyFill="1" applyBorder="1" applyAlignment="1">
      <alignment vertical="center"/>
    </xf>
    <xf numFmtId="14" fontId="68" fillId="37" borderId="0" xfId="3362" applyNumberFormat="1" applyFill="1" applyBorder="1" applyAlignment="1">
      <alignment vertical="center"/>
    </xf>
    <xf numFmtId="17" fontId="109" fillId="0" borderId="1" xfId="3367" applyNumberFormat="1" applyFont="1" applyFill="1" applyBorder="1" applyAlignment="1">
      <alignment horizontal="center" vertical="center"/>
    </xf>
    <xf numFmtId="0" fontId="72" fillId="38" borderId="1" xfId="3362" applyFont="1" applyFill="1" applyBorder="1" applyAlignment="1">
      <alignment vertical="center"/>
    </xf>
    <xf numFmtId="0" fontId="102" fillId="37" borderId="0" xfId="3362" applyFont="1" applyFill="1" applyBorder="1" applyAlignment="1"/>
    <xf numFmtId="0" fontId="68" fillId="37" borderId="0" xfId="3362" applyFill="1" applyBorder="1"/>
    <xf numFmtId="0" fontId="102" fillId="37" borderId="0" xfId="3362" applyFont="1" applyFill="1" applyBorder="1" applyAlignment="1">
      <alignment horizontal="center"/>
    </xf>
    <xf numFmtId="0" fontId="101" fillId="37" borderId="0" xfId="3362" applyFont="1" applyFill="1" applyBorder="1" applyAlignment="1">
      <alignment horizontal="center" vertical="center"/>
    </xf>
    <xf numFmtId="1" fontId="24" fillId="37" borderId="1" xfId="3362" applyNumberFormat="1" applyFont="1" applyFill="1" applyBorder="1" applyAlignment="1">
      <alignment horizontal="center" vertical="center"/>
    </xf>
    <xf numFmtId="1" fontId="24" fillId="37" borderId="1" xfId="3362" applyNumberFormat="1" applyFont="1" applyFill="1" applyBorder="1" applyAlignment="1">
      <alignment vertical="center"/>
    </xf>
    <xf numFmtId="1" fontId="24" fillId="0" borderId="1" xfId="3362" applyNumberFormat="1" applyFont="1" applyFill="1" applyBorder="1" applyAlignment="1">
      <alignment horizontal="center" vertical="center"/>
    </xf>
    <xf numFmtId="1" fontId="72" fillId="38" borderId="1" xfId="3362" applyNumberFormat="1" applyFont="1" applyFill="1" applyBorder="1" applyAlignment="1">
      <alignment horizontal="center" vertical="center"/>
    </xf>
    <xf numFmtId="1" fontId="68" fillId="37" borderId="0" xfId="3362" applyNumberFormat="1" applyFill="1" applyBorder="1"/>
    <xf numFmtId="0" fontId="6" fillId="0" borderId="1" xfId="5" applyFont="1" applyFill="1" applyBorder="1" applyAlignment="1">
      <alignment horizontal="right" vertical="top"/>
    </xf>
    <xf numFmtId="0" fontId="2" fillId="3" borderId="1"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2" fillId="0" borderId="1" xfId="2" applyFont="1" applyFill="1" applyBorder="1" applyAlignment="1">
      <alignment horizontal="center" vertical="center"/>
    </xf>
    <xf numFmtId="0" fontId="2" fillId="3" borderId="1" xfId="2" applyFont="1" applyFill="1" applyBorder="1" applyAlignment="1">
      <alignment horizontal="center" vertical="center" wrapText="1"/>
    </xf>
    <xf numFmtId="0" fontId="69" fillId="0" borderId="0" xfId="7" applyFont="1" applyFill="1" applyBorder="1" applyAlignment="1">
      <alignment vertical="center"/>
    </xf>
    <xf numFmtId="0" fontId="4" fillId="0" borderId="0" xfId="7" applyFill="1" applyBorder="1" applyAlignment="1">
      <alignment vertical="center"/>
    </xf>
    <xf numFmtId="164" fontId="0" fillId="0" borderId="0" xfId="660" applyNumberFormat="1" applyFont="1" applyFill="1" applyBorder="1" applyAlignment="1">
      <alignment vertical="center"/>
    </xf>
    <xf numFmtId="0" fontId="69" fillId="0" borderId="0" xfId="7" applyFont="1" applyFill="1" applyBorder="1" applyAlignment="1">
      <alignment horizontal="right" vertical="center"/>
    </xf>
    <xf numFmtId="14" fontId="107" fillId="0" borderId="0" xfId="7" applyNumberFormat="1" applyFont="1" applyFill="1" applyBorder="1" applyAlignment="1">
      <alignment vertical="center"/>
    </xf>
    <xf numFmtId="0" fontId="112" fillId="0" borderId="0" xfId="7" applyFont="1" applyFill="1" applyBorder="1" applyAlignment="1">
      <alignment horizontal="center" vertical="center"/>
    </xf>
    <xf numFmtId="0" fontId="112" fillId="0" borderId="1" xfId="7" applyFont="1" applyFill="1" applyBorder="1" applyAlignment="1">
      <alignment horizontal="center" vertical="center"/>
    </xf>
    <xf numFmtId="164" fontId="112" fillId="0" borderId="1" xfId="660" applyNumberFormat="1" applyFont="1" applyFill="1" applyBorder="1" applyAlignment="1">
      <alignment horizontal="center" vertical="center"/>
    </xf>
    <xf numFmtId="0" fontId="112" fillId="0" borderId="0" xfId="7" applyFont="1" applyFill="1" applyBorder="1" applyAlignment="1">
      <alignment vertical="center"/>
    </xf>
    <xf numFmtId="0" fontId="51" fillId="0" borderId="1" xfId="688" applyFont="1" applyFill="1" applyBorder="1" applyAlignment="1">
      <alignment horizontal="center" vertical="center"/>
    </xf>
    <xf numFmtId="0" fontId="51" fillId="0" borderId="1" xfId="688" applyFont="1" applyFill="1" applyBorder="1" applyAlignment="1">
      <alignment horizontal="center" vertical="center" wrapText="1"/>
    </xf>
    <xf numFmtId="0" fontId="50" fillId="0" borderId="1" xfId="688" applyFont="1" applyFill="1" applyBorder="1" applyAlignment="1">
      <alignment horizontal="center" vertical="center" wrapText="1"/>
    </xf>
    <xf numFmtId="167" fontId="51" fillId="0" borderId="1" xfId="688" applyNumberFormat="1" applyFont="1" applyFill="1" applyBorder="1" applyAlignment="1">
      <alignment horizontal="center" vertical="center"/>
    </xf>
    <xf numFmtId="1" fontId="51" fillId="0" borderId="1" xfId="688" applyNumberFormat="1" applyFont="1" applyFill="1" applyBorder="1" applyAlignment="1">
      <alignment horizontal="center" vertical="center"/>
    </xf>
    <xf numFmtId="1" fontId="50" fillId="0" borderId="1" xfId="688" applyNumberFormat="1" applyFont="1" applyFill="1" applyBorder="1" applyAlignment="1">
      <alignment horizontal="center" vertical="center"/>
    </xf>
    <xf numFmtId="1" fontId="111" fillId="0" borderId="1" xfId="7" applyNumberFormat="1" applyFont="1" applyFill="1" applyBorder="1" applyAlignment="1">
      <alignment horizontal="center" vertical="center"/>
    </xf>
    <xf numFmtId="2" fontId="111" fillId="0" borderId="1" xfId="7" applyNumberFormat="1" applyFont="1" applyFill="1" applyBorder="1" applyAlignment="1">
      <alignment horizontal="center" vertical="center"/>
    </xf>
    <xf numFmtId="0" fontId="111" fillId="0" borderId="1" xfId="7" applyFont="1" applyFill="1" applyBorder="1" applyAlignment="1">
      <alignment horizontal="center" vertical="center"/>
    </xf>
    <xf numFmtId="10" fontId="112" fillId="0" borderId="1" xfId="7" applyNumberFormat="1" applyFont="1" applyFill="1" applyBorder="1" applyAlignment="1">
      <alignment horizontal="center" vertical="center"/>
    </xf>
    <xf numFmtId="0" fontId="111" fillId="0" borderId="0" xfId="7" applyFont="1" applyFill="1" applyBorder="1" applyAlignment="1">
      <alignment horizontal="center" vertical="center"/>
    </xf>
    <xf numFmtId="0" fontId="50" fillId="2" borderId="1" xfId="688" applyFont="1" applyFill="1" applyBorder="1" applyAlignment="1">
      <alignment horizontal="center" vertical="center"/>
    </xf>
    <xf numFmtId="0" fontId="51" fillId="2" borderId="1" xfId="688" applyFont="1" applyFill="1" applyBorder="1" applyAlignment="1">
      <alignment horizontal="left" vertical="center" wrapText="1"/>
    </xf>
    <xf numFmtId="167" fontId="50" fillId="0" borderId="1" xfId="688" applyNumberFormat="1" applyFont="1" applyFill="1" applyBorder="1" applyAlignment="1">
      <alignment horizontal="center" vertical="center"/>
    </xf>
    <xf numFmtId="1" fontId="112" fillId="0" borderId="1" xfId="7" applyNumberFormat="1" applyFont="1" applyFill="1" applyBorder="1" applyAlignment="1">
      <alignment horizontal="center" vertical="center"/>
    </xf>
    <xf numFmtId="2" fontId="112" fillId="0" borderId="1" xfId="7" applyNumberFormat="1" applyFont="1" applyFill="1" applyBorder="1" applyAlignment="1">
      <alignment vertical="center"/>
    </xf>
    <xf numFmtId="0" fontId="112" fillId="0" borderId="1" xfId="7" applyFont="1" applyFill="1" applyBorder="1" applyAlignment="1">
      <alignment vertical="center"/>
    </xf>
    <xf numFmtId="0" fontId="112" fillId="0" borderId="0" xfId="7" applyFont="1" applyFill="1" applyBorder="1" applyAlignment="1">
      <alignment horizontal="right" vertical="center"/>
    </xf>
    <xf numFmtId="0" fontId="50" fillId="0" borderId="1" xfId="688" applyFont="1" applyFill="1" applyBorder="1" applyAlignment="1">
      <alignment horizontal="center" vertical="center"/>
    </xf>
    <xf numFmtId="0" fontId="51" fillId="0" borderId="1" xfId="688" applyFont="1" applyFill="1" applyBorder="1" applyAlignment="1">
      <alignment horizontal="left" vertical="center" wrapText="1"/>
    </xf>
    <xf numFmtId="0" fontId="51" fillId="0" borderId="1" xfId="688" applyFont="1" applyFill="1" applyBorder="1" applyAlignment="1">
      <alignment vertical="center" wrapText="1"/>
    </xf>
    <xf numFmtId="43" fontId="112" fillId="0" borderId="1" xfId="7" applyNumberFormat="1" applyFont="1" applyFill="1" applyBorder="1" applyAlignment="1">
      <alignment horizontal="center" vertical="center"/>
    </xf>
    <xf numFmtId="43" fontId="112" fillId="0" borderId="1" xfId="7" applyNumberFormat="1" applyFont="1" applyFill="1" applyBorder="1" applyAlignment="1">
      <alignment vertical="center"/>
    </xf>
    <xf numFmtId="0" fontId="51" fillId="0" borderId="1" xfId="688" applyFont="1" applyFill="1" applyBorder="1" applyAlignment="1">
      <alignment horizontal="right" vertical="center" wrapText="1"/>
    </xf>
    <xf numFmtId="0" fontId="111" fillId="0" borderId="1" xfId="7" applyFont="1" applyFill="1" applyBorder="1" applyAlignment="1">
      <alignment horizontal="left" vertical="center" wrapText="1"/>
    </xf>
    <xf numFmtId="0" fontId="112" fillId="0" borderId="1" xfId="7" applyFont="1" applyFill="1" applyBorder="1" applyAlignment="1">
      <alignment horizontal="center" vertical="center" wrapText="1"/>
    </xf>
    <xf numFmtId="0" fontId="113" fillId="0" borderId="1" xfId="7" applyFont="1" applyFill="1" applyBorder="1" applyAlignment="1">
      <alignment horizontal="center" vertical="center" wrapText="1"/>
    </xf>
    <xf numFmtId="43" fontId="111" fillId="0" borderId="1" xfId="7" applyNumberFormat="1" applyFont="1" applyFill="1" applyBorder="1" applyAlignment="1">
      <alignment horizontal="center" vertical="center"/>
    </xf>
    <xf numFmtId="43" fontId="111" fillId="0" borderId="1" xfId="7" applyNumberFormat="1" applyFont="1" applyFill="1" applyBorder="1" applyAlignment="1">
      <alignment vertical="center"/>
    </xf>
    <xf numFmtId="0" fontId="111" fillId="0" borderId="0" xfId="7" applyFont="1" applyFill="1" applyBorder="1" applyAlignment="1">
      <alignment vertical="center"/>
    </xf>
    <xf numFmtId="43" fontId="111" fillId="0" borderId="0" xfId="7" applyNumberFormat="1" applyFont="1" applyFill="1" applyBorder="1" applyAlignment="1">
      <alignment horizontal="center" vertical="center"/>
    </xf>
    <xf numFmtId="10" fontId="0" fillId="0" borderId="0" xfId="4" applyNumberFormat="1" applyFont="1" applyFill="1" applyBorder="1" applyAlignment="1">
      <alignment vertical="center"/>
    </xf>
    <xf numFmtId="43" fontId="4" fillId="0" borderId="0" xfId="7" applyNumberFormat="1" applyFill="1" applyBorder="1" applyAlignment="1">
      <alignment vertical="center"/>
    </xf>
    <xf numFmtId="0" fontId="4" fillId="0" borderId="0" xfId="7" applyFont="1" applyFill="1" applyBorder="1" applyAlignment="1">
      <alignment vertical="center"/>
    </xf>
    <xf numFmtId="43" fontId="0" fillId="0" borderId="0" xfId="660" applyNumberFormat="1" applyFont="1" applyFill="1" applyBorder="1" applyAlignment="1">
      <alignment vertical="center"/>
    </xf>
    <xf numFmtId="0" fontId="4" fillId="0" borderId="0" xfId="7" applyFill="1" applyBorder="1" applyAlignment="1">
      <alignment horizontal="center" vertical="center"/>
    </xf>
    <xf numFmtId="43" fontId="114" fillId="0" borderId="0" xfId="7" applyNumberFormat="1" applyFont="1" applyFill="1" applyBorder="1" applyAlignment="1">
      <alignment horizontal="center" vertical="center"/>
    </xf>
    <xf numFmtId="164" fontId="0" fillId="0" borderId="1" xfId="660" applyNumberFormat="1" applyFont="1" applyFill="1" applyBorder="1" applyAlignment="1">
      <alignment horizontal="left" vertical="center"/>
    </xf>
    <xf numFmtId="167" fontId="4" fillId="0" borderId="1" xfId="7" applyNumberFormat="1" applyFill="1" applyBorder="1" applyAlignment="1">
      <alignment horizontal="right" vertical="center"/>
    </xf>
    <xf numFmtId="43" fontId="112" fillId="0" borderId="0" xfId="7" applyNumberFormat="1" applyFont="1" applyFill="1" applyBorder="1" applyAlignment="1">
      <alignment horizontal="center" vertical="center"/>
    </xf>
    <xf numFmtId="0" fontId="112" fillId="37" borderId="0" xfId="7" applyFont="1" applyFill="1" applyBorder="1" applyAlignment="1">
      <alignment vertical="center"/>
    </xf>
    <xf numFmtId="0" fontId="117" fillId="37" borderId="0" xfId="7" applyFont="1" applyFill="1" applyAlignment="1">
      <alignment horizontal="center" vertical="center"/>
    </xf>
    <xf numFmtId="0" fontId="119" fillId="37" borderId="0" xfId="7" applyFont="1" applyFill="1" applyAlignment="1">
      <alignment horizontal="left" vertical="center"/>
    </xf>
    <xf numFmtId="0" fontId="119" fillId="37" borderId="0" xfId="7" applyFont="1" applyFill="1" applyAlignment="1">
      <alignment horizontal="center" vertical="center"/>
    </xf>
    <xf numFmtId="0" fontId="119" fillId="37" borderId="0" xfId="7" applyFont="1" applyFill="1" applyBorder="1" applyAlignment="1">
      <alignment vertical="center"/>
    </xf>
    <xf numFmtId="0" fontId="117" fillId="37" borderId="0" xfId="7" applyFont="1" applyFill="1" applyBorder="1" applyAlignment="1">
      <alignment vertical="center"/>
    </xf>
    <xf numFmtId="0" fontId="117" fillId="37" borderId="0" xfId="7" applyFont="1" applyFill="1" applyBorder="1" applyAlignment="1">
      <alignment horizontal="right" vertical="center"/>
    </xf>
    <xf numFmtId="14" fontId="120" fillId="37" borderId="0" xfId="7" applyNumberFormat="1" applyFont="1" applyFill="1" applyBorder="1" applyAlignment="1">
      <alignment vertical="center"/>
    </xf>
    <xf numFmtId="0" fontId="111" fillId="37" borderId="0" xfId="7" applyFont="1" applyFill="1" applyAlignment="1">
      <alignment horizontal="left" vertical="center"/>
    </xf>
    <xf numFmtId="0" fontId="112" fillId="37" borderId="0" xfId="7" applyFont="1" applyFill="1" applyAlignment="1">
      <alignment horizontal="left" vertical="center"/>
    </xf>
    <xf numFmtId="0" fontId="112" fillId="37" borderId="0" xfId="7" applyFont="1" applyFill="1" applyAlignment="1">
      <alignment horizontal="center" vertical="center"/>
    </xf>
    <xf numFmtId="0" fontId="111" fillId="0" borderId="1" xfId="7" applyFont="1" applyFill="1" applyBorder="1" applyAlignment="1">
      <alignment horizontal="center" vertical="center" wrapText="1"/>
    </xf>
    <xf numFmtId="0" fontId="111" fillId="0" borderId="2" xfId="7" applyFont="1" applyFill="1" applyBorder="1" applyAlignment="1">
      <alignment horizontal="center" vertical="center" wrapText="1"/>
    </xf>
    <xf numFmtId="0" fontId="112" fillId="0" borderId="9" xfId="7" applyFont="1" applyFill="1" applyBorder="1" applyAlignment="1">
      <alignment horizontal="center" vertical="center"/>
    </xf>
    <xf numFmtId="0" fontId="112" fillId="0" borderId="10" xfId="7" applyFont="1" applyFill="1" applyBorder="1" applyAlignment="1">
      <alignment horizontal="justify" vertical="center"/>
    </xf>
    <xf numFmtId="0" fontId="112" fillId="0" borderId="1" xfId="7" applyFont="1" applyFill="1" applyBorder="1" applyAlignment="1">
      <alignment horizontal="justify" vertical="center"/>
    </xf>
    <xf numFmtId="0" fontId="111" fillId="44" borderId="37" xfId="7" applyFont="1" applyFill="1" applyBorder="1" applyAlignment="1">
      <alignment horizontal="center" vertical="center"/>
    </xf>
    <xf numFmtId="0" fontId="111" fillId="44" borderId="38" xfId="7" applyFont="1" applyFill="1" applyBorder="1" applyAlignment="1">
      <alignment horizontal="center" vertical="center" wrapText="1"/>
    </xf>
    <xf numFmtId="167" fontId="111" fillId="44" borderId="38" xfId="7" applyNumberFormat="1" applyFont="1" applyFill="1" applyBorder="1" applyAlignment="1">
      <alignment horizontal="center" vertical="center"/>
    </xf>
    <xf numFmtId="1" fontId="111" fillId="44" borderId="38" xfId="7" applyNumberFormat="1" applyFont="1" applyFill="1" applyBorder="1" applyAlignment="1">
      <alignment horizontal="center" vertical="center"/>
    </xf>
    <xf numFmtId="0" fontId="111" fillId="44" borderId="10" xfId="7" applyFont="1" applyFill="1" applyBorder="1" applyAlignment="1">
      <alignment vertical="center"/>
    </xf>
    <xf numFmtId="0" fontId="111" fillId="44" borderId="1" xfId="7" applyFont="1" applyFill="1" applyBorder="1" applyAlignment="1">
      <alignment vertical="center"/>
    </xf>
    <xf numFmtId="0" fontId="111" fillId="0" borderId="30" xfId="7" applyFont="1" applyFill="1" applyBorder="1" applyAlignment="1">
      <alignment horizontal="center" vertical="center"/>
    </xf>
    <xf numFmtId="0" fontId="111" fillId="0" borderId="3" xfId="7" applyFont="1" applyFill="1" applyBorder="1" applyAlignment="1">
      <alignment horizontal="center" vertical="center" wrapText="1"/>
    </xf>
    <xf numFmtId="167" fontId="111" fillId="0" borderId="3" xfId="7" applyNumberFormat="1" applyFont="1" applyFill="1" applyBorder="1" applyAlignment="1">
      <alignment horizontal="center" vertical="center"/>
    </xf>
    <xf numFmtId="1" fontId="111" fillId="0" borderId="3" xfId="7" applyNumberFormat="1" applyFont="1" applyFill="1" applyBorder="1" applyAlignment="1">
      <alignment horizontal="center" vertical="center"/>
    </xf>
    <xf numFmtId="1" fontId="111" fillId="0" borderId="29" xfId="7" applyNumberFormat="1" applyFont="1" applyFill="1" applyBorder="1" applyAlignment="1">
      <alignment horizontal="center" vertical="center"/>
    </xf>
    <xf numFmtId="0" fontId="111" fillId="0" borderId="10" xfId="7" applyFont="1" applyFill="1" applyBorder="1" applyAlignment="1">
      <alignment vertical="center"/>
    </xf>
    <xf numFmtId="0" fontId="111" fillId="0" borderId="1" xfId="7" applyFont="1" applyFill="1" applyBorder="1" applyAlignment="1">
      <alignment vertical="center"/>
    </xf>
    <xf numFmtId="167" fontId="111" fillId="0" borderId="1" xfId="7" applyNumberFormat="1" applyFont="1" applyFill="1" applyBorder="1" applyAlignment="1">
      <alignment horizontal="center" vertical="center"/>
    </xf>
    <xf numFmtId="1" fontId="111" fillId="0" borderId="9" xfId="7" applyNumberFormat="1" applyFont="1" applyFill="1" applyBorder="1" applyAlignment="1">
      <alignment horizontal="center" vertical="center"/>
    </xf>
    <xf numFmtId="10" fontId="111" fillId="0" borderId="1" xfId="7" applyNumberFormat="1" applyFont="1" applyFill="1" applyBorder="1" applyAlignment="1">
      <alignment horizontal="center" vertical="center"/>
    </xf>
    <xf numFmtId="2" fontId="111" fillId="0" borderId="1" xfId="7" applyNumberFormat="1" applyFont="1" applyFill="1" applyBorder="1" applyAlignment="1">
      <alignment vertical="center"/>
    </xf>
    <xf numFmtId="0" fontId="112" fillId="44" borderId="1" xfId="7" applyFont="1" applyFill="1" applyBorder="1" applyAlignment="1">
      <alignment horizontal="center" vertical="center"/>
    </xf>
    <xf numFmtId="0" fontId="111" fillId="44" borderId="1" xfId="7" applyFont="1" applyFill="1" applyBorder="1" applyAlignment="1">
      <alignment horizontal="center" vertical="center" wrapText="1"/>
    </xf>
    <xf numFmtId="0" fontId="112" fillId="44" borderId="1" xfId="7" applyFont="1" applyFill="1" applyBorder="1" applyAlignment="1">
      <alignment horizontal="center" vertical="center" wrapText="1"/>
    </xf>
    <xf numFmtId="167" fontId="111" fillId="44" borderId="1" xfId="7" applyNumberFormat="1" applyFont="1" applyFill="1" applyBorder="1" applyAlignment="1">
      <alignment horizontal="center" vertical="center"/>
    </xf>
    <xf numFmtId="10" fontId="112" fillId="44" borderId="1" xfId="7" applyNumberFormat="1" applyFont="1" applyFill="1" applyBorder="1" applyAlignment="1">
      <alignment horizontal="center" vertical="center"/>
    </xf>
    <xf numFmtId="0" fontId="112" fillId="44" borderId="1" xfId="7" applyFont="1" applyFill="1" applyBorder="1" applyAlignment="1">
      <alignment vertical="center"/>
    </xf>
    <xf numFmtId="2" fontId="112" fillId="44" borderId="1" xfId="7" applyNumberFormat="1" applyFont="1" applyFill="1" applyBorder="1" applyAlignment="1">
      <alignment vertical="center"/>
    </xf>
    <xf numFmtId="0" fontId="112" fillId="44" borderId="10" xfId="7" applyFont="1" applyFill="1" applyBorder="1" applyAlignment="1">
      <alignment vertical="center"/>
    </xf>
    <xf numFmtId="0" fontId="111" fillId="0" borderId="9" xfId="7" applyFont="1" applyFill="1" applyBorder="1" applyAlignment="1">
      <alignment horizontal="center" vertical="center"/>
    </xf>
    <xf numFmtId="0" fontId="112" fillId="0" borderId="9" xfId="7" applyFont="1" applyFill="1" applyBorder="1" applyAlignment="1">
      <alignment vertical="center"/>
    </xf>
    <xf numFmtId="0" fontId="111" fillId="0" borderId="10" xfId="7" applyFont="1" applyFill="1" applyBorder="1" applyAlignment="1">
      <alignment horizontal="center" vertical="center"/>
    </xf>
    <xf numFmtId="167" fontId="112" fillId="0" borderId="1" xfId="7" applyNumberFormat="1" applyFont="1" applyFill="1" applyBorder="1" applyAlignment="1">
      <alignment horizontal="center" vertical="center"/>
    </xf>
    <xf numFmtId="1" fontId="112" fillId="0" borderId="9" xfId="7" applyNumberFormat="1" applyFont="1" applyFill="1" applyBorder="1" applyAlignment="1">
      <alignment horizontal="center" vertical="center"/>
    </xf>
    <xf numFmtId="0" fontId="112" fillId="0" borderId="10" xfId="7" applyFont="1" applyFill="1" applyBorder="1" applyAlignment="1">
      <alignment vertical="center"/>
    </xf>
    <xf numFmtId="0" fontId="121" fillId="0" borderId="1" xfId="7" applyFont="1" applyFill="1" applyBorder="1" applyAlignment="1">
      <alignment horizontal="left" vertical="center"/>
    </xf>
    <xf numFmtId="0" fontId="112" fillId="0" borderId="1" xfId="7" applyFont="1" applyFill="1" applyBorder="1" applyAlignment="1">
      <alignment horizontal="right" vertical="center"/>
    </xf>
    <xf numFmtId="2" fontId="112" fillId="0" borderId="1" xfId="7" applyNumberFormat="1" applyFont="1" applyFill="1" applyBorder="1" applyAlignment="1">
      <alignment horizontal="center" vertical="center"/>
    </xf>
    <xf numFmtId="0" fontId="112" fillId="44" borderId="37" xfId="7" applyFont="1" applyFill="1" applyBorder="1" applyAlignment="1">
      <alignment horizontal="center" vertical="center"/>
    </xf>
    <xf numFmtId="0" fontId="111" fillId="44" borderId="38" xfId="7" applyFont="1" applyFill="1" applyBorder="1" applyAlignment="1">
      <alignment horizontal="center" vertical="center"/>
    </xf>
    <xf numFmtId="2" fontId="111" fillId="44" borderId="38" xfId="7" applyNumberFormat="1" applyFont="1" applyFill="1" applyBorder="1" applyAlignment="1">
      <alignment horizontal="center" vertical="center"/>
    </xf>
    <xf numFmtId="0" fontId="111" fillId="44" borderId="38" xfId="7" applyFont="1" applyFill="1" applyBorder="1" applyAlignment="1">
      <alignment vertical="center"/>
    </xf>
    <xf numFmtId="0" fontId="111" fillId="44" borderId="0" xfId="7" applyFont="1" applyFill="1" applyBorder="1" applyAlignment="1">
      <alignment vertical="center"/>
    </xf>
    <xf numFmtId="0" fontId="112" fillId="44" borderId="0" xfId="7" applyFont="1" applyFill="1" applyBorder="1" applyAlignment="1">
      <alignment vertical="center"/>
    </xf>
    <xf numFmtId="0" fontId="111" fillId="0" borderId="4" xfId="7" applyFont="1" applyFill="1" applyBorder="1" applyAlignment="1">
      <alignment horizontal="center" vertical="center"/>
    </xf>
    <xf numFmtId="0" fontId="112" fillId="0" borderId="4" xfId="7" applyFont="1" applyFill="1" applyBorder="1" applyAlignment="1">
      <alignment horizontal="center" vertical="center"/>
    </xf>
    <xf numFmtId="1" fontId="111" fillId="0" borderId="4" xfId="7" applyNumberFormat="1" applyFont="1" applyFill="1" applyBorder="1" applyAlignment="1">
      <alignment horizontal="left" vertical="center"/>
    </xf>
    <xf numFmtId="0" fontId="112" fillId="0" borderId="4" xfId="7" applyFont="1" applyFill="1" applyBorder="1" applyAlignment="1">
      <alignment vertical="center"/>
    </xf>
    <xf numFmtId="2" fontId="112" fillId="0" borderId="4" xfId="7" applyNumberFormat="1" applyFont="1" applyFill="1" applyBorder="1" applyAlignment="1">
      <alignment horizontal="right" vertical="center"/>
    </xf>
    <xf numFmtId="0" fontId="122" fillId="0" borderId="4" xfId="7" applyFont="1" applyFill="1" applyBorder="1" applyAlignment="1">
      <alignment horizontal="center" vertical="center" textRotation="90" wrapText="1"/>
    </xf>
    <xf numFmtId="10" fontId="112" fillId="0" borderId="4" xfId="7" applyNumberFormat="1" applyFont="1" applyFill="1" applyBorder="1" applyAlignment="1">
      <alignment horizontal="center" vertical="center"/>
    </xf>
    <xf numFmtId="0" fontId="111" fillId="0" borderId="1" xfId="7" applyFont="1" applyFill="1" applyBorder="1" applyAlignment="1">
      <alignment horizontal="right" vertical="center" wrapText="1"/>
    </xf>
    <xf numFmtId="0" fontId="112" fillId="0" borderId="2" xfId="7" applyFont="1" applyFill="1" applyBorder="1" applyAlignment="1">
      <alignment horizontal="center" vertical="center"/>
    </xf>
    <xf numFmtId="0" fontId="112" fillId="0" borderId="2" xfId="7" applyFont="1" applyFill="1" applyBorder="1" applyAlignment="1">
      <alignment horizontal="center" vertical="center" wrapText="1"/>
    </xf>
    <xf numFmtId="167" fontId="112" fillId="0" borderId="2" xfId="7" applyNumberFormat="1" applyFont="1" applyFill="1" applyBorder="1" applyAlignment="1">
      <alignment horizontal="center" vertical="center"/>
    </xf>
    <xf numFmtId="1" fontId="112" fillId="0" borderId="2" xfId="7" applyNumberFormat="1" applyFont="1" applyFill="1" applyBorder="1" applyAlignment="1">
      <alignment horizontal="center" vertical="center"/>
    </xf>
    <xf numFmtId="1" fontId="112" fillId="0" borderId="11" xfId="7" applyNumberFormat="1" applyFont="1" applyFill="1" applyBorder="1" applyAlignment="1">
      <alignment horizontal="center" vertical="center"/>
    </xf>
    <xf numFmtId="0" fontId="111" fillId="0" borderId="2" xfId="7" applyFont="1" applyFill="1" applyBorder="1" applyAlignment="1">
      <alignment horizontal="right" vertical="center" wrapText="1"/>
    </xf>
    <xf numFmtId="10" fontId="112" fillId="0" borderId="2" xfId="7" applyNumberFormat="1" applyFont="1" applyFill="1" applyBorder="1" applyAlignment="1">
      <alignment horizontal="center" vertical="center"/>
    </xf>
    <xf numFmtId="0" fontId="112" fillId="0" borderId="2" xfId="7" applyFont="1" applyFill="1" applyBorder="1" applyAlignment="1">
      <alignment vertical="center"/>
    </xf>
    <xf numFmtId="2" fontId="112" fillId="0" borderId="2" xfId="7" applyNumberFormat="1" applyFont="1" applyFill="1" applyBorder="1" applyAlignment="1">
      <alignment vertical="center"/>
    </xf>
    <xf numFmtId="0" fontId="111" fillId="0" borderId="3" xfId="7" applyFont="1" applyFill="1" applyBorder="1" applyAlignment="1">
      <alignment horizontal="center" vertical="center"/>
    </xf>
    <xf numFmtId="0" fontId="112" fillId="0" borderId="3" xfId="7" applyFont="1" applyFill="1" applyBorder="1" applyAlignment="1">
      <alignment horizontal="center" vertical="center"/>
    </xf>
    <xf numFmtId="1" fontId="111" fillId="0" borderId="3" xfId="7" applyNumberFormat="1" applyFont="1" applyFill="1" applyBorder="1" applyAlignment="1">
      <alignment horizontal="left" vertical="center"/>
    </xf>
    <xf numFmtId="0" fontId="112" fillId="0" borderId="3" xfId="7" applyFont="1" applyFill="1" applyBorder="1" applyAlignment="1">
      <alignment vertical="center"/>
    </xf>
    <xf numFmtId="2" fontId="112" fillId="0" borderId="3" xfId="7" applyNumberFormat="1" applyFont="1" applyFill="1" applyBorder="1" applyAlignment="1">
      <alignment horizontal="right" vertical="center"/>
    </xf>
    <xf numFmtId="0" fontId="122" fillId="0" borderId="3" xfId="7" applyFont="1" applyFill="1" applyBorder="1" applyAlignment="1">
      <alignment horizontal="center" vertical="center" textRotation="90" wrapText="1"/>
    </xf>
    <xf numFmtId="10" fontId="112" fillId="0" borderId="3" xfId="7" applyNumberFormat="1" applyFont="1" applyFill="1" applyBorder="1" applyAlignment="1">
      <alignment horizontal="center" vertical="center"/>
    </xf>
    <xf numFmtId="0" fontId="111" fillId="44" borderId="36" xfId="7" applyFont="1" applyFill="1" applyBorder="1" applyAlignment="1">
      <alignment horizontal="center" vertical="center"/>
    </xf>
    <xf numFmtId="0" fontId="112" fillId="44" borderId="38" xfId="7" applyFont="1" applyFill="1" applyBorder="1" applyAlignment="1">
      <alignment horizontal="center" vertical="center"/>
    </xf>
    <xf numFmtId="0" fontId="112" fillId="44" borderId="38" xfId="7" applyFont="1" applyFill="1" applyBorder="1" applyAlignment="1">
      <alignment vertical="center"/>
    </xf>
    <xf numFmtId="0" fontId="111" fillId="0" borderId="24" xfId="7" applyFont="1" applyFill="1" applyBorder="1" applyAlignment="1">
      <alignment horizontal="center" vertical="center"/>
    </xf>
    <xf numFmtId="1" fontId="111" fillId="0" borderId="4" xfId="7" applyNumberFormat="1" applyFont="1" applyFill="1" applyBorder="1" applyAlignment="1">
      <alignment horizontal="center" vertical="center"/>
    </xf>
    <xf numFmtId="1" fontId="111" fillId="0" borderId="1" xfId="7" applyNumberFormat="1" applyFont="1" applyFill="1" applyBorder="1" applyAlignment="1">
      <alignment horizontal="left" vertical="center"/>
    </xf>
    <xf numFmtId="2" fontId="112" fillId="0" borderId="1" xfId="7" applyNumberFormat="1" applyFont="1" applyFill="1" applyBorder="1" applyAlignment="1">
      <alignment horizontal="right" vertical="center"/>
    </xf>
    <xf numFmtId="0" fontId="122" fillId="0" borderId="1" xfId="7" applyFont="1" applyFill="1" applyBorder="1" applyAlignment="1">
      <alignment horizontal="center" vertical="center" textRotation="90" wrapText="1"/>
    </xf>
    <xf numFmtId="0" fontId="111" fillId="0" borderId="1" xfId="7" applyFont="1" applyFill="1" applyBorder="1" applyAlignment="1">
      <alignment horizontal="left" vertical="center"/>
    </xf>
    <xf numFmtId="0" fontId="111" fillId="0" borderId="3" xfId="7" applyFont="1" applyFill="1" applyBorder="1" applyAlignment="1">
      <alignment horizontal="left" vertical="center"/>
    </xf>
    <xf numFmtId="1" fontId="111" fillId="0" borderId="2" xfId="7" applyNumberFormat="1" applyFont="1" applyFill="1" applyBorder="1" applyAlignment="1">
      <alignment horizontal="center" vertical="center"/>
    </xf>
    <xf numFmtId="2" fontId="112" fillId="0" borderId="3" xfId="7" applyNumberFormat="1" applyFont="1" applyFill="1" applyBorder="1" applyAlignment="1">
      <alignment horizontal="center" vertical="center"/>
    </xf>
    <xf numFmtId="0" fontId="111" fillId="0" borderId="29" xfId="7" applyFont="1" applyFill="1" applyBorder="1" applyAlignment="1">
      <alignment horizontal="center" vertical="center"/>
    </xf>
    <xf numFmtId="0" fontId="111" fillId="0" borderId="36" xfId="7" applyFont="1" applyFill="1" applyBorder="1" applyAlignment="1">
      <alignment horizontal="center" vertical="center"/>
    </xf>
    <xf numFmtId="0" fontId="111" fillId="0" borderId="38" xfId="7" applyFont="1" applyFill="1" applyBorder="1" applyAlignment="1">
      <alignment horizontal="center" vertical="center" wrapText="1"/>
    </xf>
    <xf numFmtId="0" fontId="111" fillId="0" borderId="38" xfId="7" applyFont="1" applyFill="1" applyBorder="1" applyAlignment="1">
      <alignment horizontal="center" vertical="center"/>
    </xf>
    <xf numFmtId="0" fontId="112" fillId="0" borderId="38" xfId="7" applyFont="1" applyFill="1" applyBorder="1" applyAlignment="1">
      <alignment horizontal="center" vertical="center"/>
    </xf>
    <xf numFmtId="1" fontId="111" fillId="0" borderId="38" xfId="7" applyNumberFormat="1" applyFont="1" applyFill="1" applyBorder="1" applyAlignment="1">
      <alignment horizontal="center" vertical="center"/>
    </xf>
    <xf numFmtId="191" fontId="111" fillId="0" borderId="38" xfId="4" applyNumberFormat="1" applyFont="1" applyFill="1" applyBorder="1" applyAlignment="1">
      <alignment horizontal="center" vertical="center"/>
    </xf>
    <xf numFmtId="0" fontId="112" fillId="0" borderId="38" xfId="7" applyFont="1" applyFill="1" applyBorder="1" applyAlignment="1">
      <alignment vertical="center"/>
    </xf>
    <xf numFmtId="0" fontId="111" fillId="0" borderId="39" xfId="7" applyFont="1" applyFill="1" applyBorder="1" applyAlignment="1">
      <alignment horizontal="center" vertical="center"/>
    </xf>
    <xf numFmtId="0" fontId="111" fillId="0" borderId="40" xfId="7" applyFont="1" applyFill="1" applyBorder="1" applyAlignment="1">
      <alignment horizontal="center" vertical="center" wrapText="1"/>
    </xf>
    <xf numFmtId="0" fontId="111" fillId="0" borderId="40" xfId="7" applyFont="1" applyFill="1" applyBorder="1" applyAlignment="1">
      <alignment horizontal="center" vertical="center"/>
    </xf>
    <xf numFmtId="0" fontId="112" fillId="0" borderId="40" xfId="7" applyFont="1" applyFill="1" applyBorder="1" applyAlignment="1">
      <alignment horizontal="center" vertical="center"/>
    </xf>
    <xf numFmtId="1" fontId="111" fillId="0" borderId="40" xfId="7" applyNumberFormat="1" applyFont="1" applyFill="1" applyBorder="1" applyAlignment="1">
      <alignment horizontal="center" vertical="center"/>
    </xf>
    <xf numFmtId="191" fontId="111" fillId="0" borderId="40" xfId="4" applyNumberFormat="1" applyFont="1" applyFill="1" applyBorder="1" applyAlignment="1">
      <alignment horizontal="center" vertical="center"/>
    </xf>
    <xf numFmtId="191" fontId="111" fillId="0" borderId="3" xfId="4" applyNumberFormat="1" applyFont="1" applyFill="1" applyBorder="1" applyAlignment="1">
      <alignment horizontal="center" vertical="center"/>
    </xf>
    <xf numFmtId="0" fontId="111" fillId="0" borderId="0" xfId="7" applyFont="1" applyFill="1" applyBorder="1" applyAlignment="1">
      <alignment horizontal="left" vertical="center"/>
    </xf>
    <xf numFmtId="0" fontId="112" fillId="0" borderId="0" xfId="7" applyFont="1" applyFill="1" applyAlignment="1">
      <alignment vertical="center"/>
    </xf>
    <xf numFmtId="0" fontId="111" fillId="0" borderId="0" xfId="7" applyFont="1" applyFill="1" applyBorder="1" applyAlignment="1">
      <alignment vertical="center" textRotation="90" wrapText="1"/>
    </xf>
    <xf numFmtId="0" fontId="111" fillId="0" borderId="0" xfId="7" applyFont="1" applyFill="1" applyAlignment="1">
      <alignment horizontal="left" vertical="center"/>
    </xf>
    <xf numFmtId="0" fontId="112" fillId="0" borderId="0" xfId="7" applyFont="1" applyFill="1" applyAlignment="1">
      <alignment horizontal="center" vertical="center"/>
    </xf>
    <xf numFmtId="0" fontId="112" fillId="0" borderId="0" xfId="7" applyFont="1" applyFill="1" applyBorder="1" applyAlignment="1">
      <alignment horizontal="left" vertical="center"/>
    </xf>
    <xf numFmtId="0" fontId="111" fillId="0" borderId="0" xfId="7" applyFont="1" applyFill="1" applyAlignment="1">
      <alignment horizontal="center" vertical="center"/>
    </xf>
    <xf numFmtId="0" fontId="111" fillId="0" borderId="0" xfId="7" applyFont="1" applyFill="1" applyAlignment="1">
      <alignment vertical="center"/>
    </xf>
    <xf numFmtId="0" fontId="69" fillId="37" borderId="0" xfId="7" applyFont="1" applyFill="1" applyBorder="1"/>
    <xf numFmtId="0" fontId="4" fillId="37" borderId="0" xfId="7" applyFill="1" applyBorder="1"/>
    <xf numFmtId="164" fontId="0" fillId="37" borderId="0" xfId="660" applyNumberFormat="1" applyFont="1" applyFill="1" applyBorder="1"/>
    <xf numFmtId="0" fontId="69" fillId="37" borderId="0" xfId="7" applyFont="1" applyFill="1" applyBorder="1" applyAlignment="1">
      <alignment horizontal="right"/>
    </xf>
    <xf numFmtId="14" fontId="69" fillId="37" borderId="0" xfId="7" applyNumberFormat="1" applyFont="1" applyFill="1" applyBorder="1"/>
    <xf numFmtId="0" fontId="112" fillId="37" borderId="14" xfId="7" applyFont="1" applyFill="1" applyBorder="1" applyAlignment="1">
      <alignment vertical="top"/>
    </xf>
    <xf numFmtId="0" fontId="112" fillId="37" borderId="0" xfId="7" applyFont="1" applyFill="1" applyBorder="1" applyAlignment="1">
      <alignment vertical="top"/>
    </xf>
    <xf numFmtId="0" fontId="112" fillId="37" borderId="24" xfId="7" applyFont="1" applyFill="1" applyBorder="1" applyAlignment="1">
      <alignment horizontal="center" vertical="top"/>
    </xf>
    <xf numFmtId="0" fontId="112" fillId="37" borderId="14" xfId="7" applyFont="1" applyFill="1" applyBorder="1" applyAlignment="1">
      <alignment horizontal="center" vertical="top"/>
    </xf>
    <xf numFmtId="0" fontId="112" fillId="37" borderId="25" xfId="7" applyFont="1" applyFill="1" applyBorder="1" applyAlignment="1">
      <alignment vertical="top"/>
    </xf>
    <xf numFmtId="0" fontId="111" fillId="5" borderId="2" xfId="7" applyFont="1" applyFill="1" applyBorder="1" applyAlignment="1">
      <alignment horizontal="center" vertical="center" wrapText="1"/>
    </xf>
    <xf numFmtId="0" fontId="112" fillId="5" borderId="1" xfId="7" applyFont="1" applyFill="1" applyBorder="1" applyAlignment="1">
      <alignment horizontal="center" vertical="top"/>
    </xf>
    <xf numFmtId="164" fontId="112" fillId="5" borderId="1" xfId="660" applyNumberFormat="1" applyFont="1" applyFill="1" applyBorder="1" applyAlignment="1">
      <alignment horizontal="center" vertical="top"/>
    </xf>
    <xf numFmtId="0" fontId="112" fillId="5" borderId="1" xfId="7" applyFont="1" applyFill="1" applyBorder="1" applyAlignment="1">
      <alignment vertical="top"/>
    </xf>
    <xf numFmtId="0" fontId="112" fillId="0" borderId="0" xfId="7" applyFont="1" applyFill="1" applyBorder="1" applyAlignment="1">
      <alignment vertical="top"/>
    </xf>
    <xf numFmtId="0" fontId="111" fillId="44" borderId="1" xfId="7" applyFont="1" applyFill="1" applyBorder="1" applyAlignment="1">
      <alignment horizontal="center" vertical="center"/>
    </xf>
    <xf numFmtId="0" fontId="112" fillId="40" borderId="1" xfId="7" applyFont="1" applyFill="1" applyBorder="1" applyAlignment="1">
      <alignment horizontal="center" vertical="center"/>
    </xf>
    <xf numFmtId="1" fontId="112" fillId="40" borderId="1" xfId="7" applyNumberFormat="1" applyFont="1" applyFill="1" applyBorder="1" applyAlignment="1">
      <alignment horizontal="center" vertical="center"/>
    </xf>
    <xf numFmtId="1" fontId="123" fillId="40" borderId="1" xfId="7" applyNumberFormat="1" applyFont="1" applyFill="1" applyBorder="1" applyAlignment="1">
      <alignment horizontal="center" vertical="center"/>
    </xf>
    <xf numFmtId="0" fontId="112" fillId="0" borderId="1" xfId="7" applyFont="1" applyFill="1" applyBorder="1" applyAlignment="1">
      <alignment horizontal="left" vertical="center" wrapText="1"/>
    </xf>
    <xf numFmtId="43" fontId="112" fillId="0" borderId="0" xfId="7" applyNumberFormat="1" applyFont="1" applyFill="1" applyBorder="1" applyAlignment="1">
      <alignment vertical="center"/>
    </xf>
    <xf numFmtId="43" fontId="112" fillId="40" borderId="1" xfId="7" applyNumberFormat="1" applyFont="1" applyFill="1" applyBorder="1" applyAlignment="1">
      <alignment horizontal="center" vertical="center"/>
    </xf>
    <xf numFmtId="43" fontId="124" fillId="40" borderId="1" xfId="7" applyNumberFormat="1" applyFont="1" applyFill="1" applyBorder="1" applyAlignment="1">
      <alignment horizontal="center" vertical="center"/>
    </xf>
    <xf numFmtId="43" fontId="125" fillId="40" borderId="1" xfId="7" applyNumberFormat="1" applyFont="1" applyFill="1" applyBorder="1" applyAlignment="1">
      <alignment horizontal="center" vertical="center"/>
    </xf>
    <xf numFmtId="43" fontId="123" fillId="0" borderId="1" xfId="7" applyNumberFormat="1" applyFont="1" applyFill="1" applyBorder="1" applyAlignment="1">
      <alignment horizontal="center" vertical="center"/>
    </xf>
    <xf numFmtId="43" fontId="112" fillId="0" borderId="9" xfId="7" applyNumberFormat="1" applyFont="1" applyFill="1" applyBorder="1" applyAlignment="1">
      <alignment horizontal="center" vertical="center"/>
    </xf>
    <xf numFmtId="43" fontId="123" fillId="40" borderId="1" xfId="7" applyNumberFormat="1" applyFont="1" applyFill="1" applyBorder="1" applyAlignment="1">
      <alignment horizontal="center" vertical="center"/>
    </xf>
    <xf numFmtId="0" fontId="1" fillId="0" borderId="1" xfId="7" applyFont="1" applyFill="1" applyBorder="1" applyAlignment="1">
      <alignment horizontal="left" vertical="center" wrapText="1"/>
    </xf>
    <xf numFmtId="0" fontId="126" fillId="0" borderId="1" xfId="7" applyFont="1" applyFill="1" applyBorder="1" applyAlignment="1">
      <alignment horizontal="left" vertical="center" wrapText="1"/>
    </xf>
    <xf numFmtId="0" fontId="112" fillId="40" borderId="3" xfId="7" applyFont="1" applyFill="1" applyBorder="1" applyAlignment="1">
      <alignment horizontal="center" vertical="center"/>
    </xf>
    <xf numFmtId="1" fontId="112" fillId="40" borderId="3" xfId="7" applyNumberFormat="1" applyFont="1" applyFill="1" applyBorder="1" applyAlignment="1">
      <alignment horizontal="center" vertical="center"/>
    </xf>
    <xf numFmtId="1" fontId="112" fillId="0" borderId="3" xfId="7" applyNumberFormat="1" applyFont="1" applyFill="1" applyBorder="1" applyAlignment="1">
      <alignment horizontal="center" vertical="center"/>
    </xf>
    <xf numFmtId="0" fontId="112" fillId="0" borderId="29" xfId="7" applyFont="1" applyFill="1" applyBorder="1" applyAlignment="1">
      <alignment horizontal="center" vertical="center"/>
    </xf>
    <xf numFmtId="1" fontId="123" fillId="40" borderId="3" xfId="7" applyNumberFormat="1" applyFont="1" applyFill="1" applyBorder="1" applyAlignment="1">
      <alignment horizontal="center" vertical="center"/>
    </xf>
    <xf numFmtId="2" fontId="111" fillId="44" borderId="38" xfId="7" applyNumberFormat="1" applyFont="1" applyFill="1" applyBorder="1" applyAlignment="1">
      <alignment horizontal="right" vertical="center"/>
    </xf>
    <xf numFmtId="1" fontId="111" fillId="44" borderId="4" xfId="7" applyNumberFormat="1" applyFont="1" applyFill="1" applyBorder="1" applyAlignment="1">
      <alignment horizontal="center" vertical="center"/>
    </xf>
    <xf numFmtId="0" fontId="111" fillId="44" borderId="4" xfId="7" applyFont="1" applyFill="1" applyBorder="1" applyAlignment="1">
      <alignment vertical="center"/>
    </xf>
    <xf numFmtId="164" fontId="127" fillId="0" borderId="1" xfId="660" applyNumberFormat="1" applyFont="1" applyFill="1" applyBorder="1" applyAlignment="1">
      <alignment horizontal="center" vertical="center"/>
    </xf>
    <xf numFmtId="43" fontId="128" fillId="40" borderId="1" xfId="7" applyNumberFormat="1" applyFont="1" applyFill="1" applyBorder="1" applyAlignment="1">
      <alignment horizontal="center" vertical="center"/>
    </xf>
    <xf numFmtId="43" fontId="128" fillId="0" borderId="1" xfId="7" applyNumberFormat="1" applyFont="1" applyFill="1" applyBorder="1" applyAlignment="1">
      <alignment horizontal="center" vertical="center"/>
    </xf>
    <xf numFmtId="43" fontId="128" fillId="0" borderId="9" xfId="7" applyNumberFormat="1" applyFont="1" applyFill="1" applyBorder="1" applyAlignment="1">
      <alignment horizontal="center" vertical="center"/>
    </xf>
    <xf numFmtId="10" fontId="128" fillId="0" borderId="41" xfId="7" applyNumberFormat="1" applyFont="1" applyFill="1" applyBorder="1" applyAlignment="1">
      <alignment horizontal="center" vertical="center"/>
    </xf>
    <xf numFmtId="0" fontId="128" fillId="0" borderId="41" xfId="7" applyFont="1" applyFill="1" applyBorder="1" applyAlignment="1">
      <alignment vertical="center"/>
    </xf>
    <xf numFmtId="0" fontId="128" fillId="0" borderId="0" xfId="7" applyFont="1" applyFill="1" applyBorder="1" applyAlignment="1">
      <alignment vertical="center"/>
    </xf>
    <xf numFmtId="0" fontId="4" fillId="0" borderId="0" xfId="7"/>
    <xf numFmtId="164" fontId="0" fillId="0" borderId="0" xfId="660" applyNumberFormat="1" applyFont="1"/>
    <xf numFmtId="0" fontId="69" fillId="37" borderId="0" xfId="7" applyFont="1" applyFill="1" applyAlignment="1">
      <alignment vertical="center"/>
    </xf>
    <xf numFmtId="0" fontId="4" fillId="37" borderId="0" xfId="7" applyFill="1" applyAlignment="1">
      <alignment vertical="center"/>
    </xf>
    <xf numFmtId="164" fontId="0" fillId="37" borderId="0" xfId="660" applyNumberFormat="1" applyFont="1" applyFill="1" applyAlignment="1">
      <alignment vertical="center"/>
    </xf>
    <xf numFmtId="0" fontId="69" fillId="37" borderId="0" xfId="7" applyFont="1" applyFill="1" applyAlignment="1">
      <alignment horizontal="right" vertical="center"/>
    </xf>
    <xf numFmtId="14" fontId="107" fillId="37" borderId="0" xfId="7" applyNumberFormat="1" applyFont="1" applyFill="1" applyAlignment="1">
      <alignment vertical="center"/>
    </xf>
    <xf numFmtId="0" fontId="112" fillId="5" borderId="1" xfId="7" applyFont="1" applyFill="1" applyBorder="1" applyAlignment="1">
      <alignment horizontal="center" vertical="center"/>
    </xf>
    <xf numFmtId="164" fontId="112" fillId="5" borderId="1" xfId="660" applyNumberFormat="1" applyFont="1" applyFill="1" applyBorder="1" applyAlignment="1">
      <alignment horizontal="center" vertical="center"/>
    </xf>
    <xf numFmtId="0" fontId="112" fillId="5" borderId="1" xfId="7" applyFont="1" applyFill="1" applyBorder="1" applyAlignment="1">
      <alignment vertical="center"/>
    </xf>
    <xf numFmtId="164" fontId="111" fillId="0" borderId="1" xfId="660" applyNumberFormat="1" applyFont="1" applyFill="1" applyBorder="1" applyAlignment="1">
      <alignment horizontal="center" vertical="center"/>
    </xf>
    <xf numFmtId="1" fontId="111" fillId="40" borderId="1" xfId="7" applyNumberFormat="1" applyFont="1" applyFill="1" applyBorder="1" applyAlignment="1">
      <alignment horizontal="center" vertical="center"/>
    </xf>
    <xf numFmtId="1" fontId="111" fillId="44" borderId="9" xfId="7" applyNumberFormat="1" applyFont="1" applyFill="1" applyBorder="1" applyAlignment="1">
      <alignment horizontal="center" vertical="center"/>
    </xf>
    <xf numFmtId="1" fontId="111" fillId="40" borderId="9" xfId="7" applyNumberFormat="1" applyFont="1" applyFill="1" applyBorder="1" applyAlignment="1">
      <alignment horizontal="center" vertical="center"/>
    </xf>
    <xf numFmtId="0" fontId="111" fillId="40" borderId="1" xfId="7" applyFont="1" applyFill="1" applyBorder="1" applyAlignment="1">
      <alignment horizontal="center" vertical="center"/>
    </xf>
    <xf numFmtId="10" fontId="111" fillId="40" borderId="1" xfId="7" applyNumberFormat="1" applyFont="1" applyFill="1" applyBorder="1" applyAlignment="1">
      <alignment horizontal="center" vertical="center"/>
    </xf>
    <xf numFmtId="0" fontId="111" fillId="40" borderId="1" xfId="7" applyFont="1" applyFill="1" applyBorder="1" applyAlignment="1">
      <alignment vertical="center"/>
    </xf>
    <xf numFmtId="2" fontId="111" fillId="40" borderId="1" xfId="7" applyNumberFormat="1" applyFont="1" applyFill="1" applyBorder="1" applyAlignment="1">
      <alignment vertical="center"/>
    </xf>
    <xf numFmtId="0" fontId="111" fillId="40" borderId="10" xfId="7" applyFont="1" applyFill="1" applyBorder="1" applyAlignment="1">
      <alignment vertical="center"/>
    </xf>
    <xf numFmtId="43" fontId="112" fillId="40" borderId="1" xfId="7" applyNumberFormat="1" applyFont="1" applyFill="1" applyBorder="1" applyAlignment="1">
      <alignment vertical="center"/>
    </xf>
    <xf numFmtId="2" fontId="111" fillId="44" borderId="1" xfId="7" applyNumberFormat="1" applyFont="1" applyFill="1" applyBorder="1" applyAlignment="1">
      <alignment horizontal="right" vertical="center"/>
    </xf>
    <xf numFmtId="0" fontId="4" fillId="5" borderId="1" xfId="7" applyFill="1" applyBorder="1" applyAlignment="1">
      <alignment horizontal="center" vertical="center"/>
    </xf>
    <xf numFmtId="0" fontId="69" fillId="5" borderId="1" xfId="7" applyFont="1" applyFill="1" applyBorder="1" applyAlignment="1">
      <alignment horizontal="center" vertical="center"/>
    </xf>
    <xf numFmtId="164" fontId="69" fillId="5" borderId="1" xfId="660" applyNumberFormat="1" applyFont="1" applyFill="1" applyBorder="1" applyAlignment="1">
      <alignment horizontal="center" vertical="center"/>
    </xf>
    <xf numFmtId="0" fontId="4" fillId="0" borderId="0" xfId="7" applyAlignment="1">
      <alignment vertical="center"/>
    </xf>
    <xf numFmtId="0" fontId="4" fillId="0" borderId="1" xfId="7" applyBorder="1" applyAlignment="1">
      <alignment horizontal="center" vertical="center"/>
    </xf>
    <xf numFmtId="0" fontId="4" fillId="0" borderId="1" xfId="7" applyBorder="1" applyAlignment="1">
      <alignment horizontal="center" vertical="center" wrapText="1"/>
    </xf>
    <xf numFmtId="164" fontId="0" fillId="0" borderId="1" xfId="660" applyNumberFormat="1" applyFont="1" applyBorder="1" applyAlignment="1">
      <alignment horizontal="center" vertical="center"/>
    </xf>
    <xf numFmtId="0" fontId="79" fillId="0" borderId="9" xfId="7" applyFont="1" applyBorder="1" applyAlignment="1">
      <alignment horizontal="left" vertical="center"/>
    </xf>
    <xf numFmtId="0" fontId="79" fillId="0" borderId="10" xfId="7" applyFont="1" applyBorder="1" applyAlignment="1">
      <alignment horizontal="left" vertical="center"/>
    </xf>
    <xf numFmtId="0" fontId="4" fillId="3" borderId="1" xfId="7" applyFill="1" applyBorder="1" applyAlignment="1">
      <alignment horizontal="center" vertical="center"/>
    </xf>
    <xf numFmtId="164" fontId="0" fillId="3" borderId="1" xfId="660" applyNumberFormat="1" applyFont="1" applyFill="1" applyBorder="1" applyAlignment="1">
      <alignment horizontal="center" vertical="center"/>
    </xf>
    <xf numFmtId="164" fontId="0" fillId="0" borderId="0" xfId="660" applyNumberFormat="1" applyFont="1" applyAlignment="1">
      <alignment vertical="center"/>
    </xf>
    <xf numFmtId="0" fontId="129" fillId="37" borderId="42" xfId="703" applyFont="1" applyFill="1" applyBorder="1" applyAlignment="1">
      <alignment vertical="center"/>
    </xf>
    <xf numFmtId="0" fontId="101" fillId="37" borderId="43" xfId="703" applyFont="1" applyFill="1" applyBorder="1" applyAlignment="1">
      <alignment vertical="center"/>
    </xf>
    <xf numFmtId="0" fontId="101" fillId="37" borderId="43" xfId="703" applyFont="1" applyFill="1" applyBorder="1" applyAlignment="1">
      <alignment horizontal="left" vertical="center"/>
    </xf>
    <xf numFmtId="0" fontId="100" fillId="37" borderId="43" xfId="703" applyFont="1" applyFill="1" applyBorder="1" applyAlignment="1">
      <alignment vertical="center"/>
    </xf>
    <xf numFmtId="0" fontId="15" fillId="37" borderId="32" xfId="703" applyFont="1" applyFill="1" applyBorder="1" applyAlignment="1">
      <alignment vertical="center"/>
    </xf>
    <xf numFmtId="0" fontId="15" fillId="42" borderId="32" xfId="703" applyFont="1" applyFill="1" applyBorder="1" applyAlignment="1">
      <alignment vertical="center"/>
    </xf>
    <xf numFmtId="0" fontId="130" fillId="37" borderId="32" xfId="703" applyNumberFormat="1" applyFont="1" applyFill="1" applyBorder="1" applyAlignment="1">
      <alignment vertical="center"/>
    </xf>
    <xf numFmtId="0" fontId="132" fillId="37" borderId="32" xfId="703" applyFont="1" applyFill="1" applyBorder="1" applyAlignment="1">
      <alignment vertical="center"/>
    </xf>
    <xf numFmtId="0" fontId="15" fillId="37" borderId="0" xfId="703" applyFont="1" applyFill="1" applyAlignment="1">
      <alignment vertical="center"/>
    </xf>
    <xf numFmtId="0" fontId="133" fillId="0" borderId="0" xfId="703" applyFont="1" applyAlignment="1">
      <alignment vertical="center"/>
    </xf>
    <xf numFmtId="1" fontId="1" fillId="0" borderId="1" xfId="5" applyNumberFormat="1" applyFont="1" applyFill="1" applyBorder="1" applyAlignment="1">
      <alignment horizontal="center" vertical="center"/>
    </xf>
    <xf numFmtId="1" fontId="1" fillId="37" borderId="1" xfId="5" applyNumberFormat="1" applyFont="1" applyFill="1" applyBorder="1" applyAlignment="1">
      <alignment horizontal="center" vertical="center"/>
    </xf>
    <xf numFmtId="0" fontId="1" fillId="0" borderId="1" xfId="5" applyFont="1" applyFill="1" applyBorder="1" applyAlignment="1">
      <alignment horizontal="justify" vertical="center"/>
    </xf>
    <xf numFmtId="0" fontId="1" fillId="0" borderId="1" xfId="5" applyFont="1" applyFill="1" applyBorder="1" applyAlignment="1">
      <alignment horizontal="left" vertical="center"/>
    </xf>
    <xf numFmtId="1" fontId="104" fillId="40" borderId="1" xfId="703" applyNumberFormat="1" applyFont="1" applyFill="1" applyBorder="1" applyAlignment="1">
      <alignment vertical="center"/>
    </xf>
    <xf numFmtId="0" fontId="15" fillId="42" borderId="4" xfId="703" applyFont="1" applyFill="1" applyBorder="1" applyAlignment="1">
      <alignment horizontal="center" vertical="center"/>
    </xf>
    <xf numFmtId="0" fontId="15" fillId="42" borderId="1" xfId="703" applyFont="1" applyFill="1" applyBorder="1" applyAlignment="1">
      <alignment horizontal="center" vertical="center"/>
    </xf>
    <xf numFmtId="0" fontId="136" fillId="38" borderId="1" xfId="703" applyFont="1" applyFill="1" applyBorder="1" applyAlignment="1">
      <alignment horizontal="center" vertical="center"/>
    </xf>
    <xf numFmtId="0" fontId="136" fillId="45" borderId="1" xfId="703" applyFont="1" applyFill="1" applyBorder="1" applyAlignment="1">
      <alignment horizontal="center" vertical="center"/>
    </xf>
    <xf numFmtId="2" fontId="69" fillId="0" borderId="0" xfId="703" applyNumberFormat="1" applyFont="1" applyAlignment="1">
      <alignment horizontal="right" vertical="center" wrapText="1"/>
    </xf>
    <xf numFmtId="192" fontId="107" fillId="0" borderId="0" xfId="703" applyNumberFormat="1" applyFont="1" applyAlignment="1">
      <alignment horizontal="center" vertical="center" wrapText="1"/>
    </xf>
    <xf numFmtId="0" fontId="15" fillId="0" borderId="0" xfId="703" applyFont="1" applyAlignment="1">
      <alignment vertical="center"/>
    </xf>
    <xf numFmtId="2" fontId="1" fillId="0" borderId="1" xfId="5" applyNumberFormat="1" applyFont="1" applyFill="1" applyBorder="1" applyAlignment="1">
      <alignment horizontal="left" vertical="center"/>
    </xf>
    <xf numFmtId="1" fontId="1" fillId="0" borderId="1" xfId="5" applyNumberFormat="1" applyFont="1" applyFill="1" applyBorder="1" applyAlignment="1">
      <alignment horizontal="left" vertical="center"/>
    </xf>
    <xf numFmtId="2" fontId="1" fillId="0" borderId="1" xfId="5" applyNumberFormat="1" applyFont="1" applyFill="1" applyBorder="1" applyAlignment="1">
      <alignment horizontal="justify" vertical="center"/>
    </xf>
    <xf numFmtId="1" fontId="1" fillId="37" borderId="1" xfId="5" applyNumberFormat="1" applyFont="1" applyFill="1" applyBorder="1" applyAlignment="1">
      <alignment horizontal="left" vertical="center"/>
    </xf>
    <xf numFmtId="0" fontId="15" fillId="0" borderId="50" xfId="703" applyFont="1" applyFill="1" applyBorder="1" applyAlignment="1">
      <alignment vertical="center"/>
    </xf>
    <xf numFmtId="0" fontId="15" fillId="37" borderId="51" xfId="703" applyFont="1" applyFill="1" applyBorder="1" applyAlignment="1">
      <alignment vertical="center" wrapText="1"/>
    </xf>
    <xf numFmtId="0" fontId="15" fillId="37" borderId="51" xfId="703" applyFont="1" applyFill="1" applyBorder="1" applyAlignment="1">
      <alignment vertical="center"/>
    </xf>
    <xf numFmtId="0" fontId="15" fillId="37" borderId="51" xfId="703" applyFont="1" applyFill="1" applyBorder="1" applyAlignment="1">
      <alignment horizontal="left" vertical="center"/>
    </xf>
    <xf numFmtId="1" fontId="137" fillId="37" borderId="51" xfId="703" applyNumberFormat="1" applyFont="1" applyFill="1" applyBorder="1" applyAlignment="1">
      <alignment vertical="center"/>
    </xf>
    <xf numFmtId="0" fontId="15" fillId="42" borderId="51" xfId="703" applyFont="1" applyFill="1" applyBorder="1" applyAlignment="1">
      <alignment horizontal="center" vertical="center"/>
    </xf>
    <xf numFmtId="0" fontId="136" fillId="38" borderId="51" xfId="703" applyFont="1" applyFill="1" applyBorder="1" applyAlignment="1">
      <alignment horizontal="center" vertical="center"/>
    </xf>
    <xf numFmtId="0" fontId="15" fillId="42" borderId="52" xfId="703" applyFont="1" applyFill="1" applyBorder="1" applyAlignment="1">
      <alignment horizontal="center" vertical="center"/>
    </xf>
    <xf numFmtId="0" fontId="136" fillId="45" borderId="51" xfId="703" applyFont="1" applyFill="1" applyBorder="1" applyAlignment="1">
      <alignment horizontal="center" vertical="center"/>
    </xf>
    <xf numFmtId="0" fontId="129" fillId="0" borderId="42" xfId="703" applyFont="1" applyFill="1" applyBorder="1" applyAlignment="1">
      <alignment vertical="center"/>
    </xf>
    <xf numFmtId="1" fontId="100" fillId="37" borderId="43" xfId="703" applyNumberFormat="1" applyFont="1" applyFill="1" applyBorder="1" applyAlignment="1">
      <alignment vertical="center"/>
    </xf>
    <xf numFmtId="0" fontId="15" fillId="42" borderId="0" xfId="703" applyFont="1" applyFill="1" applyBorder="1" applyAlignment="1">
      <alignment horizontal="center" vertical="center"/>
    </xf>
    <xf numFmtId="0" fontId="136" fillId="38" borderId="0" xfId="703" applyFont="1" applyFill="1" applyBorder="1" applyAlignment="1">
      <alignment horizontal="center" vertical="center"/>
    </xf>
    <xf numFmtId="0" fontId="136" fillId="45" borderId="0" xfId="703" applyFont="1" applyFill="1" applyBorder="1" applyAlignment="1">
      <alignment horizontal="center" vertical="center"/>
    </xf>
    <xf numFmtId="1" fontId="138" fillId="0" borderId="1" xfId="5" applyNumberFormat="1" applyFont="1" applyFill="1" applyBorder="1" applyAlignment="1">
      <alignment horizontal="center" vertical="center"/>
    </xf>
    <xf numFmtId="2" fontId="1" fillId="0" borderId="1" xfId="3366" applyNumberFormat="1" applyFont="1" applyFill="1" applyBorder="1" applyAlignment="1">
      <alignment horizontal="justify" vertical="center"/>
    </xf>
    <xf numFmtId="0" fontId="15" fillId="42" borderId="51" xfId="703" applyFont="1" applyFill="1" applyBorder="1" applyAlignment="1">
      <alignment vertical="center"/>
    </xf>
    <xf numFmtId="0" fontId="136" fillId="38" borderId="51" xfId="703" applyFont="1" applyFill="1" applyBorder="1" applyAlignment="1">
      <alignment vertical="center"/>
    </xf>
    <xf numFmtId="0" fontId="136" fillId="45" borderId="51" xfId="703" applyFont="1" applyFill="1" applyBorder="1" applyAlignment="1">
      <alignment vertical="center"/>
    </xf>
    <xf numFmtId="0" fontId="101" fillId="0" borderId="31" xfId="703" applyFont="1" applyFill="1" applyBorder="1" applyAlignment="1">
      <alignment vertical="center"/>
    </xf>
    <xf numFmtId="0" fontId="101" fillId="37" borderId="32" xfId="703" applyFont="1" applyFill="1" applyBorder="1" applyAlignment="1">
      <alignment vertical="center"/>
    </xf>
    <xf numFmtId="0" fontId="101" fillId="37" borderId="32" xfId="703" applyFont="1" applyFill="1" applyBorder="1" applyAlignment="1">
      <alignment horizontal="left" vertical="center"/>
    </xf>
    <xf numFmtId="1" fontId="100" fillId="37" borderId="32" xfId="703" applyNumberFormat="1" applyFont="1" applyFill="1" applyBorder="1" applyAlignment="1">
      <alignment vertical="center"/>
    </xf>
    <xf numFmtId="0" fontId="1" fillId="0" borderId="1" xfId="5" applyFont="1" applyFill="1" applyBorder="1" applyAlignment="1">
      <alignment horizontal="center" vertical="center"/>
    </xf>
    <xf numFmtId="1" fontId="15" fillId="0" borderId="1" xfId="703" applyNumberFormat="1" applyFont="1" applyFill="1" applyBorder="1" applyAlignment="1">
      <alignment horizontal="center" vertical="center"/>
    </xf>
    <xf numFmtId="2" fontId="104" fillId="40" borderId="1" xfId="703" applyNumberFormat="1" applyFont="1" applyFill="1" applyBorder="1" applyAlignment="1">
      <alignment vertical="center"/>
    </xf>
    <xf numFmtId="0" fontId="129" fillId="0" borderId="31" xfId="703" applyFont="1" applyFill="1" applyBorder="1" applyAlignment="1">
      <alignment vertical="center"/>
    </xf>
    <xf numFmtId="0" fontId="1" fillId="0" borderId="1" xfId="3366" applyFont="1" applyFill="1" applyBorder="1" applyAlignment="1">
      <alignment horizontal="justify" vertical="center"/>
    </xf>
    <xf numFmtId="1" fontId="104" fillId="40" borderId="2" xfId="703" applyNumberFormat="1" applyFont="1" applyFill="1" applyBorder="1" applyAlignment="1">
      <alignment vertical="center"/>
    </xf>
    <xf numFmtId="0" fontId="129" fillId="0" borderId="34" xfId="703" applyFont="1" applyFill="1" applyBorder="1" applyAlignment="1">
      <alignment vertical="center"/>
    </xf>
    <xf numFmtId="0" fontId="101" fillId="37" borderId="0" xfId="703" applyFont="1" applyFill="1" applyBorder="1" applyAlignment="1">
      <alignment vertical="center"/>
    </xf>
    <xf numFmtId="0" fontId="101" fillId="37" borderId="0" xfId="703" applyFont="1" applyFill="1" applyBorder="1" applyAlignment="1">
      <alignment horizontal="left" vertical="center"/>
    </xf>
    <xf numFmtId="1" fontId="100" fillId="37" borderId="0" xfId="703" applyNumberFormat="1" applyFont="1" applyFill="1" applyBorder="1" applyAlignment="1">
      <alignment vertical="center"/>
    </xf>
    <xf numFmtId="1" fontId="1" fillId="37" borderId="2" xfId="5" applyNumberFormat="1" applyFont="1" applyFill="1" applyBorder="1" applyAlignment="1">
      <alignment horizontal="center" vertical="center"/>
    </xf>
    <xf numFmtId="0" fontId="1" fillId="0" borderId="2" xfId="5" applyFont="1" applyFill="1" applyBorder="1" applyAlignment="1">
      <alignment horizontal="left" vertical="center"/>
    </xf>
    <xf numFmtId="0" fontId="1" fillId="0" borderId="2" xfId="5" applyFont="1" applyFill="1" applyBorder="1" applyAlignment="1">
      <alignment horizontal="justify" vertical="center"/>
    </xf>
    <xf numFmtId="0" fontId="119" fillId="0" borderId="1" xfId="3366" applyFont="1" applyFill="1" applyBorder="1" applyAlignment="1">
      <alignment horizontal="justify" vertical="center"/>
    </xf>
    <xf numFmtId="0" fontId="15" fillId="0" borderId="0" xfId="703" applyFont="1" applyFill="1" applyAlignment="1">
      <alignment vertical="center"/>
    </xf>
    <xf numFmtId="0" fontId="15" fillId="0" borderId="0" xfId="703" applyFont="1" applyAlignment="1">
      <alignment horizontal="left" vertical="center"/>
    </xf>
    <xf numFmtId="0" fontId="137" fillId="0" borderId="0" xfId="703" applyFont="1" applyAlignment="1">
      <alignment vertical="center"/>
    </xf>
    <xf numFmtId="0" fontId="4" fillId="37" borderId="0" xfId="7" applyFont="1" applyFill="1" applyBorder="1" applyAlignment="1">
      <alignment horizontal="center"/>
    </xf>
    <xf numFmtId="0" fontId="15" fillId="42" borderId="0" xfId="703" applyFont="1" applyFill="1" applyAlignment="1">
      <alignment vertical="center"/>
    </xf>
    <xf numFmtId="0" fontId="4" fillId="0" borderId="0" xfId="7" applyFont="1" applyBorder="1" applyAlignment="1">
      <alignment horizontal="center"/>
    </xf>
    <xf numFmtId="0" fontId="114" fillId="38" borderId="0" xfId="7" applyFont="1" applyFill="1" applyBorder="1" applyAlignment="1">
      <alignment horizontal="center"/>
    </xf>
    <xf numFmtId="0" fontId="132" fillId="42" borderId="0" xfId="703" applyFont="1" applyFill="1" applyAlignment="1">
      <alignment vertical="center"/>
    </xf>
    <xf numFmtId="0" fontId="136" fillId="38" borderId="0" xfId="703" applyFont="1" applyFill="1" applyAlignment="1">
      <alignment vertical="center"/>
    </xf>
    <xf numFmtId="0" fontId="4" fillId="37" borderId="0" xfId="7" applyFill="1" applyAlignment="1">
      <alignment horizontal="right" vertical="center"/>
    </xf>
    <xf numFmtId="0" fontId="69" fillId="37" borderId="1" xfId="7" applyFont="1" applyFill="1" applyBorder="1" applyAlignment="1">
      <alignment horizontal="center" vertical="center"/>
    </xf>
    <xf numFmtId="180" fontId="69" fillId="0" borderId="1" xfId="3365" applyFont="1" applyFill="1" applyBorder="1" applyAlignment="1">
      <alignment horizontal="center" vertical="center"/>
    </xf>
    <xf numFmtId="164" fontId="69" fillId="37" borderId="1" xfId="660" applyNumberFormat="1" applyFont="1" applyFill="1" applyBorder="1" applyAlignment="1">
      <alignment horizontal="center" vertical="center"/>
    </xf>
    <xf numFmtId="0" fontId="69" fillId="37" borderId="0" xfId="7" applyFont="1" applyFill="1" applyAlignment="1">
      <alignment horizontal="center" vertical="center"/>
    </xf>
    <xf numFmtId="180" fontId="69" fillId="0" borderId="1" xfId="3365" applyFont="1" applyFill="1" applyBorder="1" applyAlignment="1">
      <alignment horizontal="left" vertical="center"/>
    </xf>
    <xf numFmtId="164" fontId="139" fillId="37" borderId="1" xfId="660" applyNumberFormat="1" applyFont="1" applyFill="1" applyBorder="1" applyAlignment="1">
      <alignment horizontal="right" vertical="center"/>
    </xf>
    <xf numFmtId="0" fontId="4" fillId="37" borderId="1" xfId="7" applyFill="1" applyBorder="1" applyAlignment="1">
      <alignment vertical="center"/>
    </xf>
    <xf numFmtId="164" fontId="139" fillId="37" borderId="2" xfId="660" applyNumberFormat="1" applyFont="1" applyFill="1" applyBorder="1" applyAlignment="1">
      <alignment horizontal="right" vertical="center"/>
    </xf>
    <xf numFmtId="0" fontId="4" fillId="37" borderId="2" xfId="7" applyFill="1" applyBorder="1" applyAlignment="1">
      <alignment vertical="center"/>
    </xf>
    <xf numFmtId="0" fontId="4" fillId="40" borderId="53" xfId="7" applyFill="1" applyBorder="1" applyAlignment="1">
      <alignment horizontal="center" vertical="center"/>
    </xf>
    <xf numFmtId="180" fontId="69" fillId="40" borderId="53" xfId="3365" applyFont="1" applyFill="1" applyBorder="1" applyAlignment="1">
      <alignment horizontal="center" vertical="center"/>
    </xf>
    <xf numFmtId="164" fontId="72" fillId="40" borderId="53" xfId="660" applyNumberFormat="1" applyFont="1" applyFill="1" applyBorder="1" applyAlignment="1">
      <alignment vertical="center"/>
    </xf>
    <xf numFmtId="2" fontId="72" fillId="40" borderId="53" xfId="7" applyNumberFormat="1" applyFont="1" applyFill="1" applyBorder="1" applyAlignment="1">
      <alignment vertical="center"/>
    </xf>
    <xf numFmtId="0" fontId="69" fillId="37" borderId="4" xfId="7" applyFont="1" applyFill="1" applyBorder="1" applyAlignment="1">
      <alignment horizontal="center" vertical="center"/>
    </xf>
    <xf numFmtId="180" fontId="69" fillId="0" borderId="4" xfId="3365" applyFont="1" applyFill="1" applyBorder="1" applyAlignment="1">
      <alignment horizontal="left" vertical="center"/>
    </xf>
    <xf numFmtId="164" fontId="139" fillId="37" borderId="4" xfId="660" applyNumberFormat="1" applyFont="1" applyFill="1" applyBorder="1" applyAlignment="1">
      <alignment horizontal="right" vertical="center"/>
    </xf>
    <xf numFmtId="0" fontId="4" fillId="37" borderId="4" xfId="7" applyFill="1" applyBorder="1" applyAlignment="1">
      <alignment vertical="center"/>
    </xf>
    <xf numFmtId="180" fontId="4" fillId="0" borderId="1" xfId="3365" applyFont="1" applyFill="1" applyBorder="1" applyAlignment="1">
      <alignment horizontal="left" vertical="center"/>
    </xf>
    <xf numFmtId="180" fontId="4" fillId="0" borderId="1" xfId="3365" applyFont="1" applyFill="1" applyBorder="1" applyAlignment="1">
      <alignment horizontal="center" vertical="center"/>
    </xf>
    <xf numFmtId="0" fontId="4" fillId="37" borderId="1" xfId="7" applyFill="1" applyBorder="1" applyAlignment="1">
      <alignment horizontal="center" vertical="center"/>
    </xf>
    <xf numFmtId="164" fontId="139" fillId="37" borderId="1" xfId="660" applyNumberFormat="1" applyFont="1" applyFill="1" applyBorder="1" applyAlignment="1">
      <alignment horizontal="center" vertical="center"/>
    </xf>
    <xf numFmtId="180" fontId="4" fillId="0" borderId="1" xfId="3365" applyFont="1" applyFill="1" applyBorder="1" applyAlignment="1">
      <alignment horizontal="right" vertical="center"/>
    </xf>
    <xf numFmtId="0" fontId="4" fillId="0" borderId="1" xfId="7" applyFont="1" applyBorder="1" applyAlignment="1">
      <alignment horizontal="left" vertical="center"/>
    </xf>
    <xf numFmtId="0" fontId="4" fillId="0" borderId="1" xfId="7" applyBorder="1" applyAlignment="1">
      <alignment horizontal="right" vertical="center"/>
    </xf>
    <xf numFmtId="0" fontId="4" fillId="0" borderId="2" xfId="7" applyBorder="1" applyAlignment="1">
      <alignment horizontal="center" vertical="center"/>
    </xf>
    <xf numFmtId="0" fontId="4" fillId="0" borderId="2" xfId="7" applyFont="1" applyBorder="1" applyAlignment="1">
      <alignment horizontal="left" vertical="center"/>
    </xf>
    <xf numFmtId="180" fontId="4" fillId="0" borderId="2" xfId="3365" applyFont="1" applyFill="1" applyBorder="1" applyAlignment="1">
      <alignment horizontal="center" vertical="center"/>
    </xf>
    <xf numFmtId="0" fontId="4" fillId="0" borderId="2" xfId="7" applyBorder="1" applyAlignment="1">
      <alignment horizontal="right" vertical="center"/>
    </xf>
    <xf numFmtId="0" fontId="76" fillId="37" borderId="2" xfId="7" applyFont="1" applyFill="1" applyBorder="1" applyAlignment="1">
      <alignment horizontal="center" vertical="center" wrapText="1"/>
    </xf>
    <xf numFmtId="0" fontId="76" fillId="0" borderId="1" xfId="7" applyFont="1" applyBorder="1" applyAlignment="1">
      <alignment vertical="center" wrapText="1"/>
    </xf>
    <xf numFmtId="2" fontId="76" fillId="0" borderId="1" xfId="7" applyNumberFormat="1" applyFont="1" applyBorder="1" applyAlignment="1">
      <alignment horizontal="center" vertical="center" wrapText="1"/>
    </xf>
    <xf numFmtId="2" fontId="139" fillId="37" borderId="1" xfId="7" applyNumberFormat="1" applyFont="1" applyFill="1" applyBorder="1" applyAlignment="1">
      <alignment horizontal="right" vertical="center"/>
    </xf>
    <xf numFmtId="0" fontId="4" fillId="37" borderId="2" xfId="7" applyFill="1" applyBorder="1" applyAlignment="1">
      <alignment horizontal="center" vertical="center"/>
    </xf>
    <xf numFmtId="0" fontId="69" fillId="0" borderId="4" xfId="3364" applyFont="1" applyFill="1" applyBorder="1" applyAlignment="1">
      <alignment horizontal="left" vertical="center"/>
    </xf>
    <xf numFmtId="0" fontId="4" fillId="0" borderId="1" xfId="3364" applyFont="1" applyFill="1" applyBorder="1" applyAlignment="1">
      <alignment horizontal="left" vertical="center"/>
    </xf>
    <xf numFmtId="0" fontId="4" fillId="0" borderId="1" xfId="3364" applyFont="1" applyFill="1" applyBorder="1" applyAlignment="1">
      <alignment horizontal="center" vertical="center"/>
    </xf>
    <xf numFmtId="180" fontId="76" fillId="0" borderId="1" xfId="3365" applyFont="1" applyFill="1" applyBorder="1" applyAlignment="1">
      <alignment horizontal="left" vertical="center" wrapText="1"/>
    </xf>
    <xf numFmtId="180" fontId="69" fillId="0" borderId="4" xfId="3365" quotePrefix="1" applyFont="1" applyFill="1" applyBorder="1" applyAlignment="1">
      <alignment horizontal="left" vertical="center"/>
    </xf>
    <xf numFmtId="0" fontId="76" fillId="0" borderId="1" xfId="7" applyFont="1" applyBorder="1" applyAlignment="1">
      <alignment horizontal="right" vertical="center" wrapText="1"/>
    </xf>
    <xf numFmtId="0" fontId="76" fillId="0" borderId="1" xfId="7" applyFont="1" applyBorder="1" applyAlignment="1">
      <alignment horizontal="left" vertical="center" wrapText="1"/>
    </xf>
    <xf numFmtId="164" fontId="139" fillId="0" borderId="1" xfId="660" applyNumberFormat="1" applyFont="1" applyBorder="1" applyAlignment="1">
      <alignment horizontal="right" vertical="center" wrapText="1"/>
    </xf>
    <xf numFmtId="0" fontId="4" fillId="0" borderId="1" xfId="7" applyBorder="1" applyAlignment="1">
      <alignment vertical="center"/>
    </xf>
    <xf numFmtId="0" fontId="76" fillId="0" borderId="1" xfId="7" applyFont="1" applyBorder="1" applyAlignment="1">
      <alignment vertical="center"/>
    </xf>
    <xf numFmtId="180" fontId="4" fillId="0" borderId="4" xfId="3365" applyFont="1" applyFill="1" applyBorder="1" applyAlignment="1">
      <alignment horizontal="center" vertical="center"/>
    </xf>
    <xf numFmtId="180" fontId="4" fillId="0" borderId="4" xfId="3365" quotePrefix="1" applyFont="1" applyFill="1" applyBorder="1" applyAlignment="1">
      <alignment horizontal="center" vertical="center"/>
    </xf>
    <xf numFmtId="180" fontId="4" fillId="0" borderId="2" xfId="3365" applyFont="1" applyFill="1" applyBorder="1" applyAlignment="1">
      <alignment horizontal="left" vertical="center"/>
    </xf>
    <xf numFmtId="0" fontId="72" fillId="38" borderId="54" xfId="7" applyFont="1" applyFill="1" applyBorder="1" applyAlignment="1">
      <alignment horizontal="center" vertical="center"/>
    </xf>
    <xf numFmtId="164" fontId="72" fillId="38" borderId="26" xfId="660" applyNumberFormat="1" applyFont="1" applyFill="1" applyBorder="1" applyAlignment="1">
      <alignment vertical="center"/>
    </xf>
    <xf numFmtId="2" fontId="72" fillId="38" borderId="26" xfId="7" applyNumberFormat="1" applyFont="1" applyFill="1" applyBorder="1" applyAlignment="1">
      <alignment vertical="center"/>
    </xf>
    <xf numFmtId="40" fontId="5" fillId="0" borderId="0" xfId="726" applyNumberFormat="1" applyFont="1" applyFill="1" applyBorder="1" applyAlignment="1">
      <alignment horizontal="center" vertical="center"/>
    </xf>
    <xf numFmtId="0" fontId="2" fillId="3" borderId="1" xfId="5" applyFont="1" applyFill="1" applyBorder="1" applyAlignment="1">
      <alignment horizontal="center" vertical="center" wrapText="1"/>
    </xf>
    <xf numFmtId="0" fontId="2" fillId="0" borderId="1" xfId="5" applyFont="1" applyFill="1" applyBorder="1" applyAlignment="1">
      <alignment horizontal="center" vertical="center"/>
    </xf>
    <xf numFmtId="0" fontId="4" fillId="0" borderId="0" xfId="3367" applyFont="1" applyFill="1" applyBorder="1" applyAlignment="1">
      <alignment vertical="top"/>
    </xf>
    <xf numFmtId="0" fontId="4" fillId="0" borderId="0" xfId="3367" applyFont="1" applyFill="1" applyBorder="1" applyAlignment="1">
      <alignment horizontal="center" vertical="top"/>
    </xf>
    <xf numFmtId="2" fontId="4" fillId="0" borderId="0" xfId="3367" applyNumberFormat="1" applyFont="1" applyFill="1" applyBorder="1" applyAlignment="1">
      <alignment horizontal="center" vertical="top"/>
    </xf>
    <xf numFmtId="10" fontId="4" fillId="0" borderId="0" xfId="3367" applyNumberFormat="1" applyFont="1" applyFill="1" applyBorder="1" applyAlignment="1">
      <alignment horizontal="center" vertical="top"/>
    </xf>
    <xf numFmtId="0" fontId="69" fillId="46" borderId="0" xfId="3367" applyFont="1" applyFill="1" applyBorder="1" applyAlignment="1">
      <alignment vertical="top"/>
    </xf>
    <xf numFmtId="10" fontId="69" fillId="46" borderId="1" xfId="3367" applyNumberFormat="1" applyFont="1" applyFill="1" applyBorder="1" applyAlignment="1">
      <alignment horizontal="center" vertical="top"/>
    </xf>
    <xf numFmtId="4" fontId="69" fillId="46" borderId="1" xfId="3367" applyNumberFormat="1" applyFont="1" applyFill="1" applyBorder="1" applyAlignment="1">
      <alignment horizontal="center" vertical="top"/>
    </xf>
    <xf numFmtId="2" fontId="69" fillId="46" borderId="1" xfId="3367" applyNumberFormat="1" applyFont="1" applyFill="1" applyBorder="1" applyAlignment="1">
      <alignment horizontal="center" vertical="top"/>
    </xf>
    <xf numFmtId="10" fontId="69" fillId="46" borderId="1" xfId="4" applyNumberFormat="1" applyFont="1" applyFill="1" applyBorder="1" applyAlignment="1">
      <alignment horizontal="center" vertical="top"/>
    </xf>
    <xf numFmtId="0" fontId="116" fillId="46" borderId="1" xfId="3367" applyFont="1" applyFill="1" applyBorder="1" applyAlignment="1">
      <alignment vertical="top"/>
    </xf>
    <xf numFmtId="0" fontId="69" fillId="46" borderId="1" xfId="3367" applyFont="1" applyFill="1" applyBorder="1" applyAlignment="1">
      <alignment vertical="top"/>
    </xf>
    <xf numFmtId="0" fontId="116" fillId="46" borderId="1" xfId="3367" applyFont="1" applyFill="1" applyBorder="1" applyAlignment="1">
      <alignment horizontal="left" vertical="top"/>
    </xf>
    <xf numFmtId="0" fontId="4" fillId="46" borderId="0" xfId="3367" applyFont="1" applyFill="1" applyBorder="1" applyAlignment="1">
      <alignment vertical="top"/>
    </xf>
    <xf numFmtId="10" fontId="4" fillId="46" borderId="1" xfId="3367" applyNumberFormat="1" applyFont="1" applyFill="1" applyBorder="1" applyAlignment="1">
      <alignment horizontal="center" vertical="top"/>
    </xf>
    <xf numFmtId="0" fontId="116" fillId="46" borderId="1" xfId="3370" applyNumberFormat="1" applyFont="1" applyFill="1" applyBorder="1" applyAlignment="1">
      <alignment vertical="top"/>
    </xf>
    <xf numFmtId="0" fontId="4" fillId="46" borderId="1" xfId="3367" applyFont="1" applyFill="1" applyBorder="1" applyAlignment="1">
      <alignment vertical="top"/>
    </xf>
    <xf numFmtId="0" fontId="0" fillId="0" borderId="0" xfId="3367" applyFont="1" applyFill="1" applyBorder="1" applyAlignment="1">
      <alignment vertical="top"/>
    </xf>
    <xf numFmtId="10" fontId="4" fillId="0" borderId="1" xfId="3367" applyNumberFormat="1" applyFont="1" applyFill="1" applyBorder="1" applyAlignment="1">
      <alignment horizontal="center" vertical="top"/>
    </xf>
    <xf numFmtId="4" fontId="4" fillId="0" borderId="1" xfId="3367" applyNumberFormat="1" applyFont="1" applyFill="1" applyBorder="1" applyAlignment="1">
      <alignment horizontal="center" vertical="top"/>
    </xf>
    <xf numFmtId="4" fontId="1" fillId="0" borderId="1" xfId="3367" applyNumberFormat="1" applyFont="1" applyFill="1" applyBorder="1" applyAlignment="1">
      <alignment horizontal="center" vertical="top"/>
    </xf>
    <xf numFmtId="2" fontId="1" fillId="0" borderId="1" xfId="3370" applyNumberFormat="1" applyFont="1" applyFill="1" applyBorder="1" applyAlignment="1">
      <alignment horizontal="center" vertical="top"/>
    </xf>
    <xf numFmtId="10" fontId="4" fillId="0" borderId="1" xfId="4" applyNumberFormat="1" applyFont="1" applyFill="1" applyBorder="1" applyAlignment="1">
      <alignment horizontal="center" vertical="top"/>
    </xf>
    <xf numFmtId="10" fontId="1" fillId="0" borderId="1" xfId="3370" applyNumberFormat="1" applyFont="1" applyFill="1" applyBorder="1" applyAlignment="1">
      <alignment horizontal="center" vertical="top"/>
    </xf>
    <xf numFmtId="0" fontId="1" fillId="0" borderId="1" xfId="3370" applyNumberFormat="1" applyFont="1" applyFill="1" applyBorder="1" applyAlignment="1">
      <alignment vertical="top"/>
    </xf>
    <xf numFmtId="0" fontId="4" fillId="0" borderId="1" xfId="3367" applyFont="1" applyFill="1" applyBorder="1" applyAlignment="1">
      <alignment vertical="top"/>
    </xf>
    <xf numFmtId="10" fontId="4" fillId="0" borderId="0" xfId="3367" applyNumberFormat="1" applyFont="1" applyFill="1" applyBorder="1" applyAlignment="1">
      <alignment vertical="top"/>
    </xf>
    <xf numFmtId="10" fontId="142" fillId="0" borderId="1" xfId="3370" applyNumberFormat="1" applyFont="1" applyFill="1" applyBorder="1" applyAlignment="1">
      <alignment horizontal="center" vertical="top"/>
    </xf>
    <xf numFmtId="0" fontId="142" fillId="0" borderId="1" xfId="3370" applyNumberFormat="1" applyFont="1" applyFill="1" applyBorder="1" applyAlignment="1">
      <alignment vertical="top"/>
    </xf>
    <xf numFmtId="0" fontId="1" fillId="0" borderId="1" xfId="3370" applyNumberFormat="1" applyFont="1" applyFill="1" applyBorder="1" applyAlignment="1">
      <alignment horizontal="center" vertical="top"/>
    </xf>
    <xf numFmtId="4" fontId="1" fillId="0" borderId="1" xfId="3370" applyNumberFormat="1" applyFont="1" applyFill="1" applyBorder="1" applyAlignment="1">
      <alignment horizontal="center" vertical="top"/>
    </xf>
    <xf numFmtId="0" fontId="1" fillId="0" borderId="1" xfId="3370" applyNumberFormat="1" applyFont="1" applyFill="1" applyBorder="1" applyAlignment="1">
      <alignment horizontal="left" vertical="top"/>
    </xf>
    <xf numFmtId="0" fontId="116" fillId="46" borderId="1" xfId="3370" applyNumberFormat="1" applyFont="1" applyFill="1" applyBorder="1" applyAlignment="1">
      <alignment horizontal="left" vertical="top"/>
    </xf>
    <xf numFmtId="2" fontId="1" fillId="0" borderId="1" xfId="3367" applyNumberFormat="1" applyFont="1" applyFill="1" applyBorder="1" applyAlignment="1">
      <alignment horizontal="center" vertical="top"/>
    </xf>
    <xf numFmtId="10" fontId="1" fillId="0" borderId="1" xfId="3367" applyNumberFormat="1" applyFont="1" applyFill="1" applyBorder="1" applyAlignment="1">
      <alignment horizontal="center" vertical="top"/>
    </xf>
    <xf numFmtId="0" fontId="1" fillId="0" borderId="1" xfId="3367" applyFont="1" applyFill="1" applyBorder="1" applyAlignment="1">
      <alignment horizontal="left" vertical="top"/>
    </xf>
    <xf numFmtId="10" fontId="4" fillId="0" borderId="0" xfId="4" applyNumberFormat="1" applyFont="1" applyFill="1" applyBorder="1" applyAlignment="1">
      <alignment vertical="top"/>
    </xf>
    <xf numFmtId="0" fontId="1" fillId="0" borderId="1" xfId="3367" applyFont="1" applyFill="1" applyBorder="1" applyAlignment="1">
      <alignment horizontal="center" vertical="top"/>
    </xf>
    <xf numFmtId="0" fontId="1" fillId="0" borderId="1" xfId="3367" applyFont="1" applyFill="1" applyBorder="1" applyAlignment="1">
      <alignment vertical="top"/>
    </xf>
    <xf numFmtId="4" fontId="116" fillId="46" borderId="1" xfId="3367" applyNumberFormat="1" applyFont="1" applyFill="1" applyBorder="1" applyAlignment="1">
      <alignment horizontal="center" vertical="top"/>
    </xf>
    <xf numFmtId="10" fontId="116" fillId="46" borderId="1" xfId="4" applyNumberFormat="1" applyFont="1" applyFill="1" applyBorder="1" applyAlignment="1">
      <alignment horizontal="center" vertical="top"/>
    </xf>
    <xf numFmtId="10" fontId="116" fillId="46" borderId="1" xfId="3367" applyNumberFormat="1" applyFont="1" applyFill="1" applyBorder="1" applyAlignment="1">
      <alignment horizontal="center" vertical="top"/>
    </xf>
    <xf numFmtId="9" fontId="1" fillId="0" borderId="1" xfId="4" applyFont="1" applyFill="1" applyBorder="1" applyAlignment="1">
      <alignment horizontal="center" vertical="top"/>
    </xf>
    <xf numFmtId="167" fontId="4" fillId="0" borderId="1" xfId="3367" applyNumberFormat="1" applyFont="1" applyFill="1" applyBorder="1" applyAlignment="1">
      <alignment horizontal="center" vertical="top"/>
    </xf>
    <xf numFmtId="4" fontId="69" fillId="46" borderId="0" xfId="3367" applyNumberFormat="1" applyFont="1" applyFill="1" applyBorder="1" applyAlignment="1">
      <alignment vertical="top"/>
    </xf>
    <xf numFmtId="0" fontId="4" fillId="0" borderId="1" xfId="3367" applyFont="1" applyFill="1" applyBorder="1" applyAlignment="1">
      <alignment horizontal="center" vertical="top"/>
    </xf>
    <xf numFmtId="10" fontId="1" fillId="0" borderId="1" xfId="4" applyNumberFormat="1" applyFont="1" applyFill="1" applyBorder="1" applyAlignment="1">
      <alignment horizontal="center" vertical="top"/>
    </xf>
    <xf numFmtId="0" fontId="69" fillId="46" borderId="1" xfId="3367" applyFont="1" applyFill="1" applyBorder="1" applyAlignment="1">
      <alignment horizontal="center" vertical="top"/>
    </xf>
    <xf numFmtId="2" fontId="4" fillId="0" borderId="1" xfId="3367" applyNumberFormat="1" applyFont="1" applyFill="1" applyBorder="1" applyAlignment="1">
      <alignment horizontal="center" vertical="top"/>
    </xf>
    <xf numFmtId="0" fontId="69" fillId="47" borderId="0" xfId="3367" applyFont="1" applyFill="1" applyBorder="1" applyAlignment="1">
      <alignment horizontal="center" vertical="center"/>
    </xf>
    <xf numFmtId="0" fontId="69" fillId="47" borderId="1" xfId="3367" applyFont="1" applyFill="1" applyBorder="1" applyAlignment="1">
      <alignment horizontal="center" vertical="center" wrapText="1"/>
    </xf>
    <xf numFmtId="16" fontId="116" fillId="47" borderId="1" xfId="3367" applyNumberFormat="1" applyFont="1" applyFill="1" applyBorder="1" applyAlignment="1">
      <alignment horizontal="center" vertical="center" wrapText="1"/>
    </xf>
    <xf numFmtId="17" fontId="69" fillId="47" borderId="1" xfId="3367" applyNumberFormat="1" applyFont="1" applyFill="1" applyBorder="1" applyAlignment="1">
      <alignment horizontal="center" vertical="center" wrapText="1"/>
    </xf>
    <xf numFmtId="2" fontId="69" fillId="47" borderId="1" xfId="3367" applyNumberFormat="1" applyFont="1" applyFill="1" applyBorder="1" applyAlignment="1">
      <alignment horizontal="center" vertical="center" wrapText="1"/>
    </xf>
    <xf numFmtId="10" fontId="69" fillId="47" borderId="1" xfId="3367" applyNumberFormat="1" applyFont="1" applyFill="1" applyBorder="1" applyAlignment="1">
      <alignment horizontal="center" vertical="center" wrapText="1"/>
    </xf>
    <xf numFmtId="0" fontId="69" fillId="0" borderId="0" xfId="3367" applyFont="1" applyFill="1" applyBorder="1" applyAlignment="1">
      <alignment vertical="top"/>
    </xf>
    <xf numFmtId="10" fontId="69" fillId="0" borderId="1" xfId="3367" applyNumberFormat="1" applyFont="1" applyFill="1" applyBorder="1" applyAlignment="1">
      <alignment horizontal="center" vertical="top"/>
    </xf>
    <xf numFmtId="0" fontId="69" fillId="0" borderId="0" xfId="3367" applyFont="1" applyFill="1" applyBorder="1" applyAlignment="1">
      <alignment horizontal="center" vertical="top"/>
    </xf>
    <xf numFmtId="2" fontId="4" fillId="0" borderId="0" xfId="660" applyNumberFormat="1" applyFont="1" applyFill="1" applyBorder="1" applyAlignment="1">
      <alignment horizontal="center" vertical="center"/>
    </xf>
    <xf numFmtId="10" fontId="69" fillId="0" borderId="0" xfId="3367" applyNumberFormat="1" applyFont="1" applyFill="1" applyBorder="1" applyAlignment="1">
      <alignment horizontal="center" vertical="top"/>
    </xf>
    <xf numFmtId="4" fontId="84" fillId="0" borderId="0" xfId="3367" applyNumberFormat="1" applyFont="1" applyFill="1" applyBorder="1" applyAlignment="1">
      <alignment horizontal="center" vertical="top"/>
    </xf>
    <xf numFmtId="0" fontId="46" fillId="0" borderId="0" xfId="3378"/>
    <xf numFmtId="0" fontId="66" fillId="39" borderId="0" xfId="3378" applyFont="1" applyFill="1" applyAlignment="1"/>
    <xf numFmtId="0" fontId="66" fillId="39" borderId="0" xfId="3378" applyFont="1" applyFill="1" applyBorder="1" applyAlignment="1">
      <alignment horizontal="center"/>
    </xf>
    <xf numFmtId="0" fontId="46" fillId="39" borderId="0" xfId="3378" applyFill="1"/>
    <xf numFmtId="0" fontId="66" fillId="5" borderId="60" xfId="3378" applyFont="1" applyFill="1" applyBorder="1" applyAlignment="1">
      <alignment horizontal="center" vertical="center"/>
    </xf>
    <xf numFmtId="0" fontId="66" fillId="5" borderId="61" xfId="3378" applyFont="1" applyFill="1" applyBorder="1" applyAlignment="1">
      <alignment horizontal="center" vertical="center"/>
    </xf>
    <xf numFmtId="0" fontId="66" fillId="5" borderId="61" xfId="3378" applyFont="1" applyFill="1" applyBorder="1" applyAlignment="1">
      <alignment horizontal="center" vertical="center" wrapText="1"/>
    </xf>
    <xf numFmtId="0" fontId="66" fillId="5" borderId="62" xfId="3378" applyFont="1" applyFill="1" applyBorder="1" applyAlignment="1">
      <alignment horizontal="center" vertical="center"/>
    </xf>
    <xf numFmtId="0" fontId="46" fillId="0" borderId="0" xfId="3378" applyAlignment="1">
      <alignment vertical="center"/>
    </xf>
    <xf numFmtId="0" fontId="66" fillId="0" borderId="1" xfId="3378" applyFont="1" applyFill="1" applyBorder="1" applyAlignment="1">
      <alignment horizontal="center"/>
    </xf>
    <xf numFmtId="0" fontId="46" fillId="0" borderId="1" xfId="3378" applyFill="1" applyBorder="1"/>
    <xf numFmtId="0" fontId="46" fillId="0" borderId="1" xfId="3378" applyFill="1" applyBorder="1" applyAlignment="1">
      <alignment horizontal="center"/>
    </xf>
    <xf numFmtId="2" fontId="46" fillId="0" borderId="1" xfId="3378" applyNumberFormat="1" applyFill="1" applyBorder="1"/>
    <xf numFmtId="2" fontId="46" fillId="0" borderId="57" xfId="3378" applyNumberFormat="1" applyFill="1" applyBorder="1"/>
    <xf numFmtId="0" fontId="46" fillId="0" borderId="0" xfId="3378" applyFill="1"/>
    <xf numFmtId="0" fontId="46" fillId="0" borderId="56" xfId="3378" applyBorder="1" applyAlignment="1">
      <alignment horizontal="center"/>
    </xf>
    <xf numFmtId="0" fontId="46" fillId="0" borderId="1" xfId="3378" applyBorder="1" applyAlignment="1">
      <alignment horizontal="center"/>
    </xf>
    <xf numFmtId="0" fontId="46" fillId="0" borderId="1" xfId="3378" applyFont="1" applyBorder="1" applyAlignment="1">
      <alignment wrapText="1"/>
    </xf>
    <xf numFmtId="0" fontId="46" fillId="0" borderId="57" xfId="3378" applyBorder="1"/>
    <xf numFmtId="2" fontId="46" fillId="0" borderId="0" xfId="3378" applyNumberFormat="1"/>
    <xf numFmtId="0" fontId="46" fillId="44" borderId="56" xfId="3378" applyFill="1" applyBorder="1" applyAlignment="1">
      <alignment horizontal="center"/>
    </xf>
    <xf numFmtId="0" fontId="46" fillId="44" borderId="1" xfId="3378" applyFill="1" applyBorder="1" applyAlignment="1">
      <alignment horizontal="center"/>
    </xf>
    <xf numFmtId="0" fontId="46" fillId="44" borderId="1" xfId="3378" applyFill="1" applyBorder="1" applyAlignment="1">
      <alignment wrapText="1"/>
    </xf>
    <xf numFmtId="0" fontId="66" fillId="44" borderId="1" xfId="3378" applyFont="1" applyFill="1" applyBorder="1" applyAlignment="1">
      <alignment horizontal="center"/>
    </xf>
    <xf numFmtId="0" fontId="46" fillId="44" borderId="57" xfId="3378" applyFill="1" applyBorder="1"/>
    <xf numFmtId="0" fontId="66" fillId="0" borderId="1" xfId="3378" applyFont="1" applyBorder="1" applyAlignment="1">
      <alignment horizontal="center"/>
    </xf>
    <xf numFmtId="0" fontId="46" fillId="0" borderId="57" xfId="3378" applyFill="1" applyBorder="1"/>
    <xf numFmtId="2" fontId="46" fillId="0" borderId="0" xfId="3378" applyNumberFormat="1" applyFill="1"/>
    <xf numFmtId="0" fontId="36" fillId="0" borderId="1" xfId="3378" applyFont="1" applyBorder="1" applyAlignment="1">
      <alignment horizontal="center"/>
    </xf>
    <xf numFmtId="0" fontId="46" fillId="0" borderId="1" xfId="3378" applyFont="1" applyBorder="1"/>
    <xf numFmtId="0" fontId="46" fillId="3" borderId="1" xfId="3378" applyFont="1" applyFill="1" applyBorder="1" applyAlignment="1">
      <alignment horizontal="center"/>
    </xf>
    <xf numFmtId="0" fontId="46" fillId="0" borderId="1" xfId="3378" applyFont="1" applyBorder="1" applyAlignment="1">
      <alignment horizontal="center"/>
    </xf>
    <xf numFmtId="0" fontId="46" fillId="0" borderId="1" xfId="3378" applyBorder="1"/>
    <xf numFmtId="0" fontId="36" fillId="44" borderId="1" xfId="3378" applyFont="1" applyFill="1" applyBorder="1" applyAlignment="1">
      <alignment horizontal="center"/>
    </xf>
    <xf numFmtId="0" fontId="36" fillId="0" borderId="1" xfId="3378" applyFont="1" applyFill="1" applyBorder="1" applyAlignment="1">
      <alignment horizontal="center"/>
    </xf>
    <xf numFmtId="0" fontId="46" fillId="0" borderId="1" xfId="3378" applyFill="1" applyBorder="1" applyAlignment="1">
      <alignment wrapText="1"/>
    </xf>
    <xf numFmtId="2" fontId="66" fillId="44" borderId="41" xfId="3378" applyNumberFormat="1" applyFont="1" applyFill="1" applyBorder="1" applyAlignment="1">
      <alignment horizontal="center" vertical="center"/>
    </xf>
    <xf numFmtId="0" fontId="46" fillId="0" borderId="56" xfId="3378" applyFill="1" applyBorder="1" applyAlignment="1">
      <alignment horizontal="center"/>
    </xf>
    <xf numFmtId="2" fontId="46" fillId="0" borderId="1" xfId="3378" applyNumberFormat="1" applyBorder="1" applyAlignment="1">
      <alignment horizontal="center" vertical="center"/>
    </xf>
    <xf numFmtId="2" fontId="66" fillId="44" borderId="1" xfId="3378" applyNumberFormat="1" applyFont="1" applyFill="1" applyBorder="1" applyAlignment="1">
      <alignment horizontal="center"/>
    </xf>
    <xf numFmtId="2" fontId="46" fillId="44" borderId="1" xfId="3378" applyNumberFormat="1" applyFill="1" applyBorder="1"/>
    <xf numFmtId="2" fontId="46" fillId="0" borderId="1" xfId="3378" applyNumberFormat="1" applyBorder="1"/>
    <xf numFmtId="0" fontId="66" fillId="44" borderId="63" xfId="3378" applyFont="1" applyFill="1" applyBorder="1" applyAlignment="1">
      <alignment horizontal="center"/>
    </xf>
    <xf numFmtId="0" fontId="66" fillId="44" borderId="41" xfId="3378" applyFont="1" applyFill="1" applyBorder="1" applyAlignment="1">
      <alignment horizontal="center"/>
    </xf>
    <xf numFmtId="0" fontId="66" fillId="44" borderId="41" xfId="3378" applyFont="1" applyFill="1" applyBorder="1"/>
    <xf numFmtId="2" fontId="66" fillId="44" borderId="41" xfId="3378" applyNumberFormat="1" applyFont="1" applyFill="1" applyBorder="1"/>
    <xf numFmtId="0" fontId="66" fillId="44" borderId="59" xfId="3378" applyFont="1" applyFill="1" applyBorder="1"/>
    <xf numFmtId="0" fontId="46" fillId="0" borderId="0" xfId="3378" applyAlignment="1">
      <alignment wrapText="1"/>
    </xf>
    <xf numFmtId="0" fontId="46" fillId="0" borderId="0" xfId="3378" applyAlignment="1">
      <alignment horizontal="center"/>
    </xf>
    <xf numFmtId="0" fontId="1" fillId="39" borderId="0" xfId="688" applyFont="1" applyFill="1" applyAlignment="1">
      <alignment vertical="center"/>
    </xf>
    <xf numFmtId="0" fontId="117" fillId="39" borderId="0" xfId="688" applyFont="1" applyFill="1" applyBorder="1" applyAlignment="1">
      <alignment vertical="center"/>
    </xf>
    <xf numFmtId="0" fontId="148" fillId="39" borderId="0" xfId="688" applyFont="1" applyFill="1" applyBorder="1" applyAlignment="1">
      <alignment horizontal="center" vertical="center"/>
    </xf>
    <xf numFmtId="0" fontId="116" fillId="39" borderId="0" xfId="688" applyFont="1" applyFill="1" applyAlignment="1">
      <alignment vertical="center"/>
    </xf>
    <xf numFmtId="0" fontId="1" fillId="39" borderId="0" xfId="688" applyFont="1" applyFill="1" applyAlignment="1">
      <alignment horizontal="center" vertical="center"/>
    </xf>
    <xf numFmtId="0" fontId="116" fillId="39" borderId="0" xfId="688" applyFont="1" applyFill="1" applyAlignment="1">
      <alignment horizontal="right" vertical="center"/>
    </xf>
    <xf numFmtId="0" fontId="116" fillId="39" borderId="0" xfId="3377" applyFont="1" applyFill="1" applyAlignment="1">
      <alignment vertical="center"/>
    </xf>
    <xf numFmtId="0" fontId="116" fillId="5" borderId="66" xfId="688" applyFont="1" applyFill="1" applyBorder="1" applyAlignment="1">
      <alignment horizontal="center" vertical="center" wrapText="1"/>
    </xf>
    <xf numFmtId="17" fontId="116" fillId="5" borderId="66" xfId="3375" applyNumberFormat="1" applyFont="1" applyFill="1" applyBorder="1" applyAlignment="1">
      <alignment horizontal="center" vertical="center" wrapText="1"/>
    </xf>
    <xf numFmtId="17" fontId="116" fillId="49" borderId="66" xfId="3375" applyNumberFormat="1" applyFont="1" applyFill="1" applyBorder="1" applyAlignment="1">
      <alignment horizontal="center" vertical="center" wrapText="1"/>
    </xf>
    <xf numFmtId="0" fontId="116" fillId="0" borderId="0" xfId="688" applyFont="1" applyAlignment="1">
      <alignment vertical="center" wrapText="1"/>
    </xf>
    <xf numFmtId="0" fontId="116" fillId="0" borderId="4" xfId="688" applyFont="1" applyFill="1" applyBorder="1" applyAlignment="1">
      <alignment horizontal="center" vertical="center"/>
    </xf>
    <xf numFmtId="0" fontId="1" fillId="0" borderId="4" xfId="688" applyFont="1" applyFill="1" applyBorder="1" applyAlignment="1">
      <alignment horizontal="left" vertical="center"/>
    </xf>
    <xf numFmtId="43" fontId="1" fillId="0" borderId="4" xfId="688" applyNumberFormat="1" applyFont="1" applyFill="1" applyBorder="1" applyAlignment="1">
      <alignment horizontal="center" vertical="center"/>
    </xf>
    <xf numFmtId="2" fontId="116" fillId="0" borderId="4" xfId="688" applyNumberFormat="1" applyFont="1" applyFill="1" applyBorder="1" applyAlignment="1">
      <alignment horizontal="center" vertical="center"/>
    </xf>
    <xf numFmtId="2" fontId="116" fillId="0" borderId="67" xfId="688" applyNumberFormat="1" applyFont="1" applyFill="1" applyBorder="1" applyAlignment="1">
      <alignment horizontal="center" vertical="center"/>
    </xf>
    <xf numFmtId="0" fontId="116" fillId="0" borderId="0" xfId="688" applyFont="1" applyFill="1" applyAlignment="1">
      <alignment vertical="center"/>
    </xf>
    <xf numFmtId="2" fontId="116" fillId="0" borderId="0" xfId="688" applyNumberFormat="1" applyFont="1" applyFill="1" applyAlignment="1">
      <alignment vertical="center"/>
    </xf>
    <xf numFmtId="0" fontId="116" fillId="0" borderId="1" xfId="688" applyFont="1" applyFill="1" applyBorder="1" applyAlignment="1">
      <alignment horizontal="center" vertical="center"/>
    </xf>
    <xf numFmtId="0" fontId="1" fillId="0" borderId="1" xfId="688" applyFont="1" applyFill="1" applyBorder="1" applyAlignment="1">
      <alignment horizontal="left" vertical="center"/>
    </xf>
    <xf numFmtId="10" fontId="150" fillId="0" borderId="4" xfId="688" applyNumberFormat="1" applyFont="1" applyFill="1" applyBorder="1" applyAlignment="1">
      <alignment horizontal="center" vertical="center"/>
    </xf>
    <xf numFmtId="0" fontId="116" fillId="42" borderId="1" xfId="688" applyFont="1" applyFill="1" applyBorder="1" applyAlignment="1">
      <alignment horizontal="left" vertical="center"/>
    </xf>
    <xf numFmtId="0" fontId="151" fillId="42" borderId="1" xfId="688" applyFont="1" applyFill="1" applyBorder="1" applyAlignment="1">
      <alignment horizontal="center" vertical="center"/>
    </xf>
    <xf numFmtId="2" fontId="116" fillId="42" borderId="1" xfId="688" applyNumberFormat="1" applyFont="1" applyFill="1" applyBorder="1" applyAlignment="1">
      <alignment horizontal="center" vertical="center"/>
    </xf>
    <xf numFmtId="2" fontId="116" fillId="42" borderId="57" xfId="688" applyNumberFormat="1" applyFont="1" applyFill="1" applyBorder="1" applyAlignment="1">
      <alignment horizontal="center" vertical="center"/>
    </xf>
    <xf numFmtId="180" fontId="1" fillId="0" borderId="1" xfId="3379" applyNumberFormat="1" applyFont="1" applyFill="1" applyBorder="1" applyAlignment="1">
      <alignment horizontal="center" vertical="center"/>
    </xf>
    <xf numFmtId="0" fontId="109" fillId="0" borderId="1" xfId="688" applyFont="1" applyFill="1" applyBorder="1" applyAlignment="1">
      <alignment horizontal="left" vertical="center"/>
    </xf>
    <xf numFmtId="0" fontId="151" fillId="0" borderId="1" xfId="688" applyFont="1" applyFill="1" applyBorder="1" applyAlignment="1">
      <alignment horizontal="center" vertical="center"/>
    </xf>
    <xf numFmtId="2" fontId="116" fillId="0" borderId="1" xfId="688" applyNumberFormat="1" applyFont="1" applyFill="1" applyBorder="1" applyAlignment="1">
      <alignment horizontal="center" vertical="center"/>
    </xf>
    <xf numFmtId="0" fontId="116" fillId="52" borderId="1" xfId="688" applyFont="1" applyFill="1" applyBorder="1" applyAlignment="1">
      <alignment horizontal="center" vertical="center"/>
    </xf>
    <xf numFmtId="10" fontId="150" fillId="0" borderId="4" xfId="3335" applyNumberFormat="1" applyFont="1" applyFill="1" applyBorder="1" applyAlignment="1">
      <alignment horizontal="center" vertical="center"/>
    </xf>
    <xf numFmtId="0" fontId="116" fillId="40" borderId="1" xfId="688" applyFont="1" applyFill="1" applyBorder="1" applyAlignment="1">
      <alignment horizontal="center" vertical="center"/>
    </xf>
    <xf numFmtId="0" fontId="116" fillId="44" borderId="1" xfId="688" applyFont="1" applyFill="1" applyBorder="1" applyAlignment="1">
      <alignment horizontal="center" vertical="center"/>
    </xf>
    <xf numFmtId="0" fontId="116" fillId="0" borderId="0" xfId="688" applyFont="1" applyAlignment="1">
      <alignment vertical="center"/>
    </xf>
    <xf numFmtId="0" fontId="116" fillId="0" borderId="1" xfId="3375" applyNumberFormat="1" applyFont="1" applyFill="1" applyBorder="1" applyAlignment="1">
      <alignment horizontal="center" vertical="center"/>
    </xf>
    <xf numFmtId="0" fontId="116" fillId="42" borderId="1" xfId="3375" applyNumberFormat="1" applyFont="1" applyFill="1" applyBorder="1" applyAlignment="1">
      <alignment horizontal="left" vertical="center"/>
    </xf>
    <xf numFmtId="0" fontId="116" fillId="53" borderId="1" xfId="3375" applyNumberFormat="1" applyFont="1" applyFill="1" applyBorder="1" applyAlignment="1">
      <alignment horizontal="left" vertical="center"/>
    </xf>
    <xf numFmtId="165" fontId="116" fillId="53" borderId="1" xfId="688" applyNumberFormat="1" applyFont="1" applyFill="1" applyBorder="1" applyAlignment="1">
      <alignment horizontal="center" vertical="center"/>
    </xf>
    <xf numFmtId="165" fontId="116" fillId="53" borderId="57" xfId="688" applyNumberFormat="1" applyFont="1" applyFill="1" applyBorder="1" applyAlignment="1">
      <alignment horizontal="center" vertical="center"/>
    </xf>
    <xf numFmtId="0" fontId="116" fillId="40" borderId="1" xfId="3375" applyNumberFormat="1" applyFont="1" applyFill="1" applyBorder="1" applyAlignment="1">
      <alignment horizontal="left" vertical="center"/>
    </xf>
    <xf numFmtId="191" fontId="116" fillId="40" borderId="1" xfId="688" applyNumberFormat="1" applyFont="1" applyFill="1" applyBorder="1" applyAlignment="1">
      <alignment horizontal="center" vertical="center"/>
    </xf>
    <xf numFmtId="191" fontId="116" fillId="40" borderId="59" xfId="688" applyNumberFormat="1" applyFont="1" applyFill="1" applyBorder="1" applyAlignment="1">
      <alignment horizontal="center" vertical="center"/>
    </xf>
    <xf numFmtId="0" fontId="116" fillId="0" borderId="68" xfId="688" applyFont="1" applyBorder="1" applyAlignment="1">
      <alignment vertical="center"/>
    </xf>
    <xf numFmtId="2" fontId="116" fillId="0" borderId="68" xfId="688" applyNumberFormat="1" applyFont="1" applyBorder="1" applyAlignment="1">
      <alignment horizontal="center" vertical="center"/>
    </xf>
    <xf numFmtId="0" fontId="1" fillId="0" borderId="0" xfId="688" applyFont="1" applyAlignment="1">
      <alignment vertical="center"/>
    </xf>
    <xf numFmtId="0" fontId="1" fillId="0" borderId="0" xfId="688" applyFont="1" applyAlignment="1">
      <alignment horizontal="center" vertical="center"/>
    </xf>
    <xf numFmtId="9" fontId="153" fillId="42" borderId="1" xfId="3369" applyFont="1" applyFill="1" applyBorder="1" applyAlignment="1">
      <alignment horizontal="center" vertical="center"/>
    </xf>
    <xf numFmtId="9" fontId="116" fillId="42" borderId="1" xfId="3369" applyFont="1" applyFill="1" applyBorder="1" applyAlignment="1">
      <alignment horizontal="center" vertical="center"/>
    </xf>
    <xf numFmtId="9" fontId="116" fillId="53" borderId="1" xfId="3375" applyNumberFormat="1" applyFont="1" applyFill="1" applyBorder="1" applyAlignment="1">
      <alignment horizontal="left" vertical="center"/>
    </xf>
    <xf numFmtId="9" fontId="116" fillId="40" borderId="1" xfId="3375" applyNumberFormat="1" applyFont="1" applyFill="1" applyBorder="1" applyAlignment="1">
      <alignment horizontal="left" vertical="center"/>
    </xf>
    <xf numFmtId="0" fontId="4" fillId="39" borderId="0" xfId="6" applyFont="1" applyFill="1" applyAlignment="1">
      <alignment horizontal="center" vertical="top"/>
    </xf>
    <xf numFmtId="0" fontId="4" fillId="39" borderId="0" xfId="6" applyFont="1" applyFill="1"/>
    <xf numFmtId="0" fontId="4" fillId="39" borderId="0" xfId="7" applyFill="1"/>
    <xf numFmtId="0" fontId="4" fillId="39" borderId="0" xfId="6" applyFill="1" applyAlignment="1">
      <alignment horizontal="center"/>
    </xf>
    <xf numFmtId="0" fontId="155" fillId="55" borderId="60" xfId="6" applyFont="1" applyFill="1" applyBorder="1" applyAlignment="1">
      <alignment horizontal="center" vertical="top"/>
    </xf>
    <xf numFmtId="0" fontId="155" fillId="55" borderId="61" xfId="6" applyFont="1" applyFill="1" applyBorder="1" applyAlignment="1">
      <alignment horizontal="center"/>
    </xf>
    <xf numFmtId="0" fontId="155" fillId="55" borderId="64" xfId="6" applyFont="1" applyFill="1" applyBorder="1" applyAlignment="1">
      <alignment horizontal="center" vertical="top"/>
    </xf>
    <xf numFmtId="0" fontId="155" fillId="55" borderId="4" xfId="6" applyFont="1" applyFill="1" applyBorder="1" applyAlignment="1">
      <alignment horizontal="center" vertical="top"/>
    </xf>
    <xf numFmtId="0" fontId="155" fillId="55" borderId="24" xfId="6" applyFont="1" applyFill="1" applyBorder="1" applyAlignment="1">
      <alignment horizontal="center" vertical="top" wrapText="1"/>
    </xf>
    <xf numFmtId="0" fontId="155" fillId="55" borderId="1" xfId="6" applyFont="1" applyFill="1" applyBorder="1" applyAlignment="1">
      <alignment horizontal="center" vertical="top" wrapText="1"/>
    </xf>
    <xf numFmtId="0" fontId="155" fillId="0" borderId="64" xfId="6" applyFont="1" applyBorder="1" applyAlignment="1">
      <alignment horizontal="center" vertical="top"/>
    </xf>
    <xf numFmtId="0" fontId="155" fillId="0" borderId="4" xfId="6" applyFont="1" applyFill="1" applyBorder="1" applyAlignment="1">
      <alignment horizontal="left" vertical="top"/>
    </xf>
    <xf numFmtId="10" fontId="156" fillId="0" borderId="4" xfId="3328" applyNumberFormat="1" applyFont="1" applyFill="1" applyBorder="1" applyAlignment="1">
      <alignment horizontal="center" vertical="top" wrapText="1"/>
    </xf>
    <xf numFmtId="0" fontId="157" fillId="0" borderId="56" xfId="6" applyFont="1" applyBorder="1" applyAlignment="1">
      <alignment horizontal="center" vertical="top"/>
    </xf>
    <xf numFmtId="0" fontId="157" fillId="0" borderId="1" xfId="3375" applyNumberFormat="1" applyFont="1" applyFill="1" applyBorder="1" applyAlignment="1">
      <alignment vertical="top" wrapText="1"/>
    </xf>
    <xf numFmtId="10" fontId="60" fillId="0" borderId="4" xfId="3328" applyNumberFormat="1" applyFont="1" applyFill="1" applyBorder="1" applyAlignment="1">
      <alignment horizontal="center" vertical="top" wrapText="1"/>
    </xf>
    <xf numFmtId="0" fontId="158" fillId="0" borderId="56" xfId="6" applyFont="1" applyBorder="1" applyAlignment="1">
      <alignment horizontal="center" vertical="top"/>
    </xf>
    <xf numFmtId="0" fontId="158" fillId="0" borderId="1" xfId="3375" applyNumberFormat="1" applyFont="1" applyFill="1" applyBorder="1" applyAlignment="1">
      <alignment vertical="top" wrapText="1"/>
    </xf>
    <xf numFmtId="193" fontId="156" fillId="0" borderId="4" xfId="3328" applyNumberFormat="1" applyFont="1" applyFill="1" applyBorder="1" applyAlignment="1">
      <alignment horizontal="center" vertical="top" wrapText="1"/>
    </xf>
    <xf numFmtId="0" fontId="157" fillId="0" borderId="56" xfId="3314" applyFont="1" applyBorder="1" applyAlignment="1">
      <alignment horizontal="center" vertical="top"/>
    </xf>
    <xf numFmtId="0" fontId="158" fillId="0" borderId="56" xfId="3314" applyFont="1" applyBorder="1" applyAlignment="1">
      <alignment horizontal="center" vertical="top"/>
    </xf>
    <xf numFmtId="193" fontId="60" fillId="0" borderId="4" xfId="3328" applyNumberFormat="1" applyFont="1" applyFill="1" applyBorder="1" applyAlignment="1">
      <alignment horizontal="center" vertical="top" wrapText="1"/>
    </xf>
    <xf numFmtId="0" fontId="157" fillId="0" borderId="44" xfId="6" applyFont="1" applyBorder="1" applyAlignment="1">
      <alignment horizontal="center" vertical="top"/>
    </xf>
    <xf numFmtId="0" fontId="157" fillId="0" borderId="2" xfId="3375" applyNumberFormat="1" applyFont="1" applyFill="1" applyBorder="1" applyAlignment="1">
      <alignment vertical="top" wrapText="1"/>
    </xf>
    <xf numFmtId="193" fontId="157" fillId="0" borderId="53" xfId="3375" applyNumberFormat="1" applyFont="1" applyFill="1" applyBorder="1" applyAlignment="1">
      <alignment vertical="top" wrapText="1"/>
    </xf>
    <xf numFmtId="0" fontId="157" fillId="55" borderId="71" xfId="6" applyFont="1" applyFill="1" applyBorder="1" applyAlignment="1">
      <alignment horizontal="center" vertical="top"/>
    </xf>
    <xf numFmtId="0" fontId="157" fillId="55" borderId="72" xfId="3375" applyNumberFormat="1" applyFont="1" applyFill="1" applyBorder="1" applyAlignment="1">
      <alignment vertical="top" wrapText="1"/>
    </xf>
    <xf numFmtId="193" fontId="60" fillId="55" borderId="4" xfId="3328" applyNumberFormat="1" applyFont="1" applyFill="1" applyBorder="1" applyAlignment="1">
      <alignment horizontal="center" vertical="top" wrapText="1"/>
    </xf>
    <xf numFmtId="0" fontId="157" fillId="55" borderId="74" xfId="6" applyFont="1" applyFill="1" applyBorder="1" applyAlignment="1">
      <alignment horizontal="center" vertical="top"/>
    </xf>
    <xf numFmtId="0" fontId="157" fillId="55" borderId="53" xfId="3375" applyNumberFormat="1" applyFont="1" applyFill="1" applyBorder="1" applyAlignment="1">
      <alignment vertical="top" wrapText="1"/>
    </xf>
    <xf numFmtId="0" fontId="30" fillId="39" borderId="0" xfId="3373" applyFont="1" applyFill="1" applyBorder="1" applyAlignment="1">
      <alignment horizontal="center" vertical="top"/>
    </xf>
    <xf numFmtId="191" fontId="30" fillId="39" borderId="0" xfId="3328" applyNumberFormat="1" applyFont="1" applyFill="1" applyBorder="1" applyAlignment="1">
      <alignment horizontal="center" vertical="top"/>
    </xf>
    <xf numFmtId="0" fontId="155" fillId="51" borderId="1" xfId="6" applyFont="1" applyFill="1" applyBorder="1" applyAlignment="1">
      <alignment horizontal="center" vertical="top"/>
    </xf>
    <xf numFmtId="0" fontId="155" fillId="51" borderId="1" xfId="6" applyFont="1" applyFill="1" applyBorder="1" applyAlignment="1">
      <alignment horizontal="center"/>
    </xf>
    <xf numFmtId="0" fontId="155" fillId="0" borderId="4" xfId="6" applyFont="1" applyBorder="1" applyAlignment="1">
      <alignment horizontal="center" vertical="top"/>
    </xf>
    <xf numFmtId="0" fontId="155" fillId="0" borderId="4" xfId="6" applyFont="1" applyFill="1" applyBorder="1" applyAlignment="1">
      <alignment horizontal="center" vertical="top"/>
    </xf>
    <xf numFmtId="0" fontId="155" fillId="0" borderId="24" xfId="6" applyFont="1" applyFill="1" applyBorder="1" applyAlignment="1">
      <alignment horizontal="center" vertical="top" wrapText="1"/>
    </xf>
    <xf numFmtId="191" fontId="155" fillId="0" borderId="4" xfId="3328" applyNumberFormat="1" applyFont="1" applyFill="1" applyBorder="1" applyAlignment="1">
      <alignment horizontal="center" vertical="top" wrapText="1"/>
    </xf>
    <xf numFmtId="2" fontId="157" fillId="0" borderId="24" xfId="6" applyNumberFormat="1" applyFont="1" applyFill="1" applyBorder="1" applyAlignment="1">
      <alignment horizontal="center" vertical="top" wrapText="1"/>
    </xf>
    <xf numFmtId="191" fontId="157" fillId="0" borderId="4" xfId="3328" applyNumberFormat="1" applyFont="1" applyFill="1" applyBorder="1" applyAlignment="1">
      <alignment horizontal="center" vertical="top" wrapText="1"/>
    </xf>
    <xf numFmtId="0" fontId="155" fillId="0" borderId="1" xfId="6" applyFont="1" applyBorder="1" applyAlignment="1">
      <alignment horizontal="center" vertical="top"/>
    </xf>
    <xf numFmtId="0" fontId="155" fillId="0" borderId="1" xfId="6" applyFont="1" applyFill="1" applyBorder="1" applyAlignment="1">
      <alignment horizontal="left" vertical="top"/>
    </xf>
    <xf numFmtId="2" fontId="155" fillId="0" borderId="1" xfId="6" applyNumberFormat="1" applyFont="1" applyFill="1" applyBorder="1" applyAlignment="1">
      <alignment horizontal="center" vertical="top" wrapText="1"/>
    </xf>
    <xf numFmtId="191" fontId="155" fillId="0" borderId="1" xfId="3328" applyNumberFormat="1" applyFont="1" applyFill="1" applyBorder="1" applyAlignment="1">
      <alignment horizontal="center" vertical="top" wrapText="1"/>
    </xf>
    <xf numFmtId="0" fontId="157" fillId="0" borderId="1" xfId="3314" applyFont="1" applyBorder="1" applyAlignment="1">
      <alignment horizontal="center" vertical="top"/>
    </xf>
    <xf numFmtId="193" fontId="60" fillId="0" borderId="1" xfId="3328" applyNumberFormat="1" applyFont="1" applyFill="1" applyBorder="1" applyAlignment="1">
      <alignment horizontal="center" vertical="top" wrapText="1"/>
    </xf>
    <xf numFmtId="0" fontId="158" fillId="0" borderId="1" xfId="3314" applyFont="1" applyBorder="1" applyAlignment="1">
      <alignment horizontal="center" vertical="top"/>
    </xf>
    <xf numFmtId="193" fontId="156" fillId="0" borderId="1" xfId="3328" applyNumberFormat="1" applyFont="1" applyFill="1" applyBorder="1" applyAlignment="1">
      <alignment horizontal="center" vertical="center" wrapText="1"/>
    </xf>
    <xf numFmtId="193" fontId="156" fillId="0" borderId="1" xfId="3328" applyNumberFormat="1" applyFont="1" applyFill="1" applyBorder="1" applyAlignment="1">
      <alignment horizontal="center" vertical="top" wrapText="1"/>
    </xf>
    <xf numFmtId="0" fontId="158" fillId="0" borderId="1" xfId="3375" applyNumberFormat="1" applyFont="1" applyFill="1" applyBorder="1" applyAlignment="1">
      <alignment horizontal="left" vertical="top" wrapText="1"/>
    </xf>
    <xf numFmtId="2" fontId="157" fillId="0" borderId="1" xfId="3314" applyNumberFormat="1" applyFont="1" applyBorder="1" applyAlignment="1">
      <alignment horizontal="center" vertical="top"/>
    </xf>
    <xf numFmtId="0" fontId="158" fillId="0" borderId="1" xfId="3375" applyNumberFormat="1" applyFont="1" applyFill="1" applyBorder="1" applyAlignment="1">
      <alignment wrapText="1"/>
    </xf>
    <xf numFmtId="0" fontId="157" fillId="0" borderId="1" xfId="3375" applyNumberFormat="1" applyFont="1" applyFill="1" applyBorder="1" applyAlignment="1">
      <alignment wrapText="1"/>
    </xf>
    <xf numFmtId="193" fontId="60" fillId="51" borderId="4" xfId="3328" applyNumberFormat="1" applyFont="1" applyFill="1" applyBorder="1" applyAlignment="1">
      <alignment horizontal="center" vertical="top" wrapText="1"/>
    </xf>
    <xf numFmtId="0" fontId="4" fillId="0" borderId="0" xfId="6" applyFont="1" applyAlignment="1">
      <alignment horizontal="center" vertical="top"/>
    </xf>
    <xf numFmtId="0" fontId="4" fillId="0" borderId="0" xfId="6" applyAlignment="1">
      <alignment horizontal="center" vertical="top"/>
    </xf>
    <xf numFmtId="0" fontId="4" fillId="0" borderId="0" xfId="6" applyFont="1" applyFill="1"/>
    <xf numFmtId="191" fontId="4" fillId="0" borderId="0" xfId="3328" applyNumberFormat="1" applyFont="1" applyFill="1"/>
    <xf numFmtId="0" fontId="24" fillId="0" borderId="0" xfId="7" applyFont="1" applyAlignment="1">
      <alignment vertical="center"/>
    </xf>
    <xf numFmtId="2" fontId="30" fillId="39" borderId="0" xfId="3373" applyNumberFormat="1" applyFont="1" applyFill="1" applyBorder="1" applyAlignment="1">
      <alignment horizontal="center" vertical="center"/>
    </xf>
    <xf numFmtId="10" fontId="30" fillId="39" borderId="0" xfId="3373" applyNumberFormat="1" applyFont="1" applyFill="1" applyBorder="1" applyAlignment="1">
      <alignment horizontal="center" vertical="center"/>
    </xf>
    <xf numFmtId="0" fontId="30" fillId="39" borderId="0" xfId="7" applyFont="1" applyFill="1" applyBorder="1" applyAlignment="1">
      <alignment vertical="center"/>
    </xf>
    <xf numFmtId="0" fontId="30" fillId="39" borderId="14" xfId="7" applyFont="1" applyFill="1" applyBorder="1" applyAlignment="1">
      <alignment horizontal="center" vertical="center"/>
    </xf>
    <xf numFmtId="2" fontId="24" fillId="39" borderId="0" xfId="3373" applyNumberFormat="1" applyFont="1" applyFill="1" applyBorder="1" applyAlignment="1">
      <alignment horizontal="center" vertical="center"/>
    </xf>
    <xf numFmtId="10" fontId="24" fillId="39" borderId="0" xfId="3373" applyNumberFormat="1" applyFont="1" applyFill="1" applyBorder="1" applyAlignment="1">
      <alignment horizontal="center" vertical="center"/>
    </xf>
    <xf numFmtId="0" fontId="147" fillId="0" borderId="0" xfId="7" applyFont="1" applyAlignment="1">
      <alignment vertical="center"/>
    </xf>
    <xf numFmtId="0" fontId="102" fillId="5" borderId="2" xfId="7" applyFont="1" applyFill="1" applyBorder="1" applyAlignment="1">
      <alignment horizontal="center" vertical="center" wrapText="1"/>
    </xf>
    <xf numFmtId="0" fontId="102" fillId="5" borderId="11" xfId="7" applyFont="1" applyFill="1" applyBorder="1" applyAlignment="1">
      <alignment horizontal="center" vertical="center" wrapText="1"/>
    </xf>
    <xf numFmtId="10" fontId="102" fillId="5" borderId="2" xfId="3373" applyNumberFormat="1" applyFont="1" applyFill="1" applyBorder="1" applyAlignment="1">
      <alignment horizontal="center" vertical="center" wrapText="1"/>
    </xf>
    <xf numFmtId="0" fontId="102" fillId="5" borderId="12" xfId="7" applyFont="1" applyFill="1" applyBorder="1" applyAlignment="1">
      <alignment horizontal="center" vertical="center" wrapText="1"/>
    </xf>
    <xf numFmtId="0" fontId="102" fillId="5" borderId="2" xfId="3373" applyFont="1" applyFill="1" applyBorder="1" applyAlignment="1">
      <alignment horizontal="center" vertical="center" wrapText="1"/>
    </xf>
    <xf numFmtId="0" fontId="102" fillId="5" borderId="46" xfId="3373" applyFont="1" applyFill="1" applyBorder="1" applyAlignment="1">
      <alignment horizontal="center" vertical="center" wrapText="1"/>
    </xf>
    <xf numFmtId="0" fontId="102" fillId="5" borderId="46" xfId="688" applyFont="1" applyFill="1" applyBorder="1" applyAlignment="1">
      <alignment horizontal="center" vertical="center" wrapText="1"/>
    </xf>
    <xf numFmtId="1" fontId="30" fillId="0" borderId="1" xfId="3373" quotePrefix="1" applyNumberFormat="1" applyFont="1" applyFill="1" applyBorder="1" applyAlignment="1">
      <alignment horizontal="center" vertical="center" wrapText="1"/>
    </xf>
    <xf numFmtId="1" fontId="30" fillId="0" borderId="1" xfId="3373" applyNumberFormat="1" applyFont="1" applyFill="1" applyBorder="1" applyAlignment="1">
      <alignment horizontal="center" vertical="center"/>
    </xf>
    <xf numFmtId="1" fontId="30" fillId="0" borderId="1" xfId="7" applyNumberFormat="1" applyFont="1" applyFill="1" applyBorder="1" applyAlignment="1">
      <alignment horizontal="center" vertical="center" wrapText="1"/>
    </xf>
    <xf numFmtId="1" fontId="30" fillId="0" borderId="1" xfId="3373" applyNumberFormat="1" applyFont="1" applyFill="1" applyBorder="1" applyAlignment="1">
      <alignment horizontal="center" vertical="center" wrapText="1"/>
    </xf>
    <xf numFmtId="0" fontId="30" fillId="0" borderId="1" xfId="3373" applyFont="1" applyFill="1" applyBorder="1" applyAlignment="1">
      <alignment horizontal="center" vertical="center"/>
    </xf>
    <xf numFmtId="0" fontId="30" fillId="0" borderId="1" xfId="3373" applyFont="1" applyFill="1" applyBorder="1" applyAlignment="1">
      <alignment horizontal="left" vertical="center"/>
    </xf>
    <xf numFmtId="0" fontId="30" fillId="0" borderId="4" xfId="7" applyFont="1" applyFill="1" applyBorder="1" applyAlignment="1">
      <alignment vertical="center"/>
    </xf>
    <xf numFmtId="0" fontId="30" fillId="0" borderId="1" xfId="7" applyFont="1" applyFill="1" applyBorder="1" applyAlignment="1">
      <alignment vertical="center"/>
    </xf>
    <xf numFmtId="0" fontId="30" fillId="0" borderId="9" xfId="7" applyFont="1" applyFill="1" applyBorder="1" applyAlignment="1">
      <alignment vertical="center"/>
    </xf>
    <xf numFmtId="0" fontId="30" fillId="0" borderId="4" xfId="3373" applyFont="1" applyFill="1" applyBorder="1" applyAlignment="1">
      <alignment horizontal="left" vertical="center"/>
    </xf>
    <xf numFmtId="0" fontId="30" fillId="0" borderId="4" xfId="688" applyFont="1" applyFill="1" applyBorder="1" applyAlignment="1">
      <alignment vertical="center"/>
    </xf>
    <xf numFmtId="2" fontId="30" fillId="0" borderId="4" xfId="3373" applyNumberFormat="1" applyFont="1" applyFill="1" applyBorder="1" applyAlignment="1">
      <alignment horizontal="center" vertical="center" wrapText="1"/>
    </xf>
    <xf numFmtId="10" fontId="30" fillId="0" borderId="4" xfId="3373" applyNumberFormat="1" applyFont="1" applyFill="1" applyBorder="1" applyAlignment="1">
      <alignment horizontal="center" vertical="center" wrapText="1"/>
    </xf>
    <xf numFmtId="0" fontId="30" fillId="44" borderId="1" xfId="3373" applyFont="1" applyFill="1" applyBorder="1" applyAlignment="1">
      <alignment horizontal="center" vertical="center"/>
    </xf>
    <xf numFmtId="0" fontId="30" fillId="44" borderId="1" xfId="3373" applyFont="1" applyFill="1" applyBorder="1" applyAlignment="1">
      <alignment horizontal="left" vertical="center" wrapText="1"/>
    </xf>
    <xf numFmtId="2" fontId="30" fillId="44" borderId="1" xfId="7" applyNumberFormat="1" applyFont="1" applyFill="1" applyBorder="1" applyAlignment="1">
      <alignment vertical="center"/>
    </xf>
    <xf numFmtId="0" fontId="30" fillId="44" borderId="1" xfId="7" applyFont="1" applyFill="1" applyBorder="1" applyAlignment="1">
      <alignment vertical="center"/>
    </xf>
    <xf numFmtId="2" fontId="30" fillId="44" borderId="1" xfId="688" applyNumberFormat="1" applyFont="1" applyFill="1" applyBorder="1" applyAlignment="1">
      <alignment horizontal="right" vertical="center"/>
    </xf>
    <xf numFmtId="10" fontId="30" fillId="44" borderId="1" xfId="3335" applyNumberFormat="1" applyFont="1" applyFill="1" applyBorder="1" applyAlignment="1">
      <alignment vertical="center" wrapText="1"/>
    </xf>
    <xf numFmtId="2" fontId="30" fillId="44" borderId="1" xfId="688" applyNumberFormat="1" applyFont="1" applyFill="1" applyBorder="1" applyAlignment="1">
      <alignment vertical="center"/>
    </xf>
    <xf numFmtId="10" fontId="30" fillId="44" borderId="1" xfId="3335" applyNumberFormat="1" applyFont="1" applyFill="1" applyBorder="1" applyAlignment="1">
      <alignment vertical="center"/>
    </xf>
    <xf numFmtId="2" fontId="30" fillId="44" borderId="9" xfId="688" applyNumberFormat="1" applyFont="1" applyFill="1" applyBorder="1" applyAlignment="1">
      <alignment vertical="center"/>
    </xf>
    <xf numFmtId="2" fontId="30" fillId="44" borderId="1" xfId="3373" applyNumberFormat="1" applyFont="1" applyFill="1" applyBorder="1" applyAlignment="1">
      <alignment vertical="center"/>
    </xf>
    <xf numFmtId="2" fontId="30" fillId="44" borderId="1" xfId="688" applyNumberFormat="1" applyFont="1" applyFill="1" applyBorder="1" applyAlignment="1">
      <alignment horizontal="center" vertical="center"/>
    </xf>
    <xf numFmtId="10" fontId="30" fillId="44" borderId="1" xfId="688" applyNumberFormat="1" applyFont="1" applyFill="1" applyBorder="1" applyAlignment="1">
      <alignment horizontal="center" vertical="center"/>
    </xf>
    <xf numFmtId="165" fontId="30" fillId="44" borderId="1" xfId="3373" applyNumberFormat="1" applyFont="1" applyFill="1" applyBorder="1" applyAlignment="1">
      <alignment horizontal="center" vertical="center"/>
    </xf>
    <xf numFmtId="2" fontId="30" fillId="0" borderId="1" xfId="7" applyNumberFormat="1" applyFont="1" applyFill="1" applyBorder="1" applyAlignment="1">
      <alignment vertical="center"/>
    </xf>
    <xf numFmtId="10" fontId="30" fillId="0" borderId="1" xfId="3335" applyNumberFormat="1" applyFont="1" applyFill="1" applyBorder="1" applyAlignment="1">
      <alignment vertical="center"/>
    </xf>
    <xf numFmtId="2" fontId="30" fillId="0" borderId="1" xfId="3373" applyNumberFormat="1" applyFont="1" applyFill="1" applyBorder="1" applyAlignment="1">
      <alignment horizontal="right" vertical="center"/>
    </xf>
    <xf numFmtId="10" fontId="30" fillId="0" borderId="1" xfId="3373" applyNumberFormat="1" applyFont="1" applyFill="1" applyBorder="1" applyAlignment="1">
      <alignment vertical="center" wrapText="1"/>
    </xf>
    <xf numFmtId="165" fontId="30" fillId="0" borderId="1" xfId="3373" applyNumberFormat="1" applyFont="1" applyFill="1" applyBorder="1" applyAlignment="1">
      <alignment vertical="center"/>
    </xf>
    <xf numFmtId="10" fontId="30" fillId="0" borderId="1" xfId="3373" applyNumberFormat="1" applyFont="1" applyFill="1" applyBorder="1" applyAlignment="1">
      <alignment vertical="center"/>
    </xf>
    <xf numFmtId="2" fontId="30" fillId="0" borderId="1" xfId="3373" applyNumberFormat="1" applyFont="1" applyFill="1" applyBorder="1" applyAlignment="1">
      <alignment vertical="center"/>
    </xf>
    <xf numFmtId="2" fontId="30" fillId="0" borderId="4" xfId="688" applyNumberFormat="1" applyFont="1" applyFill="1" applyBorder="1" applyAlignment="1">
      <alignment horizontal="center" vertical="center"/>
    </xf>
    <xf numFmtId="10" fontId="30" fillId="0" borderId="4" xfId="688" applyNumberFormat="1" applyFont="1" applyFill="1" applyBorder="1" applyAlignment="1">
      <alignment horizontal="center" vertical="center"/>
    </xf>
    <xf numFmtId="165" fontId="30" fillId="0" borderId="1" xfId="3373" applyNumberFormat="1" applyFont="1" applyFill="1" applyBorder="1" applyAlignment="1">
      <alignment horizontal="center" vertical="center"/>
    </xf>
    <xf numFmtId="0" fontId="30" fillId="44" borderId="64" xfId="3373" applyFont="1" applyFill="1" applyBorder="1" applyAlignment="1">
      <alignment horizontal="center" vertical="center"/>
    </xf>
    <xf numFmtId="2" fontId="30" fillId="44" borderId="25" xfId="3373" applyNumberFormat="1" applyFont="1" applyFill="1" applyBorder="1" applyAlignment="1">
      <alignment horizontal="right" vertical="center"/>
    </xf>
    <xf numFmtId="2" fontId="30" fillId="44" borderId="4" xfId="3373" applyNumberFormat="1" applyFont="1" applyFill="1" applyBorder="1" applyAlignment="1">
      <alignment horizontal="right" vertical="center"/>
    </xf>
    <xf numFmtId="2" fontId="30" fillId="44" borderId="25" xfId="3373" applyNumberFormat="1" applyFont="1" applyFill="1" applyBorder="1" applyAlignment="1">
      <alignment horizontal="center" vertical="center"/>
    </xf>
    <xf numFmtId="2" fontId="30" fillId="44" borderId="1" xfId="3373" applyNumberFormat="1" applyFont="1" applyFill="1" applyBorder="1" applyAlignment="1">
      <alignment horizontal="center" vertical="center"/>
    </xf>
    <xf numFmtId="0" fontId="30" fillId="0" borderId="1" xfId="3373" quotePrefix="1" applyFont="1" applyFill="1" applyBorder="1" applyAlignment="1">
      <alignment horizontal="left" vertical="center"/>
    </xf>
    <xf numFmtId="2" fontId="30" fillId="0" borderId="1" xfId="688" applyNumberFormat="1" applyFont="1" applyFill="1" applyBorder="1" applyAlignment="1">
      <alignment vertical="center"/>
    </xf>
    <xf numFmtId="2" fontId="30" fillId="0" borderId="4" xfId="3368" applyNumberFormat="1" applyFont="1" applyFill="1" applyBorder="1" applyAlignment="1">
      <alignment horizontal="center" vertical="center"/>
    </xf>
    <xf numFmtId="10" fontId="30" fillId="0" borderId="4" xfId="3368" applyNumberFormat="1" applyFont="1" applyFill="1" applyBorder="1" applyAlignment="1">
      <alignment horizontal="center" vertical="center"/>
    </xf>
    <xf numFmtId="0" fontId="30" fillId="44" borderId="1" xfId="3373" applyFont="1" applyFill="1" applyBorder="1" applyAlignment="1">
      <alignment vertical="center"/>
    </xf>
    <xf numFmtId="2" fontId="30" fillId="44" borderId="10" xfId="3373" applyNumberFormat="1" applyFont="1" applyFill="1" applyBorder="1" applyAlignment="1">
      <alignment horizontal="center" vertical="center"/>
    </xf>
    <xf numFmtId="10" fontId="30" fillId="44" borderId="10" xfId="3368" applyNumberFormat="1" applyFont="1" applyFill="1" applyBorder="1" applyAlignment="1">
      <alignment horizontal="center" vertical="center"/>
    </xf>
    <xf numFmtId="0" fontId="30" fillId="0" borderId="1" xfId="3373" applyFont="1" applyFill="1" applyBorder="1" applyAlignment="1">
      <alignment horizontal="left" vertical="center" wrapText="1"/>
    </xf>
    <xf numFmtId="10" fontId="30" fillId="0" borderId="1" xfId="3335" applyNumberFormat="1" applyFont="1" applyFill="1" applyBorder="1" applyAlignment="1">
      <alignment vertical="center" wrapText="1"/>
    </xf>
    <xf numFmtId="2" fontId="30" fillId="0" borderId="1" xfId="3335" applyNumberFormat="1" applyFont="1" applyFill="1" applyBorder="1" applyAlignment="1">
      <alignment vertical="center"/>
    </xf>
    <xf numFmtId="2" fontId="24" fillId="0" borderId="1" xfId="3373" applyNumberFormat="1" applyFont="1" applyFill="1" applyBorder="1" applyAlignment="1">
      <alignment horizontal="center" vertical="center"/>
    </xf>
    <xf numFmtId="10" fontId="24" fillId="0" borderId="1" xfId="3373" applyNumberFormat="1" applyFont="1" applyFill="1" applyBorder="1" applyAlignment="1">
      <alignment horizontal="center" vertical="center"/>
    </xf>
    <xf numFmtId="2" fontId="30" fillId="0" borderId="1" xfId="3373" applyNumberFormat="1" applyFont="1" applyFill="1" applyBorder="1" applyAlignment="1">
      <alignment horizontal="center" vertical="center"/>
    </xf>
    <xf numFmtId="10" fontId="30" fillId="0" borderId="1" xfId="3373" applyNumberFormat="1" applyFont="1" applyFill="1" applyBorder="1" applyAlignment="1">
      <alignment horizontal="center" vertical="center"/>
    </xf>
    <xf numFmtId="2" fontId="30" fillId="44" borderId="1" xfId="3373" applyNumberFormat="1" applyFont="1" applyFill="1" applyBorder="1" applyAlignment="1">
      <alignment horizontal="right" vertical="center"/>
    </xf>
    <xf numFmtId="10" fontId="30" fillId="44" borderId="1" xfId="3373" applyNumberFormat="1" applyFont="1" applyFill="1" applyBorder="1" applyAlignment="1">
      <alignment vertical="center"/>
    </xf>
    <xf numFmtId="165" fontId="30" fillId="44" borderId="1" xfId="3373" applyNumberFormat="1" applyFont="1" applyFill="1" applyBorder="1" applyAlignment="1">
      <alignment vertical="center"/>
    </xf>
    <xf numFmtId="10" fontId="30" fillId="44" borderId="1" xfId="3373" applyNumberFormat="1" applyFont="1" applyFill="1" applyBorder="1" applyAlignment="1">
      <alignment horizontal="center" vertical="center"/>
    </xf>
    <xf numFmtId="165" fontId="30" fillId="44" borderId="10" xfId="3373" applyNumberFormat="1" applyFont="1" applyFill="1" applyBorder="1" applyAlignment="1">
      <alignment horizontal="center" vertical="center"/>
    </xf>
    <xf numFmtId="180" fontId="30" fillId="0" borderId="1" xfId="3374" applyNumberFormat="1" applyFont="1" applyFill="1" applyBorder="1" applyAlignment="1">
      <alignment horizontal="left" vertical="center"/>
    </xf>
    <xf numFmtId="10" fontId="30" fillId="0" borderId="1" xfId="688" applyNumberFormat="1" applyFont="1" applyFill="1" applyBorder="1" applyAlignment="1">
      <alignment vertical="center"/>
    </xf>
    <xf numFmtId="191" fontId="30" fillId="0" borderId="1" xfId="3335" applyNumberFormat="1" applyFont="1" applyFill="1" applyBorder="1" applyAlignment="1">
      <alignment vertical="center"/>
    </xf>
    <xf numFmtId="0" fontId="30" fillId="0" borderId="1" xfId="3373" applyFont="1" applyFill="1" applyBorder="1" applyAlignment="1">
      <alignment vertical="center"/>
    </xf>
    <xf numFmtId="180" fontId="30" fillId="0" borderId="1" xfId="3374" quotePrefix="1" applyNumberFormat="1" applyFont="1" applyFill="1" applyBorder="1" applyAlignment="1">
      <alignment horizontal="left" vertical="center"/>
    </xf>
    <xf numFmtId="180" fontId="30" fillId="0" borderId="1" xfId="3374" applyNumberFormat="1" applyFont="1" applyFill="1" applyBorder="1" applyAlignment="1">
      <alignment horizontal="left" vertical="center" wrapText="1"/>
    </xf>
    <xf numFmtId="180" fontId="30" fillId="44" borderId="1" xfId="3374" applyNumberFormat="1" applyFont="1" applyFill="1" applyBorder="1" applyAlignment="1">
      <alignment horizontal="left" vertical="center"/>
    </xf>
    <xf numFmtId="10" fontId="30" fillId="0" borderId="1" xfId="3335" applyNumberFormat="1" applyFont="1" applyFill="1" applyBorder="1" applyAlignment="1">
      <alignment horizontal="center" vertical="center"/>
    </xf>
    <xf numFmtId="10" fontId="30" fillId="44" borderId="1" xfId="3335" applyNumberFormat="1" applyFont="1" applyFill="1" applyBorder="1" applyAlignment="1">
      <alignment horizontal="center" vertical="center"/>
    </xf>
    <xf numFmtId="165" fontId="30" fillId="44" borderId="58" xfId="3373" applyNumberFormat="1" applyFont="1" applyFill="1" applyBorder="1" applyAlignment="1">
      <alignment horizontal="center" vertical="center"/>
    </xf>
    <xf numFmtId="10" fontId="30" fillId="44" borderId="41" xfId="3335" applyNumberFormat="1" applyFont="1" applyFill="1" applyBorder="1" applyAlignment="1">
      <alignment horizontal="center" vertical="center"/>
    </xf>
    <xf numFmtId="0" fontId="30" fillId="0" borderId="0" xfId="3364" applyFont="1" applyFill="1" applyAlignment="1">
      <alignment horizontal="center" vertical="center"/>
    </xf>
    <xf numFmtId="0" fontId="4" fillId="0" borderId="0" xfId="3364" applyFont="1" applyFill="1" applyAlignment="1">
      <alignment vertical="center"/>
    </xf>
    <xf numFmtId="0" fontId="69" fillId="0" borderId="0" xfId="3364" applyFont="1" applyFill="1" applyAlignment="1">
      <alignment horizontal="center" vertical="center"/>
    </xf>
    <xf numFmtId="0" fontId="69" fillId="37" borderId="0" xfId="3364" applyFont="1" applyFill="1" applyBorder="1" applyAlignment="1">
      <alignment vertical="center"/>
    </xf>
    <xf numFmtId="0" fontId="4" fillId="37" borderId="0" xfId="3364" applyFont="1" applyFill="1" applyBorder="1" applyAlignment="1">
      <alignment vertical="center"/>
    </xf>
    <xf numFmtId="0" fontId="161" fillId="0" borderId="0" xfId="3364" applyFont="1" applyFill="1" applyAlignment="1">
      <alignment horizontal="center" vertical="center"/>
    </xf>
    <xf numFmtId="0" fontId="80" fillId="37" borderId="76" xfId="3364" applyFont="1" applyFill="1" applyBorder="1" applyAlignment="1">
      <alignment vertical="center"/>
    </xf>
    <xf numFmtId="0" fontId="80" fillId="37" borderId="76" xfId="3364" applyFont="1" applyFill="1" applyBorder="1" applyAlignment="1">
      <alignment horizontal="center" vertical="center"/>
    </xf>
    <xf numFmtId="0" fontId="162" fillId="37" borderId="76" xfId="3364" applyFont="1" applyFill="1" applyBorder="1" applyAlignment="1">
      <alignment horizontal="right" vertical="center"/>
    </xf>
    <xf numFmtId="0" fontId="162" fillId="0" borderId="0" xfId="3364" applyFont="1" applyFill="1" applyAlignment="1">
      <alignment horizontal="right" vertical="center"/>
    </xf>
    <xf numFmtId="0" fontId="80" fillId="0" borderId="0" xfId="3364" applyFont="1" applyFill="1" applyAlignment="1">
      <alignment vertical="center"/>
    </xf>
    <xf numFmtId="166" fontId="70" fillId="0" borderId="77" xfId="3364" applyNumberFormat="1" applyFont="1" applyFill="1" applyBorder="1" applyAlignment="1">
      <alignment horizontal="center" vertical="center" wrapText="1"/>
    </xf>
    <xf numFmtId="166" fontId="70" fillId="42" borderId="77" xfId="3364" applyNumberFormat="1" applyFont="1" applyFill="1" applyBorder="1" applyAlignment="1">
      <alignment horizontal="center" vertical="center" wrapText="1"/>
    </xf>
    <xf numFmtId="0" fontId="19" fillId="0" borderId="0" xfId="3364" applyFont="1" applyFill="1" applyAlignment="1">
      <alignment vertical="center"/>
    </xf>
    <xf numFmtId="0" fontId="19" fillId="0" borderId="77" xfId="3364" applyFont="1" applyFill="1" applyBorder="1" applyAlignment="1">
      <alignment horizontal="center" vertical="center" wrapText="1"/>
    </xf>
    <xf numFmtId="0" fontId="19" fillId="44" borderId="77" xfId="3364" applyFont="1" applyFill="1" applyBorder="1" applyAlignment="1">
      <alignment horizontal="center" vertical="center" wrapText="1"/>
    </xf>
    <xf numFmtId="0" fontId="19" fillId="5" borderId="77" xfId="3364" applyFont="1" applyFill="1" applyBorder="1" applyAlignment="1">
      <alignment horizontal="center" vertical="center" wrapText="1"/>
    </xf>
    <xf numFmtId="0" fontId="19" fillId="42" borderId="77" xfId="3364" applyFont="1" applyFill="1" applyBorder="1" applyAlignment="1">
      <alignment horizontal="center" vertical="center" wrapText="1"/>
    </xf>
    <xf numFmtId="0" fontId="19" fillId="0" borderId="0" xfId="3364" applyFont="1" applyFill="1" applyBorder="1" applyAlignment="1">
      <alignment horizontal="center" vertical="center" wrapText="1"/>
    </xf>
    <xf numFmtId="0" fontId="19" fillId="0" borderId="77" xfId="3364" applyFont="1" applyFill="1" applyBorder="1" applyAlignment="1">
      <alignment horizontal="center" vertical="center"/>
    </xf>
    <xf numFmtId="0" fontId="19" fillId="44" borderId="77" xfId="3364" applyFont="1" applyFill="1" applyBorder="1" applyAlignment="1">
      <alignment horizontal="center" vertical="center"/>
    </xf>
    <xf numFmtId="0" fontId="19" fillId="42" borderId="77" xfId="3364" applyFont="1" applyFill="1" applyBorder="1" applyAlignment="1">
      <alignment horizontal="center" vertical="center"/>
    </xf>
    <xf numFmtId="0" fontId="19" fillId="0" borderId="0" xfId="3364" applyFont="1" applyFill="1" applyBorder="1" applyAlignment="1">
      <alignment horizontal="center" vertical="center"/>
    </xf>
    <xf numFmtId="0" fontId="19" fillId="0" borderId="0" xfId="3364" applyFont="1" applyFill="1" applyAlignment="1">
      <alignment horizontal="center" vertical="center"/>
    </xf>
    <xf numFmtId="0" fontId="80" fillId="0" borderId="77" xfId="3364" applyFont="1" applyFill="1" applyBorder="1" applyAlignment="1">
      <alignment vertical="center"/>
    </xf>
    <xf numFmtId="0" fontId="80" fillId="44" borderId="77" xfId="3364" applyFont="1" applyFill="1" applyBorder="1" applyAlignment="1">
      <alignment vertical="center"/>
    </xf>
    <xf numFmtId="0" fontId="80" fillId="0" borderId="77" xfId="3364" applyFont="1" applyFill="1" applyBorder="1" applyAlignment="1">
      <alignment horizontal="center" vertical="center"/>
    </xf>
    <xf numFmtId="0" fontId="80" fillId="44" borderId="77" xfId="3364" applyFont="1" applyFill="1" applyBorder="1" applyAlignment="1">
      <alignment horizontal="center" vertical="center"/>
    </xf>
    <xf numFmtId="0" fontId="80" fillId="42" borderId="77" xfId="3364" applyFont="1" applyFill="1" applyBorder="1" applyAlignment="1">
      <alignment vertical="center"/>
    </xf>
    <xf numFmtId="0" fontId="80" fillId="0" borderId="0" xfId="3364" applyFont="1" applyFill="1" applyBorder="1" applyAlignment="1">
      <alignment vertical="center"/>
    </xf>
    <xf numFmtId="0" fontId="69" fillId="44" borderId="77" xfId="3364" applyFont="1" applyFill="1" applyBorder="1" applyAlignment="1">
      <alignment horizontal="center" vertical="center"/>
    </xf>
    <xf numFmtId="0" fontId="69" fillId="44" borderId="77" xfId="3364" applyFont="1" applyFill="1" applyBorder="1" applyAlignment="1">
      <alignment vertical="center"/>
    </xf>
    <xf numFmtId="2" fontId="69" fillId="44" borderId="77" xfId="3364" applyNumberFormat="1" applyFont="1" applyFill="1" applyBorder="1" applyAlignment="1">
      <alignment vertical="center"/>
    </xf>
    <xf numFmtId="2" fontId="4" fillId="44" borderId="77" xfId="3364" applyNumberFormat="1" applyFont="1" applyFill="1" applyBorder="1" applyAlignment="1">
      <alignment horizontal="center" vertical="center"/>
    </xf>
    <xf numFmtId="0" fontId="4" fillId="44" borderId="77" xfId="3364" applyFont="1" applyFill="1" applyBorder="1" applyAlignment="1">
      <alignment vertical="center"/>
    </xf>
    <xf numFmtId="2" fontId="4" fillId="44" borderId="77" xfId="3364" applyNumberFormat="1" applyFont="1" applyFill="1" applyBorder="1" applyAlignment="1">
      <alignment vertical="center"/>
    </xf>
    <xf numFmtId="2" fontId="4" fillId="0" borderId="0" xfId="3364" applyNumberFormat="1" applyFont="1" applyFill="1" applyBorder="1" applyAlignment="1">
      <alignment vertical="center"/>
    </xf>
    <xf numFmtId="0" fontId="4" fillId="0" borderId="77" xfId="3364" applyFont="1" applyFill="1" applyBorder="1" applyAlignment="1">
      <alignment horizontal="center" vertical="center"/>
    </xf>
    <xf numFmtId="0" fontId="4" fillId="0" borderId="77" xfId="3364" applyFont="1" applyFill="1" applyBorder="1" applyAlignment="1">
      <alignment vertical="center"/>
    </xf>
    <xf numFmtId="2" fontId="4" fillId="0" borderId="77" xfId="3364" applyNumberFormat="1" applyFont="1" applyFill="1" applyBorder="1" applyAlignment="1">
      <alignment vertical="center"/>
    </xf>
    <xf numFmtId="2" fontId="4" fillId="0" borderId="77" xfId="3364" applyNumberFormat="1" applyFont="1" applyFill="1" applyBorder="1" applyAlignment="1">
      <alignment horizontal="center" vertical="center"/>
    </xf>
    <xf numFmtId="2" fontId="4" fillId="42" borderId="77" xfId="3364" applyNumberFormat="1" applyFont="1" applyFill="1" applyBorder="1" applyAlignment="1">
      <alignment vertical="center"/>
    </xf>
    <xf numFmtId="10" fontId="4" fillId="0" borderId="77" xfId="4" applyNumberFormat="1" applyFont="1" applyFill="1" applyBorder="1" applyAlignment="1">
      <alignment horizontal="center" vertical="center"/>
    </xf>
    <xf numFmtId="0" fontId="69" fillId="0" borderId="77" xfId="3364" applyFont="1" applyFill="1" applyBorder="1" applyAlignment="1">
      <alignment horizontal="center" vertical="center"/>
    </xf>
    <xf numFmtId="2" fontId="69" fillId="0" borderId="77" xfId="3364" applyNumberFormat="1" applyFont="1" applyFill="1" applyBorder="1" applyAlignment="1">
      <alignment vertical="center"/>
    </xf>
    <xf numFmtId="2" fontId="69" fillId="0" borderId="0" xfId="3364" applyNumberFormat="1" applyFont="1" applyFill="1" applyBorder="1" applyAlignment="1">
      <alignment vertical="center"/>
    </xf>
    <xf numFmtId="0" fontId="4" fillId="42" borderId="77" xfId="3364" applyFont="1" applyFill="1" applyBorder="1" applyAlignment="1">
      <alignment vertical="center"/>
    </xf>
    <xf numFmtId="0" fontId="4" fillId="0" borderId="0" xfId="3364" applyFont="1" applyFill="1" applyBorder="1" applyAlignment="1">
      <alignment vertical="center"/>
    </xf>
    <xf numFmtId="10" fontId="69" fillId="44" borderId="77" xfId="4" applyNumberFormat="1" applyFont="1" applyFill="1" applyBorder="1" applyAlignment="1">
      <alignment horizontal="center" vertical="center"/>
    </xf>
    <xf numFmtId="10" fontId="4" fillId="44" borderId="77" xfId="4" applyNumberFormat="1" applyFont="1" applyFill="1" applyBorder="1" applyAlignment="1">
      <alignment horizontal="center" vertical="center"/>
    </xf>
    <xf numFmtId="10" fontId="4" fillId="44" borderId="77" xfId="4" applyNumberFormat="1" applyFont="1" applyFill="1" applyBorder="1" applyAlignment="1">
      <alignment vertical="center"/>
    </xf>
    <xf numFmtId="10" fontId="4" fillId="42" borderId="77" xfId="4" applyNumberFormat="1" applyFont="1" applyFill="1" applyBorder="1" applyAlignment="1">
      <alignment vertical="center"/>
    </xf>
    <xf numFmtId="10" fontId="4" fillId="0" borderId="0" xfId="4" applyNumberFormat="1" applyFont="1" applyFill="1" applyBorder="1" applyAlignment="1">
      <alignment vertical="center"/>
    </xf>
    <xf numFmtId="2" fontId="69" fillId="42" borderId="77" xfId="3364" applyNumberFormat="1" applyFont="1" applyFill="1" applyBorder="1" applyAlignment="1">
      <alignment vertical="center"/>
    </xf>
    <xf numFmtId="0" fontId="69" fillId="0" borderId="77" xfId="3364" applyFont="1" applyFill="1" applyBorder="1" applyAlignment="1">
      <alignment vertical="center"/>
    </xf>
    <xf numFmtId="0" fontId="76" fillId="0" borderId="77" xfId="3364" applyFont="1" applyFill="1" applyBorder="1" applyAlignment="1">
      <alignment vertical="center" wrapText="1"/>
    </xf>
    <xf numFmtId="0" fontId="4" fillId="0" borderId="77" xfId="3370" applyNumberFormat="1" applyFont="1" applyFill="1" applyBorder="1" applyAlignment="1">
      <alignment horizontal="center" vertical="center"/>
    </xf>
    <xf numFmtId="0" fontId="4" fillId="0" borderId="77" xfId="3370" applyNumberFormat="1" applyFont="1" applyFill="1" applyBorder="1" applyAlignment="1">
      <alignment vertical="center"/>
    </xf>
    <xf numFmtId="0" fontId="69" fillId="44" borderId="77" xfId="3364" applyFont="1" applyFill="1" applyBorder="1" applyAlignment="1">
      <alignment vertical="center" wrapText="1"/>
    </xf>
    <xf numFmtId="0" fontId="42" fillId="44" borderId="77" xfId="3364" applyFont="1" applyFill="1" applyBorder="1" applyAlignment="1">
      <alignment vertical="center" wrapText="1"/>
    </xf>
    <xf numFmtId="0" fontId="69" fillId="0" borderId="77" xfId="3370" applyNumberFormat="1" applyFont="1" applyFill="1" applyBorder="1" applyAlignment="1">
      <alignment horizontal="center" vertical="center"/>
    </xf>
    <xf numFmtId="0" fontId="69" fillId="0" borderId="77" xfId="3370" applyNumberFormat="1" applyFont="1" applyFill="1" applyBorder="1" applyAlignment="1">
      <alignment vertical="center"/>
    </xf>
    <xf numFmtId="2" fontId="80" fillId="0" borderId="0" xfId="3364" applyNumberFormat="1" applyFont="1" applyFill="1" applyAlignment="1">
      <alignment vertical="center"/>
    </xf>
    <xf numFmtId="180" fontId="4" fillId="0" borderId="77" xfId="3365" applyFont="1" applyFill="1" applyBorder="1" applyAlignment="1">
      <alignment horizontal="left" vertical="center"/>
    </xf>
    <xf numFmtId="180" fontId="4" fillId="0" borderId="77" xfId="3365" quotePrefix="1" applyFont="1" applyFill="1" applyBorder="1" applyAlignment="1">
      <alignment horizontal="left" vertical="center"/>
    </xf>
    <xf numFmtId="0" fontId="4" fillId="0" borderId="77" xfId="3364" applyFont="1" applyFill="1" applyBorder="1" applyAlignment="1">
      <alignment horizontal="left" vertical="center"/>
    </xf>
    <xf numFmtId="0" fontId="69" fillId="44" borderId="77" xfId="3370" applyNumberFormat="1" applyFont="1" applyFill="1" applyBorder="1" applyAlignment="1">
      <alignment horizontal="center" vertical="center"/>
    </xf>
    <xf numFmtId="0" fontId="69" fillId="44" borderId="77" xfId="3370" applyNumberFormat="1" applyFont="1" applyFill="1" applyBorder="1" applyAlignment="1">
      <alignment horizontal="left" vertical="center"/>
    </xf>
    <xf numFmtId="0" fontId="69" fillId="0" borderId="77" xfId="3370" applyNumberFormat="1" applyFont="1" applyFill="1" applyBorder="1" applyAlignment="1">
      <alignment horizontal="left" vertical="center"/>
    </xf>
    <xf numFmtId="165" fontId="4" fillId="0" borderId="77" xfId="3364" applyNumberFormat="1" applyFont="1" applyFill="1" applyBorder="1" applyAlignment="1">
      <alignment vertical="center"/>
    </xf>
    <xf numFmtId="187" fontId="4" fillId="0" borderId="77" xfId="3364" applyNumberFormat="1" applyFont="1" applyFill="1" applyBorder="1" applyAlignment="1">
      <alignment vertical="center"/>
    </xf>
    <xf numFmtId="187" fontId="4" fillId="42" borderId="77" xfId="3364" applyNumberFormat="1" applyFont="1" applyFill="1" applyBorder="1" applyAlignment="1">
      <alignment vertical="center"/>
    </xf>
    <xf numFmtId="0" fontId="80" fillId="44" borderId="0" xfId="3364" applyFont="1" applyFill="1" applyAlignment="1">
      <alignment vertical="center"/>
    </xf>
    <xf numFmtId="0" fontId="80" fillId="0" borderId="0" xfId="3364" applyFont="1" applyFill="1" applyAlignment="1">
      <alignment horizontal="center" vertical="center"/>
    </xf>
    <xf numFmtId="0" fontId="80" fillId="44" borderId="0" xfId="3364" applyFont="1" applyFill="1" applyAlignment="1">
      <alignment horizontal="center" vertical="center"/>
    </xf>
    <xf numFmtId="10" fontId="80" fillId="0" borderId="0" xfId="4" applyNumberFormat="1" applyFont="1" applyFill="1" applyAlignment="1">
      <alignment horizontal="center" vertical="center"/>
    </xf>
    <xf numFmtId="0" fontId="80" fillId="42" borderId="0" xfId="3364" applyFont="1" applyFill="1" applyAlignment="1">
      <alignment vertical="center"/>
    </xf>
    <xf numFmtId="0" fontId="4" fillId="0" borderId="0" xfId="3372" applyAlignment="1">
      <alignment horizontal="center"/>
    </xf>
    <xf numFmtId="0" fontId="4" fillId="0" borderId="0" xfId="3372" applyFont="1" applyAlignment="1">
      <alignment horizontal="center"/>
    </xf>
    <xf numFmtId="0" fontId="4" fillId="40" borderId="79" xfId="7" applyFill="1" applyBorder="1" applyAlignment="1">
      <alignment horizontal="center" vertical="center"/>
    </xf>
    <xf numFmtId="180" fontId="69" fillId="40" borderId="54" xfId="3365" applyFont="1" applyFill="1" applyBorder="1" applyAlignment="1">
      <alignment horizontal="center" vertical="center"/>
    </xf>
    <xf numFmtId="164" fontId="72" fillId="40" borderId="26" xfId="660" applyNumberFormat="1" applyFont="1" applyFill="1" applyBorder="1" applyAlignment="1">
      <alignment vertical="center"/>
    </xf>
    <xf numFmtId="2" fontId="72" fillId="40" borderId="26" xfId="7" applyNumberFormat="1" applyFont="1" applyFill="1" applyBorder="1" applyAlignment="1">
      <alignment vertical="center"/>
    </xf>
    <xf numFmtId="1" fontId="99" fillId="0" borderId="9" xfId="660" applyNumberFormat="1" applyFont="1" applyFill="1" applyBorder="1" applyAlignment="1">
      <alignment vertical="center"/>
    </xf>
    <xf numFmtId="1" fontId="99" fillId="0" borderId="10" xfId="660" applyNumberFormat="1" applyFont="1" applyFill="1" applyBorder="1" applyAlignment="1">
      <alignment vertical="center"/>
    </xf>
    <xf numFmtId="1" fontId="97" fillId="38" borderId="9" xfId="3362" applyNumberFormat="1" applyFont="1" applyFill="1" applyBorder="1" applyAlignment="1">
      <alignment vertical="center"/>
    </xf>
    <xf numFmtId="1" fontId="97" fillId="38" borderId="10" xfId="3362" applyNumberFormat="1" applyFont="1" applyFill="1" applyBorder="1" applyAlignment="1">
      <alignment vertical="center"/>
    </xf>
    <xf numFmtId="1" fontId="98" fillId="38" borderId="27" xfId="3362" applyNumberFormat="1" applyFont="1" applyFill="1" applyBorder="1" applyAlignment="1">
      <alignment vertical="center"/>
    </xf>
    <xf numFmtId="1" fontId="98" fillId="38" borderId="28" xfId="3362" applyNumberFormat="1" applyFont="1" applyFill="1" applyBorder="1" applyAlignment="1">
      <alignment vertical="center"/>
    </xf>
    <xf numFmtId="2" fontId="69" fillId="44" borderId="77" xfId="3364" applyNumberFormat="1" applyFont="1" applyFill="1" applyBorder="1" applyAlignment="1">
      <alignment horizontal="right" vertical="center"/>
    </xf>
    <xf numFmtId="2" fontId="4" fillId="0" borderId="77" xfId="3364" applyNumberFormat="1" applyFont="1" applyFill="1" applyBorder="1" applyAlignment="1">
      <alignment horizontal="right" vertical="center"/>
    </xf>
    <xf numFmtId="2" fontId="4" fillId="44" borderId="77" xfId="3364" applyNumberFormat="1" applyFont="1" applyFill="1" applyBorder="1" applyAlignment="1">
      <alignment horizontal="right" vertical="center"/>
    </xf>
    <xf numFmtId="2" fontId="4" fillId="0" borderId="78" xfId="3364" applyNumberFormat="1" applyFont="1" applyFill="1" applyBorder="1" applyAlignment="1">
      <alignment horizontal="right" vertical="center"/>
    </xf>
    <xf numFmtId="0" fontId="4" fillId="0" borderId="77" xfId="3364" applyFont="1" applyFill="1" applyBorder="1" applyAlignment="1">
      <alignment horizontal="right" vertical="center"/>
    </xf>
    <xf numFmtId="10" fontId="4" fillId="0" borderId="77" xfId="4" applyNumberFormat="1" applyFont="1" applyFill="1" applyBorder="1" applyAlignment="1">
      <alignment horizontal="right" vertical="center"/>
    </xf>
    <xf numFmtId="2" fontId="69" fillId="0" borderId="77" xfId="3364" applyNumberFormat="1" applyFont="1" applyFill="1" applyBorder="1" applyAlignment="1">
      <alignment horizontal="right" vertical="center"/>
    </xf>
    <xf numFmtId="10" fontId="69" fillId="44" borderId="77" xfId="4" applyNumberFormat="1" applyFont="1" applyFill="1" applyBorder="1" applyAlignment="1">
      <alignment horizontal="right" vertical="center"/>
    </xf>
    <xf numFmtId="10" fontId="4" fillId="44" borderId="77" xfId="4" applyNumberFormat="1" applyFont="1" applyFill="1" applyBorder="1" applyAlignment="1">
      <alignment horizontal="right" vertical="center"/>
    </xf>
    <xf numFmtId="10" fontId="69" fillId="0" borderId="77" xfId="4" applyNumberFormat="1" applyFont="1" applyFill="1" applyBorder="1" applyAlignment="1">
      <alignment horizontal="right" vertical="center"/>
    </xf>
    <xf numFmtId="193" fontId="4" fillId="44" borderId="77" xfId="4" applyNumberFormat="1" applyFont="1" applyFill="1" applyBorder="1" applyAlignment="1">
      <alignment horizontal="right" vertical="center"/>
    </xf>
    <xf numFmtId="187" fontId="4" fillId="0" borderId="77" xfId="3364" applyNumberFormat="1" applyFont="1" applyFill="1" applyBorder="1" applyAlignment="1">
      <alignment horizontal="right" vertical="center"/>
    </xf>
    <xf numFmtId="193" fontId="4" fillId="0" borderId="77" xfId="4" applyNumberFormat="1" applyFont="1" applyFill="1" applyBorder="1" applyAlignment="1">
      <alignment horizontal="right" vertical="center"/>
    </xf>
    <xf numFmtId="0" fontId="80" fillId="0" borderId="0" xfId="3364" applyFont="1" applyFill="1" applyAlignment="1">
      <alignment horizontal="right" vertical="center"/>
    </xf>
    <xf numFmtId="165" fontId="4" fillId="0" borderId="77" xfId="3364" applyNumberFormat="1" applyFont="1" applyFill="1" applyBorder="1" applyAlignment="1">
      <alignment horizontal="right" vertical="center"/>
    </xf>
    <xf numFmtId="0" fontId="30" fillId="37" borderId="1" xfId="3362" applyFont="1" applyFill="1" applyBorder="1" applyAlignment="1">
      <alignment horizontal="center" vertical="center"/>
    </xf>
    <xf numFmtId="0" fontId="30" fillId="37" borderId="1" xfId="3362" applyFont="1" applyFill="1" applyBorder="1" applyAlignment="1">
      <alignment vertical="center"/>
    </xf>
    <xf numFmtId="0" fontId="73" fillId="40" borderId="1" xfId="3362" applyFont="1" applyFill="1" applyBorder="1" applyAlignment="1">
      <alignment horizontal="right" vertical="center"/>
    </xf>
    <xf numFmtId="194" fontId="5" fillId="0" borderId="0" xfId="2" applyNumberFormat="1" applyFont="1" applyFill="1" applyBorder="1" applyAlignment="1">
      <alignment vertical="top"/>
    </xf>
    <xf numFmtId="0" fontId="5" fillId="0" borderId="1" xfId="2" applyFont="1" applyFill="1" applyBorder="1" applyAlignment="1">
      <alignment horizontal="center" vertical="top"/>
    </xf>
    <xf numFmtId="0" fontId="2" fillId="0" borderId="1" xfId="2" applyFont="1" applyFill="1" applyBorder="1" applyAlignment="1">
      <alignment horizontal="center" vertical="top"/>
    </xf>
    <xf numFmtId="0" fontId="5" fillId="0" borderId="41" xfId="2" applyFont="1" applyFill="1" applyBorder="1" applyAlignment="1">
      <alignment vertical="top"/>
    </xf>
    <xf numFmtId="0" fontId="0" fillId="0" borderId="1" xfId="0" applyBorder="1" applyAlignment="1">
      <alignment horizontal="center"/>
    </xf>
    <xf numFmtId="187" fontId="60" fillId="0" borderId="24" xfId="6" applyNumberFormat="1" applyFont="1" applyFill="1" applyBorder="1" applyAlignment="1">
      <alignment horizontal="center" vertical="top" wrapText="1"/>
    </xf>
    <xf numFmtId="187" fontId="156" fillId="0" borderId="24" xfId="6" applyNumberFormat="1" applyFont="1" applyFill="1" applyBorder="1" applyAlignment="1">
      <alignment horizontal="center" vertical="top" wrapText="1"/>
    </xf>
    <xf numFmtId="187" fontId="159" fillId="0" borderId="24" xfId="6" applyNumberFormat="1" applyFont="1" applyFill="1" applyBorder="1" applyAlignment="1">
      <alignment horizontal="center" vertical="top" wrapText="1"/>
    </xf>
    <xf numFmtId="187" fontId="60" fillId="0" borderId="29" xfId="6" applyNumberFormat="1" applyFont="1" applyFill="1" applyBorder="1" applyAlignment="1">
      <alignment horizontal="center" vertical="top" wrapText="1"/>
    </xf>
    <xf numFmtId="187" fontId="157" fillId="0" borderId="2" xfId="3375" applyNumberFormat="1" applyFont="1" applyFill="1" applyBorder="1" applyAlignment="1">
      <alignment vertical="top" wrapText="1"/>
    </xf>
    <xf numFmtId="187" fontId="60" fillId="55" borderId="73" xfId="6" applyNumberFormat="1" applyFont="1" applyFill="1" applyBorder="1" applyAlignment="1">
      <alignment horizontal="center" vertical="top" wrapText="1"/>
    </xf>
    <xf numFmtId="187" fontId="60" fillId="55" borderId="75" xfId="6" applyNumberFormat="1" applyFont="1" applyFill="1" applyBorder="1" applyAlignment="1">
      <alignment horizontal="center" vertical="top" wrapText="1"/>
    </xf>
    <xf numFmtId="187" fontId="60" fillId="0" borderId="1" xfId="6" applyNumberFormat="1" applyFont="1" applyFill="1" applyBorder="1" applyAlignment="1">
      <alignment horizontal="center" vertical="top" wrapText="1"/>
    </xf>
    <xf numFmtId="187" fontId="156" fillId="0" borderId="1" xfId="6" applyNumberFormat="1" applyFont="1" applyFill="1" applyBorder="1" applyAlignment="1">
      <alignment horizontal="center" vertical="center" wrapText="1"/>
    </xf>
    <xf numFmtId="187" fontId="69" fillId="0" borderId="1" xfId="6" applyNumberFormat="1" applyFont="1" applyBorder="1"/>
    <xf numFmtId="187" fontId="156" fillId="0" borderId="1" xfId="6" applyNumberFormat="1" applyFont="1" applyFill="1" applyBorder="1" applyAlignment="1">
      <alignment horizontal="center" vertical="top" wrapText="1"/>
    </xf>
    <xf numFmtId="187" fontId="157" fillId="51" borderId="9" xfId="3375" applyNumberFormat="1" applyFont="1" applyFill="1" applyBorder="1" applyAlignment="1">
      <alignment horizontal="center"/>
    </xf>
    <xf numFmtId="2" fontId="24" fillId="0" borderId="1" xfId="3362" applyNumberFormat="1" applyFont="1" applyBorder="1" applyAlignment="1">
      <alignment vertical="center"/>
    </xf>
    <xf numFmtId="180" fontId="4" fillId="0" borderId="4" xfId="3365" applyFont="1" applyFill="1" applyBorder="1" applyAlignment="1">
      <alignment horizontal="left" vertical="center"/>
    </xf>
    <xf numFmtId="164" fontId="47" fillId="13" borderId="10" xfId="660" applyNumberFormat="1" applyFont="1" applyFill="1" applyBorder="1" applyAlignment="1">
      <alignment vertical="center" wrapText="1"/>
    </xf>
    <xf numFmtId="0" fontId="19" fillId="0" borderId="77" xfId="3364" applyFont="1" applyFill="1" applyBorder="1" applyAlignment="1">
      <alignment horizontal="center" vertical="center" wrapText="1"/>
    </xf>
    <xf numFmtId="2" fontId="155" fillId="0" borderId="24" xfId="6" applyNumberFormat="1" applyFont="1" applyFill="1" applyBorder="1" applyAlignment="1">
      <alignment horizontal="center" vertical="top" wrapText="1"/>
    </xf>
    <xf numFmtId="1" fontId="24" fillId="42" borderId="1" xfId="3362" applyNumberFormat="1" applyFont="1" applyFill="1" applyBorder="1" applyAlignment="1">
      <alignment horizontal="center" vertical="center"/>
    </xf>
    <xf numFmtId="2" fontId="69" fillId="2" borderId="77" xfId="3364" applyNumberFormat="1" applyFont="1" applyFill="1" applyBorder="1" applyAlignment="1">
      <alignment horizontal="right" vertical="center"/>
    </xf>
    <xf numFmtId="2" fontId="69" fillId="3" borderId="77" xfId="3364" applyNumberFormat="1" applyFont="1" applyFill="1" applyBorder="1" applyAlignment="1">
      <alignment horizontal="right" vertical="center"/>
    </xf>
    <xf numFmtId="0" fontId="163" fillId="37" borderId="1" xfId="3362" applyFont="1" applyFill="1" applyBorder="1" applyAlignment="1">
      <alignment horizontal="center" vertical="center" wrapText="1"/>
    </xf>
    <xf numFmtId="0" fontId="163" fillId="37" borderId="9" xfId="3362" applyFont="1" applyFill="1" applyBorder="1" applyAlignment="1">
      <alignment horizontal="center" vertical="center" wrapText="1"/>
    </xf>
    <xf numFmtId="0" fontId="163" fillId="37" borderId="12" xfId="3362" applyFont="1" applyFill="1" applyBorder="1" applyAlignment="1">
      <alignment horizontal="center" vertical="center" wrapText="1"/>
    </xf>
    <xf numFmtId="0" fontId="163" fillId="48" borderId="1" xfId="3362" applyFont="1" applyFill="1" applyBorder="1" applyAlignment="1">
      <alignment horizontal="center" vertical="center" textRotation="90" wrapText="1"/>
    </xf>
    <xf numFmtId="0" fontId="163" fillId="49" borderId="4" xfId="3362" applyFont="1" applyFill="1" applyBorder="1" applyAlignment="1">
      <alignment horizontal="center" vertical="center" textRotation="90" wrapText="1"/>
    </xf>
    <xf numFmtId="0" fontId="163" fillId="50" borderId="4" xfId="3362" applyFont="1" applyFill="1" applyBorder="1" applyAlignment="1">
      <alignment horizontal="center" vertical="center" textRotation="90" wrapText="1"/>
    </xf>
    <xf numFmtId="0" fontId="163" fillId="51" borderId="4" xfId="3362" applyFont="1" applyFill="1" applyBorder="1" applyAlignment="1">
      <alignment horizontal="center" vertical="center" textRotation="90" wrapText="1"/>
    </xf>
    <xf numFmtId="0" fontId="163" fillId="51" borderId="25" xfId="3362" applyFont="1" applyFill="1" applyBorder="1" applyAlignment="1">
      <alignment horizontal="center" vertical="center" textRotation="90" wrapText="1"/>
    </xf>
    <xf numFmtId="0" fontId="167" fillId="37" borderId="7" xfId="3362" applyFont="1" applyFill="1" applyBorder="1" applyAlignment="1">
      <alignment horizontal="center" vertical="center" wrapText="1"/>
    </xf>
    <xf numFmtId="0" fontId="140" fillId="37" borderId="10" xfId="3362" applyFont="1" applyFill="1" applyBorder="1" applyAlignment="1">
      <alignment vertical="center" wrapText="1"/>
    </xf>
    <xf numFmtId="0" fontId="50" fillId="37" borderId="0" xfId="3362" applyFont="1" applyFill="1"/>
    <xf numFmtId="0" fontId="166" fillId="37" borderId="0" xfId="3362" applyFont="1" applyFill="1"/>
    <xf numFmtId="0" fontId="168" fillId="37" borderId="4" xfId="3362" applyFont="1" applyFill="1" applyBorder="1" applyAlignment="1">
      <alignment horizontal="center" vertical="center" wrapText="1"/>
    </xf>
    <xf numFmtId="0" fontId="11" fillId="37" borderId="25" xfId="3362" applyFont="1" applyFill="1" applyBorder="1" applyAlignment="1">
      <alignment horizontal="center" vertical="center" wrapText="1"/>
    </xf>
    <xf numFmtId="0" fontId="11" fillId="37" borderId="4" xfId="3362" applyFont="1" applyFill="1" applyBorder="1" applyAlignment="1">
      <alignment horizontal="center" vertical="center" shrinkToFit="1"/>
    </xf>
    <xf numFmtId="0" fontId="11" fillId="37" borderId="25" xfId="3362" applyFont="1" applyFill="1" applyBorder="1" applyAlignment="1">
      <alignment horizontal="center" vertical="center" shrinkToFit="1"/>
    </xf>
    <xf numFmtId="0" fontId="11" fillId="37" borderId="64" xfId="3362" applyFont="1" applyFill="1" applyBorder="1" applyAlignment="1">
      <alignment horizontal="center" vertical="center" shrinkToFit="1"/>
    </xf>
    <xf numFmtId="0" fontId="170" fillId="37" borderId="0" xfId="3362" applyFont="1" applyFill="1" applyAlignment="1">
      <alignment horizontal="center" vertical="center" wrapText="1"/>
    </xf>
    <xf numFmtId="0" fontId="50" fillId="37" borderId="0" xfId="3362" applyFont="1" applyFill="1" applyAlignment="1">
      <alignment horizontal="right" vertical="center"/>
    </xf>
    <xf numFmtId="1" fontId="170" fillId="56" borderId="0" xfId="3362" applyNumberFormat="1" applyFont="1" applyFill="1" applyAlignment="1">
      <alignment vertical="center"/>
    </xf>
    <xf numFmtId="0" fontId="51" fillId="5" borderId="2" xfId="3362" applyFont="1" applyFill="1" applyBorder="1" applyAlignment="1">
      <alignment horizontal="center" vertical="center" textRotation="90" wrapText="1"/>
    </xf>
    <xf numFmtId="0" fontId="50" fillId="5" borderId="2" xfId="3362" applyFont="1" applyFill="1" applyBorder="1" applyAlignment="1">
      <alignment horizontal="center" vertical="center" textRotation="90" wrapText="1"/>
    </xf>
    <xf numFmtId="0" fontId="50" fillId="5" borderId="11" xfId="3362" applyFont="1" applyFill="1" applyBorder="1" applyAlignment="1">
      <alignment horizontal="center" vertical="center" textRotation="90" wrapText="1"/>
    </xf>
    <xf numFmtId="0" fontId="50" fillId="5" borderId="1" xfId="3362" applyFont="1" applyFill="1" applyBorder="1" applyAlignment="1">
      <alignment horizontal="center" vertical="center" textRotation="90" wrapText="1"/>
    </xf>
    <xf numFmtId="0" fontId="50" fillId="0" borderId="1" xfId="3362" applyFont="1" applyFill="1" applyBorder="1" applyAlignment="1">
      <alignment horizontal="center" vertical="center"/>
    </xf>
    <xf numFmtId="0" fontId="50" fillId="0" borderId="1" xfId="3362" applyFont="1" applyFill="1" applyBorder="1" applyAlignment="1">
      <alignment horizontal="left" vertical="center" wrapText="1"/>
    </xf>
    <xf numFmtId="0" fontId="166" fillId="37" borderId="1" xfId="3362" applyFont="1" applyFill="1" applyBorder="1" applyAlignment="1">
      <alignment horizontal="center" vertical="center" wrapText="1"/>
    </xf>
    <xf numFmtId="1" fontId="50" fillId="0" borderId="1" xfId="3362" applyNumberFormat="1" applyFont="1" applyFill="1" applyBorder="1" applyAlignment="1">
      <alignment horizontal="center" vertical="center"/>
    </xf>
    <xf numFmtId="2" fontId="50" fillId="0" borderId="1" xfId="3362" applyNumberFormat="1" applyFont="1" applyFill="1" applyBorder="1" applyAlignment="1">
      <alignment horizontal="right" vertical="center" shrinkToFit="1"/>
    </xf>
    <xf numFmtId="2" fontId="50" fillId="0" borderId="1" xfId="3362" applyNumberFormat="1" applyFont="1" applyFill="1" applyBorder="1" applyAlignment="1">
      <alignment vertical="center"/>
    </xf>
    <xf numFmtId="0" fontId="50" fillId="0" borderId="0" xfId="3362" applyFont="1" applyFill="1" applyAlignment="1">
      <alignment vertical="center"/>
    </xf>
    <xf numFmtId="0" fontId="50" fillId="37" borderId="0" xfId="3362" applyFont="1" applyFill="1" applyAlignment="1">
      <alignment vertical="center"/>
    </xf>
    <xf numFmtId="0" fontId="50" fillId="0" borderId="11" xfId="3362" applyFont="1" applyFill="1" applyBorder="1" applyAlignment="1">
      <alignment horizontal="left" vertical="center" wrapText="1"/>
    </xf>
    <xf numFmtId="0" fontId="50" fillId="0" borderId="2" xfId="3362" applyFont="1" applyFill="1" applyBorder="1" applyAlignment="1">
      <alignment horizontal="center" vertical="center"/>
    </xf>
    <xf numFmtId="1" fontId="50" fillId="0" borderId="2" xfId="3362" applyNumberFormat="1" applyFont="1" applyFill="1" applyBorder="1" applyAlignment="1">
      <alignment horizontal="center" vertical="center"/>
    </xf>
    <xf numFmtId="2" fontId="50" fillId="0" borderId="2" xfId="3362" applyNumberFormat="1" applyFont="1" applyFill="1" applyBorder="1" applyAlignment="1">
      <alignment vertical="center"/>
    </xf>
    <xf numFmtId="0" fontId="171" fillId="37" borderId="1" xfId="3362" applyFont="1" applyFill="1" applyBorder="1" applyAlignment="1">
      <alignment horizontal="center" vertical="center" wrapText="1"/>
    </xf>
    <xf numFmtId="1" fontId="173" fillId="56" borderId="1" xfId="3362" applyNumberFormat="1" applyFont="1" applyFill="1" applyBorder="1" applyAlignment="1">
      <alignment horizontal="center" vertical="center" shrinkToFit="1"/>
    </xf>
    <xf numFmtId="0" fontId="171" fillId="37" borderId="0" xfId="3362" applyFont="1" applyFill="1" applyAlignment="1">
      <alignment horizontal="center" vertical="center" wrapText="1"/>
    </xf>
    <xf numFmtId="1" fontId="170" fillId="37" borderId="0" xfId="3362" applyNumberFormat="1" applyFont="1" applyFill="1" applyAlignment="1">
      <alignment vertical="center"/>
    </xf>
    <xf numFmtId="0" fontId="163" fillId="37" borderId="0" xfId="3362" applyFont="1" applyFill="1"/>
    <xf numFmtId="0" fontId="170" fillId="56" borderId="0" xfId="3362" applyFont="1" applyFill="1" applyAlignment="1">
      <alignment vertical="center"/>
    </xf>
    <xf numFmtId="0" fontId="51" fillId="37" borderId="0" xfId="3362" applyFont="1" applyFill="1" applyAlignment="1">
      <alignment horizontal="center"/>
    </xf>
    <xf numFmtId="0" fontId="174" fillId="37" borderId="0" xfId="3362" applyFont="1" applyFill="1"/>
    <xf numFmtId="0" fontId="174" fillId="37" borderId="0" xfId="3362" applyFont="1" applyFill="1" applyAlignment="1">
      <alignment horizontal="right"/>
    </xf>
    <xf numFmtId="167" fontId="175" fillId="37" borderId="65" xfId="3362" applyNumberFormat="1" applyFont="1" applyFill="1" applyBorder="1" applyAlignment="1">
      <alignment vertical="center" shrinkToFit="1"/>
    </xf>
    <xf numFmtId="0" fontId="166" fillId="37" borderId="0" xfId="3362" applyFont="1" applyFill="1" applyAlignment="1">
      <alignment horizontal="center" vertical="center" wrapText="1"/>
    </xf>
    <xf numFmtId="2" fontId="46" fillId="0" borderId="1" xfId="3378" applyNumberFormat="1" applyBorder="1" applyAlignment="1">
      <alignment horizontal="center"/>
    </xf>
    <xf numFmtId="9" fontId="80" fillId="0" borderId="0" xfId="3369" applyFont="1" applyFill="1" applyAlignment="1">
      <alignment horizontal="center" vertical="center"/>
    </xf>
    <xf numFmtId="9" fontId="84" fillId="0" borderId="0" xfId="4" applyFont="1" applyFill="1" applyBorder="1" applyAlignment="1">
      <alignment horizontal="center" vertical="top"/>
    </xf>
    <xf numFmtId="3" fontId="4" fillId="0" borderId="0" xfId="3367" applyNumberFormat="1" applyFont="1" applyFill="1" applyBorder="1" applyAlignment="1">
      <alignment vertical="top"/>
    </xf>
    <xf numFmtId="166" fontId="19" fillId="0" borderId="0" xfId="3364" applyNumberFormat="1" applyFont="1" applyFill="1" applyBorder="1" applyAlignment="1">
      <alignment horizontal="center" vertical="center" wrapText="1"/>
    </xf>
    <xf numFmtId="0" fontId="5" fillId="0" borderId="0" xfId="2" applyFont="1" applyFill="1" applyBorder="1" applyAlignment="1">
      <alignment vertical="top" wrapText="1"/>
    </xf>
    <xf numFmtId="0" fontId="0" fillId="0" borderId="1" xfId="3378" applyFont="1" applyBorder="1" applyAlignment="1">
      <alignment horizontal="center"/>
    </xf>
    <xf numFmtId="0" fontId="5" fillId="0" borderId="0" xfId="2" applyFont="1" applyFill="1" applyBorder="1" applyAlignment="1">
      <alignment horizontal="center" vertical="top"/>
    </xf>
    <xf numFmtId="167" fontId="5" fillId="0" borderId="4" xfId="2" applyNumberFormat="1" applyFont="1" applyFill="1" applyBorder="1" applyAlignment="1">
      <alignment vertical="top"/>
    </xf>
    <xf numFmtId="167" fontId="5" fillId="0" borderId="1" xfId="2" applyNumberFormat="1" applyFont="1" applyFill="1" applyBorder="1" applyAlignment="1">
      <alignment vertical="top"/>
    </xf>
    <xf numFmtId="2" fontId="4" fillId="0" borderId="0" xfId="3367" applyNumberFormat="1" applyFont="1" applyFill="1" applyBorder="1" applyAlignment="1">
      <alignment vertical="top"/>
    </xf>
    <xf numFmtId="2" fontId="69" fillId="46" borderId="0" xfId="3367" applyNumberFormat="1" applyFont="1" applyFill="1" applyBorder="1" applyAlignment="1">
      <alignment vertical="top"/>
    </xf>
    <xf numFmtId="195" fontId="4" fillId="0" borderId="0" xfId="3367" applyNumberFormat="1" applyFont="1" applyFill="1" applyBorder="1" applyAlignment="1">
      <alignment vertical="top"/>
    </xf>
    <xf numFmtId="1" fontId="176" fillId="0" borderId="0" xfId="2" applyNumberFormat="1" applyFont="1" applyFill="1" applyBorder="1" applyAlignment="1">
      <alignment vertical="top"/>
    </xf>
    <xf numFmtId="0" fontId="4" fillId="0" borderId="7" xfId="687" applyFont="1" applyFill="1" applyBorder="1"/>
    <xf numFmtId="0" fontId="111" fillId="44" borderId="82" xfId="7" applyFont="1" applyFill="1" applyBorder="1" applyAlignment="1">
      <alignment horizontal="center" vertical="center"/>
    </xf>
    <xf numFmtId="0" fontId="111" fillId="44" borderId="83" xfId="7" applyFont="1" applyFill="1" applyBorder="1" applyAlignment="1">
      <alignment horizontal="center" vertical="center" wrapText="1"/>
    </xf>
    <xf numFmtId="167" fontId="111" fillId="44" borderId="83" xfId="7" applyNumberFormat="1" applyFont="1" applyFill="1" applyBorder="1" applyAlignment="1">
      <alignment horizontal="center" vertical="center"/>
    </xf>
    <xf numFmtId="164" fontId="111" fillId="44" borderId="83" xfId="660" applyNumberFormat="1" applyFont="1" applyFill="1" applyBorder="1" applyAlignment="1">
      <alignment horizontal="right" vertical="center"/>
    </xf>
    <xf numFmtId="0" fontId="111" fillId="0" borderId="82" xfId="7" applyFont="1" applyFill="1" applyBorder="1" applyAlignment="1">
      <alignment horizontal="center" vertical="center"/>
    </xf>
    <xf numFmtId="0" fontId="111" fillId="0" borderId="83" xfId="7" applyFont="1" applyFill="1" applyBorder="1" applyAlignment="1">
      <alignment horizontal="center" vertical="center" wrapText="1"/>
    </xf>
    <xf numFmtId="167" fontId="111" fillId="0" borderId="83" xfId="7" applyNumberFormat="1" applyFont="1" applyFill="1" applyBorder="1" applyAlignment="1">
      <alignment horizontal="center" vertical="center"/>
    </xf>
    <xf numFmtId="164" fontId="111" fillId="0" borderId="83" xfId="660" applyNumberFormat="1" applyFont="1" applyFill="1" applyBorder="1" applyAlignment="1">
      <alignment horizontal="right" vertical="center"/>
    </xf>
    <xf numFmtId="2" fontId="111" fillId="0" borderId="38" xfId="7" applyNumberFormat="1" applyFont="1" applyFill="1" applyBorder="1" applyAlignment="1">
      <alignment horizontal="right" vertical="center"/>
    </xf>
    <xf numFmtId="0" fontId="111" fillId="0" borderId="4" xfId="7" applyFont="1" applyFill="1" applyBorder="1" applyAlignment="1">
      <alignment vertical="center"/>
    </xf>
    <xf numFmtId="0" fontId="0" fillId="0" borderId="1" xfId="3378" applyFont="1" applyBorder="1"/>
    <xf numFmtId="0" fontId="19" fillId="0" borderId="77" xfId="3364" applyFont="1" applyFill="1" applyBorder="1" applyAlignment="1">
      <alignment horizontal="center" vertical="center" wrapText="1"/>
    </xf>
    <xf numFmtId="0" fontId="84" fillId="0" borderId="0" xfId="3367" applyFont="1" applyFill="1" applyBorder="1" applyAlignment="1">
      <alignment horizontal="center" vertical="top"/>
    </xf>
    <xf numFmtId="0" fontId="0" fillId="3" borderId="1" xfId="3378" applyFont="1" applyFill="1" applyBorder="1" applyAlignment="1">
      <alignment horizontal="center"/>
    </xf>
    <xf numFmtId="1" fontId="5" fillId="0" borderId="1" xfId="6" applyNumberFormat="1" applyFont="1" applyFill="1" applyBorder="1" applyAlignment="1">
      <alignment horizontal="center" vertical="center"/>
    </xf>
    <xf numFmtId="0" fontId="141" fillId="10" borderId="85" xfId="0" applyFont="1" applyFill="1" applyBorder="1" applyAlignment="1">
      <alignment horizontal="center" vertical="center" wrapText="1"/>
    </xf>
    <xf numFmtId="0" fontId="0" fillId="0" borderId="1" xfId="0" applyBorder="1"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141" fillId="10" borderId="1" xfId="0" applyFont="1" applyFill="1" applyBorder="1" applyAlignment="1">
      <alignment vertical="center" wrapText="1"/>
    </xf>
    <xf numFmtId="0" fontId="0" fillId="10" borderId="1" xfId="0" applyFill="1" applyBorder="1" applyAlignment="1">
      <alignment vertical="center"/>
    </xf>
    <xf numFmtId="0" fontId="0" fillId="0" borderId="0" xfId="0" applyFill="1" applyBorder="1" applyAlignment="1">
      <alignment horizontal="center" vertical="center"/>
    </xf>
    <xf numFmtId="0" fontId="0" fillId="0" borderId="1" xfId="0" applyBorder="1"/>
    <xf numFmtId="0" fontId="141" fillId="0" borderId="1" xfId="0" applyFont="1" applyBorder="1"/>
    <xf numFmtId="0" fontId="0" fillId="0" borderId="0" xfId="0" applyAlignment="1">
      <alignment vertical="center"/>
    </xf>
    <xf numFmtId="0" fontId="5" fillId="14" borderId="1" xfId="2" applyFont="1" applyFill="1" applyBorder="1" applyAlignment="1">
      <alignment horizontal="center" vertical="top"/>
    </xf>
    <xf numFmtId="0" fontId="147" fillId="0" borderId="0" xfId="3364" applyFont="1" applyFill="1" applyAlignment="1">
      <alignment vertical="center"/>
    </xf>
    <xf numFmtId="1" fontId="5" fillId="0" borderId="1" xfId="2" applyNumberFormat="1" applyFont="1" applyFill="1" applyBorder="1" applyAlignment="1">
      <alignment vertical="top"/>
    </xf>
    <xf numFmtId="0" fontId="5" fillId="0" borderId="1" xfId="2" applyFont="1" applyFill="1" applyBorder="1" applyAlignment="1">
      <alignment horizontal="center" vertical="top"/>
    </xf>
    <xf numFmtId="1" fontId="5" fillId="0" borderId="1" xfId="6" applyNumberFormat="1" applyFont="1" applyFill="1" applyBorder="1" applyAlignment="1">
      <alignment horizontal="center" vertical="center"/>
    </xf>
    <xf numFmtId="0" fontId="2" fillId="0" borderId="0" xfId="2" applyFont="1" applyFill="1" applyBorder="1" applyAlignment="1">
      <alignment horizontal="center" vertical="center"/>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xf>
    <xf numFmtId="1" fontId="2" fillId="3" borderId="1" xfId="5" applyNumberFormat="1" applyFont="1" applyFill="1" applyBorder="1" applyAlignment="1">
      <alignment horizontal="center" vertical="center"/>
    </xf>
    <xf numFmtId="0" fontId="2" fillId="3" borderId="1" xfId="5" applyFont="1" applyFill="1" applyBorder="1" applyAlignment="1">
      <alignment horizontal="center" vertical="center"/>
    </xf>
    <xf numFmtId="0" fontId="141" fillId="0" borderId="0" xfId="0" applyFont="1"/>
    <xf numFmtId="1" fontId="5" fillId="0" borderId="1" xfId="7" applyNumberFormat="1" applyFont="1" applyFill="1" applyBorder="1" applyAlignment="1">
      <alignment horizontal="center" vertical="center"/>
    </xf>
    <xf numFmtId="1" fontId="2" fillId="0" borderId="1" xfId="5" applyNumberFormat="1" applyFont="1" applyFill="1" applyBorder="1" applyAlignment="1">
      <alignment horizontal="center" vertical="center"/>
    </xf>
    <xf numFmtId="0" fontId="2" fillId="3" borderId="4" xfId="2" applyFont="1" applyFill="1" applyBorder="1" applyAlignment="1">
      <alignment horizontal="center" vertical="center"/>
    </xf>
    <xf numFmtId="0" fontId="2" fillId="3" borderId="4" xfId="5" applyFont="1" applyFill="1" applyBorder="1" applyAlignment="1">
      <alignment horizontal="center" vertical="center" wrapText="1"/>
    </xf>
    <xf numFmtId="1" fontId="0" fillId="0" borderId="0" xfId="0" applyNumberFormat="1"/>
    <xf numFmtId="0" fontId="5" fillId="0" borderId="1" xfId="6" applyFont="1" applyFill="1" applyBorder="1" applyAlignment="1">
      <alignment horizontal="center" vertical="center" wrapText="1"/>
    </xf>
    <xf numFmtId="0" fontId="5" fillId="0" borderId="0" xfId="2" applyFont="1" applyFill="1" applyBorder="1" applyAlignment="1">
      <alignment horizontal="center" vertical="top"/>
    </xf>
    <xf numFmtId="0" fontId="5" fillId="0" borderId="1" xfId="7" applyFont="1" applyFill="1" applyBorder="1" applyAlignment="1">
      <alignment horizontal="center" vertical="center"/>
    </xf>
    <xf numFmtId="0" fontId="5" fillId="0" borderId="1" xfId="2" applyFont="1" applyFill="1" applyBorder="1" applyAlignment="1">
      <alignment horizontal="center" vertical="top"/>
    </xf>
    <xf numFmtId="1" fontId="5" fillId="0" borderId="1" xfId="6" applyNumberFormat="1" applyFont="1" applyFill="1" applyBorder="1" applyAlignment="1">
      <alignment horizontal="center" vertical="center"/>
    </xf>
    <xf numFmtId="0" fontId="51" fillId="0" borderId="1" xfId="3380" applyFont="1" applyFill="1" applyBorder="1" applyAlignment="1">
      <alignment horizontal="center" vertical="top"/>
    </xf>
    <xf numFmtId="0" fontId="51" fillId="0" borderId="1" xfId="3380" applyFont="1" applyFill="1" applyBorder="1" applyAlignment="1">
      <alignment horizontal="left" vertical="top"/>
    </xf>
    <xf numFmtId="0" fontId="51" fillId="0" borderId="1" xfId="3380" applyFont="1" applyFill="1" applyBorder="1" applyAlignment="1">
      <alignment horizontal="center"/>
    </xf>
    <xf numFmtId="0" fontId="50" fillId="0" borderId="1" xfId="3380" applyFont="1" applyFill="1" applyBorder="1" applyAlignment="1">
      <alignment horizontal="center" vertical="top"/>
    </xf>
    <xf numFmtId="0" fontId="50" fillId="0" borderId="1" xfId="3380" applyFont="1" applyFill="1" applyBorder="1" applyAlignment="1">
      <alignment horizontal="justify" vertical="top"/>
    </xf>
    <xf numFmtId="0" fontId="50" fillId="0" borderId="1" xfId="3380" applyFont="1" applyFill="1" applyBorder="1" applyAlignment="1">
      <alignment horizontal="center"/>
    </xf>
    <xf numFmtId="0" fontId="50" fillId="0" borderId="1" xfId="3380" applyFont="1" applyFill="1" applyBorder="1" applyAlignment="1">
      <alignment horizontal="center" vertical="top" wrapText="1"/>
    </xf>
    <xf numFmtId="0" fontId="50" fillId="0" borderId="1" xfId="3380" applyFont="1" applyFill="1" applyBorder="1" applyAlignment="1">
      <alignment horizontal="justify" vertical="top" wrapText="1"/>
    </xf>
    <xf numFmtId="0" fontId="51" fillId="0" borderId="1" xfId="3380" applyFont="1" applyFill="1" applyBorder="1" applyAlignment="1">
      <alignment horizontal="justify" vertical="top" wrapText="1"/>
    </xf>
    <xf numFmtId="0" fontId="179" fillId="0" borderId="1" xfId="3380" applyFont="1" applyFill="1" applyBorder="1" applyAlignment="1">
      <alignment horizontal="justify" vertical="top" wrapText="1"/>
    </xf>
    <xf numFmtId="0" fontId="51" fillId="0" borderId="1" xfId="3380" applyFont="1" applyFill="1" applyBorder="1" applyAlignment="1">
      <alignment vertical="top"/>
    </xf>
    <xf numFmtId="2" fontId="50" fillId="0" borderId="1" xfId="3380" applyNumberFormat="1" applyFont="1" applyFill="1" applyBorder="1" applyAlignment="1">
      <alignment horizontal="justify" vertical="top"/>
    </xf>
    <xf numFmtId="2" fontId="50" fillId="0" borderId="1" xfId="3380" applyNumberFormat="1" applyFont="1" applyFill="1" applyBorder="1" applyAlignment="1">
      <alignment horizontal="justify" vertical="top" wrapText="1"/>
    </xf>
    <xf numFmtId="0" fontId="50" fillId="4" borderId="1" xfId="3380" applyFont="1" applyFill="1" applyBorder="1" applyAlignment="1">
      <alignment horizontal="center" vertical="top" wrapText="1"/>
    </xf>
    <xf numFmtId="0" fontId="181" fillId="4" borderId="1" xfId="3380" applyFont="1" applyFill="1" applyBorder="1" applyAlignment="1">
      <alignment horizontal="center" vertical="top" wrapText="1"/>
    </xf>
    <xf numFmtId="0" fontId="181" fillId="0" borderId="1" xfId="3380" applyFont="1" applyFill="1" applyBorder="1" applyAlignment="1">
      <alignment horizontal="center" vertical="top" wrapText="1"/>
    </xf>
    <xf numFmtId="2" fontId="50" fillId="0" borderId="1" xfId="3380" applyNumberFormat="1" applyFont="1" applyFill="1" applyBorder="1" applyAlignment="1">
      <alignment horizontal="center"/>
    </xf>
    <xf numFmtId="1" fontId="5" fillId="0" borderId="0" xfId="2" applyNumberFormat="1" applyFont="1" applyFill="1" applyBorder="1" applyAlignment="1">
      <alignment horizontal="center" vertical="top"/>
    </xf>
    <xf numFmtId="0" fontId="1" fillId="0" borderId="1" xfId="5" applyFont="1" applyFill="1" applyBorder="1" applyAlignment="1">
      <alignment horizontal="center"/>
    </xf>
    <xf numFmtId="0" fontId="1" fillId="0" borderId="1" xfId="0" applyFont="1" applyFill="1" applyBorder="1" applyAlignment="1">
      <alignment horizontal="center"/>
    </xf>
    <xf numFmtId="0" fontId="115" fillId="0" borderId="0" xfId="0" applyFont="1" applyFill="1" applyBorder="1" applyAlignment="1">
      <alignment vertical="top" wrapText="1"/>
    </xf>
    <xf numFmtId="0" fontId="141" fillId="0" borderId="1" xfId="0" applyFont="1" applyBorder="1" applyAlignment="1">
      <alignment horizontal="center"/>
    </xf>
    <xf numFmtId="0" fontId="0" fillId="0" borderId="1" xfId="0" applyBorder="1" applyAlignment="1">
      <alignment wrapText="1"/>
    </xf>
    <xf numFmtId="0" fontId="141" fillId="0" borderId="0" xfId="0" applyFont="1" applyAlignment="1">
      <alignment vertical="center"/>
    </xf>
    <xf numFmtId="0" fontId="5" fillId="0" borderId="0" xfId="2" applyFont="1" applyFill="1" applyBorder="1" applyAlignment="1">
      <alignment horizontal="center" vertical="top"/>
    </xf>
    <xf numFmtId="0" fontId="141" fillId="10" borderId="1" xfId="0" applyFont="1" applyFill="1" applyBorder="1" applyAlignment="1">
      <alignment horizontal="center" vertical="center" wrapText="1"/>
    </xf>
    <xf numFmtId="0" fontId="5" fillId="0" borderId="1" xfId="2" applyFont="1" applyFill="1" applyBorder="1" applyAlignment="1">
      <alignment horizontal="center" vertical="top"/>
    </xf>
    <xf numFmtId="0" fontId="2" fillId="3" borderId="38" xfId="2" applyFont="1" applyFill="1" applyBorder="1" applyAlignment="1">
      <alignment horizontal="center" vertical="top"/>
    </xf>
    <xf numFmtId="1" fontId="2" fillId="0" borderId="0" xfId="1" applyNumberFormat="1" applyFont="1" applyFill="1" applyBorder="1" applyAlignment="1">
      <alignment horizontal="left" vertical="top"/>
    </xf>
    <xf numFmtId="1" fontId="2" fillId="0" borderId="1" xfId="7" applyNumberFormat="1" applyFont="1" applyFill="1" applyBorder="1" applyAlignment="1">
      <alignment horizontal="center" vertical="center"/>
    </xf>
    <xf numFmtId="0" fontId="50" fillId="39" borderId="0" xfId="0" applyFont="1" applyFill="1"/>
    <xf numFmtId="0" fontId="50" fillId="39" borderId="1" xfId="3294" applyFont="1" applyFill="1" applyBorder="1" applyAlignment="1">
      <alignment horizontal="center"/>
    </xf>
    <xf numFmtId="49" fontId="50" fillId="39" borderId="1" xfId="3294" applyNumberFormat="1" applyFont="1" applyFill="1" applyBorder="1" applyAlignment="1"/>
    <xf numFmtId="49" fontId="50" fillId="39" borderId="1" xfId="3294" applyNumberFormat="1" applyFont="1" applyFill="1" applyBorder="1" applyAlignment="1">
      <alignment horizontal="center"/>
    </xf>
    <xf numFmtId="0" fontId="50" fillId="39" borderId="1" xfId="3294" applyNumberFormat="1" applyFont="1" applyFill="1" applyBorder="1" applyAlignment="1">
      <alignment horizontal="center"/>
    </xf>
    <xf numFmtId="164" fontId="50" fillId="39" borderId="1" xfId="3294" applyNumberFormat="1" applyFont="1" applyFill="1" applyBorder="1" applyAlignment="1">
      <alignment horizontal="right"/>
    </xf>
    <xf numFmtId="164" fontId="50" fillId="39" borderId="1" xfId="3294" applyNumberFormat="1" applyFont="1" applyFill="1" applyBorder="1" applyAlignment="1">
      <alignment horizontal="center" vertical="center"/>
    </xf>
    <xf numFmtId="0" fontId="179" fillId="0" borderId="1" xfId="3294" applyFont="1" applyFill="1" applyBorder="1" applyAlignment="1">
      <alignment horizontal="center"/>
    </xf>
    <xf numFmtId="43" fontId="50" fillId="39" borderId="1" xfId="3294" applyNumberFormat="1" applyFont="1" applyFill="1" applyBorder="1" applyAlignment="1">
      <alignment horizontal="center" vertical="center"/>
    </xf>
    <xf numFmtId="49" fontId="50" fillId="39" borderId="1" xfId="3294" applyNumberFormat="1" applyFont="1" applyFill="1" applyBorder="1" applyAlignment="1">
      <alignment horizontal="left"/>
    </xf>
    <xf numFmtId="0" fontId="50" fillId="39" borderId="1" xfId="3294" applyFont="1" applyFill="1" applyBorder="1" applyAlignment="1"/>
    <xf numFmtId="49" fontId="50" fillId="0" borderId="1" xfId="3294" applyNumberFormat="1" applyFont="1" applyFill="1" applyBorder="1" applyAlignment="1"/>
    <xf numFmtId="49" fontId="50" fillId="0" borderId="1" xfId="690" applyNumberFormat="1" applyFont="1" applyFill="1" applyBorder="1" applyAlignment="1">
      <alignment horizontal="right"/>
    </xf>
    <xf numFmtId="0" fontId="11" fillId="0" borderId="1" xfId="5" applyFont="1" applyFill="1" applyBorder="1" applyAlignment="1">
      <alignment horizontal="center" vertical="top"/>
    </xf>
    <xf numFmtId="1" fontId="2" fillId="3" borderId="1" xfId="5" applyNumberFormat="1" applyFont="1" applyFill="1" applyBorder="1" applyAlignment="1">
      <alignment horizontal="center" vertical="center" wrapText="1"/>
    </xf>
    <xf numFmtId="0" fontId="0" fillId="0" borderId="85" xfId="0" applyBorder="1" applyAlignment="1">
      <alignment horizontal="center" vertical="center" wrapText="1"/>
    </xf>
    <xf numFmtId="0" fontId="4" fillId="0" borderId="1" xfId="3362" applyFont="1" applyBorder="1" applyAlignment="1">
      <alignment vertical="center" wrapText="1"/>
    </xf>
    <xf numFmtId="0" fontId="110" fillId="37" borderId="14" xfId="3362" applyFont="1" applyFill="1" applyBorder="1" applyAlignment="1">
      <alignment vertical="center"/>
    </xf>
    <xf numFmtId="0" fontId="0" fillId="0" borderId="86" xfId="0" applyBorder="1" applyAlignment="1">
      <alignment horizontal="center" vertical="center" wrapText="1"/>
    </xf>
    <xf numFmtId="15" fontId="0" fillId="0" borderId="86" xfId="0" applyNumberFormat="1" applyBorder="1" applyAlignment="1">
      <alignment horizontal="left" vertical="center" wrapText="1"/>
    </xf>
    <xf numFmtId="0" fontId="0" fillId="0" borderId="4" xfId="0" applyBorder="1" applyAlignment="1">
      <alignment vertical="center"/>
    </xf>
    <xf numFmtId="0" fontId="0" fillId="0" borderId="86" xfId="0" applyBorder="1" applyAlignment="1">
      <alignment horizontal="left" vertical="center" wrapText="1"/>
    </xf>
    <xf numFmtId="0" fontId="0" fillId="0" borderId="85" xfId="0" applyBorder="1" applyAlignment="1">
      <alignment horizontal="left" vertical="center" wrapText="1"/>
    </xf>
    <xf numFmtId="0" fontId="0" fillId="0" borderId="85" xfId="0" applyBorder="1" applyAlignment="1">
      <alignment horizontal="center" wrapText="1"/>
    </xf>
    <xf numFmtId="0" fontId="0" fillId="0" borderId="85" xfId="0" applyBorder="1" applyAlignment="1">
      <alignment horizontal="left" wrapText="1"/>
    </xf>
    <xf numFmtId="0" fontId="0" fillId="0" borderId="85" xfId="0" applyBorder="1" applyAlignment="1">
      <alignment horizontal="left" wrapText="1"/>
    </xf>
    <xf numFmtId="0" fontId="141" fillId="0" borderId="85" xfId="0" applyFont="1" applyBorder="1" applyAlignment="1">
      <alignment horizontal="center" vertical="center" wrapText="1"/>
    </xf>
    <xf numFmtId="15" fontId="0" fillId="0" borderId="85" xfId="0" applyNumberFormat="1" applyBorder="1" applyAlignment="1">
      <alignment horizontal="left" vertical="center" wrapText="1"/>
    </xf>
    <xf numFmtId="0" fontId="0" fillId="0" borderId="84" xfId="0" applyBorder="1" applyAlignment="1">
      <alignment horizontal="center" vertical="center" wrapText="1"/>
    </xf>
    <xf numFmtId="0" fontId="141" fillId="0" borderId="1" xfId="0" applyFont="1" applyBorder="1" applyAlignment="1">
      <alignment vertical="center"/>
    </xf>
    <xf numFmtId="190" fontId="105" fillId="0" borderId="1" xfId="688" applyNumberFormat="1" applyFont="1" applyFill="1" applyBorder="1" applyAlignment="1">
      <alignment horizontal="left"/>
    </xf>
    <xf numFmtId="0" fontId="50" fillId="39" borderId="1" xfId="3294" applyFont="1" applyFill="1" applyBorder="1" applyAlignment="1">
      <alignment horizontal="center" vertical="center"/>
    </xf>
    <xf numFmtId="0" fontId="50" fillId="39" borderId="1" xfId="3294" applyFont="1" applyFill="1" applyBorder="1" applyAlignment="1">
      <alignment vertical="center"/>
    </xf>
    <xf numFmtId="2" fontId="50" fillId="39" borderId="1" xfId="3294" applyNumberFormat="1" applyFont="1" applyFill="1" applyBorder="1" applyAlignment="1">
      <alignment vertical="center"/>
    </xf>
    <xf numFmtId="0" fontId="69" fillId="37" borderId="0" xfId="3362" applyFont="1" applyFill="1" applyBorder="1" applyAlignment="1">
      <alignment horizontal="center" vertical="center"/>
    </xf>
    <xf numFmtId="0" fontId="51" fillId="39" borderId="1" xfId="3294" applyFont="1" applyFill="1" applyBorder="1" applyAlignment="1">
      <alignment horizontal="center" vertical="center"/>
    </xf>
    <xf numFmtId="0" fontId="196" fillId="0" borderId="1" xfId="5" applyFont="1" applyFill="1" applyBorder="1" applyAlignment="1">
      <alignment horizontal="center"/>
    </xf>
    <xf numFmtId="0" fontId="196" fillId="0" borderId="1" xfId="0" applyFont="1" applyFill="1" applyBorder="1" applyAlignment="1">
      <alignment horizontal="center"/>
    </xf>
    <xf numFmtId="2" fontId="197" fillId="39" borderId="1" xfId="3380" applyNumberFormat="1" applyFont="1" applyFill="1" applyBorder="1" applyAlignment="1">
      <alignment horizontal="center"/>
    </xf>
    <xf numFmtId="1" fontId="196" fillId="0" borderId="1" xfId="5" applyNumberFormat="1" applyFont="1" applyFill="1" applyBorder="1" applyAlignment="1">
      <alignment horizontal="center"/>
    </xf>
    <xf numFmtId="2" fontId="196" fillId="0" borderId="1" xfId="5" applyNumberFormat="1" applyFont="1" applyFill="1" applyBorder="1" applyAlignment="1">
      <alignment horizontal="center"/>
    </xf>
    <xf numFmtId="0" fontId="196" fillId="39" borderId="1" xfId="5" applyFont="1" applyFill="1" applyBorder="1" applyAlignment="1">
      <alignment horizontal="center"/>
    </xf>
    <xf numFmtId="187" fontId="50" fillId="0" borderId="1" xfId="3380" applyNumberFormat="1" applyFont="1" applyFill="1" applyBorder="1" applyAlignment="1">
      <alignment horizontal="center" vertical="top" wrapText="1"/>
    </xf>
    <xf numFmtId="196" fontId="199" fillId="0" borderId="1" xfId="3380" applyNumberFormat="1" applyFont="1" applyFill="1" applyBorder="1" applyAlignment="1">
      <alignment horizontal="justify" vertical="top" wrapText="1"/>
    </xf>
    <xf numFmtId="0" fontId="179" fillId="0" borderId="1" xfId="3380" applyFont="1" applyFill="1" applyBorder="1" applyAlignment="1">
      <alignment horizontal="justify" vertical="center" wrapText="1"/>
    </xf>
    <xf numFmtId="2" fontId="50" fillId="0" borderId="1" xfId="3380" applyNumberFormat="1" applyFont="1" applyFill="1" applyBorder="1" applyAlignment="1">
      <alignment horizontal="center" vertical="top" wrapText="1"/>
    </xf>
    <xf numFmtId="0" fontId="49" fillId="0" borderId="1" xfId="3380" applyFont="1" applyFill="1" applyBorder="1"/>
    <xf numFmtId="0" fontId="49" fillId="0" borderId="1" xfId="3380" applyFont="1" applyFill="1" applyBorder="1" applyAlignment="1">
      <alignment vertical="top"/>
    </xf>
    <xf numFmtId="2" fontId="50" fillId="0" borderId="1" xfId="3380" applyNumberFormat="1" applyFont="1" applyFill="1" applyBorder="1" applyAlignment="1">
      <alignment horizontal="center" vertical="top"/>
    </xf>
    <xf numFmtId="0" fontId="49" fillId="0" borderId="1" xfId="3380" applyFont="1" applyFill="1" applyBorder="1" applyAlignment="1">
      <alignment horizontal="center"/>
    </xf>
    <xf numFmtId="0" fontId="1" fillId="0" borderId="1" xfId="5" applyNumberFormat="1" applyFont="1" applyFill="1" applyBorder="1" applyAlignment="1">
      <alignment horizontal="center" vertical="center"/>
    </xf>
    <xf numFmtId="0" fontId="200" fillId="0" borderId="1" xfId="5" applyNumberFormat="1" applyFont="1" applyFill="1" applyBorder="1" applyAlignment="1">
      <alignment vertical="center"/>
    </xf>
    <xf numFmtId="0" fontId="201" fillId="0" borderId="1" xfId="5" applyFont="1" applyFill="1" applyBorder="1" applyAlignment="1" applyProtection="1">
      <alignment horizontal="center"/>
    </xf>
    <xf numFmtId="0" fontId="1" fillId="0" borderId="1" xfId="3423" applyNumberFormat="1" applyFont="1" applyFill="1" applyBorder="1" applyAlignment="1">
      <alignment horizontal="center" vertical="top"/>
    </xf>
    <xf numFmtId="0" fontId="202" fillId="0" borderId="1" xfId="0" applyFont="1" applyBorder="1" applyAlignment="1">
      <alignment vertical="top" wrapText="1"/>
    </xf>
    <xf numFmtId="0" fontId="200" fillId="0" borderId="1" xfId="5" applyNumberFormat="1" applyFont="1" applyFill="1" applyBorder="1" applyAlignment="1"/>
    <xf numFmtId="0" fontId="196" fillId="0" borderId="1" xfId="5" applyFont="1" applyFill="1" applyBorder="1" applyAlignment="1" applyProtection="1">
      <alignment horizontal="center"/>
    </xf>
    <xf numFmtId="0" fontId="1" fillId="88" borderId="1" xfId="0" applyNumberFormat="1" applyFont="1" applyFill="1" applyBorder="1" applyAlignment="1">
      <alignment horizontal="center" vertical="top"/>
    </xf>
    <xf numFmtId="0" fontId="200" fillId="88" borderId="1" xfId="5" applyNumberFormat="1" applyFont="1" applyFill="1" applyBorder="1"/>
    <xf numFmtId="0" fontId="196" fillId="88" borderId="1" xfId="5" applyFont="1" applyFill="1" applyBorder="1" applyAlignment="1">
      <alignment horizontal="center"/>
    </xf>
    <xf numFmtId="0" fontId="1" fillId="0" borderId="1" xfId="3424" applyNumberFormat="1" applyFont="1" applyFill="1" applyBorder="1" applyAlignment="1">
      <alignment horizontal="center"/>
    </xf>
    <xf numFmtId="0" fontId="200" fillId="0" borderId="1" xfId="5" applyNumberFormat="1" applyFont="1" applyFill="1" applyBorder="1"/>
    <xf numFmtId="1" fontId="109" fillId="0" borderId="1" xfId="5" applyNumberFormat="1" applyFont="1" applyFill="1" applyBorder="1" applyAlignment="1">
      <alignment horizontal="center"/>
    </xf>
    <xf numFmtId="0" fontId="203" fillId="3" borderId="1" xfId="0" applyFont="1" applyFill="1" applyBorder="1" applyAlignment="1">
      <alignment horizontal="center"/>
    </xf>
    <xf numFmtId="0" fontId="1" fillId="0" borderId="1" xfId="0" applyNumberFormat="1" applyFont="1" applyFill="1" applyBorder="1" applyAlignment="1">
      <alignment horizontal="center" vertical="top"/>
    </xf>
    <xf numFmtId="0" fontId="200" fillId="0" borderId="1" xfId="0" applyNumberFormat="1" applyFont="1" applyFill="1" applyBorder="1"/>
    <xf numFmtId="0" fontId="49" fillId="0" borderId="1" xfId="0" applyFont="1" applyBorder="1" applyAlignment="1">
      <alignment horizontal="center"/>
    </xf>
    <xf numFmtId="2" fontId="49" fillId="0" borderId="1" xfId="0" applyNumberFormat="1" applyFont="1" applyBorder="1" applyAlignment="1">
      <alignment horizontal="center" wrapText="1"/>
    </xf>
    <xf numFmtId="0" fontId="0" fillId="0" borderId="1" xfId="0" applyFont="1" applyBorder="1" applyAlignment="1">
      <alignment horizontal="center"/>
    </xf>
    <xf numFmtId="2" fontId="0" fillId="0" borderId="1" xfId="0" applyNumberFormat="1" applyFont="1" applyBorder="1" applyAlignment="1">
      <alignment horizontal="center"/>
    </xf>
    <xf numFmtId="0" fontId="0" fillId="0" borderId="1" xfId="0" applyFont="1" applyBorder="1"/>
    <xf numFmtId="0" fontId="177" fillId="0" borderId="7" xfId="0" applyFont="1" applyBorder="1" applyAlignment="1">
      <alignment horizontal="left"/>
    </xf>
    <xf numFmtId="167" fontId="49" fillId="0" borderId="1" xfId="0" applyNumberFormat="1" applyFont="1" applyBorder="1" applyAlignment="1">
      <alignment horizontal="center" vertical="top"/>
    </xf>
    <xf numFmtId="0" fontId="49" fillId="0" borderId="1" xfId="3380" applyFont="1" applyFill="1" applyBorder="1" applyAlignment="1">
      <alignment horizontal="justify" vertical="top"/>
    </xf>
    <xf numFmtId="0" fontId="49" fillId="0" borderId="1" xfId="3380" applyFont="1" applyFill="1" applyBorder="1" applyAlignment="1">
      <alignment horizontal="center" vertical="top"/>
    </xf>
    <xf numFmtId="2" fontId="49" fillId="0" borderId="1" xfId="0" applyNumberFormat="1" applyFont="1" applyBorder="1" applyAlignment="1">
      <alignment horizontal="center" vertical="top"/>
    </xf>
    <xf numFmtId="2" fontId="49" fillId="0" borderId="1" xfId="3380" applyNumberFormat="1" applyFont="1" applyFill="1" applyBorder="1" applyAlignment="1">
      <alignment horizontal="center"/>
    </xf>
    <xf numFmtId="2" fontId="49" fillId="0" borderId="1" xfId="3380" applyNumberFormat="1" applyFont="1" applyFill="1" applyBorder="1" applyAlignment="1">
      <alignment horizontal="center" vertical="top"/>
    </xf>
    <xf numFmtId="0" fontId="126" fillId="0" borderId="1" xfId="0" applyFont="1" applyBorder="1" applyAlignment="1">
      <alignment horizontal="center" vertical="top"/>
    </xf>
    <xf numFmtId="0" fontId="126" fillId="0" borderId="1" xfId="0" applyNumberFormat="1" applyFont="1" applyBorder="1" applyAlignment="1">
      <alignment horizontal="justify" vertical="top" wrapText="1"/>
    </xf>
    <xf numFmtId="0" fontId="126" fillId="0" borderId="1" xfId="0" applyFont="1" applyBorder="1" applyAlignment="1">
      <alignment vertical="center"/>
    </xf>
    <xf numFmtId="2" fontId="126" fillId="0" borderId="1" xfId="0" applyNumberFormat="1" applyFont="1" applyFill="1" applyBorder="1" applyAlignment="1">
      <alignment horizontal="center"/>
    </xf>
    <xf numFmtId="0" fontId="49" fillId="0" borderId="1" xfId="3380" applyFont="1" applyFill="1" applyBorder="1" applyAlignment="1">
      <alignment horizontal="justify" vertical="top" wrapText="1"/>
    </xf>
    <xf numFmtId="0" fontId="126" fillId="0" borderId="1" xfId="0" applyFont="1" applyBorder="1" applyAlignment="1">
      <alignment horizontal="justify" vertical="top" wrapText="1"/>
    </xf>
    <xf numFmtId="2" fontId="126" fillId="0" borderId="1" xfId="0" applyNumberFormat="1" applyFont="1" applyBorder="1" applyAlignment="1">
      <alignment horizontal="center"/>
    </xf>
    <xf numFmtId="197" fontId="49" fillId="0" borderId="1" xfId="0" applyNumberFormat="1" applyFont="1" applyBorder="1" applyAlignment="1">
      <alignment horizontal="center" vertical="top" wrapText="1"/>
    </xf>
    <xf numFmtId="0" fontId="49" fillId="0" borderId="1" xfId="0" applyFont="1" applyBorder="1" applyAlignment="1">
      <alignment horizontal="center" vertical="top"/>
    </xf>
    <xf numFmtId="0" fontId="49" fillId="0" borderId="1" xfId="3380" applyFont="1" applyFill="1" applyBorder="1" applyAlignment="1">
      <alignment horizontal="center" vertical="top" wrapText="1"/>
    </xf>
    <xf numFmtId="2" fontId="49" fillId="0" borderId="1" xfId="0" applyNumberFormat="1" applyFont="1" applyBorder="1" applyAlignment="1">
      <alignment horizontal="center" vertical="top" wrapText="1"/>
    </xf>
    <xf numFmtId="0" fontId="48" fillId="0" borderId="1" xfId="0" applyNumberFormat="1" applyFont="1" applyBorder="1" applyAlignment="1">
      <alignment horizontal="center" vertical="center"/>
    </xf>
    <xf numFmtId="49" fontId="49" fillId="0" borderId="1" xfId="0" applyNumberFormat="1" applyFont="1" applyBorder="1" applyAlignment="1">
      <alignment horizontal="center" vertical="top" wrapText="1"/>
    </xf>
    <xf numFmtId="2" fontId="49" fillId="0" borderId="1" xfId="0" applyNumberFormat="1" applyFont="1" applyBorder="1" applyAlignment="1">
      <alignment horizontal="center"/>
    </xf>
    <xf numFmtId="49" fontId="49" fillId="0" borderId="1" xfId="0" applyNumberFormat="1" applyFont="1" applyBorder="1" applyAlignment="1">
      <alignment horizontal="center" vertical="top"/>
    </xf>
    <xf numFmtId="2" fontId="49" fillId="0" borderId="1" xfId="0" applyNumberFormat="1" applyFont="1" applyBorder="1" applyAlignment="1">
      <alignment horizontal="justify" wrapText="1"/>
    </xf>
    <xf numFmtId="2" fontId="49" fillId="0" borderId="1" xfId="0" applyNumberFormat="1" applyFont="1" applyBorder="1" applyAlignment="1">
      <alignment horizontal="justify" vertical="top" wrapText="1"/>
    </xf>
    <xf numFmtId="0" fontId="86" fillId="0" borderId="1" xfId="3380" applyFont="1" applyFill="1" applyBorder="1" applyAlignment="1">
      <alignment horizontal="center" vertical="top"/>
    </xf>
    <xf numFmtId="198" fontId="49" fillId="0" borderId="1" xfId="0" applyNumberFormat="1" applyFont="1" applyBorder="1" applyAlignment="1">
      <alignment horizontal="center" vertical="top" wrapText="1"/>
    </xf>
    <xf numFmtId="0" fontId="49" fillId="0" borderId="1" xfId="0" applyFont="1" applyBorder="1"/>
    <xf numFmtId="0" fontId="49" fillId="0" borderId="1" xfId="0" applyFont="1" applyBorder="1" applyAlignment="1">
      <alignment horizontal="justify" vertical="top" wrapText="1"/>
    </xf>
    <xf numFmtId="167" fontId="49" fillId="0" borderId="1" xfId="0" applyNumberFormat="1" applyFont="1" applyBorder="1" applyAlignment="1">
      <alignment horizontal="center" vertical="top" wrapText="1"/>
    </xf>
    <xf numFmtId="2" fontId="49" fillId="0" borderId="1" xfId="3380" applyNumberFormat="1" applyFont="1" applyFill="1" applyBorder="1" applyAlignment="1">
      <alignment horizontal="right"/>
    </xf>
    <xf numFmtId="0" fontId="204" fillId="0" borderId="9" xfId="0" applyFont="1" applyBorder="1" applyAlignment="1">
      <alignment wrapText="1"/>
    </xf>
    <xf numFmtId="0" fontId="205" fillId="0" borderId="1" xfId="0" applyFont="1" applyBorder="1" applyAlignment="1"/>
    <xf numFmtId="167" fontId="0" fillId="0" borderId="1" xfId="0" applyNumberFormat="1" applyFont="1" applyBorder="1" applyAlignment="1">
      <alignment horizontal="center" vertical="top"/>
    </xf>
    <xf numFmtId="0" fontId="86" fillId="0" borderId="1" xfId="3380" applyFont="1" applyFill="1" applyBorder="1" applyAlignment="1">
      <alignment horizontal="justify" vertical="top"/>
    </xf>
    <xf numFmtId="2" fontId="86" fillId="0" borderId="1" xfId="3380" applyNumberFormat="1" applyFont="1" applyFill="1" applyBorder="1" applyAlignment="1">
      <alignment horizontal="center"/>
    </xf>
    <xf numFmtId="0" fontId="86" fillId="0" borderId="1" xfId="3380" applyFont="1" applyFill="1" applyBorder="1" applyAlignment="1">
      <alignment horizontal="justify" vertical="top" wrapText="1"/>
    </xf>
    <xf numFmtId="2" fontId="0" fillId="0" borderId="1" xfId="0" applyNumberFormat="1" applyFont="1" applyBorder="1" applyAlignment="1">
      <alignment horizontal="center" vertical="top"/>
    </xf>
    <xf numFmtId="0" fontId="86" fillId="0" borderId="1" xfId="3380" applyFont="1" applyFill="1" applyBorder="1" applyAlignment="1">
      <alignment horizontal="center" vertical="top" wrapText="1"/>
    </xf>
    <xf numFmtId="2" fontId="86" fillId="0" borderId="1" xfId="3380" applyNumberFormat="1" applyFont="1" applyFill="1" applyBorder="1" applyAlignment="1">
      <alignment horizontal="center" vertical="top"/>
    </xf>
    <xf numFmtId="0" fontId="206" fillId="0" borderId="1" xfId="0" applyFont="1" applyBorder="1" applyAlignment="1">
      <alignment horizontal="center"/>
    </xf>
    <xf numFmtId="2" fontId="0" fillId="0" borderId="1" xfId="0" applyNumberFormat="1" applyFont="1" applyBorder="1" applyAlignment="1">
      <alignment horizontal="center" vertical="top" wrapText="1"/>
    </xf>
    <xf numFmtId="0" fontId="207" fillId="0" borderId="7" xfId="0" applyFont="1" applyBorder="1" applyAlignment="1">
      <alignment horizontal="left"/>
    </xf>
    <xf numFmtId="0" fontId="208" fillId="0" borderId="7" xfId="0" applyFont="1" applyBorder="1" applyAlignment="1">
      <alignment horizontal="center"/>
    </xf>
    <xf numFmtId="167" fontId="0" fillId="0" borderId="1" xfId="0" applyNumberFormat="1" applyFont="1" applyBorder="1" applyAlignment="1">
      <alignment horizontal="center" vertical="top" wrapText="1"/>
    </xf>
    <xf numFmtId="0" fontId="207" fillId="0" borderId="9" xfId="0" applyFont="1" applyBorder="1" applyAlignment="1">
      <alignment horizontal="left"/>
    </xf>
    <xf numFmtId="0" fontId="207" fillId="0" borderId="7" xfId="0" applyFont="1" applyBorder="1" applyAlignment="1">
      <alignment horizontal="center" wrapText="1"/>
    </xf>
    <xf numFmtId="0" fontId="126" fillId="0" borderId="1" xfId="0" applyFont="1" applyBorder="1" applyAlignment="1">
      <alignment horizontal="center"/>
    </xf>
    <xf numFmtId="197" fontId="0" fillId="0" borderId="1" xfId="0" applyNumberFormat="1" applyFont="1" applyBorder="1" applyAlignment="1">
      <alignment horizontal="center" vertical="top" wrapText="1"/>
    </xf>
    <xf numFmtId="0" fontId="0" fillId="0" borderId="1" xfId="0" applyFont="1" applyBorder="1" applyAlignment="1">
      <alignment horizontal="center" vertical="top"/>
    </xf>
    <xf numFmtId="198" fontId="0" fillId="0" borderId="1" xfId="0" applyNumberFormat="1" applyFont="1" applyBorder="1" applyAlignment="1">
      <alignment horizontal="center" vertical="top" wrapText="1"/>
    </xf>
    <xf numFmtId="0" fontId="209" fillId="0" borderId="9" xfId="691" applyFont="1" applyFill="1" applyBorder="1" applyAlignment="1">
      <alignment horizontal="left" vertical="center"/>
    </xf>
    <xf numFmtId="0" fontId="209" fillId="0" borderId="7" xfId="691" applyFont="1" applyFill="1" applyBorder="1" applyAlignment="1">
      <alignment horizontal="left" vertical="center"/>
    </xf>
    <xf numFmtId="0" fontId="210" fillId="0" borderId="1" xfId="691" applyFont="1" applyFill="1" applyBorder="1" applyAlignment="1">
      <alignment horizontal="center" vertical="center"/>
    </xf>
    <xf numFmtId="0" fontId="126" fillId="0" borderId="1" xfId="3381" applyFont="1" applyFill="1" applyBorder="1" applyAlignment="1">
      <alignment horizontal="center" vertical="top" wrapText="1"/>
    </xf>
    <xf numFmtId="0" fontId="126" fillId="0" borderId="1" xfId="3381" applyFont="1" applyFill="1" applyBorder="1" applyAlignment="1">
      <alignment horizontal="justify" vertical="top" wrapText="1"/>
    </xf>
    <xf numFmtId="2" fontId="126" fillId="0" borderId="1" xfId="3381" applyNumberFormat="1" applyFont="1" applyFill="1" applyBorder="1" applyAlignment="1">
      <alignment horizontal="center" wrapText="1"/>
    </xf>
    <xf numFmtId="2" fontId="126" fillId="0" borderId="1" xfId="3381" applyNumberFormat="1" applyFont="1" applyFill="1" applyBorder="1" applyAlignment="1">
      <alignment horizontal="center" vertical="top"/>
    </xf>
    <xf numFmtId="2" fontId="126" fillId="0" borderId="1" xfId="3381" applyNumberFormat="1" applyFont="1" applyFill="1" applyBorder="1" applyAlignment="1">
      <alignment horizontal="center"/>
    </xf>
    <xf numFmtId="167" fontId="126" fillId="0" borderId="1" xfId="3381" applyNumberFormat="1" applyFont="1" applyFill="1" applyBorder="1" applyAlignment="1">
      <alignment horizontal="center" vertical="top"/>
    </xf>
    <xf numFmtId="0" fontId="40" fillId="0" borderId="1" xfId="3381" applyFont="1" applyFill="1" applyBorder="1" applyAlignment="1">
      <alignment horizontal="center" vertical="top"/>
    </xf>
    <xf numFmtId="0" fontId="126" fillId="0" borderId="1" xfId="3381" applyFont="1" applyFill="1" applyBorder="1" applyAlignment="1">
      <alignment horizontal="center" vertical="top"/>
    </xf>
    <xf numFmtId="0" fontId="126" fillId="0" borderId="1" xfId="3381" applyFont="1" applyFill="1" applyBorder="1" applyAlignment="1">
      <alignment horizontal="justify" vertical="top" wrapText="1" shrinkToFit="1"/>
    </xf>
    <xf numFmtId="0" fontId="126" fillId="0" borderId="1" xfId="3381" applyFont="1" applyBorder="1" applyAlignment="1">
      <alignment horizontal="center"/>
    </xf>
    <xf numFmtId="0" fontId="126" fillId="0" borderId="1" xfId="3381" applyFont="1" applyFill="1" applyBorder="1" applyAlignment="1">
      <alignment horizontal="left" vertical="top" wrapText="1" shrinkToFit="1"/>
    </xf>
    <xf numFmtId="2" fontId="112" fillId="0" borderId="1" xfId="3381" applyNumberFormat="1" applyFont="1" applyFill="1" applyBorder="1" applyAlignment="1">
      <alignment horizontal="center" vertical="top"/>
    </xf>
    <xf numFmtId="0" fontId="126" fillId="0" borderId="1" xfId="3381" applyFont="1" applyFill="1" applyBorder="1"/>
    <xf numFmtId="2" fontId="126" fillId="0" borderId="1" xfId="3381" applyNumberFormat="1" applyFont="1" applyFill="1" applyBorder="1" applyAlignment="1">
      <alignment horizontal="center" vertical="top" wrapText="1"/>
    </xf>
    <xf numFmtId="0" fontId="126" fillId="0" borderId="1" xfId="3381" applyFont="1" applyFill="1" applyBorder="1" applyAlignment="1">
      <alignment horizontal="center"/>
    </xf>
    <xf numFmtId="167" fontId="126" fillId="0" borderId="1" xfId="3381" applyNumberFormat="1" applyFont="1" applyFill="1" applyBorder="1" applyAlignment="1">
      <alignment horizontal="center" vertical="top" wrapText="1"/>
    </xf>
    <xf numFmtId="0" fontId="50" fillId="0" borderId="1" xfId="3380" applyFont="1" applyFill="1" applyBorder="1" applyAlignment="1">
      <alignment horizontal="center" wrapText="1"/>
    </xf>
    <xf numFmtId="0" fontId="86" fillId="0" borderId="1" xfId="3380" applyFont="1" applyFill="1" applyBorder="1" applyAlignment="1">
      <alignment horizontal="center"/>
    </xf>
    <xf numFmtId="0" fontId="1" fillId="88" borderId="1" xfId="5" applyFont="1" applyFill="1" applyBorder="1" applyAlignment="1">
      <alignment horizontal="center"/>
    </xf>
    <xf numFmtId="2" fontId="0" fillId="0" borderId="1" xfId="0" applyNumberFormat="1" applyFont="1" applyBorder="1" applyAlignment="1">
      <alignment horizontal="center" wrapText="1"/>
    </xf>
    <xf numFmtId="2" fontId="49" fillId="0" borderId="1" xfId="0" applyNumberFormat="1" applyFont="1" applyBorder="1" applyAlignment="1">
      <alignment wrapText="1"/>
    </xf>
    <xf numFmtId="0" fontId="5" fillId="0" borderId="0" xfId="2" applyFont="1" applyFill="1" applyBorder="1" applyAlignment="1">
      <alignment horizontal="left" vertical="top" wrapText="1"/>
    </xf>
    <xf numFmtId="0" fontId="51" fillId="0" borderId="1" xfId="3380" applyFont="1" applyFill="1" applyBorder="1" applyAlignment="1">
      <alignment horizontal="left" vertical="top" wrapText="1"/>
    </xf>
    <xf numFmtId="0" fontId="51" fillId="0" borderId="1" xfId="3380" applyFont="1" applyFill="1" applyBorder="1" applyAlignment="1">
      <alignment vertical="top" wrapText="1"/>
    </xf>
    <xf numFmtId="2" fontId="50" fillId="4" borderId="1" xfId="3380" applyNumberFormat="1" applyFont="1" applyFill="1" applyBorder="1" applyAlignment="1">
      <alignment horizontal="justify" vertical="top" wrapText="1"/>
    </xf>
    <xf numFmtId="0" fontId="49" fillId="0" borderId="1" xfId="3380" applyFont="1" applyFill="1" applyBorder="1" applyAlignment="1">
      <alignment wrapText="1"/>
    </xf>
    <xf numFmtId="0" fontId="50" fillId="0" borderId="1" xfId="3380" applyFont="1" applyFill="1" applyBorder="1" applyAlignment="1">
      <alignment vertical="top" wrapText="1"/>
    </xf>
    <xf numFmtId="1" fontId="50" fillId="0" borderId="1" xfId="3380" applyNumberFormat="1" applyFont="1" applyFill="1" applyBorder="1" applyAlignment="1">
      <alignment horizontal="justify" vertical="top" wrapText="1"/>
    </xf>
    <xf numFmtId="0" fontId="1" fillId="0" borderId="1" xfId="0" applyFont="1" applyFill="1" applyBorder="1" applyAlignment="1">
      <alignment horizontal="left" vertical="top" wrapText="1"/>
    </xf>
    <xf numFmtId="0" fontId="116" fillId="88" borderId="1" xfId="0" applyFont="1" applyFill="1" applyBorder="1" applyAlignment="1">
      <alignment horizontal="justify" vertical="top" wrapText="1"/>
    </xf>
    <xf numFmtId="2" fontId="1" fillId="0" borderId="1" xfId="3424" applyNumberFormat="1" applyFont="1" applyFill="1" applyBorder="1" applyAlignment="1">
      <alignment vertical="top" wrapText="1"/>
    </xf>
    <xf numFmtId="0" fontId="1" fillId="0" borderId="1" xfId="0" applyFont="1" applyFill="1" applyBorder="1" applyAlignment="1">
      <alignment horizontal="justify" vertical="top" wrapText="1"/>
    </xf>
    <xf numFmtId="0" fontId="48" fillId="0" borderId="1" xfId="0" applyNumberFormat="1" applyFont="1" applyBorder="1" applyAlignment="1">
      <alignment horizontal="center" vertical="center" wrapText="1"/>
    </xf>
    <xf numFmtId="0" fontId="141" fillId="0" borderId="1" xfId="0" applyFont="1" applyBorder="1" applyAlignment="1">
      <alignment vertical="top" wrapText="1"/>
    </xf>
    <xf numFmtId="0" fontId="40" fillId="0" borderId="1" xfId="0" applyFont="1" applyFill="1" applyBorder="1" applyAlignment="1">
      <alignment horizontal="justify" vertical="top" wrapText="1"/>
    </xf>
    <xf numFmtId="0" fontId="116" fillId="0" borderId="1" xfId="0" applyFont="1" applyFill="1" applyBorder="1" applyAlignment="1">
      <alignment horizontal="justify" vertical="top" wrapText="1"/>
    </xf>
    <xf numFmtId="0" fontId="207" fillId="0" borderId="7" xfId="0" applyFont="1" applyBorder="1" applyAlignment="1">
      <alignment horizontal="left" wrapText="1"/>
    </xf>
    <xf numFmtId="0" fontId="115" fillId="0" borderId="1" xfId="0" applyFont="1" applyFill="1" applyBorder="1" applyAlignment="1">
      <alignment horizontal="justify" vertical="top" wrapText="1"/>
    </xf>
    <xf numFmtId="0" fontId="209" fillId="0" borderId="7" xfId="691" applyFont="1" applyFill="1" applyBorder="1" applyAlignment="1">
      <alignment horizontal="left" vertical="center" wrapText="1"/>
    </xf>
    <xf numFmtId="0" fontId="210" fillId="0" borderId="1" xfId="691" applyFont="1" applyFill="1" applyBorder="1" applyAlignment="1">
      <alignment horizontal="center" vertical="center" wrapText="1"/>
    </xf>
    <xf numFmtId="2" fontId="126" fillId="0" borderId="1" xfId="3381" applyNumberFormat="1" applyFont="1" applyFill="1" applyBorder="1" applyAlignment="1">
      <alignment horizontal="justify" vertical="justify" wrapText="1"/>
    </xf>
    <xf numFmtId="0" fontId="40" fillId="0" borderId="1" xfId="3381" applyFont="1" applyFill="1" applyBorder="1" applyAlignment="1">
      <alignment horizontal="justify" vertical="justify" wrapText="1"/>
    </xf>
    <xf numFmtId="0" fontId="126" fillId="0" borderId="1" xfId="3381" applyFont="1" applyFill="1" applyBorder="1" applyAlignment="1">
      <alignment horizontal="justify" vertical="justify" wrapText="1"/>
    </xf>
    <xf numFmtId="0" fontId="126" fillId="0" borderId="1" xfId="3381" applyFont="1" applyFill="1" applyBorder="1" applyAlignment="1">
      <alignment horizontal="left" vertical="top" wrapText="1"/>
    </xf>
    <xf numFmtId="0" fontId="126" fillId="0" borderId="1" xfId="3381" applyFont="1" applyFill="1" applyBorder="1" applyAlignment="1">
      <alignment wrapText="1"/>
    </xf>
    <xf numFmtId="0" fontId="5" fillId="0" borderId="0" xfId="2" applyFont="1" applyFill="1" applyBorder="1" applyAlignment="1">
      <alignment horizontal="justify" vertical="top" wrapText="1"/>
    </xf>
    <xf numFmtId="0" fontId="5" fillId="0" borderId="52" xfId="2" applyFont="1" applyFill="1" applyBorder="1" applyAlignment="1">
      <alignment vertical="top"/>
    </xf>
    <xf numFmtId="1" fontId="2" fillId="0" borderId="0" xfId="2" applyNumberFormat="1" applyFont="1" applyFill="1" applyBorder="1" applyAlignment="1">
      <alignment horizontal="center" vertical="top"/>
    </xf>
    <xf numFmtId="2" fontId="50" fillId="10" borderId="1" xfId="3294" applyNumberFormat="1" applyFont="1" applyFill="1" applyBorder="1" applyAlignment="1">
      <alignment vertical="center"/>
    </xf>
    <xf numFmtId="0" fontId="68" fillId="10" borderId="0" xfId="3362" applyFill="1" applyBorder="1" applyAlignment="1">
      <alignment vertical="center"/>
    </xf>
    <xf numFmtId="0" fontId="141" fillId="0" borderId="0" xfId="0" applyFont="1" applyAlignment="1">
      <alignment horizontal="center"/>
    </xf>
    <xf numFmtId="2" fontId="0" fillId="0" borderId="1" xfId="0" applyNumberFormat="1" applyBorder="1"/>
    <xf numFmtId="0" fontId="213" fillId="10" borderId="0" xfId="0" applyFont="1" applyFill="1"/>
    <xf numFmtId="0" fontId="214" fillId="10" borderId="0" xfId="2" applyFont="1" applyFill="1" applyBorder="1" applyAlignment="1">
      <alignment vertical="top"/>
    </xf>
    <xf numFmtId="0" fontId="215" fillId="10" borderId="0" xfId="2" applyFont="1" applyFill="1" applyBorder="1" applyAlignment="1">
      <alignment vertical="top" wrapText="1"/>
    </xf>
    <xf numFmtId="167" fontId="141" fillId="0" borderId="1" xfId="0" applyNumberFormat="1" applyFont="1" applyBorder="1"/>
    <xf numFmtId="0" fontId="115" fillId="10" borderId="0" xfId="0" applyFont="1" applyFill="1" applyBorder="1" applyAlignment="1">
      <alignment vertical="top" wrapText="1"/>
    </xf>
    <xf numFmtId="0" fontId="2" fillId="0" borderId="0" xfId="2" applyFont="1" applyFill="1" applyBorder="1" applyAlignment="1">
      <alignment horizontal="justify" vertical="top"/>
    </xf>
    <xf numFmtId="0" fontId="216" fillId="0" borderId="0" xfId="2" applyFont="1" applyFill="1" applyBorder="1" applyAlignment="1">
      <alignment vertical="top"/>
    </xf>
    <xf numFmtId="164" fontId="11" fillId="0" borderId="0" xfId="3" applyNumberFormat="1" applyFont="1" applyFill="1" applyBorder="1" applyAlignment="1">
      <alignment horizontal="center" vertical="top"/>
    </xf>
    <xf numFmtId="0" fontId="216" fillId="0" borderId="0" xfId="2" applyFont="1" applyFill="1" applyBorder="1" applyAlignment="1">
      <alignment horizontal="center" vertical="center"/>
    </xf>
    <xf numFmtId="0" fontId="2" fillId="0" borderId="0" xfId="2" applyFont="1" applyFill="1" applyBorder="1" applyAlignment="1">
      <alignment horizontal="center" vertical="top"/>
    </xf>
    <xf numFmtId="0" fontId="0" fillId="0" borderId="97" xfId="0" applyBorder="1" applyAlignment="1">
      <alignment horizontal="center" wrapText="1"/>
    </xf>
    <xf numFmtId="0" fontId="0" fillId="0" borderId="97" xfId="0" applyBorder="1" applyAlignment="1">
      <alignment horizontal="left" wrapText="1"/>
    </xf>
    <xf numFmtId="43" fontId="112" fillId="0" borderId="2" xfId="7" applyNumberFormat="1" applyFont="1" applyFill="1" applyBorder="1" applyAlignment="1">
      <alignment horizontal="center" vertical="center"/>
    </xf>
    <xf numFmtId="164" fontId="112" fillId="0" borderId="2" xfId="660" applyNumberFormat="1" applyFont="1" applyFill="1" applyBorder="1" applyAlignment="1">
      <alignment horizontal="center" vertical="center"/>
    </xf>
    <xf numFmtId="0" fontId="111" fillId="44" borderId="98" xfId="7" applyFont="1" applyFill="1" applyBorder="1" applyAlignment="1">
      <alignment horizontal="center" vertical="center"/>
    </xf>
    <xf numFmtId="0" fontId="111" fillId="44" borderId="40" xfId="7" applyFont="1" applyFill="1" applyBorder="1" applyAlignment="1">
      <alignment horizontal="center" vertical="center" wrapText="1"/>
    </xf>
    <xf numFmtId="167" fontId="111" fillId="44" borderId="40" xfId="7" applyNumberFormat="1" applyFont="1" applyFill="1" applyBorder="1" applyAlignment="1">
      <alignment horizontal="center" vertical="center"/>
    </xf>
    <xf numFmtId="2" fontId="111" fillId="44" borderId="40" xfId="7" applyNumberFormat="1" applyFont="1" applyFill="1" applyBorder="1" applyAlignment="1">
      <alignment horizontal="right" vertical="center"/>
    </xf>
    <xf numFmtId="0" fontId="0" fillId="0" borderId="1" xfId="0" applyBorder="1" applyAlignment="1">
      <alignment horizontal="center" wrapText="1"/>
    </xf>
    <xf numFmtId="0" fontId="0" fillId="0" borderId="1" xfId="0" applyBorder="1" applyAlignment="1">
      <alignment horizontal="left" wrapText="1"/>
    </xf>
    <xf numFmtId="0" fontId="0" fillId="0" borderId="2" xfId="0" applyBorder="1" applyAlignment="1">
      <alignment vertical="center"/>
    </xf>
    <xf numFmtId="1" fontId="5" fillId="0" borderId="1" xfId="6" applyNumberFormat="1" applyFont="1" applyFill="1" applyBorder="1" applyAlignment="1">
      <alignment horizontal="center" vertical="center"/>
    </xf>
    <xf numFmtId="0" fontId="69" fillId="37" borderId="1" xfId="3362" applyFont="1" applyFill="1" applyBorder="1" applyAlignment="1">
      <alignment horizontal="center" vertical="center" wrapText="1"/>
    </xf>
    <xf numFmtId="0" fontId="68" fillId="37" borderId="1" xfId="3362" applyFill="1" applyBorder="1" applyAlignment="1">
      <alignment horizontal="center" vertical="center"/>
    </xf>
    <xf numFmtId="0" fontId="69" fillId="0" borderId="1" xfId="3362" applyFont="1" applyBorder="1" applyAlignment="1">
      <alignment horizontal="center" vertical="center" wrapText="1"/>
    </xf>
    <xf numFmtId="0" fontId="42" fillId="89" borderId="82" xfId="0" applyFont="1" applyFill="1" applyBorder="1" applyAlignment="1">
      <alignment vertical="center" wrapText="1"/>
    </xf>
    <xf numFmtId="0" fontId="42" fillId="89" borderId="83" xfId="0" applyFont="1" applyFill="1" applyBorder="1" applyAlignment="1">
      <alignment vertical="center"/>
    </xf>
    <xf numFmtId="0" fontId="42" fillId="89" borderId="3" xfId="0" applyFont="1" applyFill="1" applyBorder="1" applyAlignment="1">
      <alignment horizontal="center" vertical="center" wrapText="1"/>
    </xf>
    <xf numFmtId="0" fontId="70" fillId="89" borderId="1" xfId="0" applyFont="1" applyFill="1" applyBorder="1" applyAlignment="1">
      <alignment horizontal="center" vertical="center" wrapText="1"/>
    </xf>
    <xf numFmtId="1" fontId="42" fillId="89" borderId="1" xfId="0" applyNumberFormat="1" applyFont="1" applyFill="1" applyBorder="1" applyAlignment="1">
      <alignment horizontal="center" vertical="center" wrapText="1"/>
    </xf>
    <xf numFmtId="1" fontId="42" fillId="89" borderId="57" xfId="0" applyNumberFormat="1" applyFont="1" applyFill="1" applyBorder="1" applyAlignment="1">
      <alignment horizontal="center" vertical="center"/>
    </xf>
    <xf numFmtId="0" fontId="141" fillId="0" borderId="37" xfId="0" applyFont="1" applyBorder="1" applyAlignment="1">
      <alignment horizontal="center" vertical="center"/>
    </xf>
    <xf numFmtId="0" fontId="141" fillId="0" borderId="38" xfId="0" applyFont="1" applyBorder="1" applyAlignment="1">
      <alignment horizontal="center" vertical="center"/>
    </xf>
    <xf numFmtId="2" fontId="141" fillId="0" borderId="38" xfId="0" applyNumberFormat="1" applyFont="1" applyBorder="1" applyAlignment="1">
      <alignment horizontal="center" vertical="center"/>
    </xf>
    <xf numFmtId="2" fontId="218" fillId="0" borderId="38" xfId="0" applyNumberFormat="1" applyFont="1" applyBorder="1" applyAlignment="1">
      <alignment horizontal="center" vertical="center" wrapText="1"/>
    </xf>
    <xf numFmtId="2" fontId="218" fillId="0" borderId="100" xfId="0" applyNumberFormat="1" applyFont="1" applyBorder="1" applyAlignment="1">
      <alignment horizontal="center" vertical="center" wrapText="1"/>
    </xf>
    <xf numFmtId="0" fontId="141" fillId="0" borderId="38" xfId="0" applyFont="1" applyBorder="1" applyAlignment="1">
      <alignment horizontal="center" vertical="center" wrapText="1"/>
    </xf>
    <xf numFmtId="0" fontId="0" fillId="0" borderId="60" xfId="0" applyBorder="1" applyAlignment="1">
      <alignment horizontal="center" vertical="center"/>
    </xf>
    <xf numFmtId="0" fontId="0" fillId="0" borderId="61" xfId="0" applyBorder="1" applyAlignment="1">
      <alignment horizontal="left" vertical="center"/>
    </xf>
    <xf numFmtId="0" fontId="0" fillId="0" borderId="61" xfId="0" applyBorder="1" applyAlignment="1">
      <alignment horizontal="center" vertical="center"/>
    </xf>
    <xf numFmtId="1" fontId="0" fillId="0" borderId="61" xfId="0" applyNumberFormat="1" applyBorder="1" applyAlignment="1">
      <alignment horizontal="center" vertical="center"/>
    </xf>
    <xf numFmtId="2" fontId="0" fillId="0" borderId="61" xfId="0" applyNumberFormat="1" applyBorder="1" applyAlignment="1">
      <alignment horizontal="center" vertical="center"/>
    </xf>
    <xf numFmtId="1" fontId="0" fillId="0" borderId="62" xfId="0" applyNumberFormat="1" applyBorder="1" applyAlignment="1">
      <alignment horizontal="center" vertical="center"/>
    </xf>
    <xf numFmtId="0" fontId="0" fillId="0" borderId="56" xfId="0" applyBorder="1" applyAlignment="1">
      <alignment horizontal="center" vertical="center"/>
    </xf>
    <xf numFmtId="0" fontId="0" fillId="0" borderId="1" xfId="0" applyBorder="1" applyAlignment="1">
      <alignment horizontal="left" vertical="center"/>
    </xf>
    <xf numFmtId="2" fontId="0" fillId="0" borderId="1" xfId="0" applyNumberFormat="1" applyBorder="1" applyAlignment="1">
      <alignment horizontal="center" vertical="center"/>
    </xf>
    <xf numFmtId="2" fontId="0" fillId="0" borderId="57" xfId="0" applyNumberFormat="1" applyBorder="1" applyAlignment="1">
      <alignment horizontal="center" vertical="center"/>
    </xf>
    <xf numFmtId="0" fontId="0" fillId="0" borderId="44" xfId="0"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horizontal="center" vertical="center"/>
    </xf>
    <xf numFmtId="2" fontId="0" fillId="0" borderId="2" xfId="0" applyNumberFormat="1" applyBorder="1" applyAlignment="1">
      <alignment horizontal="center" vertical="center"/>
    </xf>
    <xf numFmtId="2" fontId="0" fillId="0" borderId="101" xfId="0" applyNumberFormat="1" applyBorder="1" applyAlignment="1">
      <alignment horizontal="center" vertical="center"/>
    </xf>
    <xf numFmtId="0" fontId="0" fillId="0" borderId="63" xfId="0" applyBorder="1" applyAlignment="1">
      <alignment horizontal="center" vertical="center"/>
    </xf>
    <xf numFmtId="0" fontId="0" fillId="0" borderId="41" xfId="0" applyBorder="1" applyAlignment="1">
      <alignment horizontal="left" vertical="center" wrapText="1"/>
    </xf>
    <xf numFmtId="0" fontId="0" fillId="0" borderId="41" xfId="0" applyBorder="1" applyAlignment="1">
      <alignment horizontal="center" vertical="center"/>
    </xf>
    <xf numFmtId="2" fontId="0" fillId="0" borderId="41" xfId="0" applyNumberFormat="1" applyBorder="1" applyAlignment="1">
      <alignment horizontal="center" vertical="center"/>
    </xf>
    <xf numFmtId="1" fontId="0" fillId="0" borderId="101" xfId="0" applyNumberFormat="1" applyBorder="1" applyAlignment="1">
      <alignment horizontal="center" vertical="center"/>
    </xf>
    <xf numFmtId="0" fontId="141" fillId="0" borderId="82" xfId="0" applyFont="1" applyBorder="1" applyAlignment="1">
      <alignment horizontal="center" vertical="center"/>
    </xf>
    <xf numFmtId="0" fontId="141" fillId="0" borderId="83" xfId="0" applyFont="1" applyBorder="1" applyAlignment="1">
      <alignment horizontal="center" vertical="center"/>
    </xf>
    <xf numFmtId="0" fontId="141" fillId="0" borderId="102" xfId="0" applyFont="1" applyBorder="1" applyAlignment="1">
      <alignment horizontal="center" vertical="center" wrapText="1"/>
    </xf>
    <xf numFmtId="0" fontId="141" fillId="0" borderId="82" xfId="0" applyFont="1" applyBorder="1" applyAlignment="1">
      <alignment horizontal="center" vertical="center" wrapText="1"/>
    </xf>
    <xf numFmtId="0" fontId="141" fillId="0" borderId="83" xfId="0" applyFont="1" applyBorder="1" applyAlignment="1">
      <alignment horizontal="center" vertical="center" wrapText="1"/>
    </xf>
    <xf numFmtId="0" fontId="141" fillId="0" borderId="103" xfId="0" applyFont="1" applyBorder="1" applyAlignment="1">
      <alignment horizontal="center" vertical="center" wrapText="1"/>
    </xf>
    <xf numFmtId="0" fontId="0" fillId="0" borderId="98" xfId="0" applyBorder="1" applyAlignment="1">
      <alignment horizontal="center" vertical="center"/>
    </xf>
    <xf numFmtId="0" fontId="0" fillId="0" borderId="40" xfId="0" applyBorder="1" applyAlignment="1">
      <alignment horizontal="center" vertical="center"/>
    </xf>
    <xf numFmtId="2" fontId="0" fillId="0" borderId="40" xfId="0" applyNumberFormat="1" applyBorder="1" applyAlignment="1">
      <alignment horizontal="center" vertical="center"/>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xf>
    <xf numFmtId="0" fontId="2" fillId="3" borderId="1" xfId="2" applyFont="1" applyFill="1" applyBorder="1" applyAlignment="1">
      <alignment horizontal="center" vertical="center" wrapText="1"/>
    </xf>
    <xf numFmtId="1" fontId="5" fillId="0" borderId="1" xfId="6" applyNumberFormat="1" applyFont="1" applyFill="1" applyBorder="1" applyAlignment="1">
      <alignment horizontal="center" vertical="center"/>
    </xf>
    <xf numFmtId="0" fontId="2" fillId="3" borderId="9" xfId="5" applyFont="1" applyFill="1" applyBorder="1" applyAlignment="1">
      <alignment horizontal="center" vertical="center" wrapText="1"/>
    </xf>
    <xf numFmtId="1" fontId="5" fillId="0" borderId="0" xfId="2" applyNumberFormat="1" applyFont="1" applyFill="1" applyBorder="1" applyAlignment="1">
      <alignment vertical="top"/>
    </xf>
    <xf numFmtId="2" fontId="141" fillId="0" borderId="0" xfId="0" applyNumberFormat="1" applyFont="1" applyAlignment="1">
      <alignment horizontal="center"/>
    </xf>
    <xf numFmtId="2" fontId="5" fillId="0" borderId="1" xfId="7" applyNumberFormat="1" applyFont="1" applyFill="1" applyBorder="1" applyAlignment="1">
      <alignment horizontal="center" vertical="center"/>
    </xf>
    <xf numFmtId="167" fontId="5" fillId="0" borderId="1" xfId="7" applyNumberFormat="1" applyFont="1" applyFill="1" applyBorder="1" applyAlignment="1">
      <alignment horizontal="center" vertical="center"/>
    </xf>
    <xf numFmtId="1" fontId="2" fillId="0" borderId="0" xfId="2" applyNumberFormat="1" applyFont="1" applyFill="1" applyBorder="1" applyAlignment="1">
      <alignment vertical="top"/>
    </xf>
    <xf numFmtId="0" fontId="51" fillId="39" borderId="1" xfId="3294" applyFont="1" applyFill="1" applyBorder="1" applyAlignment="1">
      <alignment horizontal="center" vertical="center" wrapText="1"/>
    </xf>
    <xf numFmtId="0" fontId="0" fillId="39" borderId="1" xfId="0" applyFill="1" applyBorder="1" applyAlignment="1">
      <alignment horizontal="center"/>
    </xf>
    <xf numFmtId="164" fontId="47" fillId="13" borderId="1" xfId="660" applyNumberFormat="1" applyFont="1" applyFill="1" applyBorder="1" applyAlignment="1">
      <alignment horizontal="center" vertical="center" wrapText="1"/>
    </xf>
    <xf numFmtId="0" fontId="5" fillId="0" borderId="1" xfId="7" applyFont="1" applyFill="1" applyBorder="1" applyAlignment="1">
      <alignment horizontal="center" vertical="center"/>
    </xf>
    <xf numFmtId="199" fontId="5" fillId="0" borderId="0" xfId="3" applyNumberFormat="1" applyFont="1" applyFill="1" applyBorder="1" applyAlignment="1">
      <alignment horizontal="center" vertical="top"/>
    </xf>
    <xf numFmtId="2" fontId="1" fillId="0" borderId="1" xfId="0" applyNumberFormat="1" applyFont="1" applyFill="1" applyBorder="1" applyAlignment="1">
      <alignment horizontal="center"/>
    </xf>
    <xf numFmtId="0" fontId="24" fillId="37" borderId="1" xfId="3362" applyFont="1" applyFill="1" applyBorder="1" applyAlignment="1">
      <alignment horizontal="left" vertical="center"/>
    </xf>
    <xf numFmtId="0" fontId="24" fillId="37" borderId="1" xfId="3362" applyFont="1" applyFill="1" applyBorder="1" applyAlignment="1">
      <alignment horizontal="center" vertical="center"/>
    </xf>
    <xf numFmtId="0" fontId="2" fillId="10" borderId="1" xfId="2" applyFont="1" applyFill="1" applyBorder="1" applyAlignment="1">
      <alignment horizontal="center" vertical="center" wrapText="1"/>
    </xf>
    <xf numFmtId="0" fontId="4" fillId="4" borderId="0" xfId="7" applyFill="1" applyAlignment="1">
      <alignment vertical="center"/>
    </xf>
    <xf numFmtId="0" fontId="4" fillId="4" borderId="4" xfId="7" applyFill="1" applyBorder="1" applyAlignment="1">
      <alignment vertical="center"/>
    </xf>
    <xf numFmtId="0" fontId="141" fillId="91" borderId="1" xfId="0" applyFont="1" applyFill="1" applyBorder="1"/>
    <xf numFmtId="0" fontId="0" fillId="2" borderId="0" xfId="0" applyFill="1" applyAlignment="1">
      <alignment horizontal="center"/>
    </xf>
    <xf numFmtId="2" fontId="0" fillId="2" borderId="0" xfId="0" applyNumberFormat="1" applyFill="1" applyAlignment="1">
      <alignment horizontal="center"/>
    </xf>
    <xf numFmtId="0" fontId="141" fillId="2" borderId="4" xfId="0" applyFont="1" applyFill="1" applyBorder="1" applyAlignment="1">
      <alignment horizontal="center" vertical="center"/>
    </xf>
    <xf numFmtId="0" fontId="0" fillId="90" borderId="0" xfId="0" applyFill="1" applyAlignment="1">
      <alignment horizontal="center"/>
    </xf>
    <xf numFmtId="2" fontId="0" fillId="90" borderId="0" xfId="0" applyNumberFormat="1" applyFill="1" applyAlignment="1">
      <alignment horizontal="center"/>
    </xf>
    <xf numFmtId="0" fontId="141" fillId="90" borderId="4" xfId="0" applyFont="1" applyFill="1" applyBorder="1" applyAlignment="1">
      <alignment horizontal="center" vertical="center"/>
    </xf>
    <xf numFmtId="0" fontId="0" fillId="90" borderId="1" xfId="0" applyFill="1" applyBorder="1" applyAlignment="1">
      <alignment horizontal="center"/>
    </xf>
    <xf numFmtId="199" fontId="0" fillId="90" borderId="1" xfId="0" applyNumberFormat="1" applyFill="1" applyBorder="1" applyAlignment="1">
      <alignment horizontal="center"/>
    </xf>
    <xf numFmtId="2" fontId="0" fillId="90" borderId="1" xfId="0" applyNumberFormat="1" applyFill="1" applyBorder="1" applyAlignment="1">
      <alignment horizontal="center"/>
    </xf>
    <xf numFmtId="0" fontId="0" fillId="92" borderId="0" xfId="0" applyFill="1" applyAlignment="1">
      <alignment horizontal="center"/>
    </xf>
    <xf numFmtId="0" fontId="141" fillId="92" borderId="4" xfId="0" applyFont="1" applyFill="1" applyBorder="1" applyAlignment="1">
      <alignment horizontal="center" vertical="center"/>
    </xf>
    <xf numFmtId="0" fontId="0" fillId="92" borderId="1" xfId="0" applyFill="1" applyBorder="1" applyAlignment="1">
      <alignment horizontal="center"/>
    </xf>
    <xf numFmtId="199" fontId="0" fillId="92" borderId="1" xfId="0" applyNumberFormat="1" applyFill="1" applyBorder="1" applyAlignment="1">
      <alignment horizontal="center"/>
    </xf>
    <xf numFmtId="2" fontId="0" fillId="92" borderId="1" xfId="0" applyNumberFormat="1" applyFill="1" applyBorder="1" applyAlignment="1">
      <alignment horizontal="center"/>
    </xf>
    <xf numFmtId="164" fontId="48" fillId="54" borderId="1" xfId="660" applyNumberFormat="1" applyFont="1" applyFill="1" applyBorder="1" applyAlignment="1">
      <alignment horizontal="center" vertical="center" wrapText="1"/>
    </xf>
    <xf numFmtId="0" fontId="141" fillId="39" borderId="1" xfId="0" applyFont="1" applyFill="1" applyBorder="1" applyAlignment="1">
      <alignment vertical="center" wrapText="1"/>
    </xf>
    <xf numFmtId="0" fontId="0" fillId="10" borderId="0" xfId="0" applyFill="1"/>
    <xf numFmtId="0" fontId="141" fillId="0" borderId="0" xfId="0" applyFont="1" applyBorder="1" applyAlignment="1">
      <alignment horizontal="center" vertical="center"/>
    </xf>
    <xf numFmtId="0" fontId="5" fillId="39" borderId="1" xfId="7" applyFont="1" applyFill="1" applyBorder="1" applyAlignment="1">
      <alignment horizontal="center" vertical="center"/>
    </xf>
    <xf numFmtId="1" fontId="5" fillId="39" borderId="1" xfId="6" applyNumberFormat="1" applyFont="1" applyFill="1" applyBorder="1" applyAlignment="1">
      <alignment horizontal="center" vertical="center"/>
    </xf>
    <xf numFmtId="2" fontId="50" fillId="39" borderId="1" xfId="3380" applyNumberFormat="1" applyFont="1" applyFill="1" applyBorder="1" applyAlignment="1">
      <alignment horizontal="center"/>
    </xf>
    <xf numFmtId="0" fontId="5" fillId="39" borderId="1" xfId="2" applyFont="1" applyFill="1" applyBorder="1" applyAlignment="1">
      <alignment horizontal="center" vertical="top"/>
    </xf>
    <xf numFmtId="0" fontId="5" fillId="0" borderId="1" xfId="7" applyFont="1" applyFill="1" applyBorder="1" applyAlignment="1">
      <alignment horizontal="center" vertical="center"/>
    </xf>
    <xf numFmtId="0" fontId="0" fillId="88" borderId="0" xfId="0" applyFill="1"/>
    <xf numFmtId="0" fontId="141" fillId="88" borderId="1" xfId="0" applyFont="1" applyFill="1" applyBorder="1"/>
    <xf numFmtId="0" fontId="141" fillId="11" borderId="1" xfId="0" applyFont="1" applyFill="1" applyBorder="1"/>
    <xf numFmtId="0" fontId="5" fillId="11" borderId="1" xfId="7" applyFont="1" applyFill="1" applyBorder="1" applyAlignment="1">
      <alignment horizontal="center" vertical="center"/>
    </xf>
    <xf numFmtId="2" fontId="0" fillId="2" borderId="0" xfId="0" applyNumberFormat="1" applyFill="1" applyAlignment="1">
      <alignment horizontal="center"/>
    </xf>
    <xf numFmtId="0" fontId="5" fillId="0" borderId="1" xfId="7" applyFont="1" applyFill="1" applyBorder="1" applyAlignment="1">
      <alignment horizontal="center" vertical="center"/>
    </xf>
    <xf numFmtId="0" fontId="3" fillId="10" borderId="0" xfId="2" applyFont="1" applyFill="1" applyBorder="1" applyAlignment="1">
      <alignment horizontal="center" vertical="center"/>
    </xf>
    <xf numFmtId="167" fontId="5" fillId="0" borderId="1" xfId="6" applyNumberFormat="1" applyFont="1" applyFill="1" applyBorder="1" applyAlignment="1">
      <alignment horizontal="center" vertical="center" wrapText="1"/>
    </xf>
    <xf numFmtId="2" fontId="5" fillId="0" borderId="1" xfId="6" applyNumberFormat="1" applyFont="1" applyFill="1" applyBorder="1" applyAlignment="1">
      <alignment horizontal="center" vertical="center" wrapText="1"/>
    </xf>
    <xf numFmtId="0" fontId="0" fillId="39" borderId="1" xfId="0" applyFill="1" applyBorder="1"/>
    <xf numFmtId="0" fontId="0" fillId="39" borderId="0" xfId="0" applyFill="1"/>
    <xf numFmtId="0" fontId="3" fillId="39" borderId="0" xfId="2" applyFont="1" applyFill="1" applyBorder="1" applyAlignment="1">
      <alignment vertical="top"/>
    </xf>
    <xf numFmtId="0" fontId="5" fillId="39" borderId="0" xfId="2" applyFont="1" applyFill="1" applyBorder="1" applyAlignment="1">
      <alignment vertical="top"/>
    </xf>
    <xf numFmtId="0" fontId="3" fillId="39" borderId="0" xfId="2" applyFont="1" applyFill="1" applyBorder="1" applyAlignment="1">
      <alignment horizontal="center" vertical="center"/>
    </xf>
    <xf numFmtId="0" fontId="5" fillId="0" borderId="9" xfId="2" applyFont="1" applyFill="1" applyBorder="1" applyAlignment="1">
      <alignment vertical="top"/>
    </xf>
    <xf numFmtId="0" fontId="2" fillId="0" borderId="0" xfId="5" applyFont="1" applyFill="1" applyBorder="1" applyAlignment="1">
      <alignment horizontal="center" vertical="center"/>
    </xf>
    <xf numFmtId="2" fontId="0" fillId="0" borderId="0" xfId="0" applyNumberFormat="1"/>
    <xf numFmtId="1" fontId="141" fillId="0" borderId="0" xfId="0" applyNumberFormat="1" applyFont="1"/>
    <xf numFmtId="1" fontId="5" fillId="0" borderId="1" xfId="6" applyNumberFormat="1" applyFont="1" applyFill="1" applyBorder="1" applyAlignment="1">
      <alignment horizontal="center" vertical="center"/>
    </xf>
    <xf numFmtId="0" fontId="2" fillId="39" borderId="1" xfId="7" applyFont="1" applyFill="1" applyBorder="1" applyAlignment="1">
      <alignment horizontal="center" vertical="center"/>
    </xf>
    <xf numFmtId="200" fontId="50" fillId="39" borderId="1" xfId="3294" applyNumberFormat="1" applyFont="1" applyFill="1" applyBorder="1" applyAlignment="1">
      <alignment horizontal="right"/>
    </xf>
    <xf numFmtId="167" fontId="141" fillId="39" borderId="1" xfId="0" applyNumberFormat="1" applyFont="1" applyFill="1" applyBorder="1" applyAlignment="1">
      <alignment horizontal="center"/>
    </xf>
    <xf numFmtId="167" fontId="0" fillId="92" borderId="1" xfId="0" applyNumberFormat="1" applyFill="1" applyBorder="1" applyAlignment="1">
      <alignment horizontal="center"/>
    </xf>
    <xf numFmtId="0" fontId="141" fillId="0" borderId="9" xfId="0" applyFont="1" applyBorder="1"/>
    <xf numFmtId="0" fontId="0" fillId="0" borderId="9" xfId="0" applyBorder="1"/>
    <xf numFmtId="1" fontId="5" fillId="0" borderId="1" xfId="6" applyNumberFormat="1" applyFont="1" applyFill="1" applyBorder="1" applyAlignment="1">
      <alignment horizontal="center" vertical="center"/>
    </xf>
    <xf numFmtId="0" fontId="220" fillId="93" borderId="85" xfId="0" applyFont="1" applyFill="1" applyBorder="1" applyAlignment="1">
      <alignment horizontal="left" wrapText="1"/>
    </xf>
    <xf numFmtId="0" fontId="220" fillId="93" borderId="85" xfId="0" applyFont="1" applyFill="1" applyBorder="1" applyAlignment="1">
      <alignment horizontal="right" wrapText="1"/>
    </xf>
    <xf numFmtId="0" fontId="220" fillId="94" borderId="85" xfId="0" applyFont="1" applyFill="1" applyBorder="1" applyAlignment="1">
      <alignment horizontal="center" wrapText="1"/>
    </xf>
    <xf numFmtId="0" fontId="220" fillId="94" borderId="85" xfId="0" applyFont="1" applyFill="1" applyBorder="1" applyAlignment="1">
      <alignment horizontal="left" wrapText="1"/>
    </xf>
    <xf numFmtId="0" fontId="220" fillId="94" borderId="85" xfId="0" applyFont="1" applyFill="1" applyBorder="1" applyAlignment="1">
      <alignment horizontal="right" wrapText="1"/>
    </xf>
    <xf numFmtId="0" fontId="220" fillId="93" borderId="85" xfId="0" applyFont="1" applyFill="1" applyBorder="1" applyAlignment="1">
      <alignment horizontal="center" wrapText="1"/>
    </xf>
    <xf numFmtId="15" fontId="220" fillId="94" borderId="104" xfId="0" applyNumberFormat="1" applyFont="1" applyFill="1" applyBorder="1" applyAlignment="1">
      <alignment horizontal="right" wrapText="1"/>
    </xf>
    <xf numFmtId="15" fontId="220" fillId="93" borderId="104" xfId="0" applyNumberFormat="1" applyFont="1" applyFill="1" applyBorder="1" applyAlignment="1">
      <alignment horizontal="right" wrapText="1"/>
    </xf>
    <xf numFmtId="0" fontId="95" fillId="39" borderId="85" xfId="0" applyFont="1" applyFill="1" applyBorder="1" applyAlignment="1">
      <alignment horizontal="center" vertical="center" wrapText="1"/>
    </xf>
    <xf numFmtId="0" fontId="87" fillId="39" borderId="85" xfId="0" applyFont="1" applyFill="1" applyBorder="1" applyAlignment="1">
      <alignment horizontal="center" vertical="center" wrapText="1"/>
    </xf>
    <xf numFmtId="0" fontId="179" fillId="0" borderId="85" xfId="0" applyFont="1" applyBorder="1" applyAlignment="1">
      <alignment horizontal="center" vertical="center" wrapText="1"/>
    </xf>
    <xf numFmtId="0" fontId="179" fillId="0" borderId="85" xfId="0" applyFont="1" applyBorder="1" applyAlignment="1">
      <alignment horizontal="left" vertical="center" wrapText="1"/>
    </xf>
    <xf numFmtId="0" fontId="221" fillId="93" borderId="85" xfId="0" applyFont="1" applyFill="1" applyBorder="1" applyAlignment="1">
      <alignment horizontal="left" wrapText="1"/>
    </xf>
    <xf numFmtId="0" fontId="221" fillId="94" borderId="85" xfId="0" applyFont="1" applyFill="1" applyBorder="1" applyAlignment="1">
      <alignment horizontal="left" wrapText="1"/>
    </xf>
    <xf numFmtId="0" fontId="95" fillId="39" borderId="85" xfId="0" applyFont="1" applyFill="1" applyBorder="1" applyAlignment="1">
      <alignment horizontal="center" wrapText="1"/>
    </xf>
    <xf numFmtId="0" fontId="223" fillId="94" borderId="85" xfId="0" applyFont="1" applyFill="1" applyBorder="1" applyAlignment="1">
      <alignment horizontal="left" wrapText="1"/>
    </xf>
    <xf numFmtId="15" fontId="223" fillId="94" borderId="104" xfId="0" applyNumberFormat="1" applyFont="1" applyFill="1" applyBorder="1" applyAlignment="1">
      <alignment horizontal="right" wrapText="1"/>
    </xf>
    <xf numFmtId="0" fontId="223" fillId="94" borderId="85" xfId="0" applyFont="1" applyFill="1" applyBorder="1" applyAlignment="1">
      <alignment horizontal="right" wrapText="1"/>
    </xf>
    <xf numFmtId="0" fontId="222" fillId="0" borderId="1" xfId="0" applyFont="1" applyBorder="1" applyAlignment="1">
      <alignment vertical="center"/>
    </xf>
    <xf numFmtId="0" fontId="223" fillId="93" borderId="85" xfId="0" applyFont="1" applyFill="1" applyBorder="1" applyAlignment="1">
      <alignment horizontal="left" wrapText="1"/>
    </xf>
    <xf numFmtId="15" fontId="223" fillId="93" borderId="104" xfId="0" applyNumberFormat="1" applyFont="1" applyFill="1" applyBorder="1" applyAlignment="1">
      <alignment horizontal="right" wrapText="1"/>
    </xf>
    <xf numFmtId="0" fontId="223" fillId="93" borderId="85" xfId="0" applyFont="1" applyFill="1" applyBorder="1" applyAlignment="1">
      <alignment horizontal="right" wrapText="1"/>
    </xf>
    <xf numFmtId="0" fontId="0" fillId="39" borderId="0" xfId="0" applyFill="1" applyAlignment="1">
      <alignment horizontal="center" vertical="center"/>
    </xf>
    <xf numFmtId="0" fontId="0" fillId="39" borderId="1" xfId="0" applyFill="1" applyBorder="1" applyAlignment="1">
      <alignment horizontal="center" vertical="center"/>
    </xf>
    <xf numFmtId="2" fontId="0" fillId="0" borderId="1" xfId="0" applyNumberFormat="1" applyFill="1" applyBorder="1" applyAlignment="1">
      <alignment horizontal="center" vertical="center"/>
    </xf>
    <xf numFmtId="167" fontId="0" fillId="0" borderId="1" xfId="0" applyNumberFormat="1" applyBorder="1" applyAlignment="1">
      <alignment horizontal="center" vertical="center"/>
    </xf>
    <xf numFmtId="0" fontId="141" fillId="95" borderId="4" xfId="0" applyFont="1" applyFill="1" applyBorder="1" applyAlignment="1">
      <alignment horizontal="center" vertical="center"/>
    </xf>
    <xf numFmtId="0" fontId="0" fillId="95" borderId="1" xfId="0" applyFill="1" applyBorder="1" applyAlignment="1">
      <alignment horizontal="center"/>
    </xf>
    <xf numFmtId="199" fontId="0" fillId="95" borderId="1" xfId="0" applyNumberFormat="1" applyFill="1" applyBorder="1" applyAlignment="1">
      <alignment horizontal="center"/>
    </xf>
    <xf numFmtId="0" fontId="0" fillId="95" borderId="1" xfId="0" applyNumberFormat="1" applyFill="1" applyBorder="1" applyAlignment="1">
      <alignment horizontal="center"/>
    </xf>
    <xf numFmtId="0" fontId="141" fillId="96" borderId="1" xfId="0" applyFont="1" applyFill="1" applyBorder="1"/>
    <xf numFmtId="199" fontId="0" fillId="90" borderId="9" xfId="0" applyNumberFormat="1" applyFill="1" applyBorder="1" applyAlignment="1">
      <alignment horizontal="center"/>
    </xf>
    <xf numFmtId="0" fontId="5" fillId="0" borderId="1" xfId="6" applyFont="1" applyFill="1" applyBorder="1" applyAlignment="1">
      <alignment horizontal="center" vertical="center" wrapText="1"/>
    </xf>
    <xf numFmtId="2" fontId="5" fillId="0" borderId="1" xfId="2" applyNumberFormat="1" applyFont="1" applyFill="1" applyBorder="1" applyAlignment="1">
      <alignment horizontal="center" vertical="top"/>
    </xf>
    <xf numFmtId="0" fontId="224" fillId="0" borderId="0" xfId="0" applyFont="1"/>
    <xf numFmtId="0" fontId="225" fillId="0" borderId="0" xfId="0" applyFont="1"/>
    <xf numFmtId="2" fontId="224" fillId="0" borderId="0" xfId="0" applyNumberFormat="1" applyFont="1"/>
    <xf numFmtId="0" fontId="224" fillId="0" borderId="37" xfId="0" applyFont="1" applyBorder="1" applyAlignment="1">
      <alignment horizontal="center" vertical="center"/>
    </xf>
    <xf numFmtId="0" fontId="224" fillId="0" borderId="105" xfId="0" applyFont="1" applyBorder="1" applyAlignment="1">
      <alignment horizontal="center" vertical="center" wrapText="1"/>
    </xf>
    <xf numFmtId="0" fontId="224" fillId="0" borderId="38" xfId="0" applyFont="1" applyBorder="1" applyAlignment="1">
      <alignment horizontal="center" vertical="center" wrapText="1"/>
    </xf>
    <xf numFmtId="0" fontId="224" fillId="0" borderId="83" xfId="0" applyFont="1" applyBorder="1" applyAlignment="1">
      <alignment horizontal="center" vertical="center" wrapText="1"/>
    </xf>
    <xf numFmtId="0" fontId="224" fillId="0" borderId="100" xfId="0" applyFont="1" applyBorder="1" applyAlignment="1">
      <alignment horizontal="center" vertical="center" wrapText="1"/>
    </xf>
    <xf numFmtId="201" fontId="225" fillId="0" borderId="3" xfId="0" applyNumberFormat="1" applyFont="1" applyBorder="1" applyAlignment="1">
      <alignment horizontal="center" vertical="center" wrapText="1"/>
    </xf>
    <xf numFmtId="2" fontId="225" fillId="0" borderId="4" xfId="0" applyNumberFormat="1" applyFont="1" applyBorder="1" applyAlignment="1">
      <alignment horizontal="center" vertical="center" wrapText="1"/>
    </xf>
    <xf numFmtId="0" fontId="225" fillId="0" borderId="25" xfId="0" applyFont="1" applyBorder="1" applyAlignment="1">
      <alignment horizontal="center"/>
    </xf>
    <xf numFmtId="0" fontId="224" fillId="0" borderId="0" xfId="0" applyFont="1" applyBorder="1"/>
    <xf numFmtId="0" fontId="224" fillId="0" borderId="0" xfId="0" applyFont="1" applyBorder="1" applyAlignment="1">
      <alignment horizontal="center"/>
    </xf>
    <xf numFmtId="199" fontId="225" fillId="0" borderId="0" xfId="0" applyNumberFormat="1" applyFont="1"/>
    <xf numFmtId="0" fontId="226" fillId="0" borderId="0" xfId="0" applyFont="1" applyFill="1" applyBorder="1" applyAlignment="1">
      <alignment vertical="center"/>
    </xf>
    <xf numFmtId="0" fontId="224" fillId="0" borderId="63" xfId="0" applyFont="1" applyBorder="1" applyAlignment="1">
      <alignment horizontal="center" vertical="center"/>
    </xf>
    <xf numFmtId="0" fontId="224" fillId="0" borderId="41" xfId="0" applyFont="1" applyBorder="1" applyAlignment="1">
      <alignment horizontal="center" vertical="center" wrapText="1"/>
    </xf>
    <xf numFmtId="0" fontId="224" fillId="47" borderId="41" xfId="0" applyFont="1" applyFill="1" applyBorder="1" applyAlignment="1">
      <alignment horizontal="center" vertical="center" wrapText="1"/>
    </xf>
    <xf numFmtId="0" fontId="224" fillId="47" borderId="59" xfId="0" applyFont="1" applyFill="1" applyBorder="1" applyAlignment="1">
      <alignment horizontal="center" vertical="center" wrapText="1"/>
    </xf>
    <xf numFmtId="0" fontId="224" fillId="95" borderId="63" xfId="0" applyFont="1" applyFill="1" applyBorder="1" applyAlignment="1">
      <alignment horizontal="center" vertical="center" wrapText="1"/>
    </xf>
    <xf numFmtId="0" fontId="224" fillId="95" borderId="41" xfId="0" applyFont="1" applyFill="1" applyBorder="1" applyAlignment="1">
      <alignment horizontal="center" vertical="center"/>
    </xf>
    <xf numFmtId="0" fontId="224" fillId="95" borderId="59" xfId="0" applyFont="1" applyFill="1" applyBorder="1" applyAlignment="1">
      <alignment horizontal="center" vertical="center" wrapText="1"/>
    </xf>
    <xf numFmtId="0" fontId="224" fillId="0" borderId="63" xfId="0" applyFont="1" applyBorder="1" applyAlignment="1">
      <alignment horizontal="center" vertical="center" wrapText="1"/>
    </xf>
    <xf numFmtId="0" fontId="224" fillId="0" borderId="59" xfId="0" applyFont="1" applyBorder="1" applyAlignment="1">
      <alignment horizontal="center" vertical="center"/>
    </xf>
    <xf numFmtId="0" fontId="225" fillId="0" borderId="64" xfId="0" applyFont="1" applyBorder="1"/>
    <xf numFmtId="0" fontId="225" fillId="0" borderId="4" xfId="0" applyFont="1" applyBorder="1"/>
    <xf numFmtId="0" fontId="225" fillId="0" borderId="24" xfId="0" applyFont="1" applyBorder="1" applyAlignment="1">
      <alignment horizontal="center" vertical="center"/>
    </xf>
    <xf numFmtId="0" fontId="225" fillId="0" borderId="111" xfId="0" applyFont="1" applyBorder="1" applyAlignment="1">
      <alignment horizontal="center" vertical="center"/>
    </xf>
    <xf numFmtId="0" fontId="225" fillId="0" borderId="14" xfId="0" applyFont="1" applyBorder="1" applyAlignment="1">
      <alignment horizontal="center" vertical="center"/>
    </xf>
    <xf numFmtId="0" fontId="225" fillId="0" borderId="64" xfId="0" applyFont="1" applyBorder="1" applyAlignment="1">
      <alignment horizontal="center"/>
    </xf>
    <xf numFmtId="0" fontId="225" fillId="0" borderId="4" xfId="0" applyFont="1" applyBorder="1" applyAlignment="1">
      <alignment horizontal="center"/>
    </xf>
    <xf numFmtId="0" fontId="225" fillId="47" borderId="4" xfId="0" applyFont="1" applyFill="1" applyBorder="1" applyAlignment="1">
      <alignment horizontal="center"/>
    </xf>
    <xf numFmtId="0" fontId="225" fillId="47" borderId="14" xfId="0" applyFont="1" applyFill="1" applyBorder="1" applyAlignment="1">
      <alignment horizontal="center"/>
    </xf>
    <xf numFmtId="0" fontId="225" fillId="95" borderId="64" xfId="0" applyFont="1" applyFill="1" applyBorder="1" applyAlignment="1">
      <alignment horizontal="center"/>
    </xf>
    <xf numFmtId="0" fontId="225" fillId="95" borderId="4" xfId="0" applyFont="1" applyFill="1" applyBorder="1" applyAlignment="1">
      <alignment horizontal="center"/>
    </xf>
    <xf numFmtId="0" fontId="225" fillId="95" borderId="67" xfId="0" applyFont="1" applyFill="1" applyBorder="1" applyAlignment="1">
      <alignment horizontal="center"/>
    </xf>
    <xf numFmtId="0" fontId="225" fillId="0" borderId="111" xfId="0" applyFont="1" applyBorder="1" applyAlignment="1">
      <alignment horizontal="center"/>
    </xf>
    <xf numFmtId="0" fontId="225" fillId="0" borderId="55" xfId="0" applyFont="1" applyBorder="1" applyAlignment="1">
      <alignment horizontal="center"/>
    </xf>
    <xf numFmtId="0" fontId="225" fillId="0" borderId="67" xfId="0" applyFont="1" applyBorder="1" applyAlignment="1">
      <alignment horizontal="center"/>
    </xf>
    <xf numFmtId="0" fontId="225" fillId="0" borderId="64" xfId="0" applyFont="1" applyBorder="1" applyAlignment="1">
      <alignment horizontal="center" vertical="center"/>
    </xf>
    <xf numFmtId="0" fontId="225" fillId="0" borderId="4" xfId="0" applyFont="1" applyBorder="1" applyAlignment="1">
      <alignment horizontal="center" vertical="center"/>
    </xf>
    <xf numFmtId="0" fontId="225" fillId="0" borderId="24" xfId="0" applyFont="1" applyBorder="1" applyAlignment="1">
      <alignment horizontal="center"/>
    </xf>
    <xf numFmtId="0" fontId="227" fillId="0" borderId="112" xfId="0" applyFont="1" applyBorder="1"/>
    <xf numFmtId="0" fontId="227" fillId="0" borderId="67" xfId="0" applyFont="1" applyBorder="1"/>
    <xf numFmtId="0" fontId="227" fillId="0" borderId="0" xfId="0" applyFont="1"/>
    <xf numFmtId="0" fontId="227" fillId="0" borderId="114" xfId="0" applyFont="1" applyBorder="1"/>
    <xf numFmtId="0" fontId="227" fillId="0" borderId="116" xfId="0" applyFont="1" applyBorder="1"/>
    <xf numFmtId="0" fontId="225" fillId="0" borderId="117" xfId="0" applyFont="1" applyBorder="1"/>
    <xf numFmtId="0" fontId="225" fillId="0" borderId="113" xfId="0" applyFont="1" applyBorder="1"/>
    <xf numFmtId="0" fontId="225" fillId="0" borderId="118" xfId="0" applyFont="1" applyBorder="1"/>
    <xf numFmtId="0" fontId="225" fillId="0" borderId="114" xfId="0" applyFont="1" applyBorder="1"/>
    <xf numFmtId="0" fontId="225" fillId="0" borderId="115" xfId="0" applyFont="1" applyBorder="1"/>
    <xf numFmtId="0" fontId="225" fillId="47" borderId="115" xfId="0" applyFont="1" applyFill="1" applyBorder="1"/>
    <xf numFmtId="0" fontId="225" fillId="47" borderId="119" xfId="0" applyFont="1" applyFill="1" applyBorder="1"/>
    <xf numFmtId="0" fontId="225" fillId="95" borderId="114" xfId="0" applyFont="1" applyFill="1" applyBorder="1"/>
    <xf numFmtId="0" fontId="225" fillId="95" borderId="115" xfId="0" applyFont="1" applyFill="1" applyBorder="1"/>
    <xf numFmtId="0" fontId="225" fillId="95" borderId="120" xfId="0" applyFont="1" applyFill="1" applyBorder="1"/>
    <xf numFmtId="0" fontId="225" fillId="0" borderId="121" xfId="0" applyFont="1" applyBorder="1"/>
    <xf numFmtId="0" fontId="225" fillId="0" borderId="122" xfId="0" applyFont="1" applyBorder="1"/>
    <xf numFmtId="0" fontId="225" fillId="10" borderId="4" xfId="0" applyFont="1" applyFill="1" applyBorder="1"/>
    <xf numFmtId="0" fontId="225" fillId="0" borderId="36" xfId="0" applyFont="1" applyBorder="1"/>
    <xf numFmtId="0" fontId="225" fillId="0" borderId="112" xfId="0" applyFont="1" applyBorder="1"/>
    <xf numFmtId="0" fontId="225" fillId="10" borderId="123" xfId="0" applyFont="1" applyFill="1" applyBorder="1"/>
    <xf numFmtId="0" fontId="225" fillId="0" borderId="124" xfId="0" applyFont="1" applyBorder="1"/>
    <xf numFmtId="0" fontId="225" fillId="97" borderId="112" xfId="0" applyFont="1" applyFill="1" applyBorder="1"/>
    <xf numFmtId="0" fontId="225" fillId="2" borderId="112" xfId="0" applyFont="1" applyFill="1" applyBorder="1"/>
    <xf numFmtId="0" fontId="225" fillId="2" borderId="112" xfId="0" applyFont="1" applyFill="1" applyBorder="1" applyAlignment="1">
      <alignment horizontal="center"/>
    </xf>
    <xf numFmtId="0" fontId="225" fillId="39" borderId="0" xfId="0" applyFont="1" applyFill="1" applyBorder="1"/>
    <xf numFmtId="0" fontId="225" fillId="0" borderId="112" xfId="0" applyFont="1" applyFill="1" applyBorder="1"/>
    <xf numFmtId="0" fontId="225" fillId="4" borderId="112" xfId="0" applyFont="1" applyFill="1" applyBorder="1"/>
    <xf numFmtId="0" fontId="225" fillId="98" borderId="112" xfId="0" applyFont="1" applyFill="1" applyBorder="1"/>
    <xf numFmtId="0" fontId="225" fillId="98" borderId="112" xfId="0" applyFont="1" applyFill="1" applyBorder="1" applyAlignment="1">
      <alignment horizontal="center"/>
    </xf>
    <xf numFmtId="0" fontId="225" fillId="99" borderId="112" xfId="0" applyFont="1" applyFill="1" applyBorder="1"/>
    <xf numFmtId="2" fontId="225" fillId="99" borderId="112" xfId="0" applyNumberFormat="1" applyFont="1" applyFill="1" applyBorder="1" applyAlignment="1">
      <alignment horizontal="center"/>
    </xf>
    <xf numFmtId="2" fontId="225" fillId="89" borderId="112" xfId="0" applyNumberFormat="1" applyFont="1" applyFill="1" applyBorder="1" applyAlignment="1">
      <alignment horizontal="center"/>
    </xf>
    <xf numFmtId="0" fontId="224" fillId="0" borderId="0" xfId="0" applyFont="1" applyAlignment="1">
      <alignment horizontal="center"/>
    </xf>
    <xf numFmtId="0" fontId="228" fillId="10" borderId="0" xfId="0" applyFont="1" applyFill="1"/>
    <xf numFmtId="0" fontId="225" fillId="10" borderId="0" xfId="0" applyFont="1" applyFill="1"/>
    <xf numFmtId="0" fontId="224" fillId="10" borderId="0" xfId="0" applyFont="1" applyFill="1"/>
    <xf numFmtId="0" fontId="225" fillId="10" borderId="0" xfId="0" applyFont="1" applyFill="1" applyAlignment="1">
      <alignment horizontal="center"/>
    </xf>
    <xf numFmtId="1" fontId="225" fillId="0" borderId="111" xfId="0" applyNumberFormat="1" applyFont="1" applyBorder="1" applyAlignment="1">
      <alignment horizontal="center" vertical="center"/>
    </xf>
    <xf numFmtId="0" fontId="0" fillId="0" borderId="112" xfId="0" applyBorder="1" applyAlignment="1">
      <alignment vertical="center"/>
    </xf>
    <xf numFmtId="0" fontId="220" fillId="94" borderId="84" xfId="0" applyFont="1" applyFill="1" applyBorder="1" applyAlignment="1">
      <alignment horizontal="left" wrapText="1"/>
    </xf>
    <xf numFmtId="0" fontId="220" fillId="93" borderId="97" xfId="0" applyFont="1" applyFill="1" applyBorder="1" applyAlignment="1">
      <alignment horizontal="left" wrapText="1"/>
    </xf>
    <xf numFmtId="15" fontId="220" fillId="93" borderId="128" xfId="0" applyNumberFormat="1" applyFont="1" applyFill="1" applyBorder="1" applyAlignment="1">
      <alignment horizontal="right" wrapText="1"/>
    </xf>
    <xf numFmtId="0" fontId="220" fillId="93" borderId="97" xfId="0" applyFont="1" applyFill="1" applyBorder="1" applyAlignment="1">
      <alignment horizontal="center" wrapText="1"/>
    </xf>
    <xf numFmtId="0" fontId="220" fillId="94" borderId="112" xfId="0" applyFont="1" applyFill="1" applyBorder="1" applyAlignment="1">
      <alignment horizontal="left" wrapText="1"/>
    </xf>
    <xf numFmtId="15" fontId="220" fillId="94" borderId="112" xfId="0" applyNumberFormat="1" applyFont="1" applyFill="1" applyBorder="1" applyAlignment="1">
      <alignment horizontal="right" wrapText="1"/>
    </xf>
    <xf numFmtId="0" fontId="220" fillId="94" borderId="112" xfId="0" applyFont="1" applyFill="1" applyBorder="1" applyAlignment="1">
      <alignment horizontal="center" wrapText="1"/>
    </xf>
    <xf numFmtId="0" fontId="0" fillId="0" borderId="112" xfId="0" applyBorder="1"/>
    <xf numFmtId="0" fontId="221" fillId="94" borderId="112" xfId="0" applyFont="1" applyFill="1" applyBorder="1" applyAlignment="1">
      <alignment horizontal="left" wrapText="1"/>
    </xf>
    <xf numFmtId="0" fontId="141" fillId="39" borderId="112" xfId="0" applyFont="1" applyFill="1" applyBorder="1" applyAlignment="1">
      <alignment vertical="center" wrapText="1"/>
    </xf>
    <xf numFmtId="0" fontId="223" fillId="94" borderId="84" xfId="0" applyFont="1" applyFill="1" applyBorder="1" applyAlignment="1">
      <alignment horizontal="left" wrapText="1"/>
    </xf>
    <xf numFmtId="0" fontId="223" fillId="93" borderId="84" xfId="0" applyFont="1" applyFill="1" applyBorder="1" applyAlignment="1">
      <alignment horizontal="left" wrapText="1"/>
    </xf>
    <xf numFmtId="0" fontId="222" fillId="0" borderId="112" xfId="0" applyFont="1" applyBorder="1"/>
    <xf numFmtId="0" fontId="0" fillId="0" borderId="0" xfId="0" applyFont="1"/>
    <xf numFmtId="0" fontId="0" fillId="0" borderId="4" xfId="0" applyFont="1" applyBorder="1" applyAlignment="1">
      <alignment vertical="center"/>
    </xf>
    <xf numFmtId="0" fontId="0" fillId="0" borderId="0" xfId="0" applyFont="1" applyAlignment="1">
      <alignment vertical="center"/>
    </xf>
    <xf numFmtId="0" fontId="0" fillId="93" borderId="85" xfId="0" applyFont="1" applyFill="1" applyBorder="1" applyAlignment="1">
      <alignment horizontal="left" wrapText="1"/>
    </xf>
    <xf numFmtId="15" fontId="0" fillId="93" borderId="104" xfId="0" applyNumberFormat="1" applyFont="1" applyFill="1" applyBorder="1" applyAlignment="1">
      <alignment horizontal="right" wrapText="1"/>
    </xf>
    <xf numFmtId="0" fontId="0" fillId="93" borderId="85" xfId="0" applyFont="1" applyFill="1" applyBorder="1" applyAlignment="1">
      <alignment horizontal="right" wrapText="1"/>
    </xf>
    <xf numFmtId="0" fontId="0" fillId="94" borderId="85" xfId="0" applyFont="1" applyFill="1" applyBorder="1" applyAlignment="1">
      <alignment horizontal="left" wrapText="1"/>
    </xf>
    <xf numFmtId="15" fontId="0" fillId="94" borderId="104" xfId="0" applyNumberFormat="1" applyFont="1" applyFill="1" applyBorder="1" applyAlignment="1">
      <alignment horizontal="right" wrapText="1"/>
    </xf>
    <xf numFmtId="0" fontId="0" fillId="94" borderId="85" xfId="0" applyFont="1" applyFill="1" applyBorder="1" applyAlignment="1">
      <alignment horizontal="right" wrapText="1"/>
    </xf>
    <xf numFmtId="0" fontId="0" fillId="2" borderId="0" xfId="0" applyFill="1" applyAlignment="1">
      <alignment horizontal="center"/>
    </xf>
    <xf numFmtId="0" fontId="0" fillId="39" borderId="0" xfId="0" applyFill="1" applyAlignment="1">
      <alignment horizontal="center" vertical="center"/>
    </xf>
    <xf numFmtId="2" fontId="0" fillId="39" borderId="1" xfId="0" applyNumberFormat="1" applyFill="1" applyBorder="1" applyAlignment="1">
      <alignment horizontal="center" vertical="center"/>
    </xf>
    <xf numFmtId="2" fontId="0" fillId="39" borderId="1" xfId="0" applyNumberFormat="1" applyFill="1" applyBorder="1"/>
    <xf numFmtId="0" fontId="0" fillId="39" borderId="112" xfId="0" applyFill="1" applyBorder="1" applyAlignment="1">
      <alignment horizontal="center" vertical="center"/>
    </xf>
    <xf numFmtId="0" fontId="0" fillId="0" borderId="112" xfId="0" applyBorder="1" applyAlignment="1">
      <alignment horizontal="center" vertical="center"/>
    </xf>
    <xf numFmtId="2" fontId="0" fillId="0" borderId="112" xfId="0" applyNumberFormat="1" applyBorder="1" applyAlignment="1">
      <alignment horizontal="center" vertical="center"/>
    </xf>
    <xf numFmtId="2" fontId="0" fillId="0" borderId="112" xfId="0" applyNumberFormat="1" applyFill="1" applyBorder="1" applyAlignment="1">
      <alignment horizontal="center" vertical="center"/>
    </xf>
    <xf numFmtId="2" fontId="0" fillId="0" borderId="112" xfId="0" applyNumberFormat="1" applyBorder="1"/>
    <xf numFmtId="0" fontId="0" fillId="0" borderId="112" xfId="0" applyBorder="1" applyAlignment="1">
      <alignment horizontal="center"/>
    </xf>
    <xf numFmtId="2" fontId="0" fillId="0" borderId="112" xfId="0" applyNumberFormat="1" applyBorder="1" applyAlignment="1">
      <alignment horizontal="center"/>
    </xf>
    <xf numFmtId="2" fontId="0" fillId="39" borderId="112" xfId="0" applyNumberFormat="1" applyFill="1" applyBorder="1" applyAlignment="1">
      <alignment horizontal="center" vertical="center"/>
    </xf>
    <xf numFmtId="0" fontId="68" fillId="39" borderId="0" xfId="3362" applyFill="1" applyBorder="1"/>
    <xf numFmtId="0" fontId="68" fillId="39" borderId="112" xfId="3362" applyFill="1" applyBorder="1"/>
    <xf numFmtId="0" fontId="4" fillId="39" borderId="112" xfId="3362" applyFont="1" applyFill="1" applyBorder="1"/>
    <xf numFmtId="167" fontId="50" fillId="39" borderId="1" xfId="3294" applyNumberFormat="1" applyFont="1" applyFill="1" applyBorder="1" applyAlignment="1">
      <alignment vertical="center"/>
    </xf>
    <xf numFmtId="190" fontId="106" fillId="0" borderId="112" xfId="688" applyNumberFormat="1" applyFont="1" applyFill="1" applyBorder="1" applyAlignment="1">
      <alignment horizontal="center"/>
    </xf>
    <xf numFmtId="189" fontId="106" fillId="0" borderId="112" xfId="688" applyNumberFormat="1" applyFont="1" applyFill="1" applyBorder="1" applyAlignment="1">
      <alignment horizontal="left"/>
    </xf>
    <xf numFmtId="190" fontId="105" fillId="0" borderId="112" xfId="688" applyNumberFormat="1" applyFont="1" applyFill="1" applyBorder="1" applyAlignment="1">
      <alignment horizontal="center"/>
    </xf>
    <xf numFmtId="0" fontId="4" fillId="37" borderId="112" xfId="3362" applyFont="1" applyFill="1" applyBorder="1" applyAlignment="1">
      <alignment horizontal="center" vertical="center" wrapText="1"/>
    </xf>
    <xf numFmtId="49" fontId="50" fillId="39" borderId="112" xfId="3294" applyNumberFormat="1" applyFont="1" applyFill="1" applyBorder="1" applyAlignment="1"/>
    <xf numFmtId="0" fontId="50" fillId="39" borderId="112" xfId="3294" applyNumberFormat="1" applyFont="1" applyFill="1" applyBorder="1" applyAlignment="1">
      <alignment horizontal="center"/>
    </xf>
    <xf numFmtId="164" fontId="50" fillId="39" borderId="112" xfId="3294" applyNumberFormat="1" applyFont="1" applyFill="1" applyBorder="1" applyAlignment="1">
      <alignment horizontal="right"/>
    </xf>
    <xf numFmtId="2" fontId="4" fillId="37" borderId="112" xfId="3362" applyNumberFormat="1" applyFont="1" applyFill="1" applyBorder="1" applyAlignment="1">
      <alignment horizontal="right" vertical="center" wrapText="1"/>
    </xf>
    <xf numFmtId="0" fontId="4" fillId="37" borderId="112" xfId="3362" applyFont="1" applyFill="1" applyBorder="1" applyAlignment="1">
      <alignment vertical="center" wrapText="1"/>
    </xf>
    <xf numFmtId="0" fontId="0" fillId="0" borderId="1" xfId="3378" applyFont="1" applyBorder="1" applyAlignment="1">
      <alignment wrapText="1"/>
    </xf>
    <xf numFmtId="0" fontId="5" fillId="0" borderId="1" xfId="7" applyFont="1" applyFill="1" applyBorder="1" applyAlignment="1">
      <alignment horizontal="center" vertical="center"/>
    </xf>
    <xf numFmtId="0" fontId="3" fillId="0" borderId="112" xfId="5" applyFont="1" applyFill="1" applyBorder="1" applyAlignment="1">
      <alignment horizontal="center" vertical="center"/>
    </xf>
    <xf numFmtId="0" fontId="5" fillId="0" borderId="112" xfId="7" applyFont="1" applyFill="1" applyBorder="1" applyAlignment="1">
      <alignment horizontal="center" vertical="center"/>
    </xf>
    <xf numFmtId="0" fontId="2" fillId="3" borderId="112" xfId="2" applyFont="1" applyFill="1" applyBorder="1" applyAlignment="1">
      <alignment horizontal="center" vertical="center" wrapText="1"/>
    </xf>
    <xf numFmtId="0" fontId="225" fillId="3" borderId="119" xfId="0" applyFont="1" applyFill="1" applyBorder="1"/>
    <xf numFmtId="0" fontId="50" fillId="0" borderId="112" xfId="688" applyFont="1" applyFill="1" applyBorder="1" applyAlignment="1">
      <alignment horizontal="center" vertical="center"/>
    </xf>
    <xf numFmtId="0" fontId="51" fillId="0" borderId="112" xfId="688" applyFont="1" applyFill="1" applyBorder="1" applyAlignment="1">
      <alignment horizontal="right" vertical="center" wrapText="1"/>
    </xf>
    <xf numFmtId="0" fontId="50" fillId="0" borderId="112" xfId="688" applyFont="1" applyFill="1" applyBorder="1" applyAlignment="1">
      <alignment horizontal="center" vertical="center" wrapText="1"/>
    </xf>
    <xf numFmtId="167" fontId="50" fillId="0" borderId="112" xfId="688" applyNumberFormat="1" applyFont="1" applyFill="1" applyBorder="1" applyAlignment="1">
      <alignment horizontal="center" vertical="center"/>
    </xf>
    <xf numFmtId="1" fontId="50" fillId="0" borderId="112" xfId="688" applyNumberFormat="1" applyFont="1" applyFill="1" applyBorder="1" applyAlignment="1">
      <alignment horizontal="center" vertical="center"/>
    </xf>
    <xf numFmtId="43" fontId="112" fillId="0" borderId="112" xfId="7" applyNumberFormat="1" applyFont="1" applyFill="1" applyBorder="1" applyAlignment="1">
      <alignment horizontal="center" vertical="center"/>
    </xf>
    <xf numFmtId="43" fontId="112" fillId="0" borderId="112" xfId="7" applyNumberFormat="1" applyFont="1" applyFill="1" applyBorder="1" applyAlignment="1">
      <alignment vertical="center"/>
    </xf>
    <xf numFmtId="0" fontId="50" fillId="39" borderId="125" xfId="3294" applyFont="1" applyFill="1" applyBorder="1" applyAlignment="1">
      <alignment vertical="center"/>
    </xf>
    <xf numFmtId="0" fontId="0" fillId="0" borderId="60" xfId="0" applyBorder="1"/>
    <xf numFmtId="0" fontId="0" fillId="0" borderId="61" xfId="0" applyBorder="1"/>
    <xf numFmtId="0" fontId="0" fillId="0" borderId="62" xfId="0" applyBorder="1"/>
    <xf numFmtId="0" fontId="0" fillId="0" borderId="122" xfId="0" applyBorder="1"/>
    <xf numFmtId="0" fontId="0" fillId="0" borderId="57" xfId="0" applyBorder="1"/>
    <xf numFmtId="0" fontId="0" fillId="0" borderId="117" xfId="0" applyBorder="1"/>
    <xf numFmtId="0" fontId="0" fillId="0" borderId="113" xfId="0" applyBorder="1"/>
    <xf numFmtId="0" fontId="0" fillId="0" borderId="124" xfId="0" applyBorder="1"/>
    <xf numFmtId="0" fontId="0" fillId="0" borderId="37" xfId="0" applyBorder="1"/>
    <xf numFmtId="0" fontId="0" fillId="0" borderId="38" xfId="0" applyBorder="1"/>
    <xf numFmtId="0" fontId="0" fillId="0" borderId="100" xfId="0" applyBorder="1"/>
    <xf numFmtId="0" fontId="5" fillId="0" borderId="112" xfId="2" applyFont="1" applyFill="1" applyBorder="1" applyAlignment="1">
      <alignment vertical="top"/>
    </xf>
    <xf numFmtId="0" fontId="2" fillId="0" borderId="112" xfId="2" applyFont="1" applyFill="1" applyBorder="1" applyAlignment="1">
      <alignment vertical="top"/>
    </xf>
    <xf numFmtId="1" fontId="2" fillId="0" borderId="36" xfId="2" applyNumberFormat="1" applyFont="1" applyFill="1" applyBorder="1" applyAlignment="1">
      <alignment horizontal="center" vertical="top"/>
    </xf>
    <xf numFmtId="1" fontId="2" fillId="0" borderId="6" xfId="2" applyNumberFormat="1" applyFont="1" applyFill="1" applyBorder="1" applyAlignment="1">
      <alignment horizontal="center" vertical="top"/>
    </xf>
    <xf numFmtId="1" fontId="5" fillId="0" borderId="87" xfId="2" applyNumberFormat="1" applyFont="1" applyFill="1" applyBorder="1" applyAlignment="1">
      <alignment horizontal="center" vertical="top"/>
    </xf>
    <xf numFmtId="0" fontId="69" fillId="37" borderId="112" xfId="3362" applyFont="1" applyFill="1" applyBorder="1" applyAlignment="1">
      <alignment horizontal="center" vertical="center" wrapText="1"/>
    </xf>
    <xf numFmtId="0" fontId="68" fillId="37" borderId="112" xfId="3362" applyFill="1" applyBorder="1" applyAlignment="1">
      <alignment vertical="center"/>
    </xf>
    <xf numFmtId="0" fontId="225" fillId="0" borderId="3" xfId="0" applyFont="1" applyBorder="1" applyAlignment="1">
      <alignment horizontal="center" vertical="center" wrapText="1"/>
    </xf>
    <xf numFmtId="0" fontId="225" fillId="0" borderId="4" xfId="0" applyFont="1" applyBorder="1" applyAlignment="1">
      <alignment horizontal="center" vertical="center" wrapText="1"/>
    </xf>
    <xf numFmtId="0" fontId="225" fillId="0" borderId="112" xfId="0" applyFont="1" applyBorder="1" applyAlignment="1">
      <alignment horizontal="center" vertical="center" wrapText="1"/>
    </xf>
    <xf numFmtId="0" fontId="141" fillId="0" borderId="30" xfId="0" applyFont="1" applyBorder="1" applyAlignment="1">
      <alignment horizontal="center" vertical="center"/>
    </xf>
    <xf numFmtId="0" fontId="225" fillId="0" borderId="106" xfId="0" applyFont="1" applyBorder="1" applyAlignment="1"/>
    <xf numFmtId="0" fontId="231" fillId="0" borderId="4" xfId="0" applyFont="1" applyBorder="1" applyAlignment="1">
      <alignment horizontal="center" vertical="center" wrapText="1"/>
    </xf>
    <xf numFmtId="0" fontId="231" fillId="0" borderId="112" xfId="0" applyFont="1" applyBorder="1" applyAlignment="1">
      <alignment horizontal="center" vertical="center" wrapText="1"/>
    </xf>
    <xf numFmtId="0" fontId="225" fillId="0" borderId="30" xfId="0" applyFont="1" applyBorder="1" applyAlignment="1"/>
    <xf numFmtId="201" fontId="225" fillId="0" borderId="112" xfId="0" applyNumberFormat="1" applyFont="1" applyBorder="1" applyAlignment="1">
      <alignment horizontal="center" vertical="center" wrapText="1"/>
    </xf>
    <xf numFmtId="0" fontId="225" fillId="0" borderId="113" xfId="0" applyFont="1" applyBorder="1" applyAlignment="1">
      <alignment horizontal="center" vertical="center" wrapText="1"/>
    </xf>
    <xf numFmtId="0" fontId="231" fillId="10" borderId="4" xfId="0" applyFont="1" applyFill="1" applyBorder="1" applyAlignment="1">
      <alignment horizontal="center" vertical="center" wrapText="1"/>
    </xf>
    <xf numFmtId="0" fontId="224" fillId="0" borderId="112" xfId="0" applyFont="1" applyBorder="1" applyAlignment="1">
      <alignment horizontal="center" vertical="center" wrapText="1"/>
    </xf>
    <xf numFmtId="0" fontId="224" fillId="10" borderId="112" xfId="0" applyFont="1" applyFill="1" applyBorder="1" applyAlignment="1">
      <alignment horizontal="center" vertical="center" wrapText="1"/>
    </xf>
    <xf numFmtId="0" fontId="231" fillId="0" borderId="0" xfId="0" applyFont="1"/>
    <xf numFmtId="0" fontId="224" fillId="39" borderId="112" xfId="0" applyFont="1" applyFill="1" applyBorder="1" applyAlignment="1">
      <alignment horizontal="center" vertical="center" wrapText="1"/>
    </xf>
    <xf numFmtId="0" fontId="230" fillId="0" borderId="4" xfId="0" applyFont="1" applyBorder="1" applyAlignment="1">
      <alignment vertical="center" wrapText="1"/>
    </xf>
    <xf numFmtId="0" fontId="145" fillId="0" borderId="112" xfId="0" applyFont="1" applyBorder="1" applyAlignment="1">
      <alignment horizontal="center" vertical="center" wrapText="1"/>
    </xf>
    <xf numFmtId="0" fontId="225" fillId="0" borderId="25" xfId="0" applyFont="1" applyBorder="1" applyAlignment="1"/>
    <xf numFmtId="0" fontId="231" fillId="10" borderId="112" xfId="0" applyFont="1" applyFill="1" applyBorder="1" applyAlignment="1">
      <alignment horizontal="center" vertical="center" wrapText="1"/>
    </xf>
    <xf numFmtId="0" fontId="224" fillId="0" borderId="112" xfId="0" applyFont="1" applyBorder="1"/>
    <xf numFmtId="0" fontId="225" fillId="10" borderId="112" xfId="0" applyFont="1" applyFill="1" applyBorder="1" applyAlignment="1">
      <alignment horizontal="center"/>
    </xf>
    <xf numFmtId="0" fontId="231" fillId="39" borderId="4" xfId="0" applyFont="1" applyFill="1" applyBorder="1" applyAlignment="1">
      <alignment horizontal="center" vertical="center" wrapText="1"/>
    </xf>
    <xf numFmtId="0" fontId="141" fillId="0" borderId="123" xfId="0" applyFont="1" applyBorder="1" applyAlignment="1">
      <alignment horizontal="center" vertical="center"/>
    </xf>
    <xf numFmtId="0" fontId="141" fillId="0" borderId="25" xfId="0" applyFont="1" applyBorder="1" applyAlignment="1">
      <alignment horizontal="center" vertical="center"/>
    </xf>
    <xf numFmtId="0" fontId="0" fillId="90" borderId="112" xfId="0" applyFill="1" applyBorder="1" applyAlignment="1">
      <alignment horizontal="center"/>
    </xf>
    <xf numFmtId="0" fontId="0" fillId="92" borderId="112" xfId="0" applyFill="1" applyBorder="1" applyAlignment="1">
      <alignment horizontal="center"/>
    </xf>
    <xf numFmtId="0" fontId="0" fillId="39" borderId="0" xfId="0" applyFill="1" applyAlignment="1">
      <alignment vertical="center"/>
    </xf>
    <xf numFmtId="0" fontId="0" fillId="39" borderId="30" xfId="0" applyFill="1" applyBorder="1" applyAlignment="1">
      <alignment vertical="center"/>
    </xf>
    <xf numFmtId="0" fontId="141" fillId="0" borderId="0" xfId="0" applyFont="1" applyAlignment="1">
      <alignment horizontal="center" vertical="center"/>
    </xf>
    <xf numFmtId="0" fontId="141" fillId="10" borderId="112" xfId="0" applyFont="1" applyFill="1" applyBorder="1" applyAlignment="1">
      <alignment horizontal="center" vertical="center"/>
    </xf>
    <xf numFmtId="0" fontId="141" fillId="0" borderId="112" xfId="0" applyFont="1" applyBorder="1" applyAlignment="1">
      <alignment horizontal="center" vertical="center"/>
    </xf>
    <xf numFmtId="0" fontId="141" fillId="92" borderId="31" xfId="0" applyFont="1" applyFill="1" applyBorder="1" applyAlignment="1">
      <alignment horizontal="center" vertical="center"/>
    </xf>
    <xf numFmtId="0" fontId="2" fillId="3" borderId="1" xfId="2" applyFont="1" applyFill="1" applyBorder="1" applyAlignment="1">
      <alignment horizontal="center" vertical="center" wrapText="1"/>
    </xf>
    <xf numFmtId="0" fontId="5" fillId="0" borderId="1" xfId="6" applyFont="1" applyFill="1" applyBorder="1" applyAlignment="1">
      <alignment horizontal="center" vertical="top" wrapText="1"/>
    </xf>
    <xf numFmtId="0" fontId="5" fillId="0" borderId="1" xfId="6" applyFont="1" applyFill="1" applyBorder="1" applyAlignment="1">
      <alignment horizontal="center" vertical="center" wrapText="1"/>
    </xf>
    <xf numFmtId="0" fontId="5" fillId="0" borderId="1" xfId="6" applyFont="1" applyFill="1" applyBorder="1" applyAlignment="1">
      <alignment horizontal="center" vertical="top" wrapText="1"/>
    </xf>
    <xf numFmtId="1" fontId="5" fillId="0" borderId="1" xfId="6" applyNumberFormat="1" applyFont="1" applyFill="1" applyBorder="1" applyAlignment="1">
      <alignment horizontal="center" vertical="center"/>
    </xf>
    <xf numFmtId="0" fontId="5" fillId="0" borderId="1" xfId="7" applyFont="1" applyFill="1" applyBorder="1" applyAlignment="1">
      <alignment horizontal="center" vertical="center"/>
    </xf>
    <xf numFmtId="0" fontId="0" fillId="2" borderId="112" xfId="0" applyFill="1" applyBorder="1" applyAlignment="1">
      <alignment horizontal="center"/>
    </xf>
    <xf numFmtId="199" fontId="0" fillId="2" borderId="112" xfId="0" applyNumberFormat="1" applyFill="1" applyBorder="1" applyAlignment="1">
      <alignment horizontal="center"/>
    </xf>
    <xf numFmtId="167" fontId="141" fillId="10" borderId="1" xfId="0" applyNumberFormat="1" applyFont="1" applyFill="1" applyBorder="1" applyAlignment="1">
      <alignment horizontal="center"/>
    </xf>
    <xf numFmtId="199" fontId="0" fillId="0" borderId="1" xfId="0" applyNumberFormat="1" applyBorder="1" applyAlignment="1">
      <alignment horizontal="center"/>
    </xf>
    <xf numFmtId="199" fontId="0" fillId="0" borderId="1" xfId="0" applyNumberFormat="1" applyBorder="1"/>
    <xf numFmtId="199" fontId="0" fillId="0" borderId="0" xfId="0" applyNumberFormat="1"/>
    <xf numFmtId="199" fontId="0" fillId="92" borderId="9" xfId="0" applyNumberFormat="1" applyFill="1" applyBorder="1" applyAlignment="1">
      <alignment horizontal="center"/>
    </xf>
    <xf numFmtId="199" fontId="0" fillId="95" borderId="9" xfId="0" applyNumberFormat="1" applyFill="1" applyBorder="1" applyAlignment="1">
      <alignment horizontal="center"/>
    </xf>
    <xf numFmtId="0" fontId="141" fillId="0" borderId="112" xfId="0" applyFont="1" applyBorder="1" applyAlignment="1">
      <alignment wrapText="1"/>
    </xf>
    <xf numFmtId="0" fontId="141" fillId="91" borderId="125" xfId="0" applyFont="1" applyFill="1" applyBorder="1"/>
    <xf numFmtId="0" fontId="141" fillId="0" borderId="125" xfId="0" applyFont="1" applyBorder="1"/>
    <xf numFmtId="0" fontId="0" fillId="0" borderId="125" xfId="0" applyBorder="1"/>
    <xf numFmtId="0" fontId="141" fillId="11" borderId="125" xfId="0" applyFont="1" applyFill="1" applyBorder="1"/>
    <xf numFmtId="0" fontId="0" fillId="100" borderId="1" xfId="0" applyFill="1" applyBorder="1" applyAlignment="1">
      <alignment horizontal="center"/>
    </xf>
    <xf numFmtId="0" fontId="0" fillId="100" borderId="1" xfId="0" applyFill="1" applyBorder="1"/>
    <xf numFmtId="2" fontId="0" fillId="100" borderId="1" xfId="0" applyNumberFormat="1" applyFill="1" applyBorder="1" applyAlignment="1">
      <alignment horizontal="center"/>
    </xf>
    <xf numFmtId="2" fontId="0" fillId="100" borderId="112" xfId="0" applyNumberFormat="1" applyFill="1" applyBorder="1" applyAlignment="1">
      <alignment horizontal="center"/>
    </xf>
    <xf numFmtId="2" fontId="0" fillId="100" borderId="112" xfId="0" applyNumberFormat="1" applyFill="1" applyBorder="1" applyAlignment="1"/>
    <xf numFmtId="167" fontId="141" fillId="100" borderId="1" xfId="0" applyNumberFormat="1" applyFont="1" applyFill="1" applyBorder="1" applyAlignment="1">
      <alignment horizontal="center"/>
    </xf>
    <xf numFmtId="0" fontId="0" fillId="100" borderId="0" xfId="0" applyFill="1"/>
    <xf numFmtId="2" fontId="0" fillId="100" borderId="1" xfId="0" applyNumberFormat="1" applyFill="1" applyBorder="1"/>
    <xf numFmtId="2" fontId="0" fillId="100" borderId="0" xfId="0" applyNumberFormat="1" applyFill="1"/>
    <xf numFmtId="199" fontId="0" fillId="100" borderId="1" xfId="0" applyNumberFormat="1" applyFill="1" applyBorder="1" applyAlignment="1">
      <alignment horizontal="center"/>
    </xf>
    <xf numFmtId="0" fontId="0" fillId="100" borderId="1" xfId="0" applyNumberFormat="1" applyFill="1" applyBorder="1" applyAlignment="1">
      <alignment horizontal="center"/>
    </xf>
    <xf numFmtId="167" fontId="0" fillId="100" borderId="1" xfId="0" applyNumberFormat="1" applyFill="1" applyBorder="1" applyAlignment="1">
      <alignment horizontal="center"/>
    </xf>
    <xf numFmtId="0" fontId="0" fillId="100" borderId="9" xfId="0" applyNumberFormat="1" applyFill="1" applyBorder="1" applyAlignment="1">
      <alignment horizontal="center"/>
    </xf>
    <xf numFmtId="167" fontId="0" fillId="100" borderId="9" xfId="0" applyNumberFormat="1" applyFill="1" applyBorder="1" applyAlignment="1">
      <alignment horizontal="center"/>
    </xf>
    <xf numFmtId="167" fontId="0" fillId="100" borderId="112" xfId="0" applyNumberFormat="1" applyFill="1" applyBorder="1" applyAlignment="1">
      <alignment horizontal="center"/>
    </xf>
    <xf numFmtId="167" fontId="0" fillId="100" borderId="112" xfId="0" applyNumberFormat="1" applyFill="1" applyBorder="1" applyAlignment="1"/>
    <xf numFmtId="2" fontId="0" fillId="100" borderId="0" xfId="0" applyNumberFormat="1" applyFill="1" applyAlignment="1">
      <alignment horizontal="center"/>
    </xf>
    <xf numFmtId="2" fontId="0" fillId="100" borderId="9" xfId="0" applyNumberFormat="1" applyFill="1" applyBorder="1" applyAlignment="1">
      <alignment horizontal="center"/>
    </xf>
    <xf numFmtId="1" fontId="0" fillId="100" borderId="9" xfId="0" applyNumberFormat="1" applyFill="1" applyBorder="1" applyAlignment="1">
      <alignment horizontal="center"/>
    </xf>
    <xf numFmtId="0" fontId="0" fillId="100" borderId="9" xfId="0" applyFill="1" applyBorder="1"/>
    <xf numFmtId="0" fontId="0" fillId="100" borderId="125" xfId="0" applyFill="1" applyBorder="1"/>
    <xf numFmtId="0" fontId="0" fillId="100" borderId="112" xfId="0" applyFill="1" applyBorder="1"/>
    <xf numFmtId="0" fontId="0" fillId="100" borderId="112" xfId="0" applyFill="1" applyBorder="1" applyAlignment="1">
      <alignment horizontal="center"/>
    </xf>
    <xf numFmtId="0" fontId="0" fillId="100" borderId="0" xfId="0" applyFill="1" applyAlignment="1">
      <alignment horizontal="center"/>
    </xf>
    <xf numFmtId="0" fontId="0" fillId="100" borderId="112" xfId="0" applyNumberFormat="1" applyFill="1" applyBorder="1" applyAlignment="1">
      <alignment horizontal="center"/>
    </xf>
    <xf numFmtId="0" fontId="0" fillId="100" borderId="112" xfId="0" applyNumberFormat="1" applyFill="1" applyBorder="1" applyAlignment="1"/>
    <xf numFmtId="0" fontId="141" fillId="39" borderId="1" xfId="0" applyFont="1" applyFill="1" applyBorder="1"/>
    <xf numFmtId="199" fontId="0" fillId="47" borderId="1" xfId="0" applyNumberFormat="1" applyFill="1" applyBorder="1" applyAlignment="1">
      <alignment horizontal="center"/>
    </xf>
    <xf numFmtId="0" fontId="0" fillId="47" borderId="1" xfId="0" applyFill="1" applyBorder="1" applyAlignment="1">
      <alignment horizontal="center"/>
    </xf>
    <xf numFmtId="0" fontId="2" fillId="3" borderId="126" xfId="2" applyFont="1" applyFill="1" applyBorder="1" applyAlignment="1">
      <alignment horizontal="center" vertical="center" wrapText="1"/>
    </xf>
    <xf numFmtId="0" fontId="2" fillId="39" borderId="112" xfId="7" applyFont="1" applyFill="1" applyBorder="1" applyAlignment="1">
      <alignment horizontal="center" vertical="center"/>
    </xf>
    <xf numFmtId="0" fontId="5" fillId="39" borderId="112" xfId="7" applyFont="1" applyFill="1" applyBorder="1" applyAlignment="1">
      <alignment horizontal="center" vertical="center"/>
    </xf>
    <xf numFmtId="1" fontId="2" fillId="0" borderId="125" xfId="1" applyNumberFormat="1" applyFont="1" applyFill="1" applyBorder="1" applyAlignment="1">
      <alignment vertical="top" wrapText="1"/>
    </xf>
    <xf numFmtId="1" fontId="2" fillId="0" borderId="126" xfId="1" applyNumberFormat="1" applyFont="1" applyFill="1" applyBorder="1" applyAlignment="1">
      <alignment vertical="top" wrapText="1"/>
    </xf>
    <xf numFmtId="0" fontId="2" fillId="10" borderId="112" xfId="2" applyFont="1" applyFill="1" applyBorder="1" applyAlignment="1">
      <alignment horizontal="center" vertical="center" wrapText="1"/>
    </xf>
    <xf numFmtId="0" fontId="2" fillId="0" borderId="112" xfId="7" applyFont="1" applyFill="1" applyBorder="1" applyAlignment="1">
      <alignment horizontal="center" vertical="center"/>
    </xf>
    <xf numFmtId="0" fontId="2" fillId="10" borderId="127" xfId="2" applyFont="1" applyFill="1" applyBorder="1" applyAlignment="1">
      <alignment horizontal="center" vertical="center" wrapText="1"/>
    </xf>
    <xf numFmtId="2" fontId="145" fillId="0" borderId="112" xfId="2" applyNumberFormat="1" applyFont="1" applyFill="1" applyBorder="1" applyAlignment="1">
      <alignment horizontal="center" vertical="center"/>
    </xf>
    <xf numFmtId="0" fontId="5" fillId="0" borderId="112" xfId="6" applyFont="1" applyFill="1" applyBorder="1" applyAlignment="1">
      <alignment horizontal="center" vertical="top"/>
    </xf>
    <xf numFmtId="0" fontId="5" fillId="0" borderId="112" xfId="6" applyFont="1" applyFill="1" applyBorder="1" applyAlignment="1">
      <alignment horizontal="justify" vertical="top" wrapText="1"/>
    </xf>
    <xf numFmtId="0" fontId="5" fillId="0" borderId="112" xfId="6" applyFont="1" applyFill="1" applyBorder="1" applyAlignment="1">
      <alignment horizontal="center" vertical="center" wrapText="1"/>
    </xf>
    <xf numFmtId="2" fontId="50" fillId="0" borderId="112" xfId="3380" applyNumberFormat="1" applyFont="1" applyFill="1" applyBorder="1" applyAlignment="1">
      <alignment horizontal="center"/>
    </xf>
    <xf numFmtId="1" fontId="5" fillId="0" borderId="112" xfId="6" applyNumberFormat="1" applyFont="1" applyFill="1" applyBorder="1" applyAlignment="1">
      <alignment horizontal="center" vertical="center" wrapText="1"/>
    </xf>
    <xf numFmtId="2" fontId="5" fillId="0" borderId="112" xfId="2" applyNumberFormat="1" applyFont="1" applyFill="1" applyBorder="1" applyAlignment="1">
      <alignment horizontal="center" vertical="top"/>
    </xf>
    <xf numFmtId="0" fontId="5" fillId="0" borderId="125" xfId="2" applyFont="1" applyFill="1" applyBorder="1" applyAlignment="1">
      <alignment vertical="top"/>
    </xf>
    <xf numFmtId="0" fontId="5" fillId="0" borderId="0" xfId="3313" applyFont="1" applyFill="1" applyAlignment="1">
      <alignment horizontal="center" vertical="top" wrapText="1"/>
    </xf>
    <xf numFmtId="0" fontId="145" fillId="0" borderId="0" xfId="3313" applyFont="1" applyFill="1" applyAlignment="1">
      <alignment horizontal="justify" vertical="top" wrapText="1"/>
    </xf>
    <xf numFmtId="0" fontId="145" fillId="0" borderId="112" xfId="3313" applyFont="1" applyFill="1" applyBorder="1" applyAlignment="1">
      <alignment horizontal="justify" vertical="top" wrapText="1"/>
    </xf>
    <xf numFmtId="0" fontId="2" fillId="0" borderId="112" xfId="3313" applyFont="1" applyFill="1" applyBorder="1" applyAlignment="1">
      <alignment horizontal="center" vertical="top" wrapText="1"/>
    </xf>
    <xf numFmtId="2" fontId="5" fillId="0" borderId="112" xfId="7" applyNumberFormat="1" applyFont="1" applyFill="1" applyBorder="1" applyAlignment="1">
      <alignment horizontal="center" vertical="center"/>
    </xf>
    <xf numFmtId="1" fontId="5" fillId="0" borderId="112" xfId="6" applyNumberFormat="1" applyFont="1" applyFill="1" applyBorder="1" applyAlignment="1">
      <alignment horizontal="center" vertical="center"/>
    </xf>
    <xf numFmtId="2" fontId="1" fillId="0" borderId="112" xfId="0" applyNumberFormat="1" applyFont="1" applyFill="1" applyBorder="1" applyAlignment="1">
      <alignment horizontal="center"/>
    </xf>
    <xf numFmtId="164" fontId="48" fillId="2" borderId="1" xfId="660" applyNumberFormat="1" applyFont="1" applyFill="1" applyBorder="1" applyAlignment="1">
      <alignment horizontal="center" vertical="center" wrapText="1"/>
    </xf>
    <xf numFmtId="0" fontId="212" fillId="39" borderId="0" xfId="0" applyFont="1" applyFill="1" applyAlignment="1">
      <alignment horizontal="center"/>
    </xf>
    <xf numFmtId="0" fontId="141" fillId="39" borderId="113" xfId="0" applyFont="1" applyFill="1" applyBorder="1" applyAlignment="1">
      <alignment horizontal="center" vertical="center"/>
    </xf>
    <xf numFmtId="0" fontId="141" fillId="39" borderId="0" xfId="0" applyFont="1" applyFill="1" applyAlignment="1">
      <alignment vertical="center"/>
    </xf>
    <xf numFmtId="0" fontId="141" fillId="39" borderId="3" xfId="0" applyFont="1" applyFill="1" applyBorder="1" applyAlignment="1">
      <alignment horizontal="center" vertical="center"/>
    </xf>
    <xf numFmtId="0" fontId="141" fillId="39" borderId="4" xfId="0" applyFont="1" applyFill="1" applyBorder="1" applyAlignment="1">
      <alignment horizontal="center" vertical="center"/>
    </xf>
    <xf numFmtId="0" fontId="0" fillId="39" borderId="2" xfId="0" applyFill="1" applyBorder="1"/>
    <xf numFmtId="0" fontId="0" fillId="39" borderId="2" xfId="0" applyFill="1" applyBorder="1" applyAlignment="1">
      <alignment wrapText="1"/>
    </xf>
    <xf numFmtId="2" fontId="0" fillId="39" borderId="0" xfId="0" applyNumberFormat="1" applyFill="1"/>
    <xf numFmtId="199" fontId="0" fillId="39" borderId="1" xfId="0" applyNumberFormat="1" applyFill="1" applyBorder="1"/>
    <xf numFmtId="199" fontId="0" fillId="39" borderId="0" xfId="0" applyNumberFormat="1" applyFill="1"/>
    <xf numFmtId="167" fontId="0" fillId="39" borderId="1" xfId="0" applyNumberFormat="1" applyFill="1" applyBorder="1"/>
    <xf numFmtId="2" fontId="0" fillId="39" borderId="112" xfId="0" applyNumberFormat="1" applyFill="1" applyBorder="1"/>
    <xf numFmtId="187" fontId="0" fillId="39" borderId="1" xfId="0" applyNumberFormat="1" applyFill="1" applyBorder="1" applyAlignment="1">
      <alignment horizontal="center" vertical="center"/>
    </xf>
    <xf numFmtId="2" fontId="0" fillId="39" borderId="1" xfId="0" applyNumberFormat="1" applyFill="1" applyBorder="1" applyAlignment="1">
      <alignment horizontal="center"/>
    </xf>
    <xf numFmtId="2" fontId="0" fillId="0" borderId="0" xfId="0" applyNumberFormat="1" applyBorder="1"/>
    <xf numFmtId="2" fontId="0" fillId="0" borderId="112" xfId="0" applyNumberFormat="1" applyFont="1" applyBorder="1"/>
    <xf numFmtId="2" fontId="0" fillId="0" borderId="112" xfId="0" applyNumberFormat="1" applyFont="1" applyBorder="1" applyAlignment="1">
      <alignment wrapText="1"/>
    </xf>
    <xf numFmtId="0" fontId="141" fillId="10" borderId="1" xfId="0" applyFont="1" applyFill="1" applyBorder="1" applyAlignment="1">
      <alignment horizontal="center" vertical="center"/>
    </xf>
    <xf numFmtId="0" fontId="141" fillId="2" borderId="1" xfId="0" applyFont="1" applyFill="1" applyBorder="1" applyAlignment="1">
      <alignment horizontal="center" vertical="center"/>
    </xf>
    <xf numFmtId="0" fontId="141" fillId="2" borderId="112" xfId="0" applyFont="1" applyFill="1" applyBorder="1" applyAlignment="1">
      <alignment horizontal="center" vertical="center"/>
    </xf>
    <xf numFmtId="1" fontId="2" fillId="0" borderId="119" xfId="1" applyNumberFormat="1" applyFont="1" applyFill="1" applyBorder="1" applyAlignment="1">
      <alignment vertical="top" wrapText="1"/>
    </xf>
    <xf numFmtId="0" fontId="229" fillId="0" borderId="1" xfId="5" applyFont="1" applyFill="1" applyBorder="1" applyAlignment="1">
      <alignment horizontal="center" vertical="top"/>
    </xf>
    <xf numFmtId="0" fontId="219" fillId="0" borderId="1" xfId="5" applyFont="1" applyFill="1" applyBorder="1" applyAlignment="1">
      <alignment horizontal="center" vertical="top"/>
    </xf>
    <xf numFmtId="0" fontId="219" fillId="3" borderId="66" xfId="2" applyFont="1" applyFill="1" applyBorder="1" applyAlignment="1">
      <alignment horizontal="center" vertical="center" wrapText="1"/>
    </xf>
    <xf numFmtId="0" fontId="219" fillId="3" borderId="14" xfId="2" applyFont="1" applyFill="1" applyBorder="1" applyAlignment="1">
      <alignment horizontal="center" vertical="center" wrapText="1"/>
    </xf>
    <xf numFmtId="0" fontId="219" fillId="10" borderId="127" xfId="2" applyFont="1" applyFill="1" applyBorder="1" applyAlignment="1">
      <alignment horizontal="center" vertical="center" wrapText="1"/>
    </xf>
    <xf numFmtId="10" fontId="219" fillId="3" borderId="126" xfId="4" applyNumberFormat="1" applyFont="1" applyFill="1" applyBorder="1" applyAlignment="1">
      <alignment horizontal="center" vertical="center" wrapText="1"/>
    </xf>
    <xf numFmtId="0" fontId="219" fillId="3" borderId="126" xfId="2" applyFont="1" applyFill="1" applyBorder="1" applyAlignment="1">
      <alignment horizontal="center" vertical="center" wrapText="1"/>
    </xf>
    <xf numFmtId="0" fontId="219" fillId="10" borderId="126" xfId="2" applyFont="1" applyFill="1" applyBorder="1" applyAlignment="1">
      <alignment horizontal="center" vertical="center" wrapText="1"/>
    </xf>
    <xf numFmtId="0" fontId="5" fillId="0" borderId="112" xfId="2" applyFont="1" applyFill="1" applyBorder="1" applyAlignment="1">
      <alignment horizontal="center" vertical="top"/>
    </xf>
    <xf numFmtId="2" fontId="50" fillId="0" borderId="112" xfId="3380" applyNumberFormat="1" applyFont="1" applyFill="1" applyBorder="1" applyAlignment="1">
      <alignment horizontal="center" vertical="center"/>
    </xf>
    <xf numFmtId="1" fontId="156" fillId="0" borderId="24" xfId="6" applyNumberFormat="1" applyFont="1" applyFill="1" applyBorder="1" applyAlignment="1">
      <alignment horizontal="center" vertical="top" wrapText="1"/>
    </xf>
    <xf numFmtId="0" fontId="50" fillId="0" borderId="0" xfId="3436" applyFont="1" applyFill="1"/>
    <xf numFmtId="0" fontId="50" fillId="0" borderId="34" xfId="3436" applyFont="1" applyFill="1" applyBorder="1" applyAlignment="1">
      <alignment horizontal="center"/>
    </xf>
    <xf numFmtId="0" fontId="50" fillId="0" borderId="0" xfId="3436" applyFont="1" applyFill="1" applyBorder="1" applyAlignment="1">
      <alignment horizontal="center"/>
    </xf>
    <xf numFmtId="0" fontId="232" fillId="0" borderId="0" xfId="3436" applyFont="1" applyFill="1" applyBorder="1"/>
    <xf numFmtId="0" fontId="50" fillId="0" borderId="0" xfId="3436" applyFont="1" applyFill="1" applyBorder="1"/>
    <xf numFmtId="0" fontId="50" fillId="0" borderId="0" xfId="3436" applyNumberFormat="1" applyFont="1" applyFill="1" applyBorder="1" applyAlignment="1">
      <alignment horizontal="center"/>
    </xf>
    <xf numFmtId="0" fontId="50" fillId="0" borderId="0" xfId="3436" applyNumberFormat="1" applyFont="1" applyFill="1" applyBorder="1" applyAlignment="1">
      <alignment horizontal="right"/>
    </xf>
    <xf numFmtId="0" fontId="50" fillId="0" borderId="35" xfId="3436" applyFont="1" applyFill="1" applyBorder="1"/>
    <xf numFmtId="0" fontId="233" fillId="0" borderId="119" xfId="3436" applyFont="1" applyFill="1" applyBorder="1"/>
    <xf numFmtId="0" fontId="233" fillId="0" borderId="119" xfId="3436" applyNumberFormat="1" applyFont="1" applyFill="1" applyBorder="1" applyAlignment="1">
      <alignment horizontal="center"/>
    </xf>
    <xf numFmtId="0" fontId="140" fillId="0" borderId="119" xfId="3436" applyNumberFormat="1" applyFont="1" applyFill="1" applyBorder="1" applyAlignment="1">
      <alignment horizontal="right"/>
    </xf>
    <xf numFmtId="188" fontId="140" fillId="0" borderId="129" xfId="3436" applyNumberFormat="1" applyFont="1" applyFill="1" applyBorder="1" applyAlignment="1">
      <alignment horizontal="left"/>
    </xf>
    <xf numFmtId="0" fontId="48" fillId="0" borderId="31" xfId="3436" applyFont="1" applyFill="1" applyBorder="1" applyAlignment="1">
      <alignment horizontal="center"/>
    </xf>
    <xf numFmtId="0" fontId="140" fillId="0" borderId="32" xfId="3436" applyFont="1" applyFill="1" applyBorder="1" applyAlignment="1">
      <alignment horizontal="center"/>
    </xf>
    <xf numFmtId="0" fontId="50" fillId="0" borderId="32" xfId="3436" applyFont="1" applyFill="1" applyBorder="1"/>
    <xf numFmtId="0" fontId="48" fillId="0" borderId="102" xfId="3436" applyFont="1" applyFill="1" applyBorder="1" applyAlignment="1">
      <alignment horizontal="center"/>
    </xf>
    <xf numFmtId="0" fontId="48" fillId="0" borderId="32" xfId="3436" applyNumberFormat="1" applyFont="1" applyFill="1" applyBorder="1" applyAlignment="1">
      <alignment horizontal="center"/>
    </xf>
    <xf numFmtId="0" fontId="140" fillId="0" borderId="32" xfId="3436" applyNumberFormat="1" applyFont="1" applyFill="1" applyBorder="1" applyAlignment="1">
      <alignment horizontal="right"/>
    </xf>
    <xf numFmtId="0" fontId="51" fillId="0" borderId="33" xfId="3436" applyFont="1" applyFill="1" applyBorder="1" applyAlignment="1">
      <alignment horizontal="centerContinuous"/>
    </xf>
    <xf numFmtId="0" fontId="51" fillId="0" borderId="34" xfId="3436" applyFont="1" applyFill="1" applyBorder="1" applyAlignment="1">
      <alignment horizontal="center"/>
    </xf>
    <xf numFmtId="0" fontId="49" fillId="0" borderId="0" xfId="3436" applyFont="1" applyFill="1" applyBorder="1" applyAlignment="1">
      <alignment horizontal="center"/>
    </xf>
    <xf numFmtId="0" fontId="49" fillId="0" borderId="0" xfId="3436" applyFont="1" applyFill="1" applyBorder="1" applyAlignment="1">
      <alignment horizontal="left"/>
    </xf>
    <xf numFmtId="0" fontId="49" fillId="0" borderId="29" xfId="3436" applyFont="1" applyFill="1" applyBorder="1" applyAlignment="1">
      <alignment horizontal="center"/>
    </xf>
    <xf numFmtId="0" fontId="49" fillId="0" borderId="0" xfId="3436" applyNumberFormat="1" applyFont="1" applyFill="1" applyBorder="1" applyAlignment="1">
      <alignment horizontal="center"/>
    </xf>
    <xf numFmtId="0" fontId="49" fillId="0" borderId="0" xfId="3436" applyNumberFormat="1" applyFont="1" applyFill="1" applyBorder="1" applyAlignment="1">
      <alignment horizontal="right" wrapText="1"/>
    </xf>
    <xf numFmtId="0" fontId="51" fillId="0" borderId="35" xfId="3436" applyFont="1" applyFill="1" applyBorder="1" applyAlignment="1">
      <alignment horizontal="centerContinuous"/>
    </xf>
    <xf numFmtId="0" fontId="49" fillId="0" borderId="0" xfId="3436" applyNumberFormat="1" applyFont="1" applyFill="1" applyBorder="1" applyAlignment="1">
      <alignment horizontal="right"/>
    </xf>
    <xf numFmtId="0" fontId="48" fillId="0" borderId="0" xfId="3436" applyFont="1" applyFill="1" applyBorder="1" applyAlignment="1">
      <alignment horizontal="center"/>
    </xf>
    <xf numFmtId="0" fontId="48" fillId="0" borderId="29" xfId="3436" applyFont="1" applyFill="1" applyBorder="1" applyAlignment="1">
      <alignment horizontal="center"/>
    </xf>
    <xf numFmtId="49" fontId="48" fillId="0" borderId="0" xfId="3436" quotePrefix="1" applyNumberFormat="1" applyFont="1" applyFill="1" applyBorder="1" applyAlignment="1">
      <alignment horizontal="center"/>
    </xf>
    <xf numFmtId="0" fontId="50" fillId="39" borderId="47" xfId="3294" applyFont="1" applyFill="1" applyBorder="1" applyAlignment="1">
      <alignment horizontal="center"/>
    </xf>
    <xf numFmtId="0" fontId="50" fillId="39" borderId="0" xfId="3294" applyNumberFormat="1" applyFont="1" applyFill="1" applyBorder="1" applyAlignment="1">
      <alignment horizontal="center"/>
    </xf>
    <xf numFmtId="0" fontId="50" fillId="39" borderId="29" xfId="3294" applyFont="1" applyFill="1" applyBorder="1" applyAlignment="1"/>
    <xf numFmtId="0" fontId="50" fillId="39" borderId="29" xfId="3294" applyFont="1" applyFill="1" applyBorder="1" applyAlignment="1">
      <alignment horizontal="center"/>
    </xf>
    <xf numFmtId="43" fontId="50" fillId="39" borderId="83" xfId="3294" applyNumberFormat="1" applyFont="1" applyFill="1" applyBorder="1" applyAlignment="1">
      <alignment horizontal="right" vertical="center"/>
    </xf>
    <xf numFmtId="43" fontId="50" fillId="39" borderId="131" xfId="660" applyFont="1" applyFill="1" applyBorder="1" applyAlignment="1">
      <alignment horizontal="center"/>
    </xf>
    <xf numFmtId="43" fontId="50" fillId="39" borderId="3" xfId="3294" applyNumberFormat="1" applyFont="1" applyFill="1" applyBorder="1" applyAlignment="1">
      <alignment horizontal="right" vertical="center"/>
    </xf>
    <xf numFmtId="0" fontId="50" fillId="39" borderId="0" xfId="3294" applyFont="1" applyFill="1" applyBorder="1" applyAlignment="1">
      <alignment horizontal="center"/>
    </xf>
    <xf numFmtId="0" fontId="50" fillId="39" borderId="3" xfId="3294" applyFont="1" applyFill="1" applyBorder="1" applyAlignment="1">
      <alignment horizontal="center"/>
    </xf>
    <xf numFmtId="4" fontId="2" fillId="0" borderId="132" xfId="3294" applyNumberFormat="1" applyFont="1" applyFill="1" applyBorder="1"/>
    <xf numFmtId="2" fontId="51" fillId="0" borderId="0" xfId="3294" applyNumberFormat="1" applyFont="1" applyFill="1" applyBorder="1"/>
    <xf numFmtId="0" fontId="50" fillId="0" borderId="0" xfId="3436" applyFont="1" applyFill="1" applyAlignment="1">
      <alignment horizontal="center"/>
    </xf>
    <xf numFmtId="0" fontId="50" fillId="0" borderId="0" xfId="3436" applyNumberFormat="1" applyFont="1" applyFill="1" applyAlignment="1">
      <alignment horizontal="center"/>
    </xf>
    <xf numFmtId="0" fontId="50" fillId="0" borderId="0" xfId="3436" applyNumberFormat="1" applyFont="1" applyFill="1" applyAlignment="1">
      <alignment horizontal="right"/>
    </xf>
    <xf numFmtId="0" fontId="50" fillId="39" borderId="112" xfId="3294" applyFont="1" applyFill="1" applyBorder="1" applyAlignment="1">
      <alignment horizontal="center"/>
    </xf>
    <xf numFmtId="0" fontId="50" fillId="39" borderId="112" xfId="3294" applyFont="1" applyFill="1" applyBorder="1" applyAlignment="1"/>
    <xf numFmtId="43" fontId="50" fillId="39" borderId="112" xfId="3294" applyNumberFormat="1" applyFont="1" applyFill="1" applyBorder="1" applyAlignment="1">
      <alignment horizontal="right" vertical="center"/>
    </xf>
    <xf numFmtId="43" fontId="50" fillId="39" borderId="112" xfId="660" applyFont="1" applyFill="1" applyBorder="1" applyAlignment="1">
      <alignment horizontal="center"/>
    </xf>
    <xf numFmtId="0" fontId="141" fillId="0" borderId="112" xfId="0" applyFont="1" applyBorder="1"/>
    <xf numFmtId="0" fontId="141" fillId="0" borderId="1" xfId="0" applyFont="1" applyBorder="1" applyAlignment="1">
      <alignment horizontal="center" vertical="center"/>
    </xf>
    <xf numFmtId="0" fontId="141" fillId="0" borderId="0" xfId="0" applyFont="1" applyBorder="1" applyAlignment="1">
      <alignment horizontal="center" vertical="center"/>
    </xf>
    <xf numFmtId="0" fontId="0" fillId="39" borderId="0" xfId="0" applyFill="1" applyBorder="1"/>
    <xf numFmtId="0" fontId="42" fillId="39" borderId="0" xfId="0" applyFont="1" applyFill="1" applyBorder="1" applyAlignment="1">
      <alignment vertical="center" wrapText="1"/>
    </xf>
    <xf numFmtId="0" fontId="42" fillId="39" borderId="0" xfId="0" applyFont="1" applyFill="1" applyBorder="1" applyAlignment="1">
      <alignment vertical="center"/>
    </xf>
    <xf numFmtId="0" fontId="42" fillId="39" borderId="0" xfId="0" applyFont="1" applyFill="1" applyBorder="1" applyAlignment="1">
      <alignment horizontal="center" vertical="center" wrapText="1"/>
    </xf>
    <xf numFmtId="0" fontId="70" fillId="39" borderId="0" xfId="0" applyFont="1" applyFill="1" applyBorder="1" applyAlignment="1">
      <alignment horizontal="center" vertical="center" wrapText="1"/>
    </xf>
    <xf numFmtId="1" fontId="42" fillId="39" borderId="0" xfId="0" applyNumberFormat="1" applyFont="1" applyFill="1" applyBorder="1" applyAlignment="1">
      <alignment horizontal="center" vertical="center" wrapText="1"/>
    </xf>
    <xf numFmtId="1" fontId="42" fillId="39" borderId="0" xfId="0" applyNumberFormat="1" applyFont="1" applyFill="1" applyBorder="1" applyAlignment="1">
      <alignment horizontal="center" vertical="center"/>
    </xf>
    <xf numFmtId="0" fontId="141" fillId="39" borderId="0" xfId="0" applyFont="1" applyFill="1" applyBorder="1" applyAlignment="1">
      <alignment horizontal="center" vertical="center"/>
    </xf>
    <xf numFmtId="2" fontId="141" fillId="39" borderId="0" xfId="0" applyNumberFormat="1" applyFont="1" applyFill="1" applyBorder="1" applyAlignment="1">
      <alignment horizontal="center" vertical="center"/>
    </xf>
    <xf numFmtId="2" fontId="218" fillId="39" borderId="0" xfId="0" applyNumberFormat="1" applyFont="1" applyFill="1" applyBorder="1" applyAlignment="1">
      <alignment horizontal="center" vertical="center" wrapText="1"/>
    </xf>
    <xf numFmtId="0" fontId="141" fillId="0" borderId="81" xfId="0" applyFont="1" applyBorder="1" applyAlignment="1">
      <alignment horizontal="center" vertical="center" wrapText="1"/>
    </xf>
    <xf numFmtId="1" fontId="0" fillId="0" borderId="69" xfId="0" applyNumberFormat="1" applyBorder="1" applyAlignment="1">
      <alignment horizontal="center" vertical="center"/>
    </xf>
    <xf numFmtId="2" fontId="0" fillId="0" borderId="9" xfId="0" applyNumberFormat="1" applyBorder="1" applyAlignment="1">
      <alignment horizontal="center" vertical="center"/>
    </xf>
    <xf numFmtId="2" fontId="0" fillId="0" borderId="133" xfId="0" applyNumberFormat="1" applyBorder="1" applyAlignment="1">
      <alignment horizontal="center" vertical="center"/>
    </xf>
    <xf numFmtId="1" fontId="0" fillId="0" borderId="133" xfId="0" applyNumberFormat="1" applyBorder="1" applyAlignment="1">
      <alignment horizontal="center" vertical="center"/>
    </xf>
    <xf numFmtId="0" fontId="0" fillId="0" borderId="0" xfId="0" applyBorder="1"/>
    <xf numFmtId="0" fontId="141"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left" vertical="center"/>
    </xf>
    <xf numFmtId="2"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0" borderId="0" xfId="0" applyBorder="1" applyAlignment="1">
      <alignment horizontal="left" vertical="center" wrapText="1"/>
    </xf>
    <xf numFmtId="0" fontId="6" fillId="0" borderId="134" xfId="5" applyFont="1" applyFill="1" applyBorder="1" applyAlignment="1">
      <alignment horizontal="center" vertical="top"/>
    </xf>
    <xf numFmtId="0" fontId="222" fillId="0" borderId="112" xfId="0" applyFont="1" applyBorder="1" applyAlignment="1">
      <alignment vertical="center"/>
    </xf>
    <xf numFmtId="0" fontId="222" fillId="0" borderId="134" xfId="0" applyFont="1" applyBorder="1"/>
    <xf numFmtId="0" fontId="223" fillId="94" borderId="135" xfId="0" applyFont="1" applyFill="1" applyBorder="1" applyAlignment="1">
      <alignment horizontal="left" wrapText="1"/>
    </xf>
    <xf numFmtId="0" fontId="223" fillId="94" borderId="97" xfId="0" applyFont="1" applyFill="1" applyBorder="1" applyAlignment="1">
      <alignment horizontal="left" wrapText="1"/>
    </xf>
    <xf numFmtId="15" fontId="223" fillId="94" borderId="128" xfId="0" applyNumberFormat="1" applyFont="1" applyFill="1" applyBorder="1" applyAlignment="1">
      <alignment horizontal="right" wrapText="1"/>
    </xf>
    <xf numFmtId="0" fontId="223" fillId="94" borderId="97" xfId="0" applyFont="1" applyFill="1" applyBorder="1" applyAlignment="1">
      <alignment horizontal="right" wrapText="1"/>
    </xf>
    <xf numFmtId="0" fontId="222" fillId="0" borderId="134" xfId="0" applyFont="1" applyBorder="1" applyAlignment="1">
      <alignment vertical="center"/>
    </xf>
    <xf numFmtId="0" fontId="141" fillId="10" borderId="4" xfId="0" applyFont="1" applyFill="1" applyBorder="1" applyAlignment="1">
      <alignment horizontal="center" vertical="center" wrapText="1"/>
    </xf>
    <xf numFmtId="0" fontId="0" fillId="10" borderId="4" xfId="0" applyFill="1" applyBorder="1" applyAlignment="1">
      <alignment vertical="center"/>
    </xf>
    <xf numFmtId="0" fontId="223" fillId="94" borderId="112" xfId="0" applyFont="1" applyFill="1" applyBorder="1" applyAlignment="1">
      <alignment horizontal="left" wrapText="1"/>
    </xf>
    <xf numFmtId="15" fontId="223" fillId="94" borderId="112" xfId="0" applyNumberFormat="1" applyFont="1" applyFill="1" applyBorder="1" applyAlignment="1">
      <alignment horizontal="right" wrapText="1"/>
    </xf>
    <xf numFmtId="0" fontId="223" fillId="94" borderId="112" xfId="0" applyFont="1" applyFill="1" applyBorder="1" applyAlignment="1">
      <alignment horizontal="right" wrapText="1"/>
    </xf>
    <xf numFmtId="1" fontId="5" fillId="0" borderId="112" xfId="7" applyNumberFormat="1" applyFont="1" applyFill="1" applyBorder="1" applyAlignment="1">
      <alignment horizontal="center" vertical="center"/>
    </xf>
    <xf numFmtId="167" fontId="5" fillId="0" borderId="1" xfId="2" applyNumberFormat="1" applyFont="1" applyFill="1" applyBorder="1" applyAlignment="1">
      <alignment horizontal="center" vertical="top"/>
    </xf>
    <xf numFmtId="1" fontId="5" fillId="0" borderId="1" xfId="2" applyNumberFormat="1" applyFont="1" applyFill="1" applyBorder="1" applyAlignment="1">
      <alignment horizontal="center" vertical="top"/>
    </xf>
    <xf numFmtId="167" fontId="2" fillId="0" borderId="1" xfId="5" applyNumberFormat="1" applyFont="1" applyFill="1" applyBorder="1" applyAlignment="1">
      <alignment horizontal="center" vertical="center"/>
    </xf>
    <xf numFmtId="0" fontId="141" fillId="0" borderId="36" xfId="0" applyFont="1" applyBorder="1" applyAlignment="1">
      <alignment horizontal="center" vertical="center"/>
    </xf>
    <xf numFmtId="0" fontId="141" fillId="0" borderId="6" xfId="0" applyFont="1" applyBorder="1" applyAlignment="1">
      <alignment horizontal="center" vertical="center"/>
    </xf>
    <xf numFmtId="0" fontId="102" fillId="5" borderId="1" xfId="3373" applyFont="1" applyFill="1" applyBorder="1" applyAlignment="1">
      <alignment horizontal="center" vertical="center" wrapText="1"/>
    </xf>
    <xf numFmtId="0" fontId="102" fillId="5" borderId="2" xfId="3373" applyFont="1" applyFill="1" applyBorder="1" applyAlignment="1">
      <alignment horizontal="center" vertical="center" wrapText="1"/>
    </xf>
    <xf numFmtId="0" fontId="102" fillId="5" borderId="4" xfId="3373" applyFont="1" applyFill="1" applyBorder="1" applyAlignment="1">
      <alignment horizontal="center" vertical="center" wrapText="1"/>
    </xf>
    <xf numFmtId="0" fontId="102" fillId="5" borderId="1" xfId="7" applyFont="1" applyFill="1" applyBorder="1" applyAlignment="1">
      <alignment horizontal="center" vertical="center" wrapText="1"/>
    </xf>
    <xf numFmtId="0" fontId="102" fillId="5" borderId="66" xfId="3373" applyFont="1" applyFill="1" applyBorder="1" applyAlignment="1">
      <alignment horizontal="center" vertical="center"/>
    </xf>
    <xf numFmtId="0" fontId="102" fillId="5" borderId="9" xfId="7" applyFont="1" applyFill="1" applyBorder="1" applyAlignment="1">
      <alignment horizontal="center" vertical="center" wrapText="1"/>
    </xf>
    <xf numFmtId="0" fontId="102" fillId="5" borderId="10" xfId="7" applyFont="1" applyFill="1" applyBorder="1" applyAlignment="1">
      <alignment horizontal="center" vertical="center" wrapText="1"/>
    </xf>
    <xf numFmtId="0" fontId="30" fillId="39" borderId="0" xfId="7" applyFont="1" applyFill="1" applyBorder="1" applyAlignment="1">
      <alignment horizontal="center" vertical="center"/>
    </xf>
    <xf numFmtId="0" fontId="30" fillId="39" borderId="0" xfId="7" applyFont="1" applyFill="1" applyBorder="1" applyAlignment="1">
      <alignment vertical="center"/>
    </xf>
    <xf numFmtId="0" fontId="102" fillId="5" borderId="1" xfId="3373" quotePrefix="1" applyFont="1" applyFill="1" applyBorder="1" applyAlignment="1">
      <alignment horizontal="center" vertical="center" wrapText="1"/>
    </xf>
    <xf numFmtId="0" fontId="102" fillId="5" borderId="2" xfId="3373" quotePrefix="1" applyFont="1" applyFill="1" applyBorder="1" applyAlignment="1">
      <alignment horizontal="center" vertical="center" wrapText="1"/>
    </xf>
    <xf numFmtId="0" fontId="102" fillId="5" borderId="1" xfId="3373" applyFont="1" applyFill="1" applyBorder="1" applyAlignment="1">
      <alignment horizontal="center" vertical="center"/>
    </xf>
    <xf numFmtId="0" fontId="102" fillId="5" borderId="2" xfId="3373" applyFont="1" applyFill="1" applyBorder="1" applyAlignment="1">
      <alignment horizontal="center" vertical="center"/>
    </xf>
    <xf numFmtId="0" fontId="102" fillId="5" borderId="4" xfId="3373" applyFont="1" applyFill="1" applyBorder="1" applyAlignment="1">
      <alignment horizontal="center" vertical="center"/>
    </xf>
    <xf numFmtId="0" fontId="102" fillId="5" borderId="24" xfId="7" applyFont="1" applyFill="1" applyBorder="1" applyAlignment="1">
      <alignment horizontal="center" vertical="center"/>
    </xf>
    <xf numFmtId="0" fontId="102" fillId="5" borderId="14" xfId="7" applyFont="1" applyFill="1" applyBorder="1" applyAlignment="1">
      <alignment horizontal="center" vertical="center"/>
    </xf>
    <xf numFmtId="0" fontId="102" fillId="5" borderId="25" xfId="7" applyFont="1" applyFill="1" applyBorder="1" applyAlignment="1">
      <alignment horizontal="center" vertical="center"/>
    </xf>
    <xf numFmtId="16" fontId="115" fillId="5" borderId="66" xfId="3376" applyNumberFormat="1" applyFont="1" applyFill="1" applyBorder="1" applyAlignment="1">
      <alignment horizontal="center" vertical="center" wrapText="1"/>
    </xf>
    <xf numFmtId="0" fontId="30" fillId="37" borderId="0" xfId="3364" applyFont="1" applyFill="1" applyBorder="1" applyAlignment="1">
      <alignment horizontal="center" vertical="center"/>
    </xf>
    <xf numFmtId="0" fontId="69" fillId="37" borderId="0" xfId="3364" applyFont="1" applyFill="1" applyBorder="1" applyAlignment="1">
      <alignment horizontal="center" vertical="center"/>
    </xf>
    <xf numFmtId="0" fontId="160" fillId="37" borderId="0" xfId="3364" applyFont="1" applyFill="1" applyBorder="1" applyAlignment="1">
      <alignment horizontal="center" vertical="center"/>
    </xf>
    <xf numFmtId="0" fontId="70" fillId="0" borderId="77" xfId="3364" applyFont="1" applyFill="1" applyBorder="1" applyAlignment="1">
      <alignment horizontal="center" vertical="center" wrapText="1"/>
    </xf>
    <xf numFmtId="166" fontId="73" fillId="44" borderId="77" xfId="3364" applyNumberFormat="1" applyFont="1" applyFill="1" applyBorder="1" applyAlignment="1">
      <alignment horizontal="center" vertical="center" wrapText="1"/>
    </xf>
    <xf numFmtId="0" fontId="19" fillId="0" borderId="77" xfId="3364" applyFont="1" applyFill="1" applyBorder="1" applyAlignment="1">
      <alignment horizontal="center" vertical="center" wrapText="1"/>
    </xf>
    <xf numFmtId="0" fontId="115" fillId="0" borderId="0" xfId="0" applyFont="1" applyFill="1" applyBorder="1" applyAlignment="1">
      <alignment horizontal="center" vertical="top" wrapText="1"/>
    </xf>
    <xf numFmtId="0" fontId="141" fillId="0" borderId="0" xfId="0" applyFont="1" applyAlignment="1">
      <alignment horizontal="center" vertical="center" wrapText="1"/>
    </xf>
    <xf numFmtId="0" fontId="30" fillId="39" borderId="0" xfId="6" applyFont="1" applyFill="1" applyAlignment="1">
      <alignment horizontal="center"/>
    </xf>
    <xf numFmtId="0" fontId="4" fillId="0" borderId="0" xfId="6" applyFont="1" applyFill="1" applyAlignment="1">
      <alignment horizontal="left" vertical="center" wrapText="1"/>
    </xf>
    <xf numFmtId="0" fontId="4" fillId="0" borderId="0" xfId="6" applyFont="1" applyFill="1" applyAlignment="1">
      <alignment horizontal="left" vertical="top" wrapText="1"/>
    </xf>
    <xf numFmtId="0" fontId="30" fillId="39" borderId="0" xfId="3373" applyFont="1" applyFill="1" applyBorder="1" applyAlignment="1">
      <alignment horizontal="center" vertical="top"/>
    </xf>
    <xf numFmtId="0" fontId="4" fillId="39" borderId="0" xfId="6" applyFont="1" applyFill="1" applyBorder="1" applyAlignment="1">
      <alignment horizontal="center" vertical="top"/>
    </xf>
    <xf numFmtId="0" fontId="155" fillId="51" borderId="9" xfId="6" applyFont="1" applyFill="1" applyBorder="1" applyAlignment="1">
      <alignment horizontal="center" vertical="top" wrapText="1"/>
    </xf>
    <xf numFmtId="0" fontId="155" fillId="51" borderId="10" xfId="6" applyFont="1" applyFill="1" applyBorder="1" applyAlignment="1">
      <alignment horizontal="center" vertical="top" wrapText="1"/>
    </xf>
    <xf numFmtId="0" fontId="157" fillId="51" borderId="1" xfId="3375" applyNumberFormat="1" applyFont="1" applyFill="1" applyBorder="1" applyAlignment="1">
      <alignment horizontal="center"/>
    </xf>
    <xf numFmtId="0" fontId="155" fillId="55" borderId="69" xfId="6" applyFont="1" applyFill="1" applyBorder="1" applyAlignment="1">
      <alignment horizontal="center" vertical="top" wrapText="1"/>
    </xf>
    <xf numFmtId="0" fontId="155" fillId="55" borderId="70" xfId="6" applyFont="1" applyFill="1" applyBorder="1" applyAlignment="1">
      <alignment horizontal="center" vertical="top" wrapText="1"/>
    </xf>
    <xf numFmtId="0" fontId="117" fillId="39" borderId="34" xfId="688" applyFont="1" applyFill="1" applyBorder="1" applyAlignment="1">
      <alignment horizontal="center" vertical="center"/>
    </xf>
    <xf numFmtId="0" fontId="117" fillId="39" borderId="0" xfId="688" applyFont="1" applyFill="1" applyBorder="1" applyAlignment="1">
      <alignment horizontal="center" vertical="center"/>
    </xf>
    <xf numFmtId="0" fontId="117" fillId="39" borderId="0" xfId="688" applyFont="1" applyFill="1" applyAlignment="1">
      <alignment horizontal="center" vertical="center"/>
    </xf>
    <xf numFmtId="0" fontId="163" fillId="37" borderId="44" xfId="3362" applyFont="1" applyFill="1" applyBorder="1" applyAlignment="1">
      <alignment horizontal="center" vertical="center" wrapText="1"/>
    </xf>
    <xf numFmtId="0" fontId="163" fillId="37" borderId="64" xfId="3362" applyFont="1" applyFill="1" applyBorder="1" applyAlignment="1">
      <alignment horizontal="center" vertical="center" wrapText="1"/>
    </xf>
    <xf numFmtId="0" fontId="169" fillId="37" borderId="0" xfId="3362" applyFont="1" applyFill="1" applyAlignment="1">
      <alignment horizontal="center" vertical="center" wrapText="1"/>
    </xf>
    <xf numFmtId="0" fontId="172" fillId="37" borderId="9" xfId="3362" applyFont="1" applyFill="1" applyBorder="1" applyAlignment="1">
      <alignment horizontal="center" vertical="center" wrapText="1"/>
    </xf>
    <xf numFmtId="0" fontId="172" fillId="37" borderId="10" xfId="3362" applyFont="1" applyFill="1" applyBorder="1" applyAlignment="1">
      <alignment horizontal="center" vertical="center" wrapText="1"/>
    </xf>
    <xf numFmtId="0" fontId="167" fillId="37" borderId="9" xfId="3362" applyFont="1" applyFill="1" applyBorder="1" applyAlignment="1">
      <alignment horizontal="center" vertical="center" wrapText="1"/>
    </xf>
    <xf numFmtId="0" fontId="167" fillId="37" borderId="7" xfId="3362" applyFont="1" applyFill="1" applyBorder="1" applyAlignment="1">
      <alignment horizontal="center" vertical="center" wrapText="1"/>
    </xf>
    <xf numFmtId="0" fontId="163" fillId="37" borderId="44" xfId="3362" applyFont="1" applyFill="1" applyBorder="1" applyAlignment="1">
      <alignment horizontal="center" vertical="center" textRotation="90" wrapText="1"/>
    </xf>
    <xf numFmtId="0" fontId="163" fillId="37" borderId="64" xfId="3362" applyFont="1" applyFill="1" applyBorder="1" applyAlignment="1">
      <alignment horizontal="center" vertical="center" textRotation="90" wrapText="1"/>
    </xf>
    <xf numFmtId="0" fontId="163" fillId="37" borderId="9" xfId="3362" applyFont="1" applyFill="1" applyBorder="1" applyAlignment="1">
      <alignment horizontal="center" vertical="center" wrapText="1"/>
    </xf>
    <xf numFmtId="0" fontId="163" fillId="37" borderId="7" xfId="3362" applyFont="1" applyFill="1" applyBorder="1" applyAlignment="1">
      <alignment horizontal="center" vertical="center" wrapText="1"/>
    </xf>
    <xf numFmtId="0" fontId="66" fillId="0" borderId="56" xfId="3378" applyFont="1" applyFill="1" applyBorder="1" applyAlignment="1">
      <alignment horizontal="left"/>
    </xf>
    <xf numFmtId="0" fontId="66" fillId="0" borderId="1" xfId="3378" applyFont="1" applyFill="1" applyBorder="1" applyAlignment="1">
      <alignment horizontal="left"/>
    </xf>
    <xf numFmtId="0" fontId="66" fillId="39" borderId="0" xfId="3378" applyFont="1" applyFill="1" applyAlignment="1">
      <alignment horizontal="center"/>
    </xf>
    <xf numFmtId="0" fontId="66" fillId="39" borderId="0" xfId="3378" applyFont="1" applyFill="1" applyBorder="1" applyAlignment="1">
      <alignment horizontal="center"/>
    </xf>
    <xf numFmtId="0" fontId="66" fillId="0" borderId="80" xfId="3378" applyFont="1" applyFill="1" applyBorder="1" applyAlignment="1">
      <alignment horizontal="left"/>
    </xf>
    <xf numFmtId="0" fontId="66" fillId="0" borderId="10" xfId="3378" applyFont="1" applyFill="1" applyBorder="1" applyAlignment="1">
      <alignment horizontal="left"/>
    </xf>
    <xf numFmtId="0" fontId="230" fillId="0" borderId="112" xfId="0" applyFont="1" applyBorder="1" applyAlignment="1">
      <alignment horizontal="center" vertical="center" wrapText="1"/>
    </xf>
    <xf numFmtId="0" fontId="225" fillId="0" borderId="83" xfId="0" applyFont="1" applyBorder="1" applyAlignment="1">
      <alignment horizontal="center" vertical="center" wrapText="1"/>
    </xf>
    <xf numFmtId="0" fontId="225" fillId="0" borderId="3" xfId="0" applyFont="1" applyBorder="1" applyAlignment="1">
      <alignment horizontal="center" vertical="center" wrapText="1"/>
    </xf>
    <xf numFmtId="0" fontId="225" fillId="0" borderId="4" xfId="0" applyFont="1" applyBorder="1" applyAlignment="1">
      <alignment horizontal="center" vertical="center" wrapText="1"/>
    </xf>
    <xf numFmtId="0" fontId="141" fillId="0" borderId="2" xfId="0" applyFont="1" applyBorder="1" applyAlignment="1">
      <alignment horizontal="center" vertical="center"/>
    </xf>
    <xf numFmtId="0" fontId="141" fillId="0" borderId="3" xfId="0" applyFont="1" applyBorder="1" applyAlignment="1">
      <alignment horizontal="center" vertical="center"/>
    </xf>
    <xf numFmtId="0" fontId="141" fillId="0" borderId="4" xfId="0" applyFont="1" applyBorder="1" applyAlignment="1">
      <alignment horizontal="center" vertical="center"/>
    </xf>
    <xf numFmtId="0" fontId="141" fillId="0" borderId="11" xfId="0" applyFont="1" applyBorder="1" applyAlignment="1">
      <alignment horizontal="center" vertical="center"/>
    </xf>
    <xf numFmtId="0" fontId="141" fillId="0" borderId="29" xfId="0" applyFont="1" applyBorder="1" applyAlignment="1">
      <alignment horizontal="center" vertical="center"/>
    </xf>
    <xf numFmtId="0" fontId="141" fillId="2" borderId="32" xfId="0" applyFont="1" applyFill="1" applyBorder="1" applyAlignment="1">
      <alignment horizontal="center" vertical="center"/>
    </xf>
    <xf numFmtId="0" fontId="141" fillId="90" borderId="31" xfId="0" applyFont="1" applyFill="1" applyBorder="1" applyAlignment="1">
      <alignment horizontal="center" vertical="center"/>
    </xf>
    <xf numFmtId="0" fontId="141" fillId="90" borderId="32" xfId="0" applyFont="1" applyFill="1" applyBorder="1" applyAlignment="1">
      <alignment horizontal="center" vertical="center"/>
    </xf>
    <xf numFmtId="0" fontId="141" fillId="90" borderId="33" xfId="0" applyFont="1" applyFill="1" applyBorder="1" applyAlignment="1">
      <alignment horizontal="center" vertical="center"/>
    </xf>
    <xf numFmtId="0" fontId="141" fillId="95" borderId="125" xfId="0" applyFont="1" applyFill="1" applyBorder="1" applyAlignment="1">
      <alignment horizontal="center" vertical="center"/>
    </xf>
    <xf numFmtId="0" fontId="141" fillId="95" borderId="126" xfId="0" applyFont="1" applyFill="1" applyBorder="1" applyAlignment="1">
      <alignment horizontal="center" vertical="center"/>
    </xf>
    <xf numFmtId="0" fontId="141" fillId="95" borderId="127" xfId="0" applyFont="1" applyFill="1" applyBorder="1" applyAlignment="1">
      <alignment horizontal="center" vertical="center"/>
    </xf>
    <xf numFmtId="0" fontId="141" fillId="3" borderId="125" xfId="0" applyFont="1" applyFill="1" applyBorder="1" applyAlignment="1">
      <alignment horizontal="center" vertical="center"/>
    </xf>
    <xf numFmtId="0" fontId="141" fillId="3" borderId="126" xfId="0" applyFont="1" applyFill="1" applyBorder="1" applyAlignment="1">
      <alignment horizontal="center" vertical="center"/>
    </xf>
    <xf numFmtId="0" fontId="141" fillId="90" borderId="126" xfId="0" applyFont="1" applyFill="1" applyBorder="1" applyAlignment="1">
      <alignment horizontal="center" vertical="center"/>
    </xf>
    <xf numFmtId="0" fontId="141" fillId="90" borderId="127" xfId="0" applyFont="1" applyFill="1" applyBorder="1" applyAlignment="1">
      <alignment horizontal="center" vertical="center"/>
    </xf>
    <xf numFmtId="0" fontId="141" fillId="92" borderId="125" xfId="0" applyFont="1" applyFill="1" applyBorder="1" applyAlignment="1">
      <alignment horizontal="center" vertical="center"/>
    </xf>
    <xf numFmtId="0" fontId="141" fillId="92" borderId="127" xfId="0" applyFont="1" applyFill="1" applyBorder="1" applyAlignment="1">
      <alignment horizontal="center" vertical="center"/>
    </xf>
    <xf numFmtId="164" fontId="48" fillId="54" borderId="9" xfId="660" applyNumberFormat="1" applyFont="1" applyFill="1" applyBorder="1" applyAlignment="1">
      <alignment horizontal="center" vertical="center" wrapText="1"/>
    </xf>
    <xf numFmtId="164" fontId="48" fillId="54" borderId="7" xfId="660" applyNumberFormat="1" applyFont="1" applyFill="1" applyBorder="1" applyAlignment="1">
      <alignment horizontal="center" vertical="center" wrapText="1"/>
    </xf>
    <xf numFmtId="0" fontId="146" fillId="54" borderId="9" xfId="2" applyFont="1" applyFill="1" applyBorder="1" applyAlignment="1">
      <alignment horizontal="center" vertical="top"/>
    </xf>
    <xf numFmtId="0" fontId="146" fillId="54" borderId="7" xfId="2" applyFont="1" applyFill="1" applyBorder="1" applyAlignment="1">
      <alignment horizontal="center" vertical="top"/>
    </xf>
    <xf numFmtId="0" fontId="146" fillId="54" borderId="10" xfId="2" applyFont="1" applyFill="1" applyBorder="1" applyAlignment="1">
      <alignment horizontal="center" vertical="top"/>
    </xf>
    <xf numFmtId="0" fontId="177" fillId="0" borderId="9" xfId="2" applyFont="1" applyFill="1" applyBorder="1" applyAlignment="1">
      <alignment horizontal="center" vertical="center"/>
    </xf>
    <xf numFmtId="0" fontId="177" fillId="0" borderId="7" xfId="2" applyFont="1" applyFill="1" applyBorder="1" applyAlignment="1">
      <alignment horizontal="center" vertical="center"/>
    </xf>
    <xf numFmtId="0" fontId="177" fillId="0" borderId="10" xfId="2" applyFont="1" applyFill="1" applyBorder="1" applyAlignment="1">
      <alignment horizontal="center" vertical="center"/>
    </xf>
    <xf numFmtId="0" fontId="140" fillId="0" borderId="9" xfId="2" applyFont="1" applyFill="1" applyBorder="1" applyAlignment="1">
      <alignment horizontal="center" vertical="center"/>
    </xf>
    <xf numFmtId="0" fontId="140" fillId="0" borderId="7" xfId="2" applyFont="1" applyFill="1" applyBorder="1" applyAlignment="1">
      <alignment horizontal="center" vertical="center"/>
    </xf>
    <xf numFmtId="0" fontId="224" fillId="0" borderId="112" xfId="0" applyFont="1" applyBorder="1" applyAlignment="1">
      <alignment horizontal="left"/>
    </xf>
    <xf numFmtId="0" fontId="224" fillId="0" borderId="45" xfId="0" applyFont="1" applyBorder="1" applyAlignment="1">
      <alignment horizontal="center" vertical="center"/>
    </xf>
    <xf numFmtId="0" fontId="224" fillId="0" borderId="48" xfId="0" applyFont="1" applyBorder="1" applyAlignment="1">
      <alignment horizontal="center" vertical="center"/>
    </xf>
    <xf numFmtId="0" fontId="224" fillId="0" borderId="106" xfId="0" applyFont="1" applyBorder="1" applyAlignment="1">
      <alignment horizontal="center" vertical="center"/>
    </xf>
    <xf numFmtId="0" fontId="224" fillId="0" borderId="108" xfId="0" applyFont="1" applyBorder="1" applyAlignment="1">
      <alignment horizontal="center" vertical="center"/>
    </xf>
    <xf numFmtId="0" fontId="224" fillId="0" borderId="83" xfId="0" applyFont="1" applyBorder="1" applyAlignment="1">
      <alignment horizontal="center" vertical="center"/>
    </xf>
    <xf numFmtId="0" fontId="224" fillId="0" borderId="40" xfId="0" applyFont="1" applyBorder="1" applyAlignment="1">
      <alignment horizontal="center" vertical="center"/>
    </xf>
    <xf numFmtId="0" fontId="224" fillId="0" borderId="102" xfId="0" applyFont="1" applyBorder="1" applyAlignment="1">
      <alignment horizontal="center" vertical="center"/>
    </xf>
    <xf numFmtId="0" fontId="224" fillId="0" borderId="109" xfId="0" applyFont="1" applyBorder="1" applyAlignment="1">
      <alignment horizontal="center" vertical="center"/>
    </xf>
    <xf numFmtId="0" fontId="224" fillId="0" borderId="46" xfId="0" applyFont="1" applyBorder="1" applyAlignment="1">
      <alignment horizontal="center" vertical="center"/>
    </xf>
    <xf numFmtId="0" fontId="224" fillId="0" borderId="49" xfId="0" applyFont="1" applyBorder="1" applyAlignment="1">
      <alignment horizontal="center" vertical="center"/>
    </xf>
    <xf numFmtId="0" fontId="224" fillId="0" borderId="33" xfId="0" applyFont="1" applyBorder="1" applyAlignment="1">
      <alignment horizontal="center" vertical="center"/>
    </xf>
    <xf numFmtId="0" fontId="224" fillId="0" borderId="110" xfId="0" applyFont="1" applyBorder="1" applyAlignment="1">
      <alignment horizontal="center" vertical="center"/>
    </xf>
    <xf numFmtId="0" fontId="224" fillId="0" borderId="42" xfId="0" applyFont="1" applyBorder="1" applyAlignment="1">
      <alignment horizontal="center" vertical="center"/>
    </xf>
    <xf numFmtId="0" fontId="224" fillId="0" borderId="43" xfId="0" applyFont="1" applyBorder="1" applyAlignment="1">
      <alignment horizontal="center" vertical="center"/>
    </xf>
    <xf numFmtId="0" fontId="224" fillId="0" borderId="107" xfId="0" applyFont="1" applyBorder="1" applyAlignment="1">
      <alignment horizontal="center" vertical="center"/>
    </xf>
    <xf numFmtId="0" fontId="224" fillId="95" borderId="60" xfId="0" applyFont="1" applyFill="1" applyBorder="1" applyAlignment="1">
      <alignment horizontal="center" vertical="center"/>
    </xf>
    <xf numFmtId="0" fontId="224" fillId="95" borderId="61" xfId="0" applyFont="1" applyFill="1" applyBorder="1" applyAlignment="1">
      <alignment horizontal="center" vertical="center"/>
    </xf>
    <xf numFmtId="0" fontId="224" fillId="95" borderId="62" xfId="0" applyFont="1" applyFill="1" applyBorder="1" applyAlignment="1">
      <alignment horizontal="center" vertical="center"/>
    </xf>
    <xf numFmtId="0" fontId="224" fillId="0" borderId="46" xfId="0" applyFont="1" applyBorder="1" applyAlignment="1">
      <alignment horizontal="center" vertical="center" wrapText="1"/>
    </xf>
    <xf numFmtId="0" fontId="224" fillId="0" borderId="49" xfId="0" applyFont="1" applyBorder="1" applyAlignment="1">
      <alignment horizontal="center" vertical="center" wrapText="1"/>
    </xf>
    <xf numFmtId="0" fontId="224" fillId="0" borderId="60" xfId="0" applyFont="1" applyBorder="1" applyAlignment="1">
      <alignment horizontal="center" vertical="center" wrapText="1"/>
    </xf>
    <xf numFmtId="0" fontId="224" fillId="0" borderId="62" xfId="0" applyFont="1" applyBorder="1" applyAlignment="1">
      <alignment horizontal="center" vertical="center" wrapText="1"/>
    </xf>
    <xf numFmtId="0" fontId="224" fillId="0" borderId="125" xfId="0" applyFont="1" applyBorder="1" applyAlignment="1">
      <alignment horizontal="left"/>
    </xf>
    <xf numFmtId="0" fontId="224" fillId="0" borderId="126" xfId="0" applyFont="1" applyBorder="1" applyAlignment="1">
      <alignment horizontal="left"/>
    </xf>
    <xf numFmtId="0" fontId="224" fillId="0" borderId="127" xfId="0" applyFont="1" applyBorder="1" applyAlignment="1">
      <alignment horizontal="left"/>
    </xf>
    <xf numFmtId="166" fontId="5" fillId="43" borderId="9" xfId="2" applyNumberFormat="1" applyFont="1" applyFill="1" applyBorder="1" applyAlignment="1">
      <alignment horizontal="center" vertical="top"/>
    </xf>
    <xf numFmtId="166" fontId="5" fillId="43" borderId="7" xfId="2" applyNumberFormat="1" applyFont="1" applyFill="1" applyBorder="1" applyAlignment="1">
      <alignment horizontal="center" vertical="top"/>
    </xf>
    <xf numFmtId="166" fontId="5" fillId="43" borderId="10" xfId="2" applyNumberFormat="1" applyFont="1" applyFill="1" applyBorder="1" applyAlignment="1">
      <alignment horizontal="center" vertical="top"/>
    </xf>
    <xf numFmtId="1" fontId="2" fillId="0" borderId="0" xfId="1" applyNumberFormat="1" applyFont="1" applyFill="1" applyBorder="1" applyAlignment="1">
      <alignment horizontal="center" vertical="top"/>
    </xf>
    <xf numFmtId="1" fontId="5" fillId="3" borderId="2" xfId="5" applyNumberFormat="1" applyFont="1" applyFill="1" applyBorder="1" applyAlignment="1">
      <alignment horizontal="center" vertical="center"/>
    </xf>
    <xf numFmtId="1" fontId="5" fillId="3" borderId="4" xfId="5" applyNumberFormat="1" applyFont="1" applyFill="1" applyBorder="1" applyAlignment="1">
      <alignment horizontal="center" vertical="center"/>
    </xf>
    <xf numFmtId="0" fontId="5" fillId="3" borderId="2" xfId="5" applyFont="1" applyFill="1" applyBorder="1" applyAlignment="1">
      <alignment horizontal="center" vertical="center"/>
    </xf>
    <xf numFmtId="0" fontId="5" fillId="3" borderId="4" xfId="5" applyFont="1" applyFill="1" applyBorder="1" applyAlignment="1">
      <alignment horizontal="center" vertical="center"/>
    </xf>
    <xf numFmtId="0" fontId="2" fillId="3" borderId="1" xfId="2" applyFont="1" applyFill="1" applyBorder="1" applyAlignment="1">
      <alignment horizontal="center" vertical="center" wrapText="1"/>
    </xf>
    <xf numFmtId="166" fontId="5" fillId="43" borderId="1" xfId="2" applyNumberFormat="1" applyFont="1" applyFill="1" applyBorder="1" applyAlignment="1">
      <alignment horizontal="center" vertical="top"/>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4" fontId="1" fillId="0" borderId="2" xfId="3367" applyNumberFormat="1" applyFont="1" applyFill="1" applyBorder="1" applyAlignment="1">
      <alignment horizontal="center" vertical="center"/>
    </xf>
    <xf numFmtId="4" fontId="1" fillId="0" borderId="3" xfId="3367" applyNumberFormat="1" applyFont="1" applyFill="1" applyBorder="1" applyAlignment="1">
      <alignment horizontal="center" vertical="center"/>
    </xf>
    <xf numFmtId="4" fontId="1" fillId="0" borderId="4" xfId="3367" applyNumberFormat="1" applyFont="1" applyFill="1" applyBorder="1" applyAlignment="1">
      <alignment horizontal="center" vertical="center"/>
    </xf>
    <xf numFmtId="10" fontId="4" fillId="0" borderId="2" xfId="4" applyNumberFormat="1" applyFont="1" applyFill="1" applyBorder="1" applyAlignment="1">
      <alignment horizontal="center" vertical="center"/>
    </xf>
    <xf numFmtId="10" fontId="4" fillId="0" borderId="3" xfId="4" applyNumberFormat="1" applyFont="1" applyFill="1" applyBorder="1" applyAlignment="1">
      <alignment horizontal="center" vertical="center"/>
    </xf>
    <xf numFmtId="10" fontId="4" fillId="0" borderId="4" xfId="4" applyNumberFormat="1" applyFont="1" applyFill="1" applyBorder="1" applyAlignment="1">
      <alignment horizontal="center" vertical="center"/>
    </xf>
    <xf numFmtId="0" fontId="144" fillId="0" borderId="0" xfId="3367" applyFont="1" applyFill="1" applyBorder="1" applyAlignment="1">
      <alignment horizontal="center" vertical="top"/>
    </xf>
    <xf numFmtId="0" fontId="143" fillId="0" borderId="0" xfId="3367" applyFont="1" applyFill="1" applyBorder="1" applyAlignment="1">
      <alignment horizontal="center" vertical="top"/>
    </xf>
    <xf numFmtId="0" fontId="84" fillId="0" borderId="0" xfId="3367" applyFont="1" applyFill="1" applyBorder="1" applyAlignment="1">
      <alignment horizontal="center" vertical="top"/>
    </xf>
    <xf numFmtId="0" fontId="2" fillId="3" borderId="125" xfId="2" applyFont="1" applyFill="1" applyBorder="1" applyAlignment="1">
      <alignment horizontal="center" vertical="center" wrapText="1"/>
    </xf>
    <xf numFmtId="0" fontId="2" fillId="3" borderId="126" xfId="2" applyFont="1" applyFill="1" applyBorder="1" applyAlignment="1">
      <alignment horizontal="center" vertical="center" wrapText="1"/>
    </xf>
    <xf numFmtId="0" fontId="2" fillId="3" borderId="127" xfId="2" applyFont="1" applyFill="1" applyBorder="1" applyAlignment="1">
      <alignment horizontal="center" vertical="center" wrapText="1"/>
    </xf>
    <xf numFmtId="10" fontId="2" fillId="3" borderId="126" xfId="4" applyNumberFormat="1" applyFont="1" applyFill="1" applyBorder="1" applyAlignment="1">
      <alignment horizontal="center" vertical="center" wrapText="1"/>
    </xf>
    <xf numFmtId="10" fontId="2" fillId="3" borderId="127" xfId="4" applyNumberFormat="1" applyFont="1" applyFill="1" applyBorder="1" applyAlignment="1">
      <alignment horizontal="center" vertical="center" wrapText="1"/>
    </xf>
    <xf numFmtId="164" fontId="48" fillId="2" borderId="1" xfId="660" applyNumberFormat="1" applyFont="1" applyFill="1" applyBorder="1" applyAlignment="1">
      <alignment horizontal="center" vertical="center" wrapText="1"/>
    </xf>
    <xf numFmtId="0" fontId="2" fillId="10" borderId="125" xfId="2" applyFont="1" applyFill="1" applyBorder="1" applyAlignment="1">
      <alignment horizontal="center" vertical="center" wrapText="1"/>
    </xf>
    <xf numFmtId="0" fontId="2" fillId="10" borderId="126" xfId="2" applyFont="1" applyFill="1" applyBorder="1" applyAlignment="1">
      <alignment horizontal="center" vertical="center" wrapText="1"/>
    </xf>
    <xf numFmtId="0" fontId="2" fillId="10" borderId="127" xfId="2" applyFont="1" applyFill="1" applyBorder="1" applyAlignment="1">
      <alignment horizontal="center" vertical="center" wrapText="1"/>
    </xf>
    <xf numFmtId="164" fontId="48" fillId="2" borderId="125" xfId="660" applyNumberFormat="1" applyFont="1" applyFill="1" applyBorder="1" applyAlignment="1">
      <alignment horizontal="center" vertical="center" wrapText="1"/>
    </xf>
    <xf numFmtId="164" fontId="48" fillId="2" borderId="127" xfId="660" applyNumberFormat="1" applyFont="1" applyFill="1" applyBorder="1" applyAlignment="1">
      <alignment horizontal="center" vertical="center" wrapText="1"/>
    </xf>
    <xf numFmtId="0" fontId="2" fillId="10" borderId="125" xfId="5" applyFont="1" applyFill="1" applyBorder="1" applyAlignment="1">
      <alignment horizontal="center" vertical="center" wrapText="1"/>
    </xf>
    <xf numFmtId="0" fontId="2" fillId="10" borderId="127" xfId="5" applyFont="1" applyFill="1" applyBorder="1" applyAlignment="1">
      <alignment horizontal="center" vertical="center" wrapText="1"/>
    </xf>
    <xf numFmtId="0" fontId="2" fillId="39" borderId="9" xfId="2" applyFont="1" applyFill="1" applyBorder="1" applyAlignment="1">
      <alignment horizontal="center" vertical="top"/>
    </xf>
    <xf numFmtId="0" fontId="2" fillId="39" borderId="126" xfId="2" applyFont="1" applyFill="1" applyBorder="1" applyAlignment="1">
      <alignment horizontal="center" vertical="top"/>
    </xf>
    <xf numFmtId="0" fontId="2" fillId="39" borderId="10" xfId="2" applyFont="1" applyFill="1" applyBorder="1" applyAlignment="1">
      <alignment horizontal="center" vertical="top"/>
    </xf>
    <xf numFmtId="0" fontId="2" fillId="39" borderId="36" xfId="2" applyFont="1" applyFill="1" applyBorder="1" applyAlignment="1">
      <alignment horizontal="center" vertical="center"/>
    </xf>
    <xf numFmtId="0" fontId="2" fillId="39" borderId="6" xfId="2" applyFont="1" applyFill="1" applyBorder="1" applyAlignment="1">
      <alignment horizontal="center" vertical="center"/>
    </xf>
    <xf numFmtId="0" fontId="2" fillId="39" borderId="87" xfId="2" applyFont="1" applyFill="1" applyBorder="1" applyAlignment="1">
      <alignment horizontal="center" vertical="center"/>
    </xf>
    <xf numFmtId="0" fontId="216" fillId="39" borderId="36" xfId="2" applyFont="1" applyFill="1" applyBorder="1" applyAlignment="1">
      <alignment horizontal="center" vertical="center"/>
    </xf>
    <xf numFmtId="0" fontId="216" fillId="39" borderId="6" xfId="2" applyFont="1" applyFill="1" applyBorder="1" applyAlignment="1">
      <alignment horizontal="center" vertical="center"/>
    </xf>
    <xf numFmtId="0" fontId="216" fillId="39" borderId="87" xfId="2" applyFont="1" applyFill="1" applyBorder="1" applyAlignment="1">
      <alignment horizontal="center" vertical="center"/>
    </xf>
    <xf numFmtId="0" fontId="141" fillId="0" borderId="81" xfId="0" applyFont="1" applyBorder="1" applyAlignment="1">
      <alignment horizontal="center"/>
    </xf>
    <xf numFmtId="0" fontId="141" fillId="0" borderId="87" xfId="0" applyFont="1" applyBorder="1" applyAlignment="1">
      <alignment horizontal="center"/>
    </xf>
    <xf numFmtId="0" fontId="2" fillId="0" borderId="9" xfId="2" applyFont="1" applyFill="1" applyBorder="1" applyAlignment="1">
      <alignment horizontal="center" vertical="top"/>
    </xf>
    <xf numFmtId="0" fontId="2" fillId="0" borderId="7" xfId="2" applyFont="1" applyFill="1" applyBorder="1" applyAlignment="1">
      <alignment horizontal="center" vertical="top"/>
    </xf>
    <xf numFmtId="0" fontId="141" fillId="0" borderId="36" xfId="0" applyFont="1" applyBorder="1" applyAlignment="1">
      <alignment horizontal="center"/>
    </xf>
    <xf numFmtId="0" fontId="141" fillId="0" borderId="6" xfId="0" applyFont="1" applyBorder="1" applyAlignment="1">
      <alignment horizontal="center"/>
    </xf>
    <xf numFmtId="0" fontId="75" fillId="37" borderId="0" xfId="3362" applyFont="1" applyFill="1" applyAlignment="1">
      <alignment horizontal="center" vertical="center"/>
    </xf>
    <xf numFmtId="0" fontId="69" fillId="37" borderId="0" xfId="3362" applyFont="1" applyFill="1" applyAlignment="1">
      <alignment horizontal="center" vertical="center"/>
    </xf>
    <xf numFmtId="0" fontId="70" fillId="37" borderId="0" xfId="3362" applyFont="1" applyFill="1" applyAlignment="1">
      <alignment horizontal="center" vertical="center"/>
    </xf>
    <xf numFmtId="0" fontId="71" fillId="38" borderId="0" xfId="3362" applyFont="1" applyFill="1" applyAlignment="1">
      <alignment horizontal="center" vertical="center"/>
    </xf>
    <xf numFmtId="0" fontId="69" fillId="37" borderId="0" xfId="3362" applyFont="1" applyFill="1" applyAlignment="1">
      <alignment horizontal="left" vertical="center"/>
    </xf>
    <xf numFmtId="0" fontId="51" fillId="0" borderId="0" xfId="3294" applyFont="1" applyFill="1" applyBorder="1" applyAlignment="1">
      <alignment horizontal="left" vertical="center"/>
    </xf>
    <xf numFmtId="0" fontId="2" fillId="0" borderId="36" xfId="3436" applyFont="1" applyFill="1" applyBorder="1" applyAlignment="1">
      <alignment horizontal="left"/>
    </xf>
    <xf numFmtId="0" fontId="2" fillId="0" borderId="6" xfId="3436" applyFont="1" applyFill="1" applyBorder="1" applyAlignment="1">
      <alignment horizontal="left"/>
    </xf>
    <xf numFmtId="17" fontId="2" fillId="0" borderId="81" xfId="3436" applyNumberFormat="1" applyFont="1" applyFill="1" applyBorder="1" applyAlignment="1">
      <alignment horizontal="left"/>
    </xf>
    <xf numFmtId="17" fontId="2" fillId="0" borderId="6" xfId="3436" applyNumberFormat="1" applyFont="1" applyFill="1" applyBorder="1" applyAlignment="1">
      <alignment horizontal="left"/>
    </xf>
    <xf numFmtId="0" fontId="2" fillId="0" borderId="87" xfId="3436" applyFont="1" applyFill="1" applyBorder="1" applyAlignment="1">
      <alignment horizontal="left"/>
    </xf>
    <xf numFmtId="0" fontId="51" fillId="96" borderId="82" xfId="3436" applyFont="1" applyFill="1" applyBorder="1" applyAlignment="1">
      <alignment horizontal="center" vertical="center" wrapText="1"/>
    </xf>
    <xf numFmtId="0" fontId="51" fillId="96" borderId="98" xfId="3436" applyFont="1" applyFill="1" applyBorder="1" applyAlignment="1">
      <alignment horizontal="center" vertical="center" wrapText="1"/>
    </xf>
    <xf numFmtId="0" fontId="51" fillId="96" borderId="83" xfId="3436" applyFont="1" applyFill="1" applyBorder="1" applyAlignment="1">
      <alignment horizontal="center" vertical="center" wrapText="1"/>
    </xf>
    <xf numFmtId="0" fontId="51" fillId="96" borderId="40" xfId="3436" applyFont="1" applyFill="1" applyBorder="1" applyAlignment="1">
      <alignment horizontal="center" vertical="center" wrapText="1"/>
    </xf>
    <xf numFmtId="0" fontId="51" fillId="96" borderId="102" xfId="3436" applyFont="1" applyFill="1" applyBorder="1" applyAlignment="1">
      <alignment horizontal="center" vertical="center" wrapText="1"/>
    </xf>
    <xf numFmtId="0" fontId="51" fillId="96" borderId="109" xfId="3436" applyFont="1" applyFill="1" applyBorder="1" applyAlignment="1">
      <alignment horizontal="center" vertical="center" wrapText="1"/>
    </xf>
    <xf numFmtId="0" fontId="51" fillId="96" borderId="83" xfId="3436" applyNumberFormat="1" applyFont="1" applyFill="1" applyBorder="1" applyAlignment="1">
      <alignment horizontal="center" vertical="center" wrapText="1"/>
    </xf>
    <xf numFmtId="0" fontId="51" fillId="96" borderId="40" xfId="3436" applyNumberFormat="1" applyFont="1" applyFill="1" applyBorder="1" applyAlignment="1">
      <alignment horizontal="center" vertical="center" wrapText="1"/>
    </xf>
    <xf numFmtId="0" fontId="51" fillId="96" borderId="103" xfId="3436" applyFont="1" applyFill="1" applyBorder="1" applyAlignment="1">
      <alignment horizontal="center" vertical="center" wrapText="1"/>
    </xf>
    <xf numFmtId="0" fontId="51" fillId="96" borderId="130" xfId="3436" applyFont="1" applyFill="1" applyBorder="1" applyAlignment="1">
      <alignment horizontal="center" vertical="center" wrapText="1"/>
    </xf>
    <xf numFmtId="0" fontId="233" fillId="0" borderId="121" xfId="3436" applyFont="1" applyFill="1" applyBorder="1" applyAlignment="1">
      <alignment horizontal="left"/>
    </xf>
    <xf numFmtId="0" fontId="233" fillId="0" borderId="119" xfId="3436" applyFont="1" applyFill="1" applyBorder="1" applyAlignment="1">
      <alignment horizontal="left"/>
    </xf>
    <xf numFmtId="0" fontId="176" fillId="0" borderId="31" xfId="3436" applyFont="1" applyFill="1" applyBorder="1" applyAlignment="1">
      <alignment horizontal="center"/>
    </xf>
    <xf numFmtId="0" fontId="176" fillId="0" borderId="32" xfId="3436" applyFont="1" applyFill="1" applyBorder="1" applyAlignment="1">
      <alignment horizontal="center"/>
    </xf>
    <xf numFmtId="0" fontId="176" fillId="0" borderId="33" xfId="3436" applyFont="1" applyFill="1" applyBorder="1" applyAlignment="1">
      <alignment horizontal="center"/>
    </xf>
    <xf numFmtId="0" fontId="176" fillId="0" borderId="34" xfId="3436" applyFont="1" applyFill="1" applyBorder="1" applyAlignment="1">
      <alignment horizontal="center"/>
    </xf>
    <xf numFmtId="0" fontId="176" fillId="0" borderId="0" xfId="3436" applyFont="1" applyFill="1" applyBorder="1" applyAlignment="1">
      <alignment horizontal="center"/>
    </xf>
    <xf numFmtId="0" fontId="176" fillId="0" borderId="35" xfId="3436" applyFont="1" applyFill="1" applyBorder="1" applyAlignment="1">
      <alignment horizontal="center"/>
    </xf>
    <xf numFmtId="0" fontId="154" fillId="0" borderId="34" xfId="3436" applyFont="1" applyFill="1" applyBorder="1" applyAlignment="1">
      <alignment horizontal="center"/>
    </xf>
    <xf numFmtId="0" fontId="154" fillId="0" borderId="0" xfId="3436" applyFont="1" applyFill="1" applyBorder="1" applyAlignment="1">
      <alignment horizontal="center"/>
    </xf>
    <xf numFmtId="0" fontId="154" fillId="0" borderId="35" xfId="3436" applyFont="1" applyFill="1" applyBorder="1" applyAlignment="1">
      <alignment horizontal="center"/>
    </xf>
    <xf numFmtId="0" fontId="2" fillId="0" borderId="34" xfId="3436" applyFont="1" applyFill="1" applyBorder="1" applyAlignment="1">
      <alignment horizontal="center"/>
    </xf>
    <xf numFmtId="0" fontId="2" fillId="0" borderId="0" xfId="3436" applyFont="1" applyFill="1" applyBorder="1" applyAlignment="1">
      <alignment horizontal="center"/>
    </xf>
    <xf numFmtId="0" fontId="2" fillId="0" borderId="35" xfId="3436" applyFont="1" applyFill="1" applyBorder="1" applyAlignment="1">
      <alignment horizontal="center"/>
    </xf>
    <xf numFmtId="0" fontId="2" fillId="0" borderId="50" xfId="3294" applyFont="1" applyFill="1" applyBorder="1" applyAlignment="1">
      <alignment horizontal="right"/>
    </xf>
    <xf numFmtId="0" fontId="2" fillId="0" borderId="51" xfId="3294" applyFont="1" applyFill="1" applyBorder="1" applyAlignment="1">
      <alignment horizontal="right"/>
    </xf>
    <xf numFmtId="0" fontId="69" fillId="37" borderId="0" xfId="7" applyFont="1" applyFill="1" applyAlignment="1">
      <alignment horizontal="center" vertical="center"/>
    </xf>
    <xf numFmtId="0" fontId="19" fillId="37" borderId="0" xfId="7" applyFont="1" applyFill="1" applyAlignment="1">
      <alignment horizontal="center" vertical="center"/>
    </xf>
    <xf numFmtId="0" fontId="71" fillId="38" borderId="0" xfId="7" applyFont="1" applyFill="1" applyAlignment="1">
      <alignment horizontal="center" vertical="center"/>
    </xf>
    <xf numFmtId="0" fontId="72" fillId="38" borderId="27" xfId="7" applyFont="1" applyFill="1" applyBorder="1" applyAlignment="1">
      <alignment horizontal="center" vertical="center"/>
    </xf>
    <xf numFmtId="0" fontId="72" fillId="38" borderId="28" xfId="7" applyFont="1" applyFill="1" applyBorder="1" applyAlignment="1">
      <alignment horizontal="center" vertical="center"/>
    </xf>
    <xf numFmtId="0" fontId="141" fillId="0" borderId="9"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1" fillId="0" borderId="10" xfId="0" applyFont="1" applyFill="1" applyBorder="1" applyAlignment="1">
      <alignment horizontal="center" vertical="center" wrapText="1"/>
    </xf>
    <xf numFmtId="0" fontId="141" fillId="10" borderId="1" xfId="0" applyFont="1" applyFill="1" applyBorder="1" applyAlignment="1">
      <alignment horizontal="center" vertical="center" wrapText="1"/>
    </xf>
    <xf numFmtId="0" fontId="141" fillId="39" borderId="1" xfId="0" applyFont="1" applyFill="1" applyBorder="1" applyAlignment="1">
      <alignment horizontal="center" vertical="center" wrapText="1"/>
    </xf>
    <xf numFmtId="0" fontId="141" fillId="0" borderId="1" xfId="0" applyFont="1" applyBorder="1" applyAlignment="1">
      <alignment horizontal="center" vertical="center" wrapText="1"/>
    </xf>
    <xf numFmtId="0" fontId="141" fillId="0" borderId="11" xfId="0" applyFont="1" applyBorder="1" applyAlignment="1">
      <alignment horizontal="center" vertical="center" wrapText="1"/>
    </xf>
    <xf numFmtId="0" fontId="141" fillId="0" borderId="12" xfId="0" applyFont="1" applyBorder="1" applyAlignment="1">
      <alignment horizontal="center" vertical="center" wrapText="1"/>
    </xf>
    <xf numFmtId="0" fontId="141" fillId="10" borderId="24" xfId="0" applyFont="1" applyFill="1" applyBorder="1" applyAlignment="1">
      <alignment horizontal="center" vertical="center" wrapText="1"/>
    </xf>
    <xf numFmtId="0" fontId="141" fillId="10" borderId="14" xfId="0" applyFont="1" applyFill="1" applyBorder="1" applyAlignment="1">
      <alignment horizontal="center" vertical="center" wrapText="1"/>
    </xf>
    <xf numFmtId="0" fontId="141" fillId="10" borderId="25" xfId="0" applyFont="1" applyFill="1" applyBorder="1" applyAlignment="1">
      <alignment horizontal="center" vertical="center" wrapText="1"/>
    </xf>
    <xf numFmtId="0" fontId="178" fillId="0" borderId="9" xfId="0" applyFont="1" applyBorder="1" applyAlignment="1">
      <alignment horizontal="center" vertical="center"/>
    </xf>
    <xf numFmtId="0" fontId="178" fillId="0" borderId="7" xfId="0" applyFont="1" applyBorder="1" applyAlignment="1">
      <alignment horizontal="center" vertical="center"/>
    </xf>
    <xf numFmtId="0" fontId="178" fillId="0" borderId="10" xfId="0" applyFont="1" applyBorder="1" applyAlignment="1">
      <alignment horizontal="center" vertical="center"/>
    </xf>
    <xf numFmtId="0" fontId="141" fillId="39" borderId="14" xfId="0" applyFont="1" applyFill="1" applyBorder="1" applyAlignment="1">
      <alignment horizontal="center" vertical="center" wrapText="1"/>
    </xf>
    <xf numFmtId="0" fontId="141" fillId="39" borderId="25" xfId="0" applyFont="1" applyFill="1" applyBorder="1" applyAlignment="1">
      <alignment horizontal="center" vertical="center" wrapText="1"/>
    </xf>
    <xf numFmtId="0" fontId="133" fillId="42" borderId="45" xfId="703" applyFont="1" applyFill="1" applyBorder="1" applyAlignment="1">
      <alignment horizontal="center" vertical="center"/>
    </xf>
    <xf numFmtId="0" fontId="133" fillId="42" borderId="48" xfId="703" applyFont="1" applyFill="1" applyBorder="1" applyAlignment="1">
      <alignment horizontal="center" vertical="center"/>
    </xf>
    <xf numFmtId="17" fontId="131" fillId="37" borderId="32" xfId="703" applyNumberFormat="1" applyFont="1" applyFill="1" applyBorder="1" applyAlignment="1">
      <alignment horizontal="center" vertical="center"/>
    </xf>
    <xf numFmtId="0" fontId="131" fillId="37" borderId="32" xfId="703" applyFont="1" applyFill="1" applyBorder="1" applyAlignment="1">
      <alignment horizontal="center" vertical="center"/>
    </xf>
    <xf numFmtId="0" fontId="69" fillId="0" borderId="44" xfId="703" applyFont="1" applyFill="1" applyBorder="1" applyAlignment="1">
      <alignment horizontal="center" vertical="center" wrapText="1"/>
    </xf>
    <xf numFmtId="0" fontId="69" fillId="0" borderId="47" xfId="703" applyFont="1" applyFill="1" applyBorder="1" applyAlignment="1">
      <alignment horizontal="center" vertical="center" wrapText="1"/>
    </xf>
    <xf numFmtId="0" fontId="69" fillId="0" borderId="2" xfId="703" applyFont="1" applyBorder="1" applyAlignment="1">
      <alignment horizontal="center" vertical="center" wrapText="1"/>
    </xf>
    <xf numFmtId="0" fontId="69" fillId="0" borderId="3" xfId="703" applyFont="1" applyBorder="1" applyAlignment="1">
      <alignment horizontal="center" vertical="center" wrapText="1"/>
    </xf>
    <xf numFmtId="0" fontId="133" fillId="0" borderId="2" xfId="703" applyFont="1" applyBorder="1" applyAlignment="1">
      <alignment horizontal="center" vertical="center"/>
    </xf>
    <xf numFmtId="0" fontId="133" fillId="0" borderId="3" xfId="703" applyFont="1" applyBorder="1" applyAlignment="1">
      <alignment horizontal="center" vertical="center"/>
    </xf>
    <xf numFmtId="0" fontId="69" fillId="0" borderId="2" xfId="703" applyFont="1" applyBorder="1" applyAlignment="1">
      <alignment horizontal="left" vertical="center"/>
    </xf>
    <xf numFmtId="0" fontId="69" fillId="0" borderId="3" xfId="703" applyFont="1" applyBorder="1" applyAlignment="1">
      <alignment horizontal="left" vertical="center"/>
    </xf>
    <xf numFmtId="0" fontId="134" fillId="40" borderId="11" xfId="703" applyFont="1" applyFill="1" applyBorder="1" applyAlignment="1">
      <alignment horizontal="center" vertical="center" wrapText="1"/>
    </xf>
    <xf numFmtId="0" fontId="134" fillId="40" borderId="24" xfId="703" applyFont="1" applyFill="1" applyBorder="1" applyAlignment="1">
      <alignment horizontal="center" vertical="center" wrapText="1"/>
    </xf>
    <xf numFmtId="0" fontId="135" fillId="38" borderId="45" xfId="703" applyFont="1" applyFill="1" applyBorder="1" applyAlignment="1">
      <alignment horizontal="center" vertical="center"/>
    </xf>
    <xf numFmtId="0" fontId="135" fillId="38" borderId="48" xfId="703" applyFont="1" applyFill="1" applyBorder="1" applyAlignment="1">
      <alignment horizontal="center" vertical="center"/>
    </xf>
    <xf numFmtId="0" fontId="135" fillId="45" borderId="45" xfId="703" applyFont="1" applyFill="1" applyBorder="1" applyAlignment="1">
      <alignment horizontal="center" vertical="center"/>
    </xf>
    <xf numFmtId="0" fontId="135" fillId="45" borderId="48" xfId="703" applyFont="1" applyFill="1" applyBorder="1" applyAlignment="1">
      <alignment horizontal="center" vertical="center"/>
    </xf>
    <xf numFmtId="1" fontId="1" fillId="0" borderId="2" xfId="5" applyNumberFormat="1" applyFont="1" applyFill="1" applyBorder="1" applyAlignment="1">
      <alignment horizontal="center" vertical="center"/>
    </xf>
    <xf numFmtId="1" fontId="1" fillId="0" borderId="3" xfId="5" applyNumberFormat="1" applyFont="1" applyFill="1" applyBorder="1" applyAlignment="1">
      <alignment horizontal="center" vertical="center"/>
    </xf>
    <xf numFmtId="1" fontId="1" fillId="0" borderId="4" xfId="5" applyNumberFormat="1" applyFont="1" applyFill="1" applyBorder="1" applyAlignment="1">
      <alignment horizontal="center" vertical="center"/>
    </xf>
    <xf numFmtId="1" fontId="1" fillId="37" borderId="2" xfId="5" applyNumberFormat="1" applyFont="1" applyFill="1" applyBorder="1" applyAlignment="1">
      <alignment horizontal="center" vertical="center"/>
    </xf>
    <xf numFmtId="1" fontId="1" fillId="37" borderId="3" xfId="5" applyNumberFormat="1" applyFont="1" applyFill="1" applyBorder="1" applyAlignment="1">
      <alignment horizontal="center" vertical="center"/>
    </xf>
    <xf numFmtId="1" fontId="1" fillId="37" borderId="4" xfId="5" applyNumberFormat="1" applyFont="1" applyFill="1" applyBorder="1" applyAlignment="1">
      <alignment horizontal="center" vertical="center"/>
    </xf>
    <xf numFmtId="0" fontId="133" fillId="42" borderId="46" xfId="703" applyFont="1" applyFill="1" applyBorder="1" applyAlignment="1">
      <alignment horizontal="center" vertical="center"/>
    </xf>
    <xf numFmtId="0" fontId="133" fillId="42" borderId="49" xfId="703" applyFont="1" applyFill="1" applyBorder="1" applyAlignment="1">
      <alignment horizontal="center" vertical="center"/>
    </xf>
    <xf numFmtId="0" fontId="133" fillId="0" borderId="0" xfId="703" applyFont="1" applyBorder="1" applyAlignment="1">
      <alignment horizontal="center" vertical="center"/>
    </xf>
    <xf numFmtId="0" fontId="133" fillId="0" borderId="14" xfId="703" applyFont="1" applyBorder="1" applyAlignment="1">
      <alignment horizontal="center" vertical="center"/>
    </xf>
    <xf numFmtId="1" fontId="138" fillId="0" borderId="2" xfId="5" applyNumberFormat="1" applyFont="1" applyFill="1" applyBorder="1" applyAlignment="1">
      <alignment horizontal="center" vertical="center"/>
    </xf>
    <xf numFmtId="1" fontId="138" fillId="0" borderId="3" xfId="5" applyNumberFormat="1" applyFont="1" applyFill="1" applyBorder="1" applyAlignment="1">
      <alignment horizontal="center" vertical="center"/>
    </xf>
    <xf numFmtId="1" fontId="138" fillId="0" borderId="4" xfId="5" applyNumberFormat="1" applyFont="1" applyFill="1" applyBorder="1" applyAlignment="1">
      <alignment horizontal="center" vertical="center"/>
    </xf>
    <xf numFmtId="0" fontId="15" fillId="0" borderId="2" xfId="703" applyFont="1" applyFill="1" applyBorder="1" applyAlignment="1">
      <alignment horizontal="center" vertical="center"/>
    </xf>
    <xf numFmtId="0" fontId="15" fillId="0" borderId="4" xfId="703" applyFont="1" applyFill="1" applyBorder="1" applyAlignment="1">
      <alignment horizontal="center" vertical="center"/>
    </xf>
    <xf numFmtId="0" fontId="15" fillId="0" borderId="1" xfId="703" applyFont="1" applyFill="1" applyBorder="1" applyAlignment="1">
      <alignment horizontal="center" vertical="center"/>
    </xf>
    <xf numFmtId="0" fontId="115" fillId="37" borderId="0" xfId="7" applyFont="1" applyFill="1" applyAlignment="1">
      <alignment horizontal="center" vertical="center"/>
    </xf>
    <xf numFmtId="0" fontId="116" fillId="37" borderId="0" xfId="7" applyFont="1" applyFill="1" applyAlignment="1">
      <alignment horizontal="center" vertical="center"/>
    </xf>
    <xf numFmtId="0" fontId="118" fillId="38" borderId="0" xfId="7" applyFont="1" applyFill="1" applyAlignment="1">
      <alignment horizontal="center" vertical="center"/>
    </xf>
    <xf numFmtId="0" fontId="117" fillId="37" borderId="0" xfId="7" applyFont="1" applyFill="1" applyAlignment="1">
      <alignment horizontal="left" vertical="center"/>
    </xf>
    <xf numFmtId="0" fontId="111" fillId="5" borderId="9" xfId="7" applyFont="1" applyFill="1" applyBorder="1" applyAlignment="1">
      <alignment horizontal="center" vertical="center"/>
    </xf>
    <xf numFmtId="0" fontId="111" fillId="5" borderId="7" xfId="7" applyFont="1" applyFill="1" applyBorder="1" applyAlignment="1">
      <alignment horizontal="center" vertical="center"/>
    </xf>
    <xf numFmtId="0" fontId="111" fillId="5" borderId="10" xfId="7" applyFont="1" applyFill="1" applyBorder="1" applyAlignment="1">
      <alignment horizontal="center" vertical="center"/>
    </xf>
    <xf numFmtId="0" fontId="111" fillId="5" borderId="1" xfId="7" applyFont="1" applyFill="1" applyBorder="1" applyAlignment="1">
      <alignment horizontal="center" vertical="center"/>
    </xf>
    <xf numFmtId="0" fontId="111" fillId="0" borderId="1" xfId="7" applyFont="1" applyFill="1" applyBorder="1" applyAlignment="1">
      <alignment horizontal="center" vertical="center" wrapText="1"/>
    </xf>
    <xf numFmtId="0" fontId="111" fillId="0" borderId="0" xfId="7" applyFont="1" applyFill="1" applyBorder="1" applyAlignment="1">
      <alignment horizontal="center" vertical="center"/>
    </xf>
    <xf numFmtId="0" fontId="111" fillId="0" borderId="9" xfId="7" applyFont="1" applyFill="1" applyBorder="1" applyAlignment="1">
      <alignment horizontal="center" vertical="center" wrapText="1"/>
    </xf>
    <xf numFmtId="0" fontId="4" fillId="0" borderId="10" xfId="7" applyBorder="1" applyAlignment="1">
      <alignment vertical="center"/>
    </xf>
    <xf numFmtId="0" fontId="76" fillId="0" borderId="10" xfId="7" applyFont="1" applyFill="1" applyBorder="1" applyAlignment="1">
      <alignment horizontal="center" vertical="center" wrapText="1"/>
    </xf>
    <xf numFmtId="0" fontId="111" fillId="0" borderId="11" xfId="7" applyFont="1" applyFill="1" applyBorder="1" applyAlignment="1">
      <alignment horizontal="center" vertical="center" wrapText="1"/>
    </xf>
    <xf numFmtId="0" fontId="111" fillId="0" borderId="13" xfId="7" applyFont="1" applyFill="1" applyBorder="1" applyAlignment="1">
      <alignment horizontal="center" vertical="center" wrapText="1"/>
    </xf>
    <xf numFmtId="0" fontId="72" fillId="38" borderId="0" xfId="7" applyFont="1" applyFill="1" applyBorder="1" applyAlignment="1">
      <alignment horizontal="left"/>
    </xf>
    <xf numFmtId="0" fontId="111" fillId="37" borderId="24" xfId="7" applyFont="1" applyFill="1" applyBorder="1" applyAlignment="1">
      <alignment horizontal="center" vertical="top"/>
    </xf>
    <xf numFmtId="0" fontId="111" fillId="37" borderId="14" xfId="7" applyFont="1" applyFill="1" applyBorder="1" applyAlignment="1">
      <alignment horizontal="center" vertical="top"/>
    </xf>
    <xf numFmtId="0" fontId="111" fillId="37" borderId="25" xfId="7" applyFont="1" applyFill="1" applyBorder="1" applyAlignment="1">
      <alignment horizontal="center" vertical="top"/>
    </xf>
    <xf numFmtId="0" fontId="111" fillId="38" borderId="1" xfId="7" applyFont="1" applyFill="1" applyBorder="1" applyAlignment="1">
      <alignment horizontal="center" vertical="top"/>
    </xf>
    <xf numFmtId="0" fontId="111" fillId="5" borderId="2" xfId="7" applyFont="1" applyFill="1" applyBorder="1" applyAlignment="1">
      <alignment horizontal="center" vertical="center" wrapText="1"/>
    </xf>
    <xf numFmtId="0" fontId="111" fillId="5" borderId="4" xfId="7" applyFont="1" applyFill="1" applyBorder="1" applyAlignment="1">
      <alignment horizontal="center" vertical="center" wrapText="1"/>
    </xf>
    <xf numFmtId="0" fontId="111" fillId="5" borderId="2" xfId="7" applyFont="1" applyFill="1" applyBorder="1" applyAlignment="1">
      <alignment horizontal="center" vertical="center"/>
    </xf>
    <xf numFmtId="0" fontId="111" fillId="5" borderId="4" xfId="7" applyFont="1" applyFill="1" applyBorder="1" applyAlignment="1">
      <alignment horizontal="center" vertical="center"/>
    </xf>
    <xf numFmtId="0" fontId="111" fillId="5" borderId="9" xfId="7" applyFont="1" applyFill="1" applyBorder="1" applyAlignment="1">
      <alignment horizontal="center" vertical="center" wrapText="1"/>
    </xf>
    <xf numFmtId="0" fontId="76" fillId="5" borderId="10" xfId="7" applyFont="1" applyFill="1" applyBorder="1" applyAlignment="1">
      <alignment horizontal="center" vertical="center" wrapText="1"/>
    </xf>
    <xf numFmtId="0" fontId="111" fillId="5" borderId="1" xfId="7" applyFont="1" applyFill="1" applyBorder="1" applyAlignment="1">
      <alignment horizontal="center" vertical="center" wrapText="1"/>
    </xf>
    <xf numFmtId="0" fontId="111" fillId="5" borderId="7" xfId="7" applyFont="1" applyFill="1" applyBorder="1" applyAlignment="1">
      <alignment horizontal="center" vertical="center" wrapText="1"/>
    </xf>
    <xf numFmtId="0" fontId="111" fillId="5" borderId="11" xfId="7" applyFont="1" applyFill="1" applyBorder="1" applyAlignment="1">
      <alignment horizontal="center" vertical="center" wrapText="1"/>
    </xf>
    <xf numFmtId="0" fontId="111" fillId="5" borderId="13" xfId="7" applyFont="1" applyFill="1" applyBorder="1" applyAlignment="1">
      <alignment horizontal="center" vertical="center" wrapText="1"/>
    </xf>
    <xf numFmtId="0" fontId="72" fillId="38" borderId="0" xfId="7" applyFont="1" applyFill="1" applyAlignment="1">
      <alignment horizontal="left" vertical="center"/>
    </xf>
    <xf numFmtId="0" fontId="69" fillId="38" borderId="1" xfId="7" applyFont="1" applyFill="1" applyBorder="1" applyAlignment="1">
      <alignment horizontal="center" vertical="center"/>
    </xf>
    <xf numFmtId="0" fontId="4" fillId="37" borderId="0" xfId="7" applyFill="1" applyAlignment="1">
      <alignment horizontal="center" vertical="center"/>
    </xf>
    <xf numFmtId="0" fontId="79" fillId="0" borderId="1" xfId="7" applyFont="1" applyBorder="1" applyAlignment="1">
      <alignment horizontal="left" vertical="center"/>
    </xf>
    <xf numFmtId="0" fontId="4" fillId="3" borderId="9" xfId="7" applyFill="1" applyBorder="1" applyAlignment="1">
      <alignment horizontal="center" vertical="center"/>
    </xf>
    <xf numFmtId="0" fontId="4" fillId="3" borderId="10" xfId="7" applyFill="1" applyBorder="1" applyAlignment="1">
      <alignment horizontal="center" vertical="center"/>
    </xf>
    <xf numFmtId="0" fontId="111" fillId="0" borderId="10" xfId="7" applyFont="1" applyFill="1" applyBorder="1" applyAlignment="1">
      <alignment horizontal="center" vertical="center" wrapText="1"/>
    </xf>
    <xf numFmtId="0" fontId="69" fillId="5" borderId="1" xfId="7" applyFont="1" applyFill="1" applyBorder="1" applyAlignment="1">
      <alignment horizontal="center" vertical="center"/>
    </xf>
    <xf numFmtId="0" fontId="72" fillId="0" borderId="0" xfId="7" applyFont="1" applyFill="1" applyBorder="1" applyAlignment="1">
      <alignment horizontal="left" vertical="center"/>
    </xf>
    <xf numFmtId="0" fontId="69" fillId="0" borderId="0" xfId="7" applyFont="1" applyFill="1" applyBorder="1" applyAlignment="1">
      <alignment horizontal="center" vertical="center"/>
    </xf>
    <xf numFmtId="0" fontId="111" fillId="0" borderId="1" xfId="7" applyFont="1" applyFill="1" applyBorder="1" applyAlignment="1">
      <alignment horizontal="center" vertical="center"/>
    </xf>
    <xf numFmtId="0" fontId="4" fillId="0" borderId="1" xfId="7" applyFill="1" applyBorder="1" applyAlignment="1">
      <alignment vertical="center"/>
    </xf>
    <xf numFmtId="0" fontId="76" fillId="0" borderId="1" xfId="7" applyFont="1" applyFill="1" applyBorder="1" applyAlignment="1">
      <alignment horizontal="center" vertical="center" wrapText="1"/>
    </xf>
    <xf numFmtId="0" fontId="111" fillId="0" borderId="0" xfId="7" applyFont="1" applyFill="1" applyBorder="1" applyAlignment="1">
      <alignment horizontal="center" vertical="center" wrapText="1"/>
    </xf>
    <xf numFmtId="0" fontId="5" fillId="0" borderId="2" xfId="2" applyFont="1" applyFill="1" applyBorder="1" applyAlignment="1">
      <alignment horizontal="center" vertical="center"/>
    </xf>
    <xf numFmtId="0" fontId="5" fillId="0" borderId="4" xfId="2" applyFont="1" applyFill="1" applyBorder="1" applyAlignment="1">
      <alignment horizontal="center" vertical="center"/>
    </xf>
    <xf numFmtId="0" fontId="5" fillId="0" borderId="1" xfId="6" applyFont="1" applyFill="1" applyBorder="1" applyAlignment="1">
      <alignment horizontal="center" vertical="center" wrapText="1"/>
    </xf>
    <xf numFmtId="0" fontId="154" fillId="54" borderId="0" xfId="2" applyFont="1" applyFill="1" applyBorder="1" applyAlignment="1">
      <alignment horizontal="center" vertical="top"/>
    </xf>
    <xf numFmtId="165" fontId="5" fillId="0" borderId="2" xfId="2" applyNumberFormat="1" applyFont="1" applyFill="1" applyBorder="1" applyAlignment="1">
      <alignment horizontal="center" vertical="center"/>
    </xf>
    <xf numFmtId="165" fontId="5" fillId="0" borderId="3" xfId="2" applyNumberFormat="1" applyFont="1" applyFill="1" applyBorder="1" applyAlignment="1">
      <alignment horizontal="center" vertical="center"/>
    </xf>
    <xf numFmtId="165" fontId="5" fillId="0" borderId="4" xfId="2" applyNumberFormat="1" applyFont="1" applyFill="1" applyBorder="1" applyAlignment="1">
      <alignment horizontal="center" vertical="center"/>
    </xf>
    <xf numFmtId="1" fontId="2" fillId="0" borderId="0" xfId="1" applyNumberFormat="1" applyFont="1" applyFill="1" applyBorder="1" applyAlignment="1">
      <alignment horizontal="left" vertical="top"/>
    </xf>
    <xf numFmtId="0" fontId="203" fillId="3" borderId="9" xfId="0" applyFont="1" applyFill="1" applyBorder="1" applyAlignment="1">
      <alignment horizontal="center" wrapText="1"/>
    </xf>
    <xf numFmtId="0" fontId="203" fillId="3" borderId="10" xfId="0" applyFont="1" applyFill="1" applyBorder="1" applyAlignment="1">
      <alignment horizontal="center" wrapText="1"/>
    </xf>
    <xf numFmtId="0" fontId="177" fillId="0" borderId="9" xfId="0" applyFont="1" applyBorder="1" applyAlignment="1">
      <alignment horizontal="center" wrapText="1"/>
    </xf>
    <xf numFmtId="0" fontId="177" fillId="0" borderId="7" xfId="0" applyFont="1" applyBorder="1" applyAlignment="1">
      <alignment horizontal="center" wrapText="1"/>
    </xf>
    <xf numFmtId="0" fontId="206" fillId="0" borderId="9" xfId="0" applyFont="1" applyBorder="1" applyAlignment="1">
      <alignment horizontal="center" wrapText="1"/>
    </xf>
    <xf numFmtId="0" fontId="206" fillId="0" borderId="10" xfId="0" applyFont="1" applyBorder="1" applyAlignment="1">
      <alignment horizontal="center" wrapText="1"/>
    </xf>
    <xf numFmtId="0" fontId="207" fillId="0" borderId="9" xfId="0" applyFont="1" applyBorder="1" applyAlignment="1">
      <alignment horizontal="center" wrapText="1"/>
    </xf>
    <xf numFmtId="0" fontId="207" fillId="0" borderId="7" xfId="0" applyFont="1" applyBorder="1" applyAlignment="1">
      <alignment horizontal="center" wrapText="1"/>
    </xf>
    <xf numFmtId="0" fontId="208" fillId="0" borderId="9" xfId="0" applyFont="1" applyBorder="1" applyAlignment="1">
      <alignment horizontal="center" wrapText="1"/>
    </xf>
    <xf numFmtId="0" fontId="208" fillId="0" borderId="7" xfId="0" applyFont="1" applyBorder="1" applyAlignment="1">
      <alignment horizontal="center" wrapText="1"/>
    </xf>
    <xf numFmtId="0" fontId="24" fillId="37" borderId="1" xfId="3362" applyFont="1" applyFill="1" applyBorder="1" applyAlignment="1">
      <alignment horizontal="left" vertical="center"/>
    </xf>
    <xf numFmtId="0" fontId="108" fillId="37" borderId="0" xfId="3362" applyFont="1" applyFill="1" applyBorder="1" applyAlignment="1">
      <alignment horizontal="center" vertical="center"/>
    </xf>
    <xf numFmtId="0" fontId="74" fillId="37" borderId="0" xfId="3362" applyFont="1" applyFill="1" applyBorder="1" applyAlignment="1">
      <alignment horizontal="center" vertical="center"/>
    </xf>
    <xf numFmtId="0" fontId="69" fillId="37" borderId="1" xfId="3362" applyFont="1" applyFill="1" applyBorder="1" applyAlignment="1">
      <alignment horizontal="center" vertical="center"/>
    </xf>
    <xf numFmtId="0" fontId="69" fillId="37" borderId="1" xfId="3362" applyFont="1" applyFill="1" applyBorder="1" applyAlignment="1">
      <alignment horizontal="center" vertical="center" wrapText="1"/>
    </xf>
    <xf numFmtId="0" fontId="104" fillId="37" borderId="1" xfId="3362" applyFont="1" applyFill="1" applyBorder="1" applyAlignment="1">
      <alignment horizontal="center" vertical="center"/>
    </xf>
    <xf numFmtId="0" fontId="24" fillId="37" borderId="1" xfId="3362" applyFont="1" applyFill="1" applyBorder="1" applyAlignment="1">
      <alignment horizontal="center" vertical="center"/>
    </xf>
    <xf numFmtId="0" fontId="72" fillId="38" borderId="1" xfId="3362" applyFont="1" applyFill="1" applyBorder="1" applyAlignment="1">
      <alignment vertical="center"/>
    </xf>
    <xf numFmtId="1" fontId="24" fillId="42" borderId="1" xfId="3362" applyNumberFormat="1" applyFont="1" applyFill="1" applyBorder="1" applyAlignment="1">
      <alignment horizontal="center" vertical="center"/>
    </xf>
    <xf numFmtId="0" fontId="141" fillId="0" borderId="0" xfId="0" applyFont="1" applyBorder="1" applyAlignment="1">
      <alignment horizontal="center" vertical="center"/>
    </xf>
    <xf numFmtId="2" fontId="217" fillId="39" borderId="60" xfId="3436" applyNumberFormat="1" applyFont="1" applyFill="1" applyBorder="1" applyAlignment="1">
      <alignment horizontal="center" vertical="center"/>
    </xf>
    <xf numFmtId="2" fontId="217" fillId="39" borderId="61" xfId="3436" applyNumberFormat="1" applyFont="1" applyFill="1" applyBorder="1" applyAlignment="1">
      <alignment horizontal="center" vertical="center"/>
    </xf>
    <xf numFmtId="2" fontId="217" fillId="39" borderId="62" xfId="3436" applyNumberFormat="1" applyFont="1" applyFill="1" applyBorder="1" applyAlignment="1">
      <alignment horizontal="center" vertical="center"/>
    </xf>
    <xf numFmtId="2" fontId="217" fillId="39" borderId="99" xfId="3436" applyNumberFormat="1" applyFont="1" applyFill="1" applyBorder="1" applyAlignment="1">
      <alignment horizontal="center" vertical="center"/>
    </xf>
    <xf numFmtId="2" fontId="217" fillId="39" borderId="12" xfId="3436" applyNumberFormat="1" applyFont="1" applyFill="1" applyBorder="1" applyAlignment="1">
      <alignment horizontal="center" vertical="center"/>
    </xf>
    <xf numFmtId="2" fontId="217" fillId="39" borderId="13" xfId="3436" applyNumberFormat="1" applyFont="1" applyFill="1" applyBorder="1" applyAlignment="1">
      <alignment horizontal="center" vertical="center"/>
    </xf>
    <xf numFmtId="0" fontId="141" fillId="0" borderId="31" xfId="0" applyFont="1" applyBorder="1" applyAlignment="1">
      <alignment horizontal="center" vertical="center"/>
    </xf>
    <xf numFmtId="0" fontId="141" fillId="0" borderId="32" xfId="0" applyFont="1" applyBorder="1" applyAlignment="1">
      <alignment horizontal="center" vertical="center"/>
    </xf>
    <xf numFmtId="0" fontId="141" fillId="0" borderId="36" xfId="0" applyFont="1" applyBorder="1" applyAlignment="1">
      <alignment horizontal="center" vertical="center"/>
    </xf>
    <xf numFmtId="0" fontId="141" fillId="0" borderId="6" xfId="0" applyFont="1" applyBorder="1" applyAlignment="1">
      <alignment horizontal="center" vertical="center"/>
    </xf>
    <xf numFmtId="0" fontId="141" fillId="0" borderId="87" xfId="0" applyFont="1" applyBorder="1" applyAlignment="1">
      <alignment horizontal="center" vertical="center"/>
    </xf>
    <xf numFmtId="0" fontId="73" fillId="37" borderId="0" xfId="3362" applyFont="1" applyFill="1" applyBorder="1" applyAlignment="1">
      <alignment horizontal="center" vertical="center"/>
    </xf>
    <xf numFmtId="0" fontId="104" fillId="37" borderId="0" xfId="3362" applyFont="1" applyFill="1" applyAlignment="1">
      <alignment horizontal="center" vertical="center"/>
    </xf>
    <xf numFmtId="0" fontId="73" fillId="37" borderId="0" xfId="3362" applyFont="1" applyFill="1" applyAlignment="1">
      <alignment horizontal="center" vertical="center"/>
    </xf>
    <xf numFmtId="189" fontId="106" fillId="0" borderId="1" xfId="688" applyNumberFormat="1" applyFont="1" applyFill="1" applyBorder="1" applyAlignment="1">
      <alignment horizontal="center" vertical="center" wrapText="1"/>
    </xf>
    <xf numFmtId="189" fontId="106" fillId="0" borderId="1" xfId="688" applyNumberFormat="1" applyFont="1" applyFill="1" applyBorder="1" applyAlignment="1" applyProtection="1">
      <alignment horizontal="center" vertical="center" wrapText="1"/>
    </xf>
    <xf numFmtId="0" fontId="100" fillId="38" borderId="9" xfId="3362" applyFont="1" applyFill="1" applyBorder="1" applyAlignment="1">
      <alignment horizontal="center" vertical="center"/>
    </xf>
    <xf numFmtId="0" fontId="100" fillId="38" borderId="7" xfId="3362" applyFont="1" applyFill="1" applyBorder="1" applyAlignment="1">
      <alignment horizontal="center" vertical="center"/>
    </xf>
    <xf numFmtId="43" fontId="73" fillId="40" borderId="1" xfId="660" applyFont="1" applyFill="1" applyBorder="1" applyAlignment="1">
      <alignment horizontal="right" vertical="center"/>
    </xf>
    <xf numFmtId="0" fontId="30" fillId="37" borderId="31" xfId="3362" applyFont="1" applyFill="1" applyBorder="1" applyAlignment="1">
      <alignment horizontal="center" vertical="center"/>
    </xf>
    <xf numFmtId="0" fontId="30" fillId="37" borderId="32" xfId="3362" applyFont="1" applyFill="1" applyBorder="1" applyAlignment="1">
      <alignment horizontal="center" vertical="center"/>
    </xf>
    <xf numFmtId="0" fontId="30" fillId="37" borderId="33" xfId="3362" applyFont="1" applyFill="1" applyBorder="1" applyAlignment="1">
      <alignment horizontal="center" vertical="center"/>
    </xf>
    <xf numFmtId="0" fontId="19" fillId="37" borderId="34" xfId="3362" applyFont="1" applyFill="1" applyBorder="1" applyAlignment="1">
      <alignment horizontal="center" vertical="center"/>
    </xf>
    <xf numFmtId="0" fontId="19" fillId="37" borderId="0" xfId="3362" applyFont="1" applyFill="1" applyBorder="1" applyAlignment="1">
      <alignment horizontal="center" vertical="center"/>
    </xf>
    <xf numFmtId="0" fontId="19" fillId="37" borderId="35" xfId="3362" applyFont="1" applyFill="1" applyBorder="1" applyAlignment="1">
      <alignment horizontal="center" vertical="center"/>
    </xf>
    <xf numFmtId="0" fontId="101" fillId="5" borderId="34" xfId="3362" applyFont="1" applyFill="1" applyBorder="1" applyAlignment="1">
      <alignment horizontal="center" vertical="center"/>
    </xf>
    <xf numFmtId="0" fontId="101" fillId="5" borderId="0" xfId="3362" applyFont="1" applyFill="1" applyBorder="1" applyAlignment="1">
      <alignment horizontal="center" vertical="center"/>
    </xf>
    <xf numFmtId="0" fontId="101" fillId="5" borderId="35" xfId="3362" applyFont="1" applyFill="1" applyBorder="1" applyAlignment="1">
      <alignment horizontal="center" vertical="center"/>
    </xf>
    <xf numFmtId="188" fontId="102" fillId="37" borderId="0" xfId="3362" applyNumberFormat="1" applyFont="1" applyFill="1" applyBorder="1" applyAlignment="1">
      <alignment horizontal="center" vertical="center"/>
    </xf>
    <xf numFmtId="188" fontId="102" fillId="37" borderId="35" xfId="3362" applyNumberFormat="1" applyFont="1" applyFill="1" applyBorder="1" applyAlignment="1">
      <alignment horizontal="center" vertical="center"/>
    </xf>
    <xf numFmtId="0" fontId="4" fillId="37" borderId="1" xfId="3362" applyFont="1" applyFill="1" applyBorder="1" applyAlignment="1">
      <alignment horizontal="center" vertical="center" wrapText="1"/>
    </xf>
    <xf numFmtId="0" fontId="4" fillId="37" borderId="1" xfId="3362" applyFont="1" applyFill="1" applyBorder="1" applyAlignment="1">
      <alignment horizontal="center" vertical="center"/>
    </xf>
    <xf numFmtId="0" fontId="4" fillId="42" borderId="1" xfId="3362" applyFont="1" applyFill="1" applyBorder="1" applyAlignment="1">
      <alignment horizontal="center" vertical="center" wrapText="1"/>
    </xf>
    <xf numFmtId="0" fontId="4" fillId="42" borderId="2" xfId="3362" applyFont="1" applyFill="1" applyBorder="1" applyAlignment="1">
      <alignment horizontal="center" vertical="center" wrapText="1"/>
    </xf>
    <xf numFmtId="0" fontId="4" fillId="42" borderId="3" xfId="3362" applyFont="1" applyFill="1" applyBorder="1" applyAlignment="1">
      <alignment horizontal="center" vertical="center" wrapText="1"/>
    </xf>
    <xf numFmtId="0" fontId="4" fillId="42" borderId="4" xfId="3362" applyFont="1" applyFill="1" applyBorder="1" applyAlignment="1">
      <alignment horizontal="center" vertical="center" wrapText="1"/>
    </xf>
    <xf numFmtId="0" fontId="76" fillId="37" borderId="2" xfId="3362" applyFont="1" applyFill="1" applyBorder="1" applyAlignment="1">
      <alignment horizontal="center" vertical="center" wrapText="1"/>
    </xf>
    <xf numFmtId="0" fontId="76" fillId="37" borderId="3" xfId="3362" applyFont="1" applyFill="1" applyBorder="1" applyAlignment="1">
      <alignment horizontal="center" vertical="center" wrapText="1"/>
    </xf>
    <xf numFmtId="0" fontId="76" fillId="37" borderId="4" xfId="3362" applyFont="1" applyFill="1" applyBorder="1" applyAlignment="1">
      <alignment horizontal="center" vertical="center" wrapText="1"/>
    </xf>
    <xf numFmtId="0" fontId="96" fillId="40" borderId="9" xfId="3362" applyFont="1" applyFill="1" applyBorder="1" applyAlignment="1">
      <alignment horizontal="center" vertical="center"/>
    </xf>
    <xf numFmtId="0" fontId="96" fillId="40" borderId="7" xfId="3362" applyFont="1" applyFill="1" applyBorder="1" applyAlignment="1">
      <alignment horizontal="center" vertical="center"/>
    </xf>
    <xf numFmtId="0" fontId="96" fillId="40" borderId="10" xfId="3362" applyFont="1" applyFill="1" applyBorder="1" applyAlignment="1">
      <alignment horizontal="center" vertical="center"/>
    </xf>
    <xf numFmtId="0" fontId="96" fillId="38" borderId="9" xfId="3362" applyFont="1" applyFill="1" applyBorder="1" applyAlignment="1">
      <alignment horizontal="center" vertical="center"/>
    </xf>
    <xf numFmtId="0" fontId="96" fillId="38" borderId="7" xfId="3362" applyFont="1" applyFill="1" applyBorder="1" applyAlignment="1">
      <alignment horizontal="center" vertical="center"/>
    </xf>
    <xf numFmtId="0" fontId="96" fillId="38" borderId="10" xfId="3362" applyFont="1" applyFill="1" applyBorder="1" applyAlignment="1">
      <alignment horizontal="center" vertical="center"/>
    </xf>
    <xf numFmtId="0" fontId="96" fillId="0" borderId="9" xfId="3362" applyFont="1" applyFill="1" applyBorder="1" applyAlignment="1">
      <alignment horizontal="center" vertical="center"/>
    </xf>
    <xf numFmtId="0" fontId="96" fillId="0" borderId="7" xfId="3362" applyFont="1" applyFill="1" applyBorder="1" applyAlignment="1">
      <alignment horizontal="center" vertical="center"/>
    </xf>
    <xf numFmtId="0" fontId="96" fillId="0" borderId="10" xfId="3362" applyFont="1" applyFill="1" applyBorder="1" applyAlignment="1">
      <alignment horizontal="center" vertical="center"/>
    </xf>
    <xf numFmtId="0" fontId="85" fillId="0" borderId="1" xfId="3362" applyFont="1" applyFill="1" applyBorder="1" applyAlignment="1">
      <alignment horizontal="center" vertical="center"/>
    </xf>
    <xf numFmtId="0" fontId="85" fillId="37" borderId="0" xfId="3362" applyFont="1" applyFill="1" applyBorder="1" applyAlignment="1">
      <alignment horizontal="center" vertical="center"/>
    </xf>
    <xf numFmtId="0" fontId="87" fillId="37" borderId="0" xfId="3362" applyFont="1" applyFill="1" applyBorder="1" applyAlignment="1">
      <alignment horizontal="center" vertical="center"/>
    </xf>
    <xf numFmtId="0" fontId="89" fillId="37" borderId="0" xfId="3362" applyFont="1" applyFill="1" applyBorder="1" applyAlignment="1">
      <alignment horizontal="center" vertical="center"/>
    </xf>
    <xf numFmtId="0" fontId="96" fillId="40" borderId="24" xfId="3362" applyFont="1" applyFill="1" applyBorder="1" applyAlignment="1">
      <alignment horizontal="center" vertical="center"/>
    </xf>
    <xf numFmtId="0" fontId="96" fillId="40" borderId="14" xfId="3362" applyFont="1" applyFill="1" applyBorder="1" applyAlignment="1">
      <alignment horizontal="center" vertical="center"/>
    </xf>
    <xf numFmtId="0" fontId="96" fillId="40" borderId="25" xfId="3362" applyFont="1" applyFill="1" applyBorder="1" applyAlignment="1">
      <alignment horizontal="center" vertical="center"/>
    </xf>
    <xf numFmtId="0" fontId="30" fillId="37" borderId="0" xfId="3362" applyFont="1" applyFill="1" applyAlignment="1">
      <alignment horizontal="center" vertical="center"/>
    </xf>
    <xf numFmtId="0" fontId="81" fillId="37" borderId="0" xfId="3362" applyFont="1" applyFill="1" applyAlignment="1">
      <alignment horizontal="center" vertical="center"/>
    </xf>
    <xf numFmtId="0" fontId="69" fillId="37" borderId="9" xfId="3362" applyFont="1" applyFill="1" applyBorder="1" applyAlignment="1">
      <alignment horizontal="center" vertical="center"/>
    </xf>
    <xf numFmtId="0" fontId="69" fillId="37" borderId="7" xfId="3362" applyFont="1" applyFill="1" applyBorder="1" applyAlignment="1">
      <alignment horizontal="center" vertical="center"/>
    </xf>
    <xf numFmtId="0" fontId="69" fillId="37" borderId="10" xfId="3362" applyFont="1" applyFill="1" applyBorder="1" applyAlignment="1">
      <alignment horizontal="center" vertical="center"/>
    </xf>
    <xf numFmtId="0" fontId="80" fillId="37" borderId="0" xfId="3362" applyFont="1" applyFill="1" applyAlignment="1">
      <alignment horizontal="center" vertical="center"/>
    </xf>
    <xf numFmtId="199" fontId="71" fillId="38" borderId="0" xfId="3362" applyNumberFormat="1" applyFont="1" applyFill="1" applyAlignment="1">
      <alignment horizontal="center" vertical="center"/>
    </xf>
    <xf numFmtId="164" fontId="47" fillId="13" borderId="9" xfId="660" applyNumberFormat="1" applyFont="1" applyFill="1" applyBorder="1" applyAlignment="1">
      <alignment horizontal="center" vertical="center" wrapText="1"/>
    </xf>
    <xf numFmtId="164" fontId="47" fillId="13" borderId="7" xfId="660" applyNumberFormat="1" applyFont="1" applyFill="1" applyBorder="1" applyAlignment="1">
      <alignment horizontal="center" vertical="center" wrapText="1"/>
    </xf>
    <xf numFmtId="164" fontId="47" fillId="12" borderId="7" xfId="660" applyNumberFormat="1" applyFont="1" applyFill="1" applyBorder="1" applyAlignment="1">
      <alignment horizontal="center" vertical="center" wrapText="1"/>
    </xf>
    <xf numFmtId="164" fontId="47" fillId="12" borderId="10" xfId="660" applyNumberFormat="1" applyFont="1" applyFill="1" applyBorder="1" applyAlignment="1">
      <alignment horizontal="center" vertical="center" wrapText="1"/>
    </xf>
    <xf numFmtId="164" fontId="47" fillId="9" borderId="9" xfId="660" applyNumberFormat="1" applyFont="1" applyFill="1" applyBorder="1" applyAlignment="1">
      <alignment horizontal="center" vertical="center" wrapText="1"/>
    </xf>
    <xf numFmtId="164" fontId="47" fillId="9" borderId="7" xfId="660" applyNumberFormat="1" applyFont="1" applyFill="1" applyBorder="1" applyAlignment="1">
      <alignment horizontal="center" vertical="center" wrapText="1"/>
    </xf>
    <xf numFmtId="164" fontId="47" fillId="9" borderId="10" xfId="660" applyNumberFormat="1" applyFont="1" applyFill="1" applyBorder="1" applyAlignment="1">
      <alignment horizontal="center" vertical="center" wrapText="1"/>
    </xf>
    <xf numFmtId="164" fontId="47" fillId="12" borderId="9" xfId="660" applyNumberFormat="1" applyFont="1" applyFill="1" applyBorder="1" applyAlignment="1">
      <alignment horizontal="center" vertical="center" wrapText="1"/>
    </xf>
    <xf numFmtId="164" fontId="48" fillId="10" borderId="1" xfId="660" applyNumberFormat="1" applyFont="1" applyFill="1" applyBorder="1" applyAlignment="1">
      <alignment horizontal="center" vertical="center" wrapText="1"/>
    </xf>
    <xf numFmtId="164" fontId="47" fillId="4" borderId="1" xfId="660" applyNumberFormat="1" applyFont="1" applyFill="1" applyBorder="1" applyAlignment="1">
      <alignment horizontal="center" vertical="center" wrapText="1"/>
    </xf>
    <xf numFmtId="164" fontId="48" fillId="11" borderId="1" xfId="660" applyNumberFormat="1" applyFont="1" applyFill="1" applyBorder="1" applyAlignment="1">
      <alignment horizontal="center" vertical="center" wrapText="1"/>
    </xf>
    <xf numFmtId="164" fontId="47" fillId="12" borderId="1" xfId="660" applyNumberFormat="1" applyFont="1" applyFill="1" applyBorder="1" applyAlignment="1">
      <alignment horizontal="center" vertical="center" wrapText="1"/>
    </xf>
    <xf numFmtId="164" fontId="47" fillId="13" borderId="10" xfId="660" applyNumberFormat="1" applyFont="1" applyFill="1" applyBorder="1" applyAlignment="1">
      <alignment horizontal="center" vertical="center" wrapText="1"/>
    </xf>
    <xf numFmtId="164" fontId="47" fillId="13" borderId="1" xfId="660" applyNumberFormat="1" applyFont="1" applyFill="1" applyBorder="1" applyAlignment="1">
      <alignment horizontal="center" vertical="center" wrapText="1"/>
    </xf>
    <xf numFmtId="0" fontId="5" fillId="0" borderId="1" xfId="6" applyFont="1" applyFill="1" applyBorder="1" applyAlignment="1">
      <alignment horizontal="center" vertical="top" wrapText="1"/>
    </xf>
    <xf numFmtId="1" fontId="5" fillId="0" borderId="1" xfId="6" applyNumberFormat="1" applyFont="1" applyFill="1" applyBorder="1" applyAlignment="1">
      <alignment horizontal="center" vertical="center"/>
    </xf>
    <xf numFmtId="165" fontId="5" fillId="0" borderId="1" xfId="2" applyNumberFormat="1" applyFont="1" applyFill="1" applyBorder="1" applyAlignment="1">
      <alignment horizontal="center" vertical="center"/>
    </xf>
    <xf numFmtId="0" fontId="5" fillId="0" borderId="1" xfId="7" applyFont="1" applyFill="1" applyBorder="1" applyAlignment="1">
      <alignment horizontal="center" vertical="center"/>
    </xf>
    <xf numFmtId="0" fontId="5" fillId="0" borderId="1" xfId="2" applyFont="1" applyFill="1" applyBorder="1" applyAlignment="1">
      <alignment horizontal="center" vertical="center"/>
    </xf>
    <xf numFmtId="0" fontId="0" fillId="0" borderId="134" xfId="0" applyBorder="1" applyAlignment="1">
      <alignment horizontal="center" vertical="center"/>
    </xf>
    <xf numFmtId="167" fontId="0" fillId="0" borderId="134" xfId="0" applyNumberFormat="1" applyBorder="1" applyAlignment="1">
      <alignment horizontal="center" vertical="center"/>
    </xf>
    <xf numFmtId="1" fontId="141" fillId="0" borderId="87" xfId="0" applyNumberFormat="1" applyFont="1" applyBorder="1" applyAlignment="1">
      <alignment horizontal="center" vertical="center"/>
    </xf>
  </cellXfs>
  <cellStyles count="3440">
    <cellStyle name=" 1" xfId="728"/>
    <cellStyle name="??" xfId="8"/>
    <cellStyle name="?? [0.00]_laroux" xfId="9"/>
    <cellStyle name="???? [0.00]_laroux" xfId="10"/>
    <cellStyle name="????_laroux" xfId="11"/>
    <cellStyle name="??_??" xfId="12"/>
    <cellStyle name="_31.03 08 DPR" xfId="13"/>
    <cellStyle name="_5th RA  bill 0878 (PROV)" xfId="14"/>
    <cellStyle name="_830-M P ROAD - MANASA - BHANPURA" xfId="15"/>
    <cellStyle name="_830-M P ROAD - MANASA - BHANPURA__Presentation_Submitted_Feb' 09" xfId="729"/>
    <cellStyle name="_830-M P ROAD - MANASA - BHANPURA_1183 - H.O PROFITIBITY CPWD ASHOK VIHAR" xfId="730"/>
    <cellStyle name="_830-M P ROAD - MANASA - BHANPURA_1183 - H.O PROFITIBITY CPWD ASHOK VIHAR_ASHOK VIHAR BUDGET APPROVAL AUG 09" xfId="731"/>
    <cellStyle name="_830-M P ROAD - MANASA - BHANPURA_1183 - H.O PROFITIBITY CPWD ASHOK VIHAR_SPLIT GREEN BOOK" xfId="732"/>
    <cellStyle name="_830-M P ROAD - MANASA - BHANPURA_1183 - H.O PROFITIBITY CPWD ASHOK VIHAR_SPLIT GREEN BOOK FINAL" xfId="733"/>
    <cellStyle name="_830-M P ROAD - MANASA - BHANPURA_Approved G B Neyveli WEF DEC.08 HO" xfId="734"/>
    <cellStyle name="_830-M P ROAD - MANASA - BHANPURA_ASHOK VIHAR BUDGET APPROVAL AUG 09" xfId="735"/>
    <cellStyle name="_830-M P ROAD - MANASA - BHANPURA_BHEL Bawana  Presentation April '09 printing" xfId="736"/>
    <cellStyle name="_830-M P ROAD - MANASA - BHANPURA_BHEL Bawana  Presentation Nov'09" xfId="737"/>
    <cellStyle name="_830-M P ROAD - MANASA - BHANPURA_BHEL Bawana Presentation Dec'08GG" xfId="738"/>
    <cellStyle name="_830-M P ROAD - MANASA - BHANPURA_BHEL Neyveli Presentation Dec'09.xls" xfId="739"/>
    <cellStyle name="_830-M P ROAD - MANASA - BHANPURA_BHEL Neyveli Presentation May'09" xfId="740"/>
    <cellStyle name="_830-M P ROAD - MANASA - BHANPURA_Budget  july-Aug-sept   09" xfId="741"/>
    <cellStyle name="_830-M P ROAD - MANASA - BHANPURA_Budget for Approval Aug to Oct09" xfId="742"/>
    <cellStyle name="_830-M P ROAD - MANASA - BHANPURA_Copy of ASHOK VIHAR BUDGET APPROVAL JULY 09 (4)" xfId="743"/>
    <cellStyle name="_830-M P ROAD - MANASA - BHANPURA_Copy of Budget-Sep-Oct-Nov-09-MAIN-13-08-2009-MAIN" xfId="744"/>
    <cellStyle name="_830-M P ROAD - MANASA - BHANPURA_Copy of STEEL RECONCELLATION" xfId="745"/>
    <cellStyle name="_830-M P ROAD - MANASA - BHANPURA_DCMBH ASHOK VIHAR" xfId="746"/>
    <cellStyle name="_830-M P ROAD - MANASA - BHANPURA_DMRC Budget June.2009" xfId="16"/>
    <cellStyle name="_830-M P ROAD - MANASA - BHANPURA_DMRC Budget June.2009_Profitability - Format" xfId="17"/>
    <cellStyle name="_830-M P ROAD - MANASA - BHANPURA_FF &amp; PROF DMRC May.09" xfId="18"/>
    <cellStyle name="_830-M P ROAD - MANASA - BHANPURA_FF &amp; PROF DMRC May.09_Profitability - Format" xfId="19"/>
    <cellStyle name="_830-M P ROAD - MANASA - BHANPURA_LOAN STATUS- APRIL 2009 2009" xfId="747"/>
    <cellStyle name="_830-M P ROAD - MANASA - BHANPURA_LOAN STATUS- APRIL 2009 2009_BHEL Bawana  Presentation Nov'09" xfId="748"/>
    <cellStyle name="_830-M P ROAD - MANASA - BHANPURA_MONTHLY BUDGET Aug-09,Sep-09 Oct-09 -" xfId="749"/>
    <cellStyle name="_830-M P ROAD - MANASA - BHANPURA_MONTHLY BUDGET June,July,Aug-09" xfId="750"/>
    <cellStyle name="_830-M P ROAD - MANASA - BHANPURA_MONTHLY BUDGET May,June,July-09" xfId="751"/>
    <cellStyle name="_830-M P ROAD - MANASA - BHANPURA_MONTHLY BUDGET_Jan-10 Feb-10,March- 10" xfId="752"/>
    <cellStyle name="_830-M P ROAD - MANASA - BHANPURA_MONTHLY_BUDGET_Dec_90_Jan-10_Feb-_10" xfId="753"/>
    <cellStyle name="_830-M P ROAD - MANASA - BHANPURA_MONTHLY_BUDGET_Oct-09_Nov-09_Dec-09" xfId="754"/>
    <cellStyle name="_830-M P ROAD - MANASA - BHANPURA_MPR May '09' 01.06.09 correctrd" xfId="20"/>
    <cellStyle name="_830-M P ROAD - MANASA - BHANPURA_MPR May '09' 01.06.09 correctrd_Profitability - Format" xfId="21"/>
    <cellStyle name="_830-M P ROAD - MANASA - BHANPURA_NTPC Dadri Presentation April'09" xfId="755"/>
    <cellStyle name="_830-M P ROAD - MANASA - BHANPURA_NTPC Dadri Presentation April'09_BHEL Bawana  Presentation Nov'09" xfId="756"/>
    <cellStyle name="_830-M P ROAD - MANASA - BHANPURA_Photographs Bawana" xfId="757"/>
    <cellStyle name="_830-M P ROAD - MANASA - BHANPURA_Presentation APRIL 2009" xfId="758"/>
    <cellStyle name="_830-M P ROAD - MANASA - BHANPURA_Presentation APRIL 2009_ASHOK VIHAR BUDGET APPROVAL AUG 09" xfId="759"/>
    <cellStyle name="_830-M P ROAD - MANASA - BHANPURA_Presentation APRIL 2009_SPLIT GREEN BOOK" xfId="760"/>
    <cellStyle name="_830-M P ROAD - MANASA - BHANPURA_Presentation APRIL 2009_SPLIT GREEN BOOK FINAL" xfId="761"/>
    <cellStyle name="_830-M P ROAD - MANASA - BHANPURA_Presentation MAY 2009 FINAL HO" xfId="762"/>
    <cellStyle name="_830-M P ROAD - MANASA - BHANPURA_Profitability - AUG" xfId="763"/>
    <cellStyle name="_830-M P ROAD - MANASA - BHANPURA_Profitability - Format" xfId="22"/>
    <cellStyle name="_830-M P ROAD - MANASA - BHANPURA_PROFITABILITY - JUNE-09" xfId="764"/>
    <cellStyle name="_830-M P ROAD - MANASA - BHANPURA_PROFITABILITY - JUNE-09_BHEL Neyveli Presentation Dec'09.xls" xfId="765"/>
    <cellStyle name="_830-M P ROAD - MANASA - BHANPURA_Profitability - oct-09" xfId="766"/>
    <cellStyle name="_830-M P ROAD - MANASA - BHANPURA_Profitability - SEPT" xfId="767"/>
    <cellStyle name="_830-M P ROAD - MANASA - BHANPURA_RABILL 4" xfId="768"/>
    <cellStyle name="_830-M P ROAD - MANASA - BHANPURA_RABILL 4_ASHOK VIHAR BUDGET APPROVAL AUG 09" xfId="769"/>
    <cellStyle name="_830-M P ROAD - MANASA - BHANPURA_RABILL 4_SPLIT GREEN BOOK" xfId="770"/>
    <cellStyle name="_830-M P ROAD - MANASA - BHANPURA_RABILL 4_SPLIT GREEN BOOK FINAL" xfId="771"/>
    <cellStyle name="_830-M P ROAD - MANASA - BHANPURA_rathore5.03.09" xfId="23"/>
    <cellStyle name="_830-M P ROAD - MANASA - BHANPURA_rathore5.03.09_Profitability - Format" xfId="24"/>
    <cellStyle name="_830-M P ROAD - MANASA - BHANPURA_Revised G B  Neyveli on Aug '09" xfId="772"/>
    <cellStyle name="_830-M P ROAD - MANASA - BHANPURA_Revised G B  Neyveli on May'09" xfId="773"/>
    <cellStyle name="_830-M P ROAD - MANASA - BHANPURA_SPLIT GREEN BOOK FINAL" xfId="774"/>
    <cellStyle name="_830-M P ROAD - MANASA - BHANPURA_STEEL RECONCELLATION final" xfId="775"/>
    <cellStyle name="_AAI, Pune Presentation April'08" xfId="25"/>
    <cellStyle name="_AAI, Pune Presentation April'08__Presentation_Submitted_Feb' 09" xfId="776"/>
    <cellStyle name="_AAI, Pune Presentation April'08_Approved G B Neyveli WEF DEC.08 HO" xfId="777"/>
    <cellStyle name="_AAI, Pune Presentation April'08_ASHOK VIHAR BUDGET APPROVAL AUG 09" xfId="778"/>
    <cellStyle name="_AAI, Pune Presentation April'08_BHEL Bawana  Presentation April '09 printing" xfId="779"/>
    <cellStyle name="_AAI, Pune Presentation April'08_BHEL Bawana  Presentation Nov'09" xfId="780"/>
    <cellStyle name="_AAI, Pune Presentation April'08_BHEL Bawana Presentation Dec'08GG" xfId="781"/>
    <cellStyle name="_AAI, Pune Presentation April'08_BHEL Neyveli Presentation Dec'09.xls" xfId="782"/>
    <cellStyle name="_AAI, Pune Presentation April'08_BHEL Neyveli Presentation May'09" xfId="783"/>
    <cellStyle name="_AAI, Pune Presentation April'08_Budget for Approval Aug to Oct09" xfId="784"/>
    <cellStyle name="_AAI, Pune Presentation April'08_Copy of Budget-Sep-Oct-Nov-09-MAIN-13-08-2009-MAIN" xfId="785"/>
    <cellStyle name="_AAI, Pune Presentation April'08_Copy of STEEL RECONCELLATION" xfId="786"/>
    <cellStyle name="_AAI, Pune Presentation April'08_DMRC Budget June.2009" xfId="26"/>
    <cellStyle name="_AAI, Pune Presentation April'08_DMRC Budget June.2009_Profitability - Format" xfId="27"/>
    <cellStyle name="_AAI, Pune Presentation April'08_LOAN STATUS- APRIL 2009 2009" xfId="787"/>
    <cellStyle name="_AAI, Pune Presentation April'08_LOAN STATUS- APRIL 2009 2009_BHEL Bawana  Presentation Nov'09" xfId="788"/>
    <cellStyle name="_AAI, Pune Presentation April'08_MONTHLY BUDGET Aug-09,Sep-09 Oct-09 -" xfId="789"/>
    <cellStyle name="_AAI, Pune Presentation April'08_MONTHLY BUDGET June,July,Aug-09" xfId="790"/>
    <cellStyle name="_AAI, Pune Presentation April'08_MONTHLY BUDGET May,June,July-09" xfId="791"/>
    <cellStyle name="_AAI, Pune Presentation April'08_MONTHLY BUDGET_Jan-10 Feb-10,March- 10" xfId="792"/>
    <cellStyle name="_AAI, Pune Presentation April'08_MONTHLY_BUDGET_Dec_90_Jan-10_Feb-_10" xfId="793"/>
    <cellStyle name="_AAI, Pune Presentation April'08_MONTHLY_BUDGET_Oct-09_Nov-09_Dec-09" xfId="794"/>
    <cellStyle name="_AAI, Pune Presentation April'08_MPR May '09' 01.06.09 correctrd" xfId="28"/>
    <cellStyle name="_AAI, Pune Presentation April'08_MPR May '09' 01.06.09 correctrd_Profitability - Format" xfId="29"/>
    <cellStyle name="_AAI, Pune Presentation April'08_NTPC Dadri Presentation April'09" xfId="795"/>
    <cellStyle name="_AAI, Pune Presentation April'08_NTPC Dadri Presentation April'09_BHEL Bawana  Presentation Nov'09" xfId="796"/>
    <cellStyle name="_AAI, Pune Presentation April'08_Photographs Bawana" xfId="797"/>
    <cellStyle name="_AAI, Pune Presentation April'08_Presentation APRIL 2009" xfId="798"/>
    <cellStyle name="_AAI, Pune Presentation April'08_Presentation APRIL 2009_ASHOK VIHAR BUDGET APPROVAL AUG 09" xfId="799"/>
    <cellStyle name="_AAI, Pune Presentation April'08_Presentation APRIL 2009_SPLIT GREEN BOOK" xfId="800"/>
    <cellStyle name="_AAI, Pune Presentation April'08_Presentation APRIL 2009_SPLIT GREEN BOOK FINAL" xfId="801"/>
    <cellStyle name="_AAI, Pune Presentation April'08_Profitability - AUG" xfId="802"/>
    <cellStyle name="_AAI, Pune Presentation April'08_Profitability - oct-09" xfId="803"/>
    <cellStyle name="_AAI, Pune Presentation April'08_Profitability - SEPT" xfId="804"/>
    <cellStyle name="_AAI, Pune Presentation April'08_RABILL 4" xfId="805"/>
    <cellStyle name="_AAI, Pune Presentation April'08_RABILL 4_ASHOK VIHAR BUDGET APPROVAL AUG 09" xfId="806"/>
    <cellStyle name="_AAI, Pune Presentation April'08_RABILL 4_SPLIT GREEN BOOK" xfId="807"/>
    <cellStyle name="_AAI, Pune Presentation April'08_RABILL 4_SPLIT GREEN BOOK FINAL" xfId="808"/>
    <cellStyle name="_AAI, Pune Presentation April'08_rathore5.03.09" xfId="30"/>
    <cellStyle name="_AAI, Pune Presentation April'08_rathore5.03.09_Profitability - Format" xfId="31"/>
    <cellStyle name="_AAI, Pune Presentation April'08_Revised G B  Neyveli on Aug '09" xfId="809"/>
    <cellStyle name="_AAI, Pune Presentation April'08_Revised G B  Neyveli on May'09" xfId="810"/>
    <cellStyle name="_AAI, Pune Presentation April'08_SPLIT GREEN BOOK FINAL" xfId="811"/>
    <cellStyle name="_AAI, Pune Presentation April'08_STEEL RECONCELLATION final" xfId="812"/>
    <cellStyle name="_Activity Wise Monitoring" xfId="32"/>
    <cellStyle name="_Activity Wise Monitoring__Presentation_Submitted_Feb' 09" xfId="813"/>
    <cellStyle name="_Activity Wise Monitoring_1183 - H.O PROFITIBITY CPWD ASHOK VIHAR" xfId="814"/>
    <cellStyle name="_Activity Wise Monitoring_1183 - H.O PROFITIBITY CPWD ASHOK VIHAR_ASHOK VIHAR BUDGET APPROVAL AUG 09" xfId="815"/>
    <cellStyle name="_Activity Wise Monitoring_1183 - H.O PROFITIBITY CPWD ASHOK VIHAR_SPLIT GREEN BOOK" xfId="816"/>
    <cellStyle name="_Activity Wise Monitoring_1183 - H.O PROFITIBITY CPWD ASHOK VIHAR_SPLIT GREEN BOOK FINAL" xfId="817"/>
    <cellStyle name="_Activity Wise Monitoring_Approved G B Neyveli WEF DEC.08 HO" xfId="818"/>
    <cellStyle name="_Activity Wise Monitoring_ASHOK VIHAR BUDGET APPROVAL AUG 09" xfId="819"/>
    <cellStyle name="_Activity Wise Monitoring_BHEL Bawana  Presentation April '09 printing" xfId="820"/>
    <cellStyle name="_Activity Wise Monitoring_BHEL Bawana  Presentation Nov'09" xfId="821"/>
    <cellStyle name="_Activity Wise Monitoring_BHEL Bawana Presentation Dec'08GG" xfId="822"/>
    <cellStyle name="_Activity Wise Monitoring_BHEL Neyveli Presentation Dec'09.xls" xfId="823"/>
    <cellStyle name="_Activity Wise Monitoring_BHEL Neyveli Presentation May'09" xfId="824"/>
    <cellStyle name="_Activity Wise Monitoring_Birla Tyres-Balasore vkm approved G B" xfId="825"/>
    <cellStyle name="_Activity Wise Monitoring_Budget  july-Aug-sept   09" xfId="826"/>
    <cellStyle name="_Activity Wise Monitoring_Budget for Approval Aug to Oct09" xfId="827"/>
    <cellStyle name="_Activity Wise Monitoring_Copy of ASHOK VIHAR BUDGET APPROVAL JULY 09 (4)" xfId="828"/>
    <cellStyle name="_Activity Wise Monitoring_Copy of Budget-Sep-Oct-Nov-09-MAIN-13-08-2009-MAIN" xfId="829"/>
    <cellStyle name="_Activity Wise Monitoring_Copy of STEEL RECONCELLATION" xfId="830"/>
    <cellStyle name="_Activity Wise Monitoring_DCMBH ASHOK VIHAR" xfId="831"/>
    <cellStyle name="_Activity Wise Monitoring_DMRC Budget June.2009" xfId="33"/>
    <cellStyle name="_Activity Wise Monitoring_DMRC Budget June.2009_Profitability - Format" xfId="34"/>
    <cellStyle name="_Activity Wise Monitoring_FF &amp; PROF DMRC May.09" xfId="35"/>
    <cellStyle name="_Activity Wise Monitoring_FF &amp; PROF DMRC May.09_Profitability - Format" xfId="36"/>
    <cellStyle name="_Activity Wise Monitoring_July Month Presentation" xfId="832"/>
    <cellStyle name="_Activity Wise Monitoring_July Month Presentation_ASHOK VIHAR BUDGET APPROVAL AUG 09" xfId="833"/>
    <cellStyle name="_Activity Wise Monitoring_July Month Presentation_DCMBH ASHOK VIHAR" xfId="834"/>
    <cellStyle name="_Activity Wise Monitoring_LOAN STATUS- APRIL 2009 2009" xfId="835"/>
    <cellStyle name="_Activity Wise Monitoring_LOAN STATUS- APRIL 2009 2009_BHEL Bawana  Presentation Nov'09" xfId="836"/>
    <cellStyle name="_Activity Wise Monitoring_Monthly budget  Aug-08 Oct-08" xfId="837"/>
    <cellStyle name="_Activity Wise Monitoring_Monthly budget  Aug-08 Oct-08_BHEL Bawana  Presentation April '09 printing" xfId="838"/>
    <cellStyle name="_Activity Wise Monitoring_Monthly budget  Aug-08 Oct-08_BHEL Bawana  Presentation Nov'09" xfId="839"/>
    <cellStyle name="_Activity Wise Monitoring_Monthly budget  Aug-08 Oct-08_BHEL Bawana Presentation Dec'08GG" xfId="840"/>
    <cellStyle name="_Activity Wise Monitoring_Monthly budget  Aug-08 Oct-08_MONTHLY BUDGET Aug-09,Sep-09 Oct-09 -" xfId="841"/>
    <cellStyle name="_Activity Wise Monitoring_Monthly budget  Aug-08 Oct-08_MONTHLY BUDGET June,July,Aug-09" xfId="842"/>
    <cellStyle name="_Activity Wise Monitoring_Monthly budget  Aug-08 Oct-08_MONTHLY BUDGET May,June,July-09" xfId="843"/>
    <cellStyle name="_Activity Wise Monitoring_Monthly budget  Aug-08 Oct-08_MONTHLY_BUDGET_Oct-09_Nov-09_Dec-09" xfId="844"/>
    <cellStyle name="_Activity Wise Monitoring_Monthly budget  Aug-08 Oct-08_NTPC Dadri Presentation April'09" xfId="845"/>
    <cellStyle name="_Activity Wise Monitoring_Monthly budget  Aug-08 Oct-08_NTPC Dadri Presentation April'09_BHEL Bawana  Presentation Nov'09" xfId="846"/>
    <cellStyle name="_Activity Wise Monitoring_Monthly budget  Aug-08 Oct-08_NTPC, Dadri Presentation AUG'08-----" xfId="847"/>
    <cellStyle name="_Activity Wise Monitoring_Monthly budget  Aug-08 Oct-08_NTPC, Dadri Presentation AUG'08-----_ASHOK VIHAR BUDGET APPROVAL AUG 09" xfId="848"/>
    <cellStyle name="_Activity Wise Monitoring_Monthly budget  Aug-08 Oct-08_NTPC, Dadri Presentation AUG'08-----_DCMBH ASHOK VIHAR" xfId="849"/>
    <cellStyle name="_Activity Wise Monitoring_Monthly budget  Aug-08 Oct-08_Photographs Bawana" xfId="850"/>
    <cellStyle name="_Activity Wise Monitoring_MONTHLY BUDGET Aug-09,Sep-09 Oct-09 -" xfId="851"/>
    <cellStyle name="_Activity Wise Monitoring_MONTHLY BUDGET June,July,Aug-09" xfId="852"/>
    <cellStyle name="_Activity Wise Monitoring_MONTHLY BUDGET May,June,July-09" xfId="853"/>
    <cellStyle name="_Activity Wise Monitoring_MONTHLY BUDGET_Jan-10 Feb-10,March- 10" xfId="854"/>
    <cellStyle name="_Activity Wise Monitoring_MONTHLY_BUDGET_Dec_90_Jan-10_Feb-_10" xfId="855"/>
    <cellStyle name="_Activity Wise Monitoring_MONTHLY_BUDGET_Oct-09_Nov-09_Dec-09" xfId="856"/>
    <cellStyle name="_Activity Wise Monitoring_MPR May '09' 01.06.09 correctrd" xfId="37"/>
    <cellStyle name="_Activity Wise Monitoring_MPR May '09' 01.06.09 correctrd_Profitability - Format" xfId="38"/>
    <cellStyle name="_Activity Wise Monitoring_NTPC Dadri Presentation April'09" xfId="857"/>
    <cellStyle name="_Activity Wise Monitoring_NTPC Dadri Presentation April'09_BHEL Bawana  Presentation Nov'09" xfId="858"/>
    <cellStyle name="_Activity Wise Monitoring_NTPC, Dadri (Final) Presentation Oct'08" xfId="859"/>
    <cellStyle name="_Activity Wise Monitoring_NTPC, Dadri Presentation AUG'08" xfId="860"/>
    <cellStyle name="_Activity Wise Monitoring_NTPC, Dadri Presentation AUG'08-----" xfId="861"/>
    <cellStyle name="_Activity Wise Monitoring_NTPC, Dadri Presentation AUG'08-----_ASHOK VIHAR BUDGET APPROVAL AUG 09" xfId="862"/>
    <cellStyle name="_Activity Wise Monitoring_NTPC, Dadri Presentation AUG'08_BHEL Bawana  Presentation April '09 printing" xfId="863"/>
    <cellStyle name="_Activity Wise Monitoring_NTPC, Dadri Presentation AUG'08_BHEL Bawana  Presentation Nov'09" xfId="864"/>
    <cellStyle name="_Activity Wise Monitoring_NTPC, Dadri Presentation AUG'08_BHEL Bawana Presentation Dec'08GG" xfId="865"/>
    <cellStyle name="_Activity Wise Monitoring_NTPC, Dadri Presentation AUG'08-----_DCMBH ASHOK VIHAR" xfId="866"/>
    <cellStyle name="_Activity Wise Monitoring_NTPC, Dadri Presentation AUG'08_MONTHLY BUDGET Aug-09,Sep-09 Oct-09 -" xfId="867"/>
    <cellStyle name="_Activity Wise Monitoring_NTPC, Dadri Presentation AUG'08_MONTHLY BUDGET June,July,Aug-09" xfId="868"/>
    <cellStyle name="_Activity Wise Monitoring_NTPC, Dadri Presentation AUG'08_MONTHLY BUDGET May,June,July-09" xfId="869"/>
    <cellStyle name="_Activity Wise Monitoring_NTPC, Dadri Presentation AUG'08_MONTHLY_BUDGET_Oct-09_Nov-09_Dec-09" xfId="870"/>
    <cellStyle name="_Activity Wise Monitoring_NTPC, Dadri Presentation AUG'08_NTPC Dadri Presentation April'09" xfId="871"/>
    <cellStyle name="_Activity Wise Monitoring_NTPC, Dadri Presentation AUG'08_NTPC Dadri Presentation April'09_BHEL Bawana  Presentation Nov'09" xfId="872"/>
    <cellStyle name="_Activity Wise Monitoring_NTPC, Dadri Presentation AUG'08_Photographs Bawana" xfId="873"/>
    <cellStyle name="_Activity Wise Monitoring_Photographs Bawana" xfId="874"/>
    <cellStyle name="_Activity Wise Monitoring_Presentation APRIL 2009" xfId="875"/>
    <cellStyle name="_Activity Wise Monitoring_Presentation APRIL 2009_ASHOK VIHAR BUDGET APPROVAL AUG 09" xfId="876"/>
    <cellStyle name="_Activity Wise Monitoring_Presentation APRIL 2009_SPLIT GREEN BOOK" xfId="877"/>
    <cellStyle name="_Activity Wise Monitoring_Presentation APRIL 2009_SPLIT GREEN BOOK FINAL" xfId="878"/>
    <cellStyle name="_Activity Wise Monitoring_Presentation MAY 2009 FINAL HO" xfId="879"/>
    <cellStyle name="_Activity Wise Monitoring_PRESENTATION- MEERUT(MARCH-09" xfId="880"/>
    <cellStyle name="_Activity Wise Monitoring_Profitability - AUG" xfId="881"/>
    <cellStyle name="_Activity Wise Monitoring_Profitability - Format" xfId="39"/>
    <cellStyle name="_Activity Wise Monitoring_PROFITABILITY - JUNE-09" xfId="882"/>
    <cellStyle name="_Activity Wise Monitoring_PROFITABILITY - JUNE-09_BHEL Neyveli Presentation Dec'09.xls" xfId="883"/>
    <cellStyle name="_Activity Wise Monitoring_Profitability - oct-09" xfId="884"/>
    <cellStyle name="_Activity Wise Monitoring_Profitability - SEPT" xfId="885"/>
    <cellStyle name="_Activity Wise Monitoring_RABILL 4" xfId="886"/>
    <cellStyle name="_Activity Wise Monitoring_RABILL 4_ASHOK VIHAR BUDGET APPROVAL AUG 09" xfId="887"/>
    <cellStyle name="_Activity Wise Monitoring_RABILL 4_SPLIT GREEN BOOK" xfId="888"/>
    <cellStyle name="_Activity Wise Monitoring_RABILL 4_SPLIT GREEN BOOK FINAL" xfId="889"/>
    <cellStyle name="_Activity Wise Monitoring_rathore5.03.09" xfId="40"/>
    <cellStyle name="_Activity Wise Monitoring_rathore5.03.09_Profitability - Format" xfId="41"/>
    <cellStyle name="_Activity Wise Monitoring_Revised G B  Neyveli on Aug '09" xfId="890"/>
    <cellStyle name="_Activity Wise Monitoring_Revised G B  Neyveli on May'09" xfId="891"/>
    <cellStyle name="_Activity Wise Monitoring_SPLIT GREEN BOOK FINAL" xfId="892"/>
    <cellStyle name="_Activity Wise Monitoring_STEEL RECONCELLATION final" xfId="893"/>
    <cellStyle name="_AGRA MALL PRESENTATION April" xfId="42"/>
    <cellStyle name="_April'08 Budget, Client &amp; P.C Bill Observationn " xfId="43"/>
    <cellStyle name="_BAJAJ SUGAR IND  GONDA PRES'TION- FINAL .JAN'08 " xfId="44"/>
    <cellStyle name="_Banjara Mall Agra Present'ion April'08" xfId="45"/>
    <cellStyle name="_Banjara Mall Agra Present'ion April'08__Presentation_Submitted_Feb' 09" xfId="894"/>
    <cellStyle name="_Banjara Mall Agra Present'ion April'08_Approved G B Neyveli WEF DEC.08 HO" xfId="895"/>
    <cellStyle name="_Banjara Mall Agra Present'ion April'08_ASHOK VIHAR BUDGET APPROVAL AUG 09" xfId="896"/>
    <cellStyle name="_Banjara Mall Agra Present'ion April'08_BHEL Bawana  Presentation April '09 printing" xfId="897"/>
    <cellStyle name="_Banjara Mall Agra Present'ion April'08_BHEL Bawana  Presentation Nov'09" xfId="898"/>
    <cellStyle name="_Banjara Mall Agra Present'ion April'08_BHEL Bawana Presentation Dec'08GG" xfId="899"/>
    <cellStyle name="_Banjara Mall Agra Present'ion April'08_BHEL Neyveli Presentation Dec'09.xls" xfId="900"/>
    <cellStyle name="_Banjara Mall Agra Present'ion April'08_BHEL Neyveli Presentation May'09" xfId="901"/>
    <cellStyle name="_Banjara Mall Agra Present'ion April'08_Budget for Approval Aug to Oct09" xfId="902"/>
    <cellStyle name="_Banjara Mall Agra Present'ion April'08_Copy of Budget-Sep-Oct-Nov-09-MAIN-13-08-2009-MAIN" xfId="903"/>
    <cellStyle name="_Banjara Mall Agra Present'ion April'08_Copy of STEEL RECONCELLATION" xfId="904"/>
    <cellStyle name="_Banjara Mall Agra Present'ion April'08_DMRC Budget June.2009" xfId="46"/>
    <cellStyle name="_Banjara Mall Agra Present'ion April'08_DMRC Budget June.2009_Profitability - Format" xfId="47"/>
    <cellStyle name="_Banjara Mall Agra Present'ion April'08_LOAN STATUS- APRIL 2009 2009" xfId="905"/>
    <cellStyle name="_Banjara Mall Agra Present'ion April'08_LOAN STATUS- APRIL 2009 2009_BHEL Bawana  Presentation Nov'09" xfId="906"/>
    <cellStyle name="_Banjara Mall Agra Present'ion April'08_MONTHLY BUDGET Aug-09,Sep-09 Oct-09 -" xfId="907"/>
    <cellStyle name="_Banjara Mall Agra Present'ion April'08_MONTHLY BUDGET June,July,Aug-09" xfId="908"/>
    <cellStyle name="_Banjara Mall Agra Present'ion April'08_MONTHLY BUDGET May,June,July-09" xfId="909"/>
    <cellStyle name="_Banjara Mall Agra Present'ion April'08_MONTHLY BUDGET_Jan-10 Feb-10,March- 10" xfId="910"/>
    <cellStyle name="_Banjara Mall Agra Present'ion April'08_MONTHLY_BUDGET_Dec_90_Jan-10_Feb-_10" xfId="911"/>
    <cellStyle name="_Banjara Mall Agra Present'ion April'08_MONTHLY_BUDGET_Oct-09_Nov-09_Dec-09" xfId="912"/>
    <cellStyle name="_Banjara Mall Agra Present'ion April'08_MPR May '09' 01.06.09 correctrd" xfId="48"/>
    <cellStyle name="_Banjara Mall Agra Present'ion April'08_MPR May '09' 01.06.09 correctrd_Profitability - Format" xfId="49"/>
    <cellStyle name="_Banjara Mall Agra Present'ion April'08_NTPC Dadri Presentation April'09" xfId="913"/>
    <cellStyle name="_Banjara Mall Agra Present'ion April'08_NTPC Dadri Presentation April'09_BHEL Bawana  Presentation Nov'09" xfId="914"/>
    <cellStyle name="_Banjara Mall Agra Present'ion April'08_Photographs Bawana" xfId="915"/>
    <cellStyle name="_Banjara Mall Agra Present'ion April'08_Presentation APRIL 2009" xfId="916"/>
    <cellStyle name="_Banjara Mall Agra Present'ion April'08_Presentation APRIL 2009_ASHOK VIHAR BUDGET APPROVAL AUG 09" xfId="917"/>
    <cellStyle name="_Banjara Mall Agra Present'ion April'08_Presentation APRIL 2009_SPLIT GREEN BOOK" xfId="918"/>
    <cellStyle name="_Banjara Mall Agra Present'ion April'08_Presentation APRIL 2009_SPLIT GREEN BOOK FINAL" xfId="919"/>
    <cellStyle name="_Banjara Mall Agra Present'ion April'08_Profitability - AUG" xfId="920"/>
    <cellStyle name="_Banjara Mall Agra Present'ion April'08_Profitability - oct-09" xfId="921"/>
    <cellStyle name="_Banjara Mall Agra Present'ion April'08_Profitability - SEPT" xfId="922"/>
    <cellStyle name="_Banjara Mall Agra Present'ion April'08_RABILL 4" xfId="923"/>
    <cellStyle name="_Banjara Mall Agra Present'ion April'08_RABILL 4_ASHOK VIHAR BUDGET APPROVAL AUG 09" xfId="924"/>
    <cellStyle name="_Banjara Mall Agra Present'ion April'08_RABILL 4_SPLIT GREEN BOOK" xfId="925"/>
    <cellStyle name="_Banjara Mall Agra Present'ion April'08_RABILL 4_SPLIT GREEN BOOK FINAL" xfId="926"/>
    <cellStyle name="_Banjara Mall Agra Present'ion April'08_rathore5.03.09" xfId="50"/>
    <cellStyle name="_Banjara Mall Agra Present'ion April'08_rathore5.03.09_Profitability - Format" xfId="51"/>
    <cellStyle name="_Banjara Mall Agra Present'ion April'08_Revised G B  Neyveli on Aug '09" xfId="927"/>
    <cellStyle name="_Banjara Mall Agra Present'ion April'08_Revised G B  Neyveli on May'09" xfId="928"/>
    <cellStyle name="_Banjara Mall Agra Present'ion April'08_SPLIT GREEN BOOK FINAL" xfId="929"/>
    <cellStyle name="_Banjara Mall Agra Present'ion April'08_STEEL RECONCELLATION final" xfId="930"/>
    <cellStyle name="_BANJARA MALL MONTHLY BUDGET, MARCH'08" xfId="52"/>
    <cellStyle name="_Banjara Mall, Agra Present'ion Feb'08" xfId="53"/>
    <cellStyle name="_Banjara Mall, Agra Present'ion Feb'08__Presentation_Submitted_Feb' 09" xfId="931"/>
    <cellStyle name="_Banjara Mall, Agra Present'ion Feb'08_Approved G B Neyveli WEF DEC.08 HO" xfId="932"/>
    <cellStyle name="_Banjara Mall, Agra Present'ion Feb'08_ASHOK VIHAR BUDGET APPROVAL AUG 09" xfId="933"/>
    <cellStyle name="_Banjara Mall, Agra Present'ion Feb'08_BHEL Bawana  Presentation April '09 printing" xfId="934"/>
    <cellStyle name="_Banjara Mall, Agra Present'ion Feb'08_BHEL Bawana  Presentation Nov'09" xfId="935"/>
    <cellStyle name="_Banjara Mall, Agra Present'ion Feb'08_BHEL Bawana Presentation Dec'08GG" xfId="936"/>
    <cellStyle name="_Banjara Mall, Agra Present'ion Feb'08_BHEL Neyveli Presentation Dec'09.xls" xfId="937"/>
    <cellStyle name="_Banjara Mall, Agra Present'ion Feb'08_BHEL Neyveli Presentation May'09" xfId="938"/>
    <cellStyle name="_Banjara Mall, Agra Present'ion Feb'08_Budget for Approval Aug to Oct09" xfId="939"/>
    <cellStyle name="_Banjara Mall, Agra Present'ion Feb'08_Copy of Budget-Sep-Oct-Nov-09-MAIN-13-08-2009-MAIN" xfId="940"/>
    <cellStyle name="_Banjara Mall, Agra Present'ion Feb'08_Copy of STEEL RECONCELLATION" xfId="941"/>
    <cellStyle name="_Banjara Mall, Agra Present'ion Feb'08_DMRC Budget June.2009" xfId="54"/>
    <cellStyle name="_Banjara Mall, Agra Present'ion Feb'08_DMRC Budget June.2009_Profitability - Format" xfId="55"/>
    <cellStyle name="_Banjara Mall, Agra Present'ion Feb'08_LOAN STATUS- APRIL 2009 2009" xfId="942"/>
    <cellStyle name="_Banjara Mall, Agra Present'ion Feb'08_LOAN STATUS- APRIL 2009 2009_BHEL Bawana  Presentation Nov'09" xfId="943"/>
    <cellStyle name="_Banjara Mall, Agra Present'ion Feb'08_MONTHLY BUDGET Aug-09,Sep-09 Oct-09 -" xfId="944"/>
    <cellStyle name="_Banjara Mall, Agra Present'ion Feb'08_MONTHLY BUDGET June,July,Aug-09" xfId="945"/>
    <cellStyle name="_Banjara Mall, Agra Present'ion Feb'08_MONTHLY BUDGET May,June,July-09" xfId="946"/>
    <cellStyle name="_Banjara Mall, Agra Present'ion Feb'08_MONTHLY BUDGET_Jan-10 Feb-10,March- 10" xfId="947"/>
    <cellStyle name="_Banjara Mall, Agra Present'ion Feb'08_MONTHLY_BUDGET_Dec_90_Jan-10_Feb-_10" xfId="948"/>
    <cellStyle name="_Banjara Mall, Agra Present'ion Feb'08_MONTHLY_BUDGET_Oct-09_Nov-09_Dec-09" xfId="949"/>
    <cellStyle name="_Banjara Mall, Agra Present'ion Feb'08_MPR May '09' 01.06.09 correctrd" xfId="56"/>
    <cellStyle name="_Banjara Mall, Agra Present'ion Feb'08_MPR May '09' 01.06.09 correctrd_Profitability - Format" xfId="57"/>
    <cellStyle name="_Banjara Mall, Agra Present'ion Feb'08_NTPC Dadri Presentation April'09" xfId="950"/>
    <cellStyle name="_Banjara Mall, Agra Present'ion Feb'08_NTPC Dadri Presentation April'09_BHEL Bawana  Presentation Nov'09" xfId="951"/>
    <cellStyle name="_Banjara Mall, Agra Present'ion Feb'08_Photographs Bawana" xfId="952"/>
    <cellStyle name="_Banjara Mall, Agra Present'ion Feb'08_Presentation APRIL 2009" xfId="953"/>
    <cellStyle name="_Banjara Mall, Agra Present'ion Feb'08_Presentation APRIL 2009_ASHOK VIHAR BUDGET APPROVAL AUG 09" xfId="954"/>
    <cellStyle name="_Banjara Mall, Agra Present'ion Feb'08_Presentation APRIL 2009_SPLIT GREEN BOOK" xfId="955"/>
    <cellStyle name="_Banjara Mall, Agra Present'ion Feb'08_Presentation APRIL 2009_SPLIT GREEN BOOK FINAL" xfId="956"/>
    <cellStyle name="_Banjara Mall, Agra Present'ion Feb'08_Profitability - AUG" xfId="957"/>
    <cellStyle name="_Banjara Mall, Agra Present'ion Feb'08_Profitability - oct-09" xfId="958"/>
    <cellStyle name="_Banjara Mall, Agra Present'ion Feb'08_Profitability - SEPT" xfId="959"/>
    <cellStyle name="_Banjara Mall, Agra Present'ion Feb'08_RABILL 4" xfId="960"/>
    <cellStyle name="_Banjara Mall, Agra Present'ion Feb'08_RABILL 4_ASHOK VIHAR BUDGET APPROVAL AUG 09" xfId="961"/>
    <cellStyle name="_Banjara Mall, Agra Present'ion Feb'08_RABILL 4_SPLIT GREEN BOOK" xfId="962"/>
    <cellStyle name="_Banjara Mall, Agra Present'ion Feb'08_RABILL 4_SPLIT GREEN BOOK FINAL" xfId="963"/>
    <cellStyle name="_Banjara Mall, Agra Present'ion Feb'08_rathore5.03.09" xfId="58"/>
    <cellStyle name="_Banjara Mall, Agra Present'ion Feb'08_rathore5.03.09_Profitability - Format" xfId="59"/>
    <cellStyle name="_Banjara Mall, Agra Present'ion Feb'08_Revised G B  Neyveli on Aug '09" xfId="964"/>
    <cellStyle name="_Banjara Mall, Agra Present'ion Feb'08_Revised G B  Neyveli on May'09" xfId="965"/>
    <cellStyle name="_Banjara Mall, Agra Present'ion Feb'08_SPLIT GREEN BOOK FINAL" xfId="966"/>
    <cellStyle name="_Banjara Mall, Agra Present'ion Feb'08_STEEL RECONCELLATION final" xfId="967"/>
    <cellStyle name="_Banjara Mall, Agra Present'ion March'08 (Certified)" xfId="60"/>
    <cellStyle name="_Banjara Mall, Agra Present'ion March'08 (Certified)__Presentation_Submitted_Feb' 09" xfId="968"/>
    <cellStyle name="_Banjara Mall, Agra Present'ion March'08 (Certified)_Approved G B Neyveli WEF DEC.08 HO" xfId="969"/>
    <cellStyle name="_Banjara Mall, Agra Present'ion March'08 (Certified)_ASHOK VIHAR BUDGET APPROVAL AUG 09" xfId="970"/>
    <cellStyle name="_Banjara Mall, Agra Present'ion March'08 (Certified)_BHEL Bawana  Presentation April '09 printing" xfId="971"/>
    <cellStyle name="_Banjara Mall, Agra Present'ion March'08 (Certified)_BHEL Bawana  Presentation Nov'09" xfId="972"/>
    <cellStyle name="_Banjara Mall, Agra Present'ion March'08 (Certified)_BHEL Bawana Presentation Dec'08GG" xfId="973"/>
    <cellStyle name="_Banjara Mall, Agra Present'ion March'08 (Certified)_BHEL Neyveli Presentation Dec'09.xls" xfId="974"/>
    <cellStyle name="_Banjara Mall, Agra Present'ion March'08 (Certified)_BHEL Neyveli Presentation May'09" xfId="975"/>
    <cellStyle name="_Banjara Mall, Agra Present'ion March'08 (Certified)_Budget for Approval Aug to Oct09" xfId="976"/>
    <cellStyle name="_Banjara Mall, Agra Present'ion March'08 (Certified)_Copy of Budget-Sep-Oct-Nov-09-MAIN-13-08-2009-MAIN" xfId="977"/>
    <cellStyle name="_Banjara Mall, Agra Present'ion March'08 (Certified)_Copy of STEEL RECONCELLATION" xfId="978"/>
    <cellStyle name="_Banjara Mall, Agra Present'ion March'08 (Certified)_DMRC Budget June.2009" xfId="61"/>
    <cellStyle name="_Banjara Mall, Agra Present'ion March'08 (Certified)_DMRC Budget June.2009_Profitability - Format" xfId="62"/>
    <cellStyle name="_Banjara Mall, Agra Present'ion March'08 (Certified)_LOAN STATUS- APRIL 2009 2009" xfId="979"/>
    <cellStyle name="_Banjara Mall, Agra Present'ion March'08 (Certified)_LOAN STATUS- APRIL 2009 2009_BHEL Bawana  Presentation Nov'09" xfId="980"/>
    <cellStyle name="_Banjara Mall, Agra Present'ion March'08 (Certified)_MONTHLY BUDGET Aug-09,Sep-09 Oct-09 -" xfId="981"/>
    <cellStyle name="_Banjara Mall, Agra Present'ion March'08 (Certified)_MONTHLY BUDGET June,July,Aug-09" xfId="982"/>
    <cellStyle name="_Banjara Mall, Agra Present'ion March'08 (Certified)_MONTHLY BUDGET May,June,July-09" xfId="983"/>
    <cellStyle name="_Banjara Mall, Agra Present'ion March'08 (Certified)_MONTHLY BUDGET_Jan-10 Feb-10,March- 10" xfId="984"/>
    <cellStyle name="_Banjara Mall, Agra Present'ion March'08 (Certified)_MONTHLY_BUDGET_Dec_90_Jan-10_Feb-_10" xfId="985"/>
    <cellStyle name="_Banjara Mall, Agra Present'ion March'08 (Certified)_MONTHLY_BUDGET_Oct-09_Nov-09_Dec-09" xfId="986"/>
    <cellStyle name="_Banjara Mall, Agra Present'ion March'08 (Certified)_MPR May '09' 01.06.09 correctrd" xfId="63"/>
    <cellStyle name="_Banjara Mall, Agra Present'ion March'08 (Certified)_MPR May '09' 01.06.09 correctrd_Profitability - Format" xfId="64"/>
    <cellStyle name="_Banjara Mall, Agra Present'ion March'08 (Certified)_NTPC Dadri Presentation April'09" xfId="987"/>
    <cellStyle name="_Banjara Mall, Agra Present'ion March'08 (Certified)_NTPC Dadri Presentation April'09_BHEL Bawana  Presentation Nov'09" xfId="988"/>
    <cellStyle name="_Banjara Mall, Agra Present'ion March'08 (Certified)_Photographs Bawana" xfId="989"/>
    <cellStyle name="_Banjara Mall, Agra Present'ion March'08 (Certified)_Presentation APRIL 2009" xfId="990"/>
    <cellStyle name="_Banjara Mall, Agra Present'ion March'08 (Certified)_Presentation APRIL 2009_ASHOK VIHAR BUDGET APPROVAL AUG 09" xfId="991"/>
    <cellStyle name="_Banjara Mall, Agra Present'ion March'08 (Certified)_Presentation APRIL 2009_SPLIT GREEN BOOK" xfId="992"/>
    <cellStyle name="_Banjara Mall, Agra Present'ion March'08 (Certified)_Presentation APRIL 2009_SPLIT GREEN BOOK FINAL" xfId="993"/>
    <cellStyle name="_Banjara Mall, Agra Present'ion March'08 (Certified)_Profitability - AUG" xfId="994"/>
    <cellStyle name="_Banjara Mall, Agra Present'ion March'08 (Certified)_Profitability - oct-09" xfId="995"/>
    <cellStyle name="_Banjara Mall, Agra Present'ion March'08 (Certified)_Profitability - SEPT" xfId="996"/>
    <cellStyle name="_Banjara Mall, Agra Present'ion March'08 (Certified)_RABILL 4" xfId="997"/>
    <cellStyle name="_Banjara Mall, Agra Present'ion March'08 (Certified)_RABILL 4_ASHOK VIHAR BUDGET APPROVAL AUG 09" xfId="998"/>
    <cellStyle name="_Banjara Mall, Agra Present'ion March'08 (Certified)_RABILL 4_SPLIT GREEN BOOK" xfId="999"/>
    <cellStyle name="_Banjara Mall, Agra Present'ion March'08 (Certified)_RABILL 4_SPLIT GREEN BOOK FINAL" xfId="1000"/>
    <cellStyle name="_Banjara Mall, Agra Present'ion March'08 (Certified)_rathore5.03.09" xfId="65"/>
    <cellStyle name="_Banjara Mall, Agra Present'ion March'08 (Certified)_rathore5.03.09_Profitability - Format" xfId="66"/>
    <cellStyle name="_Banjara Mall, Agra Present'ion March'08 (Certified)_Revised G B  Neyveli on Aug '09" xfId="1001"/>
    <cellStyle name="_Banjara Mall, Agra Present'ion March'08 (Certified)_Revised G B  Neyveli on May'09" xfId="1002"/>
    <cellStyle name="_Banjara Mall, Agra Present'ion March'08 (Certified)_SPLIT GREEN BOOK FINAL" xfId="1003"/>
    <cellStyle name="_Banjara Mall, Agra Present'ion March'08 (Certified)_STEEL RECONCELLATION final" xfId="1004"/>
    <cellStyle name="_Banjara Mall-1089 P &amp; L JAN. 2007" xfId="67"/>
    <cellStyle name="_Bhel Birsingpur, Presentation Feb'08" xfId="68"/>
    <cellStyle name="_Bud. Obsvn -Jan'08-Cummulative" xfId="69"/>
    <cellStyle name="_Bud. Obsvn-March'08-Cummulative" xfId="70"/>
    <cellStyle name="_Budget apl-may-june-07 GBPL" xfId="71"/>
    <cellStyle name="_Budget for FEB '08  Banjara Mall - 1089" xfId="72"/>
    <cellStyle name="_Budget_Oct-Nov-Dec-07_GBPL__Execution" xfId="73"/>
    <cellStyle name="_BUDGET-FEB '08 CPP ANGUL (0901) " xfId="74"/>
    <cellStyle name="_Cement Consumption 878" xfId="75"/>
    <cellStyle name="_Daily Distribution" xfId="76"/>
    <cellStyle name="_DAILY HINDRANCE REPORT April-08" xfId="77"/>
    <cellStyle name="_DAILY HINDRANCE REPORT April-08__Presentation_Submitted_Feb' 09" xfId="1005"/>
    <cellStyle name="_DAILY HINDRANCE REPORT April-08_Approved G B Neyveli WEF DEC.08 HO" xfId="1006"/>
    <cellStyle name="_DAILY HINDRANCE REPORT April-08_ASHOK VIHAR BUDGET APPROVAL AUG 09" xfId="1007"/>
    <cellStyle name="_DAILY HINDRANCE REPORT April-08_BHEL Bawana  Presentation April '09 printing" xfId="1008"/>
    <cellStyle name="_DAILY HINDRANCE REPORT April-08_BHEL Bawana  Presentation Nov'09" xfId="1009"/>
    <cellStyle name="_DAILY HINDRANCE REPORT April-08_BHEL Bawana Presentation Dec'08GG" xfId="1010"/>
    <cellStyle name="_DAILY HINDRANCE REPORT April-08_BHEL Neyveli Presentation Dec'09.xls" xfId="1011"/>
    <cellStyle name="_DAILY HINDRANCE REPORT April-08_BHEL Neyveli Presentation May'09" xfId="1012"/>
    <cellStyle name="_DAILY HINDRANCE REPORT April-08_Budget for Approval Aug to Oct09" xfId="1013"/>
    <cellStyle name="_DAILY HINDRANCE REPORT April-08_Copy of Budget-Sep-Oct-Nov-09-MAIN-13-08-2009-MAIN" xfId="1014"/>
    <cellStyle name="_DAILY HINDRANCE REPORT April-08_Copy of STEEL RECONCELLATION" xfId="1015"/>
    <cellStyle name="_DAILY HINDRANCE REPORT April-08_DMRC Budget June.2009" xfId="78"/>
    <cellStyle name="_DAILY HINDRANCE REPORT April-08_DMRC Budget June.2009_Profitability - Format" xfId="79"/>
    <cellStyle name="_DAILY HINDRANCE REPORT April-08_LOAN STATUS- APRIL 2009 2009" xfId="1016"/>
    <cellStyle name="_DAILY HINDRANCE REPORT April-08_LOAN STATUS- APRIL 2009 2009_BHEL Bawana  Presentation Nov'09" xfId="1017"/>
    <cellStyle name="_DAILY HINDRANCE REPORT April-08_MONTHLY BUDGET Aug-09,Sep-09 Oct-09 -" xfId="1018"/>
    <cellStyle name="_DAILY HINDRANCE REPORT April-08_MONTHLY BUDGET June,July,Aug-09" xfId="1019"/>
    <cellStyle name="_DAILY HINDRANCE REPORT April-08_MONTHLY BUDGET May,June,July-09" xfId="1020"/>
    <cellStyle name="_DAILY HINDRANCE REPORT April-08_MONTHLY BUDGET_Jan-10 Feb-10,March- 10" xfId="1021"/>
    <cellStyle name="_DAILY HINDRANCE REPORT April-08_MONTHLY_BUDGET_Dec_90_Jan-10_Feb-_10" xfId="1022"/>
    <cellStyle name="_DAILY HINDRANCE REPORT April-08_MONTHLY_BUDGET_Oct-09_Nov-09_Dec-09" xfId="1023"/>
    <cellStyle name="_DAILY HINDRANCE REPORT April-08_MPR May '09' 01.06.09 correctrd" xfId="80"/>
    <cellStyle name="_DAILY HINDRANCE REPORT April-08_MPR May '09' 01.06.09 correctrd_Profitability - Format" xfId="81"/>
    <cellStyle name="_DAILY HINDRANCE REPORT April-08_NTPC Dadri Presentation April'09" xfId="1024"/>
    <cellStyle name="_DAILY HINDRANCE REPORT April-08_NTPC Dadri Presentation April'09_BHEL Bawana  Presentation Nov'09" xfId="1025"/>
    <cellStyle name="_DAILY HINDRANCE REPORT April-08_Photographs Bawana" xfId="1026"/>
    <cellStyle name="_DAILY HINDRANCE REPORT April-08_Presentation APRIL 2009" xfId="1027"/>
    <cellStyle name="_DAILY HINDRANCE REPORT April-08_Presentation APRIL 2009_ASHOK VIHAR BUDGET APPROVAL AUG 09" xfId="1028"/>
    <cellStyle name="_DAILY HINDRANCE REPORT April-08_Presentation APRIL 2009_SPLIT GREEN BOOK" xfId="1029"/>
    <cellStyle name="_DAILY HINDRANCE REPORT April-08_Presentation APRIL 2009_SPLIT GREEN BOOK FINAL" xfId="1030"/>
    <cellStyle name="_DAILY HINDRANCE REPORT April-08_Profitability - AUG" xfId="1031"/>
    <cellStyle name="_DAILY HINDRANCE REPORT April-08_Profitability - oct-09" xfId="1032"/>
    <cellStyle name="_DAILY HINDRANCE REPORT April-08_Profitability - SEPT" xfId="1033"/>
    <cellStyle name="_DAILY HINDRANCE REPORT April-08_RABILL 4" xfId="1034"/>
    <cellStyle name="_DAILY HINDRANCE REPORT April-08_RABILL 4_ASHOK VIHAR BUDGET APPROVAL AUG 09" xfId="1035"/>
    <cellStyle name="_DAILY HINDRANCE REPORT April-08_RABILL 4_SPLIT GREEN BOOK" xfId="1036"/>
    <cellStyle name="_DAILY HINDRANCE REPORT April-08_RABILL 4_SPLIT GREEN BOOK FINAL" xfId="1037"/>
    <cellStyle name="_DAILY HINDRANCE REPORT April-08_rathore5.03.09" xfId="82"/>
    <cellStyle name="_DAILY HINDRANCE REPORT April-08_rathore5.03.09_Profitability - Format" xfId="83"/>
    <cellStyle name="_DAILY HINDRANCE REPORT April-08_Revised G B  Neyveli on Aug '09" xfId="1038"/>
    <cellStyle name="_DAILY HINDRANCE REPORT April-08_Revised G B  Neyveli on May'09" xfId="1039"/>
    <cellStyle name="_DAILY HINDRANCE REPORT April-08_SPLIT GREEN BOOK FINAL" xfId="1040"/>
    <cellStyle name="_DAILY HINDRANCE REPORT April-08_STEEL RECONCELLATION final" xfId="1041"/>
    <cellStyle name="_DAILY HINDRANCE REPORT FEB-08" xfId="84"/>
    <cellStyle name="_DAILY HINDRANCE REPORT FEB-08__Presentation_Submitted_Feb' 09" xfId="1042"/>
    <cellStyle name="_DAILY HINDRANCE REPORT FEB-08_Approved G B Neyveli WEF DEC.08 HO" xfId="1043"/>
    <cellStyle name="_DAILY HINDRANCE REPORT FEB-08_ASHOK VIHAR BUDGET APPROVAL AUG 09" xfId="1044"/>
    <cellStyle name="_DAILY HINDRANCE REPORT FEB-08_BHEL Bawana  Presentation April '09 printing" xfId="1045"/>
    <cellStyle name="_DAILY HINDRANCE REPORT FEB-08_BHEL Bawana  Presentation Nov'09" xfId="1046"/>
    <cellStyle name="_DAILY HINDRANCE REPORT FEB-08_BHEL Bawana Presentation Dec'08GG" xfId="1047"/>
    <cellStyle name="_DAILY HINDRANCE REPORT FEB-08_BHEL Neyveli Presentation Dec'09.xls" xfId="1048"/>
    <cellStyle name="_DAILY HINDRANCE REPORT FEB-08_BHEL Neyveli Presentation May'09" xfId="1049"/>
    <cellStyle name="_DAILY HINDRANCE REPORT FEB-08_Birla Tyres-Balasore vkm approved G B" xfId="1050"/>
    <cellStyle name="_DAILY HINDRANCE REPORT FEB-08_Budget for Approval Aug to Oct09" xfId="1051"/>
    <cellStyle name="_DAILY HINDRANCE REPORT FEB-08_Copy of Budget-Sep-Oct-Nov-09-MAIN-13-08-2009-MAIN" xfId="1052"/>
    <cellStyle name="_DAILY HINDRANCE REPORT FEB-08_Copy of STEEL RECONCELLATION" xfId="1053"/>
    <cellStyle name="_DAILY HINDRANCE REPORT FEB-08_DMRC Budget June.2009" xfId="85"/>
    <cellStyle name="_DAILY HINDRANCE REPORT FEB-08_DMRC Budget June.2009_Profitability - Format" xfId="86"/>
    <cellStyle name="_DAILY HINDRANCE REPORT FEB-08_LOAN STATUS- APRIL 2009 2009" xfId="1054"/>
    <cellStyle name="_DAILY HINDRANCE REPORT FEB-08_LOAN STATUS- APRIL 2009 2009_BHEL Bawana  Presentation Nov'09" xfId="1055"/>
    <cellStyle name="_DAILY HINDRANCE REPORT FEB-08_MONTHLY BUDGET Aug-09,Sep-09 Oct-09 -" xfId="1056"/>
    <cellStyle name="_DAILY HINDRANCE REPORT FEB-08_MONTHLY BUDGET June,July,Aug-09" xfId="1057"/>
    <cellStyle name="_DAILY HINDRANCE REPORT FEB-08_MONTHLY BUDGET May,June,July-09" xfId="1058"/>
    <cellStyle name="_DAILY HINDRANCE REPORT FEB-08_MONTHLY BUDGET_Jan-10 Feb-10,March- 10" xfId="1059"/>
    <cellStyle name="_DAILY HINDRANCE REPORT FEB-08_MONTHLY_BUDGET_Dec_90_Jan-10_Feb-_10" xfId="1060"/>
    <cellStyle name="_DAILY HINDRANCE REPORT FEB-08_MONTHLY_BUDGET_Oct-09_Nov-09_Dec-09" xfId="1061"/>
    <cellStyle name="_DAILY HINDRANCE REPORT FEB-08_MPR May '09' 01.06.09 correctrd" xfId="87"/>
    <cellStyle name="_DAILY HINDRANCE REPORT FEB-08_MPR May '09' 01.06.09 correctrd_Profitability - Format" xfId="88"/>
    <cellStyle name="_DAILY HINDRANCE REPORT FEB-08_NTPC Dadri Presentation April'09" xfId="1062"/>
    <cellStyle name="_DAILY HINDRANCE REPORT FEB-08_NTPC Dadri Presentation April'09_BHEL Bawana  Presentation Nov'09" xfId="1063"/>
    <cellStyle name="_DAILY HINDRANCE REPORT FEB-08_Photographs Bawana" xfId="1064"/>
    <cellStyle name="_DAILY HINDRANCE REPORT FEB-08_Presentation APRIL 2009" xfId="1065"/>
    <cellStyle name="_DAILY HINDRANCE REPORT FEB-08_Presentation APRIL 2009_ASHOK VIHAR BUDGET APPROVAL AUG 09" xfId="1066"/>
    <cellStyle name="_DAILY HINDRANCE REPORT FEB-08_Presentation APRIL 2009_SPLIT GREEN BOOK" xfId="1067"/>
    <cellStyle name="_DAILY HINDRANCE REPORT FEB-08_Presentation APRIL 2009_SPLIT GREEN BOOK FINAL" xfId="1068"/>
    <cellStyle name="_DAILY HINDRANCE REPORT FEB-08_Profitability - AUG" xfId="1069"/>
    <cellStyle name="_DAILY HINDRANCE REPORT FEB-08_Profitability - oct-09" xfId="1070"/>
    <cellStyle name="_DAILY HINDRANCE REPORT FEB-08_Profitability - SEPT" xfId="1071"/>
    <cellStyle name="_DAILY HINDRANCE REPORT FEB-08_RABILL 4" xfId="1072"/>
    <cellStyle name="_DAILY HINDRANCE REPORT FEB-08_RABILL 4_ASHOK VIHAR BUDGET APPROVAL AUG 09" xfId="1073"/>
    <cellStyle name="_DAILY HINDRANCE REPORT FEB-08_RABILL 4_SPLIT GREEN BOOK" xfId="1074"/>
    <cellStyle name="_DAILY HINDRANCE REPORT FEB-08_RABILL 4_SPLIT GREEN BOOK FINAL" xfId="1075"/>
    <cellStyle name="_DAILY HINDRANCE REPORT FEB-08_rathore5.03.09" xfId="89"/>
    <cellStyle name="_DAILY HINDRANCE REPORT FEB-08_rathore5.03.09_Profitability - Format" xfId="90"/>
    <cellStyle name="_DAILY HINDRANCE REPORT FEB-08_Revised G B  Neyveli on Aug '09" xfId="1076"/>
    <cellStyle name="_DAILY HINDRANCE REPORT FEB-08_Revised G B  Neyveli on May'09" xfId="1077"/>
    <cellStyle name="_DAILY HINDRANCE REPORT FEB-08_SPLIT GREEN BOOK FINAL" xfId="1078"/>
    <cellStyle name="_DAILY HINDRANCE REPORT FEB-08_STEEL RECONCELLATION final" xfId="1079"/>
    <cellStyle name="_DAILY HINDRANCE REPORT JANUARY'08" xfId="91"/>
    <cellStyle name="_DAILY HINDRANCE REPORT JANUARY'08__Presentation_Submitted_Feb' 09" xfId="1080"/>
    <cellStyle name="_DAILY HINDRANCE REPORT JANUARY'08_Approved G B Neyveli WEF DEC.08 HO" xfId="1081"/>
    <cellStyle name="_DAILY HINDRANCE REPORT JANUARY'08_ASHOK VIHAR BUDGET APPROVAL AUG 09" xfId="1082"/>
    <cellStyle name="_DAILY HINDRANCE REPORT JANUARY'08_BHEL Bawana  Presentation April '09 printing" xfId="1083"/>
    <cellStyle name="_DAILY HINDRANCE REPORT JANUARY'08_BHEL Bawana  Presentation Nov'09" xfId="1084"/>
    <cellStyle name="_DAILY HINDRANCE REPORT JANUARY'08_BHEL Bawana Presentation Dec'08GG" xfId="1085"/>
    <cellStyle name="_DAILY HINDRANCE REPORT JANUARY'08_BHEL Neyveli Presentation Dec'09.xls" xfId="1086"/>
    <cellStyle name="_DAILY HINDRANCE REPORT JANUARY'08_BHEL Neyveli Presentation May'09" xfId="1087"/>
    <cellStyle name="_DAILY HINDRANCE REPORT JANUARY'08_Birla Tyres-Balasore vkm approved G B" xfId="1088"/>
    <cellStyle name="_DAILY HINDRANCE REPORT JANUARY'08_Budget for Approval Aug to Oct09" xfId="1089"/>
    <cellStyle name="_DAILY HINDRANCE REPORT JANUARY'08_Copy of Budget-Sep-Oct-Nov-09-MAIN-13-08-2009-MAIN" xfId="1090"/>
    <cellStyle name="_DAILY HINDRANCE REPORT JANUARY'08_Copy of STEEL RECONCELLATION" xfId="1091"/>
    <cellStyle name="_DAILY HINDRANCE REPORT JANUARY'08_DMRC Budget June.2009" xfId="92"/>
    <cellStyle name="_DAILY HINDRANCE REPORT JANUARY'08_DMRC Budget June.2009_Profitability - Format" xfId="93"/>
    <cellStyle name="_DAILY HINDRANCE REPORT JANUARY'08_LOAN STATUS- APRIL 2009 2009" xfId="1092"/>
    <cellStyle name="_DAILY HINDRANCE REPORT JANUARY'08_LOAN STATUS- APRIL 2009 2009_BHEL Bawana  Presentation Nov'09" xfId="1093"/>
    <cellStyle name="_DAILY HINDRANCE REPORT JANUARY'08_MONTHLY BUDGET Aug-09,Sep-09 Oct-09 -" xfId="1094"/>
    <cellStyle name="_DAILY HINDRANCE REPORT JANUARY'08_MONTHLY BUDGET June,July,Aug-09" xfId="1095"/>
    <cellStyle name="_DAILY HINDRANCE REPORT JANUARY'08_MONTHLY BUDGET May,June,July-09" xfId="1096"/>
    <cellStyle name="_DAILY HINDRANCE REPORT JANUARY'08_MONTHLY BUDGET_Jan-10 Feb-10,March- 10" xfId="1097"/>
    <cellStyle name="_DAILY HINDRANCE REPORT JANUARY'08_MONTHLY_BUDGET_Dec_90_Jan-10_Feb-_10" xfId="1098"/>
    <cellStyle name="_DAILY HINDRANCE REPORT JANUARY'08_MONTHLY_BUDGET_Oct-09_Nov-09_Dec-09" xfId="1099"/>
    <cellStyle name="_DAILY HINDRANCE REPORT JANUARY'08_MPR May '09' 01.06.09 correctrd" xfId="94"/>
    <cellStyle name="_DAILY HINDRANCE REPORT JANUARY'08_MPR May '09' 01.06.09 correctrd_Profitability - Format" xfId="95"/>
    <cellStyle name="_DAILY HINDRANCE REPORT JANUARY'08_NTPC Dadri Presentation April'09" xfId="1100"/>
    <cellStyle name="_DAILY HINDRANCE REPORT JANUARY'08_NTPC Dadri Presentation April'09_BHEL Bawana  Presentation Nov'09" xfId="1101"/>
    <cellStyle name="_DAILY HINDRANCE REPORT JANUARY'08_Photographs Bawana" xfId="1102"/>
    <cellStyle name="_DAILY HINDRANCE REPORT JANUARY'08_Presentation APRIL 2009" xfId="1103"/>
    <cellStyle name="_DAILY HINDRANCE REPORT JANUARY'08_Presentation APRIL 2009_ASHOK VIHAR BUDGET APPROVAL AUG 09" xfId="1104"/>
    <cellStyle name="_DAILY HINDRANCE REPORT JANUARY'08_Presentation APRIL 2009_SPLIT GREEN BOOK" xfId="1105"/>
    <cellStyle name="_DAILY HINDRANCE REPORT JANUARY'08_Presentation APRIL 2009_SPLIT GREEN BOOK FINAL" xfId="1106"/>
    <cellStyle name="_DAILY HINDRANCE REPORT JANUARY'08_Profitability - AUG" xfId="1107"/>
    <cellStyle name="_DAILY HINDRANCE REPORT JANUARY'08_Profitability - oct-09" xfId="1108"/>
    <cellStyle name="_DAILY HINDRANCE REPORT JANUARY'08_Profitability - SEPT" xfId="1109"/>
    <cellStyle name="_DAILY HINDRANCE REPORT JANUARY'08_RABILL 4" xfId="1110"/>
    <cellStyle name="_DAILY HINDRANCE REPORT JANUARY'08_RABILL 4_ASHOK VIHAR BUDGET APPROVAL AUG 09" xfId="1111"/>
    <cellStyle name="_DAILY HINDRANCE REPORT JANUARY'08_RABILL 4_SPLIT GREEN BOOK" xfId="1112"/>
    <cellStyle name="_DAILY HINDRANCE REPORT JANUARY'08_RABILL 4_SPLIT GREEN BOOK FINAL" xfId="1113"/>
    <cellStyle name="_DAILY HINDRANCE REPORT JANUARY'08_rathore5.03.09" xfId="96"/>
    <cellStyle name="_DAILY HINDRANCE REPORT JANUARY'08_rathore5.03.09_Profitability - Format" xfId="97"/>
    <cellStyle name="_DAILY HINDRANCE REPORT JANUARY'08_Revised G B  Neyveli on Aug '09" xfId="1114"/>
    <cellStyle name="_DAILY HINDRANCE REPORT JANUARY'08_Revised G B  Neyveli on May'09" xfId="1115"/>
    <cellStyle name="_DAILY HINDRANCE REPORT JANUARY'08_SPLIT GREEN BOOK FINAL" xfId="1116"/>
    <cellStyle name="_DAILY HINDRANCE REPORT JANUARY'08_STEEL RECONCELLATION final" xfId="1117"/>
    <cellStyle name="_DailyProgressReport-29-02-2008" xfId="98"/>
    <cellStyle name="_DailyProgressReport-29-02-2008__Presentation_Submitted_Feb' 09" xfId="1118"/>
    <cellStyle name="_DailyProgressReport-29-02-2008_Approved G B Neyveli WEF DEC.08 HO" xfId="1119"/>
    <cellStyle name="_DailyProgressReport-29-02-2008_ASHOK VIHAR BUDGET APPROVAL AUG 09" xfId="1120"/>
    <cellStyle name="_DailyProgressReport-29-02-2008_BHEL Bawana  Presentation April '09 printing" xfId="1121"/>
    <cellStyle name="_DailyProgressReport-29-02-2008_BHEL Bawana  Presentation Nov'09" xfId="1122"/>
    <cellStyle name="_DailyProgressReport-29-02-2008_BHEL Bawana Presentation Dec'08GG" xfId="1123"/>
    <cellStyle name="_DailyProgressReport-29-02-2008_BHEL Neyveli Presentation Dec'09.xls" xfId="1124"/>
    <cellStyle name="_DailyProgressReport-29-02-2008_BHEL Neyveli Presentation May'09" xfId="1125"/>
    <cellStyle name="_DailyProgressReport-29-02-2008_Birla Tyres-Balasore vkm approved G B" xfId="1126"/>
    <cellStyle name="_DailyProgressReport-29-02-2008_Budget for Approval Aug to Oct09" xfId="1127"/>
    <cellStyle name="_DailyProgressReport-29-02-2008_Copy of Budget-Sep-Oct-Nov-09-MAIN-13-08-2009-MAIN" xfId="1128"/>
    <cellStyle name="_DailyProgressReport-29-02-2008_Copy of STEEL RECONCELLATION" xfId="1129"/>
    <cellStyle name="_DailyProgressReport-29-02-2008_Daily Loss Report(DLR)(Rev)-21-01-2010" xfId="1130"/>
    <cellStyle name="_DailyProgressReport-29-02-2008_DMRC Budget June.2009" xfId="99"/>
    <cellStyle name="_DailyProgressReport-29-02-2008_DMRC Budget June.2009_Profitability - Format" xfId="100"/>
    <cellStyle name="_DailyProgressReport-29-02-2008_inflow" xfId="1131"/>
    <cellStyle name="_DailyProgressReport-29-02-2008_Inflow n Outflow - Proposed VS Actuals - Format By 300509" xfId="1132"/>
    <cellStyle name="_DailyProgressReport-29-02-2008_Inflow n Outflow - Proposed VS Actuals - Format By 300509_Inflow n Outflow - Proposed VS Actuals - August 2009" xfId="1133"/>
    <cellStyle name="_DailyProgressReport-29-02-2008_inflow_ASHOK VIHAR BUDGET APPROVAL AUG 09" xfId="1134"/>
    <cellStyle name="_DailyProgressReport-29-02-2008_inflow_DCMBH ASHOK VIHAR" xfId="1135"/>
    <cellStyle name="_DailyProgressReport-29-02-2008_inflow_SPLIT GREEN BOOK FINAL" xfId="1136"/>
    <cellStyle name="_DailyProgressReport-29-02-2008_July Month Presentation" xfId="1137"/>
    <cellStyle name="_DailyProgressReport-29-02-2008_July Month Presentation_ASHOK VIHAR BUDGET APPROVAL AUG 09" xfId="1138"/>
    <cellStyle name="_DailyProgressReport-29-02-2008_July Month Presentation_DCMBH ASHOK VIHAR" xfId="1139"/>
    <cellStyle name="_DailyProgressReport-29-02-2008_LOAN STATUS- APRIL 2009 2009" xfId="1140"/>
    <cellStyle name="_DailyProgressReport-29-02-2008_LOAN STATUS- APRIL 2009 2009_BHEL Bawana  Presentation Nov'09" xfId="1141"/>
    <cellStyle name="_DailyProgressReport-29-02-2008_Machinery-Utilization-Report-NEW-DEC-2009" xfId="1142"/>
    <cellStyle name="_DailyProgressReport-29-02-2008_Machinery-Utilization-Report-NEW-NOV-2009" xfId="1143"/>
    <cellStyle name="_DailyProgressReport-29-02-2008_Machinery-Utilization-Report-NEW-OCT-2009" xfId="1144"/>
    <cellStyle name="_DailyProgressReport-29-02-2008_Monthly budget  Aug-08 Oct-08" xfId="1145"/>
    <cellStyle name="_DailyProgressReport-29-02-2008_Monthly budget  Aug-08 Oct-08_BHEL Bawana  Presentation April '09 printing" xfId="1146"/>
    <cellStyle name="_DailyProgressReport-29-02-2008_Monthly budget  Aug-08 Oct-08_BHEL Bawana  Presentation Nov'09" xfId="1147"/>
    <cellStyle name="_DailyProgressReport-29-02-2008_Monthly budget  Aug-08 Oct-08_BHEL Bawana Presentation Dec'08GG" xfId="1148"/>
    <cellStyle name="_DailyProgressReport-29-02-2008_Monthly budget  Aug-08 Oct-08_MONTHLY BUDGET Aug-09,Sep-09 Oct-09 -" xfId="1149"/>
    <cellStyle name="_DailyProgressReport-29-02-2008_Monthly budget  Aug-08 Oct-08_MONTHLY BUDGET June,July,Aug-09" xfId="1150"/>
    <cellStyle name="_DailyProgressReport-29-02-2008_Monthly budget  Aug-08 Oct-08_MONTHLY BUDGET May,June,July-09" xfId="1151"/>
    <cellStyle name="_DailyProgressReport-29-02-2008_Monthly budget  Aug-08 Oct-08_MONTHLY_BUDGET_Oct-09_Nov-09_Dec-09" xfId="1152"/>
    <cellStyle name="_DailyProgressReport-29-02-2008_Monthly budget  Aug-08 Oct-08_NTPC Dadri Presentation April'09" xfId="1153"/>
    <cellStyle name="_DailyProgressReport-29-02-2008_Monthly budget  Aug-08 Oct-08_NTPC Dadri Presentation April'09_BHEL Bawana  Presentation Nov'09" xfId="1154"/>
    <cellStyle name="_DailyProgressReport-29-02-2008_Monthly budget  Aug-08 Oct-08_NTPC, Dadri Presentation AUG'08-----" xfId="1155"/>
    <cellStyle name="_DailyProgressReport-29-02-2008_Monthly budget  Aug-08 Oct-08_NTPC, Dadri Presentation AUG'08-----_ASHOK VIHAR BUDGET APPROVAL AUG 09" xfId="1156"/>
    <cellStyle name="_DailyProgressReport-29-02-2008_Monthly budget  Aug-08 Oct-08_NTPC, Dadri Presentation AUG'08-----_DCMBH ASHOK VIHAR" xfId="1157"/>
    <cellStyle name="_DailyProgressReport-29-02-2008_Monthly budget  Aug-08 Oct-08_Photographs Bawana" xfId="1158"/>
    <cellStyle name="_DailyProgressReport-29-02-2008_MONTHLY BUDGET Aug-09,Sep-09 Oct-09 -" xfId="1159"/>
    <cellStyle name="_DailyProgressReport-29-02-2008_MONTHLY BUDGET June,July,Aug-09" xfId="1160"/>
    <cellStyle name="_DailyProgressReport-29-02-2008_MONTHLY BUDGET May,June,July-09" xfId="1161"/>
    <cellStyle name="_DailyProgressReport-29-02-2008_MONTHLY BUDGET_Jan-10 Feb-10,March- 10" xfId="1162"/>
    <cellStyle name="_DailyProgressReport-29-02-2008_MONTHLY_BUDGET_Dec_90_Jan-10_Feb-_10" xfId="1163"/>
    <cellStyle name="_DailyProgressReport-29-02-2008_MONTHLY_BUDGET_Oct-09_Nov-09_Dec-09" xfId="1164"/>
    <cellStyle name="_DailyProgressReport-29-02-2008_MPR May '09' 01.06.09 correctrd" xfId="101"/>
    <cellStyle name="_DailyProgressReport-29-02-2008_MPR May '09' 01.06.09 correctrd_Profitability - Format" xfId="102"/>
    <cellStyle name="_DailyProgressReport-29-02-2008_NTPC Dadri Presentation April'09" xfId="1165"/>
    <cellStyle name="_DailyProgressReport-29-02-2008_NTPC Dadri Presentation April'09_BHEL Bawana  Presentation Nov'09" xfId="1166"/>
    <cellStyle name="_DailyProgressReport-29-02-2008_NTPC, Dadri (Final) Presentation Oct'08" xfId="1167"/>
    <cellStyle name="_DailyProgressReport-29-02-2008_NTPC, Dadri Presentation AUG'08" xfId="1168"/>
    <cellStyle name="_DailyProgressReport-29-02-2008_NTPC, Dadri Presentation AUG'08-----" xfId="1169"/>
    <cellStyle name="_DailyProgressReport-29-02-2008_NTPC, Dadri Presentation AUG'08-----_ASHOK VIHAR BUDGET APPROVAL AUG 09" xfId="1170"/>
    <cellStyle name="_DailyProgressReport-29-02-2008_NTPC, Dadri Presentation AUG'08_BHEL Bawana  Presentation April '09 printing" xfId="1171"/>
    <cellStyle name="_DailyProgressReport-29-02-2008_NTPC, Dadri Presentation AUG'08_BHEL Bawana  Presentation Nov'09" xfId="1172"/>
    <cellStyle name="_DailyProgressReport-29-02-2008_NTPC, Dadri Presentation AUG'08_BHEL Bawana Presentation Dec'08GG" xfId="1173"/>
    <cellStyle name="_DailyProgressReport-29-02-2008_NTPC, Dadri Presentation AUG'08-----_DCMBH ASHOK VIHAR" xfId="1174"/>
    <cellStyle name="_DailyProgressReport-29-02-2008_NTPC, Dadri Presentation AUG'08_MONTHLY BUDGET Aug-09,Sep-09 Oct-09 -" xfId="1175"/>
    <cellStyle name="_DailyProgressReport-29-02-2008_NTPC, Dadri Presentation AUG'08_MONTHLY BUDGET June,July,Aug-09" xfId="1176"/>
    <cellStyle name="_DailyProgressReport-29-02-2008_NTPC, Dadri Presentation AUG'08_MONTHLY BUDGET May,June,July-09" xfId="1177"/>
    <cellStyle name="_DailyProgressReport-29-02-2008_NTPC, Dadri Presentation AUG'08_MONTHLY_BUDGET_Oct-09_Nov-09_Dec-09" xfId="1178"/>
    <cellStyle name="_DailyProgressReport-29-02-2008_NTPC, Dadri Presentation AUG'08_NTPC Dadri Presentation April'09" xfId="1179"/>
    <cellStyle name="_DailyProgressReport-29-02-2008_NTPC, Dadri Presentation AUG'08_NTPC Dadri Presentation April'09_BHEL Bawana  Presentation Nov'09" xfId="1180"/>
    <cellStyle name="_DailyProgressReport-29-02-2008_NTPC, Dadri Presentation AUG'08_Photographs Bawana" xfId="1181"/>
    <cellStyle name="_DailyProgressReport-29-02-2008_Photographs Bawana" xfId="1182"/>
    <cellStyle name="_DailyProgressReport-29-02-2008_Presentation APRIL 2009" xfId="1183"/>
    <cellStyle name="_DailyProgressReport-29-02-2008_Presentation APRIL 2009_ASHOK VIHAR BUDGET APPROVAL AUG 09" xfId="1184"/>
    <cellStyle name="_DailyProgressReport-29-02-2008_Presentation APRIL 2009_SPLIT GREEN BOOK" xfId="1185"/>
    <cellStyle name="_DailyProgressReport-29-02-2008_Presentation APRIL 2009_SPLIT GREEN BOOK FINAL" xfId="1186"/>
    <cellStyle name="_DailyProgressReport-29-02-2008_Presentation-May-2009-Jhajjar-MAIN-Cetified-30-06-2009-HO" xfId="1187"/>
    <cellStyle name="_DailyProgressReport-29-02-2008_Profitability - AUG" xfId="1188"/>
    <cellStyle name="_DailyProgressReport-29-02-2008_Profitability - oct-09" xfId="1189"/>
    <cellStyle name="_DailyProgressReport-29-02-2008_Profitability - SEPT" xfId="1190"/>
    <cellStyle name="_DailyProgressReport-29-02-2008_RABILL 4" xfId="1191"/>
    <cellStyle name="_DailyProgressReport-29-02-2008_RABILL 4_ASHOK VIHAR BUDGET APPROVAL AUG 09" xfId="1192"/>
    <cellStyle name="_DailyProgressReport-29-02-2008_RABILL 4_SPLIT GREEN BOOK" xfId="1193"/>
    <cellStyle name="_DailyProgressReport-29-02-2008_RABILL 4_SPLIT GREEN BOOK FINAL" xfId="1194"/>
    <cellStyle name="_DailyProgressReport-29-02-2008_rathore5.03.09" xfId="103"/>
    <cellStyle name="_DailyProgressReport-29-02-2008_rathore5.03.09_Profitability - Format" xfId="104"/>
    <cellStyle name="_DailyProgressReport-29-02-2008_Revised G B  Neyveli on Aug '09" xfId="1195"/>
    <cellStyle name="_DailyProgressReport-29-02-2008_Revised G B  Neyveli on May'09" xfId="1196"/>
    <cellStyle name="_DailyProgressReport-29-02-2008_SPLIT GREEN BOOK FINAL" xfId="1197"/>
    <cellStyle name="_DailyProgressReport-29-02-2008_STEEL RECONCELLATION final" xfId="1198"/>
    <cellStyle name="_DailyProgressReport-31-01-2008" xfId="105"/>
    <cellStyle name="_DailyProgressReport-31-01-2008__Presentation_Submitted_Feb' 09" xfId="1199"/>
    <cellStyle name="_DailyProgressReport-31-01-2008_Approved G B Neyveli WEF DEC.08 HO" xfId="1200"/>
    <cellStyle name="_DailyProgressReport-31-01-2008_ASHOK VIHAR BUDGET APPROVAL AUG 09" xfId="1201"/>
    <cellStyle name="_DailyProgressReport-31-01-2008_BHEL Bawana  Presentation April '09 printing" xfId="1202"/>
    <cellStyle name="_DailyProgressReport-31-01-2008_BHEL Bawana  Presentation Nov'09" xfId="1203"/>
    <cellStyle name="_DailyProgressReport-31-01-2008_BHEL Bawana Presentation Dec'08GG" xfId="1204"/>
    <cellStyle name="_DailyProgressReport-31-01-2008_BHEL Neyveli Presentation Dec'09.xls" xfId="1205"/>
    <cellStyle name="_DailyProgressReport-31-01-2008_BHEL Neyveli Presentation May'09" xfId="1206"/>
    <cellStyle name="_DailyProgressReport-31-01-2008_Birla Tyres-Balasore vkm approved G B" xfId="1207"/>
    <cellStyle name="_DailyProgressReport-31-01-2008_Budget for Approval Aug to Oct09" xfId="1208"/>
    <cellStyle name="_DailyProgressReport-31-01-2008_Copy of Budget-Sep-Oct-Nov-09-MAIN-13-08-2009-MAIN" xfId="1209"/>
    <cellStyle name="_DailyProgressReport-31-01-2008_Copy of STEEL RECONCELLATION" xfId="1210"/>
    <cellStyle name="_DailyProgressReport-31-01-2008_Daily Loss Report(DLR)(Rev)-21-01-2010" xfId="1211"/>
    <cellStyle name="_DailyProgressReport-31-01-2008_DMRC Budget June.2009" xfId="106"/>
    <cellStyle name="_DailyProgressReport-31-01-2008_DMRC Budget June.2009_Profitability - Format" xfId="107"/>
    <cellStyle name="_DailyProgressReport-31-01-2008_inflow" xfId="1212"/>
    <cellStyle name="_DailyProgressReport-31-01-2008_Inflow n Outflow - Proposed VS Actuals - Format By 300509" xfId="1213"/>
    <cellStyle name="_DailyProgressReport-31-01-2008_Inflow n Outflow - Proposed VS Actuals - Format By 300509_Inflow n Outflow - Proposed VS Actuals - August 2009" xfId="1214"/>
    <cellStyle name="_DailyProgressReport-31-01-2008_inflow_ASHOK VIHAR BUDGET APPROVAL AUG 09" xfId="1215"/>
    <cellStyle name="_DailyProgressReport-31-01-2008_inflow_DCMBH ASHOK VIHAR" xfId="1216"/>
    <cellStyle name="_DailyProgressReport-31-01-2008_inflow_SPLIT GREEN BOOK FINAL" xfId="1217"/>
    <cellStyle name="_DailyProgressReport-31-01-2008_July Month Presentation" xfId="1218"/>
    <cellStyle name="_DailyProgressReport-31-01-2008_July Month Presentation_ASHOK VIHAR BUDGET APPROVAL AUG 09" xfId="1219"/>
    <cellStyle name="_DailyProgressReport-31-01-2008_July Month Presentation_DCMBH ASHOK VIHAR" xfId="1220"/>
    <cellStyle name="_DailyProgressReport-31-01-2008_LOAN STATUS- APRIL 2009 2009" xfId="1221"/>
    <cellStyle name="_DailyProgressReport-31-01-2008_LOAN STATUS- APRIL 2009 2009_BHEL Bawana  Presentation Nov'09" xfId="1222"/>
    <cellStyle name="_DailyProgressReport-31-01-2008_Machinery-Utilization-Report-NEW-DEC-2009" xfId="1223"/>
    <cellStyle name="_DailyProgressReport-31-01-2008_Machinery-Utilization-Report-NEW-NOV-2009" xfId="1224"/>
    <cellStyle name="_DailyProgressReport-31-01-2008_Machinery-Utilization-Report-NEW-OCT-2009" xfId="1225"/>
    <cellStyle name="_DailyProgressReport-31-01-2008_Monthly budget  Aug-08 Oct-08" xfId="1226"/>
    <cellStyle name="_DailyProgressReport-31-01-2008_Monthly budget  Aug-08 Oct-08_BHEL Bawana  Presentation April '09 printing" xfId="1227"/>
    <cellStyle name="_DailyProgressReport-31-01-2008_Monthly budget  Aug-08 Oct-08_BHEL Bawana  Presentation Nov'09" xfId="1228"/>
    <cellStyle name="_DailyProgressReport-31-01-2008_Monthly budget  Aug-08 Oct-08_BHEL Bawana Presentation Dec'08GG" xfId="1229"/>
    <cellStyle name="_DailyProgressReport-31-01-2008_Monthly budget  Aug-08 Oct-08_MONTHLY BUDGET Aug-09,Sep-09 Oct-09 -" xfId="1230"/>
    <cellStyle name="_DailyProgressReport-31-01-2008_Monthly budget  Aug-08 Oct-08_MONTHLY BUDGET June,July,Aug-09" xfId="1231"/>
    <cellStyle name="_DailyProgressReport-31-01-2008_Monthly budget  Aug-08 Oct-08_MONTHLY BUDGET May,June,July-09" xfId="1232"/>
    <cellStyle name="_DailyProgressReport-31-01-2008_Monthly budget  Aug-08 Oct-08_MONTHLY_BUDGET_Oct-09_Nov-09_Dec-09" xfId="1233"/>
    <cellStyle name="_DailyProgressReport-31-01-2008_Monthly budget  Aug-08 Oct-08_NTPC Dadri Presentation April'09" xfId="1234"/>
    <cellStyle name="_DailyProgressReport-31-01-2008_Monthly budget  Aug-08 Oct-08_NTPC Dadri Presentation April'09_BHEL Bawana  Presentation Nov'09" xfId="1235"/>
    <cellStyle name="_DailyProgressReport-31-01-2008_Monthly budget  Aug-08 Oct-08_NTPC, Dadri Presentation AUG'08-----" xfId="1236"/>
    <cellStyle name="_DailyProgressReport-31-01-2008_Monthly budget  Aug-08 Oct-08_NTPC, Dadri Presentation AUG'08-----_ASHOK VIHAR BUDGET APPROVAL AUG 09" xfId="1237"/>
    <cellStyle name="_DailyProgressReport-31-01-2008_Monthly budget  Aug-08 Oct-08_NTPC, Dadri Presentation AUG'08-----_DCMBH ASHOK VIHAR" xfId="1238"/>
    <cellStyle name="_DailyProgressReport-31-01-2008_Monthly budget  Aug-08 Oct-08_Photographs Bawana" xfId="1239"/>
    <cellStyle name="_DailyProgressReport-31-01-2008_MONTHLY BUDGET Aug-09,Sep-09 Oct-09 -" xfId="1240"/>
    <cellStyle name="_DailyProgressReport-31-01-2008_MONTHLY BUDGET June,July,Aug-09" xfId="1241"/>
    <cellStyle name="_DailyProgressReport-31-01-2008_MONTHLY BUDGET May,June,July-09" xfId="1242"/>
    <cellStyle name="_DailyProgressReport-31-01-2008_MONTHLY BUDGET_Jan-10 Feb-10,March- 10" xfId="1243"/>
    <cellStyle name="_DailyProgressReport-31-01-2008_MONTHLY_BUDGET_Dec_90_Jan-10_Feb-_10" xfId="1244"/>
    <cellStyle name="_DailyProgressReport-31-01-2008_MONTHLY_BUDGET_Oct-09_Nov-09_Dec-09" xfId="1245"/>
    <cellStyle name="_DailyProgressReport-31-01-2008_MPR May '09' 01.06.09 correctrd" xfId="108"/>
    <cellStyle name="_DailyProgressReport-31-01-2008_MPR May '09' 01.06.09 correctrd_Profitability - Format" xfId="109"/>
    <cellStyle name="_DailyProgressReport-31-01-2008_NTPC Dadri Presentation April'09" xfId="1246"/>
    <cellStyle name="_DailyProgressReport-31-01-2008_NTPC Dadri Presentation April'09_BHEL Bawana  Presentation Nov'09" xfId="1247"/>
    <cellStyle name="_DailyProgressReport-31-01-2008_NTPC, Dadri (Final) Presentation Oct'08" xfId="1248"/>
    <cellStyle name="_DailyProgressReport-31-01-2008_NTPC, Dadri Presentation AUG'08" xfId="1249"/>
    <cellStyle name="_DailyProgressReport-31-01-2008_NTPC, Dadri Presentation AUG'08-----" xfId="1250"/>
    <cellStyle name="_DailyProgressReport-31-01-2008_NTPC, Dadri Presentation AUG'08-----_ASHOK VIHAR BUDGET APPROVAL AUG 09" xfId="1251"/>
    <cellStyle name="_DailyProgressReport-31-01-2008_NTPC, Dadri Presentation AUG'08_BHEL Bawana  Presentation April '09 printing" xfId="1252"/>
    <cellStyle name="_DailyProgressReport-31-01-2008_NTPC, Dadri Presentation AUG'08_BHEL Bawana  Presentation Nov'09" xfId="1253"/>
    <cellStyle name="_DailyProgressReport-31-01-2008_NTPC, Dadri Presentation AUG'08_BHEL Bawana Presentation Dec'08GG" xfId="1254"/>
    <cellStyle name="_DailyProgressReport-31-01-2008_NTPC, Dadri Presentation AUG'08-----_DCMBH ASHOK VIHAR" xfId="1255"/>
    <cellStyle name="_DailyProgressReport-31-01-2008_NTPC, Dadri Presentation AUG'08_MONTHLY BUDGET Aug-09,Sep-09 Oct-09 -" xfId="1256"/>
    <cellStyle name="_DailyProgressReport-31-01-2008_NTPC, Dadri Presentation AUG'08_MONTHLY BUDGET June,July,Aug-09" xfId="1257"/>
    <cellStyle name="_DailyProgressReport-31-01-2008_NTPC, Dadri Presentation AUG'08_MONTHLY BUDGET May,June,July-09" xfId="1258"/>
    <cellStyle name="_DailyProgressReport-31-01-2008_NTPC, Dadri Presentation AUG'08_MONTHLY_BUDGET_Oct-09_Nov-09_Dec-09" xfId="1259"/>
    <cellStyle name="_DailyProgressReport-31-01-2008_NTPC, Dadri Presentation AUG'08_NTPC Dadri Presentation April'09" xfId="1260"/>
    <cellStyle name="_DailyProgressReport-31-01-2008_NTPC, Dadri Presentation AUG'08_NTPC Dadri Presentation April'09_BHEL Bawana  Presentation Nov'09" xfId="1261"/>
    <cellStyle name="_DailyProgressReport-31-01-2008_NTPC, Dadri Presentation AUG'08_Photographs Bawana" xfId="1262"/>
    <cellStyle name="_DailyProgressReport-31-01-2008_Photographs Bawana" xfId="1263"/>
    <cellStyle name="_DailyProgressReport-31-01-2008_Presentation APRIL 2009" xfId="1264"/>
    <cellStyle name="_DailyProgressReport-31-01-2008_Presentation APRIL 2009_ASHOK VIHAR BUDGET APPROVAL AUG 09" xfId="1265"/>
    <cellStyle name="_DailyProgressReport-31-01-2008_Presentation APRIL 2009_SPLIT GREEN BOOK" xfId="1266"/>
    <cellStyle name="_DailyProgressReport-31-01-2008_Presentation APRIL 2009_SPLIT GREEN BOOK FINAL" xfId="1267"/>
    <cellStyle name="_DailyProgressReport-31-01-2008_Presentation-May-2009-Jhajjar-MAIN-Cetified-30-06-2009-HO" xfId="1268"/>
    <cellStyle name="_DailyProgressReport-31-01-2008_Profitability - AUG" xfId="1269"/>
    <cellStyle name="_DailyProgressReport-31-01-2008_Profitability - oct-09" xfId="1270"/>
    <cellStyle name="_DailyProgressReport-31-01-2008_Profitability - SEPT" xfId="1271"/>
    <cellStyle name="_DailyProgressReport-31-01-2008_RABILL 4" xfId="1272"/>
    <cellStyle name="_DailyProgressReport-31-01-2008_RABILL 4_ASHOK VIHAR BUDGET APPROVAL AUG 09" xfId="1273"/>
    <cellStyle name="_DailyProgressReport-31-01-2008_RABILL 4_SPLIT GREEN BOOK" xfId="1274"/>
    <cellStyle name="_DailyProgressReport-31-01-2008_RABILL 4_SPLIT GREEN BOOK FINAL" xfId="1275"/>
    <cellStyle name="_DailyProgressReport-31-01-2008_rathore5.03.09" xfId="110"/>
    <cellStyle name="_DailyProgressReport-31-01-2008_rathore5.03.09_Profitability - Format" xfId="111"/>
    <cellStyle name="_DailyProgressReport-31-01-2008_Revised G B  Neyveli on Aug '09" xfId="1276"/>
    <cellStyle name="_DailyProgressReport-31-01-2008_Revised G B  Neyveli on May'09" xfId="1277"/>
    <cellStyle name="_DailyProgressReport-31-01-2008_SPLIT GREEN BOOK FINAL" xfId="1278"/>
    <cellStyle name="_DailyProgressReport-31-01-2008_STEEL RECONCELLATION final" xfId="1279"/>
    <cellStyle name="_DailyProgressReport-31-03-2008" xfId="112"/>
    <cellStyle name="_DailyProgressReport-31-03-2008__Presentation_Submitted_Feb' 09" xfId="1280"/>
    <cellStyle name="_DailyProgressReport-31-03-2008_Approved G B Neyveli WEF DEC.08 HO" xfId="1281"/>
    <cellStyle name="_DailyProgressReport-31-03-2008_ASHOK VIHAR BUDGET APPROVAL AUG 09" xfId="1282"/>
    <cellStyle name="_DailyProgressReport-31-03-2008_BHEL Bawana  Presentation April '09 printing" xfId="1283"/>
    <cellStyle name="_DailyProgressReport-31-03-2008_BHEL Bawana  Presentation Nov'09" xfId="1284"/>
    <cellStyle name="_DailyProgressReport-31-03-2008_BHEL Bawana Presentation Dec'08GG" xfId="1285"/>
    <cellStyle name="_DailyProgressReport-31-03-2008_BHEL Neyveli Presentation Dec'09.xls" xfId="1286"/>
    <cellStyle name="_DailyProgressReport-31-03-2008_BHEL Neyveli Presentation May'09" xfId="1287"/>
    <cellStyle name="_DailyProgressReport-31-03-2008_Birla Tyres-Balasore vkm approved G B" xfId="1288"/>
    <cellStyle name="_DailyProgressReport-31-03-2008_Budget for Approval Aug to Oct09" xfId="1289"/>
    <cellStyle name="_DailyProgressReport-31-03-2008_Copy of Budget-Sep-Oct-Nov-09-MAIN-13-08-2009-MAIN" xfId="1290"/>
    <cellStyle name="_DailyProgressReport-31-03-2008_Copy of STEEL RECONCELLATION" xfId="1291"/>
    <cellStyle name="_DailyProgressReport-31-03-2008_Daily Loss Report(DLR)(Rev)-21-01-2010" xfId="1292"/>
    <cellStyle name="_DailyProgressReport-31-03-2008_DMRC Budget June.2009" xfId="113"/>
    <cellStyle name="_DailyProgressReport-31-03-2008_DMRC Budget June.2009_Profitability - Format" xfId="114"/>
    <cellStyle name="_DailyProgressReport-31-03-2008_inflow" xfId="1293"/>
    <cellStyle name="_DailyProgressReport-31-03-2008_Inflow n Outflow - Proposed VS Actuals - Format By 300509" xfId="1294"/>
    <cellStyle name="_DailyProgressReport-31-03-2008_Inflow n Outflow - Proposed VS Actuals - Format By 300509_Inflow n Outflow - Proposed VS Actuals - August 2009" xfId="1295"/>
    <cellStyle name="_DailyProgressReport-31-03-2008_inflow_ASHOK VIHAR BUDGET APPROVAL AUG 09" xfId="1296"/>
    <cellStyle name="_DailyProgressReport-31-03-2008_inflow_DCMBH ASHOK VIHAR" xfId="1297"/>
    <cellStyle name="_DailyProgressReport-31-03-2008_inflow_SPLIT GREEN BOOK FINAL" xfId="1298"/>
    <cellStyle name="_DailyProgressReport-31-03-2008_July Month Presentation" xfId="1299"/>
    <cellStyle name="_DailyProgressReport-31-03-2008_July Month Presentation_ASHOK VIHAR BUDGET APPROVAL AUG 09" xfId="1300"/>
    <cellStyle name="_DailyProgressReport-31-03-2008_July Month Presentation_DCMBH ASHOK VIHAR" xfId="1301"/>
    <cellStyle name="_DailyProgressReport-31-03-2008_LOAN STATUS- APRIL 2009 2009" xfId="1302"/>
    <cellStyle name="_DailyProgressReport-31-03-2008_LOAN STATUS- APRIL 2009 2009_BHEL Bawana  Presentation Nov'09" xfId="1303"/>
    <cellStyle name="_DailyProgressReport-31-03-2008_Machinery-Utilization-Report-NEW-DEC-2009" xfId="1304"/>
    <cellStyle name="_DailyProgressReport-31-03-2008_Machinery-Utilization-Report-NEW-NOV-2009" xfId="1305"/>
    <cellStyle name="_DailyProgressReport-31-03-2008_Machinery-Utilization-Report-NEW-OCT-2009" xfId="1306"/>
    <cellStyle name="_DailyProgressReport-31-03-2008_Monthly budget  Aug-08 Oct-08" xfId="1307"/>
    <cellStyle name="_DailyProgressReport-31-03-2008_Monthly budget  Aug-08 Oct-08_BHEL Bawana  Presentation April '09 printing" xfId="1308"/>
    <cellStyle name="_DailyProgressReport-31-03-2008_Monthly budget  Aug-08 Oct-08_BHEL Bawana  Presentation Nov'09" xfId="1309"/>
    <cellStyle name="_DailyProgressReport-31-03-2008_Monthly budget  Aug-08 Oct-08_BHEL Bawana Presentation Dec'08GG" xfId="1310"/>
    <cellStyle name="_DailyProgressReport-31-03-2008_Monthly budget  Aug-08 Oct-08_MONTHLY BUDGET Aug-09,Sep-09 Oct-09 -" xfId="1311"/>
    <cellStyle name="_DailyProgressReport-31-03-2008_Monthly budget  Aug-08 Oct-08_MONTHLY BUDGET June,July,Aug-09" xfId="1312"/>
    <cellStyle name="_DailyProgressReport-31-03-2008_Monthly budget  Aug-08 Oct-08_MONTHLY BUDGET May,June,July-09" xfId="1313"/>
    <cellStyle name="_DailyProgressReport-31-03-2008_Monthly budget  Aug-08 Oct-08_MONTHLY_BUDGET_Oct-09_Nov-09_Dec-09" xfId="1314"/>
    <cellStyle name="_DailyProgressReport-31-03-2008_Monthly budget  Aug-08 Oct-08_NTPC Dadri Presentation April'09" xfId="1315"/>
    <cellStyle name="_DailyProgressReport-31-03-2008_Monthly budget  Aug-08 Oct-08_NTPC Dadri Presentation April'09_BHEL Bawana  Presentation Nov'09" xfId="1316"/>
    <cellStyle name="_DailyProgressReport-31-03-2008_Monthly budget  Aug-08 Oct-08_NTPC, Dadri Presentation AUG'08-----" xfId="1317"/>
    <cellStyle name="_DailyProgressReport-31-03-2008_Monthly budget  Aug-08 Oct-08_NTPC, Dadri Presentation AUG'08-----_ASHOK VIHAR BUDGET APPROVAL AUG 09" xfId="1318"/>
    <cellStyle name="_DailyProgressReport-31-03-2008_Monthly budget  Aug-08 Oct-08_NTPC, Dadri Presentation AUG'08-----_DCMBH ASHOK VIHAR" xfId="1319"/>
    <cellStyle name="_DailyProgressReport-31-03-2008_Monthly budget  Aug-08 Oct-08_Photographs Bawana" xfId="1320"/>
    <cellStyle name="_DailyProgressReport-31-03-2008_MONTHLY BUDGET Aug-09,Sep-09 Oct-09 -" xfId="1321"/>
    <cellStyle name="_DailyProgressReport-31-03-2008_MONTHLY BUDGET June,July,Aug-09" xfId="1322"/>
    <cellStyle name="_DailyProgressReport-31-03-2008_MONTHLY BUDGET May,June,July-09" xfId="1323"/>
    <cellStyle name="_DailyProgressReport-31-03-2008_MONTHLY BUDGET_Jan-10 Feb-10,March- 10" xfId="1324"/>
    <cellStyle name="_DailyProgressReport-31-03-2008_MONTHLY_BUDGET_Dec_90_Jan-10_Feb-_10" xfId="1325"/>
    <cellStyle name="_DailyProgressReport-31-03-2008_MONTHLY_BUDGET_Oct-09_Nov-09_Dec-09" xfId="1326"/>
    <cellStyle name="_DailyProgressReport-31-03-2008_MPR May '09' 01.06.09 correctrd" xfId="115"/>
    <cellStyle name="_DailyProgressReport-31-03-2008_MPR May '09' 01.06.09 correctrd_Profitability - Format" xfId="116"/>
    <cellStyle name="_DailyProgressReport-31-03-2008_NTPC Dadri Presentation April'09" xfId="1327"/>
    <cellStyle name="_DailyProgressReport-31-03-2008_NTPC Dadri Presentation April'09_BHEL Bawana  Presentation Nov'09" xfId="1328"/>
    <cellStyle name="_DailyProgressReport-31-03-2008_NTPC, Dadri (Final) Presentation Oct'08" xfId="1329"/>
    <cellStyle name="_DailyProgressReport-31-03-2008_NTPC, Dadri Presentation AUG'08" xfId="1330"/>
    <cellStyle name="_DailyProgressReport-31-03-2008_NTPC, Dadri Presentation AUG'08-----" xfId="1331"/>
    <cellStyle name="_DailyProgressReport-31-03-2008_NTPC, Dadri Presentation AUG'08-----_ASHOK VIHAR BUDGET APPROVAL AUG 09" xfId="1332"/>
    <cellStyle name="_DailyProgressReport-31-03-2008_NTPC, Dadri Presentation AUG'08_BHEL Bawana  Presentation April '09 printing" xfId="1333"/>
    <cellStyle name="_DailyProgressReport-31-03-2008_NTPC, Dadri Presentation AUG'08_BHEL Bawana  Presentation Nov'09" xfId="1334"/>
    <cellStyle name="_DailyProgressReport-31-03-2008_NTPC, Dadri Presentation AUG'08_BHEL Bawana Presentation Dec'08GG" xfId="1335"/>
    <cellStyle name="_DailyProgressReport-31-03-2008_NTPC, Dadri Presentation AUG'08-----_DCMBH ASHOK VIHAR" xfId="1336"/>
    <cellStyle name="_DailyProgressReport-31-03-2008_NTPC, Dadri Presentation AUG'08_MONTHLY BUDGET Aug-09,Sep-09 Oct-09 -" xfId="1337"/>
    <cellStyle name="_DailyProgressReport-31-03-2008_NTPC, Dadri Presentation AUG'08_MONTHLY BUDGET June,July,Aug-09" xfId="1338"/>
    <cellStyle name="_DailyProgressReport-31-03-2008_NTPC, Dadri Presentation AUG'08_MONTHLY BUDGET May,June,July-09" xfId="1339"/>
    <cellStyle name="_DailyProgressReport-31-03-2008_NTPC, Dadri Presentation AUG'08_MONTHLY_BUDGET_Oct-09_Nov-09_Dec-09" xfId="1340"/>
    <cellStyle name="_DailyProgressReport-31-03-2008_NTPC, Dadri Presentation AUG'08_NTPC Dadri Presentation April'09" xfId="1341"/>
    <cellStyle name="_DailyProgressReport-31-03-2008_NTPC, Dadri Presentation AUG'08_NTPC Dadri Presentation April'09_BHEL Bawana  Presentation Nov'09" xfId="1342"/>
    <cellStyle name="_DailyProgressReport-31-03-2008_NTPC, Dadri Presentation AUG'08_Photographs Bawana" xfId="1343"/>
    <cellStyle name="_DailyProgressReport-31-03-2008_Photographs Bawana" xfId="1344"/>
    <cellStyle name="_DailyProgressReport-31-03-2008_Presentation APRIL 2009" xfId="1345"/>
    <cellStyle name="_DailyProgressReport-31-03-2008_Presentation APRIL 2009_ASHOK VIHAR BUDGET APPROVAL AUG 09" xfId="1346"/>
    <cellStyle name="_DailyProgressReport-31-03-2008_Presentation APRIL 2009_SPLIT GREEN BOOK" xfId="1347"/>
    <cellStyle name="_DailyProgressReport-31-03-2008_Presentation APRIL 2009_SPLIT GREEN BOOK FINAL" xfId="1348"/>
    <cellStyle name="_DailyProgressReport-31-03-2008_Presentation-May-2009-Jhajjar-MAIN-Cetified-30-06-2009-HO" xfId="1349"/>
    <cellStyle name="_DailyProgressReport-31-03-2008_Profitability - AUG" xfId="1350"/>
    <cellStyle name="_DailyProgressReport-31-03-2008_Profitability - oct-09" xfId="1351"/>
    <cellStyle name="_DailyProgressReport-31-03-2008_Profitability - SEPT" xfId="1352"/>
    <cellStyle name="_DailyProgressReport-31-03-2008_RABILL 4" xfId="1353"/>
    <cellStyle name="_DailyProgressReport-31-03-2008_RABILL 4_ASHOK VIHAR BUDGET APPROVAL AUG 09" xfId="1354"/>
    <cellStyle name="_DailyProgressReport-31-03-2008_RABILL 4_SPLIT GREEN BOOK" xfId="1355"/>
    <cellStyle name="_DailyProgressReport-31-03-2008_RABILL 4_SPLIT GREEN BOOK FINAL" xfId="1356"/>
    <cellStyle name="_DailyProgressReport-31-03-2008_rathore5.03.09" xfId="117"/>
    <cellStyle name="_DailyProgressReport-31-03-2008_rathore5.03.09_Profitability - Format" xfId="118"/>
    <cellStyle name="_DailyProgressReport-31-03-2008_Revised G B  Neyveli on Aug '09" xfId="1357"/>
    <cellStyle name="_DailyProgressReport-31-03-2008_Revised G B  Neyveli on May'09" xfId="1358"/>
    <cellStyle name="_DailyProgressReport-31-03-2008_SPLIT GREEN BOOK FINAL" xfId="1359"/>
    <cellStyle name="_DailyProgressReport-31-03-2008_STEEL RECONCELLATION final" xfId="1360"/>
    <cellStyle name="_DailyProgressReport-31-12-2007" xfId="119"/>
    <cellStyle name="_DailyProgressReport-31-12-2007__Presentation_Submitted_Feb' 09" xfId="1361"/>
    <cellStyle name="_DailyProgressReport-31-12-2007_Approved G B Neyveli WEF DEC.08 HO" xfId="1362"/>
    <cellStyle name="_DailyProgressReport-31-12-2007_ASHOK VIHAR BUDGET APPROVAL AUG 09" xfId="1363"/>
    <cellStyle name="_DailyProgressReport-31-12-2007_BHEL Bawana  Presentation April '09 printing" xfId="1364"/>
    <cellStyle name="_DailyProgressReport-31-12-2007_BHEL Bawana  Presentation Nov'09" xfId="1365"/>
    <cellStyle name="_DailyProgressReport-31-12-2007_BHEL Bawana Presentation Dec'08GG" xfId="1366"/>
    <cellStyle name="_DailyProgressReport-31-12-2007_BHEL Neyveli Presentation Dec'09.xls" xfId="1367"/>
    <cellStyle name="_DailyProgressReport-31-12-2007_BHEL Neyveli Presentation May'09" xfId="1368"/>
    <cellStyle name="_DailyProgressReport-31-12-2007_Birla Tyres-Balasore vkm approved G B" xfId="1369"/>
    <cellStyle name="_DailyProgressReport-31-12-2007_Budget for Approval Aug to Oct09" xfId="1370"/>
    <cellStyle name="_DailyProgressReport-31-12-2007_Copy of Budget-Sep-Oct-Nov-09-MAIN-13-08-2009-MAIN" xfId="1371"/>
    <cellStyle name="_DailyProgressReport-31-12-2007_Copy of STEEL RECONCELLATION" xfId="1372"/>
    <cellStyle name="_DailyProgressReport-31-12-2007_Daily Loss Report(DLR)(Rev)-21-01-2010" xfId="1373"/>
    <cellStyle name="_DailyProgressReport-31-12-2007_DMRC Budget June.2009" xfId="120"/>
    <cellStyle name="_DailyProgressReport-31-12-2007_DMRC Budget June.2009_Profitability - Format" xfId="121"/>
    <cellStyle name="_DailyProgressReport-31-12-2007_inflow" xfId="1374"/>
    <cellStyle name="_DailyProgressReport-31-12-2007_Inflow n Outflow - Proposed VS Actuals - Format By 300509" xfId="1375"/>
    <cellStyle name="_DailyProgressReport-31-12-2007_Inflow n Outflow - Proposed VS Actuals - Format By 300509_Inflow n Outflow - Proposed VS Actuals - August 2009" xfId="1376"/>
    <cellStyle name="_DailyProgressReport-31-12-2007_inflow_ASHOK VIHAR BUDGET APPROVAL AUG 09" xfId="1377"/>
    <cellStyle name="_DailyProgressReport-31-12-2007_inflow_DCMBH ASHOK VIHAR" xfId="1378"/>
    <cellStyle name="_DailyProgressReport-31-12-2007_inflow_SPLIT GREEN BOOK FINAL" xfId="1379"/>
    <cellStyle name="_DailyProgressReport-31-12-2007_July Month Presentation" xfId="1380"/>
    <cellStyle name="_DailyProgressReport-31-12-2007_July Month Presentation_ASHOK VIHAR BUDGET APPROVAL AUG 09" xfId="1381"/>
    <cellStyle name="_DailyProgressReport-31-12-2007_July Month Presentation_DCMBH ASHOK VIHAR" xfId="1382"/>
    <cellStyle name="_DailyProgressReport-31-12-2007_LOAN STATUS- APRIL 2009 2009" xfId="1383"/>
    <cellStyle name="_DailyProgressReport-31-12-2007_LOAN STATUS- APRIL 2009 2009_BHEL Bawana  Presentation Nov'09" xfId="1384"/>
    <cellStyle name="_DailyProgressReport-31-12-2007_Machinery-Utilization-Report-NEW-DEC-2009" xfId="1385"/>
    <cellStyle name="_DailyProgressReport-31-12-2007_Machinery-Utilization-Report-NEW-NOV-2009" xfId="1386"/>
    <cellStyle name="_DailyProgressReport-31-12-2007_Machinery-Utilization-Report-NEW-OCT-2009" xfId="1387"/>
    <cellStyle name="_DailyProgressReport-31-12-2007_Monthly budget  Aug-08 Oct-08" xfId="1388"/>
    <cellStyle name="_DailyProgressReport-31-12-2007_Monthly budget  Aug-08 Oct-08_BHEL Bawana  Presentation April '09 printing" xfId="1389"/>
    <cellStyle name="_DailyProgressReport-31-12-2007_Monthly budget  Aug-08 Oct-08_BHEL Bawana  Presentation Nov'09" xfId="1390"/>
    <cellStyle name="_DailyProgressReport-31-12-2007_Monthly budget  Aug-08 Oct-08_BHEL Bawana Presentation Dec'08GG" xfId="1391"/>
    <cellStyle name="_DailyProgressReport-31-12-2007_Monthly budget  Aug-08 Oct-08_MONTHLY BUDGET Aug-09,Sep-09 Oct-09 -" xfId="1392"/>
    <cellStyle name="_DailyProgressReport-31-12-2007_Monthly budget  Aug-08 Oct-08_MONTHLY BUDGET June,July,Aug-09" xfId="1393"/>
    <cellStyle name="_DailyProgressReport-31-12-2007_Monthly budget  Aug-08 Oct-08_MONTHLY BUDGET May,June,July-09" xfId="1394"/>
    <cellStyle name="_DailyProgressReport-31-12-2007_Monthly budget  Aug-08 Oct-08_MONTHLY_BUDGET_Oct-09_Nov-09_Dec-09" xfId="1395"/>
    <cellStyle name="_DailyProgressReport-31-12-2007_Monthly budget  Aug-08 Oct-08_NTPC Dadri Presentation April'09" xfId="1396"/>
    <cellStyle name="_DailyProgressReport-31-12-2007_Monthly budget  Aug-08 Oct-08_NTPC Dadri Presentation April'09_BHEL Bawana  Presentation Nov'09" xfId="1397"/>
    <cellStyle name="_DailyProgressReport-31-12-2007_Monthly budget  Aug-08 Oct-08_NTPC, Dadri Presentation AUG'08-----" xfId="1398"/>
    <cellStyle name="_DailyProgressReport-31-12-2007_Monthly budget  Aug-08 Oct-08_NTPC, Dadri Presentation AUG'08-----_ASHOK VIHAR BUDGET APPROVAL AUG 09" xfId="1399"/>
    <cellStyle name="_DailyProgressReport-31-12-2007_Monthly budget  Aug-08 Oct-08_NTPC, Dadri Presentation AUG'08-----_DCMBH ASHOK VIHAR" xfId="1400"/>
    <cellStyle name="_DailyProgressReport-31-12-2007_Monthly budget  Aug-08 Oct-08_Photographs Bawana" xfId="1401"/>
    <cellStyle name="_DailyProgressReport-31-12-2007_MONTHLY BUDGET Aug-09,Sep-09 Oct-09 -" xfId="1402"/>
    <cellStyle name="_DailyProgressReport-31-12-2007_MONTHLY BUDGET June,July,Aug-09" xfId="1403"/>
    <cellStyle name="_DailyProgressReport-31-12-2007_MONTHLY BUDGET May,June,July-09" xfId="1404"/>
    <cellStyle name="_DailyProgressReport-31-12-2007_MONTHLY BUDGET_Jan-10 Feb-10,March- 10" xfId="1405"/>
    <cellStyle name="_DailyProgressReport-31-12-2007_MONTHLY_BUDGET_Dec_90_Jan-10_Feb-_10" xfId="1406"/>
    <cellStyle name="_DailyProgressReport-31-12-2007_MONTHLY_BUDGET_Oct-09_Nov-09_Dec-09" xfId="1407"/>
    <cellStyle name="_DailyProgressReport-31-12-2007_MPR May '09' 01.06.09 correctrd" xfId="122"/>
    <cellStyle name="_DailyProgressReport-31-12-2007_MPR May '09' 01.06.09 correctrd_Profitability - Format" xfId="123"/>
    <cellStyle name="_DailyProgressReport-31-12-2007_NTPC Dadri Presentation April'09" xfId="1408"/>
    <cellStyle name="_DailyProgressReport-31-12-2007_NTPC Dadri Presentation April'09_BHEL Bawana  Presentation Nov'09" xfId="1409"/>
    <cellStyle name="_DailyProgressReport-31-12-2007_NTPC, Dadri (Final) Presentation Oct'08" xfId="1410"/>
    <cellStyle name="_DailyProgressReport-31-12-2007_NTPC, Dadri Presentation AUG'08" xfId="1411"/>
    <cellStyle name="_DailyProgressReport-31-12-2007_NTPC, Dadri Presentation AUG'08-----" xfId="1412"/>
    <cellStyle name="_DailyProgressReport-31-12-2007_NTPC, Dadri Presentation AUG'08-----_ASHOK VIHAR BUDGET APPROVAL AUG 09" xfId="1413"/>
    <cellStyle name="_DailyProgressReport-31-12-2007_NTPC, Dadri Presentation AUG'08_BHEL Bawana  Presentation April '09 printing" xfId="1414"/>
    <cellStyle name="_DailyProgressReport-31-12-2007_NTPC, Dadri Presentation AUG'08_BHEL Bawana  Presentation Nov'09" xfId="1415"/>
    <cellStyle name="_DailyProgressReport-31-12-2007_NTPC, Dadri Presentation AUG'08_BHEL Bawana Presentation Dec'08GG" xfId="1416"/>
    <cellStyle name="_DailyProgressReport-31-12-2007_NTPC, Dadri Presentation AUG'08-----_DCMBH ASHOK VIHAR" xfId="1417"/>
    <cellStyle name="_DailyProgressReport-31-12-2007_NTPC, Dadri Presentation AUG'08_MONTHLY BUDGET Aug-09,Sep-09 Oct-09 -" xfId="1418"/>
    <cellStyle name="_DailyProgressReport-31-12-2007_NTPC, Dadri Presentation AUG'08_MONTHLY BUDGET June,July,Aug-09" xfId="1419"/>
    <cellStyle name="_DailyProgressReport-31-12-2007_NTPC, Dadri Presentation AUG'08_MONTHLY BUDGET May,June,July-09" xfId="1420"/>
    <cellStyle name="_DailyProgressReport-31-12-2007_NTPC, Dadri Presentation AUG'08_MONTHLY_BUDGET_Oct-09_Nov-09_Dec-09" xfId="1421"/>
    <cellStyle name="_DailyProgressReport-31-12-2007_NTPC, Dadri Presentation AUG'08_NTPC Dadri Presentation April'09" xfId="1422"/>
    <cellStyle name="_DailyProgressReport-31-12-2007_NTPC, Dadri Presentation AUG'08_NTPC Dadri Presentation April'09_BHEL Bawana  Presentation Nov'09" xfId="1423"/>
    <cellStyle name="_DailyProgressReport-31-12-2007_NTPC, Dadri Presentation AUG'08_Photographs Bawana" xfId="1424"/>
    <cellStyle name="_DailyProgressReport-31-12-2007_Photographs Bawana" xfId="1425"/>
    <cellStyle name="_DailyProgressReport-31-12-2007_Presentation APRIL 2009" xfId="1426"/>
    <cellStyle name="_DailyProgressReport-31-12-2007_Presentation APRIL 2009_ASHOK VIHAR BUDGET APPROVAL AUG 09" xfId="1427"/>
    <cellStyle name="_DailyProgressReport-31-12-2007_Presentation APRIL 2009_SPLIT GREEN BOOK" xfId="1428"/>
    <cellStyle name="_DailyProgressReport-31-12-2007_Presentation APRIL 2009_SPLIT GREEN BOOK FINAL" xfId="1429"/>
    <cellStyle name="_DailyProgressReport-31-12-2007_Presentation-May-2009-Jhajjar-MAIN-Cetified-30-06-2009-HO" xfId="1430"/>
    <cellStyle name="_DailyProgressReport-31-12-2007_Profitability - AUG" xfId="1431"/>
    <cellStyle name="_DailyProgressReport-31-12-2007_Profitability - oct-09" xfId="1432"/>
    <cellStyle name="_DailyProgressReport-31-12-2007_Profitability - SEPT" xfId="1433"/>
    <cellStyle name="_DailyProgressReport-31-12-2007_RABILL 4" xfId="1434"/>
    <cellStyle name="_DailyProgressReport-31-12-2007_RABILL 4_ASHOK VIHAR BUDGET APPROVAL AUG 09" xfId="1435"/>
    <cellStyle name="_DailyProgressReport-31-12-2007_RABILL 4_SPLIT GREEN BOOK" xfId="1436"/>
    <cellStyle name="_DailyProgressReport-31-12-2007_RABILL 4_SPLIT GREEN BOOK FINAL" xfId="1437"/>
    <cellStyle name="_DailyProgressReport-31-12-2007_rathore5.03.09" xfId="124"/>
    <cellStyle name="_DailyProgressReport-31-12-2007_rathore5.03.09_Profitability - Format" xfId="125"/>
    <cellStyle name="_DailyProgressReport-31-12-2007_Revised G B  Neyveli on Aug '09" xfId="1438"/>
    <cellStyle name="_DailyProgressReport-31-12-2007_Revised G B  Neyveli on May'09" xfId="1439"/>
    <cellStyle name="_DailyProgressReport-31-12-2007_SPLIT GREEN BOOK FINAL" xfId="1440"/>
    <cellStyle name="_DailyProgressReport-31-12-2007_STEEL RECONCELLATION final" xfId="1441"/>
    <cellStyle name="_DRAFT PRESENT'ION  MAR -08" xfId="126"/>
    <cellStyle name="_DRAFT PRESENT'ION  MAR -08_ASHOK VIHAR BUDGET APPROVAL AUG 09" xfId="1442"/>
    <cellStyle name="_DRAFT PRESENT'ION  MAR -08_DCMBH ASHOK VIHAR" xfId="1443"/>
    <cellStyle name="_DRAFT PRESENT'ION  MAR -08_DMRC Budget June.2009" xfId="127"/>
    <cellStyle name="_DRAFT PRESENT'ION  MAR -08_DMRC Budget June.2009_Profitability - Format" xfId="128"/>
    <cellStyle name="_DRAFT PRESENT'ION  MAR -08_MPR May '09' 01.06.09 correctrd" xfId="129"/>
    <cellStyle name="_DRAFT PRESENT'ION  MAR -08_MPR May '09' 01.06.09 correctrd_Profitability - Format" xfId="130"/>
    <cellStyle name="_DRAFT PRESENT'ION  MAR -08_rathore5.03.09" xfId="131"/>
    <cellStyle name="_DRAFT PRESENT'ION  MAR -08_rathore5.03.09_Profitability - Format" xfId="132"/>
    <cellStyle name="_DUE- BHILDI 876" xfId="133"/>
    <cellStyle name="_DUE-REVISED" xfId="1444"/>
    <cellStyle name="_DUE-REVISED_BHEL Bawana  Presentation Nov'09" xfId="1445"/>
    <cellStyle name="_DUE-REVISED_Photographs Bawana" xfId="1446"/>
    <cellStyle name="_DUE-REVISED_Photographs Bawana_BHEL Bawana  Presentation Nov'09" xfId="1447"/>
    <cellStyle name="_DUE-REVISED_Photographs Bawana_MONTHLY BUDGET_Jan-10 Feb-10,March- 10" xfId="1448"/>
    <cellStyle name="_Era Aspen Garden August'07 Presentation" xfId="134"/>
    <cellStyle name="_Era Aster Court, Jaipur Presentation Feb'08" xfId="135"/>
    <cellStyle name="_Era Construction -FAS - Mail  19.6.07 R1" xfId="136"/>
    <cellStyle name="_Era Gardenia Estate, Present'ion July'07" xfId="137"/>
    <cellStyle name="_Era Mall Agra, Presentation Sept-'07" xfId="138"/>
    <cellStyle name="_Era Mall Agra, Presentation Sept-'07__Presentation_Submitted_Feb' 09" xfId="1449"/>
    <cellStyle name="_Era Mall Agra, Presentation Sept-'07_Approved G B Neyveli WEF DEC.08 HO" xfId="1450"/>
    <cellStyle name="_Era Mall Agra, Presentation Sept-'07_ASHOK VIHAR BUDGET APPROVAL AUG 09" xfId="1451"/>
    <cellStyle name="_Era Mall Agra, Presentation Sept-'07_BHEL Bawana  Presentation April '09 printing" xfId="1452"/>
    <cellStyle name="_Era Mall Agra, Presentation Sept-'07_BHEL Bawana  Presentation Nov'09" xfId="1453"/>
    <cellStyle name="_Era Mall Agra, Presentation Sept-'07_BHEL Bawana Presentation Dec'08GG" xfId="1454"/>
    <cellStyle name="_Era Mall Agra, Presentation Sept-'07_BHEL Neyveli Presentation Dec'09.xls" xfId="1455"/>
    <cellStyle name="_Era Mall Agra, Presentation Sept-'07_BHEL Neyveli Presentation May'09" xfId="1456"/>
    <cellStyle name="_Era Mall Agra, Presentation Sept-'07_Budget for Approval Aug to Oct09" xfId="1457"/>
    <cellStyle name="_Era Mall Agra, Presentation Sept-'07_Copy of Budget-Sep-Oct-Nov-09-MAIN-13-08-2009-MAIN" xfId="1458"/>
    <cellStyle name="_Era Mall Agra, Presentation Sept-'07_Copy of STEEL RECONCELLATION" xfId="1459"/>
    <cellStyle name="_Era Mall Agra, Presentation Sept-'07_DMRC Budget June.2009" xfId="139"/>
    <cellStyle name="_Era Mall Agra, Presentation Sept-'07_DMRC Budget June.2009_Profitability - Format" xfId="140"/>
    <cellStyle name="_Era Mall Agra, Presentation Sept-'07_LOAN STATUS- APRIL 2009 2009" xfId="1460"/>
    <cellStyle name="_Era Mall Agra, Presentation Sept-'07_LOAN STATUS- APRIL 2009 2009_BHEL Bawana  Presentation Nov'09" xfId="1461"/>
    <cellStyle name="_Era Mall Agra, Presentation Sept-'07_MONTHLY BUDGET Aug-09,Sep-09 Oct-09 -" xfId="1462"/>
    <cellStyle name="_Era Mall Agra, Presentation Sept-'07_MONTHLY BUDGET June,July,Aug-09" xfId="1463"/>
    <cellStyle name="_Era Mall Agra, Presentation Sept-'07_MONTHLY BUDGET May,June,July-09" xfId="1464"/>
    <cellStyle name="_Era Mall Agra, Presentation Sept-'07_MONTHLY BUDGET_Jan-10 Feb-10,March- 10" xfId="1465"/>
    <cellStyle name="_Era Mall Agra, Presentation Sept-'07_MONTHLY_BUDGET_Dec_90_Jan-10_Feb-_10" xfId="1466"/>
    <cellStyle name="_Era Mall Agra, Presentation Sept-'07_MONTHLY_BUDGET_Oct-09_Nov-09_Dec-09" xfId="1467"/>
    <cellStyle name="_Era Mall Agra, Presentation Sept-'07_MPR May '09' 01.06.09 correctrd" xfId="141"/>
    <cellStyle name="_Era Mall Agra, Presentation Sept-'07_MPR May '09' 01.06.09 correctrd_Profitability - Format" xfId="142"/>
    <cellStyle name="_Era Mall Agra, Presentation Sept-'07_NTPC Dadri Presentation April'09" xfId="1468"/>
    <cellStyle name="_Era Mall Agra, Presentation Sept-'07_NTPC Dadri Presentation April'09_BHEL Bawana  Presentation Nov'09" xfId="1469"/>
    <cellStyle name="_Era Mall Agra, Presentation Sept-'07_Photographs Bawana" xfId="1470"/>
    <cellStyle name="_Era Mall Agra, Presentation Sept-'07_Presentation APRIL 2009" xfId="1471"/>
    <cellStyle name="_Era Mall Agra, Presentation Sept-'07_Presentation APRIL 2009_ASHOK VIHAR BUDGET APPROVAL AUG 09" xfId="1472"/>
    <cellStyle name="_Era Mall Agra, Presentation Sept-'07_Presentation APRIL 2009_SPLIT GREEN BOOK" xfId="1473"/>
    <cellStyle name="_Era Mall Agra, Presentation Sept-'07_Presentation APRIL 2009_SPLIT GREEN BOOK FINAL" xfId="1474"/>
    <cellStyle name="_Era Mall Agra, Presentation Sept-'07_Profitability - AUG" xfId="1475"/>
    <cellStyle name="_Era Mall Agra, Presentation Sept-'07_Profitability - oct-09" xfId="1476"/>
    <cellStyle name="_Era Mall Agra, Presentation Sept-'07_Profitability - SEPT" xfId="1477"/>
    <cellStyle name="_Era Mall Agra, Presentation Sept-'07_RABILL 4" xfId="1478"/>
    <cellStyle name="_Era Mall Agra, Presentation Sept-'07_RABILL 4_ASHOK VIHAR BUDGET APPROVAL AUG 09" xfId="1479"/>
    <cellStyle name="_Era Mall Agra, Presentation Sept-'07_RABILL 4_SPLIT GREEN BOOK" xfId="1480"/>
    <cellStyle name="_Era Mall Agra, Presentation Sept-'07_RABILL 4_SPLIT GREEN BOOK FINAL" xfId="1481"/>
    <cellStyle name="_Era Mall Agra, Presentation Sept-'07_rathore5.03.09" xfId="143"/>
    <cellStyle name="_Era Mall Agra, Presentation Sept-'07_rathore5.03.09_Profitability - Format" xfId="144"/>
    <cellStyle name="_Era Mall Agra, Presentation Sept-'07_Revised G B  Neyveli on Aug '09" xfId="1482"/>
    <cellStyle name="_Era Mall Agra, Presentation Sept-'07_Revised G B  Neyveli on May'09" xfId="1483"/>
    <cellStyle name="_Era Mall Agra, Presentation Sept-'07_SPLIT GREEN BOOK FINAL" xfId="1484"/>
    <cellStyle name="_Era Mall Agra, Presentation Sept-'07_STEEL RECONCELLATION final" xfId="1485"/>
    <cellStyle name="_Era Mall April'07 Presentation" xfId="145"/>
    <cellStyle name="_ERA-Mall AGRA" xfId="146"/>
    <cellStyle name="_Fund flow &amp; liability-1089-dec.07" xfId="147"/>
    <cellStyle name="_FUNDFLOW &amp; OVERHEAD" xfId="148"/>
    <cellStyle name="_FUNDFLOW &amp; OVERHEAD__Presentation_Submitted_Feb' 09" xfId="1486"/>
    <cellStyle name="_FUNDFLOW &amp; OVERHEAD_Approved G B Neyveli WEF DEC.08 HO" xfId="1487"/>
    <cellStyle name="_FUNDFLOW &amp; OVERHEAD_ASHOK VIHAR BUDGET APPROVAL AUG 09" xfId="1488"/>
    <cellStyle name="_FUNDFLOW &amp; OVERHEAD_BHEL Bawana  Presentation April '09 printing" xfId="1489"/>
    <cellStyle name="_FUNDFLOW &amp; OVERHEAD_BHEL Bawana  Presentation Nov'09" xfId="1490"/>
    <cellStyle name="_FUNDFLOW &amp; OVERHEAD_BHEL Bawana Presentation Dec'08GG" xfId="1491"/>
    <cellStyle name="_FUNDFLOW &amp; OVERHEAD_BHEL Neyveli Presentation Dec'09.xls" xfId="1492"/>
    <cellStyle name="_FUNDFLOW &amp; OVERHEAD_BHEL Neyveli Presentation May'09" xfId="1493"/>
    <cellStyle name="_FUNDFLOW &amp; OVERHEAD_Budget for Approval Aug to Oct09" xfId="1494"/>
    <cellStyle name="_FUNDFLOW &amp; OVERHEAD_Copy of Budget-Sep-Oct-Nov-09-MAIN-13-08-2009-MAIN" xfId="1495"/>
    <cellStyle name="_FUNDFLOW &amp; OVERHEAD_Copy of STEEL RECONCELLATION" xfId="1496"/>
    <cellStyle name="_FUNDFLOW &amp; OVERHEAD_DMRC Budget June.2009" xfId="149"/>
    <cellStyle name="_FUNDFLOW &amp; OVERHEAD_DMRC Budget June.2009_Profitability - Format" xfId="150"/>
    <cellStyle name="_FUNDFLOW &amp; OVERHEAD_LOAN STATUS- APRIL 2009 2009" xfId="1497"/>
    <cellStyle name="_FUNDFLOW &amp; OVERHEAD_LOAN STATUS- APRIL 2009 2009_BHEL Bawana  Presentation Nov'09" xfId="1498"/>
    <cellStyle name="_FUNDFLOW &amp; OVERHEAD_MONTHLY BUDGET Aug-09,Sep-09 Oct-09 -" xfId="1499"/>
    <cellStyle name="_FUNDFLOW &amp; OVERHEAD_MONTHLY BUDGET June,July,Aug-09" xfId="1500"/>
    <cellStyle name="_FUNDFLOW &amp; OVERHEAD_MONTHLY BUDGET May,June,July-09" xfId="1501"/>
    <cellStyle name="_FUNDFLOW &amp; OVERHEAD_MONTHLY BUDGET_Jan-10 Feb-10,March- 10" xfId="1502"/>
    <cellStyle name="_FUNDFLOW &amp; OVERHEAD_MONTHLY_BUDGET_Dec_90_Jan-10_Feb-_10" xfId="1503"/>
    <cellStyle name="_FUNDFLOW &amp; OVERHEAD_MONTHLY_BUDGET_Oct-09_Nov-09_Dec-09" xfId="1504"/>
    <cellStyle name="_FUNDFLOW &amp; OVERHEAD_MPR May '09' 01.06.09 correctrd" xfId="151"/>
    <cellStyle name="_FUNDFLOW &amp; OVERHEAD_MPR May '09' 01.06.09 correctrd_Profitability - Format" xfId="152"/>
    <cellStyle name="_FUNDFLOW &amp; OVERHEAD_NTPC Dadri Presentation April'09" xfId="1505"/>
    <cellStyle name="_FUNDFLOW &amp; OVERHEAD_NTPC Dadri Presentation April'09_BHEL Bawana  Presentation Nov'09" xfId="1506"/>
    <cellStyle name="_FUNDFLOW &amp; OVERHEAD_Photographs Bawana" xfId="1507"/>
    <cellStyle name="_FUNDFLOW &amp; OVERHEAD_Presentation APRIL 2009" xfId="1508"/>
    <cellStyle name="_FUNDFLOW &amp; OVERHEAD_Presentation APRIL 2009_ASHOK VIHAR BUDGET APPROVAL AUG 09" xfId="1509"/>
    <cellStyle name="_FUNDFLOW &amp; OVERHEAD_Presentation APRIL 2009_SPLIT GREEN BOOK" xfId="1510"/>
    <cellStyle name="_FUNDFLOW &amp; OVERHEAD_Presentation APRIL 2009_SPLIT GREEN BOOK FINAL" xfId="1511"/>
    <cellStyle name="_FUNDFLOW &amp; OVERHEAD_Profitability - AUG" xfId="1512"/>
    <cellStyle name="_FUNDFLOW &amp; OVERHEAD_Profitability - oct-09" xfId="1513"/>
    <cellStyle name="_FUNDFLOW &amp; OVERHEAD_Profitability - SEPT" xfId="1514"/>
    <cellStyle name="_FUNDFLOW &amp; OVERHEAD_RABILL 4" xfId="1515"/>
    <cellStyle name="_FUNDFLOW &amp; OVERHEAD_RABILL 4_ASHOK VIHAR BUDGET APPROVAL AUG 09" xfId="1516"/>
    <cellStyle name="_FUNDFLOW &amp; OVERHEAD_RABILL 4_SPLIT GREEN BOOK" xfId="1517"/>
    <cellStyle name="_FUNDFLOW &amp; OVERHEAD_RABILL 4_SPLIT GREEN BOOK FINAL" xfId="1518"/>
    <cellStyle name="_FUNDFLOW &amp; OVERHEAD_rathore5.03.09" xfId="153"/>
    <cellStyle name="_FUNDFLOW &amp; OVERHEAD_rathore5.03.09_Profitability - Format" xfId="154"/>
    <cellStyle name="_FUNDFLOW &amp; OVERHEAD_Revised G B  Neyveli on Aug '09" xfId="1519"/>
    <cellStyle name="_FUNDFLOW &amp; OVERHEAD_Revised G B  Neyveli on May'09" xfId="1520"/>
    <cellStyle name="_FUNDFLOW &amp; OVERHEAD_SPLIT GREEN BOOK FINAL" xfId="1521"/>
    <cellStyle name="_FUNDFLOW &amp; OVERHEAD_STEEL RECONCELLATION final" xfId="1522"/>
    <cellStyle name="_GB-bAnjara-01.03." xfId="155"/>
    <cellStyle name="_GBP, PRESENT'ION March-08-Site(CERTIFIED)" xfId="156"/>
    <cellStyle name="_GBP, PRESENT'ION March-08-Site(CERTIFIED)__Presentation_Submitted_Feb' 09" xfId="1523"/>
    <cellStyle name="_GBP, PRESENT'ION March-08-Site(CERTIFIED)_Approved G B Neyveli WEF DEC.08 HO" xfId="1524"/>
    <cellStyle name="_GBP, PRESENT'ION March-08-Site(CERTIFIED)_ASHOK VIHAR BUDGET APPROVAL AUG 09" xfId="1525"/>
    <cellStyle name="_GBP, PRESENT'ION March-08-Site(CERTIFIED)_BHEL Bawana  Presentation April '09 printing" xfId="1526"/>
    <cellStyle name="_GBP, PRESENT'ION March-08-Site(CERTIFIED)_BHEL Bawana  Presentation Nov'09" xfId="1527"/>
    <cellStyle name="_GBP, PRESENT'ION March-08-Site(CERTIFIED)_BHEL Bawana Presentation Dec'08GG" xfId="1528"/>
    <cellStyle name="_GBP, PRESENT'ION March-08-Site(CERTIFIED)_BHEL Neyveli Presentation Dec'09.xls" xfId="1529"/>
    <cellStyle name="_GBP, PRESENT'ION March-08-Site(CERTIFIED)_BHEL Neyveli Presentation May'09" xfId="1530"/>
    <cellStyle name="_GBP, PRESENT'ION March-08-Site(CERTIFIED)_Budget for Approval Aug to Oct09" xfId="1531"/>
    <cellStyle name="_GBP, PRESENT'ION March-08-Site(CERTIFIED)_Copy of Budget-Sep-Oct-Nov-09-MAIN-13-08-2009-MAIN" xfId="1532"/>
    <cellStyle name="_GBP, PRESENT'ION March-08-Site(CERTIFIED)_Copy of STEEL RECONCELLATION" xfId="1533"/>
    <cellStyle name="_GBP, PRESENT'ION March-08-Site(CERTIFIED)_DMRC Budget June.2009" xfId="157"/>
    <cellStyle name="_GBP, PRESENT'ION March-08-Site(CERTIFIED)_DMRC Budget June.2009_Profitability - Format" xfId="158"/>
    <cellStyle name="_GBP, PRESENT'ION March-08-Site(CERTIFIED)_LOAN STATUS- APRIL 2009 2009" xfId="1534"/>
    <cellStyle name="_GBP, PRESENT'ION March-08-Site(CERTIFIED)_LOAN STATUS- APRIL 2009 2009_BHEL Bawana  Presentation Nov'09" xfId="1535"/>
    <cellStyle name="_GBP, PRESENT'ION March-08-Site(CERTIFIED)_MONTHLY BUDGET Aug-09,Sep-09 Oct-09 -" xfId="1536"/>
    <cellStyle name="_GBP, PRESENT'ION March-08-Site(CERTIFIED)_MONTHLY BUDGET June,July,Aug-09" xfId="1537"/>
    <cellStyle name="_GBP, PRESENT'ION March-08-Site(CERTIFIED)_MONTHLY BUDGET May,June,July-09" xfId="1538"/>
    <cellStyle name="_GBP, PRESENT'ION March-08-Site(CERTIFIED)_MONTHLY BUDGET_Jan-10 Feb-10,March- 10" xfId="1539"/>
    <cellStyle name="_GBP, PRESENT'ION March-08-Site(CERTIFIED)_MONTHLY_BUDGET_Dec_90_Jan-10_Feb-_10" xfId="1540"/>
    <cellStyle name="_GBP, PRESENT'ION March-08-Site(CERTIFIED)_MONTHLY_BUDGET_Oct-09_Nov-09_Dec-09" xfId="1541"/>
    <cellStyle name="_GBP, PRESENT'ION March-08-Site(CERTIFIED)_MPR May '09' 01.06.09 correctrd" xfId="159"/>
    <cellStyle name="_GBP, PRESENT'ION March-08-Site(CERTIFIED)_MPR May '09' 01.06.09 correctrd_Profitability - Format" xfId="160"/>
    <cellStyle name="_GBP, PRESENT'ION March-08-Site(CERTIFIED)_NTPC Dadri Presentation April'09" xfId="1542"/>
    <cellStyle name="_GBP, PRESENT'ION March-08-Site(CERTIFIED)_NTPC Dadri Presentation April'09_BHEL Bawana  Presentation Nov'09" xfId="1543"/>
    <cellStyle name="_GBP, PRESENT'ION March-08-Site(CERTIFIED)_Photographs Bawana" xfId="1544"/>
    <cellStyle name="_GBP, PRESENT'ION March-08-Site(CERTIFIED)_Presentation APRIL 2009" xfId="1545"/>
    <cellStyle name="_GBP, PRESENT'ION March-08-Site(CERTIFIED)_Presentation APRIL 2009_ASHOK VIHAR BUDGET APPROVAL AUG 09" xfId="1546"/>
    <cellStyle name="_GBP, PRESENT'ION March-08-Site(CERTIFIED)_Presentation APRIL 2009_SPLIT GREEN BOOK" xfId="1547"/>
    <cellStyle name="_GBP, PRESENT'ION March-08-Site(CERTIFIED)_Presentation APRIL 2009_SPLIT GREEN BOOK FINAL" xfId="1548"/>
    <cellStyle name="_GBP, PRESENT'ION March-08-Site(CERTIFIED)_Profitability - AUG" xfId="1549"/>
    <cellStyle name="_GBP, PRESENT'ION March-08-Site(CERTIFIED)_Profitability - oct-09" xfId="1550"/>
    <cellStyle name="_GBP, PRESENT'ION March-08-Site(CERTIFIED)_Profitability - SEPT" xfId="1551"/>
    <cellStyle name="_GBP, PRESENT'ION March-08-Site(CERTIFIED)_RABILL 4" xfId="1552"/>
    <cellStyle name="_GBP, PRESENT'ION March-08-Site(CERTIFIED)_RABILL 4_ASHOK VIHAR BUDGET APPROVAL AUG 09" xfId="1553"/>
    <cellStyle name="_GBP, PRESENT'ION March-08-Site(CERTIFIED)_RABILL 4_SPLIT GREEN BOOK" xfId="1554"/>
    <cellStyle name="_GBP, PRESENT'ION March-08-Site(CERTIFIED)_RABILL 4_SPLIT GREEN BOOK FINAL" xfId="1555"/>
    <cellStyle name="_GBP, PRESENT'ION March-08-Site(CERTIFIED)_rathore5.03.09" xfId="161"/>
    <cellStyle name="_GBP, PRESENT'ION March-08-Site(CERTIFIED)_rathore5.03.09_Profitability - Format" xfId="162"/>
    <cellStyle name="_GBP, PRESENT'ION March-08-Site(CERTIFIED)_Revised G B  Neyveli on Aug '09" xfId="1556"/>
    <cellStyle name="_GBP, PRESENT'ION March-08-Site(CERTIFIED)_Revised G B  Neyveli on May'09" xfId="1557"/>
    <cellStyle name="_GBP, PRESENT'ION March-08-Site(CERTIFIED)_SPLIT GREEN BOOK FINAL" xfId="1558"/>
    <cellStyle name="_GBP, PRESENT'ION March-08-Site(CERTIFIED)_STEEL RECONCELLATION final" xfId="1559"/>
    <cellStyle name="_GBP, PRESENT'ION OCT-07 at H.o" xfId="163"/>
    <cellStyle name="_GBP, PRESENT'ION OCT-07 at H.o__Presentation_Submitted_Feb' 09" xfId="1560"/>
    <cellStyle name="_GBP, PRESENT'ION OCT-07 at H.o_Approved G B Neyveli WEF DEC.08 HO" xfId="1561"/>
    <cellStyle name="_GBP, PRESENT'ION OCT-07 at H.o_ASHOK VIHAR BUDGET APPROVAL AUG 09" xfId="1562"/>
    <cellStyle name="_GBP, PRESENT'ION OCT-07 at H.o_BHEL Bawana  Presentation April '09 printing" xfId="1563"/>
    <cellStyle name="_GBP, PRESENT'ION OCT-07 at H.o_BHEL Bawana  Presentation Nov'09" xfId="1564"/>
    <cellStyle name="_GBP, PRESENT'ION OCT-07 at H.o_BHEL Bawana Presentation Dec'08GG" xfId="1565"/>
    <cellStyle name="_GBP, PRESENT'ION OCT-07 at H.o_BHEL Neyveli Presentation Dec'09.xls" xfId="1566"/>
    <cellStyle name="_GBP, PRESENT'ION OCT-07 at H.o_BHEL Neyveli Presentation May'09" xfId="1567"/>
    <cellStyle name="_GBP, PRESENT'ION OCT-07 at H.o_BUD DMRC APRIL" xfId="164"/>
    <cellStyle name="_GBP, PRESENT'ION OCT-07 at H.o_BUD DMRC APRIL_ASHOK VIHAR BUDGET APPROVAL AUG 09" xfId="1568"/>
    <cellStyle name="_GBP, PRESENT'ION OCT-07 at H.o_BUD DMRC APRIL_DCMBH ASHOK VIHAR" xfId="1569"/>
    <cellStyle name="_GBP, PRESENT'ION OCT-07 at H.o_BUD DMRC APRIL_DMRC Budget June.2009" xfId="165"/>
    <cellStyle name="_GBP, PRESENT'ION OCT-07 at H.o_BUD DMRC APRIL_DMRC Budget June.2009_Profitability - Format" xfId="166"/>
    <cellStyle name="_GBP, PRESENT'ION OCT-07 at H.o_BUD DMRC APRIL_MPR May '09' 01.06.09 correctrd" xfId="167"/>
    <cellStyle name="_GBP, PRESENT'ION OCT-07 at H.o_BUD DMRC APRIL_MPR May '09' 01.06.09 correctrd_Profitability - Format" xfId="168"/>
    <cellStyle name="_GBP, PRESENT'ION OCT-07 at H.o_Budget for Approval Aug to Oct09" xfId="1570"/>
    <cellStyle name="_GBP, PRESENT'ION OCT-07 at H.o_Copy of Budget-Sep-Oct-Nov-09-MAIN-13-08-2009-MAIN" xfId="1571"/>
    <cellStyle name="_GBP, PRESENT'ION OCT-07 at H.o_Copy of STEEL RECONCELLATION" xfId="1572"/>
    <cellStyle name="_GBP, PRESENT'ION OCT-07 at H.o_Daily Loss Report(DLR)(Rev)-21-01-2010" xfId="1573"/>
    <cellStyle name="_GBP, PRESENT'ION OCT-07 at H.o_DMRC Budget June.2009" xfId="169"/>
    <cellStyle name="_GBP, PRESENT'ION OCT-07 at H.o_DMRC Budget June.2009_Profitability - Format" xfId="170"/>
    <cellStyle name="_GBP, PRESENT'ION OCT-07 at H.o_DMRC INTERNAL MPRMARCH" xfId="1574"/>
    <cellStyle name="_GBP, PRESENT'ION OCT-07 at H.o_HINDRENCE" xfId="171"/>
    <cellStyle name="_GBP, PRESENT'ION OCT-07 at H.o_HINDRENCE for MPR 09" xfId="172"/>
    <cellStyle name="_GBP, PRESENT'ION OCT-07 at H.o_HINDRENCE for MPR 09_ASHOK VIHAR BUDGET APPROVAL AUG 09" xfId="1575"/>
    <cellStyle name="_GBP, PRESENT'ION OCT-07 at H.o_HINDRENCE for MPR 09_DCMBH ASHOK VIHAR" xfId="1576"/>
    <cellStyle name="_GBP, PRESENT'ION OCT-07 at H.o_HINDRENCE for MPR 09_Presentation apr-09 ( Corrected)" xfId="173"/>
    <cellStyle name="_GBP, PRESENT'ION OCT-07 at H.o_HINDRENCE for MPR 09_Presentation apr-09 ( Corrected)_ASHOK VIHAR BUDGET APPROVAL AUG 09" xfId="1577"/>
    <cellStyle name="_GBP, PRESENT'ION OCT-07 at H.o_HINDRENCE for MPR 09_Presentation apr-09 ( Corrected)_DCMBH ASHOK VIHAR" xfId="1578"/>
    <cellStyle name="_GBP, PRESENT'ION OCT-07 at H.o_HINDRENCE_ASHOK VIHAR BUDGET APPROVAL AUG 09" xfId="1579"/>
    <cellStyle name="_GBP, PRESENT'ION OCT-07 at H.o_HINDRENCE_DCMBH ASHOK VIHAR" xfId="1580"/>
    <cellStyle name="_GBP, PRESENT'ION OCT-07 at H.o_HINDRENCE_Presentation apr-09 ( Corrected)" xfId="174"/>
    <cellStyle name="_GBP, PRESENT'ION OCT-07 at H.o_HINDRENCE_Presentation apr-09 ( Corrected)_ASHOK VIHAR BUDGET APPROVAL AUG 09" xfId="1581"/>
    <cellStyle name="_GBP, PRESENT'ION OCT-07 at H.o_HINDRENCE_Presentation apr-09 ( Corrected)_DCMBH ASHOK VIHAR" xfId="1582"/>
    <cellStyle name="_GBP, PRESENT'ION OCT-07 at H.o_inflow" xfId="1583"/>
    <cellStyle name="_GBP, PRESENT'ION OCT-07 at H.o_Inflow n Outflow - Proposed VS Actuals - Format By 300509" xfId="1584"/>
    <cellStyle name="_GBP, PRESENT'ION OCT-07 at H.o_Inflow n Outflow - Proposed VS Actuals - Format By 300509_Inflow n Outflow - Proposed VS Actuals - August 2009" xfId="1585"/>
    <cellStyle name="_GBP, PRESENT'ION OCT-07 at H.o_inflow_ASHOK VIHAR BUDGET APPROVAL AUG 09" xfId="1586"/>
    <cellStyle name="_GBP, PRESENT'ION OCT-07 at H.o_inflow_DCMBH ASHOK VIHAR" xfId="1587"/>
    <cellStyle name="_GBP, PRESENT'ION OCT-07 at H.o_inflow_SPLIT GREEN BOOK FINAL" xfId="1588"/>
    <cellStyle name="_GBP, PRESENT'ION OCT-07 at H.o_LOAN STATUS- APRIL 2009 2009" xfId="1589"/>
    <cellStyle name="_GBP, PRESENT'ION OCT-07 at H.o_LOAN STATUS- APRIL 2009 2009_BHEL Bawana  Presentation Nov'09" xfId="1590"/>
    <cellStyle name="_GBP, PRESENT'ION OCT-07 at H.o_Machinery-Utilization-Report-NEW-DEC-2009" xfId="1591"/>
    <cellStyle name="_GBP, PRESENT'ION OCT-07 at H.o_Machinery-Utilization-Report-NEW-NOV-2009" xfId="1592"/>
    <cellStyle name="_GBP, PRESENT'ION OCT-07 at H.o_Machinery-Utilization-Report-NEW-OCT-2009" xfId="1593"/>
    <cellStyle name="_GBP, PRESENT'ION OCT-07 at H.o_MONTHLY BUDGET Aug-09,Sep-09 Oct-09 -" xfId="1594"/>
    <cellStyle name="_GBP, PRESENT'ION OCT-07 at H.o_MONTHLY BUDGET June,July,Aug-09" xfId="1595"/>
    <cellStyle name="_GBP, PRESENT'ION OCT-07 at H.o_MONTHLY BUDGET May,June,July-09" xfId="1596"/>
    <cellStyle name="_GBP, PRESENT'ION OCT-07 at H.o_MONTHLY BUDGET_Jan-10 Feb-10,March- 10" xfId="1597"/>
    <cellStyle name="_GBP, PRESENT'ION OCT-07 at H.o_MONTHLY_BUDGET_Dec_90_Jan-10_Feb-_10" xfId="1598"/>
    <cellStyle name="_GBP, PRESENT'ION OCT-07 at H.o_MONTHLY_BUDGET_Oct-09_Nov-09_Dec-09" xfId="1599"/>
    <cellStyle name="_GBP, PRESENT'ION OCT-07 at H.o_MPR March '09' (Working)" xfId="175"/>
    <cellStyle name="_GBP, PRESENT'ION OCT-07 at H.o_MPR March '09' (Working)_ASHOK VIHAR BUDGET APPROVAL AUG 09" xfId="1600"/>
    <cellStyle name="_GBP, PRESENT'ION OCT-07 at H.o_MPR March '09' (Working)_DCMBH ASHOK VIHAR" xfId="1601"/>
    <cellStyle name="_GBP, PRESENT'ION OCT-07 at H.o_MPR March '09' (Working)_DMRC Budget June.2009" xfId="176"/>
    <cellStyle name="_GBP, PRESENT'ION OCT-07 at H.o_MPR March '09' (Working)_DMRC Budget June.2009_Profitability - Format" xfId="177"/>
    <cellStyle name="_GBP, PRESENT'ION OCT-07 at H.o_MPR March '09' (Working)_MPR May '09' 01.06.09 correctrd" xfId="178"/>
    <cellStyle name="_GBP, PRESENT'ION OCT-07 at H.o_MPR March '09' (Working)_MPR May '09' 01.06.09 correctrd_Profitability - Format" xfId="179"/>
    <cellStyle name="_GBP, PRESENT'ION OCT-07 at H.o_MPR May '09' 01.06.09 correctrd" xfId="180"/>
    <cellStyle name="_GBP, PRESENT'ION OCT-07 at H.o_MPR May '09' 01.06.09 correctrd_Profitability - Format" xfId="181"/>
    <cellStyle name="_GBP, PRESENT'ION OCT-07 at H.o_NTPC Dadri Presentation April'09" xfId="1602"/>
    <cellStyle name="_GBP, PRESENT'ION OCT-07 at H.o_NTPC Dadri Presentation April'09_BHEL Bawana  Presentation Nov'09" xfId="1603"/>
    <cellStyle name="_GBP, PRESENT'ION OCT-07 at H.o_PALWAL PRESENTATION JAN-09" xfId="182"/>
    <cellStyle name="_GBP, PRESENT'ION OCT-07 at H.o_PALWAL PRESENTATION JAN-09_ASHOK VIHAR BUDGET APPROVAL AUG 09" xfId="1604"/>
    <cellStyle name="_GBP, PRESENT'ION OCT-07 at H.o_PALWAL PRESENTATION JAN-09_DCMBH ASHOK VIHAR" xfId="1605"/>
    <cellStyle name="_GBP, PRESENT'ION OCT-07 at H.o_PALWAL PRESENTATION JAN-09_DMRC Budget June.2009" xfId="183"/>
    <cellStyle name="_GBP, PRESENT'ION OCT-07 at H.o_PALWAL PRESENTATION JAN-09_DMRC Budget June.2009_Profitability - Format" xfId="184"/>
    <cellStyle name="_GBP, PRESENT'ION OCT-07 at H.o_PALWAL PRESENTATION JAN-09_MPR May '09' 01.06.09 correctrd" xfId="185"/>
    <cellStyle name="_GBP, PRESENT'ION OCT-07 at H.o_PALWAL PRESENTATION JAN-09_MPR May '09' 01.06.09 correctrd_Profitability - Format" xfId="186"/>
    <cellStyle name="_GBP, PRESENT'ION OCT-07 at H.o_Photographs Bawana" xfId="1606"/>
    <cellStyle name="_GBP, PRESENT'ION OCT-07 at H.o_Presentation APRIL 2009" xfId="1607"/>
    <cellStyle name="_GBP, PRESENT'ION OCT-07 at H.o_Presentation APRIL 2009_ASHOK VIHAR BUDGET APPROVAL AUG 09" xfId="1608"/>
    <cellStyle name="_GBP, PRESENT'ION OCT-07 at H.o_Presentation APRIL 2009_SPLIT GREEN BOOK" xfId="1609"/>
    <cellStyle name="_GBP, PRESENT'ION OCT-07 at H.o_Presentation APRIL 2009_SPLIT GREEN BOOK FINAL" xfId="1610"/>
    <cellStyle name="_GBP, PRESENT'ION OCT-07 at H.o_PRESENTATION-March-09" xfId="187"/>
    <cellStyle name="_GBP, PRESENT'ION OCT-07 at H.o_PRESENTATION-March-09_ASHOK VIHAR BUDGET APPROVAL AUG 09" xfId="1611"/>
    <cellStyle name="_GBP, PRESENT'ION OCT-07 at H.o_PRESENTATION-March-09_DCMBH ASHOK VIHAR" xfId="1612"/>
    <cellStyle name="_GBP, PRESENT'ION OCT-07 at H.o_PRESENTATION-March-09_DMRC Budget June.2009" xfId="188"/>
    <cellStyle name="_GBP, PRESENT'ION OCT-07 at H.o_PRESENTATION-March-09_DMRC Budget June.2009_Profitability - Format" xfId="189"/>
    <cellStyle name="_GBP, PRESENT'ION OCT-07 at H.o_PRESENTATION-March-09_MPR May '09' 01.06.09 correctrd" xfId="190"/>
    <cellStyle name="_GBP, PRESENT'ION OCT-07 at H.o_PRESENTATION-March-09_MPR May '09' 01.06.09 correctrd_Profitability - Format" xfId="191"/>
    <cellStyle name="_GBP, PRESENT'ION OCT-07 at H.o_Presentation-May-2009-Jhajjar-MAIN-Cetified-30-06-2009-HO" xfId="1613"/>
    <cellStyle name="_GBP, PRESENT'ION OCT-07 at H.o_Profitability - AUG" xfId="1614"/>
    <cellStyle name="_GBP, PRESENT'ION OCT-07 at H.o_Profitability - oct-09" xfId="1615"/>
    <cellStyle name="_GBP, PRESENT'ION OCT-07 at H.o_Profitability - SEPT" xfId="1616"/>
    <cellStyle name="_GBP, PRESENT'ION OCT-07 at H.o_RABILL 4" xfId="1617"/>
    <cellStyle name="_GBP, PRESENT'ION OCT-07 at H.o_RABILL 4_ASHOK VIHAR BUDGET APPROVAL AUG 09" xfId="1618"/>
    <cellStyle name="_GBP, PRESENT'ION OCT-07 at H.o_RABILL 4_SPLIT GREEN BOOK" xfId="1619"/>
    <cellStyle name="_GBP, PRESENT'ION OCT-07 at H.o_RABILL 4_SPLIT GREEN BOOK FINAL" xfId="1620"/>
    <cellStyle name="_GBP, PRESENT'ION OCT-07 at H.o_rathore5.03.09" xfId="192"/>
    <cellStyle name="_GBP, PRESENT'ION OCT-07 at H.o_rathore5.03.09_Profitability - Format" xfId="193"/>
    <cellStyle name="_GBP, PRESENT'ION OCT-07 at H.o_Revised G B  Neyveli on Aug '09" xfId="1621"/>
    <cellStyle name="_GBP, PRESENT'ION OCT-07 at H.o_Revised G B  Neyveli on May'09" xfId="1622"/>
    <cellStyle name="_GBP, PRESENT'ION OCT-07 at H.o_SPLIT GREEN BOOK FINAL" xfId="1623"/>
    <cellStyle name="_GBP, PRESENT'ION OCT-07 at H.o_STEEL RECONCELLATION final" xfId="1624"/>
    <cellStyle name="_Hand" xfId="194"/>
    <cellStyle name="_Hand__Presentation_Submitted_Feb' 09" xfId="1625"/>
    <cellStyle name="_Hand_Approved G B Neyveli WEF DEC.08 HO" xfId="1626"/>
    <cellStyle name="_Hand_ASHOK VIHAR BUDGET APPROVAL AUG 09" xfId="1627"/>
    <cellStyle name="_Hand_BHEL Bawana  Presentation April '09 printing" xfId="1628"/>
    <cellStyle name="_Hand_BHEL Bawana  Presentation Nov'09" xfId="1629"/>
    <cellStyle name="_Hand_BHEL Bawana Presentation Dec'08GG" xfId="1630"/>
    <cellStyle name="_Hand_BHEL Neyveli Presentation Dec'09.xls" xfId="1631"/>
    <cellStyle name="_Hand_BHEL Neyveli Presentation May'09" xfId="1632"/>
    <cellStyle name="_Hand_Budget for Approval Aug to Oct09" xfId="1633"/>
    <cellStyle name="_Hand_Copy of Budget-Sep-Oct-Nov-09-MAIN-13-08-2009-MAIN" xfId="1634"/>
    <cellStyle name="_Hand_Copy of STEEL RECONCELLATION" xfId="1635"/>
    <cellStyle name="_Hand_DMRC Budget June.2009" xfId="195"/>
    <cellStyle name="_Hand_DMRC Budget June.2009_Profitability - Format" xfId="196"/>
    <cellStyle name="_Hand_LOAN STATUS- APRIL 2009 2009" xfId="1636"/>
    <cellStyle name="_Hand_LOAN STATUS- APRIL 2009 2009_BHEL Bawana  Presentation Nov'09" xfId="1637"/>
    <cellStyle name="_Hand_MONTHLY BUDGET Aug-09,Sep-09 Oct-09 -" xfId="1638"/>
    <cellStyle name="_Hand_MONTHLY BUDGET June,July,Aug-09" xfId="1639"/>
    <cellStyle name="_Hand_MONTHLY BUDGET May,June,July-09" xfId="1640"/>
    <cellStyle name="_Hand_MONTHLY BUDGET_Jan-10 Feb-10,March- 10" xfId="1641"/>
    <cellStyle name="_Hand_MONTHLY_BUDGET_Dec_90_Jan-10_Feb-_10" xfId="1642"/>
    <cellStyle name="_Hand_MONTHLY_BUDGET_Oct-09_Nov-09_Dec-09" xfId="1643"/>
    <cellStyle name="_Hand_MPR May '09' 01.06.09 correctrd" xfId="197"/>
    <cellStyle name="_Hand_MPR May '09' 01.06.09 correctrd_Profitability - Format" xfId="198"/>
    <cellStyle name="_Hand_NTPC Dadri Presentation April'09" xfId="1644"/>
    <cellStyle name="_Hand_NTPC Dadri Presentation April'09_BHEL Bawana  Presentation Nov'09" xfId="1645"/>
    <cellStyle name="_Hand_Photographs Bawana" xfId="1646"/>
    <cellStyle name="_Hand_Presentation APRIL 2009" xfId="1647"/>
    <cellStyle name="_Hand_Presentation APRIL 2009_ASHOK VIHAR BUDGET APPROVAL AUG 09" xfId="1648"/>
    <cellStyle name="_Hand_Presentation APRIL 2009_SPLIT GREEN BOOK" xfId="1649"/>
    <cellStyle name="_Hand_Presentation APRIL 2009_SPLIT GREEN BOOK FINAL" xfId="1650"/>
    <cellStyle name="_Hand_Profitability - AUG" xfId="1651"/>
    <cellStyle name="_Hand_Profitability - oct-09" xfId="1652"/>
    <cellStyle name="_Hand_Profitability - SEPT" xfId="1653"/>
    <cellStyle name="_Hand_RABILL 4" xfId="1654"/>
    <cellStyle name="_Hand_RABILL 4_ASHOK VIHAR BUDGET APPROVAL AUG 09" xfId="1655"/>
    <cellStyle name="_Hand_RABILL 4_SPLIT GREEN BOOK" xfId="1656"/>
    <cellStyle name="_Hand_RABILL 4_SPLIT GREEN BOOK FINAL" xfId="1657"/>
    <cellStyle name="_Hand_rathore5.03.09" xfId="199"/>
    <cellStyle name="_Hand_rathore5.03.09_Profitability - Format" xfId="200"/>
    <cellStyle name="_Hand_Revised G B  Neyveli on Aug '09" xfId="1658"/>
    <cellStyle name="_Hand_Revised G B  Neyveli on May'09" xfId="1659"/>
    <cellStyle name="_Hand_SPLIT GREEN BOOK FINAL" xfId="1660"/>
    <cellStyle name="_Hand_STEEL RECONCELLATION final" xfId="1661"/>
    <cellStyle name="_Hindarence report of GBP (1 -feb-08)" xfId="201"/>
    <cellStyle name="_HINDERANCE" xfId="202"/>
    <cellStyle name="_Hindrance March-08" xfId="203"/>
    <cellStyle name="_Hindrance March-08__Presentation_Submitted_Feb' 09" xfId="1662"/>
    <cellStyle name="_Hindrance March-08_Approved G B Neyveli WEF DEC.08 HO" xfId="1663"/>
    <cellStyle name="_Hindrance March-08_ASHOK VIHAR BUDGET APPROVAL AUG 09" xfId="1664"/>
    <cellStyle name="_Hindrance March-08_BHEL Bawana  Presentation April '09 printing" xfId="1665"/>
    <cellStyle name="_Hindrance March-08_BHEL Bawana  Presentation Nov'09" xfId="1666"/>
    <cellStyle name="_Hindrance March-08_BHEL Bawana Presentation Dec'08GG" xfId="1667"/>
    <cellStyle name="_Hindrance March-08_BHEL Neyveli Presentation Dec'09.xls" xfId="1668"/>
    <cellStyle name="_Hindrance March-08_BHEL Neyveli Presentation May'09" xfId="1669"/>
    <cellStyle name="_Hindrance March-08_Budget for Approval Aug to Oct09" xfId="1670"/>
    <cellStyle name="_Hindrance March-08_Copy of Budget-Sep-Oct-Nov-09-MAIN-13-08-2009-MAIN" xfId="1671"/>
    <cellStyle name="_Hindrance March-08_Copy of STEEL RECONCELLATION" xfId="1672"/>
    <cellStyle name="_Hindrance March-08_DMRC Budget June.2009" xfId="204"/>
    <cellStyle name="_Hindrance March-08_DMRC Budget June.2009_Profitability - Format" xfId="205"/>
    <cellStyle name="_Hindrance March-08_LOAN STATUS- APRIL 2009 2009" xfId="1673"/>
    <cellStyle name="_Hindrance March-08_LOAN STATUS- APRIL 2009 2009_BHEL Bawana  Presentation Nov'09" xfId="1674"/>
    <cellStyle name="_Hindrance March-08_MONTHLY BUDGET Aug-09,Sep-09 Oct-09 -" xfId="1675"/>
    <cellStyle name="_Hindrance March-08_MONTHLY BUDGET June,July,Aug-09" xfId="1676"/>
    <cellStyle name="_Hindrance March-08_MONTHLY BUDGET May,June,July-09" xfId="1677"/>
    <cellStyle name="_Hindrance March-08_MONTHLY BUDGET_Jan-10 Feb-10,March- 10" xfId="1678"/>
    <cellStyle name="_Hindrance March-08_MONTHLY_BUDGET_Dec_90_Jan-10_Feb-_10" xfId="1679"/>
    <cellStyle name="_Hindrance March-08_MONTHLY_BUDGET_Oct-09_Nov-09_Dec-09" xfId="1680"/>
    <cellStyle name="_Hindrance March-08_MPR May '09' 01.06.09 correctrd" xfId="206"/>
    <cellStyle name="_Hindrance March-08_MPR May '09' 01.06.09 correctrd_Profitability - Format" xfId="207"/>
    <cellStyle name="_Hindrance March-08_NTPC Dadri Presentation April'09" xfId="1681"/>
    <cellStyle name="_Hindrance March-08_NTPC Dadri Presentation April'09_BHEL Bawana  Presentation Nov'09" xfId="1682"/>
    <cellStyle name="_Hindrance March-08_Photographs Bawana" xfId="1683"/>
    <cellStyle name="_Hindrance March-08_Presentation APRIL 2009" xfId="1684"/>
    <cellStyle name="_Hindrance March-08_Presentation APRIL 2009_ASHOK VIHAR BUDGET APPROVAL AUG 09" xfId="1685"/>
    <cellStyle name="_Hindrance March-08_Presentation APRIL 2009_SPLIT GREEN BOOK" xfId="1686"/>
    <cellStyle name="_Hindrance March-08_Presentation APRIL 2009_SPLIT GREEN BOOK FINAL" xfId="1687"/>
    <cellStyle name="_Hindrance March-08_Profitability - AUG" xfId="1688"/>
    <cellStyle name="_Hindrance March-08_Profitability - oct-09" xfId="1689"/>
    <cellStyle name="_Hindrance March-08_Profitability - SEPT" xfId="1690"/>
    <cellStyle name="_Hindrance March-08_RABILL 4" xfId="1691"/>
    <cellStyle name="_Hindrance March-08_RABILL 4_ASHOK VIHAR BUDGET APPROVAL AUG 09" xfId="1692"/>
    <cellStyle name="_Hindrance March-08_RABILL 4_SPLIT GREEN BOOK" xfId="1693"/>
    <cellStyle name="_Hindrance March-08_RABILL 4_SPLIT GREEN BOOK FINAL" xfId="1694"/>
    <cellStyle name="_Hindrance March-08_rathore5.03.09" xfId="208"/>
    <cellStyle name="_Hindrance March-08_rathore5.03.09_Profitability - Format" xfId="209"/>
    <cellStyle name="_Hindrance March-08_Revised G B  Neyveli on Aug '09" xfId="1695"/>
    <cellStyle name="_Hindrance March-08_Revised G B  Neyveli on May'09" xfId="1696"/>
    <cellStyle name="_Hindrance March-08_SPLIT GREEN BOOK FINAL" xfId="1697"/>
    <cellStyle name="_Hindrance March-08_STEEL RECONCELLATION final" xfId="1698"/>
    <cellStyle name="_Hindrance report" xfId="210"/>
    <cellStyle name="_Hindrance report (3)" xfId="211"/>
    <cellStyle name="_Hindrance report (3)__Presentation_Submitted_Feb' 09" xfId="1699"/>
    <cellStyle name="_Hindrance report (3)_Approved G B Neyveli WEF DEC.08 HO" xfId="1700"/>
    <cellStyle name="_Hindrance report (3)_ASHOK VIHAR BUDGET APPROVAL AUG 09" xfId="1701"/>
    <cellStyle name="_Hindrance report (3)_BHEL Bawana  Presentation April '09 printing" xfId="1702"/>
    <cellStyle name="_Hindrance report (3)_BHEL Bawana  Presentation Nov'09" xfId="1703"/>
    <cellStyle name="_Hindrance report (3)_BHEL Bawana Presentation Dec'08GG" xfId="1704"/>
    <cellStyle name="_Hindrance report (3)_BHEL Neyveli Presentation Dec'09.xls" xfId="1705"/>
    <cellStyle name="_Hindrance report (3)_BHEL Neyveli Presentation May'09" xfId="1706"/>
    <cellStyle name="_Hindrance report (3)_Birla Tyres-Balasore vkm approved G B" xfId="1707"/>
    <cellStyle name="_Hindrance report (3)_Budget for Approval Aug to Oct09" xfId="1708"/>
    <cellStyle name="_Hindrance report (3)_Copy of Budget-Sep-Oct-Nov-09-MAIN-13-08-2009-MAIN" xfId="1709"/>
    <cellStyle name="_Hindrance report (3)_Copy of STEEL RECONCELLATION" xfId="1710"/>
    <cellStyle name="_Hindrance report (3)_DMRC Budget June.2009" xfId="212"/>
    <cellStyle name="_Hindrance report (3)_DMRC Budget June.2009_Profitability - Format" xfId="213"/>
    <cellStyle name="_Hindrance report (3)_LOAN STATUS- APRIL 2009 2009" xfId="1711"/>
    <cellStyle name="_Hindrance report (3)_LOAN STATUS- APRIL 2009 2009_BHEL Bawana  Presentation Nov'09" xfId="1712"/>
    <cellStyle name="_Hindrance report (3)_MONTHLY BUDGET Aug-09,Sep-09 Oct-09 -" xfId="1713"/>
    <cellStyle name="_Hindrance report (3)_MONTHLY BUDGET June,July,Aug-09" xfId="1714"/>
    <cellStyle name="_Hindrance report (3)_MONTHLY BUDGET May,June,July-09" xfId="1715"/>
    <cellStyle name="_Hindrance report (3)_MONTHLY BUDGET_Jan-10 Feb-10,March- 10" xfId="1716"/>
    <cellStyle name="_Hindrance report (3)_MONTHLY_BUDGET_Dec_90_Jan-10_Feb-_10" xfId="1717"/>
    <cellStyle name="_Hindrance report (3)_MONTHLY_BUDGET_Oct-09_Nov-09_Dec-09" xfId="1718"/>
    <cellStyle name="_Hindrance report (3)_MPR May '09' 01.06.09 correctrd" xfId="214"/>
    <cellStyle name="_Hindrance report (3)_MPR May '09' 01.06.09 correctrd_Profitability - Format" xfId="215"/>
    <cellStyle name="_Hindrance report (3)_NTPC Dadri Presentation April'09" xfId="1719"/>
    <cellStyle name="_Hindrance report (3)_NTPC Dadri Presentation April'09_BHEL Bawana  Presentation Nov'09" xfId="1720"/>
    <cellStyle name="_Hindrance report (3)_Photographs Bawana" xfId="1721"/>
    <cellStyle name="_Hindrance report (3)_Presentation APRIL 2009" xfId="1722"/>
    <cellStyle name="_Hindrance report (3)_Presentation APRIL 2009_ASHOK VIHAR BUDGET APPROVAL AUG 09" xfId="1723"/>
    <cellStyle name="_Hindrance report (3)_Presentation APRIL 2009_SPLIT GREEN BOOK" xfId="1724"/>
    <cellStyle name="_Hindrance report (3)_Presentation APRIL 2009_SPLIT GREEN BOOK FINAL" xfId="1725"/>
    <cellStyle name="_Hindrance report (3)_Profitability - AUG" xfId="1726"/>
    <cellStyle name="_Hindrance report (3)_Profitability - oct-09" xfId="1727"/>
    <cellStyle name="_Hindrance report (3)_Profitability - SEPT" xfId="1728"/>
    <cellStyle name="_Hindrance report (3)_RABILL 4" xfId="1729"/>
    <cellStyle name="_Hindrance report (3)_RABILL 4_ASHOK VIHAR BUDGET APPROVAL AUG 09" xfId="1730"/>
    <cellStyle name="_Hindrance report (3)_RABILL 4_SPLIT GREEN BOOK" xfId="1731"/>
    <cellStyle name="_Hindrance report (3)_RABILL 4_SPLIT GREEN BOOK FINAL" xfId="1732"/>
    <cellStyle name="_Hindrance report (3)_rathore5.03.09" xfId="216"/>
    <cellStyle name="_Hindrance report (3)_rathore5.03.09_Profitability - Format" xfId="217"/>
    <cellStyle name="_Hindrance report (3)_Revised G B  Neyveli on Aug '09" xfId="1733"/>
    <cellStyle name="_Hindrance report (3)_Revised G B  Neyveli on May'09" xfId="1734"/>
    <cellStyle name="_Hindrance report (3)_SPLIT GREEN BOOK FINAL" xfId="1735"/>
    <cellStyle name="_Hindrance report (3)_STEEL RECONCELLATION final" xfId="1736"/>
    <cellStyle name="_Hindrance report(0901)" xfId="218"/>
    <cellStyle name="_Hindrance report(0901)__Presentation_Submitted_Feb' 09" xfId="1737"/>
    <cellStyle name="_Hindrance report(0901)_Approved G B Neyveli WEF DEC.08 HO" xfId="1738"/>
    <cellStyle name="_Hindrance report(0901)_ASHOK VIHAR BUDGET APPROVAL AUG 09" xfId="1739"/>
    <cellStyle name="_Hindrance report(0901)_BHEL Bawana  Presentation April '09 printing" xfId="1740"/>
    <cellStyle name="_Hindrance report(0901)_BHEL Bawana  Presentation Nov'09" xfId="1741"/>
    <cellStyle name="_Hindrance report(0901)_BHEL Bawana Presentation Dec'08GG" xfId="1742"/>
    <cellStyle name="_Hindrance report(0901)_BHEL Neyveli Presentation Dec'09.xls" xfId="1743"/>
    <cellStyle name="_Hindrance report(0901)_BHEL Neyveli Presentation May'09" xfId="1744"/>
    <cellStyle name="_Hindrance report(0901)_Birla Tyres-Balasore vkm approved G B" xfId="1745"/>
    <cellStyle name="_Hindrance report(0901)_Budget for Approval Aug to Oct09" xfId="1746"/>
    <cellStyle name="_Hindrance report(0901)_Copy of Budget-Sep-Oct-Nov-09-MAIN-13-08-2009-MAIN" xfId="1747"/>
    <cellStyle name="_Hindrance report(0901)_Copy of STEEL RECONCELLATION" xfId="1748"/>
    <cellStyle name="_Hindrance report(0901)_DMRC Budget June.2009" xfId="219"/>
    <cellStyle name="_Hindrance report(0901)_DMRC Budget June.2009_Profitability - Format" xfId="220"/>
    <cellStyle name="_Hindrance report(0901)_LOAN STATUS- APRIL 2009 2009" xfId="1749"/>
    <cellStyle name="_Hindrance report(0901)_LOAN STATUS- APRIL 2009 2009_BHEL Bawana  Presentation Nov'09" xfId="1750"/>
    <cellStyle name="_Hindrance report(0901)_MONTHLY BUDGET Aug-09,Sep-09 Oct-09 -" xfId="1751"/>
    <cellStyle name="_Hindrance report(0901)_MONTHLY BUDGET June,July,Aug-09" xfId="1752"/>
    <cellStyle name="_Hindrance report(0901)_MONTHLY BUDGET May,June,July-09" xfId="1753"/>
    <cellStyle name="_Hindrance report(0901)_MONTHLY BUDGET_Jan-10 Feb-10,March- 10" xfId="1754"/>
    <cellStyle name="_Hindrance report(0901)_MONTHLY_BUDGET_Dec_90_Jan-10_Feb-_10" xfId="1755"/>
    <cellStyle name="_Hindrance report(0901)_MONTHLY_BUDGET_Oct-09_Nov-09_Dec-09" xfId="1756"/>
    <cellStyle name="_Hindrance report(0901)_MPR May '09' 01.06.09 correctrd" xfId="221"/>
    <cellStyle name="_Hindrance report(0901)_MPR May '09' 01.06.09 correctrd_Profitability - Format" xfId="222"/>
    <cellStyle name="_Hindrance report(0901)_NTPC Dadri Presentation April'09" xfId="1757"/>
    <cellStyle name="_Hindrance report(0901)_NTPC Dadri Presentation April'09_BHEL Bawana  Presentation Nov'09" xfId="1758"/>
    <cellStyle name="_Hindrance report(0901)_Photographs Bawana" xfId="1759"/>
    <cellStyle name="_Hindrance report(0901)_Presentation APRIL 2009" xfId="1760"/>
    <cellStyle name="_Hindrance report(0901)_Presentation APRIL 2009_ASHOK VIHAR BUDGET APPROVAL AUG 09" xfId="1761"/>
    <cellStyle name="_Hindrance report(0901)_Presentation APRIL 2009_SPLIT GREEN BOOK" xfId="1762"/>
    <cellStyle name="_Hindrance report(0901)_Presentation APRIL 2009_SPLIT GREEN BOOK FINAL" xfId="1763"/>
    <cellStyle name="_Hindrance report(0901)_Profitability - AUG" xfId="1764"/>
    <cellStyle name="_Hindrance report(0901)_Profitability - oct-09" xfId="1765"/>
    <cellStyle name="_Hindrance report(0901)_Profitability - SEPT" xfId="1766"/>
    <cellStyle name="_Hindrance report(0901)_RABILL 4" xfId="1767"/>
    <cellStyle name="_Hindrance report(0901)_RABILL 4_ASHOK VIHAR BUDGET APPROVAL AUG 09" xfId="1768"/>
    <cellStyle name="_Hindrance report(0901)_RABILL 4_SPLIT GREEN BOOK" xfId="1769"/>
    <cellStyle name="_Hindrance report(0901)_RABILL 4_SPLIT GREEN BOOK FINAL" xfId="1770"/>
    <cellStyle name="_Hindrance report(0901)_rathore5.03.09" xfId="223"/>
    <cellStyle name="_Hindrance report(0901)_rathore5.03.09_Profitability - Format" xfId="224"/>
    <cellStyle name="_Hindrance report(0901)_Revised G B  Neyveli on Aug '09" xfId="1771"/>
    <cellStyle name="_Hindrance report(0901)_Revised G B  Neyveli on May'09" xfId="1772"/>
    <cellStyle name="_Hindrance report(0901)_SPLIT GREEN BOOK FINAL" xfId="1773"/>
    <cellStyle name="_Hindrance report(0901)_STEEL RECONCELLATION final" xfId="1774"/>
    <cellStyle name="_Hindrance report__Presentation_Submitted_Feb' 09" xfId="1775"/>
    <cellStyle name="_Hindrance report_Approved G B Neyveli WEF DEC.08 HO" xfId="1776"/>
    <cellStyle name="_Hindrance report_ASHOK VIHAR BUDGET APPROVAL AUG 09" xfId="1777"/>
    <cellStyle name="_Hindrance report_BHEL Bawana  Presentation April '09 printing" xfId="1778"/>
    <cellStyle name="_Hindrance report_BHEL Bawana  Presentation Nov'09" xfId="1779"/>
    <cellStyle name="_Hindrance report_BHEL Bawana Presentation Dec'08GG" xfId="1780"/>
    <cellStyle name="_Hindrance report_BHEL Neyveli Presentation Dec'09.xls" xfId="1781"/>
    <cellStyle name="_Hindrance report_BHEL Neyveli Presentation May'09" xfId="1782"/>
    <cellStyle name="_Hindrance report_Birla Tyres-Balasore vkm approved G B" xfId="1783"/>
    <cellStyle name="_Hindrance report_Budget for Approval Aug to Oct09" xfId="1784"/>
    <cellStyle name="_Hindrance report_Copy of Budget-Sep-Oct-Nov-09-MAIN-13-08-2009-MAIN" xfId="1785"/>
    <cellStyle name="_Hindrance report_Copy of STEEL RECONCELLATION" xfId="1786"/>
    <cellStyle name="_Hindrance report_DMRC Budget June.2009" xfId="225"/>
    <cellStyle name="_Hindrance report_DMRC Budget June.2009_Profitability - Format" xfId="226"/>
    <cellStyle name="_Hindrance report_LOAN STATUS- APRIL 2009 2009" xfId="1787"/>
    <cellStyle name="_Hindrance report_LOAN STATUS- APRIL 2009 2009_BHEL Bawana  Presentation Nov'09" xfId="1788"/>
    <cellStyle name="_Hindrance report_MONTHLY BUDGET Aug-09,Sep-09 Oct-09 -" xfId="1789"/>
    <cellStyle name="_Hindrance report_MONTHLY BUDGET June,July,Aug-09" xfId="1790"/>
    <cellStyle name="_Hindrance report_MONTHLY BUDGET May,June,July-09" xfId="1791"/>
    <cellStyle name="_Hindrance report_MONTHLY BUDGET_Jan-10 Feb-10,March- 10" xfId="1792"/>
    <cellStyle name="_Hindrance report_MONTHLY_BUDGET_Dec_90_Jan-10_Feb-_10" xfId="1793"/>
    <cellStyle name="_Hindrance report_MONTHLY_BUDGET_Oct-09_Nov-09_Dec-09" xfId="1794"/>
    <cellStyle name="_Hindrance report_MPR -April '09" xfId="1795"/>
    <cellStyle name="_Hindrance report_MPR May '09' 01.06.09 correctrd" xfId="227"/>
    <cellStyle name="_Hindrance report_MPR May '09' 01.06.09 correctrd_Profitability - Format" xfId="228"/>
    <cellStyle name="_Hindrance report_NTPC Dadri Presentation April'09" xfId="1796"/>
    <cellStyle name="_Hindrance report_NTPC Dadri Presentation April'09_BHEL Bawana  Presentation Nov'09" xfId="1797"/>
    <cellStyle name="_Hindrance report_Photographs Bawana" xfId="1798"/>
    <cellStyle name="_Hindrance report_Presentation APRIL 2009" xfId="1799"/>
    <cellStyle name="_Hindrance report_Presentation APRIL 2009_ASHOK VIHAR BUDGET APPROVAL AUG 09" xfId="1800"/>
    <cellStyle name="_Hindrance report_Presentation APRIL 2009_SPLIT GREEN BOOK" xfId="1801"/>
    <cellStyle name="_Hindrance report_Presentation APRIL 2009_SPLIT GREEN BOOK FINAL" xfId="1802"/>
    <cellStyle name="_Hindrance report_Profitability - AUG" xfId="1803"/>
    <cellStyle name="_Hindrance report_Profitability - oct-09" xfId="1804"/>
    <cellStyle name="_Hindrance report_Profitability - SEPT" xfId="1805"/>
    <cellStyle name="_Hindrance report_RABILL 4" xfId="1806"/>
    <cellStyle name="_Hindrance report_RABILL 4_ASHOK VIHAR BUDGET APPROVAL AUG 09" xfId="1807"/>
    <cellStyle name="_Hindrance report_RABILL 4_SPLIT GREEN BOOK" xfId="1808"/>
    <cellStyle name="_Hindrance report_RABILL 4_SPLIT GREEN BOOK FINAL" xfId="1809"/>
    <cellStyle name="_Hindrance report_rathore5.03.09" xfId="229"/>
    <cellStyle name="_Hindrance report_rathore5.03.09_Profitability - Format" xfId="230"/>
    <cellStyle name="_Hindrance report_Revised G B  Neyveli on Aug '09" xfId="1810"/>
    <cellStyle name="_Hindrance report_Revised G B  Neyveli on May'09" xfId="1811"/>
    <cellStyle name="_Hindrance report_SPLIT GREEN BOOK FINAL" xfId="1812"/>
    <cellStyle name="_Hindrance report_STEEL RECONCELLATION final" xfId="1813"/>
    <cellStyle name="_Hindrances" xfId="231"/>
    <cellStyle name="_Hindrances__Presentation_Submitted_Feb' 09" xfId="1814"/>
    <cellStyle name="_Hindrances_Approved G B Neyveli WEF DEC.08 HO" xfId="1815"/>
    <cellStyle name="_Hindrances_ASHOK VIHAR BUDGET APPROVAL AUG 09" xfId="1816"/>
    <cellStyle name="_Hindrances_BHEL Bawana  Presentation April '09 printing" xfId="1817"/>
    <cellStyle name="_Hindrances_BHEL Bawana  Presentation Nov'09" xfId="1818"/>
    <cellStyle name="_Hindrances_BHEL Bawana Presentation Dec'08GG" xfId="1819"/>
    <cellStyle name="_Hindrances_BHEL Neyveli Presentation Dec'09.xls" xfId="1820"/>
    <cellStyle name="_Hindrances_BHEL Neyveli Presentation May'09" xfId="1821"/>
    <cellStyle name="_Hindrances_Birla Tyres-Balasore vkm approved G B" xfId="1822"/>
    <cellStyle name="_Hindrances_Budget for Approval Aug to Oct09" xfId="1823"/>
    <cellStyle name="_Hindrances_Copy of Budget-Sep-Oct-Nov-09-MAIN-13-08-2009-MAIN" xfId="1824"/>
    <cellStyle name="_Hindrances_Copy of STEEL RECONCELLATION" xfId="1825"/>
    <cellStyle name="_Hindrances_DMRC Budget June.2009" xfId="232"/>
    <cellStyle name="_Hindrances_DMRC Budget June.2009_Profitability - Format" xfId="233"/>
    <cellStyle name="_Hindrances_LOAN STATUS- APRIL 2009 2009" xfId="1826"/>
    <cellStyle name="_Hindrances_LOAN STATUS- APRIL 2009 2009_BHEL Bawana  Presentation Nov'09" xfId="1827"/>
    <cellStyle name="_Hindrances_MONTHLY BUDGET Aug-09,Sep-09 Oct-09 -" xfId="1828"/>
    <cellStyle name="_Hindrances_MONTHLY BUDGET June,July,Aug-09" xfId="1829"/>
    <cellStyle name="_Hindrances_MONTHLY BUDGET May,June,July-09" xfId="1830"/>
    <cellStyle name="_Hindrances_MONTHLY BUDGET_Jan-10 Feb-10,March- 10" xfId="1831"/>
    <cellStyle name="_Hindrances_MONTHLY_BUDGET_Dec_90_Jan-10_Feb-_10" xfId="1832"/>
    <cellStyle name="_Hindrances_MONTHLY_BUDGET_Oct-09_Nov-09_Dec-09" xfId="1833"/>
    <cellStyle name="_Hindrances_MPR -April '09" xfId="1834"/>
    <cellStyle name="_Hindrances_MPR May '09' 01.06.09 correctrd" xfId="234"/>
    <cellStyle name="_Hindrances_MPR May '09' 01.06.09 correctrd_Profitability - Format" xfId="235"/>
    <cellStyle name="_Hindrances_NTPC Dadri Presentation April'09" xfId="1835"/>
    <cellStyle name="_Hindrances_NTPC Dadri Presentation April'09_BHEL Bawana  Presentation Nov'09" xfId="1836"/>
    <cellStyle name="_Hindrances_Photographs Bawana" xfId="1837"/>
    <cellStyle name="_Hindrances_Presentation APRIL 2009" xfId="1838"/>
    <cellStyle name="_Hindrances_Presentation APRIL 2009_ASHOK VIHAR BUDGET APPROVAL AUG 09" xfId="1839"/>
    <cellStyle name="_Hindrances_Presentation APRIL 2009_SPLIT GREEN BOOK" xfId="1840"/>
    <cellStyle name="_Hindrances_Presentation APRIL 2009_SPLIT GREEN BOOK FINAL" xfId="1841"/>
    <cellStyle name="_Hindrances_Profitability - AUG" xfId="1842"/>
    <cellStyle name="_Hindrances_Profitability - oct-09" xfId="1843"/>
    <cellStyle name="_Hindrances_Profitability - SEPT" xfId="1844"/>
    <cellStyle name="_Hindrances_RABILL 4" xfId="1845"/>
    <cellStyle name="_Hindrances_RABILL 4_ASHOK VIHAR BUDGET APPROVAL AUG 09" xfId="1846"/>
    <cellStyle name="_Hindrances_RABILL 4_SPLIT GREEN BOOK" xfId="1847"/>
    <cellStyle name="_Hindrances_RABILL 4_SPLIT GREEN BOOK FINAL" xfId="1848"/>
    <cellStyle name="_Hindrances_rathore5.03.09" xfId="236"/>
    <cellStyle name="_Hindrances_rathore5.03.09_Profitability - Format" xfId="237"/>
    <cellStyle name="_Hindrances_Revised G B  Neyveli on Aug '09" xfId="1849"/>
    <cellStyle name="_Hindrances_Revised G B  Neyveli on May'09" xfId="1850"/>
    <cellStyle name="_Hindrances_SPLIT GREEN BOOK FINAL" xfId="1851"/>
    <cellStyle name="_Hindrances_STEEL RECONCELLATION final" xfId="1852"/>
    <cellStyle name="_IPC-10 March-08  (SBU)" xfId="238"/>
    <cellStyle name="_IPC-10 March-08  (SBU)__Presentation_Submitted_Feb' 09" xfId="1853"/>
    <cellStyle name="_IPC-10 March-08  (SBU)_ASHOK VIHAR BUDGET APPROVAL AUG 09" xfId="1854"/>
    <cellStyle name="_IPC-10 March-08  (SBU)_BHEL Bawana  Presentation Nov'09" xfId="1855"/>
    <cellStyle name="_IPC-10 March-08  (SBU)_BUD DMRC APRIL" xfId="239"/>
    <cellStyle name="_IPC-10 March-08  (SBU)_BUD DMRC APRIL_ASHOK VIHAR BUDGET APPROVAL AUG 09" xfId="1856"/>
    <cellStyle name="_IPC-10 March-08  (SBU)_BUD DMRC APRIL_DCMBH ASHOK VIHAR" xfId="1857"/>
    <cellStyle name="_IPC-10 March-08  (SBU)_BUD DMRC APRIL_DMRC Budget June.2009" xfId="240"/>
    <cellStyle name="_IPC-10 March-08  (SBU)_BUD DMRC APRIL_DMRC Budget June.2009_Profitability - Format" xfId="241"/>
    <cellStyle name="_IPC-10 March-08  (SBU)_BUD DMRC APRIL_MPR May '09' 01.06.09 correctrd" xfId="242"/>
    <cellStyle name="_IPC-10 March-08  (SBU)_BUD DMRC APRIL_MPR May '09' 01.06.09 correctrd_Profitability - Format" xfId="243"/>
    <cellStyle name="_IPC-10 March-08  (SBU)_Budget for Approval-Jul-2009-MAIN-04-07-2009" xfId="1858"/>
    <cellStyle name="_IPC-10 March-08  (SBU)_Copy of Budget-Sep-Oct-Nov-09-MAIN-13-08-2009-MAIN" xfId="1859"/>
    <cellStyle name="_IPC-10 March-08  (SBU)_Daily Loss Report(DLR)(Rev)-21-01-2010" xfId="1860"/>
    <cellStyle name="_IPC-10 March-08  (SBU)_DCMBH ASHOK VIHAR" xfId="1861"/>
    <cellStyle name="_IPC-10 March-08  (SBU)_DMRC Budget June.2009" xfId="244"/>
    <cellStyle name="_IPC-10 March-08  (SBU)_DMRC Budget June.2009_Profitability - Format" xfId="245"/>
    <cellStyle name="_IPC-10 March-08  (SBU)_DMRC INTERNAL MPRMARCH" xfId="1862"/>
    <cellStyle name="_IPC-10 March-08  (SBU)_HINDRENCE" xfId="246"/>
    <cellStyle name="_IPC-10 March-08  (SBU)_HINDRENCE for MPR 09" xfId="247"/>
    <cellStyle name="_IPC-10 March-08  (SBU)_HINDRENCE for MPR 09_ASHOK VIHAR BUDGET APPROVAL AUG 09" xfId="1863"/>
    <cellStyle name="_IPC-10 March-08  (SBU)_HINDRENCE for MPR 09_DCMBH ASHOK VIHAR" xfId="1864"/>
    <cellStyle name="_IPC-10 March-08  (SBU)_HINDRENCE for MPR 09_Presentation apr-09 ( Corrected)" xfId="248"/>
    <cellStyle name="_IPC-10 March-08  (SBU)_HINDRENCE for MPR 09_Presentation apr-09 ( Corrected)_ASHOK VIHAR BUDGET APPROVAL AUG 09" xfId="1865"/>
    <cellStyle name="_IPC-10 March-08  (SBU)_HINDRENCE for MPR 09_Presentation apr-09 ( Corrected)_DCMBH ASHOK VIHAR" xfId="1866"/>
    <cellStyle name="_IPC-10 March-08  (SBU)_HINDRENCE_ASHOK VIHAR BUDGET APPROVAL AUG 09" xfId="1867"/>
    <cellStyle name="_IPC-10 March-08  (SBU)_HINDRENCE_DCMBH ASHOK VIHAR" xfId="1868"/>
    <cellStyle name="_IPC-10 March-08  (SBU)_HINDRENCE_Presentation apr-09 ( Corrected)" xfId="249"/>
    <cellStyle name="_IPC-10 March-08  (SBU)_HINDRENCE_Presentation apr-09 ( Corrected)_ASHOK VIHAR BUDGET APPROVAL AUG 09" xfId="1869"/>
    <cellStyle name="_IPC-10 March-08  (SBU)_HINDRENCE_Presentation apr-09 ( Corrected)_DCMBH ASHOK VIHAR" xfId="1870"/>
    <cellStyle name="_IPC-10 March-08  (SBU)_Inflow n Outflow - Proposed VS Actuals - Format By 300509" xfId="1871"/>
    <cellStyle name="_IPC-10 March-08  (SBU)_Inflow n Outflow - Proposed VS Actuals - Format By 300509_Inflow n Outflow - Proposed VS Actuals - August 2009" xfId="1872"/>
    <cellStyle name="_IPC-10 March-08  (SBU)_Machinery-Utilization-Report-NEW-DEC-2009" xfId="1873"/>
    <cellStyle name="_IPC-10 March-08  (SBU)_Machinery-Utilization-Report-NEW-NOV-2009" xfId="1874"/>
    <cellStyle name="_IPC-10 March-08  (SBU)_Machinery-Utilization-Report-NEW-OCT-2009" xfId="1875"/>
    <cellStyle name="_IPC-10 March-08  (SBU)_MONTHLY BUDGET_Jan-10 Feb-10,March- 10" xfId="1876"/>
    <cellStyle name="_IPC-10 March-08  (SBU)_MONTHLY_BUDGET_Dec_90_Jan-10_Feb-_10" xfId="1877"/>
    <cellStyle name="_IPC-10 March-08  (SBU)_MPR March '09' (Working)" xfId="250"/>
    <cellStyle name="_IPC-10 March-08  (SBU)_MPR March '09' (Working)_ASHOK VIHAR BUDGET APPROVAL AUG 09" xfId="1878"/>
    <cellStyle name="_IPC-10 March-08  (SBU)_MPR March '09' (Working)_DCMBH ASHOK VIHAR" xfId="1879"/>
    <cellStyle name="_IPC-10 March-08  (SBU)_MPR March '09' (Working)_DMRC Budget June.2009" xfId="251"/>
    <cellStyle name="_IPC-10 March-08  (SBU)_MPR March '09' (Working)_DMRC Budget June.2009_Profitability - Format" xfId="252"/>
    <cellStyle name="_IPC-10 March-08  (SBU)_MPR March '09' (Working)_MPR May '09' 01.06.09 correctrd" xfId="253"/>
    <cellStyle name="_IPC-10 March-08  (SBU)_MPR March '09' (Working)_MPR May '09' 01.06.09 correctrd_Profitability - Format" xfId="254"/>
    <cellStyle name="_IPC-10 March-08  (SBU)_MPR May '09' 01.06.09 correctrd" xfId="255"/>
    <cellStyle name="_IPC-10 March-08  (SBU)_MPR May '09' 01.06.09 correctrd_Profitability - Format" xfId="256"/>
    <cellStyle name="_IPC-10 March-08  (SBU)_PALWAL PRESENTATION JAN-09" xfId="257"/>
    <cellStyle name="_IPC-10 March-08  (SBU)_PALWAL PRESENTATION JAN-09_ASHOK VIHAR BUDGET APPROVAL AUG 09" xfId="1880"/>
    <cellStyle name="_IPC-10 March-08  (SBU)_PALWAL PRESENTATION JAN-09_DCMBH ASHOK VIHAR" xfId="1881"/>
    <cellStyle name="_IPC-10 March-08  (SBU)_PALWAL PRESENTATION JAN-09_DMRC Budget June.2009" xfId="258"/>
    <cellStyle name="_IPC-10 March-08  (SBU)_PALWAL PRESENTATION JAN-09_DMRC Budget June.2009_Profitability - Format" xfId="259"/>
    <cellStyle name="_IPC-10 March-08  (SBU)_PALWAL PRESENTATION JAN-09_MPR May '09' 01.06.09 correctrd" xfId="260"/>
    <cellStyle name="_IPC-10 March-08  (SBU)_PALWAL PRESENTATION JAN-09_MPR May '09' 01.06.09 correctrd_Profitability - Format" xfId="261"/>
    <cellStyle name="_IPC-10 March-08  (SBU)_Photographs Bawana" xfId="1882"/>
    <cellStyle name="_IPC-10 March-08  (SBU)_Photographs Bawana_BHEL Bawana  Presentation Nov'09" xfId="1883"/>
    <cellStyle name="_IPC-10 March-08  (SBU)_Photographs Bawana_MONTHLY BUDGET_Jan-10 Feb-10,March- 10" xfId="1884"/>
    <cellStyle name="_IPC-10 March-08  (SBU)_PRESENTATION-March-09" xfId="262"/>
    <cellStyle name="_IPC-10 March-08  (SBU)_PRESENTATION-March-09_ASHOK VIHAR BUDGET APPROVAL AUG 09" xfId="1885"/>
    <cellStyle name="_IPC-10 March-08  (SBU)_PRESENTATION-March-09_DCMBH ASHOK VIHAR" xfId="1886"/>
    <cellStyle name="_IPC-10 March-08  (SBU)_PRESENTATION-March-09_DMRC Budget June.2009" xfId="263"/>
    <cellStyle name="_IPC-10 March-08  (SBU)_PRESENTATION-March-09_DMRC Budget June.2009_Profitability - Format" xfId="264"/>
    <cellStyle name="_IPC-10 March-08  (SBU)_PRESENTATION-March-09_MPR May '09' 01.06.09 correctrd" xfId="265"/>
    <cellStyle name="_IPC-10 March-08  (SBU)_PRESENTATION-March-09_MPR May '09' 01.06.09 correctrd_Profitability - Format" xfId="266"/>
    <cellStyle name="_IPC-10 March-08  (SBU)_rathore5.03.09" xfId="267"/>
    <cellStyle name="_IPC-10 March-08  (SBU)_rathore5.03.09_Profitability - Format" xfId="268"/>
    <cellStyle name="_IPC-10 March-08  (SBU)_SPLIT GREEN BOOK FINAL" xfId="1887"/>
    <cellStyle name="_Labour Supply &amp; machinery &amp;Vehicle 878" xfId="269"/>
    <cellStyle name="_MAY'08 Budget, Client &amp; P.C Bill Observationn " xfId="270"/>
    <cellStyle name="_MILESTONE2" xfId="271"/>
    <cellStyle name="_MONTHLY BUDGET " xfId="272"/>
    <cellStyle name="_Monthly Budget (Oct) -0876" xfId="273"/>
    <cellStyle name="_MONTHLY DOC March'08. " xfId="274"/>
    <cellStyle name="_monthly hindrance " xfId="275"/>
    <cellStyle name="_monthly hindrance __Presentation_Submitted_Feb' 09" xfId="1888"/>
    <cellStyle name="_monthly hindrance _Approved G B Neyveli WEF DEC.08 HO" xfId="1889"/>
    <cellStyle name="_monthly hindrance _ASHOK VIHAR BUDGET APPROVAL AUG 09" xfId="1890"/>
    <cellStyle name="_monthly hindrance _BHEL Bawana  Presentation April '09 printing" xfId="1891"/>
    <cellStyle name="_monthly hindrance _BHEL Bawana  Presentation Nov'09" xfId="1892"/>
    <cellStyle name="_monthly hindrance _BHEL Bawana Presentation Dec'08GG" xfId="1893"/>
    <cellStyle name="_monthly hindrance _BHEL Neyveli Presentation Dec'09.xls" xfId="1894"/>
    <cellStyle name="_monthly hindrance _BHEL Neyveli Presentation May'09" xfId="1895"/>
    <cellStyle name="_monthly hindrance _Budget for Approval Aug to Oct09" xfId="1896"/>
    <cellStyle name="_monthly hindrance _Copy of Budget-Sep-Oct-Nov-09-MAIN-13-08-2009-MAIN" xfId="1897"/>
    <cellStyle name="_monthly hindrance _Copy of STEEL RECONCELLATION" xfId="1898"/>
    <cellStyle name="_monthly hindrance _DMRC Budget June.2009" xfId="276"/>
    <cellStyle name="_monthly hindrance _DMRC Budget June.2009_Profitability - Format" xfId="277"/>
    <cellStyle name="_monthly hindrance _LOAN STATUS- APRIL 2009 2009" xfId="1899"/>
    <cellStyle name="_monthly hindrance _LOAN STATUS- APRIL 2009 2009_BHEL Bawana  Presentation Nov'09" xfId="1900"/>
    <cellStyle name="_monthly hindrance _MONTHLY BUDGET Aug-09,Sep-09 Oct-09 -" xfId="1901"/>
    <cellStyle name="_monthly hindrance _MONTHLY BUDGET June,July,Aug-09" xfId="1902"/>
    <cellStyle name="_monthly hindrance _MONTHLY BUDGET May,June,July-09" xfId="1903"/>
    <cellStyle name="_monthly hindrance _MONTHLY BUDGET_Jan-10 Feb-10,March- 10" xfId="1904"/>
    <cellStyle name="_monthly hindrance _MONTHLY_BUDGET_Dec_90_Jan-10_Feb-_10" xfId="1905"/>
    <cellStyle name="_monthly hindrance _MONTHLY_BUDGET_Oct-09_Nov-09_Dec-09" xfId="1906"/>
    <cellStyle name="_monthly hindrance _MPR May '09' 01.06.09 correctrd" xfId="278"/>
    <cellStyle name="_monthly hindrance _MPR May '09' 01.06.09 correctrd_Profitability - Format" xfId="279"/>
    <cellStyle name="_monthly hindrance _NTPC Dadri Presentation April'09" xfId="1907"/>
    <cellStyle name="_monthly hindrance _NTPC Dadri Presentation April'09_BHEL Bawana  Presentation Nov'09" xfId="1908"/>
    <cellStyle name="_monthly hindrance _Photographs Bawana" xfId="1909"/>
    <cellStyle name="_monthly hindrance _Presentation APRIL 2009" xfId="1910"/>
    <cellStyle name="_monthly hindrance _Presentation APRIL 2009_ASHOK VIHAR BUDGET APPROVAL AUG 09" xfId="1911"/>
    <cellStyle name="_monthly hindrance _Presentation APRIL 2009_SPLIT GREEN BOOK" xfId="1912"/>
    <cellStyle name="_monthly hindrance _Presentation APRIL 2009_SPLIT GREEN BOOK FINAL" xfId="1913"/>
    <cellStyle name="_monthly hindrance _Profitability - AUG" xfId="1914"/>
    <cellStyle name="_monthly hindrance _Profitability - oct-09" xfId="1915"/>
    <cellStyle name="_monthly hindrance _Profitability - SEPT" xfId="1916"/>
    <cellStyle name="_monthly hindrance _RABILL 4" xfId="1917"/>
    <cellStyle name="_monthly hindrance _RABILL 4_ASHOK VIHAR BUDGET APPROVAL AUG 09" xfId="1918"/>
    <cellStyle name="_monthly hindrance _RABILL 4_SPLIT GREEN BOOK" xfId="1919"/>
    <cellStyle name="_monthly hindrance _RABILL 4_SPLIT GREEN BOOK FINAL" xfId="1920"/>
    <cellStyle name="_monthly hindrance _rathore5.03.09" xfId="280"/>
    <cellStyle name="_monthly hindrance _rathore5.03.09_Profitability - Format" xfId="281"/>
    <cellStyle name="_monthly hindrance _Revised G B  Neyveli on Aug '09" xfId="1921"/>
    <cellStyle name="_monthly hindrance _Revised G B  Neyveli on May'09" xfId="1922"/>
    <cellStyle name="_monthly hindrance _SPLIT GREEN BOOK FINAL" xfId="1923"/>
    <cellStyle name="_monthly hindrance _STEEL RECONCELLATION final" xfId="1924"/>
    <cellStyle name="_MP ROAD PROJECT" xfId="282"/>
    <cellStyle name="_MPRDC Presn  MARCH 08 -CERTIFIED" xfId="283"/>
    <cellStyle name="_MPRDC Presn  MARCH 08 -CERTIFIED__Presentation_Submitted_Feb' 09" xfId="1925"/>
    <cellStyle name="_MPRDC Presn  MARCH 08 -CERTIFIED_Approved G B Neyveli WEF DEC.08 HO" xfId="1926"/>
    <cellStyle name="_MPRDC Presn  MARCH 08 -CERTIFIED_ASHOK VIHAR BUDGET APPROVAL AUG 09" xfId="1927"/>
    <cellStyle name="_MPRDC Presn  MARCH 08 -CERTIFIED_BHEL Bawana  Presentation April '09 printing" xfId="1928"/>
    <cellStyle name="_MPRDC Presn  MARCH 08 -CERTIFIED_BHEL Bawana  Presentation Nov'09" xfId="1929"/>
    <cellStyle name="_MPRDC Presn  MARCH 08 -CERTIFIED_BHEL Bawana Presentation Dec'08GG" xfId="1930"/>
    <cellStyle name="_MPRDC Presn  MARCH 08 -CERTIFIED_BHEL Neyveli Presentation Dec'09.xls" xfId="1931"/>
    <cellStyle name="_MPRDC Presn  MARCH 08 -CERTIFIED_BHEL Neyveli Presentation May'09" xfId="1932"/>
    <cellStyle name="_MPRDC Presn  MARCH 08 -CERTIFIED_Budget for Approval Aug to Oct09" xfId="1933"/>
    <cellStyle name="_MPRDC Presn  MARCH 08 -CERTIFIED_Copy of Budget-Sep-Oct-Nov-09-MAIN-13-08-2009-MAIN" xfId="1934"/>
    <cellStyle name="_MPRDC Presn  MARCH 08 -CERTIFIED_Copy of STEEL RECONCELLATION" xfId="1935"/>
    <cellStyle name="_MPRDC Presn  MARCH 08 -CERTIFIED_DMRC Budget June.2009" xfId="284"/>
    <cellStyle name="_MPRDC Presn  MARCH 08 -CERTIFIED_DMRC Budget June.2009_Profitability - Format" xfId="285"/>
    <cellStyle name="_MPRDC Presn  MARCH 08 -CERTIFIED_LOAN STATUS- APRIL 2009 2009" xfId="1936"/>
    <cellStyle name="_MPRDC Presn  MARCH 08 -CERTIFIED_LOAN STATUS- APRIL 2009 2009_BHEL Bawana  Presentation Nov'09" xfId="1937"/>
    <cellStyle name="_MPRDC Presn  MARCH 08 -CERTIFIED_MONTHLY BUDGET Aug-09,Sep-09 Oct-09 -" xfId="1938"/>
    <cellStyle name="_MPRDC Presn  MARCH 08 -CERTIFIED_MONTHLY BUDGET June,July,Aug-09" xfId="1939"/>
    <cellStyle name="_MPRDC Presn  MARCH 08 -CERTIFIED_MONTHLY BUDGET May,June,July-09" xfId="1940"/>
    <cellStyle name="_MPRDC Presn  MARCH 08 -CERTIFIED_MONTHLY BUDGET_Jan-10 Feb-10,March- 10" xfId="1941"/>
    <cellStyle name="_MPRDC Presn  MARCH 08 -CERTIFIED_MONTHLY_BUDGET_Dec_90_Jan-10_Feb-_10" xfId="1942"/>
    <cellStyle name="_MPRDC Presn  MARCH 08 -CERTIFIED_MONTHLY_BUDGET_Oct-09_Nov-09_Dec-09" xfId="1943"/>
    <cellStyle name="_MPRDC Presn  MARCH 08 -CERTIFIED_MPR May '09' 01.06.09 correctrd" xfId="286"/>
    <cellStyle name="_MPRDC Presn  MARCH 08 -CERTIFIED_MPR May '09' 01.06.09 correctrd_Profitability - Format" xfId="287"/>
    <cellStyle name="_MPRDC Presn  MARCH 08 -CERTIFIED_NTPC Dadri Presentation April'09" xfId="1944"/>
    <cellStyle name="_MPRDC Presn  MARCH 08 -CERTIFIED_NTPC Dadri Presentation April'09_BHEL Bawana  Presentation Nov'09" xfId="1945"/>
    <cellStyle name="_MPRDC Presn  MARCH 08 -CERTIFIED_Photographs Bawana" xfId="1946"/>
    <cellStyle name="_MPRDC Presn  MARCH 08 -CERTIFIED_Presentation APRIL 2009" xfId="1947"/>
    <cellStyle name="_MPRDC Presn  MARCH 08 -CERTIFIED_Presentation APRIL 2009_ASHOK VIHAR BUDGET APPROVAL AUG 09" xfId="1948"/>
    <cellStyle name="_MPRDC Presn  MARCH 08 -CERTIFIED_Presentation APRIL 2009_SPLIT GREEN BOOK" xfId="1949"/>
    <cellStyle name="_MPRDC Presn  MARCH 08 -CERTIFIED_Presentation APRIL 2009_SPLIT GREEN BOOK FINAL" xfId="1950"/>
    <cellStyle name="_MPRDC Presn  MARCH 08 -CERTIFIED_Profitability - AUG" xfId="1951"/>
    <cellStyle name="_MPRDC Presn  MARCH 08 -CERTIFIED_Profitability - oct-09" xfId="1952"/>
    <cellStyle name="_MPRDC Presn  MARCH 08 -CERTIFIED_Profitability - SEPT" xfId="1953"/>
    <cellStyle name="_MPRDC Presn  MARCH 08 -CERTIFIED_RABILL 4" xfId="1954"/>
    <cellStyle name="_MPRDC Presn  MARCH 08 -CERTIFIED_RABILL 4_ASHOK VIHAR BUDGET APPROVAL AUG 09" xfId="1955"/>
    <cellStyle name="_MPRDC Presn  MARCH 08 -CERTIFIED_RABILL 4_SPLIT GREEN BOOK" xfId="1956"/>
    <cellStyle name="_MPRDC Presn  MARCH 08 -CERTIFIED_RABILL 4_SPLIT GREEN BOOK FINAL" xfId="1957"/>
    <cellStyle name="_MPRDC Presn  MARCH 08 -CERTIFIED_rathore5.03.09" xfId="288"/>
    <cellStyle name="_MPRDC Presn  MARCH 08 -CERTIFIED_rathore5.03.09_Profitability - Format" xfId="289"/>
    <cellStyle name="_MPRDC Presn  MARCH 08 -CERTIFIED_Revised G B  Neyveli on Aug '09" xfId="1958"/>
    <cellStyle name="_MPRDC Presn  MARCH 08 -CERTIFIED_Revised G B  Neyveli on May'09" xfId="1959"/>
    <cellStyle name="_MPRDC Presn  MARCH 08 -CERTIFIED_SPLIT GREEN BOOK FINAL" xfId="1960"/>
    <cellStyle name="_MPRDC Presn  MARCH 08 -CERTIFIED_STEEL RECONCELLATION final" xfId="1961"/>
    <cellStyle name="_MPRDC Project Presentation June'07" xfId="290"/>
    <cellStyle name="_MPRDC Project Presentation June'07__Presentation_Submitted_Feb' 09" xfId="1962"/>
    <cellStyle name="_MPRDC Project Presentation June'07_1183 - H.O PROFITIBITY CPWD ASHOK VIHAR" xfId="1963"/>
    <cellStyle name="_MPRDC Project Presentation June'07_1183 - H.O PROFITIBITY CPWD ASHOK VIHAR_ASHOK VIHAR BUDGET APPROVAL AUG 09" xfId="1964"/>
    <cellStyle name="_MPRDC Project Presentation June'07_1183 - H.O PROFITIBITY CPWD ASHOK VIHAR_SPLIT GREEN BOOK" xfId="1965"/>
    <cellStyle name="_MPRDC Project Presentation June'07_1183 - H.O PROFITIBITY CPWD ASHOK VIHAR_SPLIT GREEN BOOK FINAL" xfId="1966"/>
    <cellStyle name="_MPRDC Project Presentation June'07_Approved G B Neyveli WEF DEC.08 HO" xfId="1967"/>
    <cellStyle name="_MPRDC Project Presentation June'07_ASHOK VIHAR BUDGET APPROVAL AUG 09" xfId="1968"/>
    <cellStyle name="_MPRDC Project Presentation June'07_BHEL Bawana  Presentation April '09 printing" xfId="1969"/>
    <cellStyle name="_MPRDC Project Presentation June'07_BHEL Bawana  Presentation Nov'09" xfId="1970"/>
    <cellStyle name="_MPRDC Project Presentation June'07_BHEL Bawana Presentation Dec'08GG" xfId="1971"/>
    <cellStyle name="_MPRDC Project Presentation June'07_BHEL Neyveli Presentation Dec'09.xls" xfId="1972"/>
    <cellStyle name="_MPRDC Project Presentation June'07_BHEL Neyveli Presentation May'09" xfId="1973"/>
    <cellStyle name="_MPRDC Project Presentation June'07_Budget  july-Aug-sept   09" xfId="1974"/>
    <cellStyle name="_MPRDC Project Presentation June'07_Budget for Approval Aug to Oct09" xfId="1975"/>
    <cellStyle name="_MPRDC Project Presentation June'07_Copy of ASHOK VIHAR BUDGET APPROVAL JULY 09 (4)" xfId="1976"/>
    <cellStyle name="_MPRDC Project Presentation June'07_Copy of Budget-Sep-Oct-Nov-09-MAIN-13-08-2009-MAIN" xfId="1977"/>
    <cellStyle name="_MPRDC Project Presentation June'07_Copy of STEEL RECONCELLATION" xfId="1978"/>
    <cellStyle name="_MPRDC Project Presentation June'07_DCMBH ASHOK VIHAR" xfId="1979"/>
    <cellStyle name="_MPRDC Project Presentation June'07_DMRC Budget June.2009" xfId="291"/>
    <cellStyle name="_MPRDC Project Presentation June'07_DMRC Budget June.2009_Profitability - Format" xfId="292"/>
    <cellStyle name="_MPRDC Project Presentation June'07_FF &amp; PROF DMRC May.09" xfId="293"/>
    <cellStyle name="_MPRDC Project Presentation June'07_FF &amp; PROF DMRC May.09_Profitability - Format" xfId="294"/>
    <cellStyle name="_MPRDC Project Presentation June'07_LOAN STATUS- APRIL 2009 2009" xfId="1980"/>
    <cellStyle name="_MPRDC Project Presentation June'07_LOAN STATUS- APRIL 2009 2009_BHEL Bawana  Presentation Nov'09" xfId="1981"/>
    <cellStyle name="_MPRDC Project Presentation June'07_MONTHLY BUDGET Aug-09,Sep-09 Oct-09 -" xfId="1982"/>
    <cellStyle name="_MPRDC Project Presentation June'07_MONTHLY BUDGET June,July,Aug-09" xfId="1983"/>
    <cellStyle name="_MPRDC Project Presentation June'07_MONTHLY BUDGET May,June,July-09" xfId="1984"/>
    <cellStyle name="_MPRDC Project Presentation June'07_MONTHLY BUDGET_Jan-10 Feb-10,March- 10" xfId="1985"/>
    <cellStyle name="_MPRDC Project Presentation June'07_MONTHLY_BUDGET_Dec_90_Jan-10_Feb-_10" xfId="1986"/>
    <cellStyle name="_MPRDC Project Presentation June'07_MONTHLY_BUDGET_Oct-09_Nov-09_Dec-09" xfId="1987"/>
    <cellStyle name="_MPRDC Project Presentation June'07_MPR May '09' 01.06.09 correctrd" xfId="295"/>
    <cellStyle name="_MPRDC Project Presentation June'07_MPR May '09' 01.06.09 correctrd_Profitability - Format" xfId="296"/>
    <cellStyle name="_MPRDC Project Presentation June'07_NTPC Dadri Presentation April'09" xfId="1988"/>
    <cellStyle name="_MPRDC Project Presentation June'07_NTPC Dadri Presentation April'09_BHEL Bawana  Presentation Nov'09" xfId="1989"/>
    <cellStyle name="_MPRDC Project Presentation June'07_Photographs Bawana" xfId="1990"/>
    <cellStyle name="_MPRDC Project Presentation June'07_Presentation APRIL 2009" xfId="1991"/>
    <cellStyle name="_MPRDC Project Presentation June'07_Presentation APRIL 2009_ASHOK VIHAR BUDGET APPROVAL AUG 09" xfId="1992"/>
    <cellStyle name="_MPRDC Project Presentation June'07_Presentation APRIL 2009_SPLIT GREEN BOOK" xfId="1993"/>
    <cellStyle name="_MPRDC Project Presentation June'07_Presentation APRIL 2009_SPLIT GREEN BOOK FINAL" xfId="1994"/>
    <cellStyle name="_MPRDC Project Presentation June'07_Presentation MAY 2009 FINAL HO" xfId="1995"/>
    <cellStyle name="_MPRDC Project Presentation June'07_Profitability - AUG" xfId="1996"/>
    <cellStyle name="_MPRDC Project Presentation June'07_Profitability - Format" xfId="297"/>
    <cellStyle name="_MPRDC Project Presentation June'07_PROFITABILITY - JUNE-09" xfId="1997"/>
    <cellStyle name="_MPRDC Project Presentation June'07_PROFITABILITY - JUNE-09_BHEL Neyveli Presentation Dec'09.xls" xfId="1998"/>
    <cellStyle name="_MPRDC Project Presentation June'07_Profitability - oct-09" xfId="1999"/>
    <cellStyle name="_MPRDC Project Presentation June'07_Profitability - SEPT" xfId="2000"/>
    <cellStyle name="_MPRDC Project Presentation June'07_RABILL 4" xfId="2001"/>
    <cellStyle name="_MPRDC Project Presentation June'07_RABILL 4_ASHOK VIHAR BUDGET APPROVAL AUG 09" xfId="2002"/>
    <cellStyle name="_MPRDC Project Presentation June'07_RABILL 4_SPLIT GREEN BOOK" xfId="2003"/>
    <cellStyle name="_MPRDC Project Presentation June'07_RABILL 4_SPLIT GREEN BOOK FINAL" xfId="2004"/>
    <cellStyle name="_MPRDC Project Presentation June'07_rathore5.03.09" xfId="298"/>
    <cellStyle name="_MPRDC Project Presentation June'07_rathore5.03.09_Profitability - Format" xfId="299"/>
    <cellStyle name="_MPRDC Project Presentation June'07_Revised G B  Neyveli on Aug '09" xfId="2005"/>
    <cellStyle name="_MPRDC Project Presentation June'07_Revised G B  Neyveli on May'09" xfId="2006"/>
    <cellStyle name="_MPRDC Project Presentation June'07_SPLIT GREEN BOOK FINAL" xfId="2007"/>
    <cellStyle name="_MPRDC Project Presentation June'07_STEEL RECONCELLATION final" xfId="2008"/>
    <cellStyle name="_MPRDC PROJECT PRESENT'IONMARCH'07" xfId="300"/>
    <cellStyle name="_MPRDC PROJECT PRESENT'IONMARCH'07__Presentation_Submitted_Feb' 09" xfId="2009"/>
    <cellStyle name="_MPRDC PROJECT PRESENT'IONMARCH'07_Approved G B Neyveli WEF DEC.08 HO" xfId="2010"/>
    <cellStyle name="_MPRDC PROJECT PRESENT'IONMARCH'07_ASHOK VIHAR BUDGET APPROVAL AUG 09" xfId="2011"/>
    <cellStyle name="_MPRDC PROJECT PRESENT'IONMARCH'07_BHEL Bawana  Presentation April '09 printing" xfId="2012"/>
    <cellStyle name="_MPRDC PROJECT PRESENT'IONMARCH'07_BHEL Bawana  Presentation Nov'09" xfId="2013"/>
    <cellStyle name="_MPRDC PROJECT PRESENT'IONMARCH'07_BHEL Bawana Presentation Dec'08GG" xfId="2014"/>
    <cellStyle name="_MPRDC PROJECT PRESENT'IONMARCH'07_BHEL Neyveli Presentation Dec'09.xls" xfId="2015"/>
    <cellStyle name="_MPRDC PROJECT PRESENT'IONMARCH'07_BHEL Neyveli Presentation May'09" xfId="2016"/>
    <cellStyle name="_MPRDC PROJECT PRESENT'IONMARCH'07_Budget for Approval Aug to Oct09" xfId="2017"/>
    <cellStyle name="_MPRDC PROJECT PRESENT'IONMARCH'07_Copy of Budget-Sep-Oct-Nov-09-MAIN-13-08-2009-MAIN" xfId="2018"/>
    <cellStyle name="_MPRDC PROJECT PRESENT'IONMARCH'07_Copy of STEEL RECONCELLATION" xfId="2019"/>
    <cellStyle name="_MPRDC PROJECT PRESENT'IONMARCH'07_DMRC Budget June.2009" xfId="301"/>
    <cellStyle name="_MPRDC PROJECT PRESENT'IONMARCH'07_DMRC Budget June.2009_Profitability - Format" xfId="302"/>
    <cellStyle name="_MPRDC PROJECT PRESENT'IONMARCH'07_LOAN STATUS- APRIL 2009 2009" xfId="2020"/>
    <cellStyle name="_MPRDC PROJECT PRESENT'IONMARCH'07_LOAN STATUS- APRIL 2009 2009_BHEL Bawana  Presentation Nov'09" xfId="2021"/>
    <cellStyle name="_MPRDC PROJECT PRESENT'IONMARCH'07_MONTHLY BUDGET Aug-09,Sep-09 Oct-09 -" xfId="2022"/>
    <cellStyle name="_MPRDC PROJECT PRESENT'IONMARCH'07_MONTHLY BUDGET June,July,Aug-09" xfId="2023"/>
    <cellStyle name="_MPRDC PROJECT PRESENT'IONMARCH'07_MONTHLY BUDGET May,June,July-09" xfId="2024"/>
    <cellStyle name="_MPRDC PROJECT PRESENT'IONMARCH'07_MONTHLY BUDGET_Jan-10 Feb-10,March- 10" xfId="2025"/>
    <cellStyle name="_MPRDC PROJECT PRESENT'IONMARCH'07_MONTHLY_BUDGET_Dec_90_Jan-10_Feb-_10" xfId="2026"/>
    <cellStyle name="_MPRDC PROJECT PRESENT'IONMARCH'07_MONTHLY_BUDGET_Oct-09_Nov-09_Dec-09" xfId="2027"/>
    <cellStyle name="_MPRDC PROJECT PRESENT'IONMARCH'07_MPR May '09' 01.06.09 correctrd" xfId="303"/>
    <cellStyle name="_MPRDC PROJECT PRESENT'IONMARCH'07_MPR May '09' 01.06.09 correctrd_Profitability - Format" xfId="304"/>
    <cellStyle name="_MPRDC PROJECT PRESENT'IONMARCH'07_NTPC Dadri Presentation April'09" xfId="2028"/>
    <cellStyle name="_MPRDC PROJECT PRESENT'IONMARCH'07_NTPC Dadri Presentation April'09_BHEL Bawana  Presentation Nov'09" xfId="2029"/>
    <cellStyle name="_MPRDC PROJECT PRESENT'IONMARCH'07_Photographs Bawana" xfId="2030"/>
    <cellStyle name="_MPRDC PROJECT PRESENT'IONMARCH'07_Presentation APRIL 2009" xfId="2031"/>
    <cellStyle name="_MPRDC PROJECT PRESENT'IONMARCH'07_Presentation APRIL 2009_ASHOK VIHAR BUDGET APPROVAL AUG 09" xfId="2032"/>
    <cellStyle name="_MPRDC PROJECT PRESENT'IONMARCH'07_Presentation APRIL 2009_SPLIT GREEN BOOK" xfId="2033"/>
    <cellStyle name="_MPRDC PROJECT PRESENT'IONMARCH'07_Presentation APRIL 2009_SPLIT GREEN BOOK FINAL" xfId="2034"/>
    <cellStyle name="_MPRDC PROJECT PRESENT'IONMARCH'07_Profitability - AUG" xfId="2035"/>
    <cellStyle name="_MPRDC PROJECT PRESENT'IONMARCH'07_Profitability - oct-09" xfId="2036"/>
    <cellStyle name="_MPRDC PROJECT PRESENT'IONMARCH'07_Profitability - SEPT" xfId="2037"/>
    <cellStyle name="_MPRDC PROJECT PRESENT'IONMARCH'07_RABILL 4" xfId="2038"/>
    <cellStyle name="_MPRDC PROJECT PRESENT'IONMARCH'07_RABILL 4_ASHOK VIHAR BUDGET APPROVAL AUG 09" xfId="2039"/>
    <cellStyle name="_MPRDC PROJECT PRESENT'IONMARCH'07_RABILL 4_SPLIT GREEN BOOK" xfId="2040"/>
    <cellStyle name="_MPRDC PROJECT PRESENT'IONMARCH'07_RABILL 4_SPLIT GREEN BOOK FINAL" xfId="2041"/>
    <cellStyle name="_MPRDC PROJECT PRESENT'IONMARCH'07_rathore5.03.09" xfId="305"/>
    <cellStyle name="_MPRDC PROJECT PRESENT'IONMARCH'07_rathore5.03.09_Profitability - Format" xfId="306"/>
    <cellStyle name="_MPRDC PROJECT PRESENT'IONMARCH'07_Revised G B  Neyveli on Aug '09" xfId="2042"/>
    <cellStyle name="_MPRDC PROJECT PRESENT'IONMARCH'07_Revised G B  Neyveli on May'09" xfId="2043"/>
    <cellStyle name="_MPRDC PROJECT PRESENT'IONMARCH'07_SPLIT GREEN BOOK FINAL" xfId="2044"/>
    <cellStyle name="_MPRDC PROJECT PRESENT'IONMARCH'07_STEEL RECONCELLATION final" xfId="2045"/>
    <cellStyle name="_New Labour Supply &amp; machinery &amp;Vehicle." xfId="307"/>
    <cellStyle name="_NH-7- MP1Gwalior bYEPASS-vkm" xfId="308"/>
    <cellStyle name="_NHAI, GBP Presentation April'08" xfId="309"/>
    <cellStyle name="_NHAI, GBP Presentation April'08__Presentation_Submitted_Feb' 09" xfId="2046"/>
    <cellStyle name="_NHAI, GBP Presentation April'08_Approved G B Neyveli WEF DEC.08 HO" xfId="2047"/>
    <cellStyle name="_NHAI, GBP Presentation April'08_ASHOK VIHAR BUDGET APPROVAL AUG 09" xfId="2048"/>
    <cellStyle name="_NHAI, GBP Presentation April'08_BHEL Bawana  Presentation April '09 printing" xfId="2049"/>
    <cellStyle name="_NHAI, GBP Presentation April'08_BHEL Bawana  Presentation Nov'09" xfId="2050"/>
    <cellStyle name="_NHAI, GBP Presentation April'08_BHEL Bawana Presentation Dec'08GG" xfId="2051"/>
    <cellStyle name="_NHAI, GBP Presentation April'08_BHEL Neyveli Presentation Dec'09.xls" xfId="2052"/>
    <cellStyle name="_NHAI, GBP Presentation April'08_BHEL Neyveli Presentation May'09" xfId="2053"/>
    <cellStyle name="_NHAI, GBP Presentation April'08_Budget for Approval Aug to Oct09" xfId="2054"/>
    <cellStyle name="_NHAI, GBP Presentation April'08_Copy of Budget-Sep-Oct-Nov-09-MAIN-13-08-2009-MAIN" xfId="2055"/>
    <cellStyle name="_NHAI, GBP Presentation April'08_Copy of STEEL RECONCELLATION" xfId="2056"/>
    <cellStyle name="_NHAI, GBP Presentation April'08_DMRC Budget June.2009" xfId="310"/>
    <cellStyle name="_NHAI, GBP Presentation April'08_DMRC Budget June.2009_Profitability - Format" xfId="311"/>
    <cellStyle name="_NHAI, GBP Presentation April'08_LOAN STATUS- APRIL 2009 2009" xfId="2057"/>
    <cellStyle name="_NHAI, GBP Presentation April'08_LOAN STATUS- APRIL 2009 2009_BHEL Bawana  Presentation Nov'09" xfId="2058"/>
    <cellStyle name="_NHAI, GBP Presentation April'08_MONTHLY BUDGET Aug-09,Sep-09 Oct-09 -" xfId="2059"/>
    <cellStyle name="_NHAI, GBP Presentation April'08_MONTHLY BUDGET June,July,Aug-09" xfId="2060"/>
    <cellStyle name="_NHAI, GBP Presentation April'08_MONTHLY BUDGET May,June,July-09" xfId="2061"/>
    <cellStyle name="_NHAI, GBP Presentation April'08_MONTHLY BUDGET_Jan-10 Feb-10,March- 10" xfId="2062"/>
    <cellStyle name="_NHAI, GBP Presentation April'08_MONTHLY_BUDGET_Dec_90_Jan-10_Feb-_10" xfId="2063"/>
    <cellStyle name="_NHAI, GBP Presentation April'08_MONTHLY_BUDGET_Oct-09_Nov-09_Dec-09" xfId="2064"/>
    <cellStyle name="_NHAI, GBP Presentation April'08_MPR May '09' 01.06.09 correctrd" xfId="312"/>
    <cellStyle name="_NHAI, GBP Presentation April'08_MPR May '09' 01.06.09 correctrd_Profitability - Format" xfId="313"/>
    <cellStyle name="_NHAI, GBP Presentation April'08_NTPC Dadri Presentation April'09" xfId="2065"/>
    <cellStyle name="_NHAI, GBP Presentation April'08_NTPC Dadri Presentation April'09_BHEL Bawana  Presentation Nov'09" xfId="2066"/>
    <cellStyle name="_NHAI, GBP Presentation April'08_Photographs Bawana" xfId="2067"/>
    <cellStyle name="_NHAI, GBP Presentation April'08_Presentation APRIL 2009" xfId="2068"/>
    <cellStyle name="_NHAI, GBP Presentation April'08_Presentation APRIL 2009_ASHOK VIHAR BUDGET APPROVAL AUG 09" xfId="2069"/>
    <cellStyle name="_NHAI, GBP Presentation April'08_Presentation APRIL 2009_SPLIT GREEN BOOK" xfId="2070"/>
    <cellStyle name="_NHAI, GBP Presentation April'08_Presentation APRIL 2009_SPLIT GREEN BOOK FINAL" xfId="2071"/>
    <cellStyle name="_NHAI, GBP Presentation April'08_Profitability - AUG" xfId="2072"/>
    <cellStyle name="_NHAI, GBP Presentation April'08_Profitability - oct-09" xfId="2073"/>
    <cellStyle name="_NHAI, GBP Presentation April'08_Profitability - SEPT" xfId="2074"/>
    <cellStyle name="_NHAI, GBP Presentation April'08_RABILL 4" xfId="2075"/>
    <cellStyle name="_NHAI, GBP Presentation April'08_RABILL 4_ASHOK VIHAR BUDGET APPROVAL AUG 09" xfId="2076"/>
    <cellStyle name="_NHAI, GBP Presentation April'08_RABILL 4_SPLIT GREEN BOOK" xfId="2077"/>
    <cellStyle name="_NHAI, GBP Presentation April'08_RABILL 4_SPLIT GREEN BOOK FINAL" xfId="2078"/>
    <cellStyle name="_NHAI, GBP Presentation April'08_rathore5.03.09" xfId="314"/>
    <cellStyle name="_NHAI, GBP Presentation April'08_rathore5.03.09_Profitability - Format" xfId="315"/>
    <cellStyle name="_NHAI, GBP Presentation April'08_Revised G B  Neyveli on Aug '09" xfId="2079"/>
    <cellStyle name="_NHAI, GBP Presentation April'08_Revised G B  Neyveli on May'09" xfId="2080"/>
    <cellStyle name="_NHAI, GBP Presentation April'08_SPLIT GREEN BOOK FINAL" xfId="2081"/>
    <cellStyle name="_NHAI, GBP Presentation April'08_STEEL RECONCELLATION final" xfId="2082"/>
    <cellStyle name="_NHAI, GBP Presentation April'08-CERTIFIED" xfId="316"/>
    <cellStyle name="_NHAI, GBP Presentation April'08-CERTIFIED__Presentation_Submitted_Feb' 09" xfId="2083"/>
    <cellStyle name="_NHAI, GBP Presentation April'08-CERTIFIED_Approved G B Neyveli WEF DEC.08 HO" xfId="2084"/>
    <cellStyle name="_NHAI, GBP Presentation April'08-CERTIFIED_ASHOK VIHAR BUDGET APPROVAL AUG 09" xfId="2085"/>
    <cellStyle name="_NHAI, GBP Presentation April'08-CERTIFIED_BHEL Bawana  Presentation April '09 printing" xfId="2086"/>
    <cellStyle name="_NHAI, GBP Presentation April'08-CERTIFIED_BHEL Bawana  Presentation Nov'09" xfId="2087"/>
    <cellStyle name="_NHAI, GBP Presentation April'08-CERTIFIED_BHEL Bawana Presentation Dec'08GG" xfId="2088"/>
    <cellStyle name="_NHAI, GBP Presentation April'08-CERTIFIED_BHEL Neyveli Presentation Dec'09.xls" xfId="2089"/>
    <cellStyle name="_NHAI, GBP Presentation April'08-CERTIFIED_BHEL Neyveli Presentation May'09" xfId="2090"/>
    <cellStyle name="_NHAI, GBP Presentation April'08-CERTIFIED_Budget for Approval Aug to Oct09" xfId="2091"/>
    <cellStyle name="_NHAI, GBP Presentation April'08-CERTIFIED_Copy of Budget-Sep-Oct-Nov-09-MAIN-13-08-2009-MAIN" xfId="2092"/>
    <cellStyle name="_NHAI, GBP Presentation April'08-CERTIFIED_Copy of STEEL RECONCELLATION" xfId="2093"/>
    <cellStyle name="_NHAI, GBP Presentation April'08-CERTIFIED_DMRC Budget June.2009" xfId="317"/>
    <cellStyle name="_NHAI, GBP Presentation April'08-CERTIFIED_DMRC Budget June.2009_Profitability - Format" xfId="318"/>
    <cellStyle name="_NHAI, GBP Presentation April'08-CERTIFIED_LOAN STATUS- APRIL 2009 2009" xfId="2094"/>
    <cellStyle name="_NHAI, GBP Presentation April'08-CERTIFIED_LOAN STATUS- APRIL 2009 2009_BHEL Bawana  Presentation Nov'09" xfId="2095"/>
    <cellStyle name="_NHAI, GBP Presentation April'08-CERTIFIED_MONTHLY BUDGET Aug-09,Sep-09 Oct-09 -" xfId="2096"/>
    <cellStyle name="_NHAI, GBP Presentation April'08-CERTIFIED_MONTHLY BUDGET June,July,Aug-09" xfId="2097"/>
    <cellStyle name="_NHAI, GBP Presentation April'08-CERTIFIED_MONTHLY BUDGET May,June,July-09" xfId="2098"/>
    <cellStyle name="_NHAI, GBP Presentation April'08-CERTIFIED_MONTHLY BUDGET_Jan-10 Feb-10,March- 10" xfId="2099"/>
    <cellStyle name="_NHAI, GBP Presentation April'08-CERTIFIED_MONTHLY_BUDGET_Dec_90_Jan-10_Feb-_10" xfId="2100"/>
    <cellStyle name="_NHAI, GBP Presentation April'08-CERTIFIED_MONTHLY_BUDGET_Oct-09_Nov-09_Dec-09" xfId="2101"/>
    <cellStyle name="_NHAI, GBP Presentation April'08-CERTIFIED_MPR May '09' 01.06.09 correctrd" xfId="319"/>
    <cellStyle name="_NHAI, GBP Presentation April'08-CERTIFIED_MPR May '09' 01.06.09 correctrd_Profitability - Format" xfId="320"/>
    <cellStyle name="_NHAI, GBP Presentation April'08-CERTIFIED_NTPC Dadri Presentation April'09" xfId="2102"/>
    <cellStyle name="_NHAI, GBP Presentation April'08-CERTIFIED_NTPC Dadri Presentation April'09_BHEL Bawana  Presentation Nov'09" xfId="2103"/>
    <cellStyle name="_NHAI, GBP Presentation April'08-CERTIFIED_Photographs Bawana" xfId="2104"/>
    <cellStyle name="_NHAI, GBP Presentation April'08-CERTIFIED_Presentation APRIL 2009" xfId="2105"/>
    <cellStyle name="_NHAI, GBP Presentation April'08-CERTIFIED_Presentation APRIL 2009_ASHOK VIHAR BUDGET APPROVAL AUG 09" xfId="2106"/>
    <cellStyle name="_NHAI, GBP Presentation April'08-CERTIFIED_Presentation APRIL 2009_SPLIT GREEN BOOK" xfId="2107"/>
    <cellStyle name="_NHAI, GBP Presentation April'08-CERTIFIED_Presentation APRIL 2009_SPLIT GREEN BOOK FINAL" xfId="2108"/>
    <cellStyle name="_NHAI, GBP Presentation April'08-CERTIFIED_Profitability - AUG" xfId="2109"/>
    <cellStyle name="_NHAI, GBP Presentation April'08-CERTIFIED_Profitability - oct-09" xfId="2110"/>
    <cellStyle name="_NHAI, GBP Presentation April'08-CERTIFIED_Profitability - SEPT" xfId="2111"/>
    <cellStyle name="_NHAI, GBP Presentation April'08-CERTIFIED_RABILL 4" xfId="2112"/>
    <cellStyle name="_NHAI, GBP Presentation April'08-CERTIFIED_RABILL 4_ASHOK VIHAR BUDGET APPROVAL AUG 09" xfId="2113"/>
    <cellStyle name="_NHAI, GBP Presentation April'08-CERTIFIED_RABILL 4_SPLIT GREEN BOOK" xfId="2114"/>
    <cellStyle name="_NHAI, GBP Presentation April'08-CERTIFIED_RABILL 4_SPLIT GREEN BOOK FINAL" xfId="2115"/>
    <cellStyle name="_NHAI, GBP Presentation April'08-CERTIFIED_rathore5.03.09" xfId="321"/>
    <cellStyle name="_NHAI, GBP Presentation April'08-CERTIFIED_rathore5.03.09_Profitability - Format" xfId="322"/>
    <cellStyle name="_NHAI, GBP Presentation April'08-CERTIFIED_Revised G B  Neyveli on Aug '09" xfId="2116"/>
    <cellStyle name="_NHAI, GBP Presentation April'08-CERTIFIED_Revised G B  Neyveli on May'09" xfId="2117"/>
    <cellStyle name="_NHAI, GBP Presentation April'08-CERTIFIED_SPLIT GREEN BOOK FINAL" xfId="2118"/>
    <cellStyle name="_NHAI, GBP Presentation April'08-CERTIFIED_STEEL RECONCELLATION final" xfId="2119"/>
    <cellStyle name="_NHAI,GBP Presentation June'07" xfId="323"/>
    <cellStyle name="_NHAI,GBP Presentation June'07__Presentation_Submitted_Feb' 09" xfId="2120"/>
    <cellStyle name="_NHAI,GBP Presentation June'07_1183 - H.O PROFITIBITY CPWD ASHOK VIHAR" xfId="2121"/>
    <cellStyle name="_NHAI,GBP Presentation June'07_1183 - H.O PROFITIBITY CPWD ASHOK VIHAR_ASHOK VIHAR BUDGET APPROVAL AUG 09" xfId="2122"/>
    <cellStyle name="_NHAI,GBP Presentation June'07_1183 - H.O PROFITIBITY CPWD ASHOK VIHAR_SPLIT GREEN BOOK" xfId="2123"/>
    <cellStyle name="_NHAI,GBP Presentation June'07_1183 - H.O PROFITIBITY CPWD ASHOK VIHAR_SPLIT GREEN BOOK FINAL" xfId="2124"/>
    <cellStyle name="_NHAI,GBP Presentation June'07_Approved G B Neyveli WEF DEC.08 HO" xfId="2125"/>
    <cellStyle name="_NHAI,GBP Presentation June'07_ASHOK VIHAR BUDGET APPROVAL AUG 09" xfId="2126"/>
    <cellStyle name="_NHAI,GBP Presentation June'07_BHEL Bawana  Presentation April '09 printing" xfId="2127"/>
    <cellStyle name="_NHAI,GBP Presentation June'07_BHEL Bawana  Presentation Nov'09" xfId="2128"/>
    <cellStyle name="_NHAI,GBP Presentation June'07_BHEL Bawana Presentation Dec'08GG" xfId="2129"/>
    <cellStyle name="_NHAI,GBP Presentation June'07_BHEL Neyveli Presentation Dec'09.xls" xfId="2130"/>
    <cellStyle name="_NHAI,GBP Presentation June'07_BHEL Neyveli Presentation May'09" xfId="2131"/>
    <cellStyle name="_NHAI,GBP Presentation June'07_Budget  july-Aug-sept   09" xfId="2132"/>
    <cellStyle name="_NHAI,GBP Presentation June'07_Budget for Approval Aug to Oct09" xfId="2133"/>
    <cellStyle name="_NHAI,GBP Presentation June'07_Copy of ASHOK VIHAR BUDGET APPROVAL JULY 09 (4)" xfId="2134"/>
    <cellStyle name="_NHAI,GBP Presentation June'07_Copy of Budget-Sep-Oct-Nov-09-MAIN-13-08-2009-MAIN" xfId="2135"/>
    <cellStyle name="_NHAI,GBP Presentation June'07_Copy of STEEL RECONCELLATION" xfId="2136"/>
    <cellStyle name="_NHAI,GBP Presentation June'07_DCMBH ASHOK VIHAR" xfId="2137"/>
    <cellStyle name="_NHAI,GBP Presentation June'07_DMRC Budget June.2009" xfId="324"/>
    <cellStyle name="_NHAI,GBP Presentation June'07_DMRC Budget June.2009_Profitability - Format" xfId="325"/>
    <cellStyle name="_NHAI,GBP Presentation June'07_FF &amp; PROF DMRC May.09" xfId="326"/>
    <cellStyle name="_NHAI,GBP Presentation June'07_FF &amp; PROF DMRC May.09_Profitability - Format" xfId="327"/>
    <cellStyle name="_NHAI,GBP Presentation June'07_LOAN STATUS- APRIL 2009 2009" xfId="2138"/>
    <cellStyle name="_NHAI,GBP Presentation June'07_LOAN STATUS- APRIL 2009 2009_BHEL Bawana  Presentation Nov'09" xfId="2139"/>
    <cellStyle name="_NHAI,GBP Presentation June'07_MONTHLY BUDGET Aug-09,Sep-09 Oct-09 -" xfId="2140"/>
    <cellStyle name="_NHAI,GBP Presentation June'07_MONTHLY BUDGET June,July,Aug-09" xfId="2141"/>
    <cellStyle name="_NHAI,GBP Presentation June'07_MONTHLY BUDGET May,June,July-09" xfId="2142"/>
    <cellStyle name="_NHAI,GBP Presentation June'07_MONTHLY BUDGET_Jan-10 Feb-10,March- 10" xfId="2143"/>
    <cellStyle name="_NHAI,GBP Presentation June'07_MONTHLY_BUDGET_Dec_90_Jan-10_Feb-_10" xfId="2144"/>
    <cellStyle name="_NHAI,GBP Presentation June'07_MONTHLY_BUDGET_Oct-09_Nov-09_Dec-09" xfId="2145"/>
    <cellStyle name="_NHAI,GBP Presentation June'07_MPR May '09' 01.06.09 correctrd" xfId="328"/>
    <cellStyle name="_NHAI,GBP Presentation June'07_MPR May '09' 01.06.09 correctrd_Profitability - Format" xfId="329"/>
    <cellStyle name="_NHAI,GBP Presentation June'07_NTPC Dadri Presentation April'09" xfId="2146"/>
    <cellStyle name="_NHAI,GBP Presentation June'07_NTPC Dadri Presentation April'09_BHEL Bawana  Presentation Nov'09" xfId="2147"/>
    <cellStyle name="_NHAI,GBP Presentation June'07_Photographs Bawana" xfId="2148"/>
    <cellStyle name="_NHAI,GBP Presentation June'07_Presentation APRIL 2009" xfId="2149"/>
    <cellStyle name="_NHAI,GBP Presentation June'07_Presentation APRIL 2009_ASHOK VIHAR BUDGET APPROVAL AUG 09" xfId="2150"/>
    <cellStyle name="_NHAI,GBP Presentation June'07_Presentation APRIL 2009_SPLIT GREEN BOOK" xfId="2151"/>
    <cellStyle name="_NHAI,GBP Presentation June'07_Presentation APRIL 2009_SPLIT GREEN BOOK FINAL" xfId="2152"/>
    <cellStyle name="_NHAI,GBP Presentation June'07_Presentation MAY 2009 FINAL HO" xfId="2153"/>
    <cellStyle name="_NHAI,GBP Presentation June'07_Profitability - AUG" xfId="2154"/>
    <cellStyle name="_NHAI,GBP Presentation June'07_Profitability - Format" xfId="330"/>
    <cellStyle name="_NHAI,GBP Presentation June'07_PROFITABILITY - JUNE-09" xfId="2155"/>
    <cellStyle name="_NHAI,GBP Presentation June'07_PROFITABILITY - JUNE-09_BHEL Neyveli Presentation Dec'09.xls" xfId="2156"/>
    <cellStyle name="_NHAI,GBP Presentation June'07_Profitability - oct-09" xfId="2157"/>
    <cellStyle name="_NHAI,GBP Presentation June'07_Profitability - SEPT" xfId="2158"/>
    <cellStyle name="_NHAI,GBP Presentation June'07_RABILL 4" xfId="2159"/>
    <cellStyle name="_NHAI,GBP Presentation June'07_RABILL 4_ASHOK VIHAR BUDGET APPROVAL AUG 09" xfId="2160"/>
    <cellStyle name="_NHAI,GBP Presentation June'07_RABILL 4_SPLIT GREEN BOOK" xfId="2161"/>
    <cellStyle name="_NHAI,GBP Presentation June'07_RABILL 4_SPLIT GREEN BOOK FINAL" xfId="2162"/>
    <cellStyle name="_NHAI,GBP Presentation June'07_rathore5.03.09" xfId="331"/>
    <cellStyle name="_NHAI,GBP Presentation June'07_rathore5.03.09_Profitability - Format" xfId="332"/>
    <cellStyle name="_NHAI,GBP Presentation June'07_Revised G B  Neyveli on Aug '09" xfId="2163"/>
    <cellStyle name="_NHAI,GBP Presentation June'07_Revised G B  Neyveli on May'09" xfId="2164"/>
    <cellStyle name="_NHAI,GBP Presentation June'07_SPLIT GREEN BOOK FINAL" xfId="2165"/>
    <cellStyle name="_NHAI,GBP Presentation June'07_STEEL RECONCELLATION final" xfId="2166"/>
    <cellStyle name="_NHAI,GBP Present'ion July'07" xfId="333"/>
    <cellStyle name="_NHAI,GBP Present'ion July'07__Presentation_Submitted_Feb' 09" xfId="2167"/>
    <cellStyle name="_NHAI,GBP Present'ion July'07_1183 - H.O PROFITIBITY CPWD ASHOK VIHAR" xfId="2168"/>
    <cellStyle name="_NHAI,GBP Present'ion July'07_1183 - H.O PROFITIBITY CPWD ASHOK VIHAR_ASHOK VIHAR BUDGET APPROVAL AUG 09" xfId="2169"/>
    <cellStyle name="_NHAI,GBP Present'ion July'07_1183 - H.O PROFITIBITY CPWD ASHOK VIHAR_SPLIT GREEN BOOK" xfId="2170"/>
    <cellStyle name="_NHAI,GBP Present'ion July'07_1183 - H.O PROFITIBITY CPWD ASHOK VIHAR_SPLIT GREEN BOOK FINAL" xfId="2171"/>
    <cellStyle name="_NHAI,GBP Present'ion July'07_Approved G B Neyveli WEF DEC.08 HO" xfId="2172"/>
    <cellStyle name="_NHAI,GBP Present'ion July'07_ASHOK VIHAR BUDGET APPROVAL AUG 09" xfId="2173"/>
    <cellStyle name="_NHAI,GBP Present'ion July'07_BHEL Bawana  Presentation April '09 printing" xfId="2174"/>
    <cellStyle name="_NHAI,GBP Present'ion July'07_BHEL Bawana  Presentation Nov'09" xfId="2175"/>
    <cellStyle name="_NHAI,GBP Present'ion July'07_BHEL Bawana Presentation Dec'08GG" xfId="2176"/>
    <cellStyle name="_NHAI,GBP Present'ion July'07_BHEL Neyveli Presentation Dec'09.xls" xfId="2177"/>
    <cellStyle name="_NHAI,GBP Present'ion July'07_BHEL Neyveli Presentation May'09" xfId="2178"/>
    <cellStyle name="_NHAI,GBP Present'ion July'07_Budget  july-Aug-sept   09" xfId="2179"/>
    <cellStyle name="_NHAI,GBP Present'ion July'07_Budget for Approval Aug to Oct09" xfId="2180"/>
    <cellStyle name="_NHAI,GBP Present'ion July'07_Copy of ASHOK VIHAR BUDGET APPROVAL JULY 09 (4)" xfId="2181"/>
    <cellStyle name="_NHAI,GBP Present'ion July'07_Copy of Budget-Sep-Oct-Nov-09-MAIN-13-08-2009-MAIN" xfId="2182"/>
    <cellStyle name="_NHAI,GBP Present'ion July'07_Copy of STEEL RECONCELLATION" xfId="2183"/>
    <cellStyle name="_NHAI,GBP Present'ion July'07_DCMBH ASHOK VIHAR" xfId="2184"/>
    <cellStyle name="_NHAI,GBP Present'ion July'07_DMRC Budget June.2009" xfId="334"/>
    <cellStyle name="_NHAI,GBP Present'ion July'07_DMRC Budget June.2009_Profitability - Format" xfId="335"/>
    <cellStyle name="_NHAI,GBP Present'ion July'07_FF &amp; PROF DMRC May.09" xfId="336"/>
    <cellStyle name="_NHAI,GBP Present'ion July'07_FF &amp; PROF DMRC May.09_Profitability - Format" xfId="337"/>
    <cellStyle name="_NHAI,GBP Present'ion July'07_LOAN STATUS- APRIL 2009 2009" xfId="2185"/>
    <cellStyle name="_NHAI,GBP Present'ion July'07_LOAN STATUS- APRIL 2009 2009_BHEL Bawana  Presentation Nov'09" xfId="2186"/>
    <cellStyle name="_NHAI,GBP Present'ion July'07_MONTHLY BUDGET Aug-09,Sep-09 Oct-09 -" xfId="2187"/>
    <cellStyle name="_NHAI,GBP Present'ion July'07_MONTHLY BUDGET June,July,Aug-09" xfId="2188"/>
    <cellStyle name="_NHAI,GBP Present'ion July'07_MONTHLY BUDGET May,June,July-09" xfId="2189"/>
    <cellStyle name="_NHAI,GBP Present'ion July'07_MONTHLY BUDGET_Jan-10 Feb-10,March- 10" xfId="2190"/>
    <cellStyle name="_NHAI,GBP Present'ion July'07_MONTHLY_BUDGET_Dec_90_Jan-10_Feb-_10" xfId="2191"/>
    <cellStyle name="_NHAI,GBP Present'ion July'07_MONTHLY_BUDGET_Oct-09_Nov-09_Dec-09" xfId="2192"/>
    <cellStyle name="_NHAI,GBP Present'ion July'07_MPR May '09' 01.06.09 correctrd" xfId="338"/>
    <cellStyle name="_NHAI,GBP Present'ion July'07_MPR May '09' 01.06.09 correctrd_Profitability - Format" xfId="339"/>
    <cellStyle name="_NHAI,GBP Present'ion July'07_NTPC Dadri Presentation April'09" xfId="2193"/>
    <cellStyle name="_NHAI,GBP Present'ion July'07_NTPC Dadri Presentation April'09_BHEL Bawana  Presentation Nov'09" xfId="2194"/>
    <cellStyle name="_NHAI,GBP Present'ion July'07_Photographs Bawana" xfId="2195"/>
    <cellStyle name="_NHAI,GBP Present'ion July'07_Presentation APRIL 2009" xfId="2196"/>
    <cellStyle name="_NHAI,GBP Present'ion July'07_Presentation APRIL 2009_ASHOK VIHAR BUDGET APPROVAL AUG 09" xfId="2197"/>
    <cellStyle name="_NHAI,GBP Present'ion July'07_Presentation APRIL 2009_SPLIT GREEN BOOK" xfId="2198"/>
    <cellStyle name="_NHAI,GBP Present'ion July'07_Presentation APRIL 2009_SPLIT GREEN BOOK FINAL" xfId="2199"/>
    <cellStyle name="_NHAI,GBP Present'ion July'07_Presentation MAY 2009 FINAL HO" xfId="2200"/>
    <cellStyle name="_NHAI,GBP Present'ion July'07_Profitability - AUG" xfId="2201"/>
    <cellStyle name="_NHAI,GBP Present'ion July'07_Profitability - Format" xfId="340"/>
    <cellStyle name="_NHAI,GBP Present'ion July'07_PROFITABILITY - JUNE-09" xfId="2202"/>
    <cellStyle name="_NHAI,GBP Present'ion July'07_PROFITABILITY - JUNE-09_BHEL Neyveli Presentation Dec'09.xls" xfId="2203"/>
    <cellStyle name="_NHAI,GBP Present'ion July'07_Profitability - oct-09" xfId="2204"/>
    <cellStyle name="_NHAI,GBP Present'ion July'07_Profitability - SEPT" xfId="2205"/>
    <cellStyle name="_NHAI,GBP Present'ion July'07_RABILL 4" xfId="2206"/>
    <cellStyle name="_NHAI,GBP Present'ion July'07_RABILL 4_ASHOK VIHAR BUDGET APPROVAL AUG 09" xfId="2207"/>
    <cellStyle name="_NHAI,GBP Present'ion July'07_RABILL 4_SPLIT GREEN BOOK" xfId="2208"/>
    <cellStyle name="_NHAI,GBP Present'ion July'07_RABILL 4_SPLIT GREEN BOOK FINAL" xfId="2209"/>
    <cellStyle name="_NHAI,GBP Present'ion July'07_rathore5.03.09" xfId="341"/>
    <cellStyle name="_NHAI,GBP Present'ion July'07_rathore5.03.09_Profitability - Format" xfId="342"/>
    <cellStyle name="_NHAI,GBP Present'ion July'07_Revised G B  Neyveli on Aug '09" xfId="2210"/>
    <cellStyle name="_NHAI,GBP Present'ion July'07_Revised G B  Neyveli on May'09" xfId="2211"/>
    <cellStyle name="_NHAI,GBP Present'ion July'07_SPLIT GREEN BOOK FINAL" xfId="2212"/>
    <cellStyle name="_NHAI,GBP Present'ion July'07_STEEL RECONCELLATION final" xfId="2213"/>
    <cellStyle name="_NHAI,GBP PRESENT'ION MARCH'07" xfId="343"/>
    <cellStyle name="_NHAI,GBP PRESENT'ION MARCH'07__Presentation_Submitted_Feb' 09" xfId="2214"/>
    <cellStyle name="_NHAI,GBP PRESENT'ION MARCH'07_Approved G B Neyveli WEF DEC.08 HO" xfId="2215"/>
    <cellStyle name="_NHAI,GBP PRESENT'ION MARCH'07_ASHOK VIHAR BUDGET APPROVAL AUG 09" xfId="2216"/>
    <cellStyle name="_NHAI,GBP PRESENT'ION MARCH'07_BHEL Bawana  Presentation April '09 printing" xfId="2217"/>
    <cellStyle name="_NHAI,GBP PRESENT'ION MARCH'07_BHEL Bawana  Presentation Nov'09" xfId="2218"/>
    <cellStyle name="_NHAI,GBP PRESENT'ION MARCH'07_BHEL Bawana Presentation Dec'08GG" xfId="2219"/>
    <cellStyle name="_NHAI,GBP PRESENT'ION MARCH'07_BHEL Neyveli Presentation Dec'09.xls" xfId="2220"/>
    <cellStyle name="_NHAI,GBP PRESENT'ION MARCH'07_BHEL Neyveli Presentation May'09" xfId="2221"/>
    <cellStyle name="_NHAI,GBP PRESENT'ION MARCH'07_Budget for Approval Aug to Oct09" xfId="2222"/>
    <cellStyle name="_NHAI,GBP PRESENT'ION MARCH'07_Copy of Budget-Sep-Oct-Nov-09-MAIN-13-08-2009-MAIN" xfId="2223"/>
    <cellStyle name="_NHAI,GBP PRESENT'ION MARCH'07_Copy of STEEL RECONCELLATION" xfId="2224"/>
    <cellStyle name="_NHAI,GBP PRESENT'ION MARCH'07_DMRC Budget June.2009" xfId="344"/>
    <cellStyle name="_NHAI,GBP PRESENT'ION MARCH'07_DMRC Budget June.2009_Profitability - Format" xfId="345"/>
    <cellStyle name="_NHAI,GBP PRESENT'ION MARCH'07_LOAN STATUS- APRIL 2009 2009" xfId="2225"/>
    <cellStyle name="_NHAI,GBP PRESENT'ION MARCH'07_LOAN STATUS- APRIL 2009 2009_BHEL Bawana  Presentation Nov'09" xfId="2226"/>
    <cellStyle name="_NHAI,GBP PRESENT'ION MARCH'07_MONTHLY BUDGET Aug-09,Sep-09 Oct-09 -" xfId="2227"/>
    <cellStyle name="_NHAI,GBP PRESENT'ION MARCH'07_MONTHLY BUDGET June,July,Aug-09" xfId="2228"/>
    <cellStyle name="_NHAI,GBP PRESENT'ION MARCH'07_MONTHLY BUDGET May,June,July-09" xfId="2229"/>
    <cellStyle name="_NHAI,GBP PRESENT'ION MARCH'07_MONTHLY BUDGET_Jan-10 Feb-10,March- 10" xfId="2230"/>
    <cellStyle name="_NHAI,GBP PRESENT'ION MARCH'07_MONTHLY_BUDGET_Dec_90_Jan-10_Feb-_10" xfId="2231"/>
    <cellStyle name="_NHAI,GBP PRESENT'ION MARCH'07_MONTHLY_BUDGET_Oct-09_Nov-09_Dec-09" xfId="2232"/>
    <cellStyle name="_NHAI,GBP PRESENT'ION MARCH'07_MPR May '09' 01.06.09 correctrd" xfId="346"/>
    <cellStyle name="_NHAI,GBP PRESENT'ION MARCH'07_MPR May '09' 01.06.09 correctrd_Profitability - Format" xfId="347"/>
    <cellStyle name="_NHAI,GBP PRESENT'ION MARCH'07_NTPC Dadri Presentation April'09" xfId="2233"/>
    <cellStyle name="_NHAI,GBP PRESENT'ION MARCH'07_NTPC Dadri Presentation April'09_BHEL Bawana  Presentation Nov'09" xfId="2234"/>
    <cellStyle name="_NHAI,GBP PRESENT'ION MARCH'07_Photographs Bawana" xfId="2235"/>
    <cellStyle name="_NHAI,GBP PRESENT'ION MARCH'07_Presentation APRIL 2009" xfId="2236"/>
    <cellStyle name="_NHAI,GBP PRESENT'ION MARCH'07_Presentation APRIL 2009_ASHOK VIHAR BUDGET APPROVAL AUG 09" xfId="2237"/>
    <cellStyle name="_NHAI,GBP PRESENT'ION MARCH'07_Presentation APRIL 2009_SPLIT GREEN BOOK" xfId="2238"/>
    <cellStyle name="_NHAI,GBP PRESENT'ION MARCH'07_Presentation APRIL 2009_SPLIT GREEN BOOK FINAL" xfId="2239"/>
    <cellStyle name="_NHAI,GBP PRESENT'ION MARCH'07_Profitability - AUG" xfId="2240"/>
    <cellStyle name="_NHAI,GBP PRESENT'ION MARCH'07_Profitability - oct-09" xfId="2241"/>
    <cellStyle name="_NHAI,GBP PRESENT'ION MARCH'07_Profitability - SEPT" xfId="2242"/>
    <cellStyle name="_NHAI,GBP PRESENT'ION MARCH'07_RABILL 4" xfId="2243"/>
    <cellStyle name="_NHAI,GBP PRESENT'ION MARCH'07_RABILL 4_ASHOK VIHAR BUDGET APPROVAL AUG 09" xfId="2244"/>
    <cellStyle name="_NHAI,GBP PRESENT'ION MARCH'07_RABILL 4_SPLIT GREEN BOOK" xfId="2245"/>
    <cellStyle name="_NHAI,GBP PRESENT'ION MARCH'07_RABILL 4_SPLIT GREEN BOOK FINAL" xfId="2246"/>
    <cellStyle name="_NHAI,GBP PRESENT'ION MARCH'07_rathore5.03.09" xfId="348"/>
    <cellStyle name="_NHAI,GBP PRESENT'ION MARCH'07_rathore5.03.09_Profitability - Format" xfId="349"/>
    <cellStyle name="_NHAI,GBP PRESENT'ION MARCH'07_Revised G B  Neyveli on Aug '09" xfId="2247"/>
    <cellStyle name="_NHAI,GBP PRESENT'ION MARCH'07_Revised G B  Neyveli on May'09" xfId="2248"/>
    <cellStyle name="_NHAI,GBP PRESENT'ION MARCH'07_SPLIT GREEN BOOK FINAL" xfId="2249"/>
    <cellStyle name="_NHAI,GBP PRESENT'ION MARCH'07_STEEL RECONCELLATION final" xfId="2250"/>
    <cellStyle name="_NTPC GR NOIDA PRESENTATION FEB-08" xfId="350"/>
    <cellStyle name="_NTPC-SIMHADRI MAR -08 (PRESENTATION) UPDATED" xfId="351"/>
    <cellStyle name="_O H FOR APPROVAL" xfId="352"/>
    <cellStyle name="_Overhead detail Section A  B (2)" xfId="353"/>
    <cellStyle name="_Overhead-Mproadnext 03Months(Aug to Oct)" xfId="354"/>
    <cellStyle name="_Picorial One" xfId="355"/>
    <cellStyle name="_PICTORIAL TWO" xfId="356"/>
    <cellStyle name="_Presentation-Addl.-Sheet" xfId="2251"/>
    <cellStyle name="_Presentation-Addl.-Sheet_ASHOK VIHAR BUDGET APPROVAL AUG 09" xfId="2252"/>
    <cellStyle name="_Presentation-Addl.-Sheet_BHEL Bawana  Presentation Nov'09" xfId="2253"/>
    <cellStyle name="_Presentation-Addl.-Sheet_Budget for Approval-Jul-2009-MAIN-04-07-2009" xfId="2254"/>
    <cellStyle name="_Presentation-Addl.-Sheet_Copy of Budget-Sep-Oct-Nov-09-MAIN-13-08-2009-MAIN" xfId="2255"/>
    <cellStyle name="_Presentation-Addl.-Sheet_Daily Loss Report(DLR)(Rev)-21-01-2010" xfId="2256"/>
    <cellStyle name="_Presentation-Addl.-Sheet_DCMBH ASHOK VIHAR" xfId="2257"/>
    <cellStyle name="_Presentation-Addl.-Sheet_Inflow n Outflow - Proposed VS Actuals - Format By 300509" xfId="2258"/>
    <cellStyle name="_Presentation-Addl.-Sheet_Inflow n Outflow - Proposed VS Actuals - Format By 300509_Inflow n Outflow - Proposed VS Actuals - August 2009" xfId="2259"/>
    <cellStyle name="_Presentation-Addl.-Sheet_Machinery-Utilization-Report-NEW-DEC-2009" xfId="2260"/>
    <cellStyle name="_Presentation-Addl.-Sheet_Machinery-Utilization-Report-NEW-NOV-2009" xfId="2261"/>
    <cellStyle name="_Presentation-Addl.-Sheet_Machinery-Utilization-Report-NEW-OCT-2009" xfId="2262"/>
    <cellStyle name="_Presentation-Addl.-Sheet_SPLIT GREEN BOOK FINAL" xfId="2263"/>
    <cellStyle name="_PROF CLOSED FINAL" xfId="357"/>
    <cellStyle name="_PROF CLOSED FINAL__Presentation_Submitted_Feb' 09" xfId="2264"/>
    <cellStyle name="_PROF CLOSED FINAL_Approved G B Neyveli WEF DEC.08 HO" xfId="2265"/>
    <cellStyle name="_PROF CLOSED FINAL_ASHOK VIHAR BUDGET APPROVAL AUG 09" xfId="2266"/>
    <cellStyle name="_PROF CLOSED FINAL_BHEL Bawana  Presentation April '09 printing" xfId="2267"/>
    <cellStyle name="_PROF CLOSED FINAL_BHEL Bawana  Presentation Nov'09" xfId="2268"/>
    <cellStyle name="_PROF CLOSED FINAL_BHEL Bawana Presentation Dec'08GG" xfId="2269"/>
    <cellStyle name="_PROF CLOSED FINAL_BHEL Neyveli Presentation Dec'09.xls" xfId="2270"/>
    <cellStyle name="_PROF CLOSED FINAL_BHEL Neyveli Presentation May'09" xfId="2271"/>
    <cellStyle name="_PROF CLOSED FINAL_Budget for Approval Aug to Oct09" xfId="2272"/>
    <cellStyle name="_PROF CLOSED FINAL_Copy of Budget-Sep-Oct-Nov-09-MAIN-13-08-2009-MAIN" xfId="2273"/>
    <cellStyle name="_PROF CLOSED FINAL_Copy of STEEL RECONCELLATION" xfId="2274"/>
    <cellStyle name="_PROF CLOSED FINAL_DMRC Budget June.2009" xfId="358"/>
    <cellStyle name="_PROF CLOSED FINAL_DMRC Budget June.2009_Profitability - Format" xfId="359"/>
    <cellStyle name="_PROF CLOSED FINAL_LOAN STATUS- APRIL 2009 2009" xfId="2275"/>
    <cellStyle name="_PROF CLOSED FINAL_LOAN STATUS- APRIL 2009 2009_BHEL Bawana  Presentation Nov'09" xfId="2276"/>
    <cellStyle name="_PROF CLOSED FINAL_MONTHLY BUDGET Aug-09,Sep-09 Oct-09 -" xfId="2277"/>
    <cellStyle name="_PROF CLOSED FINAL_MONTHLY BUDGET June,July,Aug-09" xfId="2278"/>
    <cellStyle name="_PROF CLOSED FINAL_MONTHLY BUDGET May,June,July-09" xfId="2279"/>
    <cellStyle name="_PROF CLOSED FINAL_MONTHLY BUDGET_Jan-10 Feb-10,March- 10" xfId="2280"/>
    <cellStyle name="_PROF CLOSED FINAL_MONTHLY_BUDGET_Dec_90_Jan-10_Feb-_10" xfId="2281"/>
    <cellStyle name="_PROF CLOSED FINAL_MONTHLY_BUDGET_Oct-09_Nov-09_Dec-09" xfId="2282"/>
    <cellStyle name="_PROF CLOSED FINAL_MPR May '09' 01.06.09 correctrd" xfId="360"/>
    <cellStyle name="_PROF CLOSED FINAL_MPR May '09' 01.06.09 correctrd_Profitability - Format" xfId="361"/>
    <cellStyle name="_PROF CLOSED FINAL_NTPC Dadri Presentation April'09" xfId="2283"/>
    <cellStyle name="_PROF CLOSED FINAL_NTPC Dadri Presentation April'09_BHEL Bawana  Presentation Nov'09" xfId="2284"/>
    <cellStyle name="_PROF CLOSED FINAL_Photographs Bawana" xfId="2285"/>
    <cellStyle name="_PROF CLOSED FINAL_Presentation APRIL 2009" xfId="2286"/>
    <cellStyle name="_PROF CLOSED FINAL_Presentation APRIL 2009_ASHOK VIHAR BUDGET APPROVAL AUG 09" xfId="2287"/>
    <cellStyle name="_PROF CLOSED FINAL_Presentation APRIL 2009_SPLIT GREEN BOOK" xfId="2288"/>
    <cellStyle name="_PROF CLOSED FINAL_Presentation APRIL 2009_SPLIT GREEN BOOK FINAL" xfId="2289"/>
    <cellStyle name="_PROF CLOSED FINAL_Profitability - AUG" xfId="2290"/>
    <cellStyle name="_PROF CLOSED FINAL_Profitability - oct-09" xfId="2291"/>
    <cellStyle name="_PROF CLOSED FINAL_Profitability - SEPT" xfId="2292"/>
    <cellStyle name="_PROF CLOSED FINAL_RABILL 4" xfId="2293"/>
    <cellStyle name="_PROF CLOSED FINAL_RABILL 4_ASHOK VIHAR BUDGET APPROVAL AUG 09" xfId="2294"/>
    <cellStyle name="_PROF CLOSED FINAL_RABILL 4_SPLIT GREEN BOOK" xfId="2295"/>
    <cellStyle name="_PROF CLOSED FINAL_RABILL 4_SPLIT GREEN BOOK FINAL" xfId="2296"/>
    <cellStyle name="_PROF CLOSED FINAL_rathore5.03.09" xfId="362"/>
    <cellStyle name="_PROF CLOSED FINAL_rathore5.03.09_Profitability - Format" xfId="363"/>
    <cellStyle name="_PROF CLOSED FINAL_Revised G B  Neyveli on Aug '09" xfId="2297"/>
    <cellStyle name="_PROF CLOSED FINAL_Revised G B  Neyveli on May'09" xfId="2298"/>
    <cellStyle name="_PROF CLOSED FINAL_SPLIT GREEN BOOK FINAL" xfId="2299"/>
    <cellStyle name="_PROF CLOSED FINAL_STEEL RECONCELLATION final" xfId="2300"/>
    <cellStyle name="_profitability DEC 07" xfId="364"/>
    <cellStyle name="_profitability DEC 07__Presentation_Submitted_Feb' 09" xfId="2301"/>
    <cellStyle name="_profitability DEC 07_1183 - H.O PROFITIBITY CPWD ASHOK VIHAR" xfId="2302"/>
    <cellStyle name="_profitability DEC 07_1183 - H.O PROFITIBITY CPWD ASHOK VIHAR_ASHOK VIHAR BUDGET APPROVAL AUG 09" xfId="2303"/>
    <cellStyle name="_profitability DEC 07_1183 - H.O PROFITIBITY CPWD ASHOK VIHAR_SPLIT GREEN BOOK" xfId="2304"/>
    <cellStyle name="_profitability DEC 07_1183 - H.O PROFITIBITY CPWD ASHOK VIHAR_SPLIT GREEN BOOK FINAL" xfId="2305"/>
    <cellStyle name="_profitability DEC 07_Approved G B Neyveli WEF DEC.08 HO" xfId="2306"/>
    <cellStyle name="_profitability DEC 07_ASHOK VIHAR BUDGET APPROVAL AUG 09" xfId="2307"/>
    <cellStyle name="_profitability DEC 07_BHEL Bawana  Presentation April '09 printing" xfId="2308"/>
    <cellStyle name="_profitability DEC 07_BHEL Bawana  Presentation Nov'09" xfId="2309"/>
    <cellStyle name="_profitability DEC 07_BHEL Bawana Presentation Dec'08GG" xfId="2310"/>
    <cellStyle name="_profitability DEC 07_BHEL Neyveli Presentation Dec'09.xls" xfId="2311"/>
    <cellStyle name="_profitability DEC 07_BHEL Neyveli Presentation May'09" xfId="2312"/>
    <cellStyle name="_profitability DEC 07_Budget  july-Aug-sept   09" xfId="2313"/>
    <cellStyle name="_profitability DEC 07_Budget for Approval Aug to Oct09" xfId="2314"/>
    <cellStyle name="_profitability DEC 07_Copy of ASHOK VIHAR BUDGET APPROVAL JULY 09 (4)" xfId="2315"/>
    <cellStyle name="_profitability DEC 07_Copy of Budget-Sep-Oct-Nov-09-MAIN-13-08-2009-MAIN" xfId="2316"/>
    <cellStyle name="_profitability DEC 07_Copy of STEEL RECONCELLATION" xfId="2317"/>
    <cellStyle name="_profitability DEC 07_DCMBH ASHOK VIHAR" xfId="2318"/>
    <cellStyle name="_profitability DEC 07_DMRC Budget June.2009" xfId="365"/>
    <cellStyle name="_profitability DEC 07_DMRC Budget June.2009_Profitability - Format" xfId="366"/>
    <cellStyle name="_profitability DEC 07_FF &amp; PROF DMRC May.09" xfId="367"/>
    <cellStyle name="_profitability DEC 07_FF &amp; PROF DMRC May.09_Profitability - Format" xfId="368"/>
    <cellStyle name="_profitability DEC 07_LOAN STATUS- APRIL 2009 2009" xfId="2319"/>
    <cellStyle name="_profitability DEC 07_LOAN STATUS- APRIL 2009 2009_BHEL Bawana  Presentation Nov'09" xfId="2320"/>
    <cellStyle name="_profitability DEC 07_MONTHLY BUDGET Aug-09,Sep-09 Oct-09 -" xfId="2321"/>
    <cellStyle name="_profitability DEC 07_MONTHLY BUDGET June,July,Aug-09" xfId="2322"/>
    <cellStyle name="_profitability DEC 07_MONTHLY BUDGET May,June,July-09" xfId="2323"/>
    <cellStyle name="_profitability DEC 07_MONTHLY BUDGET_Jan-10 Feb-10,March- 10" xfId="2324"/>
    <cellStyle name="_profitability DEC 07_MONTHLY_BUDGET_Dec_90_Jan-10_Feb-_10" xfId="2325"/>
    <cellStyle name="_profitability DEC 07_MONTHLY_BUDGET_Oct-09_Nov-09_Dec-09" xfId="2326"/>
    <cellStyle name="_profitability DEC 07_MPR May '09' 01.06.09 correctrd" xfId="369"/>
    <cellStyle name="_profitability DEC 07_MPR May '09' 01.06.09 correctrd_Profitability - Format" xfId="370"/>
    <cellStyle name="_profitability DEC 07_NTPC Dadri Presentation April'09" xfId="2327"/>
    <cellStyle name="_profitability DEC 07_NTPC Dadri Presentation April'09_BHEL Bawana  Presentation Nov'09" xfId="2328"/>
    <cellStyle name="_profitability DEC 07_Photographs Bawana" xfId="2329"/>
    <cellStyle name="_profitability DEC 07_Presentation APRIL 2009" xfId="2330"/>
    <cellStyle name="_profitability DEC 07_Presentation APRIL 2009_ASHOK VIHAR BUDGET APPROVAL AUG 09" xfId="2331"/>
    <cellStyle name="_profitability DEC 07_Presentation APRIL 2009_SPLIT GREEN BOOK" xfId="2332"/>
    <cellStyle name="_profitability DEC 07_Presentation APRIL 2009_SPLIT GREEN BOOK FINAL" xfId="2333"/>
    <cellStyle name="_profitability DEC 07_Presentation MAY 2009 FINAL HO" xfId="2334"/>
    <cellStyle name="_profitability DEC 07_Profitability - AUG" xfId="2335"/>
    <cellStyle name="_profitability DEC 07_Profitability - Format" xfId="371"/>
    <cellStyle name="_profitability DEC 07_PROFITABILITY - JUNE-09" xfId="2336"/>
    <cellStyle name="_profitability DEC 07_PROFITABILITY - JUNE-09_BHEL Neyveli Presentation Dec'09.xls" xfId="2337"/>
    <cellStyle name="_profitability DEC 07_Profitability - oct-09" xfId="2338"/>
    <cellStyle name="_profitability DEC 07_Profitability - SEPT" xfId="2339"/>
    <cellStyle name="_profitability DEC 07_RABILL 4" xfId="2340"/>
    <cellStyle name="_profitability DEC 07_RABILL 4_ASHOK VIHAR BUDGET APPROVAL AUG 09" xfId="2341"/>
    <cellStyle name="_profitability DEC 07_RABILL 4_SPLIT GREEN BOOK" xfId="2342"/>
    <cellStyle name="_profitability DEC 07_RABILL 4_SPLIT GREEN BOOK FINAL" xfId="2343"/>
    <cellStyle name="_profitability DEC 07_rathore5.03.09" xfId="372"/>
    <cellStyle name="_profitability DEC 07_rathore5.03.09_Profitability - Format" xfId="373"/>
    <cellStyle name="_profitability DEC 07_Revised G B  Neyveli on Aug '09" xfId="2344"/>
    <cellStyle name="_profitability DEC 07_Revised G B  Neyveli on May'09" xfId="2345"/>
    <cellStyle name="_profitability DEC 07_SPLIT GREEN BOOK FINAL" xfId="2346"/>
    <cellStyle name="_profitability DEC 07_STEEL RECONCELLATION final" xfId="2347"/>
    <cellStyle name="_Profitability July 07" xfId="374"/>
    <cellStyle name="_Profitability July 07__Presentation_Submitted_Feb' 09" xfId="2348"/>
    <cellStyle name="_Profitability July 07_1183 - H.O PROFITIBITY CPWD ASHOK VIHAR" xfId="2349"/>
    <cellStyle name="_Profitability July 07_1183 - H.O PROFITIBITY CPWD ASHOK VIHAR_ASHOK VIHAR BUDGET APPROVAL AUG 09" xfId="2350"/>
    <cellStyle name="_Profitability July 07_1183 - H.O PROFITIBITY CPWD ASHOK VIHAR_SPLIT GREEN BOOK" xfId="2351"/>
    <cellStyle name="_Profitability July 07_1183 - H.O PROFITIBITY CPWD ASHOK VIHAR_SPLIT GREEN BOOK FINAL" xfId="2352"/>
    <cellStyle name="_Profitability July 07_Approved G B Neyveli WEF DEC.08 HO" xfId="2353"/>
    <cellStyle name="_Profitability July 07_ASHOK VIHAR BUDGET APPROVAL AUG 09" xfId="2354"/>
    <cellStyle name="_Profitability July 07_BHEL Bawana  Presentation April '09 printing" xfId="2355"/>
    <cellStyle name="_Profitability July 07_BHEL Bawana  Presentation Nov'09" xfId="2356"/>
    <cellStyle name="_Profitability July 07_BHEL Bawana Presentation Dec'08GG" xfId="2357"/>
    <cellStyle name="_Profitability July 07_BHEL Neyveli Presentation Dec'09.xls" xfId="2358"/>
    <cellStyle name="_Profitability July 07_BHEL Neyveli Presentation May'09" xfId="2359"/>
    <cellStyle name="_Profitability July 07_Budget  july-Aug-sept   09" xfId="2360"/>
    <cellStyle name="_Profitability July 07_Budget for Approval Aug to Oct09" xfId="2361"/>
    <cellStyle name="_Profitability July 07_Copy of ASHOK VIHAR BUDGET APPROVAL JULY 09 (4)" xfId="2362"/>
    <cellStyle name="_Profitability July 07_Copy of Budget-Sep-Oct-Nov-09-MAIN-13-08-2009-MAIN" xfId="2363"/>
    <cellStyle name="_Profitability July 07_Copy of STEEL RECONCELLATION" xfId="2364"/>
    <cellStyle name="_Profitability July 07_DCMBH ASHOK VIHAR" xfId="2365"/>
    <cellStyle name="_Profitability July 07_DMRC Budget June.2009" xfId="375"/>
    <cellStyle name="_Profitability July 07_DMRC Budget June.2009_Profitability - Format" xfId="376"/>
    <cellStyle name="_Profitability July 07_FF &amp; PROF DMRC May.09" xfId="377"/>
    <cellStyle name="_Profitability July 07_FF &amp; PROF DMRC May.09_Profitability - Format" xfId="378"/>
    <cellStyle name="_Profitability July 07_LOAN STATUS- APRIL 2009 2009" xfId="2366"/>
    <cellStyle name="_Profitability July 07_LOAN STATUS- APRIL 2009 2009_BHEL Bawana  Presentation Nov'09" xfId="2367"/>
    <cellStyle name="_Profitability July 07_MONTHLY BUDGET Aug-09,Sep-09 Oct-09 -" xfId="2368"/>
    <cellStyle name="_Profitability July 07_MONTHLY BUDGET June,July,Aug-09" xfId="2369"/>
    <cellStyle name="_Profitability July 07_MONTHLY BUDGET May,June,July-09" xfId="2370"/>
    <cellStyle name="_Profitability July 07_MONTHLY BUDGET_Jan-10 Feb-10,March- 10" xfId="2371"/>
    <cellStyle name="_Profitability July 07_MONTHLY_BUDGET_Dec_90_Jan-10_Feb-_10" xfId="2372"/>
    <cellStyle name="_Profitability July 07_MONTHLY_BUDGET_Oct-09_Nov-09_Dec-09" xfId="2373"/>
    <cellStyle name="_Profitability July 07_MPR May '09' 01.06.09 correctrd" xfId="379"/>
    <cellStyle name="_Profitability July 07_MPR May '09' 01.06.09 correctrd_Profitability - Format" xfId="380"/>
    <cellStyle name="_Profitability July 07_NTPC Dadri Presentation April'09" xfId="2374"/>
    <cellStyle name="_Profitability July 07_NTPC Dadri Presentation April'09_BHEL Bawana  Presentation Nov'09" xfId="2375"/>
    <cellStyle name="_Profitability July 07_Photographs Bawana" xfId="2376"/>
    <cellStyle name="_Profitability July 07_Presentation APRIL 2009" xfId="2377"/>
    <cellStyle name="_Profitability July 07_Presentation APRIL 2009_ASHOK VIHAR BUDGET APPROVAL AUG 09" xfId="2378"/>
    <cellStyle name="_Profitability July 07_Presentation APRIL 2009_SPLIT GREEN BOOK" xfId="2379"/>
    <cellStyle name="_Profitability July 07_Presentation APRIL 2009_SPLIT GREEN BOOK FINAL" xfId="2380"/>
    <cellStyle name="_Profitability July 07_Presentation MAY 2009 FINAL HO" xfId="2381"/>
    <cellStyle name="_Profitability July 07_Profitability - AUG" xfId="2382"/>
    <cellStyle name="_Profitability July 07_Profitability - Format" xfId="381"/>
    <cellStyle name="_Profitability July 07_PROFITABILITY - JUNE-09" xfId="2383"/>
    <cellStyle name="_Profitability July 07_PROFITABILITY - JUNE-09_BHEL Neyveli Presentation Dec'09.xls" xfId="2384"/>
    <cellStyle name="_Profitability July 07_Profitability - oct-09" xfId="2385"/>
    <cellStyle name="_Profitability July 07_Profitability - SEPT" xfId="2386"/>
    <cellStyle name="_Profitability July 07_RABILL 4" xfId="2387"/>
    <cellStyle name="_Profitability July 07_RABILL 4_ASHOK VIHAR BUDGET APPROVAL AUG 09" xfId="2388"/>
    <cellStyle name="_Profitability July 07_RABILL 4_SPLIT GREEN BOOK" xfId="2389"/>
    <cellStyle name="_Profitability July 07_RABILL 4_SPLIT GREEN BOOK FINAL" xfId="2390"/>
    <cellStyle name="_Profitability July 07_rathore5.03.09" xfId="382"/>
    <cellStyle name="_Profitability July 07_rathore5.03.09_Profitability - Format" xfId="383"/>
    <cellStyle name="_Profitability July 07_Revised G B  Neyveli on Aug '09" xfId="2391"/>
    <cellStyle name="_Profitability July 07_Revised G B  Neyveli on May'09" xfId="2392"/>
    <cellStyle name="_Profitability July 07_SPLIT GREEN BOOK FINAL" xfId="2393"/>
    <cellStyle name="_Profitability July 07_STEEL RECONCELLATION final" xfId="2394"/>
    <cellStyle name="_profitibility" xfId="384"/>
    <cellStyle name="_PROGRESS REPORT" xfId="385"/>
    <cellStyle name="_Projected shuttering Reconsilation" xfId="386"/>
    <cellStyle name="_Projected shuttering Reconsilation_ASHOK VIHAR BUDGET APPROVAL AUG 09" xfId="2395"/>
    <cellStyle name="_Projected shuttering Reconsilation_DCMBH ASHOK VIHAR" xfId="2396"/>
    <cellStyle name="_Projected shuttering Reconsilation_DMRC Budget June.2009" xfId="387"/>
    <cellStyle name="_Projected shuttering Reconsilation_DMRC Budget June.2009_Profitability - Format" xfId="388"/>
    <cellStyle name="_Projected shuttering Reconsilation_MPR May '09' 01.06.09 correctrd" xfId="389"/>
    <cellStyle name="_Projected shuttering Reconsilation_MPR May '09' 01.06.09 correctrd_Profitability - Format" xfId="390"/>
    <cellStyle name="_Projected shuttering Reconsilation_rathore5.03.09" xfId="391"/>
    <cellStyle name="_Projected shuttering Reconsilation_rathore5.03.09_Profitability - Format" xfId="392"/>
    <cellStyle name="_Prstn-BhattaparaDec-07" xfId="393"/>
    <cellStyle name="_REVISED Activity Wise Monitoring FEB  O8" xfId="394"/>
    <cellStyle name="_REVISED Activity Wise Monitoring FEB  O8__Presentation_Submitted_Feb' 09" xfId="2397"/>
    <cellStyle name="_REVISED Activity Wise Monitoring FEB  O8_Approved G B Neyveli WEF DEC.08 HO" xfId="2398"/>
    <cellStyle name="_REVISED Activity Wise Monitoring FEB  O8_ASHOK VIHAR BUDGET APPROVAL AUG 09" xfId="2399"/>
    <cellStyle name="_REVISED Activity Wise Monitoring FEB  O8_BHEL Bawana  Presentation April '09 printing" xfId="2400"/>
    <cellStyle name="_REVISED Activity Wise Monitoring FEB  O8_BHEL Bawana  Presentation Nov'09" xfId="2401"/>
    <cellStyle name="_REVISED Activity Wise Monitoring FEB  O8_BHEL Bawana Presentation Dec'08GG" xfId="2402"/>
    <cellStyle name="_REVISED Activity Wise Monitoring FEB  O8_BHEL Neyveli Presentation Dec'09.xls" xfId="2403"/>
    <cellStyle name="_REVISED Activity Wise Monitoring FEB  O8_BHEL Neyveli Presentation May'09" xfId="2404"/>
    <cellStyle name="_REVISED Activity Wise Monitoring FEB  O8_Birla Tyres-Balasore vkm approved G B" xfId="2405"/>
    <cellStyle name="_REVISED Activity Wise Monitoring FEB  O8_Budget for Approval Aug to Oct09" xfId="2406"/>
    <cellStyle name="_REVISED Activity Wise Monitoring FEB  O8_Copy of Budget-Sep-Oct-Nov-09-MAIN-13-08-2009-MAIN" xfId="2407"/>
    <cellStyle name="_REVISED Activity Wise Monitoring FEB  O8_Copy of STEEL RECONCELLATION" xfId="2408"/>
    <cellStyle name="_REVISED Activity Wise Monitoring FEB  O8_DMRC Budget June.2009" xfId="395"/>
    <cellStyle name="_REVISED Activity Wise Monitoring FEB  O8_DMRC Budget June.2009_Profitability - Format" xfId="396"/>
    <cellStyle name="_REVISED Activity Wise Monitoring FEB  O8_LOAN STATUS- APRIL 2009 2009" xfId="2409"/>
    <cellStyle name="_REVISED Activity Wise Monitoring FEB  O8_LOAN STATUS- APRIL 2009 2009_BHEL Bawana  Presentation Nov'09" xfId="2410"/>
    <cellStyle name="_REVISED Activity Wise Monitoring FEB  O8_MONTHLY BUDGET Aug-09,Sep-09 Oct-09 -" xfId="2411"/>
    <cellStyle name="_REVISED Activity Wise Monitoring FEB  O8_MONTHLY BUDGET June,July,Aug-09" xfId="2412"/>
    <cellStyle name="_REVISED Activity Wise Monitoring FEB  O8_MONTHLY BUDGET May,June,July-09" xfId="2413"/>
    <cellStyle name="_REVISED Activity Wise Monitoring FEB  O8_MONTHLY BUDGET_Jan-10 Feb-10,March- 10" xfId="2414"/>
    <cellStyle name="_REVISED Activity Wise Monitoring FEB  O8_MONTHLY_BUDGET_Dec_90_Jan-10_Feb-_10" xfId="2415"/>
    <cellStyle name="_REVISED Activity Wise Monitoring FEB  O8_MONTHLY_BUDGET_Oct-09_Nov-09_Dec-09" xfId="2416"/>
    <cellStyle name="_REVISED Activity Wise Monitoring FEB  O8_MPR May '09' 01.06.09 correctrd" xfId="397"/>
    <cellStyle name="_REVISED Activity Wise Monitoring FEB  O8_MPR May '09' 01.06.09 correctrd_Profitability - Format" xfId="398"/>
    <cellStyle name="_REVISED Activity Wise Monitoring FEB  O8_NTPC Dadri Presentation April'09" xfId="2417"/>
    <cellStyle name="_REVISED Activity Wise Monitoring FEB  O8_NTPC Dadri Presentation April'09_BHEL Bawana  Presentation Nov'09" xfId="2418"/>
    <cellStyle name="_REVISED Activity Wise Monitoring FEB  O8_Photographs Bawana" xfId="2419"/>
    <cellStyle name="_REVISED Activity Wise Monitoring FEB  O8_Presentation APRIL 2009" xfId="2420"/>
    <cellStyle name="_REVISED Activity Wise Monitoring FEB  O8_Presentation APRIL 2009_ASHOK VIHAR BUDGET APPROVAL AUG 09" xfId="2421"/>
    <cellStyle name="_REVISED Activity Wise Monitoring FEB  O8_Presentation APRIL 2009_SPLIT GREEN BOOK" xfId="2422"/>
    <cellStyle name="_REVISED Activity Wise Monitoring FEB  O8_Presentation APRIL 2009_SPLIT GREEN BOOK FINAL" xfId="2423"/>
    <cellStyle name="_REVISED Activity Wise Monitoring FEB  O8_PRESENTATION- MEERUT(MARCH-09" xfId="2424"/>
    <cellStyle name="_REVISED Activity Wise Monitoring FEB  O8_Profitability - AUG" xfId="2425"/>
    <cellStyle name="_REVISED Activity Wise Monitoring FEB  O8_Profitability - oct-09" xfId="2426"/>
    <cellStyle name="_REVISED Activity Wise Monitoring FEB  O8_Profitability - SEPT" xfId="2427"/>
    <cellStyle name="_REVISED Activity Wise Monitoring FEB  O8_RABILL 4" xfId="2428"/>
    <cellStyle name="_REVISED Activity Wise Monitoring FEB  O8_RABILL 4_ASHOK VIHAR BUDGET APPROVAL AUG 09" xfId="2429"/>
    <cellStyle name="_REVISED Activity Wise Monitoring FEB  O8_RABILL 4_SPLIT GREEN BOOK" xfId="2430"/>
    <cellStyle name="_REVISED Activity Wise Monitoring FEB  O8_RABILL 4_SPLIT GREEN BOOK FINAL" xfId="2431"/>
    <cellStyle name="_REVISED Activity Wise Monitoring FEB  O8_rathore5.03.09" xfId="399"/>
    <cellStyle name="_REVISED Activity Wise Monitoring FEB  O8_rathore5.03.09_Profitability - Format" xfId="400"/>
    <cellStyle name="_REVISED Activity Wise Monitoring FEB  O8_Revised G B  Neyveli on Aug '09" xfId="2432"/>
    <cellStyle name="_REVISED Activity Wise Monitoring FEB  O8_Revised G B  Neyveli on May'09" xfId="2433"/>
    <cellStyle name="_REVISED Activity Wise Monitoring FEB  O8_SPLIT GREEN BOOK FINAL" xfId="2434"/>
    <cellStyle name="_REVISED Activity Wise Monitoring FEB  O8_STEEL RECONCELLATION final" xfId="2435"/>
    <cellStyle name="_Revised FUND FLOW JULY 07" xfId="401"/>
    <cellStyle name="_Revised FUND FLOW JUNE 07" xfId="402"/>
    <cellStyle name="_RVNL- 0874 critical issue" xfId="403"/>
    <cellStyle name="_RVNL- 0874 critical issue_ASHOK VIHAR BUDGET APPROVAL AUG 09" xfId="2436"/>
    <cellStyle name="_RVNL- 0874 critical issue_BUD DMRC APRIL" xfId="404"/>
    <cellStyle name="_RVNL- 0874 critical issue_BUD DMRC APRIL_ASHOK VIHAR BUDGET APPROVAL AUG 09" xfId="2437"/>
    <cellStyle name="_RVNL- 0874 critical issue_BUD DMRC APRIL_DCMBH ASHOK VIHAR" xfId="2438"/>
    <cellStyle name="_RVNL- 0874 critical issue_BUD DMRC APRIL_DMRC Budget June.2009" xfId="405"/>
    <cellStyle name="_RVNL- 0874 critical issue_BUD DMRC APRIL_DMRC Budget June.2009_Profitability - Format" xfId="406"/>
    <cellStyle name="_RVNL- 0874 critical issue_BUD DMRC APRIL_MPR May '09' 01.06.09 correctrd" xfId="407"/>
    <cellStyle name="_RVNL- 0874 critical issue_BUD DMRC APRIL_MPR May '09' 01.06.09 correctrd_Profitability - Format" xfId="408"/>
    <cellStyle name="_RVNL- 0874 critical issue_DCMBH ASHOK VIHAR" xfId="2439"/>
    <cellStyle name="_RVNL- 0874 critical issue_DMRC Budget June.2009" xfId="409"/>
    <cellStyle name="_RVNL- 0874 critical issue_DMRC Budget June.2009_Profitability - Format" xfId="410"/>
    <cellStyle name="_RVNL- 0874 critical issue_DMRC INTERNAL MPRMARCH" xfId="2440"/>
    <cellStyle name="_RVNL- 0874 critical issue_HINDRENCE" xfId="411"/>
    <cellStyle name="_RVNL- 0874 critical issue_HINDRENCE for MPR 09" xfId="412"/>
    <cellStyle name="_RVNL- 0874 critical issue_HINDRENCE for MPR 09_ASHOK VIHAR BUDGET APPROVAL AUG 09" xfId="2441"/>
    <cellStyle name="_RVNL- 0874 critical issue_HINDRENCE for MPR 09_DCMBH ASHOK VIHAR" xfId="2442"/>
    <cellStyle name="_RVNL- 0874 critical issue_HINDRENCE for MPR 09_Presentation apr-09 ( Corrected)" xfId="413"/>
    <cellStyle name="_RVNL- 0874 critical issue_HINDRENCE for MPR 09_Presentation apr-09 ( Corrected)_ASHOK VIHAR BUDGET APPROVAL AUG 09" xfId="2443"/>
    <cellStyle name="_RVNL- 0874 critical issue_HINDRENCE for MPR 09_Presentation apr-09 ( Corrected)_DCMBH ASHOK VIHAR" xfId="2444"/>
    <cellStyle name="_RVNL- 0874 critical issue_HINDRENCE_ASHOK VIHAR BUDGET APPROVAL AUG 09" xfId="2445"/>
    <cellStyle name="_RVNL- 0874 critical issue_HINDRENCE_DCMBH ASHOK VIHAR" xfId="2446"/>
    <cellStyle name="_RVNL- 0874 critical issue_HINDRENCE_Presentation apr-09 ( Corrected)" xfId="414"/>
    <cellStyle name="_RVNL- 0874 critical issue_HINDRENCE_Presentation apr-09 ( Corrected)_ASHOK VIHAR BUDGET APPROVAL AUG 09" xfId="2447"/>
    <cellStyle name="_RVNL- 0874 critical issue_HINDRENCE_Presentation apr-09 ( Corrected)_DCMBH ASHOK VIHAR" xfId="2448"/>
    <cellStyle name="_RVNL- 0874 critical issue_MPR March '09' (Working)" xfId="415"/>
    <cellStyle name="_RVNL- 0874 critical issue_MPR March '09' (Working)_ASHOK VIHAR BUDGET APPROVAL AUG 09" xfId="2449"/>
    <cellStyle name="_RVNL- 0874 critical issue_MPR March '09' (Working)_DCMBH ASHOK VIHAR" xfId="2450"/>
    <cellStyle name="_RVNL- 0874 critical issue_MPR March '09' (Working)_DMRC Budget June.2009" xfId="416"/>
    <cellStyle name="_RVNL- 0874 critical issue_MPR March '09' (Working)_DMRC Budget June.2009_Profitability - Format" xfId="417"/>
    <cellStyle name="_RVNL- 0874 critical issue_MPR March '09' (Working)_MPR May '09' 01.06.09 correctrd" xfId="418"/>
    <cellStyle name="_RVNL- 0874 critical issue_MPR March '09' (Working)_MPR May '09' 01.06.09 correctrd_Profitability - Format" xfId="419"/>
    <cellStyle name="_RVNL- 0874 critical issue_MPR May '09' 01.06.09 correctrd" xfId="420"/>
    <cellStyle name="_RVNL- 0874 critical issue_MPR May '09' 01.06.09 correctrd_Profitability - Format" xfId="421"/>
    <cellStyle name="_RVNL- 0874 critical issue_PALWAL PRESENTATION JAN-09" xfId="422"/>
    <cellStyle name="_RVNL- 0874 critical issue_PALWAL PRESENTATION JAN-09_ASHOK VIHAR BUDGET APPROVAL AUG 09" xfId="2451"/>
    <cellStyle name="_RVNL- 0874 critical issue_PALWAL PRESENTATION JAN-09_DCMBH ASHOK VIHAR" xfId="2452"/>
    <cellStyle name="_RVNL- 0874 critical issue_PALWAL PRESENTATION JAN-09_DMRC Budget June.2009" xfId="423"/>
    <cellStyle name="_RVNL- 0874 critical issue_PALWAL PRESENTATION JAN-09_DMRC Budget June.2009_Profitability - Format" xfId="424"/>
    <cellStyle name="_RVNL- 0874 critical issue_PALWAL PRESENTATION JAN-09_MPR May '09' 01.06.09 correctrd" xfId="425"/>
    <cellStyle name="_RVNL- 0874 critical issue_PALWAL PRESENTATION JAN-09_MPR May '09' 01.06.09 correctrd_Profitability - Format" xfId="426"/>
    <cellStyle name="_RVNL- 0874 critical issue_PRESENTATION-March-09" xfId="427"/>
    <cellStyle name="_RVNL- 0874 critical issue_PRESENTATION-March-09_ASHOK VIHAR BUDGET APPROVAL AUG 09" xfId="2453"/>
    <cellStyle name="_RVNL- 0874 critical issue_PRESENTATION-March-09_DCMBH ASHOK VIHAR" xfId="2454"/>
    <cellStyle name="_RVNL- 0874 critical issue_PRESENTATION-March-09_DMRC Budget June.2009" xfId="428"/>
    <cellStyle name="_RVNL- 0874 critical issue_PRESENTATION-March-09_DMRC Budget June.2009_Profitability - Format" xfId="429"/>
    <cellStyle name="_RVNL- 0874 critical issue_PRESENTATION-March-09_MPR May '09' 01.06.09 correctrd" xfId="430"/>
    <cellStyle name="_RVNL- 0874 critical issue_PRESENTATION-March-09_MPR May '09' 01.06.09 correctrd_Profitability - Format" xfId="431"/>
    <cellStyle name="_RVNL- 0874 critical issue_rathore5.03.09" xfId="432"/>
    <cellStyle name="_RVNL- 0874 critical issue_rathore5.03.09_Profitability - Format" xfId="433"/>
    <cellStyle name="_RVNL- 0876 (0 to 121 4 kms) (2)" xfId="2455"/>
    <cellStyle name="_RVNL- 0876 (0 to 121 4 kms) (2)__Presentation_Submitted_Feb' 09" xfId="2456"/>
    <cellStyle name="_RVNL- 0876 (0 to 121.4 kms)" xfId="434"/>
    <cellStyle name="_RVNL- 0876 (0 to 121.4 kms)_ASHOK VIHAR BUDGET APPROVAL AUG 09" xfId="2457"/>
    <cellStyle name="_RVNL- 0876 (0 to 121.4 kms)_DCMBH ASHOK VIHAR" xfId="2458"/>
    <cellStyle name="_RVNL- 0876 (0 to 121.4 kms)_DMRC Budget June.2009" xfId="435"/>
    <cellStyle name="_RVNL- 0876 (0 to 121.4 kms)_DMRC Budget June.2009_Profitability - Format" xfId="436"/>
    <cellStyle name="_RVNL- 0876 (0 to 121.4 kms)_MPR May '09' 01.06.09 correctrd" xfId="437"/>
    <cellStyle name="_RVNL- 0876 (0 to 121.4 kms)_MPR May '09' 01.06.09 correctrd_Profitability - Format" xfId="438"/>
    <cellStyle name="_RVNL- 0876 (0 to 121.4 kms)_rathore5.03.09" xfId="439"/>
    <cellStyle name="_RVNL- 0876 (0 to 121.4 kms)_rathore5.03.09_Profitability - Format" xfId="440"/>
    <cellStyle name="_RVNL Bhildi Samdari 0 00 to 121 41 (0876)Revised 24 07 08 HQ" xfId="441"/>
    <cellStyle name="_RVNL, 0876   (0 to 121.4 kms)CERTIFIED" xfId="442"/>
    <cellStyle name="_RVNL, 0876   (0 to 121.4 kms)CERTIFIED__Presentation_Submitted_Feb' 09" xfId="2459"/>
    <cellStyle name="_RVNL, 0876   (0 to 121.4 kms)CERTIFIED_Approved G B Neyveli WEF DEC.08 HO" xfId="2460"/>
    <cellStyle name="_RVNL, 0876   (0 to 121.4 kms)CERTIFIED_ASHOK VIHAR BUDGET APPROVAL AUG 09" xfId="2461"/>
    <cellStyle name="_RVNL, 0876   (0 to 121.4 kms)CERTIFIED_BHEL Bawana  Presentation April '09 printing" xfId="2462"/>
    <cellStyle name="_RVNL, 0876   (0 to 121.4 kms)CERTIFIED_BHEL Bawana  Presentation Nov'09" xfId="2463"/>
    <cellStyle name="_RVNL, 0876   (0 to 121.4 kms)CERTIFIED_BHEL Bawana Presentation Dec'08GG" xfId="2464"/>
    <cellStyle name="_RVNL, 0876   (0 to 121.4 kms)CERTIFIED_BHEL Neyveli Presentation Dec'09.xls" xfId="2465"/>
    <cellStyle name="_RVNL, 0876   (0 to 121.4 kms)CERTIFIED_BHEL Neyveli Presentation May'09" xfId="2466"/>
    <cellStyle name="_RVNL, 0876   (0 to 121.4 kms)CERTIFIED_Budget for Approval Aug to Oct09" xfId="2467"/>
    <cellStyle name="_RVNL, 0876   (0 to 121.4 kms)CERTIFIED_Copy of Budget-Sep-Oct-Nov-09-MAIN-13-08-2009-MAIN" xfId="2468"/>
    <cellStyle name="_RVNL, 0876   (0 to 121.4 kms)CERTIFIED_Copy of STEEL RECONCELLATION" xfId="2469"/>
    <cellStyle name="_RVNL, 0876   (0 to 121.4 kms)CERTIFIED_DMRC Budget June.2009" xfId="443"/>
    <cellStyle name="_RVNL, 0876   (0 to 121.4 kms)CERTIFIED_DMRC Budget June.2009_Profitability - Format" xfId="444"/>
    <cellStyle name="_RVNL, 0876   (0 to 121.4 kms)CERTIFIED_LOAN STATUS- APRIL 2009 2009" xfId="2470"/>
    <cellStyle name="_RVNL, 0876   (0 to 121.4 kms)CERTIFIED_LOAN STATUS- APRIL 2009 2009_BHEL Bawana  Presentation Nov'09" xfId="2471"/>
    <cellStyle name="_RVNL, 0876   (0 to 121.4 kms)CERTIFIED_MONTHLY BUDGET Aug-09,Sep-09 Oct-09 -" xfId="2472"/>
    <cellStyle name="_RVNL, 0876   (0 to 121.4 kms)CERTIFIED_MONTHLY BUDGET June,July,Aug-09" xfId="2473"/>
    <cellStyle name="_RVNL, 0876   (0 to 121.4 kms)CERTIFIED_MONTHLY BUDGET May,June,July-09" xfId="2474"/>
    <cellStyle name="_RVNL, 0876   (0 to 121.4 kms)CERTIFIED_MONTHLY BUDGET_Jan-10 Feb-10,March- 10" xfId="2475"/>
    <cellStyle name="_RVNL, 0876   (0 to 121.4 kms)CERTIFIED_MONTHLY_BUDGET_Dec_90_Jan-10_Feb-_10" xfId="2476"/>
    <cellStyle name="_RVNL, 0876   (0 to 121.4 kms)CERTIFIED_MONTHLY_BUDGET_Oct-09_Nov-09_Dec-09" xfId="2477"/>
    <cellStyle name="_RVNL, 0876   (0 to 121.4 kms)CERTIFIED_MPR May '09' 01.06.09 correctrd" xfId="445"/>
    <cellStyle name="_RVNL, 0876   (0 to 121.4 kms)CERTIFIED_MPR May '09' 01.06.09 correctrd_Profitability - Format" xfId="446"/>
    <cellStyle name="_RVNL, 0876   (0 to 121.4 kms)CERTIFIED_NTPC Dadri Presentation April'09" xfId="2478"/>
    <cellStyle name="_RVNL, 0876   (0 to 121.4 kms)CERTIFIED_NTPC Dadri Presentation April'09_BHEL Bawana  Presentation Nov'09" xfId="2479"/>
    <cellStyle name="_RVNL, 0876   (0 to 121.4 kms)CERTIFIED_Photographs Bawana" xfId="2480"/>
    <cellStyle name="_RVNL, 0876   (0 to 121.4 kms)CERTIFIED_Presentation APRIL 2009" xfId="2481"/>
    <cellStyle name="_RVNL, 0876   (0 to 121.4 kms)CERTIFIED_Presentation APRIL 2009_ASHOK VIHAR BUDGET APPROVAL AUG 09" xfId="2482"/>
    <cellStyle name="_RVNL, 0876   (0 to 121.4 kms)CERTIFIED_Presentation APRIL 2009_SPLIT GREEN BOOK" xfId="2483"/>
    <cellStyle name="_RVNL, 0876   (0 to 121.4 kms)CERTIFIED_Presentation APRIL 2009_SPLIT GREEN BOOK FINAL" xfId="2484"/>
    <cellStyle name="_RVNL, 0876   (0 to 121.4 kms)CERTIFIED_Profitability - AUG" xfId="2485"/>
    <cellStyle name="_RVNL, 0876   (0 to 121.4 kms)CERTIFIED_Profitability - oct-09" xfId="2486"/>
    <cellStyle name="_RVNL, 0876   (0 to 121.4 kms)CERTIFIED_Profitability - SEPT" xfId="2487"/>
    <cellStyle name="_RVNL, 0876   (0 to 121.4 kms)CERTIFIED_RABILL 4" xfId="2488"/>
    <cellStyle name="_RVNL, 0876   (0 to 121.4 kms)CERTIFIED_RABILL 4_ASHOK VIHAR BUDGET APPROVAL AUG 09" xfId="2489"/>
    <cellStyle name="_RVNL, 0876   (0 to 121.4 kms)CERTIFIED_RABILL 4_SPLIT GREEN BOOK" xfId="2490"/>
    <cellStyle name="_RVNL, 0876   (0 to 121.4 kms)CERTIFIED_RABILL 4_SPLIT GREEN BOOK FINAL" xfId="2491"/>
    <cellStyle name="_RVNL, 0876   (0 to 121.4 kms)CERTIFIED_rathore5.03.09" xfId="447"/>
    <cellStyle name="_RVNL, 0876   (0 to 121.4 kms)CERTIFIED_rathore5.03.09_Profitability - Format" xfId="448"/>
    <cellStyle name="_RVNL, 0876   (0 to 121.4 kms)CERTIFIED_Revised G B  Neyveli on Aug '09" xfId="2492"/>
    <cellStyle name="_RVNL, 0876   (0 to 121.4 kms)CERTIFIED_Revised G B  Neyveli on May'09" xfId="2493"/>
    <cellStyle name="_RVNL, 0876   (0 to 121.4 kms)CERTIFIED_SPLIT GREEN BOOK FINAL" xfId="2494"/>
    <cellStyle name="_RVNL, 0876   (0 to 121.4 kms)CERTIFIED_STEEL RECONCELLATION final" xfId="2495"/>
    <cellStyle name="_RVNL, 0877 (121.4 to 223.4 Kms) CERTIFIED" xfId="449"/>
    <cellStyle name="_RVNL, 0877 (121.4 to 223.4 Kms) CERTIFIED__Presentation_Submitted_Feb' 09" xfId="2496"/>
    <cellStyle name="_RVNL, 0877 (121.4 to 223.4 Kms) CERTIFIED_Approved G B Neyveli WEF DEC.08 HO" xfId="2497"/>
    <cellStyle name="_RVNL, 0877 (121.4 to 223.4 Kms) CERTIFIED_ASHOK VIHAR BUDGET APPROVAL AUG 09" xfId="2498"/>
    <cellStyle name="_RVNL, 0877 (121.4 to 223.4 Kms) CERTIFIED_BHEL Bawana  Presentation April '09 printing" xfId="2499"/>
    <cellStyle name="_RVNL, 0877 (121.4 to 223.4 Kms) CERTIFIED_BHEL Bawana  Presentation Nov'09" xfId="2500"/>
    <cellStyle name="_RVNL, 0877 (121.4 to 223.4 Kms) CERTIFIED_BHEL Bawana Presentation Dec'08GG" xfId="2501"/>
    <cellStyle name="_RVNL, 0877 (121.4 to 223.4 Kms) CERTIFIED_BHEL Neyveli Presentation Dec'09.xls" xfId="2502"/>
    <cellStyle name="_RVNL, 0877 (121.4 to 223.4 Kms) CERTIFIED_BHEL Neyveli Presentation May'09" xfId="2503"/>
    <cellStyle name="_RVNL, 0877 (121.4 to 223.4 Kms) CERTIFIED_Budget for Approval Aug to Oct09" xfId="2504"/>
    <cellStyle name="_RVNL, 0877 (121.4 to 223.4 Kms) CERTIFIED_Copy of Budget-Sep-Oct-Nov-09-MAIN-13-08-2009-MAIN" xfId="2505"/>
    <cellStyle name="_RVNL, 0877 (121.4 to 223.4 Kms) CERTIFIED_Copy of STEEL RECONCELLATION" xfId="2506"/>
    <cellStyle name="_RVNL, 0877 (121.4 to 223.4 Kms) CERTIFIED_DMRC Budget June.2009" xfId="450"/>
    <cellStyle name="_RVNL, 0877 (121.4 to 223.4 Kms) CERTIFIED_DMRC Budget June.2009_Profitability - Format" xfId="451"/>
    <cellStyle name="_RVNL, 0877 (121.4 to 223.4 Kms) CERTIFIED_LOAN STATUS- APRIL 2009 2009" xfId="2507"/>
    <cellStyle name="_RVNL, 0877 (121.4 to 223.4 Kms) CERTIFIED_LOAN STATUS- APRIL 2009 2009_BHEL Bawana  Presentation Nov'09" xfId="2508"/>
    <cellStyle name="_RVNL, 0877 (121.4 to 223.4 Kms) CERTIFIED_MONTHLY BUDGET Aug-09,Sep-09 Oct-09 -" xfId="2509"/>
    <cellStyle name="_RVNL, 0877 (121.4 to 223.4 Kms) CERTIFIED_MONTHLY BUDGET June,July,Aug-09" xfId="2510"/>
    <cellStyle name="_RVNL, 0877 (121.4 to 223.4 Kms) CERTIFIED_MONTHLY BUDGET May,June,July-09" xfId="2511"/>
    <cellStyle name="_RVNL, 0877 (121.4 to 223.4 Kms) CERTIFIED_MONTHLY BUDGET_Jan-10 Feb-10,March- 10" xfId="2512"/>
    <cellStyle name="_RVNL, 0877 (121.4 to 223.4 Kms) CERTIFIED_MONTHLY_BUDGET_Dec_90_Jan-10_Feb-_10" xfId="2513"/>
    <cellStyle name="_RVNL, 0877 (121.4 to 223.4 Kms) CERTIFIED_MONTHLY_BUDGET_Oct-09_Nov-09_Dec-09" xfId="2514"/>
    <cellStyle name="_RVNL, 0877 (121.4 to 223.4 Kms) CERTIFIED_MPR May '09' 01.06.09 correctrd" xfId="452"/>
    <cellStyle name="_RVNL, 0877 (121.4 to 223.4 Kms) CERTIFIED_MPR May '09' 01.06.09 correctrd_Profitability - Format" xfId="453"/>
    <cellStyle name="_RVNL, 0877 (121.4 to 223.4 Kms) CERTIFIED_NTPC Dadri Presentation April'09" xfId="2515"/>
    <cellStyle name="_RVNL, 0877 (121.4 to 223.4 Kms) CERTIFIED_NTPC Dadri Presentation April'09_BHEL Bawana  Presentation Nov'09" xfId="2516"/>
    <cellStyle name="_RVNL, 0877 (121.4 to 223.4 Kms) CERTIFIED_Photographs Bawana" xfId="2517"/>
    <cellStyle name="_RVNL, 0877 (121.4 to 223.4 Kms) CERTIFIED_Presentation APRIL 2009" xfId="2518"/>
    <cellStyle name="_RVNL, 0877 (121.4 to 223.4 Kms) CERTIFIED_Presentation APRIL 2009_ASHOK VIHAR BUDGET APPROVAL AUG 09" xfId="2519"/>
    <cellStyle name="_RVNL, 0877 (121.4 to 223.4 Kms) CERTIFIED_Presentation APRIL 2009_SPLIT GREEN BOOK" xfId="2520"/>
    <cellStyle name="_RVNL, 0877 (121.4 to 223.4 Kms) CERTIFIED_Presentation APRIL 2009_SPLIT GREEN BOOK FINAL" xfId="2521"/>
    <cellStyle name="_RVNL, 0877 (121.4 to 223.4 Kms) CERTIFIED_Profitability - AUG" xfId="2522"/>
    <cellStyle name="_RVNL, 0877 (121.4 to 223.4 Kms) CERTIFIED_Profitability - oct-09" xfId="2523"/>
    <cellStyle name="_RVNL, 0877 (121.4 to 223.4 Kms) CERTIFIED_Profitability - SEPT" xfId="2524"/>
    <cellStyle name="_RVNL, 0877 (121.4 to 223.4 Kms) CERTIFIED_RABILL 4" xfId="2525"/>
    <cellStyle name="_RVNL, 0877 (121.4 to 223.4 Kms) CERTIFIED_RABILL 4_ASHOK VIHAR BUDGET APPROVAL AUG 09" xfId="2526"/>
    <cellStyle name="_RVNL, 0877 (121.4 to 223.4 Kms) CERTIFIED_RABILL 4_SPLIT GREEN BOOK" xfId="2527"/>
    <cellStyle name="_RVNL, 0877 (121.4 to 223.4 Kms) CERTIFIED_RABILL 4_SPLIT GREEN BOOK FINAL" xfId="2528"/>
    <cellStyle name="_RVNL, 0877 (121.4 to 223.4 Kms) CERTIFIED_rathore5.03.09" xfId="454"/>
    <cellStyle name="_RVNL, 0877 (121.4 to 223.4 Kms) CERTIFIED_rathore5.03.09_Profitability - Format" xfId="455"/>
    <cellStyle name="_RVNL, 0877 (121.4 to 223.4 Kms) CERTIFIED_Revised G B  Neyveli on Aug '09" xfId="2529"/>
    <cellStyle name="_RVNL, 0877 (121.4 to 223.4 Kms) CERTIFIED_Revised G B  Neyveli on May'09" xfId="2530"/>
    <cellStyle name="_RVNL, 0877 (121.4 to 223.4 Kms) CERTIFIED_SPLIT GREEN BOOK FINAL" xfId="2531"/>
    <cellStyle name="_RVNL, 0877 (121.4 to 223.4 Kms) CERTIFIED_STEEL RECONCELLATION final" xfId="2532"/>
    <cellStyle name="_RVNL, 0878 (Civil Work) " xfId="456"/>
    <cellStyle name="_RVNL, 0878 (Civil Work) .111" xfId="457"/>
    <cellStyle name="_RVNL, 0878 (Civil Work) .111__Presentation_Submitted_Feb' 09" xfId="2533"/>
    <cellStyle name="_RVNL, 0878 (Civil Work) .111_ASHOK VIHAR BUDGET APPROVAL AUG 09" xfId="2534"/>
    <cellStyle name="_RVNL, 0878 (Civil Work) .111_BHEL Bawana  Presentation Nov'09" xfId="2535"/>
    <cellStyle name="_RVNL, 0878 (Civil Work) .111_BUD DMRC APRIL" xfId="458"/>
    <cellStyle name="_RVNL, 0878 (Civil Work) .111_BUD DMRC APRIL_ASHOK VIHAR BUDGET APPROVAL AUG 09" xfId="2536"/>
    <cellStyle name="_RVNL, 0878 (Civil Work) .111_BUD DMRC APRIL_DCMBH ASHOK VIHAR" xfId="2537"/>
    <cellStyle name="_RVNL, 0878 (Civil Work) .111_BUD DMRC APRIL_DMRC Budget June.2009" xfId="459"/>
    <cellStyle name="_RVNL, 0878 (Civil Work) .111_BUD DMRC APRIL_DMRC Budget June.2009_Profitability - Format" xfId="460"/>
    <cellStyle name="_RVNL, 0878 (Civil Work) .111_BUD DMRC APRIL_MPR May '09' 01.06.09 correctrd" xfId="461"/>
    <cellStyle name="_RVNL, 0878 (Civil Work) .111_BUD DMRC APRIL_MPR May '09' 01.06.09 correctrd_Profitability - Format" xfId="462"/>
    <cellStyle name="_RVNL, 0878 (Civil Work) .111_Budget for Approval-Jul-2009-MAIN-04-07-2009" xfId="2538"/>
    <cellStyle name="_RVNL, 0878 (Civil Work) .111_Copy of Budget-Sep-Oct-Nov-09-MAIN-13-08-2009-MAIN" xfId="2539"/>
    <cellStyle name="_RVNL, 0878 (Civil Work) .111_Daily Loss Report(DLR)(Rev)-21-01-2010" xfId="2540"/>
    <cellStyle name="_RVNL, 0878 (Civil Work) .111_DCMBH ASHOK VIHAR" xfId="2541"/>
    <cellStyle name="_RVNL, 0878 (Civil Work) .111_DMRC Budget June.2009" xfId="463"/>
    <cellStyle name="_RVNL, 0878 (Civil Work) .111_DMRC Budget June.2009_Profitability - Format" xfId="464"/>
    <cellStyle name="_RVNL, 0878 (Civil Work) .111_DMRC INTERNAL MPRMARCH" xfId="2542"/>
    <cellStyle name="_RVNL, 0878 (Civil Work) .111_HINDRENCE" xfId="465"/>
    <cellStyle name="_RVNL, 0878 (Civil Work) .111_HINDRENCE for MPR 09" xfId="466"/>
    <cellStyle name="_RVNL, 0878 (Civil Work) .111_HINDRENCE for MPR 09_ASHOK VIHAR BUDGET APPROVAL AUG 09" xfId="2543"/>
    <cellStyle name="_RVNL, 0878 (Civil Work) .111_HINDRENCE for MPR 09_DCMBH ASHOK VIHAR" xfId="2544"/>
    <cellStyle name="_RVNL, 0878 (Civil Work) .111_HINDRENCE for MPR 09_Presentation apr-09 ( Corrected)" xfId="467"/>
    <cellStyle name="_RVNL, 0878 (Civil Work) .111_HINDRENCE for MPR 09_Presentation apr-09 ( Corrected)_ASHOK VIHAR BUDGET APPROVAL AUG 09" xfId="2545"/>
    <cellStyle name="_RVNL, 0878 (Civil Work) .111_HINDRENCE for MPR 09_Presentation apr-09 ( Corrected)_DCMBH ASHOK VIHAR" xfId="2546"/>
    <cellStyle name="_RVNL, 0878 (Civil Work) .111_HINDRENCE_ASHOK VIHAR BUDGET APPROVAL AUG 09" xfId="2547"/>
    <cellStyle name="_RVNL, 0878 (Civil Work) .111_HINDRENCE_DCMBH ASHOK VIHAR" xfId="2548"/>
    <cellStyle name="_RVNL, 0878 (Civil Work) .111_HINDRENCE_Presentation apr-09 ( Corrected)" xfId="468"/>
    <cellStyle name="_RVNL, 0878 (Civil Work) .111_HINDRENCE_Presentation apr-09 ( Corrected)_ASHOK VIHAR BUDGET APPROVAL AUG 09" xfId="2549"/>
    <cellStyle name="_RVNL, 0878 (Civil Work) .111_HINDRENCE_Presentation apr-09 ( Corrected)_DCMBH ASHOK VIHAR" xfId="2550"/>
    <cellStyle name="_RVNL, 0878 (Civil Work) .111_Inflow n Outflow - Proposed VS Actuals - Format By 300509" xfId="2551"/>
    <cellStyle name="_RVNL, 0878 (Civil Work) .111_Inflow n Outflow - Proposed VS Actuals - Format By 300509_Inflow n Outflow - Proposed VS Actuals - August 2009" xfId="2552"/>
    <cellStyle name="_RVNL, 0878 (Civil Work) .111_Machinery-Utilization-Report-NEW-DEC-2009" xfId="2553"/>
    <cellStyle name="_RVNL, 0878 (Civil Work) .111_Machinery-Utilization-Report-NEW-NOV-2009" xfId="2554"/>
    <cellStyle name="_RVNL, 0878 (Civil Work) .111_Machinery-Utilization-Report-NEW-OCT-2009" xfId="2555"/>
    <cellStyle name="_RVNL, 0878 (Civil Work) .111_MPR March '09' (Working)" xfId="469"/>
    <cellStyle name="_RVNL, 0878 (Civil Work) .111_MPR March '09' (Working)_ASHOK VIHAR BUDGET APPROVAL AUG 09" xfId="2556"/>
    <cellStyle name="_RVNL, 0878 (Civil Work) .111_MPR March '09' (Working)_DCMBH ASHOK VIHAR" xfId="2557"/>
    <cellStyle name="_RVNL, 0878 (Civil Work) .111_MPR March '09' (Working)_DMRC Budget June.2009" xfId="470"/>
    <cellStyle name="_RVNL, 0878 (Civil Work) .111_MPR March '09' (Working)_DMRC Budget June.2009_Profitability - Format" xfId="471"/>
    <cellStyle name="_RVNL, 0878 (Civil Work) .111_MPR March '09' (Working)_MPR May '09' 01.06.09 correctrd" xfId="472"/>
    <cellStyle name="_RVNL, 0878 (Civil Work) .111_MPR March '09' (Working)_MPR May '09' 01.06.09 correctrd_Profitability - Format" xfId="473"/>
    <cellStyle name="_RVNL, 0878 (Civil Work) .111_MPR May '09' 01.06.09 correctrd" xfId="474"/>
    <cellStyle name="_RVNL, 0878 (Civil Work) .111_MPR May '09' 01.06.09 correctrd_Profitability - Format" xfId="475"/>
    <cellStyle name="_RVNL, 0878 (Civil Work) .111_PALWAL PRESENTATION JAN-09" xfId="476"/>
    <cellStyle name="_RVNL, 0878 (Civil Work) .111_PALWAL PRESENTATION JAN-09_ASHOK VIHAR BUDGET APPROVAL AUG 09" xfId="2558"/>
    <cellStyle name="_RVNL, 0878 (Civil Work) .111_PALWAL PRESENTATION JAN-09_DCMBH ASHOK VIHAR" xfId="2559"/>
    <cellStyle name="_RVNL, 0878 (Civil Work) .111_PALWAL PRESENTATION JAN-09_DMRC Budget June.2009" xfId="477"/>
    <cellStyle name="_RVNL, 0878 (Civil Work) .111_PALWAL PRESENTATION JAN-09_DMRC Budget June.2009_Profitability - Format" xfId="478"/>
    <cellStyle name="_RVNL, 0878 (Civil Work) .111_PALWAL PRESENTATION JAN-09_MPR May '09' 01.06.09 correctrd" xfId="479"/>
    <cellStyle name="_RVNL, 0878 (Civil Work) .111_PALWAL PRESENTATION JAN-09_MPR May '09' 01.06.09 correctrd_Profitability - Format" xfId="480"/>
    <cellStyle name="_RVNL, 0878 (Civil Work) .111_PRESENTATION-March-09" xfId="481"/>
    <cellStyle name="_RVNL, 0878 (Civil Work) .111_PRESENTATION-March-09_ASHOK VIHAR BUDGET APPROVAL AUG 09" xfId="2560"/>
    <cellStyle name="_RVNL, 0878 (Civil Work) .111_PRESENTATION-March-09_DCMBH ASHOK VIHAR" xfId="2561"/>
    <cellStyle name="_RVNL, 0878 (Civil Work) .111_PRESENTATION-March-09_DMRC Budget June.2009" xfId="482"/>
    <cellStyle name="_RVNL, 0878 (Civil Work) .111_PRESENTATION-March-09_DMRC Budget June.2009_Profitability - Format" xfId="483"/>
    <cellStyle name="_RVNL, 0878 (Civil Work) .111_PRESENTATION-March-09_MPR May '09' 01.06.09 correctrd" xfId="484"/>
    <cellStyle name="_RVNL, 0878 (Civil Work) .111_PRESENTATION-March-09_MPR May '09' 01.06.09 correctrd_Profitability - Format" xfId="485"/>
    <cellStyle name="_RVNL, 0878 (Civil Work) .111_rathore5.03.09" xfId="486"/>
    <cellStyle name="_RVNL, 0878 (Civil Work) .111_rathore5.03.09_Profitability - Format" xfId="487"/>
    <cellStyle name="_RVNL, 0878 (Civil Work) .111_SPLIT GREEN BOOK FINAL" xfId="2562"/>
    <cellStyle name="_RVNL, 0878 (Civil Work) __Presentation_Submitted_Feb' 09" xfId="2563"/>
    <cellStyle name="_RVNL, 0878 (Civil Work) _Approved G B Neyveli WEF DEC.08 HO" xfId="2564"/>
    <cellStyle name="_RVNL, 0878 (Civil Work) _ASHOK VIHAR BUDGET APPROVAL AUG 09" xfId="2565"/>
    <cellStyle name="_RVNL, 0878 (Civil Work) _BHEL Bawana  Presentation April '09 printing" xfId="2566"/>
    <cellStyle name="_RVNL, 0878 (Civil Work) _BHEL Bawana  Presentation Nov'09" xfId="2567"/>
    <cellStyle name="_RVNL, 0878 (Civil Work) _BHEL Bawana Presentation Dec'08GG" xfId="2568"/>
    <cellStyle name="_RVNL, 0878 (Civil Work) _BHEL Neyveli Presentation Dec'09.xls" xfId="2569"/>
    <cellStyle name="_RVNL, 0878 (Civil Work) _BHEL Neyveli Presentation May'09" xfId="2570"/>
    <cellStyle name="_RVNL, 0878 (Civil Work) _BUD DMRC APRIL" xfId="488"/>
    <cellStyle name="_RVNL, 0878 (Civil Work) _BUD DMRC APRIL_ASHOK VIHAR BUDGET APPROVAL AUG 09" xfId="2571"/>
    <cellStyle name="_RVNL, 0878 (Civil Work) _BUD DMRC APRIL_DCMBH ASHOK VIHAR" xfId="2572"/>
    <cellStyle name="_RVNL, 0878 (Civil Work) _BUD DMRC APRIL_DMRC Budget June.2009" xfId="489"/>
    <cellStyle name="_RVNL, 0878 (Civil Work) _BUD DMRC APRIL_DMRC Budget June.2009_Profitability - Format" xfId="490"/>
    <cellStyle name="_RVNL, 0878 (Civil Work) _BUD DMRC APRIL_MPR May '09' 01.06.09 correctrd" xfId="491"/>
    <cellStyle name="_RVNL, 0878 (Civil Work) _BUD DMRC APRIL_MPR May '09' 01.06.09 correctrd_Profitability - Format" xfId="492"/>
    <cellStyle name="_RVNL, 0878 (Civil Work) _Budget for Approval Aug to Oct09" xfId="2573"/>
    <cellStyle name="_RVNL, 0878 (Civil Work) _Copy of Budget-Sep-Oct-Nov-09-MAIN-13-08-2009-MAIN" xfId="2574"/>
    <cellStyle name="_RVNL, 0878 (Civil Work) _Copy of STEEL RECONCELLATION" xfId="2575"/>
    <cellStyle name="_RVNL, 0878 (Civil Work) _Daily Loss Report(DLR)(Rev)-21-01-2010" xfId="2576"/>
    <cellStyle name="_RVNL, 0878 (Civil Work) _DMRC Budget June.2009" xfId="493"/>
    <cellStyle name="_RVNL, 0878 (Civil Work) _DMRC Budget June.2009_Profitability - Format" xfId="494"/>
    <cellStyle name="_RVNL, 0878 (Civil Work) _DMRC INTERNAL MPRMARCH" xfId="2577"/>
    <cellStyle name="_RVNL, 0878 (Civil Work) _HINDRENCE" xfId="495"/>
    <cellStyle name="_RVNL, 0878 (Civil Work) _HINDRENCE for MPR 09" xfId="496"/>
    <cellStyle name="_RVNL, 0878 (Civil Work) _HINDRENCE for MPR 09_ASHOK VIHAR BUDGET APPROVAL AUG 09" xfId="2578"/>
    <cellStyle name="_RVNL, 0878 (Civil Work) _HINDRENCE for MPR 09_DCMBH ASHOK VIHAR" xfId="2579"/>
    <cellStyle name="_RVNL, 0878 (Civil Work) _HINDRENCE for MPR 09_Presentation apr-09 ( Corrected)" xfId="497"/>
    <cellStyle name="_RVNL, 0878 (Civil Work) _HINDRENCE for MPR 09_Presentation apr-09 ( Corrected)_ASHOK VIHAR BUDGET APPROVAL AUG 09" xfId="2580"/>
    <cellStyle name="_RVNL, 0878 (Civil Work) _HINDRENCE for MPR 09_Presentation apr-09 ( Corrected)_DCMBH ASHOK VIHAR" xfId="2581"/>
    <cellStyle name="_RVNL, 0878 (Civil Work) _HINDRENCE_ASHOK VIHAR BUDGET APPROVAL AUG 09" xfId="2582"/>
    <cellStyle name="_RVNL, 0878 (Civil Work) _HINDRENCE_DCMBH ASHOK VIHAR" xfId="2583"/>
    <cellStyle name="_RVNL, 0878 (Civil Work) _HINDRENCE_Presentation apr-09 ( Corrected)" xfId="498"/>
    <cellStyle name="_RVNL, 0878 (Civil Work) _HINDRENCE_Presentation apr-09 ( Corrected)_ASHOK VIHAR BUDGET APPROVAL AUG 09" xfId="2584"/>
    <cellStyle name="_RVNL, 0878 (Civil Work) _HINDRENCE_Presentation apr-09 ( Corrected)_DCMBH ASHOK VIHAR" xfId="2585"/>
    <cellStyle name="_RVNL, 0878 (Civil Work) _inflow" xfId="2586"/>
    <cellStyle name="_RVNL, 0878 (Civil Work) _Inflow n Outflow - Proposed VS Actuals - Format By 300509" xfId="2587"/>
    <cellStyle name="_RVNL, 0878 (Civil Work) _Inflow n Outflow - Proposed VS Actuals - Format By 300509_Inflow n Outflow - Proposed VS Actuals - August 2009" xfId="2588"/>
    <cellStyle name="_RVNL, 0878 (Civil Work) _inflow_ASHOK VIHAR BUDGET APPROVAL AUG 09" xfId="2589"/>
    <cellStyle name="_RVNL, 0878 (Civil Work) _inflow_DCMBH ASHOK VIHAR" xfId="2590"/>
    <cellStyle name="_RVNL, 0878 (Civil Work) _inflow_SPLIT GREEN BOOK FINAL" xfId="2591"/>
    <cellStyle name="_RVNL, 0878 (Civil Work) _LOAN STATUS- APRIL 2009 2009" xfId="2592"/>
    <cellStyle name="_RVNL, 0878 (Civil Work) _LOAN STATUS- APRIL 2009 2009_BHEL Bawana  Presentation Nov'09" xfId="2593"/>
    <cellStyle name="_RVNL, 0878 (Civil Work) _Machinery-Utilization-Report-NEW-DEC-2009" xfId="2594"/>
    <cellStyle name="_RVNL, 0878 (Civil Work) _Machinery-Utilization-Report-NEW-NOV-2009" xfId="2595"/>
    <cellStyle name="_RVNL, 0878 (Civil Work) _Machinery-Utilization-Report-NEW-OCT-2009" xfId="2596"/>
    <cellStyle name="_RVNL, 0878 (Civil Work) _MONTHLY BUDGET Aug-09,Sep-09 Oct-09 -" xfId="2597"/>
    <cellStyle name="_RVNL, 0878 (Civil Work) _MONTHLY BUDGET June,July,Aug-09" xfId="2598"/>
    <cellStyle name="_RVNL, 0878 (Civil Work) _MONTHLY BUDGET May,June,July-09" xfId="2599"/>
    <cellStyle name="_RVNL, 0878 (Civil Work) _MONTHLY BUDGET_Jan-10 Feb-10,March- 10" xfId="2600"/>
    <cellStyle name="_RVNL, 0878 (Civil Work) _MONTHLY_BUDGET_Dec_90_Jan-10_Feb-_10" xfId="2601"/>
    <cellStyle name="_RVNL, 0878 (Civil Work) _MONTHLY_BUDGET_Oct-09_Nov-09_Dec-09" xfId="2602"/>
    <cellStyle name="_RVNL, 0878 (Civil Work) _MPR March '09' (Working)" xfId="499"/>
    <cellStyle name="_RVNL, 0878 (Civil Work) _MPR March '09' (Working)_ASHOK VIHAR BUDGET APPROVAL AUG 09" xfId="2603"/>
    <cellStyle name="_RVNL, 0878 (Civil Work) _MPR March '09' (Working)_DCMBH ASHOK VIHAR" xfId="2604"/>
    <cellStyle name="_RVNL, 0878 (Civil Work) _MPR March '09' (Working)_DMRC Budget June.2009" xfId="500"/>
    <cellStyle name="_RVNL, 0878 (Civil Work) _MPR March '09' (Working)_DMRC Budget June.2009_Profitability - Format" xfId="501"/>
    <cellStyle name="_RVNL, 0878 (Civil Work) _MPR March '09' (Working)_MPR May '09' 01.06.09 correctrd" xfId="502"/>
    <cellStyle name="_RVNL, 0878 (Civil Work) _MPR March '09' (Working)_MPR May '09' 01.06.09 correctrd_Profitability - Format" xfId="503"/>
    <cellStyle name="_RVNL, 0878 (Civil Work) _MPR May '09' 01.06.09 correctrd" xfId="504"/>
    <cellStyle name="_RVNL, 0878 (Civil Work) _MPR May '09' 01.06.09 correctrd_Profitability - Format" xfId="505"/>
    <cellStyle name="_RVNL, 0878 (Civil Work) _NTPC Dadri Presentation April'09" xfId="2605"/>
    <cellStyle name="_RVNL, 0878 (Civil Work) _NTPC Dadri Presentation April'09_BHEL Bawana  Presentation Nov'09" xfId="2606"/>
    <cellStyle name="_RVNL, 0878 (Civil Work) _PALWAL PRESENTATION JAN-09" xfId="506"/>
    <cellStyle name="_RVNL, 0878 (Civil Work) _PALWAL PRESENTATION JAN-09_ASHOK VIHAR BUDGET APPROVAL AUG 09" xfId="2607"/>
    <cellStyle name="_RVNL, 0878 (Civil Work) _PALWAL PRESENTATION JAN-09_DCMBH ASHOK VIHAR" xfId="2608"/>
    <cellStyle name="_RVNL, 0878 (Civil Work) _PALWAL PRESENTATION JAN-09_DMRC Budget June.2009" xfId="507"/>
    <cellStyle name="_RVNL, 0878 (Civil Work) _PALWAL PRESENTATION JAN-09_DMRC Budget June.2009_Profitability - Format" xfId="508"/>
    <cellStyle name="_RVNL, 0878 (Civil Work) _PALWAL PRESENTATION JAN-09_MPR May '09' 01.06.09 correctrd" xfId="509"/>
    <cellStyle name="_RVNL, 0878 (Civil Work) _PALWAL PRESENTATION JAN-09_MPR May '09' 01.06.09 correctrd_Profitability - Format" xfId="510"/>
    <cellStyle name="_RVNL, 0878 (Civil Work) _Photographs Bawana" xfId="2609"/>
    <cellStyle name="_RVNL, 0878 (Civil Work) _Presentation APRIL 2009" xfId="2610"/>
    <cellStyle name="_RVNL, 0878 (Civil Work) _Presentation APRIL 2009_ASHOK VIHAR BUDGET APPROVAL AUG 09" xfId="2611"/>
    <cellStyle name="_RVNL, 0878 (Civil Work) _Presentation APRIL 2009_SPLIT GREEN BOOK" xfId="2612"/>
    <cellStyle name="_RVNL, 0878 (Civil Work) _Presentation APRIL 2009_SPLIT GREEN BOOK FINAL" xfId="2613"/>
    <cellStyle name="_RVNL, 0878 (Civil Work) _PRESENTATION-March-09" xfId="511"/>
    <cellStyle name="_RVNL, 0878 (Civil Work) _PRESENTATION-March-09_ASHOK VIHAR BUDGET APPROVAL AUG 09" xfId="2614"/>
    <cellStyle name="_RVNL, 0878 (Civil Work) _PRESENTATION-March-09_DCMBH ASHOK VIHAR" xfId="2615"/>
    <cellStyle name="_RVNL, 0878 (Civil Work) _PRESENTATION-March-09_DMRC Budget June.2009" xfId="512"/>
    <cellStyle name="_RVNL, 0878 (Civil Work) _PRESENTATION-March-09_DMRC Budget June.2009_Profitability - Format" xfId="513"/>
    <cellStyle name="_RVNL, 0878 (Civil Work) _PRESENTATION-March-09_MPR May '09' 01.06.09 correctrd" xfId="514"/>
    <cellStyle name="_RVNL, 0878 (Civil Work) _PRESENTATION-March-09_MPR May '09' 01.06.09 correctrd_Profitability - Format" xfId="515"/>
    <cellStyle name="_RVNL, 0878 (Civil Work) _Presentation-May-2009-Jhajjar-MAIN-Cetified-30-06-2009-HO" xfId="2616"/>
    <cellStyle name="_RVNL, 0878 (Civil Work) _Profitability - AUG" xfId="2617"/>
    <cellStyle name="_RVNL, 0878 (Civil Work) _Profitability - oct-09" xfId="2618"/>
    <cellStyle name="_RVNL, 0878 (Civil Work) _Profitability - SEPT" xfId="2619"/>
    <cellStyle name="_RVNL, 0878 (Civil Work) _RABILL 4" xfId="2620"/>
    <cellStyle name="_RVNL, 0878 (Civil Work) _RABILL 4_ASHOK VIHAR BUDGET APPROVAL AUG 09" xfId="2621"/>
    <cellStyle name="_RVNL, 0878 (Civil Work) _RABILL 4_SPLIT GREEN BOOK" xfId="2622"/>
    <cellStyle name="_RVNL, 0878 (Civil Work) _RABILL 4_SPLIT GREEN BOOK FINAL" xfId="2623"/>
    <cellStyle name="_RVNL, 0878 (Civil Work) _rathore5.03.09" xfId="516"/>
    <cellStyle name="_RVNL, 0878 (Civil Work) _rathore5.03.09_Profitability - Format" xfId="517"/>
    <cellStyle name="_RVNL, 0878 (Civil Work) _Revised G B  Neyveli on Aug '09" xfId="2624"/>
    <cellStyle name="_RVNL, 0878 (Civil Work) _Revised G B  Neyveli on May'09" xfId="2625"/>
    <cellStyle name="_RVNL, 0878 (Civil Work) _SPLIT GREEN BOOK FINAL" xfId="2626"/>
    <cellStyle name="_RVNL, 0878 (Civil Work) _STEEL RECONCELLATION final" xfId="2627"/>
    <cellStyle name="_RVNL, 0878 (Civil Work)CERTIFIED" xfId="518"/>
    <cellStyle name="_RVNL, 0878 (Civil Work)CERTIFIED__Presentation_Submitted_Feb' 09" xfId="2628"/>
    <cellStyle name="_RVNL, 0878 (Civil Work)CERTIFIED_Approved G B Neyveli WEF DEC.08 HO" xfId="2629"/>
    <cellStyle name="_RVNL, 0878 (Civil Work)CERTIFIED_ASHOK VIHAR BUDGET APPROVAL AUG 09" xfId="2630"/>
    <cellStyle name="_RVNL, 0878 (Civil Work)CERTIFIED_BHEL Bawana  Presentation April '09 printing" xfId="2631"/>
    <cellStyle name="_RVNL, 0878 (Civil Work)CERTIFIED_BHEL Bawana  Presentation Nov'09" xfId="2632"/>
    <cellStyle name="_RVNL, 0878 (Civil Work)CERTIFIED_BHEL Bawana Presentation Dec'08GG" xfId="2633"/>
    <cellStyle name="_RVNL, 0878 (Civil Work)CERTIFIED_BHEL Neyveli Presentation Dec'09.xls" xfId="2634"/>
    <cellStyle name="_RVNL, 0878 (Civil Work)CERTIFIED_BHEL Neyveli Presentation May'09" xfId="2635"/>
    <cellStyle name="_RVNL, 0878 (Civil Work)CERTIFIED_Budget for Approval Aug to Oct09" xfId="2636"/>
    <cellStyle name="_RVNL, 0878 (Civil Work)CERTIFIED_Copy of Budget-Sep-Oct-Nov-09-MAIN-13-08-2009-MAIN" xfId="2637"/>
    <cellStyle name="_RVNL, 0878 (Civil Work)CERTIFIED_Copy of STEEL RECONCELLATION" xfId="2638"/>
    <cellStyle name="_RVNL, 0878 (Civil Work)CERTIFIED_DMRC Budget June.2009" xfId="519"/>
    <cellStyle name="_RVNL, 0878 (Civil Work)CERTIFIED_DMRC Budget June.2009_Profitability - Format" xfId="520"/>
    <cellStyle name="_RVNL, 0878 (Civil Work)CERTIFIED_LOAN STATUS- APRIL 2009 2009" xfId="2639"/>
    <cellStyle name="_RVNL, 0878 (Civil Work)CERTIFIED_LOAN STATUS- APRIL 2009 2009_BHEL Bawana  Presentation Nov'09" xfId="2640"/>
    <cellStyle name="_RVNL, 0878 (Civil Work)CERTIFIED_MONTHLY BUDGET Aug-09,Sep-09 Oct-09 -" xfId="2641"/>
    <cellStyle name="_RVNL, 0878 (Civil Work)CERTIFIED_MONTHLY BUDGET June,July,Aug-09" xfId="2642"/>
    <cellStyle name="_RVNL, 0878 (Civil Work)CERTIFIED_MONTHLY BUDGET May,June,July-09" xfId="2643"/>
    <cellStyle name="_RVNL, 0878 (Civil Work)CERTIFIED_MONTHLY BUDGET_Jan-10 Feb-10,March- 10" xfId="2644"/>
    <cellStyle name="_RVNL, 0878 (Civil Work)CERTIFIED_MONTHLY_BUDGET_Dec_90_Jan-10_Feb-_10" xfId="2645"/>
    <cellStyle name="_RVNL, 0878 (Civil Work)CERTIFIED_MONTHLY_BUDGET_Oct-09_Nov-09_Dec-09" xfId="2646"/>
    <cellStyle name="_RVNL, 0878 (Civil Work)CERTIFIED_MPR May '09' 01.06.09 correctrd" xfId="521"/>
    <cellStyle name="_RVNL, 0878 (Civil Work)CERTIFIED_MPR May '09' 01.06.09 correctrd_Profitability - Format" xfId="522"/>
    <cellStyle name="_RVNL, 0878 (Civil Work)CERTIFIED_NTPC Dadri Presentation April'09" xfId="2647"/>
    <cellStyle name="_RVNL, 0878 (Civil Work)CERTIFIED_NTPC Dadri Presentation April'09_BHEL Bawana  Presentation Nov'09" xfId="2648"/>
    <cellStyle name="_RVNL, 0878 (Civil Work)CERTIFIED_Photographs Bawana" xfId="2649"/>
    <cellStyle name="_RVNL, 0878 (Civil Work)CERTIFIED_Presentation APRIL 2009" xfId="2650"/>
    <cellStyle name="_RVNL, 0878 (Civil Work)CERTIFIED_Presentation APRIL 2009_ASHOK VIHAR BUDGET APPROVAL AUG 09" xfId="2651"/>
    <cellStyle name="_RVNL, 0878 (Civil Work)CERTIFIED_Presentation APRIL 2009_SPLIT GREEN BOOK" xfId="2652"/>
    <cellStyle name="_RVNL, 0878 (Civil Work)CERTIFIED_Presentation APRIL 2009_SPLIT GREEN BOOK FINAL" xfId="2653"/>
    <cellStyle name="_RVNL, 0878 (Civil Work)CERTIFIED_Profitability - AUG" xfId="2654"/>
    <cellStyle name="_RVNL, 0878 (Civil Work)CERTIFIED_Profitability - oct-09" xfId="2655"/>
    <cellStyle name="_RVNL, 0878 (Civil Work)CERTIFIED_Profitability - SEPT" xfId="2656"/>
    <cellStyle name="_RVNL, 0878 (Civil Work)CERTIFIED_RABILL 4" xfId="2657"/>
    <cellStyle name="_RVNL, 0878 (Civil Work)CERTIFIED_RABILL 4_ASHOK VIHAR BUDGET APPROVAL AUG 09" xfId="2658"/>
    <cellStyle name="_RVNL, 0878 (Civil Work)CERTIFIED_RABILL 4_SPLIT GREEN BOOK" xfId="2659"/>
    <cellStyle name="_RVNL, 0878 (Civil Work)CERTIFIED_RABILL 4_SPLIT GREEN BOOK FINAL" xfId="2660"/>
    <cellStyle name="_RVNL, 0878 (Civil Work)CERTIFIED_rathore5.03.09" xfId="523"/>
    <cellStyle name="_RVNL, 0878 (Civil Work)CERTIFIED_rathore5.03.09_Profitability - Format" xfId="524"/>
    <cellStyle name="_RVNL, 0878 (Civil Work)CERTIFIED_Revised G B  Neyveli on Aug '09" xfId="2661"/>
    <cellStyle name="_RVNL, 0878 (Civil Work)CERTIFIED_Revised G B  Neyveli on May'09" xfId="2662"/>
    <cellStyle name="_RVNL, 0878 (Civil Work)CERTIFIED_SPLIT GREEN BOOK FINAL" xfId="2663"/>
    <cellStyle name="_RVNL, 0878 (Civil Work)CERTIFIED_STEEL RECONCELLATION final" xfId="2664"/>
    <cellStyle name="_RVNL, Bhildi 0876 (0 to 121.4 kms)CERTFIED" xfId="525"/>
    <cellStyle name="_RVNL, Bhildi 0876 (0 to 121.4 kms)CERTFIED__Presentation_Submitted_Feb' 09" xfId="2665"/>
    <cellStyle name="_RVNL, Bhildi 0876 (0 to 121.4 kms)CERTFIED_Approved G B Neyveli WEF DEC.08 HO" xfId="2666"/>
    <cellStyle name="_RVNL, Bhildi 0876 (0 to 121.4 kms)CERTFIED_ASHOK VIHAR BUDGET APPROVAL AUG 09" xfId="2667"/>
    <cellStyle name="_RVNL, Bhildi 0876 (0 to 121.4 kms)CERTFIED_BHEL Bawana  Presentation April '09 printing" xfId="2668"/>
    <cellStyle name="_RVNL, Bhildi 0876 (0 to 121.4 kms)CERTFIED_BHEL Bawana  Presentation Nov'09" xfId="2669"/>
    <cellStyle name="_RVNL, Bhildi 0876 (0 to 121.4 kms)CERTFIED_BHEL Bawana Presentation Dec'08GG" xfId="2670"/>
    <cellStyle name="_RVNL, Bhildi 0876 (0 to 121.4 kms)CERTFIED_BHEL Neyveli Presentation Dec'09.xls" xfId="2671"/>
    <cellStyle name="_RVNL, Bhildi 0876 (0 to 121.4 kms)CERTFIED_BHEL Neyveli Presentation May'09" xfId="2672"/>
    <cellStyle name="_RVNL, Bhildi 0876 (0 to 121.4 kms)CERTFIED_Budget for Approval Aug to Oct09" xfId="2673"/>
    <cellStyle name="_RVNL, Bhildi 0876 (0 to 121.4 kms)CERTFIED_Copy of Budget-Sep-Oct-Nov-09-MAIN-13-08-2009-MAIN" xfId="2674"/>
    <cellStyle name="_RVNL, Bhildi 0876 (0 to 121.4 kms)CERTFIED_Copy of STEEL RECONCELLATION" xfId="2675"/>
    <cellStyle name="_RVNL, Bhildi 0876 (0 to 121.4 kms)CERTFIED_DMRC Budget June.2009" xfId="526"/>
    <cellStyle name="_RVNL, Bhildi 0876 (0 to 121.4 kms)CERTFIED_DMRC Budget June.2009_Profitability - Format" xfId="527"/>
    <cellStyle name="_RVNL, Bhildi 0876 (0 to 121.4 kms)CERTFIED_LOAN STATUS- APRIL 2009 2009" xfId="2676"/>
    <cellStyle name="_RVNL, Bhildi 0876 (0 to 121.4 kms)CERTFIED_LOAN STATUS- APRIL 2009 2009_BHEL Bawana  Presentation Nov'09" xfId="2677"/>
    <cellStyle name="_RVNL, Bhildi 0876 (0 to 121.4 kms)CERTFIED_MONTHLY BUDGET Aug-09,Sep-09 Oct-09 -" xfId="2678"/>
    <cellStyle name="_RVNL, Bhildi 0876 (0 to 121.4 kms)CERTFIED_MONTHLY BUDGET June,July,Aug-09" xfId="2679"/>
    <cellStyle name="_RVNL, Bhildi 0876 (0 to 121.4 kms)CERTFIED_MONTHLY BUDGET May,June,July-09" xfId="2680"/>
    <cellStyle name="_RVNL, Bhildi 0876 (0 to 121.4 kms)CERTFIED_MONTHLY BUDGET_Jan-10 Feb-10,March- 10" xfId="2681"/>
    <cellStyle name="_RVNL, Bhildi 0876 (0 to 121.4 kms)CERTFIED_MONTHLY_BUDGET_Dec_90_Jan-10_Feb-_10" xfId="2682"/>
    <cellStyle name="_RVNL, Bhildi 0876 (0 to 121.4 kms)CERTFIED_MONTHLY_BUDGET_Oct-09_Nov-09_Dec-09" xfId="2683"/>
    <cellStyle name="_RVNL, Bhildi 0876 (0 to 121.4 kms)CERTFIED_MPR May '09' 01.06.09 correctrd" xfId="528"/>
    <cellStyle name="_RVNL, Bhildi 0876 (0 to 121.4 kms)CERTFIED_MPR May '09' 01.06.09 correctrd_Profitability - Format" xfId="529"/>
    <cellStyle name="_RVNL, Bhildi 0876 (0 to 121.4 kms)CERTFIED_NTPC Dadri Presentation April'09" xfId="2684"/>
    <cellStyle name="_RVNL, Bhildi 0876 (0 to 121.4 kms)CERTFIED_NTPC Dadri Presentation April'09_BHEL Bawana  Presentation Nov'09" xfId="2685"/>
    <cellStyle name="_RVNL, Bhildi 0876 (0 to 121.4 kms)CERTFIED_Photographs Bawana" xfId="2686"/>
    <cellStyle name="_RVNL, Bhildi 0876 (0 to 121.4 kms)CERTFIED_Presentation APRIL 2009" xfId="2687"/>
    <cellStyle name="_RVNL, Bhildi 0876 (0 to 121.4 kms)CERTFIED_Presentation APRIL 2009_ASHOK VIHAR BUDGET APPROVAL AUG 09" xfId="2688"/>
    <cellStyle name="_RVNL, Bhildi 0876 (0 to 121.4 kms)CERTFIED_Presentation APRIL 2009_SPLIT GREEN BOOK" xfId="2689"/>
    <cellStyle name="_RVNL, Bhildi 0876 (0 to 121.4 kms)CERTFIED_Presentation APRIL 2009_SPLIT GREEN BOOK FINAL" xfId="2690"/>
    <cellStyle name="_RVNL, Bhildi 0876 (0 to 121.4 kms)CERTFIED_Profitability - AUG" xfId="2691"/>
    <cellStyle name="_RVNL, Bhildi 0876 (0 to 121.4 kms)CERTFIED_Profitability - oct-09" xfId="2692"/>
    <cellStyle name="_RVNL, Bhildi 0876 (0 to 121.4 kms)CERTFIED_Profitability - SEPT" xfId="2693"/>
    <cellStyle name="_RVNL, Bhildi 0876 (0 to 121.4 kms)CERTFIED_RABILL 4" xfId="2694"/>
    <cellStyle name="_RVNL, Bhildi 0876 (0 to 121.4 kms)CERTFIED_RABILL 4_ASHOK VIHAR BUDGET APPROVAL AUG 09" xfId="2695"/>
    <cellStyle name="_RVNL, Bhildi 0876 (0 to 121.4 kms)CERTFIED_RABILL 4_SPLIT GREEN BOOK" xfId="2696"/>
    <cellStyle name="_RVNL, Bhildi 0876 (0 to 121.4 kms)CERTFIED_RABILL 4_SPLIT GREEN BOOK FINAL" xfId="2697"/>
    <cellStyle name="_RVNL, Bhildi 0876 (0 to 121.4 kms)CERTFIED_rathore5.03.09" xfId="530"/>
    <cellStyle name="_RVNL, Bhildi 0876 (0 to 121.4 kms)CERTFIED_rathore5.03.09_Profitability - Format" xfId="531"/>
    <cellStyle name="_RVNL, Bhildi 0876 (0 to 121.4 kms)CERTFIED_Revised G B  Neyveli on Aug '09" xfId="2698"/>
    <cellStyle name="_RVNL, Bhildi 0876 (0 to 121.4 kms)CERTFIED_Revised G B  Neyveli on May'09" xfId="2699"/>
    <cellStyle name="_RVNL, Bhildi 0876 (0 to 121.4 kms)CERTFIED_SPLIT GREEN BOOK FINAL" xfId="2700"/>
    <cellStyle name="_RVNL, Bhildi 0876 (0 to 121.4 kms)CERTFIED_STEEL RECONCELLATION final" xfId="2701"/>
    <cellStyle name="_RVNL, Bhildi 0877 (121.4 to 223.4 Kms)CERTIFIED" xfId="532"/>
    <cellStyle name="_RVNL, Bhildi 0877 (121.4 to 223.4 Kms)CERTIFIED__Presentation_Submitted_Feb' 09" xfId="2702"/>
    <cellStyle name="_RVNL, Bhildi 0877 (121.4 to 223.4 Kms)CERTIFIED_Approved G B Neyveli WEF DEC.08 HO" xfId="2703"/>
    <cellStyle name="_RVNL, Bhildi 0877 (121.4 to 223.4 Kms)CERTIFIED_ASHOK VIHAR BUDGET APPROVAL AUG 09" xfId="2704"/>
    <cellStyle name="_RVNL, Bhildi 0877 (121.4 to 223.4 Kms)CERTIFIED_BHEL Bawana  Presentation April '09 printing" xfId="2705"/>
    <cellStyle name="_RVNL, Bhildi 0877 (121.4 to 223.4 Kms)CERTIFIED_BHEL Bawana  Presentation Nov'09" xfId="2706"/>
    <cellStyle name="_RVNL, Bhildi 0877 (121.4 to 223.4 Kms)CERTIFIED_BHEL Bawana Presentation Dec'08GG" xfId="2707"/>
    <cellStyle name="_RVNL, Bhildi 0877 (121.4 to 223.4 Kms)CERTIFIED_BHEL Neyveli Presentation Dec'09.xls" xfId="2708"/>
    <cellStyle name="_RVNL, Bhildi 0877 (121.4 to 223.4 Kms)CERTIFIED_BHEL Neyveli Presentation May'09" xfId="2709"/>
    <cellStyle name="_RVNL, Bhildi 0877 (121.4 to 223.4 Kms)CERTIFIED_Budget for Approval Aug to Oct09" xfId="2710"/>
    <cellStyle name="_RVNL, Bhildi 0877 (121.4 to 223.4 Kms)CERTIFIED_Copy of Budget-Sep-Oct-Nov-09-MAIN-13-08-2009-MAIN" xfId="2711"/>
    <cellStyle name="_RVNL, Bhildi 0877 (121.4 to 223.4 Kms)CERTIFIED_Copy of STEEL RECONCELLATION" xfId="2712"/>
    <cellStyle name="_RVNL, Bhildi 0877 (121.4 to 223.4 Kms)CERTIFIED_DMRC Budget June.2009" xfId="533"/>
    <cellStyle name="_RVNL, Bhildi 0877 (121.4 to 223.4 Kms)CERTIFIED_DMRC Budget June.2009_Profitability - Format" xfId="534"/>
    <cellStyle name="_RVNL, Bhildi 0877 (121.4 to 223.4 Kms)CERTIFIED_LOAN STATUS- APRIL 2009 2009" xfId="2713"/>
    <cellStyle name="_RVNL, Bhildi 0877 (121.4 to 223.4 Kms)CERTIFIED_LOAN STATUS- APRIL 2009 2009_BHEL Bawana  Presentation Nov'09" xfId="2714"/>
    <cellStyle name="_RVNL, Bhildi 0877 (121.4 to 223.4 Kms)CERTIFIED_MONTHLY BUDGET Aug-09,Sep-09 Oct-09 -" xfId="2715"/>
    <cellStyle name="_RVNL, Bhildi 0877 (121.4 to 223.4 Kms)CERTIFIED_MONTHLY BUDGET June,July,Aug-09" xfId="2716"/>
    <cellStyle name="_RVNL, Bhildi 0877 (121.4 to 223.4 Kms)CERTIFIED_MONTHLY BUDGET May,June,July-09" xfId="2717"/>
    <cellStyle name="_RVNL, Bhildi 0877 (121.4 to 223.4 Kms)CERTIFIED_MONTHLY BUDGET_Jan-10 Feb-10,March- 10" xfId="2718"/>
    <cellStyle name="_RVNL, Bhildi 0877 (121.4 to 223.4 Kms)CERTIFIED_MONTHLY_BUDGET_Dec_90_Jan-10_Feb-_10" xfId="2719"/>
    <cellStyle name="_RVNL, Bhildi 0877 (121.4 to 223.4 Kms)CERTIFIED_MONTHLY_BUDGET_Oct-09_Nov-09_Dec-09" xfId="2720"/>
    <cellStyle name="_RVNL, Bhildi 0877 (121.4 to 223.4 Kms)CERTIFIED_MPR May '09' 01.06.09 correctrd" xfId="535"/>
    <cellStyle name="_RVNL, Bhildi 0877 (121.4 to 223.4 Kms)CERTIFIED_MPR May '09' 01.06.09 correctrd_Profitability - Format" xfId="536"/>
    <cellStyle name="_RVNL, Bhildi 0877 (121.4 to 223.4 Kms)CERTIFIED_NTPC Dadri Presentation April'09" xfId="2721"/>
    <cellStyle name="_RVNL, Bhildi 0877 (121.4 to 223.4 Kms)CERTIFIED_NTPC Dadri Presentation April'09_BHEL Bawana  Presentation Nov'09" xfId="2722"/>
    <cellStyle name="_RVNL, Bhildi 0877 (121.4 to 223.4 Kms)CERTIFIED_Photographs Bawana" xfId="2723"/>
    <cellStyle name="_RVNL, Bhildi 0877 (121.4 to 223.4 Kms)CERTIFIED_Presentation APRIL 2009" xfId="2724"/>
    <cellStyle name="_RVNL, Bhildi 0877 (121.4 to 223.4 Kms)CERTIFIED_Presentation APRIL 2009_ASHOK VIHAR BUDGET APPROVAL AUG 09" xfId="2725"/>
    <cellStyle name="_RVNL, Bhildi 0877 (121.4 to 223.4 Kms)CERTIFIED_Presentation APRIL 2009_SPLIT GREEN BOOK" xfId="2726"/>
    <cellStyle name="_RVNL, Bhildi 0877 (121.4 to 223.4 Kms)CERTIFIED_Presentation APRIL 2009_SPLIT GREEN BOOK FINAL" xfId="2727"/>
    <cellStyle name="_RVNL, Bhildi 0877 (121.4 to 223.4 Kms)CERTIFIED_Profitability - AUG" xfId="2728"/>
    <cellStyle name="_RVNL, Bhildi 0877 (121.4 to 223.4 Kms)CERTIFIED_Profitability - oct-09" xfId="2729"/>
    <cellStyle name="_RVNL, Bhildi 0877 (121.4 to 223.4 Kms)CERTIFIED_Profitability - SEPT" xfId="2730"/>
    <cellStyle name="_RVNL, Bhildi 0877 (121.4 to 223.4 Kms)CERTIFIED_RABILL 4" xfId="2731"/>
    <cellStyle name="_RVNL, Bhildi 0877 (121.4 to 223.4 Kms)CERTIFIED_RABILL 4_ASHOK VIHAR BUDGET APPROVAL AUG 09" xfId="2732"/>
    <cellStyle name="_RVNL, Bhildi 0877 (121.4 to 223.4 Kms)CERTIFIED_RABILL 4_SPLIT GREEN BOOK" xfId="2733"/>
    <cellStyle name="_RVNL, Bhildi 0877 (121.4 to 223.4 Kms)CERTIFIED_RABILL 4_SPLIT GREEN BOOK FINAL" xfId="2734"/>
    <cellStyle name="_RVNL, Bhildi 0877 (121.4 to 223.4 Kms)CERTIFIED_rathore5.03.09" xfId="537"/>
    <cellStyle name="_RVNL, Bhildi 0877 (121.4 to 223.4 Kms)CERTIFIED_rathore5.03.09_Profitability - Format" xfId="538"/>
    <cellStyle name="_RVNL, Bhildi 0877 (121.4 to 223.4 Kms)CERTIFIED_Revised G B  Neyveli on Aug '09" xfId="2735"/>
    <cellStyle name="_RVNL, Bhildi 0877 (121.4 to 223.4 Kms)CERTIFIED_Revised G B  Neyveli on May'09" xfId="2736"/>
    <cellStyle name="_RVNL, Bhildi 0877 (121.4 to 223.4 Kms)CERTIFIED_SPLIT GREEN BOOK FINAL" xfId="2737"/>
    <cellStyle name="_RVNL, Bhildi 0877 (121.4 to 223.4 Kms)CERTIFIED_STEEL RECONCELLATION final" xfId="2738"/>
    <cellStyle name="_RVNL, Bhildi 0878 (Civil Work)CERTIFED" xfId="539"/>
    <cellStyle name="_RVNL, Bhildi 0878 (Civil Work)CERTIFED__Presentation_Submitted_Feb' 09" xfId="2739"/>
    <cellStyle name="_RVNL, Bhildi 0878 (Civil Work)CERTIFED_Approved G B Neyveli WEF DEC.08 HO" xfId="2740"/>
    <cellStyle name="_RVNL, Bhildi 0878 (Civil Work)CERTIFED_ASHOK VIHAR BUDGET APPROVAL AUG 09" xfId="2741"/>
    <cellStyle name="_RVNL, Bhildi 0878 (Civil Work)CERTIFED_BHEL Bawana  Presentation April '09 printing" xfId="2742"/>
    <cellStyle name="_RVNL, Bhildi 0878 (Civil Work)CERTIFED_BHEL Bawana  Presentation Nov'09" xfId="2743"/>
    <cellStyle name="_RVNL, Bhildi 0878 (Civil Work)CERTIFED_BHEL Bawana Presentation Dec'08GG" xfId="2744"/>
    <cellStyle name="_RVNL, Bhildi 0878 (Civil Work)CERTIFED_BHEL Neyveli Presentation Dec'09.xls" xfId="2745"/>
    <cellStyle name="_RVNL, Bhildi 0878 (Civil Work)CERTIFED_BHEL Neyveli Presentation May'09" xfId="2746"/>
    <cellStyle name="_RVNL, Bhildi 0878 (Civil Work)CERTIFED_Budget for Approval Aug to Oct09" xfId="2747"/>
    <cellStyle name="_RVNL, Bhildi 0878 (Civil Work)CERTIFED_Copy of Budget-Sep-Oct-Nov-09-MAIN-13-08-2009-MAIN" xfId="2748"/>
    <cellStyle name="_RVNL, Bhildi 0878 (Civil Work)CERTIFED_Copy of STEEL RECONCELLATION" xfId="2749"/>
    <cellStyle name="_RVNL, Bhildi 0878 (Civil Work)CERTIFED_DMRC Budget June.2009" xfId="540"/>
    <cellStyle name="_RVNL, Bhildi 0878 (Civil Work)CERTIFED_DMRC Budget June.2009_Profitability - Format" xfId="541"/>
    <cellStyle name="_RVNL, Bhildi 0878 (Civil Work)CERTIFED_LOAN STATUS- APRIL 2009 2009" xfId="2750"/>
    <cellStyle name="_RVNL, Bhildi 0878 (Civil Work)CERTIFED_LOAN STATUS- APRIL 2009 2009_BHEL Bawana  Presentation Nov'09" xfId="2751"/>
    <cellStyle name="_RVNL, Bhildi 0878 (Civil Work)CERTIFED_MONTHLY BUDGET Aug-09,Sep-09 Oct-09 -" xfId="2752"/>
    <cellStyle name="_RVNL, Bhildi 0878 (Civil Work)CERTIFED_MONTHLY BUDGET June,July,Aug-09" xfId="2753"/>
    <cellStyle name="_RVNL, Bhildi 0878 (Civil Work)CERTIFED_MONTHLY BUDGET May,June,July-09" xfId="2754"/>
    <cellStyle name="_RVNL, Bhildi 0878 (Civil Work)CERTIFED_MONTHLY BUDGET_Jan-10 Feb-10,March- 10" xfId="2755"/>
    <cellStyle name="_RVNL, Bhildi 0878 (Civil Work)CERTIFED_MONTHLY_BUDGET_Dec_90_Jan-10_Feb-_10" xfId="2756"/>
    <cellStyle name="_RVNL, Bhildi 0878 (Civil Work)CERTIFED_MONTHLY_BUDGET_Oct-09_Nov-09_Dec-09" xfId="2757"/>
    <cellStyle name="_RVNL, Bhildi 0878 (Civil Work)CERTIFED_MPR May '09' 01.06.09 correctrd" xfId="542"/>
    <cellStyle name="_RVNL, Bhildi 0878 (Civil Work)CERTIFED_MPR May '09' 01.06.09 correctrd_Profitability - Format" xfId="543"/>
    <cellStyle name="_RVNL, Bhildi 0878 (Civil Work)CERTIFED_NTPC Dadri Presentation April'09" xfId="2758"/>
    <cellStyle name="_RVNL, Bhildi 0878 (Civil Work)CERTIFED_NTPC Dadri Presentation April'09_BHEL Bawana  Presentation Nov'09" xfId="2759"/>
    <cellStyle name="_RVNL, Bhildi 0878 (Civil Work)CERTIFED_Photographs Bawana" xfId="2760"/>
    <cellStyle name="_RVNL, Bhildi 0878 (Civil Work)CERTIFED_Presentation APRIL 2009" xfId="2761"/>
    <cellStyle name="_RVNL, Bhildi 0878 (Civil Work)CERTIFED_Presentation APRIL 2009_ASHOK VIHAR BUDGET APPROVAL AUG 09" xfId="2762"/>
    <cellStyle name="_RVNL, Bhildi 0878 (Civil Work)CERTIFED_Presentation APRIL 2009_SPLIT GREEN BOOK" xfId="2763"/>
    <cellStyle name="_RVNL, Bhildi 0878 (Civil Work)CERTIFED_Presentation APRIL 2009_SPLIT GREEN BOOK FINAL" xfId="2764"/>
    <cellStyle name="_RVNL, Bhildi 0878 (Civil Work)CERTIFED_Profitability - AUG" xfId="2765"/>
    <cellStyle name="_RVNL, Bhildi 0878 (Civil Work)CERTIFED_Profitability - oct-09" xfId="2766"/>
    <cellStyle name="_RVNL, Bhildi 0878 (Civil Work)CERTIFED_Profitability - SEPT" xfId="2767"/>
    <cellStyle name="_RVNL, Bhildi 0878 (Civil Work)CERTIFED_RABILL 4" xfId="2768"/>
    <cellStyle name="_RVNL, Bhildi 0878 (Civil Work)CERTIFED_RABILL 4_ASHOK VIHAR BUDGET APPROVAL AUG 09" xfId="2769"/>
    <cellStyle name="_RVNL, Bhildi 0878 (Civil Work)CERTIFED_RABILL 4_SPLIT GREEN BOOK" xfId="2770"/>
    <cellStyle name="_RVNL, Bhildi 0878 (Civil Work)CERTIFED_RABILL 4_SPLIT GREEN BOOK FINAL" xfId="2771"/>
    <cellStyle name="_RVNL, Bhildi 0878 (Civil Work)CERTIFED_rathore5.03.09" xfId="544"/>
    <cellStyle name="_RVNL, Bhildi 0878 (Civil Work)CERTIFED_rathore5.03.09_Profitability - Format" xfId="545"/>
    <cellStyle name="_RVNL, Bhildi 0878 (Civil Work)CERTIFED_Revised G B  Neyveli on Aug '09" xfId="2772"/>
    <cellStyle name="_RVNL, Bhildi 0878 (Civil Work)CERTIFED_Revised G B  Neyveli on May'09" xfId="2773"/>
    <cellStyle name="_RVNL, Bhildi 0878 (Civil Work)CERTIFED_SPLIT GREEN BOOK FINAL" xfId="2774"/>
    <cellStyle name="_RVNL, Bhildi 0878 (Civil Work)CERTIFED_STEEL RECONCELLATION final" xfId="2775"/>
    <cellStyle name="_RVNL, Bhildi Samdari (0876) Presentation June'08" xfId="546"/>
    <cellStyle name="_RVNL, Bhildi Samdari (0876) Presentation June'08__Presentation_Submitted_Feb' 09" xfId="2776"/>
    <cellStyle name="_RVNL, Bhildi Samdari (0876) Presentation June'08_ASHOK VIHAR BUDGET APPROVAL AUG 09" xfId="2777"/>
    <cellStyle name="_RVNL, Bhildi Samdari (0876) Presentation June'08_BHEL Bawana  Presentation Nov'09" xfId="2778"/>
    <cellStyle name="_RVNL, Bhildi Samdari (0876) Presentation June'08_BUD DMRC APRIL" xfId="547"/>
    <cellStyle name="_RVNL, Bhildi Samdari (0876) Presentation June'08_BUD DMRC APRIL_ASHOK VIHAR BUDGET APPROVAL AUG 09" xfId="2779"/>
    <cellStyle name="_RVNL, Bhildi Samdari (0876) Presentation June'08_BUD DMRC APRIL_DCMBH ASHOK VIHAR" xfId="2780"/>
    <cellStyle name="_RVNL, Bhildi Samdari (0876) Presentation June'08_BUD DMRC APRIL_DMRC Budget June.2009" xfId="548"/>
    <cellStyle name="_RVNL, Bhildi Samdari (0876) Presentation June'08_BUD DMRC APRIL_DMRC Budget June.2009_Profitability - Format" xfId="549"/>
    <cellStyle name="_RVNL, Bhildi Samdari (0876) Presentation June'08_BUD DMRC APRIL_MPR May '09' 01.06.09 correctrd" xfId="550"/>
    <cellStyle name="_RVNL, Bhildi Samdari (0876) Presentation June'08_BUD DMRC APRIL_MPR May '09' 01.06.09 correctrd_Profitability - Format" xfId="551"/>
    <cellStyle name="_RVNL, Bhildi Samdari (0876) Presentation June'08_Budget for Approval-Jul-2009-MAIN-04-07-2009" xfId="2781"/>
    <cellStyle name="_RVNL, Bhildi Samdari (0876) Presentation June'08_Copy of Budget-Sep-Oct-Nov-09-MAIN-13-08-2009-MAIN" xfId="2782"/>
    <cellStyle name="_RVNL, Bhildi Samdari (0876) Presentation June'08_Daily Loss Report(DLR)(Rev)-21-01-2010" xfId="2783"/>
    <cellStyle name="_RVNL, Bhildi Samdari (0876) Presentation June'08_DCMBH ASHOK VIHAR" xfId="2784"/>
    <cellStyle name="_RVNL, Bhildi Samdari (0876) Presentation June'08_DMRC Budget June.2009" xfId="552"/>
    <cellStyle name="_RVNL, Bhildi Samdari (0876) Presentation June'08_DMRC Budget June.2009_Profitability - Format" xfId="553"/>
    <cellStyle name="_RVNL, Bhildi Samdari (0876) Presentation June'08_DMRC INTERNAL MPRMARCH" xfId="2785"/>
    <cellStyle name="_RVNL, Bhildi Samdari (0876) Presentation June'08_HINDRENCE" xfId="554"/>
    <cellStyle name="_RVNL, Bhildi Samdari (0876) Presentation June'08_HINDRENCE for MPR 09" xfId="555"/>
    <cellStyle name="_RVNL, Bhildi Samdari (0876) Presentation June'08_HINDRENCE for MPR 09_ASHOK VIHAR BUDGET APPROVAL AUG 09" xfId="2786"/>
    <cellStyle name="_RVNL, Bhildi Samdari (0876) Presentation June'08_HINDRENCE for MPR 09_DCMBH ASHOK VIHAR" xfId="2787"/>
    <cellStyle name="_RVNL, Bhildi Samdari (0876) Presentation June'08_HINDRENCE for MPR 09_Presentation apr-09 ( Corrected)" xfId="556"/>
    <cellStyle name="_RVNL, Bhildi Samdari (0876) Presentation June'08_HINDRENCE for MPR 09_Presentation apr-09 ( Corrected)_ASHOK VIHAR BUDGET APPROVAL AUG 09" xfId="2788"/>
    <cellStyle name="_RVNL, Bhildi Samdari (0876) Presentation June'08_HINDRENCE for MPR 09_Presentation apr-09 ( Corrected)_DCMBH ASHOK VIHAR" xfId="2789"/>
    <cellStyle name="_RVNL, Bhildi Samdari (0876) Presentation June'08_HINDRENCE_ASHOK VIHAR BUDGET APPROVAL AUG 09" xfId="2790"/>
    <cellStyle name="_RVNL, Bhildi Samdari (0876) Presentation June'08_HINDRENCE_DCMBH ASHOK VIHAR" xfId="2791"/>
    <cellStyle name="_RVNL, Bhildi Samdari (0876) Presentation June'08_HINDRENCE_Presentation apr-09 ( Corrected)" xfId="557"/>
    <cellStyle name="_RVNL, Bhildi Samdari (0876) Presentation June'08_HINDRENCE_Presentation apr-09 ( Corrected)_ASHOK VIHAR BUDGET APPROVAL AUG 09" xfId="2792"/>
    <cellStyle name="_RVNL, Bhildi Samdari (0876) Presentation June'08_HINDRENCE_Presentation apr-09 ( Corrected)_DCMBH ASHOK VIHAR" xfId="2793"/>
    <cellStyle name="_RVNL, Bhildi Samdari (0876) Presentation June'08_Inflow n Outflow - Proposed VS Actuals - Format By 300509" xfId="2794"/>
    <cellStyle name="_RVNL, Bhildi Samdari (0876) Presentation June'08_Inflow n Outflow - Proposed VS Actuals - Format By 300509_Inflow n Outflow - Proposed VS Actuals - August 2009" xfId="2795"/>
    <cellStyle name="_RVNL, Bhildi Samdari (0876) Presentation June'08_Machinery-Utilization-Report-NEW-DEC-2009" xfId="2796"/>
    <cellStyle name="_RVNL, Bhildi Samdari (0876) Presentation June'08_Machinery-Utilization-Report-NEW-NOV-2009" xfId="2797"/>
    <cellStyle name="_RVNL, Bhildi Samdari (0876) Presentation June'08_Machinery-Utilization-Report-NEW-OCT-2009" xfId="2798"/>
    <cellStyle name="_RVNL, Bhildi Samdari (0876) Presentation June'08_MPR March '09' (Working)" xfId="558"/>
    <cellStyle name="_RVNL, Bhildi Samdari (0876) Presentation June'08_MPR March '09' (Working)_ASHOK VIHAR BUDGET APPROVAL AUG 09" xfId="2799"/>
    <cellStyle name="_RVNL, Bhildi Samdari (0876) Presentation June'08_MPR March '09' (Working)_DCMBH ASHOK VIHAR" xfId="2800"/>
    <cellStyle name="_RVNL, Bhildi Samdari (0876) Presentation June'08_MPR March '09' (Working)_DMRC Budget June.2009" xfId="559"/>
    <cellStyle name="_RVNL, Bhildi Samdari (0876) Presentation June'08_MPR March '09' (Working)_DMRC Budget June.2009_Profitability - Format" xfId="560"/>
    <cellStyle name="_RVNL, Bhildi Samdari (0876) Presentation June'08_MPR March '09' (Working)_MPR May '09' 01.06.09 correctrd" xfId="561"/>
    <cellStyle name="_RVNL, Bhildi Samdari (0876) Presentation June'08_MPR March '09' (Working)_MPR May '09' 01.06.09 correctrd_Profitability - Format" xfId="562"/>
    <cellStyle name="_RVNL, Bhildi Samdari (0876) Presentation June'08_MPR May '09' 01.06.09 correctrd" xfId="563"/>
    <cellStyle name="_RVNL, Bhildi Samdari (0876) Presentation June'08_MPR May '09' 01.06.09 correctrd_Profitability - Format" xfId="564"/>
    <cellStyle name="_RVNL, Bhildi Samdari (0876) Presentation June'08_PALWAL PRESENTATION JAN-09" xfId="565"/>
    <cellStyle name="_RVNL, Bhildi Samdari (0876) Presentation June'08_PALWAL PRESENTATION JAN-09_ASHOK VIHAR BUDGET APPROVAL AUG 09" xfId="2801"/>
    <cellStyle name="_RVNL, Bhildi Samdari (0876) Presentation June'08_PALWAL PRESENTATION JAN-09_DCMBH ASHOK VIHAR" xfId="2802"/>
    <cellStyle name="_RVNL, Bhildi Samdari (0876) Presentation June'08_PALWAL PRESENTATION JAN-09_DMRC Budget June.2009" xfId="566"/>
    <cellStyle name="_RVNL, Bhildi Samdari (0876) Presentation June'08_PALWAL PRESENTATION JAN-09_DMRC Budget June.2009_Profitability - Format" xfId="567"/>
    <cellStyle name="_RVNL, Bhildi Samdari (0876) Presentation June'08_PALWAL PRESENTATION JAN-09_MPR May '09' 01.06.09 correctrd" xfId="568"/>
    <cellStyle name="_RVNL, Bhildi Samdari (0876) Presentation June'08_PALWAL PRESENTATION JAN-09_MPR May '09' 01.06.09 correctrd_Profitability - Format" xfId="569"/>
    <cellStyle name="_RVNL, Bhildi Samdari (0876) Presentation June'08_PRESENTATION-March-09" xfId="570"/>
    <cellStyle name="_RVNL, Bhildi Samdari (0876) Presentation June'08_PRESENTATION-March-09_ASHOK VIHAR BUDGET APPROVAL AUG 09" xfId="2803"/>
    <cellStyle name="_RVNL, Bhildi Samdari (0876) Presentation June'08_PRESENTATION-March-09_DCMBH ASHOK VIHAR" xfId="2804"/>
    <cellStyle name="_RVNL, Bhildi Samdari (0876) Presentation June'08_PRESENTATION-March-09_DMRC Budget June.2009" xfId="571"/>
    <cellStyle name="_RVNL, Bhildi Samdari (0876) Presentation June'08_PRESENTATION-March-09_DMRC Budget June.2009_Profitability - Format" xfId="572"/>
    <cellStyle name="_RVNL, Bhildi Samdari (0876) Presentation June'08_PRESENTATION-March-09_MPR May '09' 01.06.09 correctrd" xfId="573"/>
    <cellStyle name="_RVNL, Bhildi Samdari (0876) Presentation June'08_PRESENTATION-March-09_MPR May '09' 01.06.09 correctrd_Profitability - Format" xfId="574"/>
    <cellStyle name="_RVNL, Bhildi Samdari (0876) Presentation June'08_rathore5.03.09" xfId="575"/>
    <cellStyle name="_RVNL, Bhildi Samdari (0876) Presentation June'08_rathore5.03.09_Profitability - Format" xfId="576"/>
    <cellStyle name="_RVNL, Bhildi Samdari (0876) Presentation June'08_SPLIT GREEN BOOK FINAL" xfId="2805"/>
    <cellStyle name="_Sheet2" xfId="577"/>
    <cellStyle name="_Sheet2__Presentation_Submitted_Feb' 09" xfId="2806"/>
    <cellStyle name="_Sheet2_16. HINDERENCE-MAR-09" xfId="2807"/>
    <cellStyle name="_Sheet2_1st R.A.BILL" xfId="2808"/>
    <cellStyle name="_Sheet2_1st R.A.BILL (version 1)" xfId="2809"/>
    <cellStyle name="_Sheet2_1st R.A.BILL (version 1)_ASHOK VIHAR BUDGET APPROVAL AUG 09" xfId="2810"/>
    <cellStyle name="_Sheet2_1st R.A.BILL (version 1)_DCMBH ASHOK VIHAR" xfId="2811"/>
    <cellStyle name="_Sheet2_1st R.A.BILL -1" xfId="2812"/>
    <cellStyle name="_Sheet2_1st R.A.BILL -1_ASHOK VIHAR BUDGET APPROVAL AUG 09" xfId="2813"/>
    <cellStyle name="_Sheet2_1st R.A.BILL -1_DCMBH ASHOK VIHAR" xfId="2814"/>
    <cellStyle name="_Sheet2_1st R.A.BILL_ASHOK VIHAR BUDGET APPROVAL AUG 09" xfId="2815"/>
    <cellStyle name="_Sheet2_1st R.A.BILL_DCMBH ASHOK VIHAR" xfId="2816"/>
    <cellStyle name="_Sheet2_Approved G B Neyveli WEF DEC.08 HO" xfId="2817"/>
    <cellStyle name="_Sheet2_ashok vihar" xfId="2818"/>
    <cellStyle name="_Sheet2_ASHOK VIHAR BUDGET APPROVAL AUG 09" xfId="2819"/>
    <cellStyle name="_Sheet2_bbs steel" xfId="2820"/>
    <cellStyle name="_Sheet2_bbs steel_ASHOK VIHAR BUDGET APPROVAL AUG 09" xfId="2821"/>
    <cellStyle name="_Sheet2_bbs steel_DCMBH ASHOK VIHAR" xfId="2822"/>
    <cellStyle name="_Sheet2_BHEL Bawana  Presentation April '09 printing" xfId="2823"/>
    <cellStyle name="_Sheet2_BHEL Bawana  Presentation Nov'09" xfId="2824"/>
    <cellStyle name="_Sheet2_BHEL Bawana Presentation Dec'08GG" xfId="2825"/>
    <cellStyle name="_Sheet2_BHEL Neyveli (C) Presentation Sept08" xfId="2826"/>
    <cellStyle name="_Sheet2_BHEL Neyveli (C) Presentation Sept08_BHEL Bawana  Presentation April '09 printing" xfId="2827"/>
    <cellStyle name="_Sheet2_BHEL Neyveli (C) Presentation Sept08_BHEL Bawana  Presentation Nov'09" xfId="2828"/>
    <cellStyle name="_Sheet2_BHEL Neyveli (C) Presentation Sept08_BHEL Bawana Presentation Dec'08GG" xfId="2829"/>
    <cellStyle name="_Sheet2_BHEL Neyveli (C) Presentation Sept08_LOAN STATUS- APRIL 2009 2009" xfId="2830"/>
    <cellStyle name="_Sheet2_BHEL Neyveli (C) Presentation Sept08_LOAN STATUS- APRIL 2009 2009_BHEL Bawana  Presentation Nov'09" xfId="2831"/>
    <cellStyle name="_Sheet2_BHEL Neyveli (C) Presentation Sept08_MONTHLY BUDGET Aug-09,Sep-09 Oct-09 -" xfId="2832"/>
    <cellStyle name="_Sheet2_BHEL Neyveli (C) Presentation Sept08_MONTHLY BUDGET June,July,Aug-09" xfId="2833"/>
    <cellStyle name="_Sheet2_BHEL Neyveli (C) Presentation Sept08_MONTHLY BUDGET May,June,July-09" xfId="2834"/>
    <cellStyle name="_Sheet2_BHEL Neyveli (C) Presentation Sept08_MONTHLY_BUDGET_Oct-09_Nov-09_Dec-09" xfId="2835"/>
    <cellStyle name="_Sheet2_BHEL Neyveli (C) Presentation Sept08_NTPC Dadri Presentation April'09" xfId="2836"/>
    <cellStyle name="_Sheet2_BHEL Neyveli (C) Presentation Sept08_NTPC Dadri Presentation April'09_BHEL Bawana  Presentation Nov'09" xfId="2837"/>
    <cellStyle name="_Sheet2_BHEL Neyveli (C) Presentation Sept08_Photographs Bawana" xfId="2838"/>
    <cellStyle name="_Sheet2_BHEL Neyveli Presentation Dec'09.xls" xfId="2839"/>
    <cellStyle name="_Sheet2_BHEL Neyveli Presentation May'09" xfId="2840"/>
    <cellStyle name="_Sheet2_Book1" xfId="2841"/>
    <cellStyle name="_Sheet2_Book1_ASHOK VIHAR BUDGET APPROVAL AUG 09" xfId="2842"/>
    <cellStyle name="_Sheet2_Book1_DCMBH ASHOK VIHAR" xfId="2843"/>
    <cellStyle name="_Sheet2_BUD DMRC APRIL" xfId="578"/>
    <cellStyle name="_Sheet2_BUD DMRC APRIL_ASHOK VIHAR BUDGET APPROVAL AUG 09" xfId="2844"/>
    <cellStyle name="_Sheet2_BUD DMRC APRIL_DCMBH ASHOK VIHAR" xfId="2845"/>
    <cellStyle name="_Sheet2_BUD DMRC APRIL_DMRC Budget June.2009" xfId="579"/>
    <cellStyle name="_Sheet2_BUD DMRC APRIL_DMRC Budget June.2009_Profitability - Format" xfId="580"/>
    <cellStyle name="_Sheet2_BUD DMRC APRIL_MPR May '09' 01.06.09 correctrd" xfId="581"/>
    <cellStyle name="_Sheet2_BUD DMRC APRIL_MPR May '09' 01.06.09 correctrd_Profitability - Format" xfId="582"/>
    <cellStyle name="_Sheet2_Budget  july-Aug-sept   09" xfId="2846"/>
    <cellStyle name="_Sheet2_Budget for Approval Aug to Oct09" xfId="2847"/>
    <cellStyle name="_Sheet2_Chattrasal Stadium 1st R.A.BILL" xfId="2848"/>
    <cellStyle name="_Sheet2_Chattrasal Stadium 1st R.A.BILL_ASHOK VIHAR BUDGET APPROVAL AUG 09" xfId="2849"/>
    <cellStyle name="_Sheet2_Chattrasal Stadium 1st R.A.BILL_DCMBH ASHOK VIHAR" xfId="2850"/>
    <cellStyle name="_Sheet2_Chhatrasal Stadium  Presentation  April '09" xfId="2851"/>
    <cellStyle name="_Sheet2_Chhatrasal Stadium  Presentation  April '09_ASHOK VIHAR BUDGET APPROVAL AUG 09" xfId="2852"/>
    <cellStyle name="_Sheet2_Chhatrasal Stadium  Presentation  April '09_DCMBH ASHOK VIHAR" xfId="2853"/>
    <cellStyle name="_Sheet2_Chhatrasal Stadium  Presentation  March '09" xfId="2854"/>
    <cellStyle name="_Sheet2_Chhatrasal Stadium  Presentation  March '09_ASHOK VIHAR BUDGET APPROVAL AUG 09" xfId="2855"/>
    <cellStyle name="_Sheet2_Chhatrasal Stadium  Presentation  March '09_DCMBH ASHOK VIHAR" xfId="2856"/>
    <cellStyle name="_Sheet2_Chhatrasal Stadium Initial Green Book" xfId="2857"/>
    <cellStyle name="_Sheet2_Chhatrasal Stadium Initial Green Book_ASHOK VIHAR BUDGET APPROVAL AUG 09" xfId="2858"/>
    <cellStyle name="_Sheet2_Chhatrasal Stadium Initial Green Book_DCMBH ASHOK VIHAR" xfId="2859"/>
    <cellStyle name="_Sheet2_Copy of ASHOK VIHAR BUDGET APPROVAL JULY 09 (4)" xfId="2860"/>
    <cellStyle name="_Sheet2_Copy of Budget-Sep-Oct-Nov-09-MAIN-13-08-2009-MAIN" xfId="2861"/>
    <cellStyle name="_Sheet2_Copy of STEEL RECONCELLATION" xfId="2862"/>
    <cellStyle name="_Sheet2_Copy of STEEL RECONCELLATION_ASHOK VIHAR BUDGET APPROVAL AUG 09" xfId="2863"/>
    <cellStyle name="_Sheet2_Copy of STEEL RECONCELLATION_DCMBH ASHOK VIHAR" xfId="2864"/>
    <cellStyle name="_Sheet2_Daily Loss Report(DLR)(Rev)-21-01-2010" xfId="2865"/>
    <cellStyle name="_Sheet2_DCMBH ASHOK VIHAR" xfId="2866"/>
    <cellStyle name="_Sheet2_DMRC Budget June.2009" xfId="583"/>
    <cellStyle name="_Sheet2_DMRC Budget June.2009_Profitability - Format" xfId="584"/>
    <cellStyle name="_Sheet2_DMRC INTERNAL MPRMARCH" xfId="2867"/>
    <cellStyle name="_Sheet2_GREEN BOOK CHHATRASAL STADIUM" xfId="2868"/>
    <cellStyle name="_Sheet2_GREEN BOOK CHHATRASAL STADIUM_ASHOK VIHAR BUDGET APPROVAL AUG 09" xfId="2869"/>
    <cellStyle name="_Sheet2_GREEN BOOK CHHATRASAL STADIUM_DCMBH ASHOK VIHAR" xfId="2870"/>
    <cellStyle name="_Sheet2_HINDRENCE" xfId="585"/>
    <cellStyle name="_Sheet2_HINDRENCE for MPR 09" xfId="586"/>
    <cellStyle name="_Sheet2_HINDRENCE for MPR 09_ASHOK VIHAR BUDGET APPROVAL AUG 09" xfId="2871"/>
    <cellStyle name="_Sheet2_HINDRENCE for MPR 09_DCMBH ASHOK VIHAR" xfId="2872"/>
    <cellStyle name="_Sheet2_HINDRENCE for MPR 09_Presentation apr-09 ( Corrected)" xfId="587"/>
    <cellStyle name="_Sheet2_HINDRENCE for MPR 09_Presentation apr-09 ( Corrected)_ASHOK VIHAR BUDGET APPROVAL AUG 09" xfId="2873"/>
    <cellStyle name="_Sheet2_HINDRENCE for MPR 09_Presentation apr-09 ( Corrected)_DCMBH ASHOK VIHAR" xfId="2874"/>
    <cellStyle name="_Sheet2_HINDRENCE_ASHOK VIHAR BUDGET APPROVAL AUG 09" xfId="2875"/>
    <cellStyle name="_Sheet2_HINDRENCE_DCMBH ASHOK VIHAR" xfId="2876"/>
    <cellStyle name="_Sheet2_HINDRENCE_Presentation apr-09 ( Corrected)" xfId="588"/>
    <cellStyle name="_Sheet2_HINDRENCE_Presentation apr-09 ( Corrected)_ASHOK VIHAR BUDGET APPROVAL AUG 09" xfId="2877"/>
    <cellStyle name="_Sheet2_HINDRENCE_Presentation apr-09 ( Corrected)_DCMBH ASHOK VIHAR" xfId="2878"/>
    <cellStyle name="_Sheet2_Hold" xfId="2879"/>
    <cellStyle name="_Sheet2_Hold amount Details" xfId="2880"/>
    <cellStyle name="_Sheet2_Hold amount Details_ASHOK VIHAR BUDGET APPROVAL AUG 09" xfId="2881"/>
    <cellStyle name="_Sheet2_Hold amount Details_DCMBH ASHOK VIHAR" xfId="2882"/>
    <cellStyle name="_Sheet2_Hold amount Details-20.10.08" xfId="2883"/>
    <cellStyle name="_Sheet2_Hold amount Details-20.10.08_ASHOK VIHAR BUDGET APPROVAL AUG 09" xfId="2884"/>
    <cellStyle name="_Sheet2_Hold amount Details-20.10.08_DCMBH ASHOK VIHAR" xfId="2885"/>
    <cellStyle name="_Sheet2_hold details" xfId="2886"/>
    <cellStyle name="_Sheet2_hold details_ASHOK VIHAR BUDGET APPROVAL AUG 09" xfId="2887"/>
    <cellStyle name="_Sheet2_hold details_DCMBH ASHOK VIHAR" xfId="2888"/>
    <cellStyle name="_Sheet2_Hold Statment" xfId="2889"/>
    <cellStyle name="_Sheet2_Hold Statment_ASHOK VIHAR BUDGET APPROVAL AUG 09" xfId="2890"/>
    <cellStyle name="_Sheet2_Hold Statment_DCMBH ASHOK VIHAR" xfId="2891"/>
    <cellStyle name="_Sheet2_Hold_ASHOK VIHAR BUDGET APPROVAL AUG 09" xfId="2892"/>
    <cellStyle name="_Sheet2_Hold_DCMBH ASHOK VIHAR" xfId="2893"/>
    <cellStyle name="_Sheet2_inflow" xfId="2894"/>
    <cellStyle name="_Sheet2_Inflow n Outflow - Proposed VS Actuals - Format By 300509" xfId="2895"/>
    <cellStyle name="_Sheet2_Inflow n Outflow - Proposed VS Actuals - Format By 300509_Inflow n Outflow - Proposed VS Actuals - August 2009" xfId="2896"/>
    <cellStyle name="_Sheet2_inflow_ASHOK VIHAR BUDGET APPROVAL AUG 09" xfId="2897"/>
    <cellStyle name="_Sheet2_inflow_DCMBH ASHOK VIHAR" xfId="2898"/>
    <cellStyle name="_Sheet2_inflow_SPLIT GREEN BOOK FINAL" xfId="2899"/>
    <cellStyle name="_Sheet2_July Month Presentation" xfId="2900"/>
    <cellStyle name="_Sheet2_July Month Presentation_ASHOK VIHAR BUDGET APPROVAL AUG 09" xfId="2901"/>
    <cellStyle name="_Sheet2_July Month Presentation_DCMBH ASHOK VIHAR" xfId="2902"/>
    <cellStyle name="_Sheet2_LOAN STATUS- APRIL 2009 2009" xfId="2903"/>
    <cellStyle name="_Sheet2_LOAN STATUS- MARCH 2009" xfId="2904"/>
    <cellStyle name="_Sheet2_Machinery-Utilization-Report-NEW-DEC-2009" xfId="2905"/>
    <cellStyle name="_Sheet2_Machinery-Utilization-Report-NEW-NOV-2009" xfId="2906"/>
    <cellStyle name="_Sheet2_Machinery-Utilization-Report-NEW-OCT-2009" xfId="2907"/>
    <cellStyle name="_Sheet2_Monthly budget  Aug-08 Oct-08" xfId="2908"/>
    <cellStyle name="_Sheet2_Monthly budget  Aug-08 Oct-08_ASHOK VIHAR BUDGET APPROVAL AUG 09" xfId="2909"/>
    <cellStyle name="_Sheet2_Monthly budget  Aug-08 Oct-08_DCMBH ASHOK VIHAR" xfId="2910"/>
    <cellStyle name="_Sheet2_MONTHLY BUDGET Aug-09,Sep-09 Oct-09 -" xfId="2911"/>
    <cellStyle name="_Sheet2_MONTHLY BUDGET June,July,Aug-09" xfId="2912"/>
    <cellStyle name="_Sheet2_MONTHLY BUDGET May,June,July-09" xfId="2913"/>
    <cellStyle name="_Sheet2_MONTHLY BUDGET_Jan-10 Feb-10,March- 10" xfId="2914"/>
    <cellStyle name="_Sheet2_MONTHLY_BUDGET_Dec_90_Jan-10_Feb-_10" xfId="2915"/>
    <cellStyle name="_Sheet2_MONTHLY_BUDGET_Oct-09_Nov-09_Dec-09" xfId="2916"/>
    <cellStyle name="_Sheet2_MPR March '09' (Working)" xfId="589"/>
    <cellStyle name="_Sheet2_MPR March '09' (Working)_ASHOK VIHAR BUDGET APPROVAL AUG 09" xfId="2917"/>
    <cellStyle name="_Sheet2_MPR March '09' (Working)_DCMBH ASHOK VIHAR" xfId="2918"/>
    <cellStyle name="_Sheet2_MPR March '09' (Working)_DMRC Budget June.2009" xfId="590"/>
    <cellStyle name="_Sheet2_MPR March '09' (Working)_DMRC Budget June.2009_Profitability - Format" xfId="591"/>
    <cellStyle name="_Sheet2_MPR March '09' (Working)_MPR May '09' 01.06.09 correctrd" xfId="592"/>
    <cellStyle name="_Sheet2_MPR March '09' (Working)_MPR May '09' 01.06.09 correctrd_Profitability - Format" xfId="593"/>
    <cellStyle name="_Sheet2_MPR May '09' 01.06.09 correctrd" xfId="594"/>
    <cellStyle name="_Sheet2_MPR May '09' 01.06.09 correctrd_Profitability - Format" xfId="595"/>
    <cellStyle name="_Sheet2_NTPC Dadri   Presentation MAR '09" xfId="2919"/>
    <cellStyle name="_Sheet2_NTPC Dadri  Presentation FINAL FEB '09" xfId="2920"/>
    <cellStyle name="_Sheet2_NTPC Dadri (C) Presentation Dec '08" xfId="2921"/>
    <cellStyle name="_Sheet2_NTPC Dadri (C) Presentation Dec '08_ASHOK VIHAR BUDGET APPROVAL AUG 09" xfId="2922"/>
    <cellStyle name="_Sheet2_NTPC Dadri (C) Presentation Dec '08_DCMBH ASHOK VIHAR" xfId="2923"/>
    <cellStyle name="_Sheet2_NTPC Dadri (certified) Presentation MAY '08" xfId="2924"/>
    <cellStyle name="_Sheet2_NTPC Dadri (certified) Presentation MAY '08_BHEL Bawana  Presentation April '09 printing" xfId="2925"/>
    <cellStyle name="_Sheet2_NTPC Dadri (certified) Presentation MAY '08_BHEL Bawana  Presentation Nov'09" xfId="2926"/>
    <cellStyle name="_Sheet2_NTPC Dadri (certified) Presentation MAY '08_BHEL Bawana Presentation Dec'08GG" xfId="2927"/>
    <cellStyle name="_Sheet2_NTPC Dadri (certified) Presentation MAY '08_MONTHLY BUDGET Aug-09,Sep-09 Oct-09 -" xfId="2928"/>
    <cellStyle name="_Sheet2_NTPC Dadri (certified) Presentation MAY '08_MONTHLY BUDGET June,July,Aug-09" xfId="2929"/>
    <cellStyle name="_Sheet2_NTPC Dadri (certified) Presentation MAY '08_MONTHLY BUDGET May,June,July-09" xfId="2930"/>
    <cellStyle name="_Sheet2_NTPC Dadri (certified) Presentation MAY '08_MONTHLY_BUDGET_Oct-09_Nov-09_Dec-09" xfId="2931"/>
    <cellStyle name="_Sheet2_NTPC Dadri (certified) Presentation MAY '08_NTPC Dadri Presentation April'09" xfId="2932"/>
    <cellStyle name="_Sheet2_NTPC Dadri (certified) Presentation MAY '08_NTPC Dadri Presentation April'09_BHEL Bawana  Presentation Nov'09" xfId="2933"/>
    <cellStyle name="_Sheet2_NTPC Dadri (certified) Presentation MAY '08_NTPC, Dadri Presentation AUG'08-----" xfId="2934"/>
    <cellStyle name="_Sheet2_NTPC Dadri (certified) Presentation MAY '08_NTPC, Dadri Presentation AUG'08-----_ASHOK VIHAR BUDGET APPROVAL AUG 09" xfId="2935"/>
    <cellStyle name="_Sheet2_NTPC Dadri (certified) Presentation MAY '08_NTPC, Dadri Presentation AUG'08-----_DCMBH ASHOK VIHAR" xfId="2936"/>
    <cellStyle name="_Sheet2_NTPC Dadri (certified) Presentation MAY '08_Photographs Bawana" xfId="2937"/>
    <cellStyle name="_Sheet2_NTPC Dadri Presentation April'09" xfId="2938"/>
    <cellStyle name="_Sheet2_NTPC, Dadri (C) Presentation Oct'08" xfId="2939"/>
    <cellStyle name="_Sheet2_NTPC, Dadri (C) Presentation Oct'08_ASHOK VIHAR BUDGET APPROVAL AUG 09" xfId="2940"/>
    <cellStyle name="_Sheet2_NTPC, Dadri (C) Presentation Oct'08_DCMBH ASHOK VIHAR" xfId="2941"/>
    <cellStyle name="_Sheet2_NTPC, Dadri (certified) Presentation August'08" xfId="2942"/>
    <cellStyle name="_Sheet2_NTPC, Dadri (certified) Presentation August'08_ASHOK VIHAR BUDGET APPROVAL AUG 09" xfId="2943"/>
    <cellStyle name="_Sheet2_NTPC, Dadri (certified) Presentation August'08_DCMBH ASHOK VIHAR" xfId="2944"/>
    <cellStyle name="_Sheet2_NTPC, Dadri (certified) Presentation MAY '08" xfId="2945"/>
    <cellStyle name="_Sheet2_NTPC, Dadri (certified) Presentation MAY '08_BHEL Bawana  Presentation April '09 printing" xfId="2946"/>
    <cellStyle name="_Sheet2_NTPC, Dadri (certified) Presentation MAY '08_BHEL Bawana  Presentation Nov'09" xfId="2947"/>
    <cellStyle name="_Sheet2_NTPC, Dadri (certified) Presentation MAY '08_BHEL Bawana Presentation Dec'08GG" xfId="2948"/>
    <cellStyle name="_Sheet2_NTPC, Dadri (certified) Presentation MAY '08_July Month Presentation" xfId="2949"/>
    <cellStyle name="_Sheet2_NTPC, Dadri (certified) Presentation MAY '08_July Month Presentation_ASHOK VIHAR BUDGET APPROVAL AUG 09" xfId="2950"/>
    <cellStyle name="_Sheet2_NTPC, Dadri (certified) Presentation MAY '08_July Month Presentation_DCMBH ASHOK VIHAR" xfId="2951"/>
    <cellStyle name="_Sheet2_NTPC, Dadri (certified) Presentation MAY '08_MONTHLY BUDGET Aug-09,Sep-09 Oct-09 -" xfId="2952"/>
    <cellStyle name="_Sheet2_NTPC, Dadri (certified) Presentation MAY '08_MONTHLY BUDGET June,July,Aug-09" xfId="2953"/>
    <cellStyle name="_Sheet2_NTPC, Dadri (certified) Presentation MAY '08_MONTHLY BUDGET May,June,July-09" xfId="2954"/>
    <cellStyle name="_Sheet2_NTPC, Dadri (certified) Presentation MAY '08_MONTHLY_BUDGET_Oct-09_Nov-09_Dec-09" xfId="2955"/>
    <cellStyle name="_Sheet2_NTPC, Dadri (certified) Presentation MAY '08_NTPC Dadri Presentation April'09" xfId="2956"/>
    <cellStyle name="_Sheet2_NTPC, Dadri (certified) Presentation MAY '08_NTPC Dadri Presentation April'09_BHEL Bawana  Presentation Nov'09" xfId="2957"/>
    <cellStyle name="_Sheet2_NTPC, Dadri (certified) Presentation MAY '08_NTPC, Dadri Presentation AUG'08-----" xfId="2958"/>
    <cellStyle name="_Sheet2_NTPC, Dadri (certified) Presentation MAY '08_NTPC, Dadri Presentation AUG'08-----_ASHOK VIHAR BUDGET APPROVAL AUG 09" xfId="2959"/>
    <cellStyle name="_Sheet2_NTPC, Dadri (certified) Presentation MAY '08_NTPC, Dadri Presentation AUG'08-----_DCMBH ASHOK VIHAR" xfId="2960"/>
    <cellStyle name="_Sheet2_NTPC, Dadri (certified) Presentation MAY '08_Photographs Bawana" xfId="2961"/>
    <cellStyle name="_Sheet2_NTPC, Dadri (R.K. ARORA)Presentation JUNE '08" xfId="2962"/>
    <cellStyle name="_Sheet2_NTPC, Dadri (R.K. ARORA)Presentation JUNE '08_ASHOK VIHAR BUDGET APPROVAL AUG 09" xfId="2963"/>
    <cellStyle name="_Sheet2_NTPC, Dadri (R.K. ARORA)Presentation JUNE '08_DCMBH ASHOK VIHAR" xfId="2964"/>
    <cellStyle name="_Sheet2_NTPC, Dadri Presentation AUG'08" xfId="2965"/>
    <cellStyle name="_Sheet2_NTPC, Dadri Presentation AUG'08-----" xfId="2966"/>
    <cellStyle name="_Sheet2_NTPC, Dadri Presentation AUG'08_ASHOK VIHAR BUDGET APPROVAL AUG 09" xfId="2967"/>
    <cellStyle name="_Sheet2_NTPC, Dadri Presentation AUG'08-----_ASHOK VIHAR BUDGET APPROVAL AUG 09" xfId="2968"/>
    <cellStyle name="_Sheet2_NTPC, Dadri Presentation AUG'08_DCMBH ASHOK VIHAR" xfId="2969"/>
    <cellStyle name="_Sheet2_NTPC, Dadri Presentation AUG'08-----_DCMBH ASHOK VIHAR" xfId="2970"/>
    <cellStyle name="_Sheet2_NTPC, Dadri Presentation July '08" xfId="2971"/>
    <cellStyle name="_Sheet2_NTPC, Dadri Presentation July '08_ASHOK VIHAR BUDGET APPROVAL AUG 09" xfId="2972"/>
    <cellStyle name="_Sheet2_NTPC, Dadri Presentation July '08_DCMBH ASHOK VIHAR" xfId="2973"/>
    <cellStyle name="_Sheet2_NTPC, Dadri Presentation JUNE '08" xfId="2974"/>
    <cellStyle name="_Sheet2_NTPC, Dadri Presentation JUNE '08_ASHOK VIHAR BUDGET APPROVAL AUG 09" xfId="2975"/>
    <cellStyle name="_Sheet2_NTPC, Dadri Presentation JUNE '08_DCMBH ASHOK VIHAR" xfId="2976"/>
    <cellStyle name="_Sheet2_NTPC, Dadri Presentation Sept'08" xfId="2977"/>
    <cellStyle name="_Sheet2_NTPC, Dadri Presentation Sept'08_ASHOK VIHAR BUDGET APPROVAL AUG 09" xfId="2978"/>
    <cellStyle name="_Sheet2_NTPC, Dadri Presentation Sept'08_DCMBH ASHOK VIHAR" xfId="2979"/>
    <cellStyle name="_Sheet2_PALWAL PRESENTATION JAN-09" xfId="596"/>
    <cellStyle name="_Sheet2_PALWAL PRESENTATION JAN-09_ASHOK VIHAR BUDGET APPROVAL AUG 09" xfId="2980"/>
    <cellStyle name="_Sheet2_PALWAL PRESENTATION JAN-09_DCMBH ASHOK VIHAR" xfId="2981"/>
    <cellStyle name="_Sheet2_PALWAL PRESENTATION JAN-09_DMRC Budget June.2009" xfId="597"/>
    <cellStyle name="_Sheet2_PALWAL PRESENTATION JAN-09_DMRC Budget June.2009_Profitability - Format" xfId="598"/>
    <cellStyle name="_Sheet2_PALWAL PRESENTATION JAN-09_MPR May '09' 01.06.09 correctrd" xfId="599"/>
    <cellStyle name="_Sheet2_PALWAL PRESENTATION JAN-09_MPR May '09' 01.06.09 correctrd_Profitability - Format" xfId="600"/>
    <cellStyle name="_Sheet2_Photographs" xfId="2982"/>
    <cellStyle name="_Sheet2_Photographs Bawana" xfId="2983"/>
    <cellStyle name="_Sheet2_PHOTOGRAPHS -DEC- 2008" xfId="2984"/>
    <cellStyle name="_Sheet2_PHOTOGRAPHS -DEC- 2008_ASHOK VIHAR BUDGET APPROVAL AUG 09" xfId="2985"/>
    <cellStyle name="_Sheet2_PHOTOGRAPHS -DEC- 2008_DCMBH ASHOK VIHAR" xfId="2986"/>
    <cellStyle name="_Sheet2_PHOTOGRAPHS -JAN- 2009" xfId="2987"/>
    <cellStyle name="_Sheet2_PHOTOGRAPHS -JAN- 2009_ASHOK VIHAR BUDGET APPROVAL AUG 09" xfId="2988"/>
    <cellStyle name="_Sheet2_PHOTOGRAPHS -JAN- 2009_DCMBH ASHOK VIHAR" xfId="2989"/>
    <cellStyle name="_Sheet2_PHOTOGRAPHS -NOV 2008" xfId="2990"/>
    <cellStyle name="_Sheet2_PHOTOGRAPHS -NOV 2008_ASHOK VIHAR BUDGET APPROVAL AUG 09" xfId="2991"/>
    <cellStyle name="_Sheet2_PHOTOGRAPHS -NOV 2008_DCMBH ASHOK VIHAR" xfId="2992"/>
    <cellStyle name="_Sheet2_Photographs_ASHOK VIHAR BUDGET APPROVAL AUG 09" xfId="2993"/>
    <cellStyle name="_Sheet2_Photographs_DCMBH ASHOK VIHAR" xfId="2994"/>
    <cellStyle name="_Sheet2_Photographs-01-03-09" xfId="2995"/>
    <cellStyle name="_Sheet2_Photographs-01-04-09" xfId="2996"/>
    <cellStyle name="_Sheet2_Presentation APRIL 2009" xfId="2997"/>
    <cellStyle name="_Sheet2_Presentation APRIL 2009_ASHOK VIHAR BUDGET APPROVAL AUG 09" xfId="2998"/>
    <cellStyle name="_Sheet2_Presentation APRIL 2009_SPLIT GREEN BOOK" xfId="2999"/>
    <cellStyle name="_Sheet2_Presentation APRIL 2009_SPLIT GREEN BOOK FINAL" xfId="3000"/>
    <cellStyle name="_Sheet2_presentation jan 09-CERTIFIED" xfId="3001"/>
    <cellStyle name="_Sheet2_Presentation-FINAL NOV'08" xfId="3002"/>
    <cellStyle name="_Sheet2_Presentation-FINAL NOV'08_ASHOK VIHAR BUDGET APPROVAL AUG 09" xfId="3003"/>
    <cellStyle name="_Sheet2_Presentation-FINAL NOV'08_DCMBH ASHOK VIHAR" xfId="3004"/>
    <cellStyle name="_Sheet2_PRESENTATION-March-09" xfId="601"/>
    <cellStyle name="_Sheet2_PRESENTATION-March-09_ASHOK VIHAR BUDGET APPROVAL AUG 09" xfId="3005"/>
    <cellStyle name="_Sheet2_PRESENTATION-March-09_DCMBH ASHOK VIHAR" xfId="3006"/>
    <cellStyle name="_Sheet2_PRESENTATION-March-09_DMRC Budget June.2009" xfId="602"/>
    <cellStyle name="_Sheet2_PRESENTATION-March-09_DMRC Budget June.2009_Profitability - Format" xfId="603"/>
    <cellStyle name="_Sheet2_PRESENTATION-March-09_MPR May '09' 01.06.09 correctrd" xfId="604"/>
    <cellStyle name="_Sheet2_PRESENTATION-March-09_MPR May '09' 01.06.09 correctrd_Profitability - Format" xfId="605"/>
    <cellStyle name="_Sheet2_PRESENTATION-March-09dmrc" xfId="3007"/>
    <cellStyle name="_Sheet2_Presentation-May-2009-Jhajjar-MAIN-Cetified-30-06-2009-HO" xfId="3008"/>
    <cellStyle name="_Sheet2_Profitability - AUG" xfId="3009"/>
    <cellStyle name="_Sheet2_Profitability - oct-09" xfId="3010"/>
    <cellStyle name="_Sheet2_Profitability - SEPT" xfId="3011"/>
    <cellStyle name="_Sheet2_RABILL 4" xfId="3012"/>
    <cellStyle name="_Sheet2_RABILL 4_ASHOK VIHAR BUDGET APPROVAL AUG 09" xfId="3013"/>
    <cellStyle name="_Sheet2_RABILL 4_SPLIT GREEN BOOK" xfId="3014"/>
    <cellStyle name="_Sheet2_RABILL 4_SPLIT GREEN BOOK FINAL" xfId="3015"/>
    <cellStyle name="_Sheet2_rathore5.03.09" xfId="606"/>
    <cellStyle name="_Sheet2_rathore5.03.09_Profitability - Format" xfId="607"/>
    <cellStyle name="_Sheet2_Revised G B  Neyveli on Aug '09" xfId="3016"/>
    <cellStyle name="_Sheet2_Revised G B  Neyveli on May'09" xfId="3017"/>
    <cellStyle name="_Sheet2_Shuttering Material Requirement" xfId="3018"/>
    <cellStyle name="_Sheet2_Shuttering Material Requirement_BHEL Bawana  Presentation Nov'09" xfId="3019"/>
    <cellStyle name="_Sheet2_Shuttering Material Requirement_MONTHLY BUDGET_Jan-10 Feb-10,March- 10" xfId="3020"/>
    <cellStyle name="_Sheet2_SPLIT GREEN BOOK" xfId="3021"/>
    <cellStyle name="_Sheet2_SPLIT GREEN BOOK FINAL" xfId="3022"/>
    <cellStyle name="_Sheet2_STEEL RECONCELLATION final" xfId="3023"/>
    <cellStyle name="_Sheet2_STEEL RECONCELLATION final_ASHOK VIHAR BUDGET APPROVAL AUG 09" xfId="3024"/>
    <cellStyle name="_Sheet2_STEEL RECONCELLATION final_DCMBH ASHOK VIHAR" xfId="3025"/>
    <cellStyle name="_vechile rvnl" xfId="608"/>
    <cellStyle name="_vechile rvnl_ASHOK VIHAR BUDGET APPROVAL AUG 09" xfId="3026"/>
    <cellStyle name="_vechile rvnl_DCMBH ASHOK VIHAR" xfId="3027"/>
    <cellStyle name="_vechile rvnl_DMRC Budget June.2009" xfId="609"/>
    <cellStyle name="_vechile rvnl_DMRC Budget June.2009_Profitability - Format" xfId="610"/>
    <cellStyle name="_vechile rvnl_MPR May '09' 01.06.09 correctrd" xfId="611"/>
    <cellStyle name="_vechile rvnl_MPR May '09' 01.06.09 correctrd_Profitability - Format" xfId="612"/>
    <cellStyle name="_vechile rvnl_rathore5.03.09" xfId="613"/>
    <cellStyle name="_vechile rvnl_rathore5.03.09_Profitability - Format" xfId="614"/>
    <cellStyle name="_Vehicle Detail" xfId="615"/>
    <cellStyle name="_VEHICLES Details" xfId="616"/>
    <cellStyle name="_VEHICLES Details__Presentation_Submitted_Feb' 09" xfId="3028"/>
    <cellStyle name="_VEHICLES Details_ASHOK VIHAR BUDGET APPROVAL AUG 09" xfId="3029"/>
    <cellStyle name="_VEHICLES Details_BHEL Bawana  Presentation Nov'09" xfId="3030"/>
    <cellStyle name="_VEHICLES Details_BUD DMRC APRIL" xfId="617"/>
    <cellStyle name="_VEHICLES Details_BUD DMRC APRIL_ASHOK VIHAR BUDGET APPROVAL AUG 09" xfId="3031"/>
    <cellStyle name="_VEHICLES Details_BUD DMRC APRIL_DCMBH ASHOK VIHAR" xfId="3032"/>
    <cellStyle name="_VEHICLES Details_BUD DMRC APRIL_DMRC Budget June.2009" xfId="618"/>
    <cellStyle name="_VEHICLES Details_BUD DMRC APRIL_DMRC Budget June.2009_Profitability - Format" xfId="619"/>
    <cellStyle name="_VEHICLES Details_BUD DMRC APRIL_MPR May '09' 01.06.09 correctrd" xfId="620"/>
    <cellStyle name="_VEHICLES Details_BUD DMRC APRIL_MPR May '09' 01.06.09 correctrd_Profitability - Format" xfId="621"/>
    <cellStyle name="_VEHICLES Details_Budget for Approval-Jul-2009-MAIN-04-07-2009" xfId="3033"/>
    <cellStyle name="_VEHICLES Details_Copy of Budget-Sep-Oct-Nov-09-MAIN-13-08-2009-MAIN" xfId="3034"/>
    <cellStyle name="_VEHICLES Details_Daily Loss Report(DLR)(Rev)-21-01-2010" xfId="3035"/>
    <cellStyle name="_VEHICLES Details_DCMBH ASHOK VIHAR" xfId="3036"/>
    <cellStyle name="_VEHICLES Details_DMRC Budget June.2009" xfId="622"/>
    <cellStyle name="_VEHICLES Details_DMRC Budget June.2009_Profitability - Format" xfId="623"/>
    <cellStyle name="_VEHICLES Details_DMRC INTERNAL MPRMARCH" xfId="3037"/>
    <cellStyle name="_VEHICLES Details_HINDRENCE" xfId="624"/>
    <cellStyle name="_VEHICLES Details_HINDRENCE for MPR 09" xfId="625"/>
    <cellStyle name="_VEHICLES Details_HINDRENCE for MPR 09_ASHOK VIHAR BUDGET APPROVAL AUG 09" xfId="3038"/>
    <cellStyle name="_VEHICLES Details_HINDRENCE for MPR 09_DCMBH ASHOK VIHAR" xfId="3039"/>
    <cellStyle name="_VEHICLES Details_HINDRENCE for MPR 09_Presentation apr-09 ( Corrected)" xfId="626"/>
    <cellStyle name="_VEHICLES Details_HINDRENCE for MPR 09_Presentation apr-09 ( Corrected)_ASHOK VIHAR BUDGET APPROVAL AUG 09" xfId="3040"/>
    <cellStyle name="_VEHICLES Details_HINDRENCE for MPR 09_Presentation apr-09 ( Corrected)_DCMBH ASHOK VIHAR" xfId="3041"/>
    <cellStyle name="_VEHICLES Details_HINDRENCE_ASHOK VIHAR BUDGET APPROVAL AUG 09" xfId="3042"/>
    <cellStyle name="_VEHICLES Details_HINDRENCE_DCMBH ASHOK VIHAR" xfId="3043"/>
    <cellStyle name="_VEHICLES Details_HINDRENCE_Presentation apr-09 ( Corrected)" xfId="627"/>
    <cellStyle name="_VEHICLES Details_HINDRENCE_Presentation apr-09 ( Corrected)_ASHOK VIHAR BUDGET APPROVAL AUG 09" xfId="3044"/>
    <cellStyle name="_VEHICLES Details_HINDRENCE_Presentation apr-09 ( Corrected)_DCMBH ASHOK VIHAR" xfId="3045"/>
    <cellStyle name="_VEHICLES Details_Inflow n Outflow - Proposed VS Actuals - Format By 300509" xfId="3046"/>
    <cellStyle name="_VEHICLES Details_Inflow n Outflow - Proposed VS Actuals - Format By 300509_Inflow n Outflow - Proposed VS Actuals - August 2009" xfId="3047"/>
    <cellStyle name="_VEHICLES Details_Machinery-Utilization-Report-NEW-DEC-2009" xfId="3048"/>
    <cellStyle name="_VEHICLES Details_Machinery-Utilization-Report-NEW-NOV-2009" xfId="3049"/>
    <cellStyle name="_VEHICLES Details_Machinery-Utilization-Report-NEW-OCT-2009" xfId="3050"/>
    <cellStyle name="_VEHICLES Details_MPR March '09' (Working)" xfId="628"/>
    <cellStyle name="_VEHICLES Details_MPR March '09' (Working)_ASHOK VIHAR BUDGET APPROVAL AUG 09" xfId="3051"/>
    <cellStyle name="_VEHICLES Details_MPR March '09' (Working)_DCMBH ASHOK VIHAR" xfId="3052"/>
    <cellStyle name="_VEHICLES Details_MPR March '09' (Working)_DMRC Budget June.2009" xfId="629"/>
    <cellStyle name="_VEHICLES Details_MPR March '09' (Working)_DMRC Budget June.2009_Profitability - Format" xfId="630"/>
    <cellStyle name="_VEHICLES Details_MPR March '09' (Working)_MPR May '09' 01.06.09 correctrd" xfId="631"/>
    <cellStyle name="_VEHICLES Details_MPR March '09' (Working)_MPR May '09' 01.06.09 correctrd_Profitability - Format" xfId="632"/>
    <cellStyle name="_VEHICLES Details_MPR May '09' 01.06.09 correctrd" xfId="633"/>
    <cellStyle name="_VEHICLES Details_MPR May '09' 01.06.09 correctrd_Profitability - Format" xfId="634"/>
    <cellStyle name="_VEHICLES Details_PALWAL PRESENTATION JAN-09" xfId="635"/>
    <cellStyle name="_VEHICLES Details_PALWAL PRESENTATION JAN-09_ASHOK VIHAR BUDGET APPROVAL AUG 09" xfId="3053"/>
    <cellStyle name="_VEHICLES Details_PALWAL PRESENTATION JAN-09_DCMBH ASHOK VIHAR" xfId="3054"/>
    <cellStyle name="_VEHICLES Details_PALWAL PRESENTATION JAN-09_DMRC Budget June.2009" xfId="636"/>
    <cellStyle name="_VEHICLES Details_PALWAL PRESENTATION JAN-09_DMRC Budget June.2009_Profitability - Format" xfId="637"/>
    <cellStyle name="_VEHICLES Details_PALWAL PRESENTATION JAN-09_MPR May '09' 01.06.09 correctrd" xfId="638"/>
    <cellStyle name="_VEHICLES Details_PALWAL PRESENTATION JAN-09_MPR May '09' 01.06.09 correctrd_Profitability - Format" xfId="639"/>
    <cellStyle name="_VEHICLES Details_PRESENTATION-March-09" xfId="640"/>
    <cellStyle name="_VEHICLES Details_PRESENTATION-March-09_ASHOK VIHAR BUDGET APPROVAL AUG 09" xfId="3055"/>
    <cellStyle name="_VEHICLES Details_PRESENTATION-March-09_DCMBH ASHOK VIHAR" xfId="3056"/>
    <cellStyle name="_VEHICLES Details_PRESENTATION-March-09_DMRC Budget June.2009" xfId="641"/>
    <cellStyle name="_VEHICLES Details_PRESENTATION-March-09_DMRC Budget June.2009_Profitability - Format" xfId="642"/>
    <cellStyle name="_VEHICLES Details_PRESENTATION-March-09_MPR May '09' 01.06.09 correctrd" xfId="643"/>
    <cellStyle name="_VEHICLES Details_PRESENTATION-March-09_MPR May '09' 01.06.09 correctrd_Profitability - Format" xfId="644"/>
    <cellStyle name="_VEHICLES Details_rathore5.03.09" xfId="645"/>
    <cellStyle name="_VEHICLES Details_rathore5.03.09_Profitability - Format" xfId="646"/>
    <cellStyle name="_VEHICLES Details_SPLIT GREEN BOOK FINAL" xfId="3057"/>
    <cellStyle name="¿­¾îº» ÇÏÀÌÆÛ¸µÅ©" xfId="647"/>
    <cellStyle name="•W_Electrical" xfId="648"/>
    <cellStyle name="•W€_Electrical" xfId="649"/>
    <cellStyle name="20% - Accent1" xfId="3400" builtinId="30" customBuiltin="1"/>
    <cellStyle name="20% - Accent1 2" xfId="3058"/>
    <cellStyle name="20% - Accent1 3" xfId="3059"/>
    <cellStyle name="20% - Accent1 4" xfId="3060"/>
    <cellStyle name="20% - Accent1 5" xfId="3061"/>
    <cellStyle name="20% - Accent1 6" xfId="3062"/>
    <cellStyle name="20% - Accent1 7" xfId="3063"/>
    <cellStyle name="20% - Accent2" xfId="3404" builtinId="34" customBuiltin="1"/>
    <cellStyle name="20% - Accent2 2" xfId="3064"/>
    <cellStyle name="20% - Accent2 3" xfId="3065"/>
    <cellStyle name="20% - Accent2 4" xfId="3066"/>
    <cellStyle name="20% - Accent2 5" xfId="3067"/>
    <cellStyle name="20% - Accent2 6" xfId="3068"/>
    <cellStyle name="20% - Accent2 7" xfId="3069"/>
    <cellStyle name="20% - Accent3" xfId="3408" builtinId="38" customBuiltin="1"/>
    <cellStyle name="20% - Accent3 2" xfId="3070"/>
    <cellStyle name="20% - Accent3 3" xfId="3071"/>
    <cellStyle name="20% - Accent3 4" xfId="3072"/>
    <cellStyle name="20% - Accent3 5" xfId="3073"/>
    <cellStyle name="20% - Accent3 6" xfId="3074"/>
    <cellStyle name="20% - Accent3 7" xfId="3075"/>
    <cellStyle name="20% - Accent4" xfId="3412" builtinId="42" customBuiltin="1"/>
    <cellStyle name="20% - Accent4 2" xfId="3076"/>
    <cellStyle name="20% - Accent4 3" xfId="3077"/>
    <cellStyle name="20% - Accent4 4" xfId="3078"/>
    <cellStyle name="20% - Accent4 5" xfId="3079"/>
    <cellStyle name="20% - Accent4 6" xfId="3080"/>
    <cellStyle name="20% - Accent4 7" xfId="3081"/>
    <cellStyle name="20% - Accent5" xfId="3416" builtinId="46" customBuiltin="1"/>
    <cellStyle name="20% - Accent5 2" xfId="3082"/>
    <cellStyle name="20% - Accent5 3" xfId="3083"/>
    <cellStyle name="20% - Accent5 4" xfId="3084"/>
    <cellStyle name="20% - Accent5 5" xfId="3085"/>
    <cellStyle name="20% - Accent5 6" xfId="3086"/>
    <cellStyle name="20% - Accent5 7" xfId="3087"/>
    <cellStyle name="20% - Accent6" xfId="3420" builtinId="50" customBuiltin="1"/>
    <cellStyle name="20% - Accent6 2" xfId="3088"/>
    <cellStyle name="20% - Accent6 3" xfId="3089"/>
    <cellStyle name="20% - Accent6 4" xfId="3090"/>
    <cellStyle name="20% - Accent6 5" xfId="3091"/>
    <cellStyle name="20% - Accent6 6" xfId="3092"/>
    <cellStyle name="20% - Accent6 7" xfId="3093"/>
    <cellStyle name="40% - Accent1" xfId="3401" builtinId="31" customBuiltin="1"/>
    <cellStyle name="40% - Accent1 2" xfId="3094"/>
    <cellStyle name="40% - Accent1 3" xfId="3095"/>
    <cellStyle name="40% - Accent1 4" xfId="3096"/>
    <cellStyle name="40% - Accent1 5" xfId="3097"/>
    <cellStyle name="40% - Accent1 6" xfId="3098"/>
    <cellStyle name="40% - Accent1 7" xfId="3099"/>
    <cellStyle name="40% - Accent2" xfId="3405" builtinId="35" customBuiltin="1"/>
    <cellStyle name="40% - Accent2 2" xfId="3100"/>
    <cellStyle name="40% - Accent2 3" xfId="3101"/>
    <cellStyle name="40% - Accent2 4" xfId="3102"/>
    <cellStyle name="40% - Accent2 5" xfId="3103"/>
    <cellStyle name="40% - Accent2 6" xfId="3104"/>
    <cellStyle name="40% - Accent2 7" xfId="3105"/>
    <cellStyle name="40% - Accent3" xfId="3409" builtinId="39" customBuiltin="1"/>
    <cellStyle name="40% - Accent3 2" xfId="3106"/>
    <cellStyle name="40% - Accent3 3" xfId="3107"/>
    <cellStyle name="40% - Accent3 4" xfId="3108"/>
    <cellStyle name="40% - Accent3 5" xfId="3109"/>
    <cellStyle name="40% - Accent3 6" xfId="3110"/>
    <cellStyle name="40% - Accent3 7" xfId="3111"/>
    <cellStyle name="40% - Accent4" xfId="3413" builtinId="43" customBuiltin="1"/>
    <cellStyle name="40% - Accent4 2" xfId="3112"/>
    <cellStyle name="40% - Accent4 3" xfId="3113"/>
    <cellStyle name="40% - Accent4 4" xfId="3114"/>
    <cellStyle name="40% - Accent4 5" xfId="3115"/>
    <cellStyle name="40% - Accent4 6" xfId="3116"/>
    <cellStyle name="40% - Accent4 7" xfId="3117"/>
    <cellStyle name="40% - Accent5" xfId="3417" builtinId="47" customBuiltin="1"/>
    <cellStyle name="40% - Accent5 2" xfId="3118"/>
    <cellStyle name="40% - Accent5 3" xfId="3119"/>
    <cellStyle name="40% - Accent5 4" xfId="3120"/>
    <cellStyle name="40% - Accent5 5" xfId="3121"/>
    <cellStyle name="40% - Accent5 6" xfId="3122"/>
    <cellStyle name="40% - Accent5 7" xfId="3123"/>
    <cellStyle name="40% - Accent6" xfId="3421" builtinId="51" customBuiltin="1"/>
    <cellStyle name="40% - Accent6 2" xfId="3124"/>
    <cellStyle name="40% - Accent6 3" xfId="3125"/>
    <cellStyle name="40% - Accent6 4" xfId="3126"/>
    <cellStyle name="40% - Accent6 5" xfId="3127"/>
    <cellStyle name="40% - Accent6 6" xfId="3128"/>
    <cellStyle name="40% - Accent6 7" xfId="3129"/>
    <cellStyle name="60% - Accent1" xfId="3402" builtinId="32" customBuiltin="1"/>
    <cellStyle name="60% - Accent1 2" xfId="3130"/>
    <cellStyle name="60% - Accent1 3" xfId="3131"/>
    <cellStyle name="60% - Accent1 4" xfId="3132"/>
    <cellStyle name="60% - Accent1 5" xfId="3133"/>
    <cellStyle name="60% - Accent1 6" xfId="3134"/>
    <cellStyle name="60% - Accent1 7" xfId="3135"/>
    <cellStyle name="60% - Accent2" xfId="3406" builtinId="36" customBuiltin="1"/>
    <cellStyle name="60% - Accent2 2" xfId="3136"/>
    <cellStyle name="60% - Accent2 3" xfId="3137"/>
    <cellStyle name="60% - Accent2 4" xfId="3138"/>
    <cellStyle name="60% - Accent2 5" xfId="3139"/>
    <cellStyle name="60% - Accent2 6" xfId="3140"/>
    <cellStyle name="60% - Accent2 7" xfId="3141"/>
    <cellStyle name="60% - Accent3" xfId="3410" builtinId="40" customBuiltin="1"/>
    <cellStyle name="60% - Accent3 2" xfId="3142"/>
    <cellStyle name="60% - Accent3 3" xfId="3143"/>
    <cellStyle name="60% - Accent3 4" xfId="3144"/>
    <cellStyle name="60% - Accent3 5" xfId="3145"/>
    <cellStyle name="60% - Accent3 6" xfId="3146"/>
    <cellStyle name="60% - Accent3 7" xfId="3147"/>
    <cellStyle name="60% - Accent4" xfId="3414" builtinId="44" customBuiltin="1"/>
    <cellStyle name="60% - Accent4 2" xfId="3148"/>
    <cellStyle name="60% - Accent4 3" xfId="3149"/>
    <cellStyle name="60% - Accent4 4" xfId="3150"/>
    <cellStyle name="60% - Accent4 5" xfId="3151"/>
    <cellStyle name="60% - Accent4 6" xfId="3152"/>
    <cellStyle name="60% - Accent4 7" xfId="3153"/>
    <cellStyle name="60% - Accent5" xfId="3418" builtinId="48" customBuiltin="1"/>
    <cellStyle name="60% - Accent5 2" xfId="3154"/>
    <cellStyle name="60% - Accent5 3" xfId="3155"/>
    <cellStyle name="60% - Accent5 4" xfId="3156"/>
    <cellStyle name="60% - Accent5 5" xfId="3157"/>
    <cellStyle name="60% - Accent5 6" xfId="3158"/>
    <cellStyle name="60% - Accent5 7" xfId="3159"/>
    <cellStyle name="60% - Accent6" xfId="3422" builtinId="52" customBuiltin="1"/>
    <cellStyle name="60% - Accent6 2" xfId="3160"/>
    <cellStyle name="60% - Accent6 3" xfId="3161"/>
    <cellStyle name="60% - Accent6 4" xfId="3162"/>
    <cellStyle name="60% - Accent6 5" xfId="3163"/>
    <cellStyle name="60% - Accent6 6" xfId="3164"/>
    <cellStyle name="60% - Accent6 7" xfId="3165"/>
    <cellStyle name="Accent1" xfId="3399" builtinId="29" customBuiltin="1"/>
    <cellStyle name="Accent1 2" xfId="3166"/>
    <cellStyle name="Accent1 3" xfId="3167"/>
    <cellStyle name="Accent1 4" xfId="3168"/>
    <cellStyle name="Accent1 5" xfId="3169"/>
    <cellStyle name="Accent1 6" xfId="3170"/>
    <cellStyle name="Accent1 7" xfId="3171"/>
    <cellStyle name="Accent2" xfId="3403" builtinId="33" customBuiltin="1"/>
    <cellStyle name="Accent2 2" xfId="3172"/>
    <cellStyle name="Accent2 3" xfId="3173"/>
    <cellStyle name="Accent2 4" xfId="3174"/>
    <cellStyle name="Accent2 5" xfId="3175"/>
    <cellStyle name="Accent2 6" xfId="3176"/>
    <cellStyle name="Accent2 7" xfId="3177"/>
    <cellStyle name="Accent3" xfId="3407" builtinId="37" customBuiltin="1"/>
    <cellStyle name="Accent3 2" xfId="3178"/>
    <cellStyle name="Accent3 3" xfId="3179"/>
    <cellStyle name="Accent3 4" xfId="3180"/>
    <cellStyle name="Accent3 5" xfId="3181"/>
    <cellStyle name="Accent3 6" xfId="3182"/>
    <cellStyle name="Accent3 7" xfId="3183"/>
    <cellStyle name="Accent4" xfId="3411" builtinId="41" customBuiltin="1"/>
    <cellStyle name="Accent4 2" xfId="3184"/>
    <cellStyle name="Accent4 3" xfId="3185"/>
    <cellStyle name="Accent4 4" xfId="3186"/>
    <cellStyle name="Accent4 5" xfId="3187"/>
    <cellStyle name="Accent4 6" xfId="3188"/>
    <cellStyle name="Accent4 7" xfId="3189"/>
    <cellStyle name="Accent5" xfId="3415" builtinId="45" customBuiltin="1"/>
    <cellStyle name="Accent5 2" xfId="3190"/>
    <cellStyle name="Accent5 3" xfId="3191"/>
    <cellStyle name="Accent5 4" xfId="3192"/>
    <cellStyle name="Accent5 5" xfId="3193"/>
    <cellStyle name="Accent5 6" xfId="3194"/>
    <cellStyle name="Accent5 7" xfId="3195"/>
    <cellStyle name="Accent6" xfId="3419" builtinId="49" customBuiltin="1"/>
    <cellStyle name="Accent6 2" xfId="3196"/>
    <cellStyle name="Accent6 3" xfId="3197"/>
    <cellStyle name="Accent6 4" xfId="3198"/>
    <cellStyle name="Accent6 5" xfId="3199"/>
    <cellStyle name="Accent6 6" xfId="3200"/>
    <cellStyle name="Accent6 7" xfId="3201"/>
    <cellStyle name="active" xfId="650"/>
    <cellStyle name="AMAR1" xfId="651"/>
    <cellStyle name="Arial10" xfId="652"/>
    <cellStyle name="ÄÞ¸¶ [0]_3¿ùÀÌµ¿" xfId="653"/>
    <cellStyle name="ÄÞ¸¶_3¿ùÀÌµ¿" xfId="654"/>
    <cellStyle name="Bad" xfId="3388" builtinId="27" customBuiltin="1"/>
    <cellStyle name="Bad 2" xfId="3202"/>
    <cellStyle name="Bad 3" xfId="3203"/>
    <cellStyle name="Bad 4" xfId="3204"/>
    <cellStyle name="Bad 5" xfId="3205"/>
    <cellStyle name="Bad 6" xfId="3206"/>
    <cellStyle name="Bad 7" xfId="3207"/>
    <cellStyle name="Body" xfId="655"/>
    <cellStyle name="C                      " xfId="656"/>
    <cellStyle name="Ç¥ÁØ_ÀåºñÁ¶»ç" xfId="657"/>
    <cellStyle name="Calc Currency (0)" xfId="658"/>
    <cellStyle name="Calculation" xfId="3392" builtinId="22" customBuiltin="1"/>
    <cellStyle name="Calculation 2" xfId="3208"/>
    <cellStyle name="Calculation 3" xfId="3209"/>
    <cellStyle name="Calculation 4" xfId="3210"/>
    <cellStyle name="Calculation 5" xfId="3211"/>
    <cellStyle name="Calculation 6" xfId="3212"/>
    <cellStyle name="Calculation 7" xfId="3213"/>
    <cellStyle name="Check Cell" xfId="3394" builtinId="23" customBuiltin="1"/>
    <cellStyle name="Check Cell 2" xfId="3214"/>
    <cellStyle name="Check Cell 3" xfId="3215"/>
    <cellStyle name="Check Cell 4" xfId="3216"/>
    <cellStyle name="Check Cell 5" xfId="3217"/>
    <cellStyle name="Check Cell 6" xfId="3218"/>
    <cellStyle name="Check Cell 7" xfId="3219"/>
    <cellStyle name="ÇÏÀÌÆÛ¸µÅ©" xfId="659"/>
    <cellStyle name="Comma" xfId="726" builtinId="3"/>
    <cellStyle name="Comma 10" xfId="3220"/>
    <cellStyle name="Comma 11" xfId="3221"/>
    <cellStyle name="Comma 12" xfId="3222"/>
    <cellStyle name="Comma 13" xfId="3223"/>
    <cellStyle name="Comma 2" xfId="660"/>
    <cellStyle name="Comma 2 2" xfId="3224"/>
    <cellStyle name="Comma 2 2 2" xfId="3225"/>
    <cellStyle name="Comma 2 2 3" xfId="3226"/>
    <cellStyle name="Comma 2 3" xfId="3227"/>
    <cellStyle name="Comma 2 4" xfId="3228"/>
    <cellStyle name="Comma 2 5" xfId="3229"/>
    <cellStyle name="Comma 2 6" xfId="3230"/>
    <cellStyle name="Comma 2 7" xfId="3231"/>
    <cellStyle name="Comma 2 8" xfId="3425"/>
    <cellStyle name="Comma 3" xfId="661"/>
    <cellStyle name="Comma 3 2" xfId="3232"/>
    <cellStyle name="Comma 4" xfId="662"/>
    <cellStyle name="Comma 4 2" xfId="3233"/>
    <cellStyle name="Comma 5" xfId="663"/>
    <cellStyle name="Comma 6" xfId="664"/>
    <cellStyle name="Comma 7" xfId="3"/>
    <cellStyle name="Comma 8" xfId="665"/>
    <cellStyle name="Comma 9" xfId="3234"/>
    <cellStyle name="Copied" xfId="666"/>
    <cellStyle name="Custom - Style8" xfId="667"/>
    <cellStyle name="Data   - Style2" xfId="668"/>
    <cellStyle name="date" xfId="669"/>
    <cellStyle name="date1" xfId="670"/>
    <cellStyle name="Entered" xfId="671"/>
    <cellStyle name="Explanatory Text" xfId="3397" builtinId="53" customBuiltin="1"/>
    <cellStyle name="Explanatory Text 2" xfId="3235"/>
    <cellStyle name="Explanatory Text 3" xfId="3236"/>
    <cellStyle name="Explanatory Text 4" xfId="3237"/>
    <cellStyle name="Explanatory Text 5" xfId="3238"/>
    <cellStyle name="Explanatory Text 6" xfId="3239"/>
    <cellStyle name="Explanatory Text 7" xfId="3240"/>
    <cellStyle name="Fixed" xfId="672"/>
    <cellStyle name="Good" xfId="3387" builtinId="26" customBuiltin="1"/>
    <cellStyle name="Good 2" xfId="3241"/>
    <cellStyle name="Good 3" xfId="3242"/>
    <cellStyle name="Good 4" xfId="3243"/>
    <cellStyle name="Good 5" xfId="3244"/>
    <cellStyle name="Good 6" xfId="3245"/>
    <cellStyle name="Good 7" xfId="3246"/>
    <cellStyle name="Grey" xfId="673"/>
    <cellStyle name="Header1" xfId="674"/>
    <cellStyle name="Header2" xfId="675"/>
    <cellStyle name="Heading 1" xfId="3383" builtinId="16" customBuiltin="1"/>
    <cellStyle name="Heading 1 2" xfId="3247"/>
    <cellStyle name="Heading 1 3" xfId="3248"/>
    <cellStyle name="Heading 1 4" xfId="3249"/>
    <cellStyle name="Heading 1 5" xfId="3250"/>
    <cellStyle name="Heading 1 6" xfId="3251"/>
    <cellStyle name="Heading 1 7" xfId="3252"/>
    <cellStyle name="Heading 2" xfId="3384" builtinId="17" customBuiltin="1"/>
    <cellStyle name="Heading 2 2" xfId="3253"/>
    <cellStyle name="Heading 2 3" xfId="3254"/>
    <cellStyle name="Heading 2 4" xfId="3255"/>
    <cellStyle name="Heading 2 5" xfId="3256"/>
    <cellStyle name="Heading 2 6" xfId="3257"/>
    <cellStyle name="Heading 2 7" xfId="3258"/>
    <cellStyle name="Heading 3" xfId="3385" builtinId="18" customBuiltin="1"/>
    <cellStyle name="Heading 3 2" xfId="3259"/>
    <cellStyle name="Heading 3 3" xfId="3260"/>
    <cellStyle name="Heading 3 4" xfId="3261"/>
    <cellStyle name="Heading 3 5" xfId="3262"/>
    <cellStyle name="Heading 3 6" xfId="3263"/>
    <cellStyle name="Heading 3 7" xfId="3264"/>
    <cellStyle name="Heading 4" xfId="3386" builtinId="19" customBuiltin="1"/>
    <cellStyle name="Heading 4 2" xfId="3265"/>
    <cellStyle name="Heading 4 3" xfId="3266"/>
    <cellStyle name="Heading 4 4" xfId="3267"/>
    <cellStyle name="Heading 4 5" xfId="3268"/>
    <cellStyle name="Heading 4 6" xfId="3269"/>
    <cellStyle name="Heading 4 7" xfId="3270"/>
    <cellStyle name="Heading1" xfId="676"/>
    <cellStyle name="Heading2" xfId="677"/>
    <cellStyle name="Hyperlink 2" xfId="678"/>
    <cellStyle name="Hyperlink 2 2" xfId="3271"/>
    <cellStyle name="Hyperlink 2_1st R.A.BILL" xfId="3272"/>
    <cellStyle name="Input" xfId="3390" builtinId="20" customBuiltin="1"/>
    <cellStyle name="Input [yellow]" xfId="679"/>
    <cellStyle name="Input 2" xfId="3273"/>
    <cellStyle name="Input 3" xfId="3274"/>
    <cellStyle name="Input 4" xfId="3275"/>
    <cellStyle name="Input 5" xfId="3276"/>
    <cellStyle name="Input 6" xfId="3277"/>
    <cellStyle name="Input 7" xfId="3278"/>
    <cellStyle name="Labels - Style3" xfId="680"/>
    <cellStyle name="Linked Cell" xfId="3393" builtinId="24" customBuiltin="1"/>
    <cellStyle name="Linked Cell 2" xfId="3279"/>
    <cellStyle name="Linked Cell 3" xfId="3280"/>
    <cellStyle name="Linked Cell 4" xfId="3281"/>
    <cellStyle name="Linked Cell 5" xfId="3282"/>
    <cellStyle name="Linked Cell 6" xfId="3283"/>
    <cellStyle name="Linked Cell 7" xfId="3284"/>
    <cellStyle name="Milliers [0]_laroux" xfId="681"/>
    <cellStyle name="Milliers_laroux" xfId="682"/>
    <cellStyle name="Monétaire [0]_laroux" xfId="683"/>
    <cellStyle name="Monétaire_laroux" xfId="684"/>
    <cellStyle name="Neutral" xfId="3389" builtinId="28" customBuiltin="1"/>
    <cellStyle name="Neutral 2" xfId="3285"/>
    <cellStyle name="Neutral 3" xfId="3286"/>
    <cellStyle name="Neutral 4" xfId="3287"/>
    <cellStyle name="Neutral 5" xfId="3288"/>
    <cellStyle name="Neutral 6" xfId="3289"/>
    <cellStyle name="Neutral 7" xfId="3290"/>
    <cellStyle name="Normal" xfId="0" builtinId="0"/>
    <cellStyle name="Normal - Style1" xfId="685"/>
    <cellStyle name="Normal 10" xfId="3291"/>
    <cellStyle name="Normal 10 2" xfId="3426"/>
    <cellStyle name="Normal 11" xfId="7"/>
    <cellStyle name="Normal 11 2" xfId="3378"/>
    <cellStyle name="Normal 11 2 2" xfId="3427"/>
    <cellStyle name="Normal 12" xfId="3292"/>
    <cellStyle name="Normal 12 2" xfId="3428"/>
    <cellStyle name="Normal 13" xfId="3293"/>
    <cellStyle name="Normal 14" xfId="3362"/>
    <cellStyle name="Normal 15" xfId="3429"/>
    <cellStyle name="Normal 16" xfId="3430"/>
    <cellStyle name="Normal 17" xfId="3431"/>
    <cellStyle name="Normal 18" xfId="3432"/>
    <cellStyle name="Normal 19" xfId="3433"/>
    <cellStyle name="Normal 2" xfId="686"/>
    <cellStyle name="Normal 2 10" xfId="3294"/>
    <cellStyle name="Normal 2 11" xfId="3295"/>
    <cellStyle name="Normal 2 12" xfId="3296"/>
    <cellStyle name="Normal 2 2" xfId="687"/>
    <cellStyle name="Normal 2 2 2" xfId="688"/>
    <cellStyle name="Normal 2 2 2 2" xfId="6"/>
    <cellStyle name="Normal 2 2 2 2 2" xfId="3363"/>
    <cellStyle name="Normal 2 2 3" xfId="727"/>
    <cellStyle name="Normal 2 2 4" xfId="3297"/>
    <cellStyle name="Normal 2 2 5" xfId="3298"/>
    <cellStyle name="Normal 2 2 6" xfId="3299"/>
    <cellStyle name="Normal 2 2 7" xfId="3300"/>
    <cellStyle name="Normal 2 2 8" xfId="3301"/>
    <cellStyle name="Normal 2 3" xfId="689"/>
    <cellStyle name="Normal 2 4" xfId="3302"/>
    <cellStyle name="Normal 2 5" xfId="3303"/>
    <cellStyle name="Normal 2 6" xfId="3304"/>
    <cellStyle name="Normal 2 7" xfId="3305"/>
    <cellStyle name="Normal 2 8" xfId="3306"/>
    <cellStyle name="Normal 2 9" xfId="3307"/>
    <cellStyle name="Normal 2__Jaipur Presentation_ Oct' 08" xfId="3308"/>
    <cellStyle name="Normal 20" xfId="3434"/>
    <cellStyle name="Normal 21" xfId="3435"/>
    <cellStyle name="Normal 3" xfId="690"/>
    <cellStyle name="Normal 3 2" xfId="3309"/>
    <cellStyle name="Normal 3 2 2" xfId="3436"/>
    <cellStyle name="Normal 3 3" xfId="3437"/>
    <cellStyle name="Normal 4" xfId="691"/>
    <cellStyle name="Normal 4 2" xfId="3439"/>
    <cellStyle name="Normal 5" xfId="692"/>
    <cellStyle name="Normal 5 2" xfId="3438"/>
    <cellStyle name="Normal 5 2 2" xfId="3381"/>
    <cellStyle name="Normal 6" xfId="3310"/>
    <cellStyle name="Normal 6 2" xfId="3311"/>
    <cellStyle name="Normal 7" xfId="3312"/>
    <cellStyle name="Normal 7 2" xfId="3371"/>
    <cellStyle name="Normal 8" xfId="3313"/>
    <cellStyle name="Normal 8 2" xfId="3314"/>
    <cellStyle name="Normal 8 4" xfId="3380"/>
    <cellStyle name="Normal 9" xfId="3315"/>
    <cellStyle name="Normal_Budget for Approval" xfId="3372"/>
    <cellStyle name="Normal_Budget for Approval-Jul-2009-MAIN-04-07-2009" xfId="3364"/>
    <cellStyle name="Normal_Comparative Profitability (Budget, Revised &amp; Original G.B)" xfId="3373"/>
    <cellStyle name="Normal_FINAL GB- BHEL NEYVELI" xfId="2"/>
    <cellStyle name="Normal_GB-FORMAT 2" xfId="3379"/>
    <cellStyle name="Normal_GB-FORMAT_Profitability - Format" xfId="3365"/>
    <cellStyle name="Normal_GB-FORMAT_Profitability - Format 2 2" xfId="3374"/>
    <cellStyle name="Normal_GlobalParkR1" xfId="3370"/>
    <cellStyle name="Normal_GlobalParkR1 2" xfId="3375"/>
    <cellStyle name="Normal_GreenBook-NTPC-Jhajjar-1059(REV)-Geetesh-17-03-2009" xfId="3366"/>
    <cellStyle name="Normal_Nucleus(Sanitary)" xfId="3424"/>
    <cellStyle name="Normal_RVNL- Bhatapara-GB" xfId="3367"/>
    <cellStyle name="Normal_RVNL- Bhatapara-GB 3" xfId="3376"/>
    <cellStyle name="Normal_Sanakriti" xfId="1"/>
    <cellStyle name="Normal_SanskritAOR" xfId="5"/>
    <cellStyle name="Normal_Sheet2" xfId="3423"/>
    <cellStyle name="Normal_Uniworld  Tower 3" xfId="3377"/>
    <cellStyle name="Note" xfId="3396" builtinId="10" customBuiltin="1"/>
    <cellStyle name="Note 2" xfId="3316"/>
    <cellStyle name="Note 3" xfId="3317"/>
    <cellStyle name="Note 4" xfId="3318"/>
    <cellStyle name="Note 5" xfId="3319"/>
    <cellStyle name="Note 6" xfId="3320"/>
    <cellStyle name="Note 7" xfId="3321"/>
    <cellStyle name="Output" xfId="3391" builtinId="21" customBuiltin="1"/>
    <cellStyle name="Output 2" xfId="3322"/>
    <cellStyle name="Output 3" xfId="3323"/>
    <cellStyle name="Output 4" xfId="3324"/>
    <cellStyle name="Output 5" xfId="3325"/>
    <cellStyle name="Output 6" xfId="3326"/>
    <cellStyle name="Output 7" xfId="3327"/>
    <cellStyle name="Percent" xfId="3369" builtinId="5"/>
    <cellStyle name="Percent [00]_#6 Temps &amp; Contractors" xfId="693"/>
    <cellStyle name="Percent [2]" xfId="694"/>
    <cellStyle name="Percent 2" xfId="4"/>
    <cellStyle name="Percent 2 2" xfId="3328"/>
    <cellStyle name="Percent 2 2 2" xfId="3329"/>
    <cellStyle name="Percent 2 3" xfId="3330"/>
    <cellStyle name="Percent 2 4" xfId="3331"/>
    <cellStyle name="Percent 2 5" xfId="3332"/>
    <cellStyle name="Percent 2 6" xfId="3333"/>
    <cellStyle name="Percent 2 7" xfId="3334"/>
    <cellStyle name="Percent 3" xfId="695"/>
    <cellStyle name="Percent 4" xfId="696"/>
    <cellStyle name="Percent 4 2" xfId="3368"/>
    <cellStyle name="Percent 5" xfId="697"/>
    <cellStyle name="Percent 5 2" xfId="3335"/>
    <cellStyle name="Percent 6" xfId="698"/>
    <cellStyle name="Percent 7" xfId="3336"/>
    <cellStyle name="Percent 8" xfId="3337"/>
    <cellStyle name="Percent 9" xfId="3338"/>
    <cellStyle name="Reset  - Style7" xfId="699"/>
    <cellStyle name="RevList" xfId="700"/>
    <cellStyle name="Standard_aktuell" xfId="701"/>
    <cellStyle name="STYL1 - Style1" xfId="702"/>
    <cellStyle name="Style 1" xfId="703"/>
    <cellStyle name="Style 1 2" xfId="704"/>
    <cellStyle name="Style 1 2 2" xfId="3339"/>
    <cellStyle name="Style 1 2_BHEL Bawana  Presentation Nov'09" xfId="3340"/>
    <cellStyle name="Style 1 3" xfId="705"/>
    <cellStyle name="Style 1_ashok vihar" xfId="3341"/>
    <cellStyle name="Subtotal" xfId="706"/>
    <cellStyle name="Table  - Style6" xfId="707"/>
    <cellStyle name="Times New Roman" xfId="708"/>
    <cellStyle name="Title" xfId="3382" builtinId="15" customBuiltin="1"/>
    <cellStyle name="Title  - Style1" xfId="709"/>
    <cellStyle name="Title 2" xfId="3342"/>
    <cellStyle name="Title 3" xfId="3343"/>
    <cellStyle name="Title 4" xfId="3344"/>
    <cellStyle name="Title 5" xfId="3345"/>
    <cellStyle name="Title 6" xfId="3346"/>
    <cellStyle name="Title 7" xfId="3347"/>
    <cellStyle name="Total" xfId="3398" builtinId="25" customBuiltin="1"/>
    <cellStyle name="Total 2" xfId="3348"/>
    <cellStyle name="Total 3" xfId="3349"/>
    <cellStyle name="Total 4" xfId="3350"/>
    <cellStyle name="Total 5" xfId="3351"/>
    <cellStyle name="Total 6" xfId="3352"/>
    <cellStyle name="Total 7" xfId="3353"/>
    <cellStyle name="TotCol - Style5" xfId="710"/>
    <cellStyle name="TotRow - Style4" xfId="711"/>
    <cellStyle name="Tusental (0)_pldt" xfId="712"/>
    <cellStyle name="Tusental_pldt" xfId="713"/>
    <cellStyle name="v" xfId="714"/>
    <cellStyle name="v_Xl0000025" xfId="3354"/>
    <cellStyle name="v_Xl0000079" xfId="3355"/>
    <cellStyle name="Valuta (0)_pldt" xfId="715"/>
    <cellStyle name="Valuta_pldt" xfId="716"/>
    <cellStyle name="Warning Text" xfId="3395" builtinId="11" customBuiltin="1"/>
    <cellStyle name="Warning Text 2" xfId="3356"/>
    <cellStyle name="Warning Text 3" xfId="3357"/>
    <cellStyle name="Warning Text 4" xfId="3358"/>
    <cellStyle name="Warning Text 5" xfId="3359"/>
    <cellStyle name="Warning Text 6" xfId="3360"/>
    <cellStyle name="Warning Text 7" xfId="3361"/>
    <cellStyle name="year" xfId="717"/>
    <cellStyle name="zero" xfId="718"/>
    <cellStyle name="一般_Sheet1" xfId="719"/>
    <cellStyle name="표준_PO0862_bldg_BQ" xfId="720"/>
    <cellStyle name="桁区切り [0.00]_laroux" xfId="721"/>
    <cellStyle name="桁区切り_laroux" xfId="722"/>
    <cellStyle name="標準_94物件" xfId="723"/>
    <cellStyle name="通貨 [0.00]_laroux" xfId="724"/>
    <cellStyle name="通貨_laroux" xfId="725"/>
  </cellStyles>
  <dxfs count="14">
    <dxf>
      <fill>
        <patternFill>
          <bgColor indexed="43"/>
        </patternFill>
      </fill>
    </dxf>
    <dxf>
      <font>
        <condense val="0"/>
        <extend val="0"/>
        <color auto="1"/>
      </font>
    </dxf>
    <dxf>
      <font>
        <condense val="0"/>
        <extend val="0"/>
        <color auto="1"/>
      </font>
    </dxf>
    <dxf>
      <fill>
        <patternFill>
          <bgColor indexed="43"/>
        </patternFill>
      </fill>
    </dxf>
    <dxf>
      <font>
        <condense val="0"/>
        <extend val="0"/>
        <color auto="1"/>
      </font>
    </dxf>
    <dxf>
      <fill>
        <patternFill>
          <bgColor indexed="43"/>
        </patternFill>
      </fill>
    </dxf>
    <dxf>
      <fill>
        <patternFill>
          <bgColor indexed="43"/>
        </patternFill>
      </fill>
    </dxf>
    <dxf>
      <font>
        <condense val="0"/>
        <extend val="0"/>
        <color auto="1"/>
      </font>
    </dxf>
    <dxf>
      <fill>
        <patternFill>
          <bgColor indexed="43"/>
        </patternFill>
      </fill>
    </dxf>
    <dxf>
      <fill>
        <patternFill>
          <bgColor indexed="43"/>
        </patternFill>
      </fill>
    </dxf>
    <dxf>
      <fill>
        <patternFill>
          <bgColor indexed="43"/>
        </patternFill>
      </fill>
    </dxf>
    <dxf>
      <font>
        <condense val="0"/>
        <extend val="0"/>
        <color indexed="10"/>
      </font>
    </dxf>
    <dxf>
      <font>
        <condense val="0"/>
        <extend val="0"/>
        <color indexed="10"/>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76" Type="http://schemas.openxmlformats.org/officeDocument/2006/relationships/externalLink" Target="externalLinks/externalLink40.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externalLink" Target="externalLinks/externalLink30.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87" Type="http://schemas.openxmlformats.org/officeDocument/2006/relationships/externalLink" Target="externalLinks/externalLink51.xml"/><Relationship Id="rId5" Type="http://schemas.openxmlformats.org/officeDocument/2006/relationships/worksheet" Target="worksheets/sheet5.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77" Type="http://schemas.openxmlformats.org/officeDocument/2006/relationships/externalLink" Target="externalLinks/externalLink41.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93" Type="http://schemas.openxmlformats.org/officeDocument/2006/relationships/externalLink" Target="externalLinks/externalLink57.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94" Type="http://schemas.openxmlformats.org/officeDocument/2006/relationships/externalLink" Target="externalLinks/externalLink58.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885825</xdr:colOff>
      <xdr:row>2</xdr:row>
      <xdr:rowOff>9525</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523875" y="76200"/>
          <a:ext cx="819150" cy="3143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1</xdr:col>
      <xdr:colOff>295275</xdr:colOff>
      <xdr:row>1</xdr:row>
      <xdr:rowOff>101866</xdr:rowOff>
    </xdr:to>
    <xdr:pic>
      <xdr:nvPicPr>
        <xdr:cNvPr id="2" name="Picture 2" descr="a.ERA Infra.JPG"/>
        <xdr:cNvPicPr>
          <a:picLocks noChangeAspect="1"/>
        </xdr:cNvPicPr>
      </xdr:nvPicPr>
      <xdr:blipFill>
        <a:blip xmlns:r="http://schemas.openxmlformats.org/officeDocument/2006/relationships" r:embed="rId1" cstate="print"/>
        <a:srcRect/>
        <a:stretch>
          <a:fillRect/>
        </a:stretch>
      </xdr:blipFill>
      <xdr:spPr bwMode="auto">
        <a:xfrm>
          <a:off x="19050" y="19051"/>
          <a:ext cx="885825" cy="2447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xdr:col>
      <xdr:colOff>476250</xdr:colOff>
      <xdr:row>2</xdr:row>
      <xdr:rowOff>57150</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19050" y="19050"/>
          <a:ext cx="895350" cy="3619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437029</xdr:colOff>
      <xdr:row>0</xdr:row>
      <xdr:rowOff>0</xdr:rowOff>
    </xdr:from>
    <xdr:to>
      <xdr:col>10</xdr:col>
      <xdr:colOff>572590</xdr:colOff>
      <xdr:row>2</xdr:row>
      <xdr:rowOff>87554</xdr:rowOff>
    </xdr:to>
    <xdr:pic>
      <xdr:nvPicPr>
        <xdr:cNvPr id="2" name="Picture 1" descr="cid:image001.png@01CB8355.E9621850"/>
        <xdr:cNvPicPr/>
      </xdr:nvPicPr>
      <xdr:blipFill>
        <a:blip xmlns:r="http://schemas.openxmlformats.org/officeDocument/2006/relationships" r:embed="rId1" cstate="print"/>
        <a:srcRect/>
        <a:stretch>
          <a:fillRect/>
        </a:stretch>
      </xdr:blipFill>
      <xdr:spPr bwMode="auto">
        <a:xfrm>
          <a:off x="8895229" y="0"/>
          <a:ext cx="743157" cy="407895"/>
        </a:xfrm>
        <a:prstGeom prst="rect">
          <a:avLst/>
        </a:prstGeom>
        <a:noFill/>
        <a:ln w="9525">
          <a:noFill/>
          <a:miter lim="800000"/>
          <a:headEnd/>
          <a:tailEnd/>
        </a:ln>
      </xdr:spPr>
    </xdr:pic>
    <xdr:clientData/>
  </xdr:twoCellAnchor>
  <xdr:oneCellAnchor>
    <xdr:from>
      <xdr:col>5</xdr:col>
      <xdr:colOff>47625</xdr:colOff>
      <xdr:row>0</xdr:row>
      <xdr:rowOff>19050</xdr:rowOff>
    </xdr:from>
    <xdr:ext cx="1593350" cy="619125"/>
    <xdr:pic>
      <xdr:nvPicPr>
        <xdr:cNvPr id="3" name="Picture 2" descr="Era Group Logo.png"/>
        <xdr:cNvPicPr>
          <a:picLocks noChangeAspect="1"/>
        </xdr:cNvPicPr>
      </xdr:nvPicPr>
      <xdr:blipFill>
        <a:blip xmlns:r="http://schemas.openxmlformats.org/officeDocument/2006/relationships" r:embed="rId2" cstate="print"/>
        <a:stretch>
          <a:fillRect/>
        </a:stretch>
      </xdr:blipFill>
      <xdr:spPr>
        <a:xfrm>
          <a:off x="6448425" y="19050"/>
          <a:ext cx="1593350" cy="6191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xdr:col>
      <xdr:colOff>495300</xdr:colOff>
      <xdr:row>2</xdr:row>
      <xdr:rowOff>57150</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19050" y="19050"/>
          <a:ext cx="914400" cy="3619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0</xdr:row>
      <xdr:rowOff>0</xdr:rowOff>
    </xdr:from>
    <xdr:to>
      <xdr:col>2</xdr:col>
      <xdr:colOff>866775</xdr:colOff>
      <xdr:row>0</xdr:row>
      <xdr:rowOff>0</xdr:rowOff>
    </xdr:to>
    <xdr:pic>
      <xdr:nvPicPr>
        <xdr:cNvPr id="2" name="Picture 1" descr="Era Logo_new copy"/>
        <xdr:cNvPicPr>
          <a:picLocks noChangeAspect="1" noChangeArrowheads="1"/>
        </xdr:cNvPicPr>
      </xdr:nvPicPr>
      <xdr:blipFill>
        <a:blip xmlns:r="http://schemas.openxmlformats.org/officeDocument/2006/relationships" r:embed="rId1"/>
        <a:srcRect/>
        <a:stretch>
          <a:fillRect/>
        </a:stretch>
      </xdr:blipFill>
      <xdr:spPr bwMode="auto">
        <a:xfrm>
          <a:off x="-257175" y="0"/>
          <a:ext cx="1952625" cy="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400050</xdr:colOff>
      <xdr:row>2</xdr:row>
      <xdr:rowOff>38100</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19050" y="28575"/>
          <a:ext cx="942975" cy="4095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590550</xdr:colOff>
      <xdr:row>2</xdr:row>
      <xdr:rowOff>66675</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0" y="0"/>
          <a:ext cx="962025" cy="381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542925</xdr:colOff>
      <xdr:row>2</xdr:row>
      <xdr:rowOff>38100</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28575" y="28575"/>
          <a:ext cx="838200" cy="3714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514350</xdr:colOff>
      <xdr:row>1</xdr:row>
      <xdr:rowOff>152400</xdr:rowOff>
    </xdr:to>
    <xdr:pic>
      <xdr:nvPicPr>
        <xdr:cNvPr id="2" name="Picture 2" descr="a.Era Infra 09-11-2010.png"/>
        <xdr:cNvPicPr>
          <a:picLocks noChangeAspect="1"/>
        </xdr:cNvPicPr>
      </xdr:nvPicPr>
      <xdr:blipFill>
        <a:blip xmlns:r="http://schemas.openxmlformats.org/officeDocument/2006/relationships" r:embed="rId1" cstate="print"/>
        <a:srcRect/>
        <a:stretch>
          <a:fillRect/>
        </a:stretch>
      </xdr:blipFill>
      <xdr:spPr bwMode="auto">
        <a:xfrm>
          <a:off x="0" y="0"/>
          <a:ext cx="962025" cy="352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roject-Annual-Budget-02-03\Backups%20for%20link%20files\Discarded%20link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tola\commercial\My%20Documents\300\30014\300145\DLF\RwoodRe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ujit\C\Sujit\RAB%20submitted%2010B\ra%20BILL%2003rd%20ra%20submitt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utola\commercial\My%20Documents\300\30014\300145\GoldenEnclav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utola\commercial\30014\300145\DLF\RwoodRe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7.8\c$\d\d\d\d$\Manoj\Budget\Prasentation\rajesh%20billing%20work\draw\MPR_Jan-07\Amit\RFI\Agu\Assam\AS-8\AS-8%20Monthwise%20Schedu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chatterji-eiel\monthly%20presentation%20(shared%20to%20all)\rajesh%20billing%20work\draw\MPR_Jan-07\Amit\RFI\Agu\Assam\AS-8\AS-8%20Monthwise%20Schedul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ocuments%20and%20Settings\USER\My%20Documents\K.D%20PANDEY\6th%20RA%20BI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7.8\c$\d\d\d\d$\Manoj\Budget\Prasentation\Documents%20and%20Settings\USER\My%20Documents\K.D%20PANDEY\6th%20RA%20BI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59-com-07\D%20on%20Billing-mech\Documents%20and%20Settings\USER\My%20Documents\K.D%20PANDEY\6th%20RA%20BI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chatterji-eiel\monthly%20presentation%20(shared%20to%20all)\Documents%20and%20Settings\USER\My%20Documents\K.D%20PANDEY\6th%20RA%20BI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7.8\c$\d\d\d\BUDGET\MAR%202012\Documents%20and%20Settings\USER\My%20Documents\K.D%20PANDEY\6th%20RA%20BI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59-com-12\BILL%20JAN%202011\Documents%20and%20Settings\Mr.Farooq\Desktop\QQQQQQQQQQQ\dec-10\Documents%20and%20Settings\USER\My%20Documents\K.D%20PANDEY\6th%20RA%20BI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98-com-01\D\Documents%20and%20Settings\USER\My%20Documents\K.D%20PANDEY\6th%20RA%20BI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thpal\from%20mathpal\My%20Documents\300\Hotel\StarHotel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nr1\c\My%20Documents\Nellore\programme\NK-PROJECT-s-curv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7.8\c$\d\d\d\Documents%20and%20Settings\USER\My%20Documents\K.D%20PANDEY\6th%20RA%20BI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ystem4\D\IOCL\MPR\6406mprJAN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59-com-07\D%20on%20Billing-mech\IOCL\MPR\6406mprJAN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IOCL\MPR\6406mprJAN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IOCL/MPR/6406mprJAN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9-com-03\c\IOCL\MPR\6406mprJAN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2nd%20%20R.A.%20BILL%20(C.P.W.D.%20MINTO%20ROAD)\M.B.-2%20nd%20%20R.A.BILL(CPWD%20MINTO%20ROAD)01-09-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877-com-01\MONTHLY%20PAPER%20RVNL%20876-878\APOLLO\BILLS\Submitted\R.A%20BILL%20-%206\22-02-02\Main%20Build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nd%20%20R.A.%20BILL%20(C.P.W.D.%20MINTO%20ROAD)/M.B.-2%20nd%20%20R.A.BILL(CPWD%20MINTO%20ROAD)01-09-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utola\commercial\My%20Documents\300\30014\300145\Unitech\ggp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HIRAG\INFMA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oiler\c\BUDGET\FORM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s2700\Monthly%20Presenation\MONTHLY%20PRESENTATION%20(CERTIFIED)\OCT'08%20PRESENTATION\BHEL,%20Bhilai%20Presentation%20Oct.'08\MONTHLY%20PRESENTATION%20(CERTIFIED)\JULY'08%20PRESENTATION\MY%20DOCUMENTS\K.D%20PANDEY\4th%20RA%20APRIL-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92.168.7.8\c$\d\d\d\d$\Manoj\Budget\Prasentation\rajesh%20billing%20work\draw\MPR_Jan-07\Amit\RFI\Agu\Assam\Monthly%20Progress%20Report%20(Revis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chatterji-eiel\monthly%20presentation%20(shared%20to%20all)\rajesh%20billing%20work\draw\MPR_Jan-07\Amit\RFI\Agu\Assam\Monthly%20Progress%20Report%20(Revise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ajesh%20billing%20work\draw\MPR_Jan-07\Amit\RFI\Agu\Assam\Monthly%20Progress%20Report%20(Revise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0950-com-2\d\Documents%20and%20Settings\USER\My%20Documents\K.D%20PANDEY\6th%20RA%20BI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indiresh\d\CHIRAG\park2\PLANNING\INFBD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thpal\from%20mathpal\My%20Documents\Unitech\Palm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ccount\DPR\WINDOWS\TEMP\SC%20BILL%20ABSTRACT%20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s2700\Monthly%20Presenation\MONTHLY%20PRESENTATION%20(CERTIFIED)\OCT'08%20PRESENTATION\BHEL,%20Bhilai%20Presentation%20Oct.'08\MONTHLY%20PRESENTATION%20(CERTIFIED)\JULY'08%20PRESENTATION\IT%20Park%20Manesar%20Presentation%20May'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illing\C\Documents%20and%20Settings\USER\My%20Documents\K.D%20PANDEY\6th%20RA%20BIL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0977-com-02\e\MY%20DOCUMENTS\K.D%20PANDEY\4th%20RA%20APRIL-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utola\commercial\My%20Documents\300\30014\300145\Unitech\glob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IT_2005\DPR-%202005\OCTOBER-2014\DPR%20New%2028.%2010.%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s2700\Monthly%20Presenation\MONTHLY%20PRESENTATION%20(CERTIFIED)\OCT'08%20PRESENTATION\BHEL,%20Bhilai%20Presentation%20Oct.'08\MONTHLY%20PRESENTATION%20(CERTIFIED)\JULY'08%20PRESENTATION\alps%20meerut(CERTIFIED)\MY%20DOCUMENTS\K.D%20PANDEY\4th%20RA%20APRIL-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ajesh%20billing%20work\draw\MPR_Jan-07\Amit\RFI\Agu\Assam\AS-8\AS-8%20Monthwise%20Schedul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 val="#REF"/>
      <sheetName val="S2groupcode"/>
      <sheetName val="Discarded links"/>
      <sheetName val="BHANDUP"/>
      <sheetName val="PLAN_FEB97"/>
      <sheetName val="Form D1"/>
      <sheetName val="Form D12"/>
      <sheetName val="Form D13"/>
      <sheetName val="Index"/>
      <sheetName val="MATERIAL TOTAL"/>
      <sheetName val="Form 5"/>
      <sheetName val="S3workplan"/>
      <sheetName val="bg-charges"/>
      <sheetName val="cl14"/>
      <sheetName val="FORM-W3"/>
      <sheetName val="RCC"/>
      <sheetName val="Summary of 13th RA"/>
      <sheetName val="AoR"/>
      <sheetName val="BOQ Distribution"/>
      <sheetName val="progress"/>
      <sheetName val="(31)"/>
      <sheetName val="Officer Budget Form"/>
      <sheetName val="BASIC-Roads"/>
      <sheetName val="Discarded_links"/>
      <sheetName val="Form_D1"/>
      <sheetName val="Form_D12"/>
      <sheetName val="Form_D13"/>
      <sheetName val="MATERIAL_TOTAL"/>
      <sheetName val="Form_5"/>
      <sheetName val="Summary_of_13th_RA"/>
      <sheetName val="BOQ_Distribution"/>
      <sheetName val="Officer_Budget_For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oH(Str+finhrhing)"/>
      <sheetName val="Manpnwer"/>
      <sheetName val="sheeet7"/>
      <sheetName val="Measurment"/>
      <sheetName val="abst-of -cost"/>
      <sheetName val="A.O.R."/>
      <sheetName val="A.O.R r1Str"/>
      <sheetName val="A.O.R r1"/>
      <sheetName val="A.O.R (2)"/>
      <sheetName val="INTSHEET"/>
      <sheetName val="INTSHEET3"/>
      <sheetName val="AOR"/>
      <sheetName val="A.O.R"/>
      <sheetName val="Consum"/>
      <sheetName val="Int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SITE DATA"/>
      <sheetName val="Bar Budget"/>
      <sheetName val="Final Qty"/>
      <sheetName val="Machine HC - 19.08 "/>
      <sheetName val="PNM Justi"/>
      <sheetName val="Bar"/>
      <sheetName val="Analysed rate"/>
      <sheetName val="BOQ Backup"/>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oH(Str+finhrhing)"/>
      <sheetName val="Manpnwer"/>
      <sheetName val="Measurment"/>
      <sheetName val="A.O.R."/>
      <sheetName val="A.O.R r1Str"/>
      <sheetName val="A.O.R r1"/>
      <sheetName val="A.O.R (2)"/>
      <sheetName val="sheeet7"/>
      <sheetName val="INTSHEET"/>
      <sheetName val="INTSHEET3"/>
      <sheetName val="AOR"/>
      <sheetName val="abst-of -cost"/>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00000"/>
      <sheetName val="10000"/>
      <sheetName val="20000"/>
      <sheetName val="30000"/>
      <sheetName val="40000"/>
      <sheetName val="50000"/>
      <sheetName val="60000"/>
      <sheetName val="70000"/>
      <sheetName val="80000"/>
      <sheetName val="90000"/>
      <sheetName val="a0000"/>
      <sheetName val="b0000"/>
      <sheetName val="c0000"/>
      <sheetName val="d0000"/>
      <sheetName val="Sheet1 (2)"/>
      <sheetName val="INDEX "/>
      <sheetName val="MEMORANDUM"/>
      <sheetName val="MEMORAN OF PAYMENT"/>
      <sheetName val="ABSTRACT"/>
      <sheetName val="SINGH"/>
      <sheetName val="Summary (2)"/>
      <sheetName val="BBShedule"/>
      <sheetName val="MEAS"/>
      <sheetName val="rOAD"/>
      <sheetName val="Sheet1"/>
      <sheetName val="MASTER BOQ&quot;A&quot;"/>
      <sheetName val="AoR Finishing"/>
      <sheetName val="BLK2"/>
      <sheetName val="BLK3"/>
      <sheetName val="E &amp; R"/>
      <sheetName val="radar"/>
      <sheetName val="UG"/>
      <sheetName val="Consum"/>
      <sheetName val="Sheet1_(2)"/>
      <sheetName val="INDEX_"/>
      <sheetName val="MEMORAN_OF_PAYMENT"/>
      <sheetName val="Summary_(2)"/>
      <sheetName val="MASTER_BOQ&quot;A&quot;"/>
      <sheetName val="AoR_Finishing"/>
      <sheetName val="E_&amp;_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Measurment"/>
      <sheetName val="A.O.R r1Str"/>
      <sheetName val="A.O.R r1"/>
      <sheetName val="A.O.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NH R1 (2Towers)"/>
      <sheetName val="AoR Finishing"/>
      <sheetName val="A.O.R."/>
      <sheetName val="Measurment"/>
      <sheetName val="AOR"/>
      <sheetName val="Intro"/>
      <sheetName val="sheeet7"/>
      <sheetName val="BOQ Distribu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NH R1 (2Towers)"/>
      <sheetName val="Measurment"/>
      <sheetName val="AoR Finishing"/>
      <sheetName val="Intro"/>
      <sheetName val="A.O.R."/>
      <sheetName val="AOR"/>
      <sheetName val="sheeet7"/>
      <sheetName val="Consum"/>
      <sheetName val="ABSTRACT"/>
      <sheetName val="LOCAL RATES"/>
      <sheetName val="DATA SHEET"/>
      <sheetName val="EMD_"/>
      <sheetName val="A_O_R"/>
      <sheetName val="A_O_R_r1"/>
      <sheetName val="OH_R1"/>
      <sheetName val="formwork_R1"/>
      <sheetName val="OH_R1_(2Towers)"/>
      <sheetName val="A_O_R_r1Str"/>
      <sheetName val="OH_R1str"/>
      <sheetName val="Rates_(2)"/>
      <sheetName val="A_O_R_(2)"/>
      <sheetName val="OH_(2)"/>
      <sheetName val="A_O_R_r11"/>
      <sheetName val="A_O_R_r1Str1"/>
      <sheetName val="A_O_R__2_"/>
      <sheetName val="NH_R1_(2Towers)"/>
      <sheetName val="AoR_Finishing"/>
      <sheetName val="A_O_R_"/>
      <sheetName val="BOQ Distribu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easurment"/>
      <sheetName val="A.O.R r1Str"/>
      <sheetName val="A.O.R r1"/>
      <sheetName val="A.O.R (2)"/>
      <sheetName val="A.O.R"/>
      <sheetName val="oH(Str+finhrhing)"/>
      <sheetName val="Manpnwe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oH(Str+finhrhing)"/>
      <sheetName val="Manpnwer"/>
      <sheetName val="A.O.R r1Str"/>
      <sheetName val="A.O.R r1"/>
      <sheetName val="A.O.R (2)"/>
      <sheetName val="sheeet7"/>
      <sheetName val="INTSHEET"/>
      <sheetName val="INTSHEET3"/>
      <sheetName val="AOR"/>
      <sheetName val="Measurment"/>
      <sheetName val="abst-of -cost"/>
      <sheetName val="A.O.R."/>
      <sheetName val="A.O.R"/>
      <sheetName val="Consum"/>
      <sheetName val="SITE DATA"/>
      <sheetName val="Bar Budget"/>
      <sheetName val="Final Qty"/>
      <sheetName val="Machine HC - 19.08 "/>
      <sheetName val="PNM Justi"/>
      <sheetName val="Bar"/>
      <sheetName val="Analysed rate"/>
      <sheetName val="BOQ Backup"/>
      <sheetName val="Int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Intro"/>
      <sheetName val="ge"/>
      <sheetName val="AoR Finishing"/>
      <sheetName val="Consum"/>
      <sheetName val="4 Annex 1 Basic rate"/>
      <sheetName val="EMD_"/>
      <sheetName val="A_O_R"/>
      <sheetName val="A_O_R_1"/>
      <sheetName val="pur_tender"/>
      <sheetName val="AoR_Finish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Intro"/>
      <sheetName val="ult"/>
      <sheetName val="trans"/>
      <sheetName val="BOX"/>
      <sheetName val="BOX (2)"/>
      <sheetName val="Sheet2"/>
      <sheetName val="AOR"/>
      <sheetName val="CODE"/>
      <sheetName val="Basicrates"/>
      <sheetName val="BOX_(2)"/>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oR Finishing"/>
    </sheetNames>
    <sheetDataSet>
      <sheetData sheetId="0" refreshError="1"/>
      <sheetData sheetId="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 val="A.O.R r1Str"/>
      <sheetName val="A.O.R r1"/>
      <sheetName val="A.O.R (2)"/>
      <sheetName val="A.O.R"/>
      <sheetName val="top_sheet"/>
      <sheetName val="Str__Steel"/>
      <sheetName val="Steel_Column"/>
      <sheetName val="Sheet_Pile_Fab"/>
      <sheetName val="Sheet_Pile_Erec"/>
      <sheetName val="Steel_Consp__Dtl"/>
      <sheetName val="Steel_Reconcile"/>
      <sheetName val="Mat_Consp_"/>
      <sheetName val="Summary_Extra"/>
      <sheetName val="Measurment_Extra"/>
      <sheetName val="BOQ_Distribution"/>
      <sheetName val="A_O_R_r1Str"/>
      <sheetName val="A_O_R_r1"/>
      <sheetName val="A_O_R_(2)"/>
      <sheetName val="A_O_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Intro"/>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Measurment"/>
      <sheetName val="AoR Finishing"/>
      <sheetName val="BOQ Distribu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Measurment"/>
      <sheetName val="A.O.R."/>
      <sheetName val="17"/>
      <sheetName val="A_O_R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ackage-2 S-curve"/>
      <sheetName val="Package-2"/>
      <sheetName val="Measurment"/>
      <sheetName val="MPR_PA_1"/>
      <sheetName val="Intro"/>
      <sheetName val="BLK2"/>
      <sheetName val="BLK3"/>
      <sheetName val="E &amp; R"/>
      <sheetName val="radar"/>
      <sheetName val="UG"/>
      <sheetName val="Sheet2"/>
      <sheetName val="Package-2_S-curve"/>
      <sheetName val="E_&amp;_R"/>
    </sheetNames>
    <sheetDataSet>
      <sheetData sheetId="0" refreshError="1"/>
      <sheetData sheetId="1" refreshError="1">
        <row r="5">
          <cell r="B5">
            <v>7.98774063E-6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OR"/>
      <sheetName val="BOQ Distribution"/>
      <sheetName val="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TSHEET"/>
      <sheetName val="INTSHEET3"/>
      <sheetName val="INTSHEET4-A"/>
      <sheetName val="INTSHEET4-B"/>
      <sheetName val="MHRS"/>
      <sheetName val="IDLEHRS"/>
      <sheetName val="SCHENHRS(N)"/>
      <sheetName val="MANHRS"/>
      <sheetName val="CSHEET"/>
      <sheetName val="EXTPRG"/>
      <sheetName val="GENINFO1"/>
      <sheetName val="DET-GRAPH"/>
      <sheetName val="PE-GRAPH"/>
      <sheetName val="MQ-GRAPH"/>
      <sheetName val="PI-GRAPH"/>
      <sheetName val="CI-GRAPH"/>
      <sheetName val="EL-GRAPH"/>
      <sheetName val="IC-GRAPH"/>
      <sheetName val="PR-GRAPH"/>
      <sheetName val="OVERMFG-GRAPH"/>
      <sheetName val="OVERPROC-GRAPH"/>
      <sheetName val="CIVILCONS-GRAPH"/>
      <sheetName val="MECHERE-GRAPH"/>
      <sheetName val="ELERE-GRAPH"/>
      <sheetName val="ICERE-GRAPH"/>
      <sheetName val="OVERERE-GRAPH"/>
      <sheetName val="OVERCONERE-GRAPH"/>
      <sheetName val="OVER-PRJ"/>
      <sheetName val="weightage"/>
      <sheetName val="appsch"/>
      <sheetName val="PCCSHEET"/>
      <sheetName val="WEIGHTAGEPCC"/>
    </sheetNames>
    <sheetDataSet>
      <sheetData sheetId="0">
        <row r="1">
          <cell r="J1" t="str">
            <v xml:space="preserve">Sheet No. 1 of 7 </v>
          </cell>
        </row>
        <row r="4">
          <cell r="A4" t="str">
            <v>INTERNAL PROGRESS REPORT</v>
          </cell>
        </row>
        <row r="5">
          <cell r="A5" t="str">
            <v>FOR THE MONTH OF : January-2007</v>
          </cell>
        </row>
        <row r="8">
          <cell r="C8" t="str">
            <v>PLANT</v>
          </cell>
          <cell r="D8" t="str">
            <v>:</v>
          </cell>
          <cell r="E8" t="str">
            <v>HDPE UNIT FOR PANIPAT NAPTHA CRACKER PROJECT</v>
          </cell>
        </row>
        <row r="10">
          <cell r="C10" t="str">
            <v>CAPACITY</v>
          </cell>
          <cell r="D10" t="str">
            <v>:</v>
          </cell>
          <cell r="E10" t="str">
            <v>300 KTA</v>
          </cell>
        </row>
        <row r="12">
          <cell r="C12" t="str">
            <v>CLIENT</v>
          </cell>
          <cell r="D12" t="str">
            <v>:</v>
          </cell>
          <cell r="E12" t="str">
            <v>INDIAN OIL CORPORATION LIMITED</v>
          </cell>
        </row>
        <row r="14">
          <cell r="C14" t="str">
            <v>LOCATION</v>
          </cell>
          <cell r="D14" t="str">
            <v>:</v>
          </cell>
          <cell r="E14" t="str">
            <v>PANIPAT</v>
          </cell>
        </row>
        <row r="16">
          <cell r="C16" t="str">
            <v>LICENSOR</v>
          </cell>
          <cell r="D16" t="str">
            <v>:</v>
          </cell>
          <cell r="E16" t="str">
            <v>BASELL Polyolefns</v>
          </cell>
        </row>
        <row r="18">
          <cell r="C18" t="str">
            <v>UAN</v>
          </cell>
          <cell r="D18" t="str">
            <v>:</v>
          </cell>
          <cell r="E18" t="str">
            <v>66-6406</v>
          </cell>
        </row>
        <row r="22">
          <cell r="B22" t="str">
            <v>EFFECTIVE DATE OF CONTRACT</v>
          </cell>
          <cell r="G22" t="str">
            <v>:</v>
          </cell>
          <cell r="H22">
            <v>38950</v>
          </cell>
        </row>
        <row r="24">
          <cell r="B24" t="str">
            <v>L/C OPENING</v>
          </cell>
          <cell r="G24" t="str">
            <v>:</v>
          </cell>
          <cell r="H24" t="str">
            <v>--</v>
          </cell>
        </row>
        <row r="26">
          <cell r="B26" t="str">
            <v xml:space="preserve">ENGINEERING COMPLETION </v>
          </cell>
          <cell r="G26" t="str">
            <v>:</v>
          </cell>
          <cell r="H26">
            <v>38472</v>
          </cell>
        </row>
        <row r="30">
          <cell r="B30" t="str">
            <v xml:space="preserve">MECHANICAL COMPLETION </v>
          </cell>
        </row>
        <row r="32">
          <cell r="C32" t="str">
            <v>CONTRACTUAL</v>
          </cell>
          <cell r="G32" t="str">
            <v>:</v>
          </cell>
          <cell r="H32">
            <v>39498</v>
          </cell>
        </row>
        <row r="34">
          <cell r="C34" t="str">
            <v>EXPECTED ( BEST EFFORTS)</v>
          </cell>
          <cell r="G34" t="str">
            <v>:</v>
          </cell>
          <cell r="H34">
            <v>39467</v>
          </cell>
        </row>
        <row r="37">
          <cell r="A37" t="str">
            <v>REPORT NO  : 1</v>
          </cell>
        </row>
        <row r="38">
          <cell r="A38" t="str">
            <v>REPORT DATE : 25/1/2007</v>
          </cell>
        </row>
        <row r="40">
          <cell r="A40" t="str">
            <v>PROJECT MANAGER :  K.V. MOHAN</v>
          </cell>
        </row>
        <row r="46">
          <cell r="A46" t="str">
            <v xml:space="preserve">DISTRIBUTION :    </v>
          </cell>
          <cell r="C46" t="str">
            <v>MD / ED(E) / ED(I) / ED(C)-COM / ED(PUNE)</v>
          </cell>
        </row>
        <row r="47">
          <cell r="C47" t="str">
            <v>HOD : PE / EL / IC / PI / CI / MQ / CONS / IN / PR / PL / PM / PCC</v>
          </cell>
        </row>
      </sheetData>
      <sheetData sheetId="1">
        <row r="33">
          <cell r="H33">
            <v>0</v>
          </cell>
          <cell r="I33">
            <v>0</v>
          </cell>
          <cell r="J33">
            <v>0</v>
          </cell>
          <cell r="K33">
            <v>0</v>
          </cell>
          <cell r="L33">
            <v>0</v>
          </cell>
        </row>
        <row r="34">
          <cell r="H34">
            <v>0</v>
          </cell>
          <cell r="I34">
            <v>0</v>
          </cell>
          <cell r="J34">
            <v>0</v>
          </cell>
          <cell r="K34">
            <v>0</v>
          </cell>
          <cell r="L34">
            <v>0</v>
          </cell>
        </row>
        <row r="35">
          <cell r="H35">
            <v>0</v>
          </cell>
          <cell r="I35">
            <v>0</v>
          </cell>
          <cell r="J35">
            <v>0</v>
          </cell>
          <cell r="K35">
            <v>0</v>
          </cell>
          <cell r="L35">
            <v>0</v>
          </cell>
        </row>
        <row r="36">
          <cell r="H36">
            <v>0</v>
          </cell>
          <cell r="I36">
            <v>0</v>
          </cell>
          <cell r="J36">
            <v>0</v>
          </cell>
          <cell r="K36">
            <v>0</v>
          </cell>
          <cell r="L36">
            <v>0</v>
          </cell>
        </row>
        <row r="37">
          <cell r="H37">
            <v>0</v>
          </cell>
          <cell r="I37">
            <v>0</v>
          </cell>
          <cell r="J37">
            <v>0</v>
          </cell>
          <cell r="K37">
            <v>0</v>
          </cell>
          <cell r="L37">
            <v>0</v>
          </cell>
        </row>
        <row r="38">
          <cell r="H38">
            <v>0</v>
          </cell>
          <cell r="I38">
            <v>0</v>
          </cell>
          <cell r="J38">
            <v>0</v>
          </cell>
          <cell r="K38">
            <v>0</v>
          </cell>
          <cell r="L38">
            <v>0</v>
          </cell>
        </row>
        <row r="39">
          <cell r="H39">
            <v>0</v>
          </cell>
          <cell r="I39">
            <v>0</v>
          </cell>
          <cell r="J39">
            <v>0</v>
          </cell>
          <cell r="K39">
            <v>0</v>
          </cell>
          <cell r="L39">
            <v>0</v>
          </cell>
        </row>
        <row r="40">
          <cell r="H40">
            <v>0</v>
          </cell>
          <cell r="I40">
            <v>0</v>
          </cell>
          <cell r="J40">
            <v>0</v>
          </cell>
          <cell r="K40">
            <v>0</v>
          </cell>
          <cell r="L40">
            <v>0</v>
          </cell>
        </row>
        <row r="41">
          <cell r="H41">
            <v>0</v>
          </cell>
          <cell r="I41">
            <v>0</v>
          </cell>
          <cell r="J41">
            <v>0</v>
          </cell>
          <cell r="K41">
            <v>0</v>
          </cell>
          <cell r="L41">
            <v>0</v>
          </cell>
        </row>
        <row r="42">
          <cell r="H42">
            <v>0</v>
          </cell>
          <cell r="I42">
            <v>0</v>
          </cell>
          <cell r="J42">
            <v>0</v>
          </cell>
          <cell r="K42">
            <v>0.03</v>
          </cell>
          <cell r="L42">
            <v>1.2</v>
          </cell>
        </row>
        <row r="43">
          <cell r="H43">
            <v>0</v>
          </cell>
          <cell r="I43">
            <v>0</v>
          </cell>
          <cell r="J43">
            <v>0</v>
          </cell>
          <cell r="K43">
            <v>0</v>
          </cell>
          <cell r="L43">
            <v>0</v>
          </cell>
        </row>
        <row r="44">
          <cell r="H44">
            <v>0</v>
          </cell>
          <cell r="I44">
            <v>0</v>
          </cell>
          <cell r="J44">
            <v>0</v>
          </cell>
          <cell r="K44">
            <v>0</v>
          </cell>
          <cell r="L44">
            <v>0</v>
          </cell>
        </row>
        <row r="45">
          <cell r="H45">
            <v>0</v>
          </cell>
          <cell r="I45">
            <v>0</v>
          </cell>
          <cell r="J45">
            <v>0</v>
          </cell>
          <cell r="K45">
            <v>0</v>
          </cell>
          <cell r="L45">
            <v>0</v>
          </cell>
        </row>
        <row r="46">
          <cell r="H46">
            <v>0</v>
          </cell>
          <cell r="I46">
            <v>0.25708000000000003</v>
          </cell>
          <cell r="J46">
            <v>0.75114000000000014</v>
          </cell>
          <cell r="K46">
            <v>2.44042</v>
          </cell>
          <cell r="L46">
            <v>4.4275720000000005</v>
          </cell>
        </row>
        <row r="47">
          <cell r="H47">
            <v>0</v>
          </cell>
          <cell r="I47">
            <v>8.0080000000000012E-2</v>
          </cell>
          <cell r="J47">
            <v>0.67760000000000009</v>
          </cell>
          <cell r="K47">
            <v>1.4044800000000002</v>
          </cell>
          <cell r="L47">
            <v>2.2853600000000003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INTSHEET"/>
      <sheetName val="INTSHEET3"/>
      <sheetName val="INTSHEET4-A"/>
      <sheetName val="INTSHEET4-B"/>
      <sheetName val="MHRS"/>
      <sheetName val="IDLEHRS"/>
      <sheetName val="SCHENHRS(N)"/>
      <sheetName val="MANHRS"/>
      <sheetName val="CSHEET"/>
      <sheetName val="EXTPRG"/>
      <sheetName val="GENINFO1"/>
      <sheetName val="DET-GRAPH"/>
      <sheetName val="PE-GRAPH"/>
      <sheetName val="MQ-GRAPH"/>
      <sheetName val="PI-GRAPH"/>
      <sheetName val="CI-GRAPH"/>
      <sheetName val="EL-GRAPH"/>
      <sheetName val="IC-GRAPH"/>
      <sheetName val="PR-GRAPH"/>
      <sheetName val="OVERMFG-GRAPH"/>
      <sheetName val="OVERPROC-GRAPH"/>
      <sheetName val="CIVILCONS-GRAPH"/>
      <sheetName val="MECHERE-GRAPH"/>
      <sheetName val="ELERE-GRAPH"/>
      <sheetName val="ICERE-GRAPH"/>
      <sheetName val="OVERERE-GRAPH"/>
      <sheetName val="OVERCONERE-GRAPH"/>
      <sheetName val="OVER-PRJ"/>
      <sheetName val="weightage"/>
      <sheetName val="appsch"/>
      <sheetName val="PCCSHEET"/>
      <sheetName val="WEIGHTAGEPCC"/>
    </sheetNames>
    <sheetDataSet>
      <sheetData sheetId="0">
        <row r="1">
          <cell r="J1" t="str">
            <v xml:space="preserve">Sheet No. 1 of 7 </v>
          </cell>
        </row>
        <row r="4">
          <cell r="A4" t="str">
            <v>INTERNAL PROGRESS REPORT</v>
          </cell>
        </row>
        <row r="5">
          <cell r="A5" t="str">
            <v>FOR THE MONTH OF : January-2007</v>
          </cell>
        </row>
        <row r="8">
          <cell r="C8" t="str">
            <v>PLANT</v>
          </cell>
          <cell r="D8" t="str">
            <v>:</v>
          </cell>
          <cell r="E8" t="str">
            <v>HDPE UNIT FOR PANIPAT NAPTHA CRACKER PROJECT</v>
          </cell>
        </row>
        <row r="10">
          <cell r="C10" t="str">
            <v>CAPACITY</v>
          </cell>
          <cell r="D10" t="str">
            <v>:</v>
          </cell>
          <cell r="E10" t="str">
            <v>300 KTA</v>
          </cell>
        </row>
        <row r="12">
          <cell r="C12" t="str">
            <v>CLIENT</v>
          </cell>
          <cell r="D12" t="str">
            <v>:</v>
          </cell>
          <cell r="E12" t="str">
            <v>INDIAN OIL CORPORATION LIMITED</v>
          </cell>
        </row>
        <row r="14">
          <cell r="C14" t="str">
            <v>LOCATION</v>
          </cell>
          <cell r="D14" t="str">
            <v>:</v>
          </cell>
          <cell r="E14" t="str">
            <v>PANIPAT</v>
          </cell>
        </row>
        <row r="16">
          <cell r="C16" t="str">
            <v>LICENSOR</v>
          </cell>
          <cell r="D16" t="str">
            <v>:</v>
          </cell>
          <cell r="E16" t="str">
            <v>BASELL Polyolefns</v>
          </cell>
        </row>
        <row r="18">
          <cell r="C18" t="str">
            <v>UAN</v>
          </cell>
          <cell r="D18" t="str">
            <v>:</v>
          </cell>
          <cell r="E18" t="str">
            <v>66-6406</v>
          </cell>
        </row>
        <row r="22">
          <cell r="B22" t="str">
            <v>EFFECTIVE DATE OF CONTRACT</v>
          </cell>
          <cell r="G22" t="str">
            <v>:</v>
          </cell>
          <cell r="H22">
            <v>38950</v>
          </cell>
        </row>
        <row r="24">
          <cell r="B24" t="str">
            <v>L/C OPENING</v>
          </cell>
          <cell r="G24" t="str">
            <v>:</v>
          </cell>
          <cell r="H24" t="str">
            <v>--</v>
          </cell>
        </row>
        <row r="26">
          <cell r="B26" t="str">
            <v xml:space="preserve">ENGINEERING COMPLETION </v>
          </cell>
          <cell r="G26" t="str">
            <v>:</v>
          </cell>
          <cell r="H26">
            <v>38472</v>
          </cell>
        </row>
        <row r="30">
          <cell r="B30" t="str">
            <v xml:space="preserve">MECHANICAL COMPLETION </v>
          </cell>
        </row>
        <row r="32">
          <cell r="C32" t="str">
            <v>CONTRACTUAL</v>
          </cell>
          <cell r="G32" t="str">
            <v>:</v>
          </cell>
          <cell r="H32">
            <v>39498</v>
          </cell>
        </row>
        <row r="34">
          <cell r="C34" t="str">
            <v>EXPECTED ( BEST EFFORTS)</v>
          </cell>
          <cell r="G34" t="str">
            <v>:</v>
          </cell>
          <cell r="H34">
            <v>39467</v>
          </cell>
        </row>
        <row r="37">
          <cell r="A37" t="str">
            <v>REPORT NO  : 1</v>
          </cell>
        </row>
        <row r="38">
          <cell r="A38" t="str">
            <v>REPORT DATE : 25/1/2007</v>
          </cell>
        </row>
        <row r="40">
          <cell r="A40" t="str">
            <v>PROJECT MANAGER :  K.V. MOHAN</v>
          </cell>
        </row>
        <row r="46">
          <cell r="A46" t="str">
            <v xml:space="preserve">DISTRIBUTION :    </v>
          </cell>
          <cell r="C46" t="str">
            <v>MD / ED(E) / ED(I) / ED(C)-COM / ED(PUNE)</v>
          </cell>
        </row>
        <row r="47">
          <cell r="C47" t="str">
            <v>HOD : PE / EL / IC / PI / CI / MQ / CONS / IN / PR / PL / PM / PCC</v>
          </cell>
        </row>
      </sheetData>
      <sheetData sheetId="1">
        <row r="33">
          <cell r="H33">
            <v>0</v>
          </cell>
          <cell r="I33">
            <v>0</v>
          </cell>
          <cell r="J33">
            <v>0</v>
          </cell>
          <cell r="K33">
            <v>0</v>
          </cell>
          <cell r="L33">
            <v>0</v>
          </cell>
        </row>
        <row r="34">
          <cell r="H34">
            <v>0</v>
          </cell>
          <cell r="I34">
            <v>0</v>
          </cell>
          <cell r="J34">
            <v>0</v>
          </cell>
          <cell r="K34">
            <v>0</v>
          </cell>
          <cell r="L34">
            <v>0</v>
          </cell>
        </row>
        <row r="35">
          <cell r="H35">
            <v>0</v>
          </cell>
          <cell r="I35">
            <v>0</v>
          </cell>
          <cell r="J35">
            <v>0</v>
          </cell>
          <cell r="K35">
            <v>0</v>
          </cell>
          <cell r="L35">
            <v>0</v>
          </cell>
        </row>
        <row r="36">
          <cell r="H36">
            <v>0</v>
          </cell>
          <cell r="I36">
            <v>0</v>
          </cell>
          <cell r="J36">
            <v>0</v>
          </cell>
          <cell r="K36">
            <v>0</v>
          </cell>
          <cell r="L36">
            <v>0</v>
          </cell>
        </row>
        <row r="37">
          <cell r="H37">
            <v>0</v>
          </cell>
          <cell r="I37">
            <v>0</v>
          </cell>
          <cell r="J37">
            <v>0</v>
          </cell>
          <cell r="K37">
            <v>0</v>
          </cell>
          <cell r="L37">
            <v>0</v>
          </cell>
        </row>
        <row r="38">
          <cell r="H38">
            <v>0</v>
          </cell>
          <cell r="I38">
            <v>0</v>
          </cell>
          <cell r="J38">
            <v>0</v>
          </cell>
          <cell r="K38">
            <v>0</v>
          </cell>
          <cell r="L38">
            <v>0</v>
          </cell>
        </row>
        <row r="39">
          <cell r="H39">
            <v>0</v>
          </cell>
          <cell r="I39">
            <v>0</v>
          </cell>
          <cell r="J39">
            <v>0</v>
          </cell>
          <cell r="K39">
            <v>0</v>
          </cell>
          <cell r="L39">
            <v>0</v>
          </cell>
        </row>
        <row r="40">
          <cell r="H40">
            <v>0</v>
          </cell>
          <cell r="I40">
            <v>0</v>
          </cell>
          <cell r="J40">
            <v>0</v>
          </cell>
          <cell r="K40">
            <v>0</v>
          </cell>
          <cell r="L40">
            <v>0</v>
          </cell>
        </row>
        <row r="41">
          <cell r="H41">
            <v>0</v>
          </cell>
          <cell r="I41">
            <v>0</v>
          </cell>
          <cell r="J41">
            <v>0</v>
          </cell>
          <cell r="K41">
            <v>0</v>
          </cell>
          <cell r="L41">
            <v>0</v>
          </cell>
        </row>
        <row r="42">
          <cell r="H42">
            <v>0</v>
          </cell>
          <cell r="I42">
            <v>0</v>
          </cell>
          <cell r="J42">
            <v>0</v>
          </cell>
          <cell r="K42">
            <v>0.03</v>
          </cell>
          <cell r="L42">
            <v>1.2</v>
          </cell>
        </row>
        <row r="43">
          <cell r="H43">
            <v>0</v>
          </cell>
          <cell r="I43">
            <v>0</v>
          </cell>
          <cell r="J43">
            <v>0</v>
          </cell>
          <cell r="K43">
            <v>0</v>
          </cell>
          <cell r="L43">
            <v>0</v>
          </cell>
        </row>
        <row r="44">
          <cell r="H44">
            <v>0</v>
          </cell>
          <cell r="I44">
            <v>0</v>
          </cell>
          <cell r="J44">
            <v>0</v>
          </cell>
          <cell r="K44">
            <v>0</v>
          </cell>
          <cell r="L44">
            <v>0</v>
          </cell>
        </row>
        <row r="45">
          <cell r="H45">
            <v>0</v>
          </cell>
          <cell r="I45">
            <v>0</v>
          </cell>
          <cell r="J45">
            <v>0</v>
          </cell>
          <cell r="K45">
            <v>0</v>
          </cell>
          <cell r="L45">
            <v>0</v>
          </cell>
        </row>
        <row r="46">
          <cell r="H46">
            <v>0</v>
          </cell>
          <cell r="I46">
            <v>0.25708000000000003</v>
          </cell>
          <cell r="J46">
            <v>0.75114000000000014</v>
          </cell>
          <cell r="K46">
            <v>2.44042</v>
          </cell>
          <cell r="L46">
            <v>4.4275720000000005</v>
          </cell>
        </row>
        <row r="47">
          <cell r="H47">
            <v>0</v>
          </cell>
          <cell r="I47">
            <v>8.0080000000000012E-2</v>
          </cell>
          <cell r="J47">
            <v>0.67760000000000009</v>
          </cell>
          <cell r="K47">
            <v>1.4044800000000002</v>
          </cell>
          <cell r="L47">
            <v>2.2853600000000003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INTSHEET"/>
      <sheetName val="INTSHEET3"/>
      <sheetName val="INTSHEET4-A"/>
      <sheetName val="INTSHEET4-B"/>
      <sheetName val="MHRS"/>
      <sheetName val="IDLEHRS"/>
      <sheetName val="SCHENHRS(N)"/>
      <sheetName val="MANHRS"/>
      <sheetName val="CSHEET"/>
      <sheetName val="EXTPRG"/>
      <sheetName val="GENINFO1"/>
      <sheetName val="DET-GRAPH"/>
      <sheetName val="PE-GRAPH"/>
      <sheetName val="MQ-GRAPH"/>
      <sheetName val="PI-GRAPH"/>
      <sheetName val="CI-GRAPH"/>
      <sheetName val="EL-GRAPH"/>
      <sheetName val="IC-GRAPH"/>
      <sheetName val="PR-GRAPH"/>
      <sheetName val="OVERMFG-GRAPH"/>
      <sheetName val="OVERPROC-GRAPH"/>
      <sheetName val="CIVILCONS-GRAPH"/>
      <sheetName val="MECHERE-GRAPH"/>
      <sheetName val="ELERE-GRAPH"/>
      <sheetName val="ICERE-GRAPH"/>
      <sheetName val="OVERERE-GRAPH"/>
      <sheetName val="OVERCONERE-GRAPH"/>
      <sheetName val="OVER-PRJ"/>
      <sheetName val="weightage"/>
      <sheetName val="appsch"/>
      <sheetName val="PCCSHEET"/>
      <sheetName val="WEIGHTAGEPCC"/>
      <sheetName val="Measurment"/>
      <sheetName val="AoR Finishing"/>
    </sheetNames>
    <sheetDataSet>
      <sheetData sheetId="0">
        <row r="1">
          <cell r="J1" t="str">
            <v xml:space="preserve">Sheet No. 1 of 7 </v>
          </cell>
        </row>
        <row r="4">
          <cell r="A4" t="str">
            <v>INTERNAL PROGRESS REPORT</v>
          </cell>
        </row>
        <row r="5">
          <cell r="A5" t="str">
            <v>FOR THE MONTH OF : January-2007</v>
          </cell>
        </row>
        <row r="8">
          <cell r="C8" t="str">
            <v>PLANT</v>
          </cell>
          <cell r="D8" t="str">
            <v>:</v>
          </cell>
          <cell r="E8" t="str">
            <v>HDPE UNIT FOR PANIPAT NAPTHA CRACKER PROJECT</v>
          </cell>
        </row>
        <row r="10">
          <cell r="C10" t="str">
            <v>CAPACITY</v>
          </cell>
          <cell r="D10" t="str">
            <v>:</v>
          </cell>
          <cell r="E10" t="str">
            <v>300 KTA</v>
          </cell>
        </row>
        <row r="12">
          <cell r="C12" t="str">
            <v>CLIENT</v>
          </cell>
          <cell r="D12" t="str">
            <v>:</v>
          </cell>
          <cell r="E12" t="str">
            <v>INDIAN OIL CORPORATION LIMITED</v>
          </cell>
        </row>
        <row r="14">
          <cell r="C14" t="str">
            <v>LOCATION</v>
          </cell>
          <cell r="D14" t="str">
            <v>:</v>
          </cell>
          <cell r="E14" t="str">
            <v>PANIPAT</v>
          </cell>
        </row>
        <row r="16">
          <cell r="C16" t="str">
            <v>LICENSOR</v>
          </cell>
          <cell r="D16" t="str">
            <v>:</v>
          </cell>
          <cell r="E16" t="str">
            <v>BASELL Polyolefns</v>
          </cell>
        </row>
        <row r="18">
          <cell r="C18" t="str">
            <v>UAN</v>
          </cell>
          <cell r="D18" t="str">
            <v>:</v>
          </cell>
          <cell r="E18" t="str">
            <v>66-6406</v>
          </cell>
        </row>
        <row r="22">
          <cell r="B22" t="str">
            <v>EFFECTIVE DATE OF CONTRACT</v>
          </cell>
          <cell r="G22" t="str">
            <v>:</v>
          </cell>
          <cell r="H22">
            <v>38950</v>
          </cell>
        </row>
        <row r="24">
          <cell r="B24" t="str">
            <v>L/C OPENING</v>
          </cell>
          <cell r="G24" t="str">
            <v>:</v>
          </cell>
          <cell r="H24" t="str">
            <v>--</v>
          </cell>
        </row>
        <row r="26">
          <cell r="B26" t="str">
            <v xml:space="preserve">ENGINEERING COMPLETION </v>
          </cell>
          <cell r="G26" t="str">
            <v>:</v>
          </cell>
          <cell r="H26">
            <v>38472</v>
          </cell>
        </row>
        <row r="30">
          <cell r="B30" t="str">
            <v xml:space="preserve">MECHANICAL COMPLETION </v>
          </cell>
        </row>
        <row r="32">
          <cell r="C32" t="str">
            <v>CONTRACTUAL</v>
          </cell>
          <cell r="G32" t="str">
            <v>:</v>
          </cell>
          <cell r="H32">
            <v>39498</v>
          </cell>
        </row>
        <row r="34">
          <cell r="C34" t="str">
            <v>EXPECTED ( BEST EFFORTS)</v>
          </cell>
          <cell r="G34" t="str">
            <v>:</v>
          </cell>
          <cell r="H34">
            <v>39467</v>
          </cell>
        </row>
        <row r="37">
          <cell r="A37" t="str">
            <v>REPORT NO  : 1</v>
          </cell>
        </row>
        <row r="38">
          <cell r="A38" t="str">
            <v>REPORT DATE : 25/1/2007</v>
          </cell>
        </row>
        <row r="40">
          <cell r="A40" t="str">
            <v>PROJECT MANAGER :  K.V. MOHAN</v>
          </cell>
        </row>
        <row r="46">
          <cell r="A46" t="str">
            <v xml:space="preserve">DISTRIBUTION :    </v>
          </cell>
          <cell r="C46" t="str">
            <v>MD / ED(E) / ED(I) / ED(C)-COM / ED(PUNE)</v>
          </cell>
        </row>
        <row r="47">
          <cell r="C47" t="str">
            <v>HOD : PE / EL / IC / PI / CI / MQ / CONS / IN / PR / PL / PM / PCC</v>
          </cell>
        </row>
      </sheetData>
      <sheetData sheetId="1">
        <row r="33">
          <cell r="H33">
            <v>0</v>
          </cell>
          <cell r="I33">
            <v>0</v>
          </cell>
          <cell r="J33">
            <v>0</v>
          </cell>
          <cell r="K33">
            <v>0</v>
          </cell>
          <cell r="L33">
            <v>0</v>
          </cell>
        </row>
        <row r="34">
          <cell r="H34">
            <v>0</v>
          </cell>
          <cell r="I34">
            <v>0</v>
          </cell>
          <cell r="J34">
            <v>0</v>
          </cell>
          <cell r="K34">
            <v>0</v>
          </cell>
          <cell r="L34">
            <v>0</v>
          </cell>
        </row>
        <row r="35">
          <cell r="H35">
            <v>0</v>
          </cell>
          <cell r="I35">
            <v>0</v>
          </cell>
          <cell r="J35">
            <v>0</v>
          </cell>
          <cell r="K35">
            <v>0</v>
          </cell>
          <cell r="L35">
            <v>0</v>
          </cell>
        </row>
        <row r="36">
          <cell r="H36">
            <v>0</v>
          </cell>
          <cell r="I36">
            <v>0</v>
          </cell>
          <cell r="J36">
            <v>0</v>
          </cell>
          <cell r="K36">
            <v>0</v>
          </cell>
          <cell r="L36">
            <v>0</v>
          </cell>
        </row>
        <row r="37">
          <cell r="H37">
            <v>0</v>
          </cell>
          <cell r="I37">
            <v>0</v>
          </cell>
          <cell r="J37">
            <v>0</v>
          </cell>
          <cell r="K37">
            <v>0</v>
          </cell>
          <cell r="L37">
            <v>0</v>
          </cell>
        </row>
        <row r="38">
          <cell r="H38">
            <v>0</v>
          </cell>
          <cell r="I38">
            <v>0</v>
          </cell>
          <cell r="J38">
            <v>0</v>
          </cell>
          <cell r="K38">
            <v>0</v>
          </cell>
          <cell r="L38">
            <v>0</v>
          </cell>
        </row>
        <row r="39">
          <cell r="H39">
            <v>0</v>
          </cell>
          <cell r="I39">
            <v>0</v>
          </cell>
          <cell r="J39">
            <v>0</v>
          </cell>
          <cell r="K39">
            <v>0</v>
          </cell>
          <cell r="L39">
            <v>0</v>
          </cell>
        </row>
        <row r="40">
          <cell r="H40">
            <v>0</v>
          </cell>
          <cell r="I40">
            <v>0</v>
          </cell>
          <cell r="J40">
            <v>0</v>
          </cell>
          <cell r="K40">
            <v>0</v>
          </cell>
          <cell r="L40">
            <v>0</v>
          </cell>
        </row>
        <row r="41">
          <cell r="H41">
            <v>0</v>
          </cell>
          <cell r="I41">
            <v>0</v>
          </cell>
          <cell r="J41">
            <v>0</v>
          </cell>
          <cell r="K41">
            <v>0</v>
          </cell>
          <cell r="L41">
            <v>0</v>
          </cell>
        </row>
        <row r="42">
          <cell r="H42">
            <v>0</v>
          </cell>
          <cell r="I42">
            <v>0</v>
          </cell>
          <cell r="J42">
            <v>0</v>
          </cell>
          <cell r="K42">
            <v>0.03</v>
          </cell>
          <cell r="L42">
            <v>1.2</v>
          </cell>
        </row>
        <row r="43">
          <cell r="H43">
            <v>0</v>
          </cell>
          <cell r="I43">
            <v>0</v>
          </cell>
          <cell r="J43">
            <v>0</v>
          </cell>
          <cell r="K43">
            <v>0</v>
          </cell>
          <cell r="L43">
            <v>0</v>
          </cell>
        </row>
        <row r="44">
          <cell r="H44">
            <v>0</v>
          </cell>
          <cell r="I44">
            <v>0</v>
          </cell>
          <cell r="J44">
            <v>0</v>
          </cell>
          <cell r="K44">
            <v>0</v>
          </cell>
          <cell r="L44">
            <v>0</v>
          </cell>
        </row>
        <row r="45">
          <cell r="H45">
            <v>0</v>
          </cell>
          <cell r="I45">
            <v>0</v>
          </cell>
          <cell r="J45">
            <v>0</v>
          </cell>
          <cell r="K45">
            <v>0</v>
          </cell>
          <cell r="L45">
            <v>0</v>
          </cell>
        </row>
        <row r="46">
          <cell r="H46">
            <v>0</v>
          </cell>
          <cell r="I46">
            <v>0.25708000000000003</v>
          </cell>
          <cell r="J46">
            <v>0.75114000000000014</v>
          </cell>
          <cell r="K46">
            <v>2.44042</v>
          </cell>
          <cell r="L46">
            <v>4.4275720000000005</v>
          </cell>
        </row>
        <row r="47">
          <cell r="H47">
            <v>0</v>
          </cell>
          <cell r="I47">
            <v>8.0080000000000012E-2</v>
          </cell>
          <cell r="J47">
            <v>0.67760000000000009</v>
          </cell>
          <cell r="K47">
            <v>1.4044800000000002</v>
          </cell>
          <cell r="L47">
            <v>2.2853600000000003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TSHEET"/>
      <sheetName val="INTSHEET3"/>
      <sheetName val="INTSHEET4-A"/>
      <sheetName val="INTSHEET4-B"/>
      <sheetName val="MHRS"/>
      <sheetName val="IDLEHRS"/>
      <sheetName val="SCHENHRS(N)"/>
      <sheetName val="MANHRS"/>
      <sheetName val="CSHEET"/>
      <sheetName val="EXTPRG"/>
      <sheetName val="GENINFO1"/>
      <sheetName val="DET-GRAPH"/>
      <sheetName val="PE-GRAPH"/>
      <sheetName val="MQ-GRAPH"/>
      <sheetName val="PI-GRAPH"/>
      <sheetName val="CI-GRAPH"/>
      <sheetName val="EL-GRAPH"/>
      <sheetName val="IC-GRAPH"/>
      <sheetName val="PR-GRAPH"/>
      <sheetName val="OVERMFG-GRAPH"/>
      <sheetName val="OVERPROC-GRAPH"/>
      <sheetName val="CIVILCONS-GRAPH"/>
      <sheetName val="MECHERE-GRAPH"/>
      <sheetName val="ELERE-GRAPH"/>
      <sheetName val="ICERE-GRAPH"/>
      <sheetName val="OVERERE-GRAPH"/>
      <sheetName val="OVERCONERE-GRAPH"/>
      <sheetName val="OVER-PRJ"/>
      <sheetName val="weightage"/>
      <sheetName val="appsch"/>
      <sheetName val="PCCSHEET"/>
      <sheetName val="WEIGHTAGEPCC"/>
      <sheetName val="Measurment"/>
      <sheetName val="AoR Finishing"/>
    </sheetNames>
    <sheetDataSet>
      <sheetData sheetId="0">
        <row r="1">
          <cell r="J1" t="str">
            <v xml:space="preserve">Sheet No. 1 of 7 </v>
          </cell>
        </row>
        <row r="4">
          <cell r="A4" t="str">
            <v>INTERNAL PROGRESS REPORT</v>
          </cell>
        </row>
        <row r="5">
          <cell r="A5" t="str">
            <v>FOR THE MONTH OF : January-2007</v>
          </cell>
        </row>
        <row r="8">
          <cell r="C8" t="str">
            <v>PLANT</v>
          </cell>
          <cell r="D8" t="str">
            <v>:</v>
          </cell>
          <cell r="E8" t="str">
            <v>HDPE UNIT FOR PANIPAT NAPTHA CRACKER PROJECT</v>
          </cell>
        </row>
        <row r="10">
          <cell r="C10" t="str">
            <v>CAPACITY</v>
          </cell>
          <cell r="D10" t="str">
            <v>:</v>
          </cell>
          <cell r="E10" t="str">
            <v>300 KTA</v>
          </cell>
        </row>
        <row r="12">
          <cell r="C12" t="str">
            <v>CLIENT</v>
          </cell>
          <cell r="D12" t="str">
            <v>:</v>
          </cell>
          <cell r="E12" t="str">
            <v>INDIAN OIL CORPORATION LIMITED</v>
          </cell>
        </row>
        <row r="14">
          <cell r="C14" t="str">
            <v>LOCATION</v>
          </cell>
          <cell r="D14" t="str">
            <v>:</v>
          </cell>
          <cell r="E14" t="str">
            <v>PANIPAT</v>
          </cell>
        </row>
        <row r="16">
          <cell r="C16" t="str">
            <v>LICENSOR</v>
          </cell>
          <cell r="D16" t="str">
            <v>:</v>
          </cell>
          <cell r="E16" t="str">
            <v>BASELL Polyolefns</v>
          </cell>
        </row>
        <row r="18">
          <cell r="C18" t="str">
            <v>UAN</v>
          </cell>
          <cell r="D18" t="str">
            <v>:</v>
          </cell>
          <cell r="E18" t="str">
            <v>66-6406</v>
          </cell>
        </row>
        <row r="22">
          <cell r="B22" t="str">
            <v>EFFECTIVE DATE OF CONTRACT</v>
          </cell>
          <cell r="G22" t="str">
            <v>:</v>
          </cell>
          <cell r="H22">
            <v>38950</v>
          </cell>
        </row>
        <row r="24">
          <cell r="B24" t="str">
            <v>L/C OPENING</v>
          </cell>
          <cell r="G24" t="str">
            <v>:</v>
          </cell>
          <cell r="H24" t="str">
            <v>--</v>
          </cell>
        </row>
        <row r="26">
          <cell r="B26" t="str">
            <v xml:space="preserve">ENGINEERING COMPLETION </v>
          </cell>
          <cell r="G26" t="str">
            <v>:</v>
          </cell>
          <cell r="H26">
            <v>38472</v>
          </cell>
        </row>
        <row r="30">
          <cell r="B30" t="str">
            <v xml:space="preserve">MECHANICAL COMPLETION </v>
          </cell>
        </row>
        <row r="32">
          <cell r="C32" t="str">
            <v>CONTRACTUAL</v>
          </cell>
          <cell r="G32" t="str">
            <v>:</v>
          </cell>
          <cell r="H32">
            <v>39498</v>
          </cell>
        </row>
        <row r="34">
          <cell r="C34" t="str">
            <v>EXPECTED ( BEST EFFORTS)</v>
          </cell>
          <cell r="G34" t="str">
            <v>:</v>
          </cell>
          <cell r="H34">
            <v>39467</v>
          </cell>
        </row>
        <row r="37">
          <cell r="A37" t="str">
            <v>REPORT NO  : 1</v>
          </cell>
        </row>
        <row r="38">
          <cell r="A38" t="str">
            <v>REPORT DATE : 25/1/2007</v>
          </cell>
        </row>
        <row r="40">
          <cell r="A40" t="str">
            <v>PROJECT MANAGER :  K.V. MOHAN</v>
          </cell>
        </row>
        <row r="46">
          <cell r="A46" t="str">
            <v xml:space="preserve">DISTRIBUTION :    </v>
          </cell>
          <cell r="C46" t="str">
            <v>MD / ED(E) / ED(I) / ED(C)-COM / ED(PUNE)</v>
          </cell>
        </row>
        <row r="47">
          <cell r="C47" t="str">
            <v>HOD : PE / EL / IC / PI / CI / MQ / CONS / IN / PR / PL / PM / PCC</v>
          </cell>
        </row>
      </sheetData>
      <sheetData sheetId="1">
        <row r="33">
          <cell r="H33">
            <v>0</v>
          </cell>
          <cell r="I33">
            <v>0</v>
          </cell>
          <cell r="J33">
            <v>0</v>
          </cell>
          <cell r="K33">
            <v>0</v>
          </cell>
          <cell r="L33">
            <v>0</v>
          </cell>
        </row>
        <row r="34">
          <cell r="H34">
            <v>0</v>
          </cell>
          <cell r="I34">
            <v>0</v>
          </cell>
          <cell r="J34">
            <v>0</v>
          </cell>
          <cell r="K34">
            <v>0</v>
          </cell>
          <cell r="L34">
            <v>0</v>
          </cell>
        </row>
        <row r="35">
          <cell r="H35">
            <v>0</v>
          </cell>
          <cell r="I35">
            <v>0</v>
          </cell>
          <cell r="J35">
            <v>0</v>
          </cell>
          <cell r="K35">
            <v>0</v>
          </cell>
          <cell r="L35">
            <v>0</v>
          </cell>
        </row>
        <row r="36">
          <cell r="H36">
            <v>0</v>
          </cell>
          <cell r="I36">
            <v>0</v>
          </cell>
          <cell r="J36">
            <v>0</v>
          </cell>
          <cell r="K36">
            <v>0</v>
          </cell>
          <cell r="L36">
            <v>0</v>
          </cell>
        </row>
        <row r="37">
          <cell r="H37">
            <v>0</v>
          </cell>
          <cell r="I37">
            <v>0</v>
          </cell>
          <cell r="J37">
            <v>0</v>
          </cell>
          <cell r="K37">
            <v>0</v>
          </cell>
          <cell r="L37">
            <v>0</v>
          </cell>
        </row>
        <row r="38">
          <cell r="H38">
            <v>0</v>
          </cell>
          <cell r="I38">
            <v>0</v>
          </cell>
          <cell r="J38">
            <v>0</v>
          </cell>
          <cell r="K38">
            <v>0</v>
          </cell>
          <cell r="L38">
            <v>0</v>
          </cell>
        </row>
        <row r="39">
          <cell r="H39">
            <v>0</v>
          </cell>
          <cell r="I39">
            <v>0</v>
          </cell>
          <cell r="J39">
            <v>0</v>
          </cell>
          <cell r="K39">
            <v>0</v>
          </cell>
          <cell r="L39">
            <v>0</v>
          </cell>
        </row>
        <row r="40">
          <cell r="H40">
            <v>0</v>
          </cell>
          <cell r="I40">
            <v>0</v>
          </cell>
          <cell r="J40">
            <v>0</v>
          </cell>
          <cell r="K40">
            <v>0</v>
          </cell>
          <cell r="L40">
            <v>0</v>
          </cell>
        </row>
        <row r="41">
          <cell r="H41">
            <v>0</v>
          </cell>
          <cell r="I41">
            <v>0</v>
          </cell>
          <cell r="J41">
            <v>0</v>
          </cell>
          <cell r="K41">
            <v>0</v>
          </cell>
          <cell r="L41">
            <v>0</v>
          </cell>
        </row>
        <row r="42">
          <cell r="H42">
            <v>0</v>
          </cell>
          <cell r="I42">
            <v>0</v>
          </cell>
          <cell r="J42">
            <v>0</v>
          </cell>
          <cell r="K42">
            <v>0.03</v>
          </cell>
          <cell r="L42">
            <v>1.2</v>
          </cell>
        </row>
        <row r="43">
          <cell r="H43">
            <v>0</v>
          </cell>
          <cell r="I43">
            <v>0</v>
          </cell>
          <cell r="J43">
            <v>0</v>
          </cell>
          <cell r="K43">
            <v>0</v>
          </cell>
          <cell r="L43">
            <v>0</v>
          </cell>
        </row>
        <row r="44">
          <cell r="H44">
            <v>0</v>
          </cell>
          <cell r="I44">
            <v>0</v>
          </cell>
          <cell r="J44">
            <v>0</v>
          </cell>
          <cell r="K44">
            <v>0</v>
          </cell>
          <cell r="L44">
            <v>0</v>
          </cell>
        </row>
        <row r="45">
          <cell r="H45">
            <v>0</v>
          </cell>
          <cell r="I45">
            <v>0</v>
          </cell>
          <cell r="J45">
            <v>0</v>
          </cell>
          <cell r="K45">
            <v>0</v>
          </cell>
          <cell r="L45">
            <v>0</v>
          </cell>
        </row>
        <row r="46">
          <cell r="H46">
            <v>0</v>
          </cell>
          <cell r="I46">
            <v>0.25708000000000003</v>
          </cell>
          <cell r="J46">
            <v>0.75114000000000014</v>
          </cell>
          <cell r="K46">
            <v>2.44042</v>
          </cell>
          <cell r="L46">
            <v>4.4275720000000005</v>
          </cell>
        </row>
        <row r="47">
          <cell r="H47">
            <v>0</v>
          </cell>
          <cell r="I47">
            <v>8.0080000000000012E-2</v>
          </cell>
          <cell r="J47">
            <v>0.67760000000000009</v>
          </cell>
          <cell r="K47">
            <v>1.4044800000000002</v>
          </cell>
          <cell r="L47">
            <v>2.2853600000000003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INTSHEET"/>
      <sheetName val="INTSHEET3"/>
      <sheetName val="INTSHEET4-A"/>
      <sheetName val="INTSHEET4-B"/>
      <sheetName val="MHRS"/>
      <sheetName val="IDLEHRS"/>
      <sheetName val="SCHENHRS(N)"/>
      <sheetName val="MANHRS"/>
      <sheetName val="CSHEET"/>
      <sheetName val="EXTPRG"/>
      <sheetName val="GENINFO1"/>
      <sheetName val="DET-GRAPH"/>
      <sheetName val="PE-GRAPH"/>
      <sheetName val="MQ-GRAPH"/>
      <sheetName val="PI-GRAPH"/>
      <sheetName val="CI-GRAPH"/>
      <sheetName val="EL-GRAPH"/>
      <sheetName val="IC-GRAPH"/>
      <sheetName val="PR-GRAPH"/>
      <sheetName val="OVERMFG-GRAPH"/>
      <sheetName val="OVERPROC-GRAPH"/>
      <sheetName val="CIVILCONS-GRAPH"/>
      <sheetName val="MECHERE-GRAPH"/>
      <sheetName val="ELERE-GRAPH"/>
      <sheetName val="ICERE-GRAPH"/>
      <sheetName val="OVERERE-GRAPH"/>
      <sheetName val="OVERCONERE-GRAPH"/>
      <sheetName val="OVER-PRJ"/>
      <sheetName val="weightage"/>
      <sheetName val="appsch"/>
      <sheetName val="PCCSHEET"/>
      <sheetName val="WEIGHTAGEPCC"/>
      <sheetName val="Measurment"/>
      <sheetName val="ABSTRACT"/>
      <sheetName val="AOR"/>
    </sheetNames>
    <sheetDataSet>
      <sheetData sheetId="0">
        <row r="1">
          <cell r="J1" t="str">
            <v xml:space="preserve">Sheet No. 1 of 7 </v>
          </cell>
        </row>
        <row r="4">
          <cell r="A4" t="str">
            <v>INTERNAL PROGRESS REPORT</v>
          </cell>
        </row>
        <row r="5">
          <cell r="A5" t="str">
            <v>FOR THE MONTH OF : January-2007</v>
          </cell>
        </row>
        <row r="8">
          <cell r="C8" t="str">
            <v>PLANT</v>
          </cell>
          <cell r="D8" t="str">
            <v>:</v>
          </cell>
          <cell r="E8" t="str">
            <v>HDPE UNIT FOR PANIPAT NAPTHA CRACKER PROJECT</v>
          </cell>
        </row>
        <row r="10">
          <cell r="C10" t="str">
            <v>CAPACITY</v>
          </cell>
          <cell r="D10" t="str">
            <v>:</v>
          </cell>
          <cell r="E10" t="str">
            <v>300 KTA</v>
          </cell>
        </row>
        <row r="12">
          <cell r="C12" t="str">
            <v>CLIENT</v>
          </cell>
          <cell r="D12" t="str">
            <v>:</v>
          </cell>
          <cell r="E12" t="str">
            <v>INDIAN OIL CORPORATION LIMITED</v>
          </cell>
        </row>
        <row r="14">
          <cell r="C14" t="str">
            <v>LOCATION</v>
          </cell>
          <cell r="D14" t="str">
            <v>:</v>
          </cell>
          <cell r="E14" t="str">
            <v>PANIPAT</v>
          </cell>
        </row>
        <row r="16">
          <cell r="C16" t="str">
            <v>LICENSOR</v>
          </cell>
          <cell r="D16" t="str">
            <v>:</v>
          </cell>
          <cell r="E16" t="str">
            <v>BASELL Polyolefns</v>
          </cell>
        </row>
        <row r="18">
          <cell r="C18" t="str">
            <v>UAN</v>
          </cell>
          <cell r="D18" t="str">
            <v>:</v>
          </cell>
          <cell r="E18" t="str">
            <v>66-6406</v>
          </cell>
        </row>
        <row r="22">
          <cell r="B22" t="str">
            <v>EFFECTIVE DATE OF CONTRACT</v>
          </cell>
          <cell r="G22" t="str">
            <v>:</v>
          </cell>
          <cell r="H22">
            <v>38950</v>
          </cell>
        </row>
        <row r="24">
          <cell r="B24" t="str">
            <v>L/C OPENING</v>
          </cell>
          <cell r="G24" t="str">
            <v>:</v>
          </cell>
          <cell r="H24" t="str">
            <v>--</v>
          </cell>
        </row>
        <row r="26">
          <cell r="B26" t="str">
            <v xml:space="preserve">ENGINEERING COMPLETION </v>
          </cell>
          <cell r="G26" t="str">
            <v>:</v>
          </cell>
          <cell r="H26">
            <v>38472</v>
          </cell>
        </row>
        <row r="30">
          <cell r="B30" t="str">
            <v xml:space="preserve">MECHANICAL COMPLETION </v>
          </cell>
        </row>
        <row r="32">
          <cell r="C32" t="str">
            <v>CONTRACTUAL</v>
          </cell>
          <cell r="G32" t="str">
            <v>:</v>
          </cell>
          <cell r="H32">
            <v>39498</v>
          </cell>
        </row>
        <row r="34">
          <cell r="C34" t="str">
            <v>EXPECTED ( BEST EFFORTS)</v>
          </cell>
          <cell r="G34" t="str">
            <v>:</v>
          </cell>
          <cell r="H34">
            <v>39467</v>
          </cell>
        </row>
        <row r="37">
          <cell r="A37" t="str">
            <v>REPORT NO  : 1</v>
          </cell>
        </row>
        <row r="38">
          <cell r="A38" t="str">
            <v>REPORT DATE : 25/1/2007</v>
          </cell>
        </row>
        <row r="40">
          <cell r="A40" t="str">
            <v>PROJECT MANAGER :  K.V. MOHAN</v>
          </cell>
        </row>
        <row r="46">
          <cell r="A46" t="str">
            <v xml:space="preserve">DISTRIBUTION :    </v>
          </cell>
          <cell r="C46" t="str">
            <v>MD / ED(E) / ED(I) / ED(C)-COM / ED(PUNE)</v>
          </cell>
        </row>
        <row r="47">
          <cell r="C47" t="str">
            <v>HOD : PE / EL / IC / PI / CI / MQ / CONS / IN / PR / PL / PM / PCC</v>
          </cell>
        </row>
      </sheetData>
      <sheetData sheetId="1">
        <row r="33">
          <cell r="H33">
            <v>0</v>
          </cell>
          <cell r="I33">
            <v>0</v>
          </cell>
          <cell r="J33">
            <v>0</v>
          </cell>
          <cell r="K33">
            <v>0</v>
          </cell>
          <cell r="L33">
            <v>0</v>
          </cell>
        </row>
        <row r="34">
          <cell r="H34">
            <v>0</v>
          </cell>
          <cell r="I34">
            <v>0</v>
          </cell>
          <cell r="J34">
            <v>0</v>
          </cell>
          <cell r="K34">
            <v>0</v>
          </cell>
          <cell r="L34">
            <v>0</v>
          </cell>
        </row>
        <row r="35">
          <cell r="H35">
            <v>0</v>
          </cell>
          <cell r="I35">
            <v>0</v>
          </cell>
          <cell r="J35">
            <v>0</v>
          </cell>
          <cell r="K35">
            <v>0</v>
          </cell>
          <cell r="L35">
            <v>0</v>
          </cell>
        </row>
        <row r="36">
          <cell r="H36">
            <v>0</v>
          </cell>
          <cell r="I36">
            <v>0</v>
          </cell>
          <cell r="J36">
            <v>0</v>
          </cell>
          <cell r="K36">
            <v>0</v>
          </cell>
          <cell r="L36">
            <v>0</v>
          </cell>
        </row>
        <row r="37">
          <cell r="H37">
            <v>0</v>
          </cell>
          <cell r="I37">
            <v>0</v>
          </cell>
          <cell r="J37">
            <v>0</v>
          </cell>
          <cell r="K37">
            <v>0</v>
          </cell>
          <cell r="L37">
            <v>0</v>
          </cell>
        </row>
        <row r="38">
          <cell r="H38">
            <v>0</v>
          </cell>
          <cell r="I38">
            <v>0</v>
          </cell>
          <cell r="J38">
            <v>0</v>
          </cell>
          <cell r="K38">
            <v>0</v>
          </cell>
          <cell r="L38">
            <v>0</v>
          </cell>
        </row>
        <row r="39">
          <cell r="H39">
            <v>0</v>
          </cell>
          <cell r="I39">
            <v>0</v>
          </cell>
          <cell r="J39">
            <v>0</v>
          </cell>
          <cell r="K39">
            <v>0</v>
          </cell>
          <cell r="L39">
            <v>0</v>
          </cell>
        </row>
        <row r="40">
          <cell r="H40">
            <v>0</v>
          </cell>
          <cell r="I40">
            <v>0</v>
          </cell>
          <cell r="J40">
            <v>0</v>
          </cell>
          <cell r="K40">
            <v>0</v>
          </cell>
          <cell r="L40">
            <v>0</v>
          </cell>
        </row>
        <row r="41">
          <cell r="H41">
            <v>0</v>
          </cell>
          <cell r="I41">
            <v>0</v>
          </cell>
          <cell r="J41">
            <v>0</v>
          </cell>
          <cell r="K41">
            <v>0</v>
          </cell>
          <cell r="L41">
            <v>0</v>
          </cell>
        </row>
        <row r="42">
          <cell r="H42">
            <v>0</v>
          </cell>
          <cell r="I42">
            <v>0</v>
          </cell>
          <cell r="J42">
            <v>0</v>
          </cell>
          <cell r="K42">
            <v>0.03</v>
          </cell>
          <cell r="L42">
            <v>1.2</v>
          </cell>
        </row>
        <row r="43">
          <cell r="H43">
            <v>0</v>
          </cell>
          <cell r="I43">
            <v>0</v>
          </cell>
          <cell r="J43">
            <v>0</v>
          </cell>
          <cell r="K43">
            <v>0</v>
          </cell>
          <cell r="L43">
            <v>0</v>
          </cell>
        </row>
        <row r="44">
          <cell r="H44">
            <v>0</v>
          </cell>
          <cell r="I44">
            <v>0</v>
          </cell>
          <cell r="J44">
            <v>0</v>
          </cell>
          <cell r="K44">
            <v>0</v>
          </cell>
          <cell r="L44">
            <v>0</v>
          </cell>
        </row>
        <row r="45">
          <cell r="H45">
            <v>0</v>
          </cell>
          <cell r="I45">
            <v>0</v>
          </cell>
          <cell r="J45">
            <v>0</v>
          </cell>
          <cell r="K45">
            <v>0</v>
          </cell>
          <cell r="L45">
            <v>0</v>
          </cell>
        </row>
        <row r="46">
          <cell r="H46">
            <v>0</v>
          </cell>
          <cell r="I46">
            <v>0.25708000000000003</v>
          </cell>
          <cell r="J46">
            <v>0.75114000000000014</v>
          </cell>
          <cell r="K46">
            <v>2.44042</v>
          </cell>
          <cell r="L46">
            <v>4.4275720000000005</v>
          </cell>
        </row>
        <row r="47">
          <cell r="H47">
            <v>0</v>
          </cell>
          <cell r="I47">
            <v>8.0080000000000012E-2</v>
          </cell>
          <cell r="J47">
            <v>0.67760000000000009</v>
          </cell>
          <cell r="K47">
            <v>1.4044800000000002</v>
          </cell>
          <cell r="L47">
            <v>2.2853600000000003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INTSHEET"/>
      <sheetName val="INTSHEET3"/>
      <sheetName val="A.O.R."/>
      <sheetName val="Measurment"/>
      <sheetName val="Package-2"/>
      <sheetName val="CO-EFF_"/>
      <sheetName val="A_O_R_"/>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oR Finishing"/>
      <sheetName val="Intro"/>
      <sheetName val="MPR_PA_1"/>
      <sheetName val="AOR"/>
      <sheetName val="sheeet7"/>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review "/>
      <sheetName val="SECURED ADVANCE "/>
      <sheetName val="theoratical cement"/>
      <sheetName val="recovery"/>
      <sheetName val="measurement for sec advance"/>
      <sheetName val="ABSTRACT OF REINFORCEMENT"/>
      <sheetName val="diawise"/>
      <sheetName val="test check"/>
      <sheetName val="part rate"/>
      <sheetName val="ABSTRACT OF COST "/>
      <sheetName val="EXCAVATION M.B."/>
      <sheetName val="PCC"/>
      <sheetName val="Shuttering (pcc)"/>
      <sheetName val="Shuttering RAFT "/>
      <sheetName val="RCC- RAFT"/>
      <sheetName val="WING - A RAFT (23-08-09)"/>
      <sheetName val="WING - A COLUMN (24-08-09)"/>
      <sheetName val="WING - B RAFT (25-08-09) "/>
      <sheetName val="WING - B COLUMN (25-08-09) "/>
      <sheetName val="WING - C RAFT (28-08-2009)"/>
      <sheetName val="WING - C COLUMN (28-08-2009)"/>
      <sheetName val="WING -D RAFT (31-08-2009) "/>
      <sheetName val="WING - D COLUMN (31-08-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IN-SUM"/>
      <sheetName val="abst-of -cost"/>
      <sheetName val="abst-of qty"/>
      <sheetName val="Secured"/>
      <sheetName val="cement"/>
      <sheetName val="1.01"/>
      <sheetName val="1.02"/>
      <sheetName val="2.01(b)"/>
      <sheetName val="3.01(a)"/>
      <sheetName val="3.01(b)"/>
      <sheetName val="3.02(a)"/>
      <sheetName val="3.02(b)"/>
      <sheetName val="3.4(a)"/>
      <sheetName val="3.4(b)"/>
      <sheetName val="3.04(c)"/>
      <sheetName val="3.04(d)"/>
      <sheetName val="3.04(f)"/>
      <sheetName val="3.05-c,3.06"/>
      <sheetName val="6.03(b)"/>
      <sheetName val="Steel "/>
      <sheetName val="Measurment"/>
      <sheetName val="Package-2"/>
      <sheetName val="Intro"/>
      <sheetName val="Consum"/>
      <sheetName val="abst-of_-cost"/>
      <sheetName val="abst-of_qty"/>
      <sheetName val="1_01"/>
      <sheetName val="1_02"/>
      <sheetName val="2_01(b)"/>
      <sheetName val="3_01(a)"/>
      <sheetName val="3_01(b)"/>
      <sheetName val="3_02(a)"/>
      <sheetName val="3_02(b)"/>
      <sheetName val="3_4(a)"/>
      <sheetName val="3_4(b)"/>
      <sheetName val="3_04(c)"/>
      <sheetName val="3_04(d)"/>
      <sheetName val="3_04(f)"/>
      <sheetName val="3_05-c,3_06"/>
      <sheetName val="6_03(b)"/>
      <sheetName val="Steel_"/>
    </sheetNames>
    <sheetDataSet>
      <sheetData sheetId="0">
        <row r="30">
          <cell r="G30">
            <v>21824341.964330401</v>
          </cell>
        </row>
      </sheetData>
      <sheetData sheetId="1" refreshError="1">
        <row r="30">
          <cell r="G30">
            <v>21824341.964330401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review "/>
      <sheetName val="SECURED ADVANCE "/>
      <sheetName val="theoratical cement"/>
      <sheetName val="recovery"/>
      <sheetName val="measurement for sec advance"/>
      <sheetName val="ABSTRACT OF REINFORCEMENT"/>
      <sheetName val="diawise"/>
      <sheetName val="test check"/>
      <sheetName val="part rate"/>
      <sheetName val="ABSTRACT OF COST "/>
      <sheetName val="EXCAVATION M.B."/>
      <sheetName val="PCC"/>
      <sheetName val="Shuttering (pcc)"/>
      <sheetName val="Shuttering RAFT "/>
      <sheetName val="RCC- RAFT"/>
      <sheetName val="WING - A RAFT (23-08-09)"/>
      <sheetName val="WING - A COLUMN (24-08-09)"/>
      <sheetName val="WING - B RAFT (25-08-09) "/>
      <sheetName val="WING - B COLUMN (25-08-09) "/>
      <sheetName val="WING - C RAFT (28-08-2009)"/>
      <sheetName val="WING - C COLUMN (28-08-2009)"/>
      <sheetName val="WING -D RAFT (31-08-2009) "/>
      <sheetName val="WING - D COLUMN (31-08-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OR"/>
      <sheetName val="BOQ Distribution"/>
      <sheetName val="INTSHEET"/>
      <sheetName val="INTSHEET3"/>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O.R r1Str"/>
      <sheetName val="A.O.R r1"/>
      <sheetName val="A.O.R (2)"/>
      <sheetName val="A.O.R"/>
      <sheetName val="Measurment"/>
      <sheetName val="AoR Finishing"/>
      <sheetName val="BOQ Distribution"/>
      <sheetName val="A.O.R."/>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LANNING"/>
      <sheetName val="ACHIEVED"/>
      <sheetName val="plan-achieved"/>
      <sheetName val="Sheet1"/>
      <sheetName val="INPUT SHEET"/>
      <sheetName val="RES-PLANNING"/>
      <sheetName val="SUMMARY"/>
      <sheetName val="Module1"/>
      <sheetName val="Macro1"/>
      <sheetName val="B4"/>
      <sheetName val="B5"/>
      <sheetName val="RD&amp;CC"/>
      <sheetName val="FC &amp; UG"/>
      <sheetName val="radar"/>
      <sheetName val="sheeet7"/>
      <sheetName val="INTSHEET"/>
      <sheetName val="INTSHEET3"/>
      <sheetName val="Measurment"/>
    </sheetNames>
    <sheetDataSet>
      <sheetData sheetId="0" refreshError="1"/>
      <sheetData sheetId="1" refreshError="1"/>
      <sheetData sheetId="2" refreshError="1"/>
      <sheetData sheetId="3" refreshError="1"/>
      <sheetData sheetId="4">
        <row r="437">
          <cell r="B437" t="str">
            <v>LOCAL STAFF</v>
          </cell>
        </row>
        <row r="438">
          <cell r="B438" t="str">
            <v>MASON</v>
          </cell>
        </row>
        <row r="439">
          <cell r="B439" t="str">
            <v>OPERATOR</v>
          </cell>
        </row>
        <row r="440">
          <cell r="B440" t="str">
            <v>ELETRICIAN</v>
          </cell>
        </row>
        <row r="441">
          <cell r="B441" t="str">
            <v>PLUMBER</v>
          </cell>
        </row>
        <row r="442">
          <cell r="B442" t="str">
            <v>MIXER OPERATOR</v>
          </cell>
        </row>
        <row r="443">
          <cell r="B443" t="str">
            <v>FITTER</v>
          </cell>
        </row>
        <row r="444">
          <cell r="B444" t="str">
            <v>total amount</v>
          </cell>
        </row>
        <row r="461">
          <cell r="B461">
            <v>1</v>
          </cell>
        </row>
        <row r="462">
          <cell r="B462" t="str">
            <v>REGULAR STAFF</v>
          </cell>
        </row>
        <row r="463">
          <cell r="B463" t="str">
            <v>PM</v>
          </cell>
        </row>
        <row r="464">
          <cell r="B464" t="str">
            <v>RE</v>
          </cell>
        </row>
        <row r="465">
          <cell r="B465" t="str">
            <v>SPE</v>
          </cell>
        </row>
        <row r="466">
          <cell r="B466" t="str">
            <v>PE</v>
          </cell>
        </row>
        <row r="467">
          <cell r="B467" t="str">
            <v>AE</v>
          </cell>
        </row>
        <row r="468">
          <cell r="B468" t="str">
            <v>JE</v>
          </cell>
        </row>
        <row r="469">
          <cell r="B469" t="str">
            <v>SUPERVISOR</v>
          </cell>
        </row>
        <row r="470">
          <cell r="B470" t="str">
            <v>W/A</v>
          </cell>
        </row>
        <row r="471">
          <cell r="B471" t="str">
            <v>CHARGE HAND</v>
          </cell>
        </row>
        <row r="473">
          <cell r="B473" t="str">
            <v>total amount</v>
          </cell>
        </row>
        <row r="486">
          <cell r="B486">
            <v>1</v>
          </cell>
        </row>
        <row r="487">
          <cell r="B487" t="str">
            <v>MACHINE_EQUIPMENT</v>
          </cell>
        </row>
        <row r="488">
          <cell r="B488" t="str">
            <v>MIXER MACHINE</v>
          </cell>
        </row>
        <row r="489">
          <cell r="B489" t="str">
            <v>VIBRATOR</v>
          </cell>
        </row>
        <row r="490">
          <cell r="B490" t="str">
            <v>TRECTOR</v>
          </cell>
        </row>
        <row r="492">
          <cell r="B492" t="str">
            <v>total amount</v>
          </cell>
        </row>
        <row r="511">
          <cell r="B511">
            <v>1</v>
          </cell>
        </row>
        <row r="512">
          <cell r="B512" t="str">
            <v>OVER HEADS</v>
          </cell>
        </row>
        <row r="513">
          <cell r="B513" t="str">
            <v>SITE O/H</v>
          </cell>
        </row>
        <row r="514">
          <cell r="B514" t="str">
            <v>CONVEYANCE</v>
          </cell>
        </row>
        <row r="515">
          <cell r="B515" t="str">
            <v>OTHER EXPENSES</v>
          </cell>
        </row>
        <row r="518">
          <cell r="B518" t="str">
            <v>total amount</v>
          </cell>
        </row>
        <row r="536">
          <cell r="B536">
            <v>1</v>
          </cell>
        </row>
        <row r="540">
          <cell r="B540" t="str">
            <v>Material</v>
          </cell>
          <cell r="C540" t="str">
            <v>Unit</v>
          </cell>
          <cell r="D540" t="str">
            <v>Rate</v>
          </cell>
        </row>
        <row r="541">
          <cell r="B541" t="str">
            <v xml:space="preserve">Cement </v>
          </cell>
          <cell r="C541" t="str">
            <v>bag</v>
          </cell>
          <cell r="D541">
            <v>4</v>
          </cell>
        </row>
        <row r="542">
          <cell r="B542" t="str">
            <v>Sand</v>
          </cell>
          <cell r="C542" t="str">
            <v>cmt</v>
          </cell>
          <cell r="D542">
            <v>352.8</v>
          </cell>
        </row>
        <row r="543">
          <cell r="B543" t="str">
            <v>Grit</v>
          </cell>
          <cell r="C543" t="str">
            <v>cmt</v>
          </cell>
          <cell r="D543">
            <v>352.8</v>
          </cell>
        </row>
        <row r="544">
          <cell r="B544" t="str">
            <v>Kapchi</v>
          </cell>
          <cell r="C544" t="str">
            <v>cmt</v>
          </cell>
          <cell r="D544">
            <v>529.20000000000005</v>
          </cell>
        </row>
        <row r="545">
          <cell r="B545" t="str">
            <v xml:space="preserve">Bricks </v>
          </cell>
          <cell r="C545" t="str">
            <v>nos</v>
          </cell>
          <cell r="D545">
            <v>2</v>
          </cell>
        </row>
        <row r="546">
          <cell r="B546" t="str">
            <v>Filling sand</v>
          </cell>
          <cell r="C546" t="str">
            <v>cmt</v>
          </cell>
          <cell r="D546">
            <v>282.24</v>
          </cell>
        </row>
        <row r="547">
          <cell r="B547" t="str">
            <v>Rubble</v>
          </cell>
          <cell r="C547" t="str">
            <v>cmt</v>
          </cell>
        </row>
        <row r="548">
          <cell r="B548" t="str">
            <v>Metal</v>
          </cell>
          <cell r="C548" t="str">
            <v>cmt</v>
          </cell>
          <cell r="D548">
            <v>352.8</v>
          </cell>
        </row>
        <row r="549">
          <cell r="B549" t="str">
            <v>Reinf. steel</v>
          </cell>
          <cell r="C549" t="str">
            <v>MT</v>
          </cell>
          <cell r="D549">
            <v>100</v>
          </cell>
        </row>
        <row r="550">
          <cell r="B550" t="str">
            <v>Str.Steel</v>
          </cell>
          <cell r="C550" t="str">
            <v>MT</v>
          </cell>
        </row>
        <row r="551">
          <cell r="B551" t="str">
            <v>S.BLOCK</v>
          </cell>
          <cell r="C551" t="str">
            <v>smt</v>
          </cell>
          <cell r="D551">
            <v>14</v>
          </cell>
        </row>
        <row r="552">
          <cell r="B552" t="str">
            <v>Brickbats</v>
          </cell>
          <cell r="C552" t="str">
            <v>cmt</v>
          </cell>
          <cell r="D552">
            <v>211.68</v>
          </cell>
        </row>
        <row r="553">
          <cell r="B553" t="str">
            <v>other-3</v>
          </cell>
        </row>
        <row r="554">
          <cell r="B554" t="str">
            <v>other-4</v>
          </cell>
        </row>
        <row r="555">
          <cell r="B555" t="str">
            <v>other-5</v>
          </cell>
        </row>
        <row r="833">
          <cell r="B833" t="str">
            <v>INFRASTRUCTURE_ENTRY</v>
          </cell>
        </row>
        <row r="834">
          <cell r="B834" t="str">
            <v>STRUCTURE</v>
          </cell>
          <cell r="C834" t="str">
            <v>AREA/NO.</v>
          </cell>
          <cell r="D834" t="str">
            <v>UNIT</v>
          </cell>
          <cell r="E834" t="str">
            <v>RATE</v>
          </cell>
          <cell r="F834" t="str">
            <v>AMOUNT</v>
          </cell>
        </row>
        <row r="835">
          <cell r="B835" t="str">
            <v>STORE</v>
          </cell>
          <cell r="C835">
            <v>0</v>
          </cell>
          <cell r="D835" t="str">
            <v>SMT</v>
          </cell>
          <cell r="E835">
            <v>150</v>
          </cell>
          <cell r="F835">
            <v>0</v>
          </cell>
        </row>
        <row r="836">
          <cell r="B836" t="str">
            <v>OFFICE BUILDING</v>
          </cell>
          <cell r="C836">
            <v>0</v>
          </cell>
          <cell r="D836" t="str">
            <v>SMT</v>
          </cell>
          <cell r="E836">
            <v>250</v>
          </cell>
          <cell r="F836">
            <v>0</v>
          </cell>
        </row>
        <row r="837">
          <cell r="B837" t="str">
            <v>WATER TANK</v>
          </cell>
          <cell r="F837">
            <v>0</v>
          </cell>
        </row>
        <row r="838">
          <cell r="B838" t="str">
            <v>CEMENT GODOWN</v>
          </cell>
          <cell r="F838">
            <v>0</v>
          </cell>
        </row>
        <row r="839">
          <cell r="B839" t="str">
            <v>LABOUR COLONY</v>
          </cell>
          <cell r="F839">
            <v>0</v>
          </cell>
        </row>
        <row r="840">
          <cell r="B840" t="str">
            <v>STAFF QUARTERS</v>
          </cell>
          <cell r="F840">
            <v>0</v>
          </cell>
        </row>
        <row r="841">
          <cell r="B841" t="str">
            <v>BORE</v>
          </cell>
          <cell r="C841">
            <v>0</v>
          </cell>
          <cell r="E841">
            <v>10000</v>
          </cell>
          <cell r="F841">
            <v>0</v>
          </cell>
        </row>
        <row r="842">
          <cell r="B842" t="str">
            <v>PIPELINE</v>
          </cell>
          <cell r="C842">
            <v>0</v>
          </cell>
          <cell r="D842" t="str">
            <v>RMT</v>
          </cell>
          <cell r="E842">
            <v>15</v>
          </cell>
          <cell r="F842">
            <v>0</v>
          </cell>
        </row>
        <row r="843">
          <cell r="B843" t="str">
            <v>ROAD</v>
          </cell>
          <cell r="F843">
            <v>0</v>
          </cell>
        </row>
        <row r="844">
          <cell r="B844" t="str">
            <v>ELECTRIFICATION</v>
          </cell>
          <cell r="F844">
            <v>0</v>
          </cell>
        </row>
        <row r="845">
          <cell r="B845" t="str">
            <v>ERECTION OF BATCH MIXING PLANT</v>
          </cell>
          <cell r="F845">
            <v>0</v>
          </cell>
        </row>
        <row r="846">
          <cell r="F846">
            <v>0</v>
          </cell>
        </row>
        <row r="847">
          <cell r="B847" t="str">
            <v>total infra-structure</v>
          </cell>
          <cell r="F847">
            <v>1600000</v>
          </cell>
        </row>
        <row r="848">
          <cell r="F848">
            <v>0</v>
          </cell>
        </row>
        <row r="849">
          <cell r="F849">
            <v>0</v>
          </cell>
        </row>
        <row r="850">
          <cell r="F850">
            <v>0</v>
          </cell>
        </row>
        <row r="851">
          <cell r="F851">
            <v>0</v>
          </cell>
        </row>
        <row r="852">
          <cell r="F852">
            <v>0</v>
          </cell>
        </row>
        <row r="853">
          <cell r="F853">
            <v>0</v>
          </cell>
        </row>
        <row r="854">
          <cell r="F854">
            <v>0</v>
          </cell>
        </row>
        <row r="855">
          <cell r="F855">
            <v>0</v>
          </cell>
        </row>
        <row r="856">
          <cell r="F856">
            <v>0</v>
          </cell>
        </row>
        <row r="857">
          <cell r="F857">
            <v>0</v>
          </cell>
        </row>
        <row r="858">
          <cell r="B858" t="str">
            <v>TOTAL</v>
          </cell>
          <cell r="F858">
            <v>1600000</v>
          </cell>
        </row>
      </sheetData>
      <sheetData sheetId="5">
        <row r="437">
          <cell r="B437" t="str">
            <v>TOTAL CONSUMPTION</v>
          </cell>
        </row>
      </sheetData>
      <sheetData sheetId="6" refreshError="1"/>
      <sheetData sheetId="7" refreshError="1"/>
      <sheetData sheetId="8">
        <row r="1">
          <cell r="A1" t="str">
            <v>Macro1</v>
          </cell>
          <cell r="B1" t="str">
            <v>Macro2 (M)</v>
          </cell>
        </row>
        <row r="2">
          <cell r="B2" t="b">
            <v>1</v>
          </cell>
        </row>
        <row r="3">
          <cell r="B3" t="b">
            <v>1</v>
          </cell>
        </row>
        <row r="4">
          <cell r="B4" t="b">
            <v>1</v>
          </cell>
        </row>
        <row r="5">
          <cell r="B5" t="b">
            <v>1</v>
          </cell>
        </row>
        <row r="6">
          <cell r="B6" t="b">
            <v>1</v>
          </cell>
        </row>
        <row r="7">
          <cell r="B7" t="e">
            <v>#VALUE!</v>
          </cell>
        </row>
        <row r="8">
          <cell r="B8" t="b">
            <v>1</v>
          </cell>
        </row>
        <row r="9">
          <cell r="B9" t="b">
            <v>1</v>
          </cell>
        </row>
        <row r="10">
          <cell r="B10" t="b">
            <v>1</v>
          </cell>
        </row>
        <row r="11">
          <cell r="B11" t="b">
            <v>1</v>
          </cell>
        </row>
        <row r="12">
          <cell r="B12" t="b">
            <v>1</v>
          </cell>
        </row>
        <row r="13">
          <cell r="B13" t="b">
            <v>1</v>
          </cell>
        </row>
        <row r="14">
          <cell r="B14" t="b">
            <v>1</v>
          </cell>
        </row>
        <row r="15">
          <cell r="B15" t="b">
            <v>1</v>
          </cell>
        </row>
        <row r="16">
          <cell r="B16" t="b">
            <v>1</v>
          </cell>
        </row>
        <row r="17">
          <cell r="B17" t="b">
            <v>1</v>
          </cell>
        </row>
        <row r="18">
          <cell r="B18" t="b">
            <v>1</v>
          </cell>
        </row>
        <row r="19">
          <cell r="B19" t="b">
            <v>1</v>
          </cell>
        </row>
        <row r="20">
          <cell r="B20" t="b">
            <v>1</v>
          </cell>
        </row>
        <row r="21">
          <cell r="B21" t="b">
            <v>1</v>
          </cell>
        </row>
        <row r="22">
          <cell r="B22" t="b">
            <v>1</v>
          </cell>
        </row>
        <row r="23">
          <cell r="B23" t="b">
            <v>1</v>
          </cell>
        </row>
        <row r="24">
          <cell r="B24" t="b">
            <v>1</v>
          </cell>
        </row>
        <row r="25">
          <cell r="B25" t="b">
            <v>1</v>
          </cell>
        </row>
      </sheetData>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FORM6"/>
      <sheetName val="FORM7"/>
      <sheetName val="sheeet7"/>
      <sheetName val="INPUT SHEET"/>
      <sheetName val="Macro1"/>
      <sheetName val="RES-PLANNING"/>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op sheet"/>
      <sheetName val="Summary"/>
      <sheetName val="Measurment"/>
      <sheetName val="Extra Items"/>
      <sheetName val="BILL CO.SUPP."/>
      <sheetName val="BILL.sheet"/>
      <sheetName val="Rate Analysis"/>
    </sheetNames>
    <sheetDataSet>
      <sheetData sheetId="0"/>
      <sheetData sheetId="1"/>
      <sheetData sheetId="2"/>
      <sheetData sheetId="3"/>
      <sheetData sheetId="4"/>
      <sheetData sheetId="5"/>
      <sheetData sheetId="6"/>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s>
    <sheetDataSet>
      <sheetData sheetId="0">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BOQ Distribution"/>
      <sheetName val="Measurment"/>
      <sheetName val="FORM7"/>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MPR_PA_1"/>
      <sheetName val="sheeet7"/>
      <sheetName val="A.O.R (2)"/>
      <sheetName val="AOR"/>
      <sheetName val="FORM7"/>
      <sheetName val="top_sheet"/>
      <sheetName val="Str__Steel"/>
      <sheetName val="Steel_Column"/>
      <sheetName val="Sheet_Pile_Fab"/>
      <sheetName val="Sheet_Pile_Erec"/>
      <sheetName val="Steel_Consp__Dtl"/>
      <sheetName val="Steel_Reconcile"/>
      <sheetName val="Mat_Consp_"/>
      <sheetName val="Summary_Extra"/>
      <sheetName val="Measurment_Extra"/>
      <sheetName val="A_O_R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NING"/>
      <sheetName val="ACHIEVED"/>
      <sheetName val="plan-achieved"/>
      <sheetName val="Sheet1"/>
      <sheetName val="INPUT SHEET"/>
      <sheetName val="RES-PLANNING"/>
      <sheetName val="SUMMARY"/>
      <sheetName val="Module1"/>
      <sheetName val="Macro1"/>
      <sheetName val="BLK2"/>
      <sheetName val="BLK3"/>
      <sheetName val="UG"/>
      <sheetName val="E &amp; R"/>
      <sheetName val="radar"/>
      <sheetName val="Module2"/>
      <sheetName val="0000000"/>
      <sheetName val="1000000"/>
      <sheetName val="AoR Finishing"/>
      <sheetName val="abst-of -cost"/>
    </sheetNames>
    <sheetDataSet>
      <sheetData sheetId="0"/>
      <sheetData sheetId="1"/>
      <sheetData sheetId="2"/>
      <sheetData sheetId="3"/>
      <sheetData sheetId="4"/>
      <sheetData sheetId="5"/>
      <sheetData sheetId="6"/>
      <sheetData sheetId="7" refreshError="1"/>
      <sheetData sheetId="8" refreshError="1"/>
      <sheetData sheetId="9" refreshError="1">
        <row r="1">
          <cell r="A1" t="str">
            <v>MONTHLY PLANNING</v>
          </cell>
        </row>
        <row r="2">
          <cell r="A2" t="str">
            <v>Doc. No. 402-D-29a(R2)</v>
          </cell>
          <cell r="X2" t="str">
            <v>Department: Construction</v>
          </cell>
        </row>
        <row r="3">
          <cell r="A3" t="str">
            <v>Reference ISO 9002:1994 Section. 4.02</v>
          </cell>
        </row>
        <row r="4">
          <cell r="A4" t="str">
            <v>Approved by Mr.</v>
          </cell>
          <cell r="F4" t="str">
            <v xml:space="preserve">         Date 22-09-96</v>
          </cell>
          <cell r="J4" t="str">
            <v xml:space="preserve">Rev. N0.    </v>
          </cell>
          <cell r="X4" t="str">
            <v xml:space="preserve">                     Page 01 of 01</v>
          </cell>
        </row>
        <row r="5">
          <cell r="A5" t="str">
            <v xml:space="preserve">          JMC Projects (India) Ltd.</v>
          </cell>
        </row>
        <row r="6">
          <cell r="B6" t="str">
            <v>Name of site: Infosys</v>
          </cell>
        </row>
        <row r="7">
          <cell r="B7" t="str">
            <v>Building :   Block - 02</v>
          </cell>
        </row>
        <row r="8">
          <cell r="B8" t="str">
            <v>Planning for the month:         OCT'99</v>
          </cell>
        </row>
        <row r="9">
          <cell r="A9" t="str">
            <v>Sr.</v>
          </cell>
          <cell r="B9" t="str">
            <v>Activity</v>
          </cell>
          <cell r="C9" t="str">
            <v>Unit</v>
          </cell>
          <cell r="D9" t="str">
            <v>Rate</v>
          </cell>
          <cell r="E9" t="str">
            <v>Month's  target</v>
          </cell>
          <cell r="G9" t="str">
            <v>1 st Week</v>
          </cell>
          <cell r="K9" t="str">
            <v>2 st Week</v>
          </cell>
          <cell r="O9" t="str">
            <v>3 st Week</v>
          </cell>
          <cell r="S9" t="str">
            <v>4 st Week</v>
          </cell>
          <cell r="W9" t="str">
            <v>Total Achieved</v>
          </cell>
          <cell r="Y9" t="str">
            <v>Remark</v>
          </cell>
        </row>
        <row r="10">
          <cell r="A10" t="str">
            <v>No.</v>
          </cell>
          <cell r="G10" t="str">
            <v>Target</v>
          </cell>
          <cell r="I10" t="str">
            <v>Achieved</v>
          </cell>
          <cell r="K10" t="str">
            <v>Target</v>
          </cell>
          <cell r="M10" t="str">
            <v>Achieved</v>
          </cell>
          <cell r="O10" t="str">
            <v>Target</v>
          </cell>
          <cell r="Q10" t="str">
            <v>Achieved</v>
          </cell>
          <cell r="S10" t="str">
            <v>Target</v>
          </cell>
          <cell r="U10" t="str">
            <v xml:space="preserve">       Achieved</v>
          </cell>
        </row>
        <row r="11">
          <cell r="E11" t="str">
            <v>Qnt.</v>
          </cell>
          <cell r="F11" t="str">
            <v>Amt.</v>
          </cell>
          <cell r="G11" t="str">
            <v>Qnt.</v>
          </cell>
          <cell r="H11" t="str">
            <v>Amt.</v>
          </cell>
          <cell r="I11" t="str">
            <v>Qnt.</v>
          </cell>
          <cell r="J11" t="str">
            <v>Amt.</v>
          </cell>
          <cell r="K11" t="str">
            <v>Qnt.</v>
          </cell>
          <cell r="L11" t="str">
            <v>Amt.</v>
          </cell>
          <cell r="M11" t="str">
            <v>Qnt.</v>
          </cell>
          <cell r="N11" t="str">
            <v>Amt.</v>
          </cell>
          <cell r="O11" t="str">
            <v>Qnt.</v>
          </cell>
          <cell r="P11" t="str">
            <v>Amt.</v>
          </cell>
          <cell r="Q11" t="str">
            <v>Qnt.</v>
          </cell>
          <cell r="R11" t="str">
            <v>Amt.</v>
          </cell>
          <cell r="S11" t="str">
            <v>Qnt.</v>
          </cell>
          <cell r="T11" t="str">
            <v>Amt.</v>
          </cell>
          <cell r="U11" t="str">
            <v>Qnt.</v>
          </cell>
          <cell r="V11" t="str">
            <v>Amt.</v>
          </cell>
          <cell r="W11" t="str">
            <v>Qnt.</v>
          </cell>
          <cell r="X11" t="str">
            <v>Amt.</v>
          </cell>
        </row>
        <row r="12">
          <cell r="A12" t="str">
            <v>EW1.1</v>
          </cell>
          <cell r="B12" t="str">
            <v xml:space="preserve">Earth work excavation for levelling and lowering the ground upto 1.5m </v>
          </cell>
          <cell r="C12" t="str">
            <v>Cum</v>
          </cell>
          <cell r="D12">
            <v>68</v>
          </cell>
          <cell r="E12">
            <v>0</v>
          </cell>
          <cell r="F12">
            <v>0</v>
          </cell>
          <cell r="G12">
            <v>0</v>
          </cell>
          <cell r="H12">
            <v>0</v>
          </cell>
          <cell r="J12">
            <v>0</v>
          </cell>
          <cell r="K12">
            <v>0</v>
          </cell>
          <cell r="L12">
            <v>0</v>
          </cell>
          <cell r="N12">
            <v>0</v>
          </cell>
          <cell r="O12">
            <v>0</v>
          </cell>
          <cell r="P12">
            <v>0</v>
          </cell>
          <cell r="R12">
            <v>0</v>
          </cell>
          <cell r="S12">
            <v>0</v>
          </cell>
          <cell r="T12">
            <v>0</v>
          </cell>
          <cell r="V12">
            <v>0</v>
          </cell>
          <cell r="W12">
            <v>0</v>
          </cell>
          <cell r="X12">
            <v>0</v>
          </cell>
        </row>
        <row r="13">
          <cell r="A13" t="str">
            <v>EW1.1a</v>
          </cell>
          <cell r="B13" t="str">
            <v>Earth work excavation for levelling and lowering the ground upto 1.5m to 3.0m for Area grading</v>
          </cell>
          <cell r="C13" t="str">
            <v>Cum</v>
          </cell>
          <cell r="D13">
            <v>75</v>
          </cell>
          <cell r="E13">
            <v>0</v>
          </cell>
          <cell r="F13">
            <v>0</v>
          </cell>
          <cell r="G13">
            <v>0</v>
          </cell>
          <cell r="H13">
            <v>0</v>
          </cell>
          <cell r="J13">
            <v>0</v>
          </cell>
          <cell r="K13">
            <v>0</v>
          </cell>
          <cell r="L13">
            <v>0</v>
          </cell>
          <cell r="N13">
            <v>0</v>
          </cell>
          <cell r="O13">
            <v>0</v>
          </cell>
          <cell r="P13">
            <v>0</v>
          </cell>
          <cell r="R13">
            <v>0</v>
          </cell>
          <cell r="S13">
            <v>0</v>
          </cell>
          <cell r="T13">
            <v>0</v>
          </cell>
          <cell r="V13">
            <v>0</v>
          </cell>
          <cell r="W13">
            <v>0</v>
          </cell>
          <cell r="X13">
            <v>0</v>
          </cell>
        </row>
        <row r="14">
          <cell r="A14" t="str">
            <v>EW1.2a</v>
          </cell>
          <cell r="B14" t="str">
            <v>Excavation 0-1.5 M</v>
          </cell>
          <cell r="C14" t="str">
            <v>Cum</v>
          </cell>
          <cell r="D14">
            <v>85</v>
          </cell>
          <cell r="E14">
            <v>0</v>
          </cell>
          <cell r="F14">
            <v>0</v>
          </cell>
          <cell r="G14">
            <v>0</v>
          </cell>
          <cell r="H14">
            <v>0</v>
          </cell>
          <cell r="J14">
            <v>0</v>
          </cell>
          <cell r="K14">
            <v>0</v>
          </cell>
          <cell r="L14">
            <v>0</v>
          </cell>
          <cell r="N14">
            <v>0</v>
          </cell>
          <cell r="O14">
            <v>0</v>
          </cell>
          <cell r="P14">
            <v>0</v>
          </cell>
          <cell r="R14">
            <v>0</v>
          </cell>
          <cell r="S14">
            <v>0</v>
          </cell>
          <cell r="T14">
            <v>0</v>
          </cell>
          <cell r="V14">
            <v>0</v>
          </cell>
          <cell r="W14">
            <v>0</v>
          </cell>
          <cell r="X14">
            <v>0</v>
          </cell>
        </row>
        <row r="15">
          <cell r="A15" t="str">
            <v>EW1.2b</v>
          </cell>
          <cell r="B15" t="str">
            <v>Excavation 1.5 M to 3.0 M</v>
          </cell>
          <cell r="C15" t="str">
            <v>Cum</v>
          </cell>
          <cell r="D15">
            <v>98</v>
          </cell>
          <cell r="E15">
            <v>0</v>
          </cell>
          <cell r="F15">
            <v>0</v>
          </cell>
          <cell r="G15">
            <v>0</v>
          </cell>
          <cell r="H15">
            <v>0</v>
          </cell>
          <cell r="J15">
            <v>0</v>
          </cell>
          <cell r="K15">
            <v>0</v>
          </cell>
          <cell r="L15">
            <v>0</v>
          </cell>
          <cell r="N15">
            <v>0</v>
          </cell>
          <cell r="O15">
            <v>0</v>
          </cell>
          <cell r="P15">
            <v>0</v>
          </cell>
          <cell r="R15">
            <v>0</v>
          </cell>
          <cell r="S15">
            <v>0</v>
          </cell>
          <cell r="T15">
            <v>0</v>
          </cell>
          <cell r="V15">
            <v>0</v>
          </cell>
          <cell r="W15">
            <v>0</v>
          </cell>
          <cell r="X15">
            <v>0</v>
          </cell>
        </row>
        <row r="16">
          <cell r="A16" t="str">
            <v>EW1.2c</v>
          </cell>
          <cell r="B16" t="str">
            <v>Excavation 3.0 M to 4.5 M</v>
          </cell>
          <cell r="C16" t="str">
            <v>Cum</v>
          </cell>
          <cell r="D16">
            <v>113</v>
          </cell>
          <cell r="E16">
            <v>0</v>
          </cell>
          <cell r="F16">
            <v>0</v>
          </cell>
          <cell r="G16">
            <v>0</v>
          </cell>
          <cell r="H16">
            <v>0</v>
          </cell>
          <cell r="J16">
            <v>0</v>
          </cell>
          <cell r="K16">
            <v>0</v>
          </cell>
          <cell r="L16">
            <v>0</v>
          </cell>
          <cell r="N16">
            <v>0</v>
          </cell>
          <cell r="O16">
            <v>0</v>
          </cell>
          <cell r="P16">
            <v>0</v>
          </cell>
          <cell r="R16">
            <v>0</v>
          </cell>
          <cell r="S16">
            <v>0</v>
          </cell>
          <cell r="T16">
            <v>0</v>
          </cell>
          <cell r="V16">
            <v>0</v>
          </cell>
          <cell r="W16">
            <v>0</v>
          </cell>
          <cell r="X16">
            <v>0</v>
          </cell>
        </row>
        <row r="17">
          <cell r="A17" t="str">
            <v>EW1.3</v>
          </cell>
          <cell r="B17" t="str">
            <v>Excavation in Hard rock</v>
          </cell>
          <cell r="C17" t="str">
            <v>Cum</v>
          </cell>
          <cell r="D17">
            <v>334</v>
          </cell>
          <cell r="E17">
            <v>0</v>
          </cell>
          <cell r="F17">
            <v>0</v>
          </cell>
          <cell r="G17">
            <v>0</v>
          </cell>
          <cell r="H17">
            <v>0</v>
          </cell>
          <cell r="J17">
            <v>0</v>
          </cell>
          <cell r="K17">
            <v>0</v>
          </cell>
          <cell r="L17">
            <v>0</v>
          </cell>
          <cell r="N17">
            <v>0</v>
          </cell>
          <cell r="O17">
            <v>0</v>
          </cell>
          <cell r="P17">
            <v>0</v>
          </cell>
          <cell r="R17">
            <v>0</v>
          </cell>
          <cell r="S17">
            <v>0</v>
          </cell>
          <cell r="T17">
            <v>0</v>
          </cell>
          <cell r="V17">
            <v>0</v>
          </cell>
          <cell r="W17">
            <v>0</v>
          </cell>
          <cell r="X17">
            <v>0</v>
          </cell>
        </row>
        <row r="18">
          <cell r="A18" t="str">
            <v>EW1.4</v>
          </cell>
          <cell r="B18" t="str">
            <v>Excavation in Soft rock</v>
          </cell>
          <cell r="C18" t="str">
            <v>Cum</v>
          </cell>
          <cell r="D18">
            <v>227</v>
          </cell>
          <cell r="E18">
            <v>0</v>
          </cell>
          <cell r="F18">
            <v>0</v>
          </cell>
          <cell r="G18">
            <v>0</v>
          </cell>
          <cell r="H18">
            <v>0</v>
          </cell>
          <cell r="J18">
            <v>0</v>
          </cell>
          <cell r="K18">
            <v>0</v>
          </cell>
          <cell r="L18">
            <v>0</v>
          </cell>
          <cell r="N18">
            <v>0</v>
          </cell>
          <cell r="O18">
            <v>0</v>
          </cell>
          <cell r="P18">
            <v>0</v>
          </cell>
          <cell r="R18">
            <v>0</v>
          </cell>
          <cell r="S18">
            <v>0</v>
          </cell>
          <cell r="T18">
            <v>0</v>
          </cell>
          <cell r="V18">
            <v>0</v>
          </cell>
          <cell r="W18">
            <v>0</v>
          </cell>
          <cell r="X18">
            <v>0</v>
          </cell>
        </row>
        <row r="19">
          <cell r="A19" t="str">
            <v>EW1.5a</v>
          </cell>
          <cell r="B19" t="str">
            <v xml:space="preserve">Earth filling </v>
          </cell>
          <cell r="C19" t="str">
            <v>Cum</v>
          </cell>
          <cell r="D19">
            <v>50</v>
          </cell>
          <cell r="E19">
            <v>0</v>
          </cell>
          <cell r="F19">
            <v>0</v>
          </cell>
          <cell r="G19">
            <v>0</v>
          </cell>
          <cell r="H19">
            <v>0</v>
          </cell>
          <cell r="J19">
            <v>0</v>
          </cell>
          <cell r="K19">
            <v>0</v>
          </cell>
          <cell r="L19">
            <v>0</v>
          </cell>
          <cell r="N19">
            <v>0</v>
          </cell>
          <cell r="O19">
            <v>0</v>
          </cell>
          <cell r="P19">
            <v>0</v>
          </cell>
          <cell r="R19">
            <v>0</v>
          </cell>
          <cell r="S19">
            <v>0</v>
          </cell>
          <cell r="T19">
            <v>0</v>
          </cell>
          <cell r="V19">
            <v>0</v>
          </cell>
          <cell r="W19">
            <v>0</v>
          </cell>
          <cell r="X19">
            <v>0</v>
          </cell>
        </row>
        <row r="20">
          <cell r="A20" t="str">
            <v>EW1.6</v>
          </cell>
          <cell r="B20" t="str">
            <v xml:space="preserve">Earth filling  with  earth brought from outside </v>
          </cell>
          <cell r="C20" t="str">
            <v>Cum</v>
          </cell>
          <cell r="D20">
            <v>300</v>
          </cell>
          <cell r="E20">
            <v>0</v>
          </cell>
          <cell r="F20">
            <v>0</v>
          </cell>
          <cell r="G20">
            <v>0</v>
          </cell>
          <cell r="H20">
            <v>0</v>
          </cell>
          <cell r="J20">
            <v>0</v>
          </cell>
          <cell r="K20">
            <v>0</v>
          </cell>
          <cell r="L20">
            <v>0</v>
          </cell>
          <cell r="N20">
            <v>0</v>
          </cell>
          <cell r="O20">
            <v>0</v>
          </cell>
          <cell r="P20">
            <v>0</v>
          </cell>
          <cell r="R20">
            <v>0</v>
          </cell>
          <cell r="S20">
            <v>0</v>
          </cell>
          <cell r="T20">
            <v>0</v>
          </cell>
          <cell r="V20">
            <v>0</v>
          </cell>
          <cell r="W20">
            <v>0</v>
          </cell>
          <cell r="X20">
            <v>0</v>
          </cell>
        </row>
        <row r="21">
          <cell r="A21" t="str">
            <v>EW1.7</v>
          </cell>
          <cell r="B21" t="str">
            <v>Carting away debris &amp; excavated earth outside Infosys premises upto 1 Km.</v>
          </cell>
          <cell r="C21" t="str">
            <v>Cum</v>
          </cell>
          <cell r="D21">
            <v>55</v>
          </cell>
          <cell r="E21">
            <v>0</v>
          </cell>
          <cell r="F21">
            <v>0</v>
          </cell>
          <cell r="G21">
            <v>0</v>
          </cell>
          <cell r="H21">
            <v>0</v>
          </cell>
          <cell r="J21">
            <v>0</v>
          </cell>
          <cell r="K21">
            <v>0</v>
          </cell>
          <cell r="L21">
            <v>0</v>
          </cell>
          <cell r="N21">
            <v>0</v>
          </cell>
          <cell r="O21">
            <v>0</v>
          </cell>
          <cell r="P21">
            <v>0</v>
          </cell>
          <cell r="R21">
            <v>0</v>
          </cell>
          <cell r="S21">
            <v>0</v>
          </cell>
          <cell r="T21">
            <v>0</v>
          </cell>
          <cell r="V21">
            <v>0</v>
          </cell>
          <cell r="W21">
            <v>0</v>
          </cell>
          <cell r="X21">
            <v>0</v>
          </cell>
        </row>
        <row r="22">
          <cell r="A22" t="str">
            <v>PCC2.1</v>
          </cell>
          <cell r="B22" t="str">
            <v>Providing and laying cement concrete 1:3:6 using 20mm  with necessary shuttering etc., complete for drain.</v>
          </cell>
          <cell r="C22" t="str">
            <v>Cum</v>
          </cell>
          <cell r="D22">
            <v>1247</v>
          </cell>
          <cell r="E22">
            <v>0</v>
          </cell>
          <cell r="F22">
            <v>0</v>
          </cell>
          <cell r="G22">
            <v>0</v>
          </cell>
          <cell r="H22">
            <v>0</v>
          </cell>
          <cell r="J22">
            <v>0</v>
          </cell>
          <cell r="K22">
            <v>0</v>
          </cell>
          <cell r="L22">
            <v>0</v>
          </cell>
          <cell r="N22">
            <v>0</v>
          </cell>
          <cell r="O22">
            <v>0</v>
          </cell>
          <cell r="P22">
            <v>0</v>
          </cell>
          <cell r="R22">
            <v>0</v>
          </cell>
          <cell r="S22">
            <v>0</v>
          </cell>
          <cell r="T22">
            <v>0</v>
          </cell>
          <cell r="V22">
            <v>0</v>
          </cell>
          <cell r="W22">
            <v>0</v>
          </cell>
          <cell r="X22">
            <v>0</v>
          </cell>
        </row>
        <row r="23">
          <cell r="A23" t="str">
            <v>PCC2.2</v>
          </cell>
          <cell r="B23" t="str">
            <v>Providing &amp; laying cement concrete 1:4:8 for foundation using 40mm , shuttering etc., complete.</v>
          </cell>
          <cell r="C23" t="str">
            <v>Cum</v>
          </cell>
          <cell r="D23">
            <v>1126</v>
          </cell>
          <cell r="E23">
            <v>0</v>
          </cell>
          <cell r="F23">
            <v>0</v>
          </cell>
          <cell r="G23">
            <v>0</v>
          </cell>
          <cell r="H23">
            <v>0</v>
          </cell>
          <cell r="J23">
            <v>0</v>
          </cell>
          <cell r="K23">
            <v>0</v>
          </cell>
          <cell r="L23">
            <v>0</v>
          </cell>
          <cell r="N23">
            <v>0</v>
          </cell>
          <cell r="O23">
            <v>0</v>
          </cell>
          <cell r="P23">
            <v>0</v>
          </cell>
          <cell r="R23">
            <v>0</v>
          </cell>
          <cell r="S23">
            <v>0</v>
          </cell>
          <cell r="T23">
            <v>0</v>
          </cell>
          <cell r="V23">
            <v>0</v>
          </cell>
          <cell r="W23">
            <v>0</v>
          </cell>
          <cell r="X23">
            <v>0</v>
          </cell>
        </row>
        <row r="24">
          <cell r="A24" t="str">
            <v>PCC 2.3</v>
          </cell>
          <cell r="B24" t="str">
            <v xml:space="preserve">Providing and laying cement concrete 1:2:4 for above raft projection </v>
          </cell>
          <cell r="C24" t="str">
            <v>Cum</v>
          </cell>
          <cell r="D24">
            <v>1214</v>
          </cell>
          <cell r="E24">
            <v>0</v>
          </cell>
          <cell r="F24">
            <v>0</v>
          </cell>
          <cell r="G24">
            <v>0</v>
          </cell>
          <cell r="H24">
            <v>0</v>
          </cell>
          <cell r="J24">
            <v>0</v>
          </cell>
          <cell r="K24">
            <v>0</v>
          </cell>
          <cell r="L24">
            <v>0</v>
          </cell>
          <cell r="N24">
            <v>0</v>
          </cell>
          <cell r="O24">
            <v>0</v>
          </cell>
          <cell r="P24">
            <v>0</v>
          </cell>
          <cell r="R24">
            <v>0</v>
          </cell>
          <cell r="S24">
            <v>0</v>
          </cell>
          <cell r="T24">
            <v>0</v>
          </cell>
          <cell r="V24">
            <v>0</v>
          </cell>
          <cell r="W24">
            <v>0</v>
          </cell>
          <cell r="X24">
            <v>0</v>
          </cell>
        </row>
        <row r="25">
          <cell r="A25" t="str">
            <v>PCC 2.4</v>
          </cell>
          <cell r="B25" t="str">
            <v>Providing and laying cement concrete 1:4:8 for flooring using 20mm complete.</v>
          </cell>
          <cell r="C25" t="str">
            <v>Cum</v>
          </cell>
          <cell r="D25">
            <v>1382</v>
          </cell>
          <cell r="E25">
            <v>0</v>
          </cell>
          <cell r="F25">
            <v>0</v>
          </cell>
          <cell r="G25">
            <v>0</v>
          </cell>
          <cell r="H25">
            <v>0</v>
          </cell>
          <cell r="J25">
            <v>0</v>
          </cell>
          <cell r="K25">
            <v>0</v>
          </cell>
          <cell r="L25">
            <v>0</v>
          </cell>
          <cell r="N25">
            <v>0</v>
          </cell>
          <cell r="O25">
            <v>0</v>
          </cell>
          <cell r="P25">
            <v>0</v>
          </cell>
          <cell r="R25">
            <v>0</v>
          </cell>
          <cell r="S25">
            <v>0</v>
          </cell>
          <cell r="T25">
            <v>0</v>
          </cell>
          <cell r="V25">
            <v>0</v>
          </cell>
          <cell r="W25">
            <v>0</v>
          </cell>
          <cell r="X25">
            <v>0</v>
          </cell>
        </row>
        <row r="26">
          <cell r="A26" t="str">
            <v>PCC 2.5</v>
          </cell>
          <cell r="B26" t="str">
            <v>Providing and laying 1:3:6 concrete using for flagging concrete including  shuttering</v>
          </cell>
          <cell r="C26" t="str">
            <v>Cum</v>
          </cell>
          <cell r="D26">
            <v>2523</v>
          </cell>
          <cell r="E26">
            <v>0</v>
          </cell>
          <cell r="F26">
            <v>0</v>
          </cell>
          <cell r="G26">
            <v>0</v>
          </cell>
          <cell r="H26">
            <v>0</v>
          </cell>
          <cell r="J26">
            <v>0</v>
          </cell>
          <cell r="K26">
            <v>0</v>
          </cell>
          <cell r="L26">
            <v>0</v>
          </cell>
          <cell r="N26">
            <v>0</v>
          </cell>
          <cell r="O26">
            <v>0</v>
          </cell>
          <cell r="P26">
            <v>0</v>
          </cell>
          <cell r="R26">
            <v>0</v>
          </cell>
          <cell r="S26">
            <v>0</v>
          </cell>
          <cell r="T26">
            <v>0</v>
          </cell>
          <cell r="V26">
            <v>0</v>
          </cell>
          <cell r="W26">
            <v>0</v>
          </cell>
          <cell r="X26">
            <v>0</v>
          </cell>
        </row>
        <row r="27">
          <cell r="A27" t="str">
            <v>PCC 2.6(1)</v>
          </cell>
          <cell r="B27" t="str">
            <v>Providing and laying 1:2:4 concrete  in toilet  including shuttering Ground Floor</v>
          </cell>
          <cell r="C27" t="str">
            <v>Cum</v>
          </cell>
          <cell r="D27">
            <v>1214</v>
          </cell>
          <cell r="E27">
            <v>10</v>
          </cell>
          <cell r="F27">
            <v>12140</v>
          </cell>
          <cell r="G27">
            <v>0</v>
          </cell>
          <cell r="H27">
            <v>0</v>
          </cell>
          <cell r="J27">
            <v>0</v>
          </cell>
          <cell r="K27">
            <v>0</v>
          </cell>
          <cell r="L27">
            <v>0</v>
          </cell>
          <cell r="N27">
            <v>0</v>
          </cell>
          <cell r="O27">
            <v>0</v>
          </cell>
          <cell r="P27">
            <v>0</v>
          </cell>
          <cell r="R27">
            <v>0</v>
          </cell>
          <cell r="S27">
            <v>10</v>
          </cell>
          <cell r="T27">
            <v>12140</v>
          </cell>
          <cell r="U27">
            <v>10</v>
          </cell>
          <cell r="V27">
            <v>12140</v>
          </cell>
          <cell r="W27">
            <v>10</v>
          </cell>
          <cell r="X27">
            <v>12140</v>
          </cell>
        </row>
        <row r="28">
          <cell r="A28" t="str">
            <v>PCC 2.6(2)</v>
          </cell>
          <cell r="B28" t="str">
            <v>Providing and laying 1:2:4 concrete  in toilet  including shuttering FirstFloor</v>
          </cell>
          <cell r="C28" t="str">
            <v>Cum</v>
          </cell>
          <cell r="D28">
            <v>1214</v>
          </cell>
          <cell r="E28">
            <v>0</v>
          </cell>
          <cell r="F28">
            <v>0</v>
          </cell>
          <cell r="G28">
            <v>0</v>
          </cell>
          <cell r="H28">
            <v>0</v>
          </cell>
          <cell r="J28">
            <v>0</v>
          </cell>
          <cell r="K28">
            <v>0</v>
          </cell>
          <cell r="L28">
            <v>0</v>
          </cell>
          <cell r="N28">
            <v>0</v>
          </cell>
          <cell r="O28">
            <v>0</v>
          </cell>
          <cell r="P28">
            <v>0</v>
          </cell>
          <cell r="R28">
            <v>0</v>
          </cell>
          <cell r="S28">
            <v>0</v>
          </cell>
          <cell r="T28">
            <v>0</v>
          </cell>
          <cell r="V28">
            <v>0</v>
          </cell>
          <cell r="W28">
            <v>0</v>
          </cell>
          <cell r="X28">
            <v>0</v>
          </cell>
        </row>
        <row r="29">
          <cell r="A29" t="str">
            <v>PCC 2.6(3)</v>
          </cell>
          <cell r="B29" t="str">
            <v>Providing and laying 1:2:4 concrete  in toilet  including shuttering SecondFloor</v>
          </cell>
          <cell r="C29" t="str">
            <v>Cum</v>
          </cell>
          <cell r="D29">
            <v>1214</v>
          </cell>
          <cell r="E29">
            <v>0</v>
          </cell>
          <cell r="F29">
            <v>0</v>
          </cell>
          <cell r="G29">
            <v>0</v>
          </cell>
          <cell r="H29">
            <v>0</v>
          </cell>
          <cell r="J29">
            <v>0</v>
          </cell>
          <cell r="K29">
            <v>0</v>
          </cell>
          <cell r="L29">
            <v>0</v>
          </cell>
          <cell r="N29">
            <v>0</v>
          </cell>
          <cell r="O29">
            <v>0</v>
          </cell>
          <cell r="P29">
            <v>0</v>
          </cell>
          <cell r="R29">
            <v>0</v>
          </cell>
          <cell r="S29">
            <v>0</v>
          </cell>
          <cell r="T29">
            <v>0</v>
          </cell>
          <cell r="V29">
            <v>0</v>
          </cell>
          <cell r="W29">
            <v>0</v>
          </cell>
          <cell r="X29">
            <v>0</v>
          </cell>
        </row>
        <row r="30">
          <cell r="A30" t="str">
            <v>PCC 2.6(4)</v>
          </cell>
          <cell r="B30" t="str">
            <v>Providing and laying 1:2:4 concrete  in toilet  including shuttering TerraceFloor</v>
          </cell>
          <cell r="C30" t="str">
            <v>Cum</v>
          </cell>
          <cell r="D30">
            <v>1214</v>
          </cell>
          <cell r="E30">
            <v>0</v>
          </cell>
          <cell r="F30">
            <v>0</v>
          </cell>
          <cell r="G30">
            <v>0</v>
          </cell>
          <cell r="H30">
            <v>0</v>
          </cell>
          <cell r="J30">
            <v>0</v>
          </cell>
          <cell r="K30">
            <v>0</v>
          </cell>
          <cell r="L30">
            <v>0</v>
          </cell>
          <cell r="N30">
            <v>0</v>
          </cell>
          <cell r="O30">
            <v>0</v>
          </cell>
          <cell r="P30">
            <v>0</v>
          </cell>
          <cell r="R30">
            <v>0</v>
          </cell>
          <cell r="S30">
            <v>0</v>
          </cell>
          <cell r="T30">
            <v>0</v>
          </cell>
          <cell r="V30">
            <v>0</v>
          </cell>
          <cell r="W30">
            <v>0</v>
          </cell>
          <cell r="X30">
            <v>0</v>
          </cell>
        </row>
        <row r="31">
          <cell r="A31" t="str">
            <v>PCC 2.7 (1)</v>
          </cell>
          <cell r="B31" t="str">
            <v>Providing and laying screed concrete 1:2:4 for flooring (50mm thick)  finishing by power floating, curing with necessary shuttering, etc., complete</v>
          </cell>
          <cell r="C31" t="str">
            <v>Sqm</v>
          </cell>
          <cell r="D31">
            <v>131</v>
          </cell>
          <cell r="E31">
            <v>2000</v>
          </cell>
          <cell r="F31">
            <v>262000</v>
          </cell>
          <cell r="G31">
            <v>600</v>
          </cell>
          <cell r="H31">
            <v>78600</v>
          </cell>
          <cell r="I31">
            <v>300</v>
          </cell>
          <cell r="J31">
            <v>39300</v>
          </cell>
          <cell r="K31">
            <v>600</v>
          </cell>
          <cell r="L31">
            <v>78600</v>
          </cell>
          <cell r="M31">
            <v>300</v>
          </cell>
          <cell r="N31">
            <v>39300</v>
          </cell>
          <cell r="O31">
            <v>600</v>
          </cell>
          <cell r="P31">
            <v>78600</v>
          </cell>
          <cell r="Q31">
            <v>300</v>
          </cell>
          <cell r="R31">
            <v>39300</v>
          </cell>
          <cell r="S31">
            <v>200</v>
          </cell>
          <cell r="T31">
            <v>26200</v>
          </cell>
          <cell r="U31">
            <v>100</v>
          </cell>
          <cell r="V31">
            <v>13100</v>
          </cell>
          <cell r="W31">
            <v>1000</v>
          </cell>
          <cell r="X31">
            <v>131000</v>
          </cell>
        </row>
        <row r="32">
          <cell r="A32" t="str">
            <v>PCC 2.7 (2)</v>
          </cell>
          <cell r="B32" t="str">
            <v>Providing and laying screed concrete 1:2:4 for flooring (50mm thick)  finishing by power floating, with  shutteringfor First Floor</v>
          </cell>
          <cell r="C32" t="str">
            <v>Sqm</v>
          </cell>
          <cell r="D32">
            <v>139</v>
          </cell>
          <cell r="E32">
            <v>500</v>
          </cell>
          <cell r="F32">
            <v>69500</v>
          </cell>
          <cell r="G32">
            <v>0</v>
          </cell>
          <cell r="H32">
            <v>0</v>
          </cell>
          <cell r="J32">
            <v>0</v>
          </cell>
          <cell r="K32">
            <v>0</v>
          </cell>
          <cell r="L32">
            <v>0</v>
          </cell>
          <cell r="N32">
            <v>0</v>
          </cell>
          <cell r="O32">
            <v>0</v>
          </cell>
          <cell r="P32">
            <v>0</v>
          </cell>
          <cell r="R32">
            <v>0</v>
          </cell>
          <cell r="S32">
            <v>500</v>
          </cell>
          <cell r="T32">
            <v>69500</v>
          </cell>
          <cell r="V32">
            <v>0</v>
          </cell>
          <cell r="W32">
            <v>0</v>
          </cell>
          <cell r="X32">
            <v>0</v>
          </cell>
        </row>
        <row r="33">
          <cell r="A33" t="str">
            <v>PCC 2.7 (3)</v>
          </cell>
          <cell r="B33" t="str">
            <v>Providing and laying screed concrete 1:2:4 for flooring (50mm thick)  finishing by power floating, with  shutteringfor Second Floor</v>
          </cell>
          <cell r="C33" t="str">
            <v>Sqm</v>
          </cell>
          <cell r="D33">
            <v>147</v>
          </cell>
          <cell r="E33">
            <v>0</v>
          </cell>
          <cell r="F33">
            <v>0</v>
          </cell>
          <cell r="G33">
            <v>0</v>
          </cell>
          <cell r="H33">
            <v>0</v>
          </cell>
          <cell r="J33">
            <v>0</v>
          </cell>
          <cell r="K33">
            <v>0</v>
          </cell>
          <cell r="L33">
            <v>0</v>
          </cell>
          <cell r="N33">
            <v>0</v>
          </cell>
          <cell r="O33">
            <v>0</v>
          </cell>
          <cell r="P33">
            <v>0</v>
          </cell>
          <cell r="R33">
            <v>0</v>
          </cell>
          <cell r="S33">
            <v>0</v>
          </cell>
          <cell r="T33">
            <v>0</v>
          </cell>
          <cell r="V33">
            <v>0</v>
          </cell>
          <cell r="W33">
            <v>0</v>
          </cell>
          <cell r="X33">
            <v>0</v>
          </cell>
        </row>
        <row r="34">
          <cell r="A34" t="str">
            <v>RCC 3.1</v>
          </cell>
          <cell r="B34" t="str">
            <v>cement concrete M20 for plinth slab/beam</v>
          </cell>
          <cell r="C34" t="str">
            <v>Cum</v>
          </cell>
          <cell r="D34">
            <v>1460</v>
          </cell>
          <cell r="E34">
            <v>0</v>
          </cell>
          <cell r="F34">
            <v>0</v>
          </cell>
          <cell r="G34">
            <v>0</v>
          </cell>
          <cell r="H34">
            <v>0</v>
          </cell>
          <cell r="J34">
            <v>0</v>
          </cell>
          <cell r="K34">
            <v>0</v>
          </cell>
          <cell r="L34">
            <v>0</v>
          </cell>
          <cell r="N34">
            <v>0</v>
          </cell>
          <cell r="O34">
            <v>0</v>
          </cell>
          <cell r="P34">
            <v>0</v>
          </cell>
          <cell r="R34">
            <v>0</v>
          </cell>
          <cell r="S34">
            <v>0</v>
          </cell>
          <cell r="T34">
            <v>0</v>
          </cell>
          <cell r="V34">
            <v>0</v>
          </cell>
          <cell r="W34">
            <v>0</v>
          </cell>
          <cell r="X34">
            <v>0</v>
          </cell>
        </row>
        <row r="35">
          <cell r="A35" t="str">
            <v>RCC 3.2</v>
          </cell>
          <cell r="B35" t="str">
            <v xml:space="preserve"> M20 concrete using 20mm  for footing/foundation.</v>
          </cell>
          <cell r="C35" t="str">
            <v>Cum</v>
          </cell>
          <cell r="D35">
            <v>1460</v>
          </cell>
          <cell r="E35">
            <v>0</v>
          </cell>
          <cell r="F35">
            <v>0</v>
          </cell>
          <cell r="G35">
            <v>0</v>
          </cell>
          <cell r="H35">
            <v>0</v>
          </cell>
          <cell r="J35">
            <v>0</v>
          </cell>
          <cell r="K35">
            <v>0</v>
          </cell>
          <cell r="L35">
            <v>0</v>
          </cell>
          <cell r="N35">
            <v>0</v>
          </cell>
          <cell r="O35">
            <v>0</v>
          </cell>
          <cell r="P35">
            <v>0</v>
          </cell>
          <cell r="R35">
            <v>0</v>
          </cell>
          <cell r="S35">
            <v>0</v>
          </cell>
          <cell r="T35">
            <v>0</v>
          </cell>
          <cell r="V35">
            <v>0</v>
          </cell>
          <cell r="W35">
            <v>0</v>
          </cell>
          <cell r="X35">
            <v>0</v>
          </cell>
        </row>
        <row r="36">
          <cell r="A36" t="str">
            <v>RCC 3.3</v>
          </cell>
          <cell r="B36" t="str">
            <v xml:space="preserve">M20 concrete  for RCC curved slab </v>
          </cell>
          <cell r="C36" t="str">
            <v>Cum</v>
          </cell>
          <cell r="D36">
            <v>1661</v>
          </cell>
          <cell r="E36">
            <v>10</v>
          </cell>
          <cell r="F36">
            <v>16610</v>
          </cell>
          <cell r="G36">
            <v>0</v>
          </cell>
          <cell r="H36">
            <v>0</v>
          </cell>
          <cell r="J36">
            <v>0</v>
          </cell>
          <cell r="K36">
            <v>5</v>
          </cell>
          <cell r="L36">
            <v>8305</v>
          </cell>
          <cell r="N36">
            <v>0</v>
          </cell>
          <cell r="O36">
            <v>0</v>
          </cell>
          <cell r="P36">
            <v>0</v>
          </cell>
          <cell r="R36">
            <v>0</v>
          </cell>
          <cell r="S36">
            <v>5</v>
          </cell>
          <cell r="T36">
            <v>8305</v>
          </cell>
          <cell r="V36">
            <v>0</v>
          </cell>
          <cell r="W36">
            <v>0</v>
          </cell>
          <cell r="X36">
            <v>0</v>
          </cell>
        </row>
        <row r="37">
          <cell r="A37" t="str">
            <v>RCC 3.4 (1)</v>
          </cell>
          <cell r="B37" t="str">
            <v>M20 for cills Ground Floor</v>
          </cell>
          <cell r="C37" t="str">
            <v>Cum</v>
          </cell>
          <cell r="D37">
            <v>1681</v>
          </cell>
          <cell r="E37">
            <v>0</v>
          </cell>
          <cell r="F37">
            <v>0</v>
          </cell>
          <cell r="G37">
            <v>0</v>
          </cell>
          <cell r="H37">
            <v>0</v>
          </cell>
          <cell r="J37">
            <v>0</v>
          </cell>
          <cell r="K37">
            <v>0</v>
          </cell>
          <cell r="L37">
            <v>0</v>
          </cell>
          <cell r="N37">
            <v>0</v>
          </cell>
          <cell r="O37">
            <v>0</v>
          </cell>
          <cell r="P37">
            <v>0</v>
          </cell>
          <cell r="R37">
            <v>0</v>
          </cell>
          <cell r="S37">
            <v>0</v>
          </cell>
          <cell r="T37">
            <v>0</v>
          </cell>
          <cell r="V37">
            <v>0</v>
          </cell>
          <cell r="W37">
            <v>0</v>
          </cell>
          <cell r="X37">
            <v>0</v>
          </cell>
        </row>
        <row r="38">
          <cell r="A38" t="str">
            <v>RCC 3.4 (2)</v>
          </cell>
          <cell r="B38" t="str">
            <v>M20 for cills First Floor</v>
          </cell>
          <cell r="C38" t="str">
            <v>Cum</v>
          </cell>
          <cell r="D38">
            <v>1681</v>
          </cell>
          <cell r="E38">
            <v>15</v>
          </cell>
          <cell r="F38">
            <v>25215</v>
          </cell>
          <cell r="G38">
            <v>0</v>
          </cell>
          <cell r="H38">
            <v>0</v>
          </cell>
          <cell r="J38">
            <v>0</v>
          </cell>
          <cell r="K38">
            <v>5</v>
          </cell>
          <cell r="L38">
            <v>8405</v>
          </cell>
          <cell r="M38">
            <v>2</v>
          </cell>
          <cell r="N38">
            <v>3362</v>
          </cell>
          <cell r="O38">
            <v>5</v>
          </cell>
          <cell r="P38">
            <v>8405</v>
          </cell>
          <cell r="Q38">
            <v>2</v>
          </cell>
          <cell r="R38">
            <v>3362</v>
          </cell>
          <cell r="S38">
            <v>5</v>
          </cell>
          <cell r="T38">
            <v>8405</v>
          </cell>
          <cell r="U38">
            <v>1</v>
          </cell>
          <cell r="V38">
            <v>1681</v>
          </cell>
          <cell r="W38">
            <v>5</v>
          </cell>
          <cell r="X38">
            <v>8405</v>
          </cell>
        </row>
        <row r="39">
          <cell r="A39" t="str">
            <v>RCC 3.4 (3)</v>
          </cell>
          <cell r="B39" t="str">
            <v>M20 for cills Second Floor</v>
          </cell>
          <cell r="C39" t="str">
            <v>Cum</v>
          </cell>
          <cell r="D39">
            <v>1681</v>
          </cell>
          <cell r="E39">
            <v>0</v>
          </cell>
          <cell r="F39">
            <v>0</v>
          </cell>
          <cell r="G39">
            <v>0</v>
          </cell>
          <cell r="H39">
            <v>0</v>
          </cell>
          <cell r="J39">
            <v>0</v>
          </cell>
          <cell r="K39">
            <v>0</v>
          </cell>
          <cell r="L39">
            <v>0</v>
          </cell>
          <cell r="N39">
            <v>0</v>
          </cell>
          <cell r="O39">
            <v>0</v>
          </cell>
          <cell r="P39">
            <v>0</v>
          </cell>
          <cell r="R39">
            <v>0</v>
          </cell>
          <cell r="S39">
            <v>0</v>
          </cell>
          <cell r="T39">
            <v>0</v>
          </cell>
          <cell r="V39">
            <v>0</v>
          </cell>
          <cell r="W39">
            <v>0</v>
          </cell>
          <cell r="X39">
            <v>0</v>
          </cell>
        </row>
        <row r="40">
          <cell r="A40" t="str">
            <v>RCC 3.5 ( 1 )</v>
          </cell>
          <cell r="B40" t="str">
            <v xml:space="preserve"> M20 cocnrete  for RCC walls Ground Floor</v>
          </cell>
          <cell r="C40" t="str">
            <v>Cum</v>
          </cell>
          <cell r="D40">
            <v>1681</v>
          </cell>
          <cell r="E40">
            <v>0</v>
          </cell>
          <cell r="F40">
            <v>0</v>
          </cell>
          <cell r="G40">
            <v>0</v>
          </cell>
          <cell r="H40">
            <v>0</v>
          </cell>
          <cell r="J40">
            <v>0</v>
          </cell>
          <cell r="K40">
            <v>0</v>
          </cell>
          <cell r="L40">
            <v>0</v>
          </cell>
          <cell r="N40">
            <v>0</v>
          </cell>
          <cell r="O40">
            <v>0</v>
          </cell>
          <cell r="P40">
            <v>0</v>
          </cell>
          <cell r="R40">
            <v>0</v>
          </cell>
          <cell r="S40">
            <v>0</v>
          </cell>
          <cell r="T40">
            <v>0</v>
          </cell>
          <cell r="V40">
            <v>0</v>
          </cell>
          <cell r="W40">
            <v>0</v>
          </cell>
          <cell r="X40">
            <v>0</v>
          </cell>
        </row>
        <row r="41">
          <cell r="A41" t="str">
            <v>RCC 3.5 ( 2 )</v>
          </cell>
          <cell r="B41" t="str">
            <v xml:space="preserve"> M20 cocnrete  for RCC walls First Floor</v>
          </cell>
          <cell r="C41" t="str">
            <v>Cum</v>
          </cell>
          <cell r="D41">
            <v>1681</v>
          </cell>
          <cell r="E41">
            <v>0</v>
          </cell>
          <cell r="F41">
            <v>0</v>
          </cell>
          <cell r="G41">
            <v>0</v>
          </cell>
          <cell r="H41">
            <v>0</v>
          </cell>
          <cell r="J41">
            <v>0</v>
          </cell>
          <cell r="K41">
            <v>0</v>
          </cell>
          <cell r="L41">
            <v>0</v>
          </cell>
          <cell r="N41">
            <v>0</v>
          </cell>
          <cell r="O41">
            <v>0</v>
          </cell>
          <cell r="P41">
            <v>0</v>
          </cell>
          <cell r="R41">
            <v>0</v>
          </cell>
          <cell r="S41">
            <v>0</v>
          </cell>
          <cell r="T41">
            <v>0</v>
          </cell>
          <cell r="V41">
            <v>0</v>
          </cell>
          <cell r="W41">
            <v>0</v>
          </cell>
          <cell r="X41">
            <v>0</v>
          </cell>
        </row>
        <row r="42">
          <cell r="A42" t="str">
            <v>RCC 3.5 ( 3 )</v>
          </cell>
          <cell r="B42" t="str">
            <v xml:space="preserve"> M20 cocnrete  for RCC walls Second Floor</v>
          </cell>
          <cell r="C42" t="str">
            <v>Cum</v>
          </cell>
          <cell r="D42">
            <v>1681</v>
          </cell>
          <cell r="E42">
            <v>13</v>
          </cell>
          <cell r="F42">
            <v>21853</v>
          </cell>
          <cell r="G42">
            <v>0</v>
          </cell>
          <cell r="H42">
            <v>0</v>
          </cell>
          <cell r="J42">
            <v>0</v>
          </cell>
          <cell r="K42">
            <v>6.5</v>
          </cell>
          <cell r="L42">
            <v>10926.5</v>
          </cell>
          <cell r="M42">
            <v>0</v>
          </cell>
          <cell r="N42">
            <v>0</v>
          </cell>
          <cell r="O42">
            <v>0</v>
          </cell>
          <cell r="P42">
            <v>0</v>
          </cell>
          <cell r="R42">
            <v>0</v>
          </cell>
          <cell r="S42">
            <v>6.5</v>
          </cell>
          <cell r="T42">
            <v>10926.5</v>
          </cell>
          <cell r="U42">
            <v>4.5</v>
          </cell>
          <cell r="V42">
            <v>7564.5</v>
          </cell>
          <cell r="W42">
            <v>4.5</v>
          </cell>
          <cell r="X42">
            <v>7564.5</v>
          </cell>
        </row>
        <row r="43">
          <cell r="A43" t="str">
            <v>RCC 3.5 ( 4 )</v>
          </cell>
          <cell r="B43" t="str">
            <v xml:space="preserve"> M20 cocnrete  for RCC walls Terrace</v>
          </cell>
          <cell r="C43" t="str">
            <v>Cum</v>
          </cell>
          <cell r="D43">
            <v>1681</v>
          </cell>
          <cell r="E43">
            <v>0</v>
          </cell>
          <cell r="F43">
            <v>0</v>
          </cell>
          <cell r="G43">
            <v>0</v>
          </cell>
          <cell r="H43">
            <v>0</v>
          </cell>
          <cell r="J43">
            <v>0</v>
          </cell>
          <cell r="K43">
            <v>0</v>
          </cell>
          <cell r="L43">
            <v>0</v>
          </cell>
          <cell r="N43">
            <v>0</v>
          </cell>
          <cell r="O43">
            <v>0</v>
          </cell>
          <cell r="P43">
            <v>0</v>
          </cell>
          <cell r="R43">
            <v>0</v>
          </cell>
          <cell r="S43">
            <v>0</v>
          </cell>
          <cell r="T43">
            <v>0</v>
          </cell>
          <cell r="V43">
            <v>0</v>
          </cell>
          <cell r="W43">
            <v>0</v>
          </cell>
          <cell r="X43">
            <v>0</v>
          </cell>
        </row>
        <row r="44">
          <cell r="A44" t="str">
            <v>RCC 3.5 ( 5 )</v>
          </cell>
          <cell r="B44" t="str">
            <v xml:space="preserve"> M20 cocnrete  for RCC walls  For Water tank</v>
          </cell>
          <cell r="C44" t="str">
            <v>Cum</v>
          </cell>
          <cell r="D44">
            <v>1681</v>
          </cell>
          <cell r="E44">
            <v>0</v>
          </cell>
          <cell r="F44">
            <v>0</v>
          </cell>
          <cell r="G44">
            <v>0</v>
          </cell>
          <cell r="H44">
            <v>0</v>
          </cell>
          <cell r="J44">
            <v>0</v>
          </cell>
          <cell r="K44">
            <v>0</v>
          </cell>
          <cell r="L44">
            <v>0</v>
          </cell>
          <cell r="N44">
            <v>0</v>
          </cell>
          <cell r="O44">
            <v>0</v>
          </cell>
          <cell r="P44">
            <v>0</v>
          </cell>
          <cell r="R44">
            <v>0</v>
          </cell>
          <cell r="S44">
            <v>0</v>
          </cell>
          <cell r="T44">
            <v>0</v>
          </cell>
          <cell r="V44">
            <v>0</v>
          </cell>
          <cell r="W44">
            <v>0</v>
          </cell>
          <cell r="X44">
            <v>0</v>
          </cell>
        </row>
        <row r="45">
          <cell r="A45" t="str">
            <v>RCC 3.6 ( 1 )</v>
          </cell>
          <cell r="B45" t="str">
            <v>M20 concrete for Columns/Brackets/Pedestals Ground floor</v>
          </cell>
          <cell r="C45" t="str">
            <v>Cum</v>
          </cell>
          <cell r="D45">
            <v>1681</v>
          </cell>
          <cell r="E45">
            <v>0</v>
          </cell>
          <cell r="F45">
            <v>0</v>
          </cell>
          <cell r="G45">
            <v>0</v>
          </cell>
          <cell r="H45">
            <v>0</v>
          </cell>
          <cell r="J45">
            <v>0</v>
          </cell>
          <cell r="K45">
            <v>0</v>
          </cell>
          <cell r="L45">
            <v>0</v>
          </cell>
          <cell r="N45">
            <v>0</v>
          </cell>
          <cell r="O45">
            <v>0</v>
          </cell>
          <cell r="P45">
            <v>0</v>
          </cell>
          <cell r="R45">
            <v>0</v>
          </cell>
          <cell r="S45">
            <v>0</v>
          </cell>
          <cell r="T45">
            <v>0</v>
          </cell>
          <cell r="V45">
            <v>0</v>
          </cell>
          <cell r="W45">
            <v>0</v>
          </cell>
          <cell r="X45">
            <v>0</v>
          </cell>
        </row>
        <row r="46">
          <cell r="A46" t="str">
            <v>RCC 3.6 ( 2 )</v>
          </cell>
          <cell r="B46" t="str">
            <v>M20 concrete for Columns/Brackets/Pedestals First floor</v>
          </cell>
          <cell r="C46" t="str">
            <v>Cum</v>
          </cell>
          <cell r="D46">
            <v>1681</v>
          </cell>
          <cell r="E46">
            <v>0</v>
          </cell>
          <cell r="F46">
            <v>0</v>
          </cell>
          <cell r="G46">
            <v>0</v>
          </cell>
          <cell r="H46">
            <v>0</v>
          </cell>
          <cell r="J46">
            <v>0</v>
          </cell>
          <cell r="K46">
            <v>0</v>
          </cell>
          <cell r="L46">
            <v>0</v>
          </cell>
          <cell r="N46">
            <v>0</v>
          </cell>
          <cell r="O46">
            <v>0</v>
          </cell>
          <cell r="P46">
            <v>0</v>
          </cell>
          <cell r="R46">
            <v>0</v>
          </cell>
          <cell r="S46">
            <v>0</v>
          </cell>
          <cell r="T46">
            <v>0</v>
          </cell>
          <cell r="V46">
            <v>0</v>
          </cell>
          <cell r="W46">
            <v>0</v>
          </cell>
          <cell r="X46">
            <v>0</v>
          </cell>
        </row>
        <row r="47">
          <cell r="A47" t="str">
            <v>RCC 3.6 ( 3 )</v>
          </cell>
          <cell r="B47" t="str">
            <v>M20 concrete for Columns/Brackets/Pedestals Second floor</v>
          </cell>
          <cell r="C47" t="str">
            <v>Cum</v>
          </cell>
          <cell r="D47">
            <v>1681</v>
          </cell>
          <cell r="E47">
            <v>60</v>
          </cell>
          <cell r="F47">
            <v>100860</v>
          </cell>
          <cell r="G47">
            <v>15</v>
          </cell>
          <cell r="H47">
            <v>25215</v>
          </cell>
          <cell r="I47">
            <v>15</v>
          </cell>
          <cell r="J47">
            <v>25215</v>
          </cell>
          <cell r="K47">
            <v>15</v>
          </cell>
          <cell r="L47">
            <v>25215</v>
          </cell>
          <cell r="M47">
            <v>15</v>
          </cell>
          <cell r="N47">
            <v>25215</v>
          </cell>
          <cell r="O47">
            <v>15</v>
          </cell>
          <cell r="P47">
            <v>25215</v>
          </cell>
          <cell r="Q47">
            <v>15</v>
          </cell>
          <cell r="R47">
            <v>25215</v>
          </cell>
          <cell r="S47">
            <v>15</v>
          </cell>
          <cell r="T47">
            <v>25215</v>
          </cell>
          <cell r="U47">
            <v>6</v>
          </cell>
          <cell r="V47">
            <v>10086</v>
          </cell>
          <cell r="W47">
            <v>51</v>
          </cell>
          <cell r="X47">
            <v>85731</v>
          </cell>
        </row>
        <row r="48">
          <cell r="A48" t="str">
            <v>RCC 3.6 ( 4 )</v>
          </cell>
          <cell r="B48" t="str">
            <v>M20 concrete for Columns/Brackets/Pedestals Terrace floor</v>
          </cell>
          <cell r="C48" t="str">
            <v>Cum</v>
          </cell>
          <cell r="D48">
            <v>1681</v>
          </cell>
          <cell r="E48">
            <v>0</v>
          </cell>
          <cell r="F48">
            <v>0</v>
          </cell>
          <cell r="G48">
            <v>0</v>
          </cell>
          <cell r="H48">
            <v>0</v>
          </cell>
          <cell r="J48">
            <v>0</v>
          </cell>
          <cell r="K48">
            <v>0</v>
          </cell>
          <cell r="L48">
            <v>0</v>
          </cell>
          <cell r="N48">
            <v>0</v>
          </cell>
          <cell r="O48">
            <v>0</v>
          </cell>
          <cell r="P48">
            <v>0</v>
          </cell>
          <cell r="R48">
            <v>0</v>
          </cell>
          <cell r="S48">
            <v>0</v>
          </cell>
          <cell r="T48">
            <v>0</v>
          </cell>
          <cell r="V48">
            <v>0</v>
          </cell>
          <cell r="W48">
            <v>0</v>
          </cell>
          <cell r="X48">
            <v>0</v>
          </cell>
        </row>
        <row r="49">
          <cell r="A49" t="str">
            <v>RCC 3.7(a) (1)</v>
          </cell>
          <cell r="B49" t="str">
            <v>M20 concrete for Beams/Lintels Ground Floor</v>
          </cell>
          <cell r="C49" t="str">
            <v>Cum</v>
          </cell>
          <cell r="D49">
            <v>1681</v>
          </cell>
          <cell r="E49">
            <v>0</v>
          </cell>
          <cell r="F49">
            <v>0</v>
          </cell>
          <cell r="G49">
            <v>0</v>
          </cell>
          <cell r="H49">
            <v>0</v>
          </cell>
          <cell r="J49">
            <v>0</v>
          </cell>
          <cell r="K49">
            <v>0</v>
          </cell>
          <cell r="L49">
            <v>0</v>
          </cell>
          <cell r="N49">
            <v>0</v>
          </cell>
          <cell r="O49">
            <v>0</v>
          </cell>
          <cell r="P49">
            <v>0</v>
          </cell>
          <cell r="R49">
            <v>0</v>
          </cell>
          <cell r="S49">
            <v>0</v>
          </cell>
          <cell r="T49">
            <v>0</v>
          </cell>
          <cell r="V49">
            <v>0</v>
          </cell>
          <cell r="W49">
            <v>0</v>
          </cell>
          <cell r="X49">
            <v>0</v>
          </cell>
        </row>
        <row r="50">
          <cell r="A50" t="str">
            <v>RCC 3.7(a) (2)</v>
          </cell>
          <cell r="B50" t="str">
            <v>M20 concrete for Beams/Lintels First Floor</v>
          </cell>
          <cell r="C50" t="str">
            <v>Cum</v>
          </cell>
          <cell r="D50">
            <v>1681</v>
          </cell>
          <cell r="E50">
            <v>0</v>
          </cell>
          <cell r="F50">
            <v>0</v>
          </cell>
          <cell r="G50">
            <v>0</v>
          </cell>
          <cell r="H50">
            <v>0</v>
          </cell>
          <cell r="J50">
            <v>0</v>
          </cell>
          <cell r="K50">
            <v>0</v>
          </cell>
          <cell r="L50">
            <v>0</v>
          </cell>
          <cell r="N50">
            <v>0</v>
          </cell>
          <cell r="O50">
            <v>0</v>
          </cell>
          <cell r="P50">
            <v>0</v>
          </cell>
          <cell r="R50">
            <v>0</v>
          </cell>
          <cell r="S50">
            <v>0</v>
          </cell>
          <cell r="T50">
            <v>0</v>
          </cell>
          <cell r="V50">
            <v>0</v>
          </cell>
          <cell r="W50">
            <v>0</v>
          </cell>
          <cell r="X50">
            <v>0</v>
          </cell>
        </row>
        <row r="51">
          <cell r="A51" t="str">
            <v>RCC 3.7(a) (3)</v>
          </cell>
          <cell r="B51" t="str">
            <v xml:space="preserve"> M20 concrete for Beams/Lintels Second Floor</v>
          </cell>
          <cell r="C51" t="str">
            <v>Cum</v>
          </cell>
          <cell r="D51">
            <v>1681</v>
          </cell>
          <cell r="E51">
            <v>77</v>
          </cell>
          <cell r="F51">
            <v>129437</v>
          </cell>
          <cell r="G51">
            <v>0</v>
          </cell>
          <cell r="H51">
            <v>0</v>
          </cell>
          <cell r="J51">
            <v>0</v>
          </cell>
          <cell r="K51">
            <v>0</v>
          </cell>
          <cell r="L51">
            <v>0</v>
          </cell>
          <cell r="N51">
            <v>0</v>
          </cell>
          <cell r="O51">
            <v>77</v>
          </cell>
          <cell r="P51">
            <v>129437</v>
          </cell>
          <cell r="Q51">
            <v>93</v>
          </cell>
          <cell r="R51">
            <v>156333</v>
          </cell>
          <cell r="S51">
            <v>0</v>
          </cell>
          <cell r="T51">
            <v>0</v>
          </cell>
          <cell r="V51">
            <v>0</v>
          </cell>
          <cell r="W51">
            <v>93</v>
          </cell>
          <cell r="X51">
            <v>156333</v>
          </cell>
        </row>
        <row r="52">
          <cell r="A52" t="str">
            <v>RCC 3.7(a) (4)</v>
          </cell>
          <cell r="B52" t="str">
            <v>M20 concrete  for Beams/Lintels Terrace</v>
          </cell>
          <cell r="C52" t="str">
            <v>Cum</v>
          </cell>
          <cell r="D52">
            <v>1681</v>
          </cell>
          <cell r="E52">
            <v>0</v>
          </cell>
          <cell r="F52">
            <v>0</v>
          </cell>
          <cell r="G52">
            <v>0</v>
          </cell>
          <cell r="H52">
            <v>0</v>
          </cell>
          <cell r="J52">
            <v>0</v>
          </cell>
          <cell r="K52">
            <v>0</v>
          </cell>
          <cell r="L52">
            <v>0</v>
          </cell>
          <cell r="N52">
            <v>0</v>
          </cell>
          <cell r="O52">
            <v>0</v>
          </cell>
          <cell r="P52">
            <v>0</v>
          </cell>
          <cell r="R52">
            <v>0</v>
          </cell>
          <cell r="S52">
            <v>0</v>
          </cell>
          <cell r="T52">
            <v>0</v>
          </cell>
          <cell r="V52">
            <v>0</v>
          </cell>
          <cell r="W52">
            <v>0</v>
          </cell>
          <cell r="X52">
            <v>0</v>
          </cell>
        </row>
        <row r="53">
          <cell r="A53" t="str">
            <v xml:space="preserve">RCC 3.7(b) </v>
          </cell>
          <cell r="B53" t="str">
            <v xml:space="preserve"> ready mix concrete</v>
          </cell>
          <cell r="C53" t="str">
            <v>Cum</v>
          </cell>
          <cell r="D53">
            <v>3200</v>
          </cell>
          <cell r="E53">
            <v>0</v>
          </cell>
          <cell r="F53">
            <v>0</v>
          </cell>
          <cell r="G53">
            <v>0</v>
          </cell>
          <cell r="H53">
            <v>0</v>
          </cell>
          <cell r="J53">
            <v>0</v>
          </cell>
          <cell r="K53">
            <v>0</v>
          </cell>
          <cell r="L53">
            <v>0</v>
          </cell>
          <cell r="N53">
            <v>0</v>
          </cell>
          <cell r="O53">
            <v>0</v>
          </cell>
          <cell r="P53">
            <v>0</v>
          </cell>
          <cell r="R53">
            <v>0</v>
          </cell>
          <cell r="S53">
            <v>0</v>
          </cell>
          <cell r="T53">
            <v>0</v>
          </cell>
          <cell r="V53">
            <v>0</v>
          </cell>
          <cell r="W53">
            <v>0</v>
          </cell>
          <cell r="X53">
            <v>0</v>
          </cell>
        </row>
        <row r="54">
          <cell r="A54" t="str">
            <v>RCC 3.8 (1)</v>
          </cell>
          <cell r="B54" t="str">
            <v xml:space="preserve"> M20 concrete  staircase Ground Floor</v>
          </cell>
          <cell r="C54" t="str">
            <v>Cum</v>
          </cell>
          <cell r="D54">
            <v>1681</v>
          </cell>
          <cell r="E54">
            <v>0</v>
          </cell>
          <cell r="F54">
            <v>0</v>
          </cell>
          <cell r="G54">
            <v>0</v>
          </cell>
          <cell r="H54">
            <v>0</v>
          </cell>
          <cell r="J54">
            <v>0</v>
          </cell>
          <cell r="K54">
            <v>0</v>
          </cell>
          <cell r="L54">
            <v>0</v>
          </cell>
          <cell r="N54">
            <v>0</v>
          </cell>
          <cell r="O54">
            <v>0</v>
          </cell>
          <cell r="P54">
            <v>0</v>
          </cell>
          <cell r="R54">
            <v>0</v>
          </cell>
          <cell r="S54">
            <v>0</v>
          </cell>
          <cell r="T54">
            <v>0</v>
          </cell>
          <cell r="V54">
            <v>0</v>
          </cell>
          <cell r="W54">
            <v>0</v>
          </cell>
          <cell r="X54">
            <v>0</v>
          </cell>
        </row>
        <row r="55">
          <cell r="A55" t="str">
            <v>RCC 3.8 (2)</v>
          </cell>
          <cell r="B55" t="str">
            <v xml:space="preserve"> M20 concrete First Floor</v>
          </cell>
          <cell r="C55" t="str">
            <v>Cum</v>
          </cell>
          <cell r="D55">
            <v>1681</v>
          </cell>
          <cell r="E55">
            <v>0</v>
          </cell>
          <cell r="F55">
            <v>0</v>
          </cell>
          <cell r="G55">
            <v>0</v>
          </cell>
          <cell r="H55">
            <v>0</v>
          </cell>
          <cell r="J55">
            <v>0</v>
          </cell>
          <cell r="K55">
            <v>0</v>
          </cell>
          <cell r="L55">
            <v>0</v>
          </cell>
          <cell r="N55">
            <v>0</v>
          </cell>
          <cell r="O55">
            <v>0</v>
          </cell>
          <cell r="P55">
            <v>0</v>
          </cell>
          <cell r="R55">
            <v>0</v>
          </cell>
          <cell r="S55">
            <v>0</v>
          </cell>
          <cell r="T55">
            <v>0</v>
          </cell>
          <cell r="V55">
            <v>0</v>
          </cell>
          <cell r="W55">
            <v>0</v>
          </cell>
          <cell r="X55">
            <v>0</v>
          </cell>
        </row>
        <row r="56">
          <cell r="A56" t="str">
            <v>RCC 3.8 (3)</v>
          </cell>
          <cell r="B56" t="str">
            <v xml:space="preserve"> M20 concrete staircase Second Floor</v>
          </cell>
          <cell r="C56" t="str">
            <v>Cum</v>
          </cell>
          <cell r="D56">
            <v>1681</v>
          </cell>
          <cell r="E56">
            <v>6</v>
          </cell>
          <cell r="F56">
            <v>10086</v>
          </cell>
          <cell r="G56">
            <v>6</v>
          </cell>
          <cell r="H56">
            <v>10086</v>
          </cell>
          <cell r="J56">
            <v>0</v>
          </cell>
          <cell r="K56">
            <v>0</v>
          </cell>
          <cell r="L56">
            <v>0</v>
          </cell>
          <cell r="N56">
            <v>0</v>
          </cell>
          <cell r="O56">
            <v>0</v>
          </cell>
          <cell r="P56">
            <v>0</v>
          </cell>
          <cell r="Q56">
            <v>6</v>
          </cell>
          <cell r="R56">
            <v>10086</v>
          </cell>
          <cell r="S56">
            <v>0</v>
          </cell>
          <cell r="T56">
            <v>0</v>
          </cell>
          <cell r="V56">
            <v>0</v>
          </cell>
          <cell r="W56">
            <v>6</v>
          </cell>
          <cell r="X56">
            <v>10086</v>
          </cell>
        </row>
        <row r="57">
          <cell r="A57" t="str">
            <v>RCC 3.9</v>
          </cell>
          <cell r="B57" t="str">
            <v xml:space="preserve"> M20 concrete  for platform/lofts (thk 100mm)</v>
          </cell>
          <cell r="C57" t="str">
            <v>Sqm</v>
          </cell>
          <cell r="D57">
            <v>210</v>
          </cell>
          <cell r="E57">
            <v>0</v>
          </cell>
          <cell r="F57">
            <v>0</v>
          </cell>
          <cell r="G57">
            <v>0</v>
          </cell>
          <cell r="H57">
            <v>0</v>
          </cell>
          <cell r="J57">
            <v>0</v>
          </cell>
          <cell r="K57">
            <v>0</v>
          </cell>
          <cell r="L57">
            <v>0</v>
          </cell>
          <cell r="N57">
            <v>0</v>
          </cell>
          <cell r="O57">
            <v>0</v>
          </cell>
          <cell r="P57">
            <v>0</v>
          </cell>
          <cell r="R57">
            <v>0</v>
          </cell>
          <cell r="S57">
            <v>0</v>
          </cell>
          <cell r="T57">
            <v>0</v>
          </cell>
          <cell r="V57">
            <v>0</v>
          </cell>
          <cell r="W57">
            <v>0</v>
          </cell>
          <cell r="X57">
            <v>0</v>
          </cell>
        </row>
        <row r="58">
          <cell r="A58" t="str">
            <v>RCC3.10 (a) (1)</v>
          </cell>
          <cell r="B58" t="str">
            <v xml:space="preserve"> M20 concree  for Roof Slab Ground Floor</v>
          </cell>
          <cell r="C58" t="str">
            <v>Cum</v>
          </cell>
          <cell r="D58">
            <v>1681</v>
          </cell>
          <cell r="E58">
            <v>0</v>
          </cell>
          <cell r="F58">
            <v>0</v>
          </cell>
          <cell r="G58">
            <v>0</v>
          </cell>
          <cell r="H58">
            <v>0</v>
          </cell>
          <cell r="J58">
            <v>0</v>
          </cell>
          <cell r="K58">
            <v>0</v>
          </cell>
          <cell r="L58">
            <v>0</v>
          </cell>
          <cell r="N58">
            <v>0</v>
          </cell>
          <cell r="O58">
            <v>0</v>
          </cell>
          <cell r="P58">
            <v>0</v>
          </cell>
          <cell r="R58">
            <v>0</v>
          </cell>
          <cell r="S58">
            <v>0</v>
          </cell>
          <cell r="T58">
            <v>0</v>
          </cell>
          <cell r="V58">
            <v>0</v>
          </cell>
          <cell r="W58">
            <v>0</v>
          </cell>
          <cell r="X58">
            <v>0</v>
          </cell>
        </row>
        <row r="59">
          <cell r="A59" t="str">
            <v>RCC3.10 (a) (2)</v>
          </cell>
          <cell r="B59" t="str">
            <v xml:space="preserve"> M20 concree  for Roof Slab First Floor</v>
          </cell>
          <cell r="C59" t="str">
            <v>Cum</v>
          </cell>
          <cell r="D59">
            <v>1681</v>
          </cell>
          <cell r="E59">
            <v>0</v>
          </cell>
          <cell r="F59">
            <v>0</v>
          </cell>
          <cell r="G59">
            <v>0</v>
          </cell>
          <cell r="H59">
            <v>0</v>
          </cell>
          <cell r="J59">
            <v>0</v>
          </cell>
          <cell r="K59">
            <v>0</v>
          </cell>
          <cell r="L59">
            <v>0</v>
          </cell>
          <cell r="N59">
            <v>0</v>
          </cell>
          <cell r="O59">
            <v>0</v>
          </cell>
          <cell r="P59">
            <v>0</v>
          </cell>
          <cell r="R59">
            <v>0</v>
          </cell>
          <cell r="S59">
            <v>0</v>
          </cell>
          <cell r="T59">
            <v>0</v>
          </cell>
          <cell r="V59">
            <v>0</v>
          </cell>
          <cell r="W59">
            <v>0</v>
          </cell>
          <cell r="X59">
            <v>0</v>
          </cell>
        </row>
        <row r="60">
          <cell r="A60" t="str">
            <v>RCC3.10 (a) (3)</v>
          </cell>
          <cell r="B60" t="str">
            <v xml:space="preserve"> M20 concree  for Roof Slab Second Floor</v>
          </cell>
          <cell r="C60" t="str">
            <v>Cum</v>
          </cell>
          <cell r="D60">
            <v>1681</v>
          </cell>
          <cell r="E60">
            <v>102</v>
          </cell>
          <cell r="F60">
            <v>171462</v>
          </cell>
          <cell r="G60">
            <v>0</v>
          </cell>
          <cell r="H60">
            <v>0</v>
          </cell>
          <cell r="J60">
            <v>0</v>
          </cell>
          <cell r="K60">
            <v>0</v>
          </cell>
          <cell r="L60">
            <v>0</v>
          </cell>
          <cell r="N60">
            <v>0</v>
          </cell>
          <cell r="O60">
            <v>94</v>
          </cell>
          <cell r="P60">
            <v>158014</v>
          </cell>
          <cell r="Q60">
            <v>94</v>
          </cell>
          <cell r="R60">
            <v>158014</v>
          </cell>
          <cell r="S60">
            <v>8</v>
          </cell>
          <cell r="T60">
            <v>13448</v>
          </cell>
          <cell r="U60">
            <v>20</v>
          </cell>
          <cell r="V60">
            <v>33620</v>
          </cell>
          <cell r="W60">
            <v>114</v>
          </cell>
          <cell r="X60">
            <v>191634</v>
          </cell>
        </row>
        <row r="61">
          <cell r="A61" t="str">
            <v>RCC3.10 (a) (4)</v>
          </cell>
          <cell r="B61" t="str">
            <v xml:space="preserve"> M20 concree  for Roof Slab Third Floor</v>
          </cell>
          <cell r="C61" t="str">
            <v>Cum</v>
          </cell>
          <cell r="D61">
            <v>1681</v>
          </cell>
          <cell r="E61">
            <v>0</v>
          </cell>
          <cell r="F61">
            <v>0</v>
          </cell>
          <cell r="G61">
            <v>0</v>
          </cell>
          <cell r="H61">
            <v>0</v>
          </cell>
          <cell r="J61">
            <v>0</v>
          </cell>
          <cell r="K61">
            <v>0</v>
          </cell>
          <cell r="L61">
            <v>0</v>
          </cell>
          <cell r="N61">
            <v>0</v>
          </cell>
          <cell r="O61">
            <v>0</v>
          </cell>
          <cell r="P61">
            <v>0</v>
          </cell>
          <cell r="R61">
            <v>0</v>
          </cell>
          <cell r="S61">
            <v>0</v>
          </cell>
          <cell r="T61">
            <v>0</v>
          </cell>
          <cell r="V61">
            <v>0</v>
          </cell>
          <cell r="W61">
            <v>0</v>
          </cell>
          <cell r="X61">
            <v>0</v>
          </cell>
        </row>
        <row r="62">
          <cell r="A62" t="str">
            <v>RCC3.10 (a) (5)</v>
          </cell>
          <cell r="B62" t="str">
            <v xml:space="preserve"> M20 concrete using  for Roof Slab Ground Floor For water tank (top and bottom slab)</v>
          </cell>
          <cell r="C62" t="str">
            <v>Cum</v>
          </cell>
          <cell r="D62">
            <v>1882</v>
          </cell>
          <cell r="E62">
            <v>0</v>
          </cell>
          <cell r="F62">
            <v>0</v>
          </cell>
          <cell r="G62">
            <v>0</v>
          </cell>
          <cell r="H62">
            <v>0</v>
          </cell>
          <cell r="J62">
            <v>0</v>
          </cell>
          <cell r="K62">
            <v>0</v>
          </cell>
          <cell r="L62">
            <v>0</v>
          </cell>
          <cell r="N62">
            <v>0</v>
          </cell>
          <cell r="O62">
            <v>0</v>
          </cell>
          <cell r="P62">
            <v>0</v>
          </cell>
          <cell r="R62">
            <v>0</v>
          </cell>
          <cell r="S62">
            <v>0</v>
          </cell>
          <cell r="T62">
            <v>0</v>
          </cell>
          <cell r="V62">
            <v>0</v>
          </cell>
          <cell r="W62">
            <v>0</v>
          </cell>
          <cell r="X62">
            <v>0</v>
          </cell>
        </row>
        <row r="63">
          <cell r="A63" t="str">
            <v xml:space="preserve">RCC3.10 (b) </v>
          </cell>
          <cell r="B63" t="str">
            <v>ready mix concrete</v>
          </cell>
          <cell r="C63" t="str">
            <v>Cum</v>
          </cell>
          <cell r="D63">
            <v>3200</v>
          </cell>
          <cell r="E63">
            <v>0</v>
          </cell>
          <cell r="F63">
            <v>0</v>
          </cell>
          <cell r="G63">
            <v>0</v>
          </cell>
          <cell r="H63">
            <v>0</v>
          </cell>
          <cell r="J63">
            <v>0</v>
          </cell>
          <cell r="K63">
            <v>0</v>
          </cell>
          <cell r="L63">
            <v>0</v>
          </cell>
          <cell r="N63">
            <v>0</v>
          </cell>
          <cell r="O63">
            <v>0</v>
          </cell>
          <cell r="P63">
            <v>0</v>
          </cell>
          <cell r="R63">
            <v>0</v>
          </cell>
          <cell r="S63">
            <v>0</v>
          </cell>
          <cell r="T63">
            <v>0</v>
          </cell>
          <cell r="V63">
            <v>0</v>
          </cell>
          <cell r="W63">
            <v>0</v>
          </cell>
          <cell r="X63">
            <v>0</v>
          </cell>
        </row>
        <row r="64">
          <cell r="A64" t="str">
            <v>ST 4.1</v>
          </cell>
          <cell r="B64" t="str">
            <v xml:space="preserve">steel  reinforcement </v>
          </cell>
          <cell r="C64" t="str">
            <v>MT</v>
          </cell>
          <cell r="D64">
            <v>3962</v>
          </cell>
          <cell r="E64">
            <v>120</v>
          </cell>
          <cell r="F64">
            <v>475440</v>
          </cell>
          <cell r="G64">
            <v>30</v>
          </cell>
          <cell r="H64">
            <v>118860</v>
          </cell>
          <cell r="I64">
            <v>20</v>
          </cell>
          <cell r="J64">
            <v>79240</v>
          </cell>
          <cell r="K64">
            <v>30</v>
          </cell>
          <cell r="L64">
            <v>118860</v>
          </cell>
          <cell r="M64">
            <v>20</v>
          </cell>
          <cell r="N64">
            <v>79240</v>
          </cell>
          <cell r="O64">
            <v>30</v>
          </cell>
          <cell r="P64">
            <v>118860</v>
          </cell>
          <cell r="Q64">
            <v>20</v>
          </cell>
          <cell r="R64">
            <v>79240</v>
          </cell>
          <cell r="S64">
            <v>30</v>
          </cell>
          <cell r="T64">
            <v>118860</v>
          </cell>
          <cell r="U64">
            <v>10</v>
          </cell>
          <cell r="V64">
            <v>39620</v>
          </cell>
          <cell r="W64">
            <v>70</v>
          </cell>
          <cell r="X64">
            <v>277340</v>
          </cell>
        </row>
        <row r="65">
          <cell r="A65" t="str">
            <v>ST 4.2</v>
          </cell>
          <cell r="B65" t="str">
            <v xml:space="preserve"> structural steel members including ., providing two coats of synthetic enamel paint </v>
          </cell>
          <cell r="C65" t="str">
            <v>MT</v>
          </cell>
          <cell r="D65">
            <v>12854</v>
          </cell>
          <cell r="E65">
            <v>0</v>
          </cell>
          <cell r="F65">
            <v>0</v>
          </cell>
          <cell r="G65">
            <v>0</v>
          </cell>
          <cell r="H65">
            <v>0</v>
          </cell>
          <cell r="J65">
            <v>0</v>
          </cell>
          <cell r="K65">
            <v>0</v>
          </cell>
          <cell r="L65">
            <v>0</v>
          </cell>
          <cell r="N65">
            <v>0</v>
          </cell>
          <cell r="O65">
            <v>0</v>
          </cell>
          <cell r="P65">
            <v>0</v>
          </cell>
          <cell r="R65">
            <v>0</v>
          </cell>
          <cell r="S65">
            <v>0</v>
          </cell>
          <cell r="T65">
            <v>0</v>
          </cell>
          <cell r="V65">
            <v>0</v>
          </cell>
          <cell r="W65">
            <v>0</v>
          </cell>
          <cell r="X65">
            <v>0</v>
          </cell>
        </row>
        <row r="66">
          <cell r="A66" t="str">
            <v>ST 4.3</v>
          </cell>
          <cell r="B66" t="str">
            <v xml:space="preserve"> S.S. handrail to staircase</v>
          </cell>
          <cell r="C66" t="str">
            <v>Sqm</v>
          </cell>
          <cell r="D66">
            <v>3000</v>
          </cell>
          <cell r="E66">
            <v>0</v>
          </cell>
          <cell r="F66">
            <v>0</v>
          </cell>
          <cell r="G66">
            <v>0</v>
          </cell>
          <cell r="H66">
            <v>0</v>
          </cell>
          <cell r="J66">
            <v>0</v>
          </cell>
          <cell r="K66">
            <v>0</v>
          </cell>
          <cell r="L66">
            <v>0</v>
          </cell>
          <cell r="N66">
            <v>0</v>
          </cell>
          <cell r="O66">
            <v>0</v>
          </cell>
          <cell r="P66">
            <v>0</v>
          </cell>
          <cell r="R66">
            <v>0</v>
          </cell>
          <cell r="S66">
            <v>0</v>
          </cell>
          <cell r="T66">
            <v>0</v>
          </cell>
          <cell r="V66">
            <v>0</v>
          </cell>
          <cell r="W66">
            <v>0</v>
          </cell>
          <cell r="X66">
            <v>0</v>
          </cell>
        </row>
        <row r="67">
          <cell r="A67" t="str">
            <v>SH 5.1</v>
          </cell>
          <cell r="B67" t="str">
            <v>Shuttering For Plinth Slab/ Beams</v>
          </cell>
          <cell r="C67" t="str">
            <v>Sqm</v>
          </cell>
          <cell r="D67">
            <v>178</v>
          </cell>
          <cell r="E67">
            <v>0</v>
          </cell>
          <cell r="F67">
            <v>0</v>
          </cell>
          <cell r="G67">
            <v>0</v>
          </cell>
          <cell r="H67">
            <v>0</v>
          </cell>
          <cell r="J67">
            <v>0</v>
          </cell>
          <cell r="K67">
            <v>0</v>
          </cell>
          <cell r="L67">
            <v>0</v>
          </cell>
          <cell r="N67">
            <v>0</v>
          </cell>
          <cell r="O67">
            <v>0</v>
          </cell>
          <cell r="P67">
            <v>0</v>
          </cell>
          <cell r="R67">
            <v>0</v>
          </cell>
          <cell r="S67">
            <v>0</v>
          </cell>
          <cell r="T67">
            <v>0</v>
          </cell>
          <cell r="V67">
            <v>0</v>
          </cell>
          <cell r="W67">
            <v>0</v>
          </cell>
          <cell r="X67">
            <v>0</v>
          </cell>
        </row>
        <row r="68">
          <cell r="A68" t="str">
            <v>SH 5.2</v>
          </cell>
          <cell r="B68" t="str">
            <v>Shuttering For Cill Slab</v>
          </cell>
          <cell r="C68" t="str">
            <v>Sqm</v>
          </cell>
          <cell r="D68">
            <v>261</v>
          </cell>
          <cell r="E68">
            <v>135</v>
          </cell>
          <cell r="F68">
            <v>35235</v>
          </cell>
          <cell r="G68">
            <v>0</v>
          </cell>
          <cell r="H68">
            <v>0</v>
          </cell>
          <cell r="J68">
            <v>0</v>
          </cell>
          <cell r="K68">
            <v>45</v>
          </cell>
          <cell r="L68">
            <v>11745</v>
          </cell>
          <cell r="M68">
            <v>30</v>
          </cell>
          <cell r="N68">
            <v>7830</v>
          </cell>
          <cell r="O68">
            <v>45</v>
          </cell>
          <cell r="P68">
            <v>11745</v>
          </cell>
          <cell r="Q68">
            <v>30</v>
          </cell>
          <cell r="R68">
            <v>7830</v>
          </cell>
          <cell r="S68">
            <v>45</v>
          </cell>
          <cell r="T68">
            <v>11745</v>
          </cell>
          <cell r="U68">
            <v>14</v>
          </cell>
          <cell r="V68">
            <v>3654</v>
          </cell>
          <cell r="W68">
            <v>74</v>
          </cell>
          <cell r="X68">
            <v>19314</v>
          </cell>
        </row>
        <row r="69">
          <cell r="A69" t="str">
            <v>SH 5.3</v>
          </cell>
          <cell r="B69" t="str">
            <v>Shuttering For Column Footing / Foundation</v>
          </cell>
          <cell r="C69" t="str">
            <v>Sqm</v>
          </cell>
          <cell r="D69">
            <v>166</v>
          </cell>
          <cell r="E69">
            <v>0</v>
          </cell>
          <cell r="F69">
            <v>0</v>
          </cell>
          <cell r="G69">
            <v>0</v>
          </cell>
          <cell r="H69">
            <v>0</v>
          </cell>
          <cell r="J69">
            <v>0</v>
          </cell>
          <cell r="K69">
            <v>0</v>
          </cell>
          <cell r="L69">
            <v>0</v>
          </cell>
          <cell r="N69">
            <v>0</v>
          </cell>
          <cell r="O69">
            <v>0</v>
          </cell>
          <cell r="P69">
            <v>0</v>
          </cell>
          <cell r="R69">
            <v>0</v>
          </cell>
          <cell r="S69">
            <v>0</v>
          </cell>
          <cell r="T69">
            <v>0</v>
          </cell>
          <cell r="V69">
            <v>0</v>
          </cell>
          <cell r="W69">
            <v>0</v>
          </cell>
          <cell r="X69">
            <v>0</v>
          </cell>
        </row>
        <row r="70">
          <cell r="A70" t="str">
            <v>SH 5.4</v>
          </cell>
          <cell r="B70" t="str">
            <v>Shuttering  For Columns / Pedestals</v>
          </cell>
          <cell r="C70" t="str">
            <v>Sqm</v>
          </cell>
          <cell r="D70">
            <v>189</v>
          </cell>
          <cell r="E70">
            <v>560</v>
          </cell>
          <cell r="F70">
            <v>105840</v>
          </cell>
          <cell r="G70">
            <v>140</v>
          </cell>
          <cell r="H70">
            <v>26460</v>
          </cell>
          <cell r="I70">
            <v>140</v>
          </cell>
          <cell r="J70">
            <v>26460</v>
          </cell>
          <cell r="K70">
            <v>140</v>
          </cell>
          <cell r="L70">
            <v>26460</v>
          </cell>
          <cell r="M70">
            <v>140</v>
          </cell>
          <cell r="N70">
            <v>26460</v>
          </cell>
          <cell r="O70">
            <v>140</v>
          </cell>
          <cell r="P70">
            <v>26460</v>
          </cell>
          <cell r="Q70">
            <v>140</v>
          </cell>
          <cell r="R70">
            <v>26460</v>
          </cell>
          <cell r="S70">
            <v>140</v>
          </cell>
          <cell r="T70">
            <v>26460</v>
          </cell>
          <cell r="U70">
            <v>140</v>
          </cell>
          <cell r="V70">
            <v>26460</v>
          </cell>
          <cell r="W70">
            <v>560</v>
          </cell>
          <cell r="X70">
            <v>105840</v>
          </cell>
        </row>
        <row r="71">
          <cell r="A71" t="str">
            <v>SH 5.5</v>
          </cell>
          <cell r="B71" t="str">
            <v>Shuttering For Beam / Lintels</v>
          </cell>
          <cell r="C71" t="str">
            <v>Sqm</v>
          </cell>
          <cell r="D71">
            <v>231</v>
          </cell>
          <cell r="E71">
            <v>590</v>
          </cell>
          <cell r="F71">
            <v>136290</v>
          </cell>
          <cell r="G71">
            <v>0</v>
          </cell>
          <cell r="H71">
            <v>0</v>
          </cell>
          <cell r="J71">
            <v>0</v>
          </cell>
          <cell r="K71">
            <v>0</v>
          </cell>
          <cell r="L71">
            <v>0</v>
          </cell>
          <cell r="N71">
            <v>0</v>
          </cell>
          <cell r="O71">
            <v>590</v>
          </cell>
          <cell r="P71">
            <v>136290</v>
          </cell>
          <cell r="Q71">
            <v>1022</v>
          </cell>
          <cell r="R71">
            <v>236082</v>
          </cell>
          <cell r="S71">
            <v>0</v>
          </cell>
          <cell r="T71">
            <v>0</v>
          </cell>
          <cell r="V71">
            <v>0</v>
          </cell>
          <cell r="W71">
            <v>1022</v>
          </cell>
          <cell r="X71">
            <v>236082</v>
          </cell>
        </row>
        <row r="72">
          <cell r="A72" t="str">
            <v>SH 5.6</v>
          </cell>
          <cell r="B72" t="str">
            <v>Shuttering For R.C. Wall</v>
          </cell>
          <cell r="C72" t="str">
            <v>Sqm</v>
          </cell>
          <cell r="D72">
            <v>205</v>
          </cell>
          <cell r="E72">
            <v>130</v>
          </cell>
          <cell r="F72">
            <v>26650</v>
          </cell>
          <cell r="G72">
            <v>0</v>
          </cell>
          <cell r="H72">
            <v>0</v>
          </cell>
          <cell r="J72">
            <v>0</v>
          </cell>
          <cell r="K72">
            <v>65</v>
          </cell>
          <cell r="L72">
            <v>13325</v>
          </cell>
          <cell r="M72">
            <v>40</v>
          </cell>
          <cell r="N72">
            <v>8200</v>
          </cell>
          <cell r="O72">
            <v>0</v>
          </cell>
          <cell r="P72">
            <v>0</v>
          </cell>
          <cell r="R72">
            <v>0</v>
          </cell>
          <cell r="S72">
            <v>65</v>
          </cell>
          <cell r="T72">
            <v>13325</v>
          </cell>
          <cell r="U72">
            <v>18</v>
          </cell>
          <cell r="V72">
            <v>3690</v>
          </cell>
          <cell r="W72">
            <v>58</v>
          </cell>
          <cell r="X72">
            <v>11890</v>
          </cell>
        </row>
        <row r="73">
          <cell r="A73" t="str">
            <v>SH 5.7</v>
          </cell>
          <cell r="B73" t="str">
            <v>Shuttering For Staircase</v>
          </cell>
          <cell r="C73" t="str">
            <v>Sqm</v>
          </cell>
          <cell r="D73">
            <v>213</v>
          </cell>
          <cell r="E73">
            <v>60</v>
          </cell>
          <cell r="F73">
            <v>12780</v>
          </cell>
          <cell r="G73">
            <v>30</v>
          </cell>
          <cell r="H73">
            <v>6390</v>
          </cell>
          <cell r="I73">
            <v>80</v>
          </cell>
          <cell r="J73">
            <v>17040</v>
          </cell>
          <cell r="K73">
            <v>0</v>
          </cell>
          <cell r="L73">
            <v>0</v>
          </cell>
          <cell r="N73">
            <v>0</v>
          </cell>
          <cell r="O73">
            <v>0</v>
          </cell>
          <cell r="P73">
            <v>0</v>
          </cell>
          <cell r="R73">
            <v>0</v>
          </cell>
          <cell r="S73">
            <v>30</v>
          </cell>
          <cell r="T73">
            <v>6390</v>
          </cell>
          <cell r="U73">
            <v>80</v>
          </cell>
          <cell r="V73">
            <v>17040</v>
          </cell>
          <cell r="W73">
            <v>160</v>
          </cell>
          <cell r="X73">
            <v>34080</v>
          </cell>
        </row>
        <row r="74">
          <cell r="A74" t="str">
            <v>SH 5.8</v>
          </cell>
          <cell r="B74" t="str">
            <v>Shuttering For Roof Slab</v>
          </cell>
          <cell r="C74" t="str">
            <v>Sqm</v>
          </cell>
          <cell r="D74">
            <v>183</v>
          </cell>
          <cell r="E74">
            <v>890</v>
          </cell>
          <cell r="F74">
            <v>162870</v>
          </cell>
          <cell r="G74">
            <v>0</v>
          </cell>
          <cell r="H74">
            <v>0</v>
          </cell>
          <cell r="J74">
            <v>0</v>
          </cell>
          <cell r="K74">
            <v>0</v>
          </cell>
          <cell r="L74">
            <v>0</v>
          </cell>
          <cell r="N74">
            <v>0</v>
          </cell>
          <cell r="O74">
            <v>890</v>
          </cell>
          <cell r="P74">
            <v>162870</v>
          </cell>
          <cell r="Q74">
            <v>765</v>
          </cell>
          <cell r="R74">
            <v>139995</v>
          </cell>
          <cell r="S74">
            <v>0</v>
          </cell>
          <cell r="T74">
            <v>0</v>
          </cell>
          <cell r="V74">
            <v>0</v>
          </cell>
          <cell r="W74">
            <v>765</v>
          </cell>
          <cell r="X74">
            <v>139995</v>
          </cell>
        </row>
        <row r="75">
          <cell r="A75" t="str">
            <v>SH 5.9</v>
          </cell>
          <cell r="B75" t="str">
            <v>Shuttering For Chajja/Platforms</v>
          </cell>
          <cell r="C75" t="str">
            <v>Sqm</v>
          </cell>
          <cell r="D75">
            <v>261</v>
          </cell>
          <cell r="E75">
            <v>80</v>
          </cell>
          <cell r="F75">
            <v>20880</v>
          </cell>
          <cell r="G75">
            <v>0</v>
          </cell>
          <cell r="H75">
            <v>0</v>
          </cell>
          <cell r="J75">
            <v>0</v>
          </cell>
          <cell r="K75">
            <v>0</v>
          </cell>
          <cell r="L75">
            <v>0</v>
          </cell>
          <cell r="N75">
            <v>0</v>
          </cell>
          <cell r="O75">
            <v>0</v>
          </cell>
          <cell r="P75">
            <v>0</v>
          </cell>
          <cell r="Q75">
            <v>100</v>
          </cell>
          <cell r="R75">
            <v>26100</v>
          </cell>
          <cell r="S75">
            <v>80</v>
          </cell>
          <cell r="T75">
            <v>20880</v>
          </cell>
          <cell r="U75">
            <v>21</v>
          </cell>
          <cell r="V75">
            <v>5481</v>
          </cell>
          <cell r="W75">
            <v>121</v>
          </cell>
          <cell r="X75">
            <v>31581</v>
          </cell>
        </row>
        <row r="76">
          <cell r="A76" t="str">
            <v>SH 5.10</v>
          </cell>
          <cell r="B76" t="str">
            <v>Shuttering For PCC</v>
          </cell>
          <cell r="C76" t="str">
            <v>Sqm</v>
          </cell>
          <cell r="D76">
            <v>166</v>
          </cell>
          <cell r="E76">
            <v>0</v>
          </cell>
          <cell r="F76">
            <v>0</v>
          </cell>
          <cell r="G76">
            <v>0</v>
          </cell>
          <cell r="H76">
            <v>0</v>
          </cell>
          <cell r="J76">
            <v>0</v>
          </cell>
          <cell r="K76">
            <v>0</v>
          </cell>
          <cell r="L76">
            <v>0</v>
          </cell>
          <cell r="N76">
            <v>0</v>
          </cell>
          <cell r="O76">
            <v>0</v>
          </cell>
          <cell r="P76">
            <v>0</v>
          </cell>
          <cell r="R76">
            <v>0</v>
          </cell>
          <cell r="S76">
            <v>0</v>
          </cell>
          <cell r="T76">
            <v>0</v>
          </cell>
          <cell r="V76">
            <v>0</v>
          </cell>
          <cell r="W76">
            <v>0</v>
          </cell>
          <cell r="X76">
            <v>0</v>
          </cell>
        </row>
        <row r="77">
          <cell r="A77" t="str">
            <v>SH 5.11</v>
          </cell>
          <cell r="B77" t="str">
            <v>Shuttering For curved slab</v>
          </cell>
          <cell r="C77" t="str">
            <v>Sqm</v>
          </cell>
          <cell r="D77">
            <v>261</v>
          </cell>
          <cell r="E77">
            <v>100</v>
          </cell>
          <cell r="F77">
            <v>26100</v>
          </cell>
          <cell r="G77">
            <v>0</v>
          </cell>
          <cell r="H77">
            <v>0</v>
          </cell>
          <cell r="J77">
            <v>0</v>
          </cell>
          <cell r="K77">
            <v>50</v>
          </cell>
          <cell r="L77">
            <v>13050</v>
          </cell>
          <cell r="N77">
            <v>0</v>
          </cell>
          <cell r="O77">
            <v>0</v>
          </cell>
          <cell r="P77">
            <v>0</v>
          </cell>
          <cell r="R77">
            <v>0</v>
          </cell>
          <cell r="S77">
            <v>50</v>
          </cell>
          <cell r="T77">
            <v>13050</v>
          </cell>
          <cell r="V77">
            <v>0</v>
          </cell>
          <cell r="W77">
            <v>0</v>
          </cell>
          <cell r="X77">
            <v>0</v>
          </cell>
        </row>
        <row r="78">
          <cell r="A78" t="str">
            <v>MW 6.1</v>
          </cell>
          <cell r="B78" t="str">
            <v xml:space="preserve">SSM stones hammer dressed in CM 1:8 for foundation and plinth in courses </v>
          </cell>
          <cell r="C78" t="str">
            <v>Cum</v>
          </cell>
          <cell r="D78">
            <v>982</v>
          </cell>
          <cell r="E78">
            <v>0</v>
          </cell>
          <cell r="F78">
            <v>0</v>
          </cell>
          <cell r="G78">
            <v>0</v>
          </cell>
          <cell r="H78">
            <v>0</v>
          </cell>
          <cell r="J78">
            <v>0</v>
          </cell>
          <cell r="K78">
            <v>0</v>
          </cell>
          <cell r="L78">
            <v>0</v>
          </cell>
          <cell r="N78">
            <v>0</v>
          </cell>
          <cell r="O78">
            <v>0</v>
          </cell>
          <cell r="P78">
            <v>0</v>
          </cell>
          <cell r="R78">
            <v>0</v>
          </cell>
          <cell r="S78">
            <v>0</v>
          </cell>
          <cell r="T78">
            <v>0</v>
          </cell>
          <cell r="V78">
            <v>0</v>
          </cell>
          <cell r="W78">
            <v>0</v>
          </cell>
          <cell r="X78">
            <v>0</v>
          </cell>
        </row>
        <row r="79">
          <cell r="A79" t="str">
            <v>MW 6.2</v>
          </cell>
          <cell r="B79" t="str">
            <v>SSM in basement/plinth in CM 1:6  , chisel dressed and 2 line dressing</v>
          </cell>
          <cell r="C79" t="str">
            <v>Cum</v>
          </cell>
          <cell r="D79">
            <v>1416</v>
          </cell>
          <cell r="E79">
            <v>0</v>
          </cell>
          <cell r="F79">
            <v>0</v>
          </cell>
          <cell r="G79">
            <v>0</v>
          </cell>
          <cell r="H79">
            <v>0</v>
          </cell>
          <cell r="J79">
            <v>0</v>
          </cell>
          <cell r="K79">
            <v>0</v>
          </cell>
          <cell r="L79">
            <v>0</v>
          </cell>
          <cell r="N79">
            <v>0</v>
          </cell>
          <cell r="O79">
            <v>0</v>
          </cell>
          <cell r="P79">
            <v>0</v>
          </cell>
          <cell r="R79">
            <v>0</v>
          </cell>
          <cell r="S79">
            <v>0</v>
          </cell>
          <cell r="T79">
            <v>0</v>
          </cell>
          <cell r="V79">
            <v>0</v>
          </cell>
          <cell r="W79">
            <v>0</v>
          </cell>
          <cell r="X79">
            <v>0</v>
          </cell>
        </row>
        <row r="80">
          <cell r="A80" t="str">
            <v>MW 6.3 (1)</v>
          </cell>
          <cell r="B80" t="str">
            <v>constructing walls  with blocks of 40x20x15cm  Ground Floor</v>
          </cell>
          <cell r="C80" t="str">
            <v>Sqm</v>
          </cell>
          <cell r="D80">
            <v>338</v>
          </cell>
          <cell r="E80">
            <v>0</v>
          </cell>
          <cell r="F80">
            <v>0</v>
          </cell>
          <cell r="G80">
            <v>0</v>
          </cell>
          <cell r="H80">
            <v>0</v>
          </cell>
          <cell r="J80">
            <v>0</v>
          </cell>
          <cell r="K80">
            <v>0</v>
          </cell>
          <cell r="L80">
            <v>0</v>
          </cell>
          <cell r="N80">
            <v>0</v>
          </cell>
          <cell r="O80">
            <v>0</v>
          </cell>
          <cell r="P80">
            <v>0</v>
          </cell>
          <cell r="R80">
            <v>0</v>
          </cell>
          <cell r="S80">
            <v>0</v>
          </cell>
          <cell r="T80">
            <v>0</v>
          </cell>
          <cell r="V80">
            <v>0</v>
          </cell>
          <cell r="W80">
            <v>0</v>
          </cell>
          <cell r="X80">
            <v>0</v>
          </cell>
        </row>
        <row r="81">
          <cell r="A81" t="str">
            <v>MW 6.3 (2)</v>
          </cell>
          <cell r="B81" t="str">
            <v>constructing walls  with blocks of 40x20x15cm  First Floor</v>
          </cell>
          <cell r="C81" t="str">
            <v>Sqm</v>
          </cell>
          <cell r="D81">
            <v>344</v>
          </cell>
          <cell r="E81">
            <v>900</v>
          </cell>
          <cell r="F81">
            <v>309600</v>
          </cell>
          <cell r="G81">
            <v>0</v>
          </cell>
          <cell r="H81">
            <v>0</v>
          </cell>
          <cell r="J81">
            <v>0</v>
          </cell>
          <cell r="K81">
            <v>300</v>
          </cell>
          <cell r="L81">
            <v>103200</v>
          </cell>
          <cell r="M81">
            <v>200</v>
          </cell>
          <cell r="N81">
            <v>68800</v>
          </cell>
          <cell r="O81">
            <v>300</v>
          </cell>
          <cell r="P81">
            <v>103200</v>
          </cell>
          <cell r="Q81">
            <v>200</v>
          </cell>
          <cell r="R81">
            <v>68800</v>
          </cell>
          <cell r="S81">
            <v>300</v>
          </cell>
          <cell r="T81">
            <v>103200</v>
          </cell>
          <cell r="U81">
            <v>300</v>
          </cell>
          <cell r="V81">
            <v>103200</v>
          </cell>
          <cell r="W81">
            <v>700</v>
          </cell>
          <cell r="X81">
            <v>240800</v>
          </cell>
        </row>
        <row r="82">
          <cell r="A82" t="str">
            <v>MW 6.3 (3)</v>
          </cell>
          <cell r="B82" t="str">
            <v>constructing walls  with blocks of 40x20x15cm  Second Floor</v>
          </cell>
          <cell r="C82" t="str">
            <v>Sqm</v>
          </cell>
          <cell r="D82">
            <v>350</v>
          </cell>
          <cell r="E82">
            <v>0</v>
          </cell>
          <cell r="F82">
            <v>0</v>
          </cell>
          <cell r="G82">
            <v>0</v>
          </cell>
          <cell r="H82">
            <v>0</v>
          </cell>
          <cell r="J82">
            <v>0</v>
          </cell>
          <cell r="K82">
            <v>0</v>
          </cell>
          <cell r="L82">
            <v>0</v>
          </cell>
          <cell r="N82">
            <v>0</v>
          </cell>
          <cell r="O82">
            <v>0</v>
          </cell>
          <cell r="P82">
            <v>0</v>
          </cell>
          <cell r="R82">
            <v>0</v>
          </cell>
          <cell r="S82">
            <v>0</v>
          </cell>
          <cell r="T82">
            <v>0</v>
          </cell>
          <cell r="V82">
            <v>0</v>
          </cell>
          <cell r="W82">
            <v>0</v>
          </cell>
          <cell r="X82">
            <v>0</v>
          </cell>
        </row>
        <row r="83">
          <cell r="A83" t="str">
            <v>MW 6.3 (4)</v>
          </cell>
          <cell r="B83" t="str">
            <v>constructing walls  with blocks of 40x20x15cm  Third Floor</v>
          </cell>
          <cell r="C83" t="str">
            <v>Sqm</v>
          </cell>
          <cell r="D83">
            <v>356</v>
          </cell>
          <cell r="E83">
            <v>0</v>
          </cell>
          <cell r="F83">
            <v>0</v>
          </cell>
          <cell r="G83">
            <v>0</v>
          </cell>
          <cell r="H83">
            <v>0</v>
          </cell>
          <cell r="J83">
            <v>0</v>
          </cell>
          <cell r="K83">
            <v>0</v>
          </cell>
          <cell r="L83">
            <v>0</v>
          </cell>
          <cell r="N83">
            <v>0</v>
          </cell>
          <cell r="O83">
            <v>0</v>
          </cell>
          <cell r="P83">
            <v>0</v>
          </cell>
          <cell r="R83">
            <v>0</v>
          </cell>
          <cell r="S83">
            <v>0</v>
          </cell>
          <cell r="T83">
            <v>0</v>
          </cell>
          <cell r="V83">
            <v>0</v>
          </cell>
          <cell r="W83">
            <v>0</v>
          </cell>
          <cell r="X83">
            <v>0</v>
          </cell>
        </row>
        <row r="84">
          <cell r="A84" t="str">
            <v>MW 6.4 (1)</v>
          </cell>
          <cell r="B84" t="str">
            <v>115mm thick brick partition wall in Ground Floor</v>
          </cell>
          <cell r="C84" t="str">
            <v>Sqm</v>
          </cell>
          <cell r="D84">
            <v>276</v>
          </cell>
          <cell r="E84">
            <v>0</v>
          </cell>
          <cell r="F84">
            <v>0</v>
          </cell>
          <cell r="G84">
            <v>0</v>
          </cell>
          <cell r="H84">
            <v>0</v>
          </cell>
          <cell r="J84">
            <v>0</v>
          </cell>
          <cell r="K84">
            <v>0</v>
          </cell>
          <cell r="L84">
            <v>0</v>
          </cell>
          <cell r="N84">
            <v>0</v>
          </cell>
          <cell r="O84">
            <v>0</v>
          </cell>
          <cell r="P84">
            <v>0</v>
          </cell>
          <cell r="R84">
            <v>0</v>
          </cell>
          <cell r="S84">
            <v>0</v>
          </cell>
          <cell r="T84">
            <v>0</v>
          </cell>
          <cell r="V84">
            <v>0</v>
          </cell>
          <cell r="W84">
            <v>0</v>
          </cell>
          <cell r="X84">
            <v>0</v>
          </cell>
        </row>
        <row r="85">
          <cell r="A85" t="str">
            <v>MW 6.4 (2)</v>
          </cell>
          <cell r="B85" t="str">
            <v>115mm thick brick partition wall in First Floor</v>
          </cell>
          <cell r="C85" t="str">
            <v>Sqm</v>
          </cell>
          <cell r="D85">
            <v>276</v>
          </cell>
          <cell r="E85">
            <v>200</v>
          </cell>
          <cell r="F85">
            <v>55200</v>
          </cell>
          <cell r="G85">
            <v>0</v>
          </cell>
          <cell r="H85">
            <v>0</v>
          </cell>
          <cell r="J85">
            <v>0</v>
          </cell>
          <cell r="K85">
            <v>0</v>
          </cell>
          <cell r="L85">
            <v>0</v>
          </cell>
          <cell r="N85">
            <v>0</v>
          </cell>
          <cell r="O85">
            <v>100</v>
          </cell>
          <cell r="P85">
            <v>27600</v>
          </cell>
          <cell r="Q85">
            <v>100</v>
          </cell>
          <cell r="R85">
            <v>27600</v>
          </cell>
          <cell r="S85">
            <v>100</v>
          </cell>
          <cell r="T85">
            <v>27600</v>
          </cell>
          <cell r="U85">
            <v>45</v>
          </cell>
          <cell r="V85">
            <v>12420</v>
          </cell>
          <cell r="W85">
            <v>145</v>
          </cell>
          <cell r="X85">
            <v>40020</v>
          </cell>
        </row>
        <row r="86">
          <cell r="A86" t="str">
            <v>MW 6.4 (3)</v>
          </cell>
          <cell r="B86" t="str">
            <v>115mm thick brick partition wall in Second Floor</v>
          </cell>
          <cell r="C86" t="str">
            <v>Sqm</v>
          </cell>
          <cell r="D86">
            <v>276</v>
          </cell>
          <cell r="E86">
            <v>0</v>
          </cell>
          <cell r="F86">
            <v>0</v>
          </cell>
          <cell r="G86">
            <v>0</v>
          </cell>
          <cell r="H86">
            <v>0</v>
          </cell>
          <cell r="J86">
            <v>0</v>
          </cell>
          <cell r="K86">
            <v>0</v>
          </cell>
          <cell r="L86">
            <v>0</v>
          </cell>
          <cell r="N86">
            <v>0</v>
          </cell>
          <cell r="O86">
            <v>0</v>
          </cell>
          <cell r="P86">
            <v>0</v>
          </cell>
          <cell r="R86">
            <v>0</v>
          </cell>
          <cell r="S86">
            <v>0</v>
          </cell>
          <cell r="T86">
            <v>0</v>
          </cell>
          <cell r="V86">
            <v>0</v>
          </cell>
          <cell r="W86">
            <v>0</v>
          </cell>
          <cell r="X86">
            <v>0</v>
          </cell>
        </row>
        <row r="87">
          <cell r="A87" t="str">
            <v>MW 6.4 (4)</v>
          </cell>
          <cell r="B87" t="str">
            <v>115mm thick brick partition wall inTerrace Floor</v>
          </cell>
          <cell r="C87" t="str">
            <v>Sqm</v>
          </cell>
          <cell r="D87">
            <v>276</v>
          </cell>
          <cell r="E87">
            <v>0</v>
          </cell>
          <cell r="F87">
            <v>0</v>
          </cell>
          <cell r="G87">
            <v>0</v>
          </cell>
          <cell r="H87">
            <v>0</v>
          </cell>
          <cell r="J87">
            <v>0</v>
          </cell>
          <cell r="K87">
            <v>0</v>
          </cell>
          <cell r="L87">
            <v>0</v>
          </cell>
          <cell r="N87">
            <v>0</v>
          </cell>
          <cell r="O87">
            <v>0</v>
          </cell>
          <cell r="P87">
            <v>0</v>
          </cell>
          <cell r="R87">
            <v>0</v>
          </cell>
          <cell r="S87">
            <v>0</v>
          </cell>
          <cell r="T87">
            <v>0</v>
          </cell>
          <cell r="V87">
            <v>0</v>
          </cell>
          <cell r="W87">
            <v>0</v>
          </cell>
          <cell r="X87">
            <v>0</v>
          </cell>
        </row>
        <row r="88">
          <cell r="A88" t="str">
            <v>MW 6.5 (1)</v>
          </cell>
          <cell r="B88" t="str">
            <v>230mm thk. masonry in CM 1:6 Ground Floor</v>
          </cell>
          <cell r="C88" t="str">
            <v>Cum</v>
          </cell>
          <cell r="D88">
            <v>1789</v>
          </cell>
          <cell r="E88">
            <v>150</v>
          </cell>
          <cell r="F88">
            <v>268350</v>
          </cell>
          <cell r="G88">
            <v>100</v>
          </cell>
          <cell r="H88">
            <v>178900</v>
          </cell>
          <cell r="I88">
            <v>80</v>
          </cell>
          <cell r="J88">
            <v>143120</v>
          </cell>
          <cell r="K88">
            <v>50</v>
          </cell>
          <cell r="L88">
            <v>89450</v>
          </cell>
          <cell r="M88">
            <v>30</v>
          </cell>
          <cell r="N88">
            <v>53670</v>
          </cell>
          <cell r="O88">
            <v>0</v>
          </cell>
          <cell r="P88">
            <v>0</v>
          </cell>
          <cell r="R88">
            <v>0</v>
          </cell>
          <cell r="S88">
            <v>0</v>
          </cell>
          <cell r="T88">
            <v>0</v>
          </cell>
          <cell r="V88">
            <v>0</v>
          </cell>
          <cell r="W88">
            <v>110</v>
          </cell>
          <cell r="X88">
            <v>196790</v>
          </cell>
        </row>
        <row r="89">
          <cell r="A89" t="str">
            <v>MW 6.5 (2)</v>
          </cell>
          <cell r="B89" t="str">
            <v>230mm thk. masonry in CM 1:6 First Floor</v>
          </cell>
          <cell r="C89" t="str">
            <v>Cum</v>
          </cell>
          <cell r="D89">
            <v>1789</v>
          </cell>
          <cell r="E89">
            <v>250</v>
          </cell>
          <cell r="F89">
            <v>447250</v>
          </cell>
          <cell r="G89">
            <v>0</v>
          </cell>
          <cell r="H89">
            <v>0</v>
          </cell>
          <cell r="J89">
            <v>0</v>
          </cell>
          <cell r="K89">
            <v>50</v>
          </cell>
          <cell r="L89">
            <v>89450</v>
          </cell>
          <cell r="M89">
            <v>50</v>
          </cell>
          <cell r="N89">
            <v>89450</v>
          </cell>
          <cell r="O89">
            <v>100</v>
          </cell>
          <cell r="P89">
            <v>178900</v>
          </cell>
          <cell r="Q89">
            <v>100</v>
          </cell>
          <cell r="R89">
            <v>178900</v>
          </cell>
          <cell r="S89">
            <v>100</v>
          </cell>
          <cell r="T89">
            <v>178900</v>
          </cell>
          <cell r="U89">
            <v>65</v>
          </cell>
          <cell r="V89">
            <v>116285</v>
          </cell>
          <cell r="W89">
            <v>215</v>
          </cell>
          <cell r="X89">
            <v>384635</v>
          </cell>
        </row>
        <row r="90">
          <cell r="A90" t="str">
            <v>MW 6.5 (3)</v>
          </cell>
          <cell r="B90" t="str">
            <v>230mm thk. masonry in CM 1:6 Second Floor</v>
          </cell>
          <cell r="C90" t="str">
            <v>Cum</v>
          </cell>
          <cell r="D90">
            <v>1789</v>
          </cell>
          <cell r="E90">
            <v>0</v>
          </cell>
          <cell r="F90">
            <v>0</v>
          </cell>
          <cell r="G90">
            <v>0</v>
          </cell>
          <cell r="H90">
            <v>0</v>
          </cell>
          <cell r="J90">
            <v>0</v>
          </cell>
          <cell r="K90">
            <v>0</v>
          </cell>
          <cell r="L90">
            <v>0</v>
          </cell>
          <cell r="N90">
            <v>0</v>
          </cell>
          <cell r="O90">
            <v>0</v>
          </cell>
          <cell r="P90">
            <v>0</v>
          </cell>
          <cell r="R90">
            <v>0</v>
          </cell>
          <cell r="S90">
            <v>0</v>
          </cell>
          <cell r="T90">
            <v>0</v>
          </cell>
          <cell r="V90">
            <v>0</v>
          </cell>
          <cell r="W90">
            <v>0</v>
          </cell>
          <cell r="X90">
            <v>0</v>
          </cell>
        </row>
        <row r="91">
          <cell r="A91" t="str">
            <v>MW 6.5 (4)</v>
          </cell>
          <cell r="B91" t="str">
            <v>230mm thk. masonry in CM 1:6 Third Floor</v>
          </cell>
          <cell r="C91" t="str">
            <v>Cum</v>
          </cell>
          <cell r="D91">
            <v>1789</v>
          </cell>
          <cell r="E91">
            <v>0</v>
          </cell>
          <cell r="F91">
            <v>0</v>
          </cell>
          <cell r="G91">
            <v>0</v>
          </cell>
          <cell r="H91">
            <v>0</v>
          </cell>
          <cell r="J91">
            <v>0</v>
          </cell>
          <cell r="K91">
            <v>0</v>
          </cell>
          <cell r="L91">
            <v>0</v>
          </cell>
          <cell r="N91">
            <v>0</v>
          </cell>
          <cell r="O91">
            <v>0</v>
          </cell>
          <cell r="P91">
            <v>0</v>
          </cell>
          <cell r="R91">
            <v>0</v>
          </cell>
          <cell r="S91">
            <v>0</v>
          </cell>
          <cell r="T91">
            <v>0</v>
          </cell>
          <cell r="V91">
            <v>0</v>
          </cell>
          <cell r="W91">
            <v>0</v>
          </cell>
          <cell r="X91">
            <v>0</v>
          </cell>
        </row>
        <row r="92">
          <cell r="A92" t="str">
            <v>MW 6.6</v>
          </cell>
          <cell r="B92" t="str">
            <v xml:space="preserve"> solid block work of 40x20x20cm with CM 1:6 </v>
          </cell>
          <cell r="C92" t="str">
            <v>Sqm</v>
          </cell>
          <cell r="D92">
            <v>378</v>
          </cell>
          <cell r="E92">
            <v>0</v>
          </cell>
          <cell r="F92">
            <v>0</v>
          </cell>
          <cell r="G92">
            <v>0</v>
          </cell>
          <cell r="H92">
            <v>0</v>
          </cell>
          <cell r="J92">
            <v>0</v>
          </cell>
          <cell r="K92">
            <v>0</v>
          </cell>
          <cell r="L92">
            <v>0</v>
          </cell>
          <cell r="N92">
            <v>0</v>
          </cell>
          <cell r="O92">
            <v>0</v>
          </cell>
          <cell r="P92">
            <v>0</v>
          </cell>
          <cell r="R92">
            <v>0</v>
          </cell>
          <cell r="S92">
            <v>0</v>
          </cell>
          <cell r="T92">
            <v>0</v>
          </cell>
          <cell r="V92">
            <v>0</v>
          </cell>
          <cell r="W92">
            <v>0</v>
          </cell>
          <cell r="X92">
            <v>0</v>
          </cell>
        </row>
        <row r="93">
          <cell r="A93" t="str">
            <v>PL 7.1 (1)</v>
          </cell>
          <cell r="B93" t="str">
            <v>Plastering  in CM 1:4, 12mm thk including providing plaster mesh Ground Floor</v>
          </cell>
          <cell r="C93" t="str">
            <v>Sqm</v>
          </cell>
          <cell r="D93">
            <v>106</v>
          </cell>
          <cell r="E93">
            <v>0</v>
          </cell>
          <cell r="F93">
            <v>0</v>
          </cell>
          <cell r="G93">
            <v>0</v>
          </cell>
          <cell r="H93">
            <v>0</v>
          </cell>
          <cell r="J93">
            <v>0</v>
          </cell>
          <cell r="K93">
            <v>0</v>
          </cell>
          <cell r="L93">
            <v>0</v>
          </cell>
          <cell r="N93">
            <v>0</v>
          </cell>
          <cell r="O93">
            <v>0</v>
          </cell>
          <cell r="P93">
            <v>0</v>
          </cell>
          <cell r="R93">
            <v>0</v>
          </cell>
          <cell r="S93">
            <v>0</v>
          </cell>
          <cell r="T93">
            <v>0</v>
          </cell>
          <cell r="V93">
            <v>0</v>
          </cell>
          <cell r="W93">
            <v>0</v>
          </cell>
          <cell r="X93">
            <v>0</v>
          </cell>
        </row>
        <row r="94">
          <cell r="A94" t="str">
            <v>PL 7.1 (2)</v>
          </cell>
          <cell r="B94" t="str">
            <v>plastering  in CM 1:4, 12mm thk including providing plaster mesh First Floor</v>
          </cell>
          <cell r="C94" t="str">
            <v>Sqm</v>
          </cell>
          <cell r="D94">
            <v>106</v>
          </cell>
          <cell r="E94">
            <v>0</v>
          </cell>
          <cell r="F94">
            <v>0</v>
          </cell>
          <cell r="G94">
            <v>0</v>
          </cell>
          <cell r="H94">
            <v>0</v>
          </cell>
          <cell r="J94">
            <v>0</v>
          </cell>
          <cell r="K94">
            <v>0</v>
          </cell>
          <cell r="L94">
            <v>0</v>
          </cell>
          <cell r="N94">
            <v>0</v>
          </cell>
          <cell r="O94">
            <v>0</v>
          </cell>
          <cell r="P94">
            <v>0</v>
          </cell>
          <cell r="R94">
            <v>0</v>
          </cell>
          <cell r="S94">
            <v>0</v>
          </cell>
          <cell r="T94">
            <v>0</v>
          </cell>
          <cell r="V94">
            <v>0</v>
          </cell>
          <cell r="W94">
            <v>0</v>
          </cell>
          <cell r="X94">
            <v>0</v>
          </cell>
        </row>
        <row r="95">
          <cell r="A95" t="str">
            <v>PL 7.1 (3)</v>
          </cell>
          <cell r="B95" t="str">
            <v>plastering  in CM 1:4, 12mm thk including providing plaster mesh  Second Floor</v>
          </cell>
          <cell r="C95" t="str">
            <v>Sqm</v>
          </cell>
          <cell r="D95">
            <v>106</v>
          </cell>
          <cell r="E95">
            <v>0</v>
          </cell>
          <cell r="F95">
            <v>0</v>
          </cell>
          <cell r="G95">
            <v>0</v>
          </cell>
          <cell r="H95">
            <v>0</v>
          </cell>
          <cell r="J95">
            <v>0</v>
          </cell>
          <cell r="K95">
            <v>0</v>
          </cell>
          <cell r="L95">
            <v>0</v>
          </cell>
          <cell r="N95">
            <v>0</v>
          </cell>
          <cell r="O95">
            <v>0</v>
          </cell>
          <cell r="P95">
            <v>0</v>
          </cell>
          <cell r="R95">
            <v>0</v>
          </cell>
          <cell r="S95">
            <v>0</v>
          </cell>
          <cell r="T95">
            <v>0</v>
          </cell>
          <cell r="V95">
            <v>0</v>
          </cell>
          <cell r="W95">
            <v>0</v>
          </cell>
          <cell r="X95">
            <v>0</v>
          </cell>
        </row>
        <row r="96">
          <cell r="A96" t="str">
            <v>PL 7.1 (4)</v>
          </cell>
          <cell r="B96" t="str">
            <v>plastering  in CM 1:4, 12mm thk including providing plaster mesh Terrace Floor</v>
          </cell>
          <cell r="C96" t="str">
            <v>Sqm</v>
          </cell>
          <cell r="D96">
            <v>106</v>
          </cell>
          <cell r="E96">
            <v>0</v>
          </cell>
          <cell r="F96">
            <v>0</v>
          </cell>
          <cell r="G96">
            <v>0</v>
          </cell>
          <cell r="H96">
            <v>0</v>
          </cell>
          <cell r="J96">
            <v>0</v>
          </cell>
          <cell r="K96">
            <v>0</v>
          </cell>
          <cell r="L96">
            <v>0</v>
          </cell>
          <cell r="N96">
            <v>0</v>
          </cell>
          <cell r="O96">
            <v>0</v>
          </cell>
          <cell r="P96">
            <v>0</v>
          </cell>
          <cell r="R96">
            <v>0</v>
          </cell>
          <cell r="S96">
            <v>0</v>
          </cell>
          <cell r="T96">
            <v>0</v>
          </cell>
          <cell r="V96">
            <v>0</v>
          </cell>
          <cell r="W96">
            <v>0</v>
          </cell>
          <cell r="X96">
            <v>0</v>
          </cell>
        </row>
        <row r="97">
          <cell r="A97" t="str">
            <v>PL 7.2 (1)</v>
          </cell>
          <cell r="B97" t="str">
            <v>Internal plastering to masonry in CM 1:6 Ground Floor</v>
          </cell>
          <cell r="C97" t="str">
            <v>Sqm</v>
          </cell>
          <cell r="D97">
            <v>94</v>
          </cell>
          <cell r="E97">
            <v>1500</v>
          </cell>
          <cell r="F97">
            <v>141000</v>
          </cell>
          <cell r="G97">
            <v>700</v>
          </cell>
          <cell r="H97">
            <v>65800</v>
          </cell>
          <cell r="I97">
            <v>350</v>
          </cell>
          <cell r="J97">
            <v>32900</v>
          </cell>
          <cell r="K97">
            <v>700</v>
          </cell>
          <cell r="L97">
            <v>65800</v>
          </cell>
          <cell r="M97">
            <v>300</v>
          </cell>
          <cell r="N97">
            <v>28200</v>
          </cell>
          <cell r="O97">
            <v>100</v>
          </cell>
          <cell r="P97">
            <v>9400</v>
          </cell>
          <cell r="Q97">
            <v>60</v>
          </cell>
          <cell r="R97">
            <v>5640</v>
          </cell>
          <cell r="S97">
            <v>0</v>
          </cell>
          <cell r="T97">
            <v>0</v>
          </cell>
          <cell r="V97">
            <v>0</v>
          </cell>
          <cell r="W97">
            <v>710</v>
          </cell>
          <cell r="X97">
            <v>66740</v>
          </cell>
        </row>
        <row r="98">
          <cell r="A98" t="str">
            <v>PL 7.2 (2)</v>
          </cell>
          <cell r="B98" t="str">
            <v>Internal plastering to masonry in CM 1:6 First Floor</v>
          </cell>
          <cell r="C98" t="str">
            <v>Sqm</v>
          </cell>
          <cell r="D98">
            <v>94</v>
          </cell>
          <cell r="E98">
            <v>1300</v>
          </cell>
          <cell r="F98">
            <v>122200</v>
          </cell>
          <cell r="G98">
            <v>0</v>
          </cell>
          <cell r="H98">
            <v>0</v>
          </cell>
          <cell r="J98">
            <v>0</v>
          </cell>
          <cell r="K98">
            <v>0</v>
          </cell>
          <cell r="L98">
            <v>0</v>
          </cell>
          <cell r="N98">
            <v>0</v>
          </cell>
          <cell r="O98">
            <v>600</v>
          </cell>
          <cell r="P98">
            <v>56400</v>
          </cell>
          <cell r="R98">
            <v>0</v>
          </cell>
          <cell r="S98">
            <v>700</v>
          </cell>
          <cell r="T98">
            <v>65800</v>
          </cell>
          <cell r="V98">
            <v>0</v>
          </cell>
          <cell r="W98">
            <v>0</v>
          </cell>
          <cell r="X98">
            <v>0</v>
          </cell>
        </row>
        <row r="99">
          <cell r="A99" t="str">
            <v>PL 7.2 (3)</v>
          </cell>
          <cell r="B99" t="str">
            <v>Internal plastering to masonry in CM 1:6 Second Floor</v>
          </cell>
          <cell r="C99" t="str">
            <v>Sqm</v>
          </cell>
          <cell r="D99">
            <v>94</v>
          </cell>
          <cell r="E99">
            <v>0</v>
          </cell>
          <cell r="F99">
            <v>0</v>
          </cell>
          <cell r="G99">
            <v>0</v>
          </cell>
          <cell r="H99">
            <v>0</v>
          </cell>
          <cell r="J99">
            <v>0</v>
          </cell>
          <cell r="K99">
            <v>0</v>
          </cell>
          <cell r="L99">
            <v>0</v>
          </cell>
          <cell r="N99">
            <v>0</v>
          </cell>
          <cell r="O99">
            <v>0</v>
          </cell>
          <cell r="P99">
            <v>0</v>
          </cell>
          <cell r="R99">
            <v>0</v>
          </cell>
          <cell r="S99">
            <v>0</v>
          </cell>
          <cell r="T99">
            <v>0</v>
          </cell>
          <cell r="V99">
            <v>0</v>
          </cell>
          <cell r="W99">
            <v>0</v>
          </cell>
          <cell r="X99">
            <v>0</v>
          </cell>
        </row>
        <row r="100">
          <cell r="A100" t="str">
            <v>PL 7.2 (4)</v>
          </cell>
          <cell r="B100" t="str">
            <v>Internal plastering to masonry in CM 1:6 Terrace Floor</v>
          </cell>
          <cell r="C100" t="str">
            <v>Sqm</v>
          </cell>
          <cell r="D100">
            <v>94</v>
          </cell>
          <cell r="E100">
            <v>0</v>
          </cell>
          <cell r="F100">
            <v>0</v>
          </cell>
          <cell r="G100">
            <v>0</v>
          </cell>
          <cell r="H100">
            <v>0</v>
          </cell>
          <cell r="J100">
            <v>0</v>
          </cell>
          <cell r="K100">
            <v>0</v>
          </cell>
          <cell r="L100">
            <v>0</v>
          </cell>
          <cell r="N100">
            <v>0</v>
          </cell>
          <cell r="O100">
            <v>0</v>
          </cell>
          <cell r="P100">
            <v>0</v>
          </cell>
          <cell r="R100">
            <v>0</v>
          </cell>
          <cell r="S100">
            <v>0</v>
          </cell>
          <cell r="T100">
            <v>0</v>
          </cell>
          <cell r="V100">
            <v>0</v>
          </cell>
          <cell r="W100">
            <v>0</v>
          </cell>
          <cell r="X100">
            <v>0</v>
          </cell>
        </row>
        <row r="101">
          <cell r="A101" t="str">
            <v>PL 7.3</v>
          </cell>
          <cell r="B101" t="str">
            <v>plastering to external surface of masonry 20mm thk as per directions in CM 1:6</v>
          </cell>
          <cell r="C101" t="str">
            <v>Sqm</v>
          </cell>
          <cell r="D101">
            <v>119</v>
          </cell>
          <cell r="E101">
            <v>0</v>
          </cell>
          <cell r="F101">
            <v>0</v>
          </cell>
          <cell r="G101">
            <v>0</v>
          </cell>
          <cell r="H101">
            <v>0</v>
          </cell>
          <cell r="J101">
            <v>0</v>
          </cell>
          <cell r="K101">
            <v>0</v>
          </cell>
          <cell r="L101">
            <v>0</v>
          </cell>
          <cell r="N101">
            <v>0</v>
          </cell>
          <cell r="O101">
            <v>0</v>
          </cell>
          <cell r="P101">
            <v>0</v>
          </cell>
          <cell r="R101">
            <v>0</v>
          </cell>
          <cell r="S101">
            <v>0</v>
          </cell>
          <cell r="T101">
            <v>0</v>
          </cell>
          <cell r="V101">
            <v>0</v>
          </cell>
          <cell r="W101">
            <v>0</v>
          </cell>
          <cell r="X101">
            <v>0</v>
          </cell>
        </row>
        <row r="102">
          <cell r="A102" t="str">
            <v>PL 7.4</v>
          </cell>
          <cell r="B102" t="str">
            <v xml:space="preserve">Providing plastering to plinth surface of masonry 25mm thick as per directions in CM 1:6 </v>
          </cell>
          <cell r="C102" t="str">
            <v>Sqm</v>
          </cell>
          <cell r="D102">
            <v>119</v>
          </cell>
          <cell r="E102">
            <v>0</v>
          </cell>
          <cell r="F102">
            <v>0</v>
          </cell>
          <cell r="G102">
            <v>0</v>
          </cell>
          <cell r="H102">
            <v>0</v>
          </cell>
          <cell r="J102">
            <v>0</v>
          </cell>
          <cell r="K102">
            <v>0</v>
          </cell>
          <cell r="L102">
            <v>0</v>
          </cell>
          <cell r="N102">
            <v>0</v>
          </cell>
          <cell r="O102">
            <v>0</v>
          </cell>
          <cell r="P102">
            <v>0</v>
          </cell>
          <cell r="R102">
            <v>0</v>
          </cell>
          <cell r="S102">
            <v>0</v>
          </cell>
          <cell r="T102">
            <v>0</v>
          </cell>
          <cell r="V102">
            <v>0</v>
          </cell>
          <cell r="W102">
            <v>0</v>
          </cell>
          <cell r="X102">
            <v>0</v>
          </cell>
        </row>
        <row r="103">
          <cell r="A103" t="str">
            <v>PL 7.5</v>
          </cell>
          <cell r="B103" t="str">
            <v xml:space="preserve">Providing pointing to size stone masonry in CM 1:3 </v>
          </cell>
          <cell r="C103" t="str">
            <v>Sqm</v>
          </cell>
          <cell r="D103">
            <v>46</v>
          </cell>
          <cell r="E103">
            <v>0</v>
          </cell>
          <cell r="F103">
            <v>0</v>
          </cell>
          <cell r="G103">
            <v>0</v>
          </cell>
          <cell r="H103">
            <v>0</v>
          </cell>
          <cell r="J103">
            <v>0</v>
          </cell>
          <cell r="K103">
            <v>0</v>
          </cell>
          <cell r="L103">
            <v>0</v>
          </cell>
          <cell r="N103">
            <v>0</v>
          </cell>
          <cell r="O103">
            <v>0</v>
          </cell>
          <cell r="P103">
            <v>0</v>
          </cell>
          <cell r="R103">
            <v>0</v>
          </cell>
          <cell r="S103">
            <v>0</v>
          </cell>
          <cell r="T103">
            <v>0</v>
          </cell>
          <cell r="V103">
            <v>0</v>
          </cell>
          <cell r="W103">
            <v>0</v>
          </cell>
          <cell r="X103">
            <v>0</v>
          </cell>
        </row>
        <row r="104">
          <cell r="A104" t="str">
            <v>PL 7.6</v>
          </cell>
          <cell r="B104" t="str">
            <v xml:space="preserve">Plastering 12mm thick over flagging in CM 1:4 </v>
          </cell>
          <cell r="C104" t="str">
            <v>Sqm</v>
          </cell>
          <cell r="D104">
            <v>94</v>
          </cell>
          <cell r="E104">
            <v>0</v>
          </cell>
          <cell r="F104">
            <v>0</v>
          </cell>
          <cell r="G104">
            <v>0</v>
          </cell>
          <cell r="H104">
            <v>0</v>
          </cell>
          <cell r="J104">
            <v>0</v>
          </cell>
          <cell r="K104">
            <v>0</v>
          </cell>
          <cell r="L104">
            <v>0</v>
          </cell>
          <cell r="N104">
            <v>0</v>
          </cell>
          <cell r="O104">
            <v>0</v>
          </cell>
          <cell r="P104">
            <v>0</v>
          </cell>
          <cell r="R104">
            <v>0</v>
          </cell>
          <cell r="S104">
            <v>0</v>
          </cell>
          <cell r="T104">
            <v>0</v>
          </cell>
          <cell r="V104">
            <v>0</v>
          </cell>
          <cell r="W104">
            <v>0</v>
          </cell>
          <cell r="X104">
            <v>0</v>
          </cell>
        </row>
        <row r="105">
          <cell r="A105" t="str">
            <v>PL 7.7</v>
          </cell>
          <cell r="B105" t="str">
            <v xml:space="preserve">Providing 15mm thk rough plastering in toilet in CM 1:4 </v>
          </cell>
          <cell r="C105" t="str">
            <v>Sqm</v>
          </cell>
          <cell r="D105">
            <v>85</v>
          </cell>
          <cell r="E105">
            <v>100</v>
          </cell>
          <cell r="F105">
            <v>8500</v>
          </cell>
          <cell r="G105">
            <v>0</v>
          </cell>
          <cell r="H105">
            <v>0</v>
          </cell>
          <cell r="J105">
            <v>0</v>
          </cell>
          <cell r="K105">
            <v>0</v>
          </cell>
          <cell r="L105">
            <v>0</v>
          </cell>
          <cell r="N105">
            <v>0</v>
          </cell>
          <cell r="O105">
            <v>0</v>
          </cell>
          <cell r="P105">
            <v>0</v>
          </cell>
          <cell r="Q105">
            <v>100</v>
          </cell>
          <cell r="R105">
            <v>8500</v>
          </cell>
          <cell r="S105">
            <v>100</v>
          </cell>
          <cell r="T105">
            <v>8500</v>
          </cell>
          <cell r="U105">
            <v>225</v>
          </cell>
          <cell r="V105">
            <v>19125</v>
          </cell>
          <cell r="W105">
            <v>325</v>
          </cell>
          <cell r="X105">
            <v>27625</v>
          </cell>
        </row>
        <row r="106">
          <cell r="A106" t="str">
            <v>PL 7.8</v>
          </cell>
          <cell r="B106" t="str">
            <v>Providing plastering to sunken portion in CM 1:4, 12mm thk with water proof compound at 1 kg per bag</v>
          </cell>
          <cell r="C106" t="str">
            <v>Sqm</v>
          </cell>
          <cell r="D106">
            <v>122</v>
          </cell>
          <cell r="E106">
            <v>100</v>
          </cell>
          <cell r="F106">
            <v>12200</v>
          </cell>
          <cell r="G106">
            <v>0</v>
          </cell>
          <cell r="H106">
            <v>0</v>
          </cell>
          <cell r="J106">
            <v>0</v>
          </cell>
          <cell r="K106">
            <v>100</v>
          </cell>
          <cell r="L106">
            <v>12200</v>
          </cell>
          <cell r="N106">
            <v>0</v>
          </cell>
          <cell r="O106">
            <v>0</v>
          </cell>
          <cell r="P106">
            <v>0</v>
          </cell>
          <cell r="R106">
            <v>0</v>
          </cell>
          <cell r="S106">
            <v>0</v>
          </cell>
          <cell r="T106">
            <v>0</v>
          </cell>
          <cell r="V106">
            <v>0</v>
          </cell>
          <cell r="W106">
            <v>0</v>
          </cell>
          <cell r="X106">
            <v>0</v>
          </cell>
        </row>
        <row r="107">
          <cell r="A107" t="str">
            <v>PL 7.8 (a)</v>
          </cell>
          <cell r="B107" t="str">
            <v xml:space="preserve"> - Do - Water Tank</v>
          </cell>
          <cell r="C107" t="str">
            <v>Sqm</v>
          </cell>
          <cell r="D107">
            <v>139</v>
          </cell>
          <cell r="E107">
            <v>0</v>
          </cell>
          <cell r="F107">
            <v>0</v>
          </cell>
          <cell r="G107">
            <v>0</v>
          </cell>
          <cell r="H107">
            <v>0</v>
          </cell>
          <cell r="J107">
            <v>0</v>
          </cell>
          <cell r="K107">
            <v>0</v>
          </cell>
          <cell r="L107">
            <v>0</v>
          </cell>
          <cell r="N107">
            <v>0</v>
          </cell>
          <cell r="O107">
            <v>0</v>
          </cell>
          <cell r="P107">
            <v>0</v>
          </cell>
          <cell r="R107">
            <v>0</v>
          </cell>
          <cell r="S107">
            <v>0</v>
          </cell>
          <cell r="T107">
            <v>0</v>
          </cell>
          <cell r="V107">
            <v>0</v>
          </cell>
          <cell r="W107">
            <v>0</v>
          </cell>
          <cell r="X107">
            <v>0</v>
          </cell>
        </row>
        <row r="108">
          <cell r="A108" t="str">
            <v>PL 7.9</v>
          </cell>
          <cell r="B108" t="str">
            <v>Providing 12mm thk plastering grooves of 15-20mm thk. and 10mm deep in CM 1:6</v>
          </cell>
          <cell r="C108" t="str">
            <v>Rmt</v>
          </cell>
          <cell r="D108">
            <v>18</v>
          </cell>
          <cell r="E108">
            <v>0</v>
          </cell>
          <cell r="F108">
            <v>0</v>
          </cell>
          <cell r="G108">
            <v>0</v>
          </cell>
          <cell r="H108">
            <v>0</v>
          </cell>
          <cell r="J108">
            <v>0</v>
          </cell>
          <cell r="K108">
            <v>0</v>
          </cell>
          <cell r="L108">
            <v>0</v>
          </cell>
          <cell r="N108">
            <v>0</v>
          </cell>
          <cell r="O108">
            <v>0</v>
          </cell>
          <cell r="P108">
            <v>0</v>
          </cell>
          <cell r="R108">
            <v>0</v>
          </cell>
          <cell r="S108">
            <v>0</v>
          </cell>
          <cell r="T108">
            <v>0</v>
          </cell>
          <cell r="V108">
            <v>0</v>
          </cell>
          <cell r="W108">
            <v>0</v>
          </cell>
          <cell r="X108">
            <v>0</v>
          </cell>
        </row>
        <row r="109">
          <cell r="A109" t="str">
            <v>PL 7.10</v>
          </cell>
          <cell r="B109" t="str">
            <v xml:space="preserve">Providing Plastering to drain surface of masonry 15mm thk in CM 1:4 </v>
          </cell>
          <cell r="C109" t="str">
            <v>Sqm</v>
          </cell>
          <cell r="D109">
            <v>94</v>
          </cell>
          <cell r="E109">
            <v>0</v>
          </cell>
          <cell r="F109">
            <v>0</v>
          </cell>
          <cell r="G109">
            <v>0</v>
          </cell>
          <cell r="H109">
            <v>0</v>
          </cell>
          <cell r="J109">
            <v>0</v>
          </cell>
          <cell r="K109">
            <v>0</v>
          </cell>
          <cell r="L109">
            <v>0</v>
          </cell>
          <cell r="N109">
            <v>0</v>
          </cell>
          <cell r="O109">
            <v>0</v>
          </cell>
          <cell r="P109">
            <v>0</v>
          </cell>
          <cell r="R109">
            <v>0</v>
          </cell>
          <cell r="S109">
            <v>0</v>
          </cell>
          <cell r="T109">
            <v>0</v>
          </cell>
          <cell r="V109">
            <v>0</v>
          </cell>
          <cell r="W109">
            <v>0</v>
          </cell>
          <cell r="X109">
            <v>0</v>
          </cell>
        </row>
        <row r="110">
          <cell r="A110" t="str">
            <v>PL 7.11</v>
          </cell>
          <cell r="B110" t="str">
            <v>Providing plastering to water tank outer surface of 15mm thk  in CM 1:4</v>
          </cell>
          <cell r="C110" t="str">
            <v>Sqm</v>
          </cell>
          <cell r="D110">
            <v>119</v>
          </cell>
          <cell r="E110">
            <v>0</v>
          </cell>
          <cell r="F110">
            <v>0</v>
          </cell>
          <cell r="G110">
            <v>0</v>
          </cell>
          <cell r="H110">
            <v>0</v>
          </cell>
          <cell r="J110">
            <v>0</v>
          </cell>
          <cell r="K110">
            <v>0</v>
          </cell>
          <cell r="L110">
            <v>0</v>
          </cell>
          <cell r="N110">
            <v>0</v>
          </cell>
          <cell r="O110">
            <v>0</v>
          </cell>
          <cell r="P110">
            <v>0</v>
          </cell>
          <cell r="R110">
            <v>0</v>
          </cell>
          <cell r="S110">
            <v>0</v>
          </cell>
          <cell r="T110">
            <v>0</v>
          </cell>
          <cell r="V110">
            <v>0</v>
          </cell>
          <cell r="W110">
            <v>0</v>
          </cell>
          <cell r="X110">
            <v>0</v>
          </cell>
        </row>
        <row r="111">
          <cell r="A111" t="str">
            <v>FL 8.1</v>
          </cell>
          <cell r="B111" t="str">
            <v>Providing &amp; laying granolithic flooring 40mm thk.</v>
          </cell>
          <cell r="C111" t="str">
            <v>Sqm</v>
          </cell>
          <cell r="D111">
            <v>120</v>
          </cell>
          <cell r="E111">
            <v>66</v>
          </cell>
          <cell r="F111">
            <v>7920</v>
          </cell>
          <cell r="G111">
            <v>0</v>
          </cell>
          <cell r="H111">
            <v>0</v>
          </cell>
          <cell r="J111">
            <v>0</v>
          </cell>
          <cell r="K111">
            <v>0</v>
          </cell>
          <cell r="L111">
            <v>0</v>
          </cell>
          <cell r="N111">
            <v>0</v>
          </cell>
          <cell r="O111">
            <v>66</v>
          </cell>
          <cell r="P111">
            <v>7920</v>
          </cell>
          <cell r="R111">
            <v>0</v>
          </cell>
          <cell r="S111">
            <v>0</v>
          </cell>
          <cell r="T111">
            <v>0</v>
          </cell>
          <cell r="V111">
            <v>0</v>
          </cell>
          <cell r="W111">
            <v>0</v>
          </cell>
          <cell r="X111">
            <v>0</v>
          </cell>
        </row>
        <row r="112">
          <cell r="A112" t="str">
            <v>FL 8.2</v>
          </cell>
          <cell r="B112" t="str">
            <v xml:space="preserve">Pressed clay tiles laid in CM 1:3 pointed with DICTAMENT-DM </v>
          </cell>
          <cell r="C112" t="str">
            <v>Sqm</v>
          </cell>
          <cell r="D112">
            <v>251</v>
          </cell>
          <cell r="E112">
            <v>0</v>
          </cell>
          <cell r="F112">
            <v>0</v>
          </cell>
          <cell r="G112">
            <v>0</v>
          </cell>
          <cell r="H112">
            <v>0</v>
          </cell>
          <cell r="J112">
            <v>0</v>
          </cell>
          <cell r="K112">
            <v>0</v>
          </cell>
          <cell r="L112">
            <v>0</v>
          </cell>
          <cell r="N112">
            <v>0</v>
          </cell>
          <cell r="O112">
            <v>0</v>
          </cell>
          <cell r="P112">
            <v>0</v>
          </cell>
          <cell r="R112">
            <v>0</v>
          </cell>
          <cell r="S112">
            <v>0</v>
          </cell>
          <cell r="T112">
            <v>0</v>
          </cell>
          <cell r="V112">
            <v>0</v>
          </cell>
          <cell r="W112">
            <v>0</v>
          </cell>
          <cell r="X112">
            <v>0</v>
          </cell>
        </row>
        <row r="113">
          <cell r="A113" t="str">
            <v>DW 9.1</v>
          </cell>
          <cell r="B113" t="str">
            <v>Aluminium door/windows for main door</v>
          </cell>
          <cell r="C113" t="str">
            <v>Sqm</v>
          </cell>
          <cell r="D113">
            <v>5067</v>
          </cell>
          <cell r="E113">
            <v>0</v>
          </cell>
          <cell r="F113">
            <v>0</v>
          </cell>
          <cell r="G113">
            <v>0</v>
          </cell>
          <cell r="H113">
            <v>0</v>
          </cell>
          <cell r="J113">
            <v>0</v>
          </cell>
          <cell r="K113">
            <v>0</v>
          </cell>
          <cell r="L113">
            <v>0</v>
          </cell>
          <cell r="N113">
            <v>0</v>
          </cell>
          <cell r="O113">
            <v>0</v>
          </cell>
          <cell r="P113">
            <v>0</v>
          </cell>
          <cell r="R113">
            <v>0</v>
          </cell>
          <cell r="S113">
            <v>0</v>
          </cell>
          <cell r="T113">
            <v>0</v>
          </cell>
          <cell r="V113">
            <v>0</v>
          </cell>
          <cell r="W113">
            <v>0</v>
          </cell>
          <cell r="X113">
            <v>0</v>
          </cell>
        </row>
        <row r="114">
          <cell r="A114" t="str">
            <v>DW 9.2</v>
          </cell>
          <cell r="B114" t="str">
            <v>Providing &amp; fixing powder coated aluminium doors as per the following specifications at all levels.</v>
          </cell>
          <cell r="C114" t="str">
            <v>Sqm</v>
          </cell>
          <cell r="D114">
            <v>8955</v>
          </cell>
          <cell r="E114">
            <v>0</v>
          </cell>
          <cell r="F114">
            <v>0</v>
          </cell>
          <cell r="G114">
            <v>0</v>
          </cell>
          <cell r="H114">
            <v>0</v>
          </cell>
          <cell r="J114">
            <v>0</v>
          </cell>
          <cell r="K114">
            <v>0</v>
          </cell>
          <cell r="L114">
            <v>0</v>
          </cell>
          <cell r="N114">
            <v>0</v>
          </cell>
          <cell r="O114">
            <v>0</v>
          </cell>
          <cell r="P114">
            <v>0</v>
          </cell>
          <cell r="R114">
            <v>0</v>
          </cell>
          <cell r="S114">
            <v>0</v>
          </cell>
          <cell r="T114">
            <v>0</v>
          </cell>
          <cell r="V114">
            <v>0</v>
          </cell>
          <cell r="W114">
            <v>0</v>
          </cell>
          <cell r="X114">
            <v>0</v>
          </cell>
        </row>
        <row r="115">
          <cell r="A115" t="str">
            <v>DW 9.3</v>
          </cell>
          <cell r="B115" t="str">
            <v>Toile door with teak wood frame phenol bonded plywood</v>
          </cell>
          <cell r="C115" t="str">
            <v>Sqm</v>
          </cell>
          <cell r="D115">
            <v>5220</v>
          </cell>
          <cell r="E115">
            <v>0</v>
          </cell>
          <cell r="F115">
            <v>0</v>
          </cell>
          <cell r="G115">
            <v>0</v>
          </cell>
          <cell r="H115">
            <v>0</v>
          </cell>
          <cell r="J115">
            <v>0</v>
          </cell>
          <cell r="K115">
            <v>0</v>
          </cell>
          <cell r="L115">
            <v>0</v>
          </cell>
          <cell r="N115">
            <v>0</v>
          </cell>
          <cell r="O115">
            <v>0</v>
          </cell>
          <cell r="P115">
            <v>0</v>
          </cell>
          <cell r="R115">
            <v>0</v>
          </cell>
          <cell r="S115">
            <v>0</v>
          </cell>
          <cell r="T115">
            <v>0</v>
          </cell>
          <cell r="V115">
            <v>0</v>
          </cell>
          <cell r="W115">
            <v>0</v>
          </cell>
          <cell r="X115">
            <v>0</v>
          </cell>
        </row>
        <row r="116">
          <cell r="A116" t="str">
            <v>DW 9.4 (a)</v>
          </cell>
          <cell r="B116" t="str">
            <v>Aluminium sliding window fixed at the top openable at the bottom</v>
          </cell>
          <cell r="C116" t="str">
            <v>Sqm</v>
          </cell>
          <cell r="D116">
            <v>4000</v>
          </cell>
          <cell r="E116">
            <v>0</v>
          </cell>
          <cell r="F116">
            <v>0</v>
          </cell>
          <cell r="G116">
            <v>0</v>
          </cell>
          <cell r="H116">
            <v>0</v>
          </cell>
          <cell r="J116">
            <v>0</v>
          </cell>
          <cell r="K116">
            <v>0</v>
          </cell>
          <cell r="L116">
            <v>0</v>
          </cell>
          <cell r="N116">
            <v>0</v>
          </cell>
          <cell r="O116">
            <v>0</v>
          </cell>
          <cell r="P116">
            <v>0</v>
          </cell>
          <cell r="R116">
            <v>0</v>
          </cell>
          <cell r="S116">
            <v>0</v>
          </cell>
          <cell r="T116">
            <v>0</v>
          </cell>
          <cell r="V116">
            <v>0</v>
          </cell>
          <cell r="W116">
            <v>0</v>
          </cell>
          <cell r="X116">
            <v>0</v>
          </cell>
        </row>
        <row r="117">
          <cell r="A117" t="str">
            <v>DW 9.4 (b)</v>
          </cell>
          <cell r="B117" t="str">
            <v>Aluminium sliding window fixed at top and bottom openable at centre</v>
          </cell>
          <cell r="C117" t="str">
            <v>Sqm</v>
          </cell>
          <cell r="D117">
            <v>4200</v>
          </cell>
          <cell r="E117">
            <v>0</v>
          </cell>
          <cell r="F117">
            <v>0</v>
          </cell>
          <cell r="G117">
            <v>0</v>
          </cell>
          <cell r="H117">
            <v>0</v>
          </cell>
          <cell r="J117">
            <v>0</v>
          </cell>
          <cell r="K117">
            <v>0</v>
          </cell>
          <cell r="L117">
            <v>0</v>
          </cell>
          <cell r="N117">
            <v>0</v>
          </cell>
          <cell r="O117">
            <v>0</v>
          </cell>
          <cell r="P117">
            <v>0</v>
          </cell>
          <cell r="R117">
            <v>0</v>
          </cell>
          <cell r="S117">
            <v>0</v>
          </cell>
          <cell r="T117">
            <v>0</v>
          </cell>
          <cell r="V117">
            <v>0</v>
          </cell>
          <cell r="W117">
            <v>0</v>
          </cell>
          <cell r="X117">
            <v>0</v>
          </cell>
        </row>
        <row r="118">
          <cell r="A118" t="str">
            <v>DW 9.5</v>
          </cell>
          <cell r="B118" t="str">
            <v>Thermo vinyl polymer two tracks sliding windows (ELGI or equivalent)</v>
          </cell>
          <cell r="C118" t="str">
            <v>Sqm</v>
          </cell>
          <cell r="D118">
            <v>5220</v>
          </cell>
          <cell r="E118">
            <v>0</v>
          </cell>
          <cell r="F118">
            <v>0</v>
          </cell>
          <cell r="G118">
            <v>0</v>
          </cell>
          <cell r="H118">
            <v>0</v>
          </cell>
          <cell r="J118">
            <v>0</v>
          </cell>
          <cell r="K118">
            <v>0</v>
          </cell>
          <cell r="L118">
            <v>0</v>
          </cell>
          <cell r="N118">
            <v>0</v>
          </cell>
          <cell r="O118">
            <v>0</v>
          </cell>
          <cell r="P118">
            <v>0</v>
          </cell>
          <cell r="R118">
            <v>0</v>
          </cell>
          <cell r="S118">
            <v>0</v>
          </cell>
          <cell r="T118">
            <v>0</v>
          </cell>
          <cell r="V118">
            <v>0</v>
          </cell>
          <cell r="W118">
            <v>0</v>
          </cell>
          <cell r="X118">
            <v>0</v>
          </cell>
        </row>
        <row r="119">
          <cell r="A119" t="str">
            <v>DW 9.6 (1)</v>
          </cell>
          <cell r="B119" t="str">
            <v>Aluminium Sun Breaker Ground Floor</v>
          </cell>
          <cell r="C119" t="str">
            <v>Sqm</v>
          </cell>
          <cell r="D119">
            <v>2121</v>
          </cell>
          <cell r="E119">
            <v>0</v>
          </cell>
          <cell r="F119">
            <v>0</v>
          </cell>
          <cell r="G119">
            <v>0</v>
          </cell>
          <cell r="H119">
            <v>0</v>
          </cell>
          <cell r="J119">
            <v>0</v>
          </cell>
          <cell r="K119">
            <v>0</v>
          </cell>
          <cell r="L119">
            <v>0</v>
          </cell>
          <cell r="N119">
            <v>0</v>
          </cell>
          <cell r="O119">
            <v>0</v>
          </cell>
          <cell r="P119">
            <v>0</v>
          </cell>
          <cell r="R119">
            <v>0</v>
          </cell>
          <cell r="S119">
            <v>0</v>
          </cell>
          <cell r="T119">
            <v>0</v>
          </cell>
          <cell r="V119">
            <v>0</v>
          </cell>
          <cell r="W119">
            <v>0</v>
          </cell>
          <cell r="X119">
            <v>0</v>
          </cell>
        </row>
        <row r="120">
          <cell r="A120" t="str">
            <v>DW 9.6 (2)</v>
          </cell>
          <cell r="B120" t="str">
            <v>Aluminium Sun Breaker First Floor</v>
          </cell>
          <cell r="C120" t="str">
            <v>Sqm</v>
          </cell>
          <cell r="D120">
            <v>2301</v>
          </cell>
          <cell r="E120">
            <v>0</v>
          </cell>
          <cell r="F120">
            <v>0</v>
          </cell>
          <cell r="G120">
            <v>0</v>
          </cell>
          <cell r="H120">
            <v>0</v>
          </cell>
          <cell r="J120">
            <v>0</v>
          </cell>
          <cell r="K120">
            <v>0</v>
          </cell>
          <cell r="L120">
            <v>0</v>
          </cell>
          <cell r="N120">
            <v>0</v>
          </cell>
          <cell r="O120">
            <v>0</v>
          </cell>
          <cell r="P120">
            <v>0</v>
          </cell>
          <cell r="R120">
            <v>0</v>
          </cell>
          <cell r="S120">
            <v>0</v>
          </cell>
          <cell r="T120">
            <v>0</v>
          </cell>
          <cell r="V120">
            <v>0</v>
          </cell>
          <cell r="W120">
            <v>0</v>
          </cell>
          <cell r="X120">
            <v>0</v>
          </cell>
        </row>
        <row r="121">
          <cell r="A121" t="str">
            <v>DW 9.6 (3)</v>
          </cell>
          <cell r="B121" t="str">
            <v>Aluminium Sun Breaker Second Floor</v>
          </cell>
          <cell r="C121" t="str">
            <v>Sqm</v>
          </cell>
          <cell r="D121">
            <v>2481</v>
          </cell>
          <cell r="E121">
            <v>0</v>
          </cell>
          <cell r="F121">
            <v>0</v>
          </cell>
          <cell r="G121">
            <v>0</v>
          </cell>
          <cell r="H121">
            <v>0</v>
          </cell>
          <cell r="J121">
            <v>0</v>
          </cell>
          <cell r="K121">
            <v>0</v>
          </cell>
          <cell r="L121">
            <v>0</v>
          </cell>
          <cell r="N121">
            <v>0</v>
          </cell>
          <cell r="O121">
            <v>0</v>
          </cell>
          <cell r="P121">
            <v>0</v>
          </cell>
          <cell r="R121">
            <v>0</v>
          </cell>
          <cell r="S121">
            <v>0</v>
          </cell>
          <cell r="T121">
            <v>0</v>
          </cell>
          <cell r="V121">
            <v>0</v>
          </cell>
          <cell r="W121">
            <v>0</v>
          </cell>
          <cell r="X121">
            <v>0</v>
          </cell>
        </row>
        <row r="122">
          <cell r="A122" t="str">
            <v>DW 9.7</v>
          </cell>
          <cell r="B122" t="str">
            <v xml:space="preserve">Providing &amp; fixing sliding and folding door using anodised aluminium sections </v>
          </cell>
          <cell r="C122" t="str">
            <v>Sqm</v>
          </cell>
          <cell r="D122">
            <v>4949</v>
          </cell>
          <cell r="E122">
            <v>0</v>
          </cell>
          <cell r="F122">
            <v>0</v>
          </cell>
          <cell r="G122">
            <v>0</v>
          </cell>
          <cell r="H122">
            <v>0</v>
          </cell>
          <cell r="J122">
            <v>0</v>
          </cell>
          <cell r="K122">
            <v>0</v>
          </cell>
          <cell r="L122">
            <v>0</v>
          </cell>
          <cell r="N122">
            <v>0</v>
          </cell>
          <cell r="O122">
            <v>0</v>
          </cell>
          <cell r="P122">
            <v>0</v>
          </cell>
          <cell r="R122">
            <v>0</v>
          </cell>
          <cell r="S122">
            <v>0</v>
          </cell>
          <cell r="T122">
            <v>0</v>
          </cell>
          <cell r="V122">
            <v>0</v>
          </cell>
          <cell r="W122">
            <v>0</v>
          </cell>
          <cell r="X122">
            <v>0</v>
          </cell>
        </row>
        <row r="123">
          <cell r="A123" t="str">
            <v>PF 10.1</v>
          </cell>
          <cell r="B123" t="str">
            <v xml:space="preserve">Two coats of Renova </v>
          </cell>
          <cell r="C123" t="str">
            <v>Sqm</v>
          </cell>
          <cell r="D123">
            <v>304</v>
          </cell>
          <cell r="E123">
            <v>0</v>
          </cell>
          <cell r="F123">
            <v>0</v>
          </cell>
          <cell r="G123">
            <v>0</v>
          </cell>
          <cell r="H123">
            <v>0</v>
          </cell>
          <cell r="J123">
            <v>0</v>
          </cell>
          <cell r="K123">
            <v>0</v>
          </cell>
          <cell r="L123">
            <v>0</v>
          </cell>
          <cell r="N123">
            <v>0</v>
          </cell>
          <cell r="O123">
            <v>0</v>
          </cell>
          <cell r="P123">
            <v>0</v>
          </cell>
          <cell r="R123">
            <v>0</v>
          </cell>
          <cell r="S123">
            <v>0</v>
          </cell>
          <cell r="T123">
            <v>0</v>
          </cell>
          <cell r="V123">
            <v>0</v>
          </cell>
          <cell r="W123">
            <v>0</v>
          </cell>
          <cell r="X123">
            <v>0</v>
          </cell>
        </row>
        <row r="124">
          <cell r="A124" t="str">
            <v>PF 10.2</v>
          </cell>
          <cell r="B124" t="str">
            <v xml:space="preserve">2 coats of platic emulsion paint and make over a coat of primer </v>
          </cell>
          <cell r="C124" t="str">
            <v>Sqm</v>
          </cell>
          <cell r="D124">
            <v>88</v>
          </cell>
          <cell r="E124">
            <v>0</v>
          </cell>
          <cell r="F124">
            <v>0</v>
          </cell>
          <cell r="G124">
            <v>0</v>
          </cell>
          <cell r="H124">
            <v>0</v>
          </cell>
          <cell r="J124">
            <v>0</v>
          </cell>
          <cell r="K124">
            <v>0</v>
          </cell>
          <cell r="L124">
            <v>0</v>
          </cell>
          <cell r="N124">
            <v>0</v>
          </cell>
          <cell r="O124">
            <v>0</v>
          </cell>
          <cell r="P124">
            <v>0</v>
          </cell>
          <cell r="R124">
            <v>0</v>
          </cell>
          <cell r="S124">
            <v>0</v>
          </cell>
          <cell r="T124">
            <v>0</v>
          </cell>
          <cell r="V124">
            <v>0</v>
          </cell>
          <cell r="W124">
            <v>0</v>
          </cell>
          <cell r="X124">
            <v>0</v>
          </cell>
        </row>
        <row r="125">
          <cell r="A125" t="str">
            <v>MS 11.1</v>
          </cell>
          <cell r="B125" t="str">
            <v>MS Door</v>
          </cell>
          <cell r="C125" t="str">
            <v>Sqm</v>
          </cell>
          <cell r="D125">
            <v>3022</v>
          </cell>
          <cell r="E125">
            <v>30</v>
          </cell>
          <cell r="F125">
            <v>90660</v>
          </cell>
          <cell r="G125">
            <v>0</v>
          </cell>
          <cell r="H125">
            <v>0</v>
          </cell>
          <cell r="J125">
            <v>0</v>
          </cell>
          <cell r="K125">
            <v>0</v>
          </cell>
          <cell r="L125">
            <v>0</v>
          </cell>
          <cell r="N125">
            <v>0</v>
          </cell>
          <cell r="O125">
            <v>15</v>
          </cell>
          <cell r="P125">
            <v>45330</v>
          </cell>
          <cell r="R125">
            <v>0</v>
          </cell>
          <cell r="S125">
            <v>15</v>
          </cell>
          <cell r="T125">
            <v>45330</v>
          </cell>
          <cell r="V125">
            <v>0</v>
          </cell>
          <cell r="W125">
            <v>0</v>
          </cell>
          <cell r="X125">
            <v>0</v>
          </cell>
        </row>
        <row r="126">
          <cell r="A126" t="str">
            <v>MS 11.2</v>
          </cell>
          <cell r="B126" t="str">
            <v>Push &amp; Pull type rolling shutter</v>
          </cell>
          <cell r="C126" t="str">
            <v>Sqm</v>
          </cell>
          <cell r="D126">
            <v>1959</v>
          </cell>
          <cell r="E126">
            <v>0</v>
          </cell>
          <cell r="F126">
            <v>0</v>
          </cell>
          <cell r="G126">
            <v>0</v>
          </cell>
          <cell r="H126">
            <v>0</v>
          </cell>
          <cell r="J126">
            <v>0</v>
          </cell>
          <cell r="K126">
            <v>0</v>
          </cell>
          <cell r="L126">
            <v>0</v>
          </cell>
          <cell r="N126">
            <v>0</v>
          </cell>
          <cell r="O126">
            <v>0</v>
          </cell>
          <cell r="P126">
            <v>0</v>
          </cell>
          <cell r="R126">
            <v>0</v>
          </cell>
          <cell r="S126">
            <v>0</v>
          </cell>
          <cell r="T126">
            <v>0</v>
          </cell>
          <cell r="V126">
            <v>0</v>
          </cell>
          <cell r="W126">
            <v>0</v>
          </cell>
          <cell r="X126">
            <v>0</v>
          </cell>
        </row>
        <row r="127">
          <cell r="A127" t="str">
            <v>MS 11.3</v>
          </cell>
          <cell r="B127" t="str">
            <v>MS Hand Railing for staircase</v>
          </cell>
          <cell r="C127" t="str">
            <v>Sqm</v>
          </cell>
          <cell r="D127">
            <v>967</v>
          </cell>
          <cell r="E127">
            <v>0</v>
          </cell>
          <cell r="F127">
            <v>0</v>
          </cell>
          <cell r="G127">
            <v>0</v>
          </cell>
          <cell r="H127">
            <v>0</v>
          </cell>
          <cell r="J127">
            <v>0</v>
          </cell>
          <cell r="K127">
            <v>0</v>
          </cell>
          <cell r="L127">
            <v>0</v>
          </cell>
          <cell r="N127">
            <v>0</v>
          </cell>
          <cell r="O127">
            <v>0</v>
          </cell>
          <cell r="P127">
            <v>0</v>
          </cell>
          <cell r="R127">
            <v>0</v>
          </cell>
          <cell r="S127">
            <v>0</v>
          </cell>
          <cell r="T127">
            <v>0</v>
          </cell>
          <cell r="V127">
            <v>0</v>
          </cell>
          <cell r="W127">
            <v>0</v>
          </cell>
          <cell r="X127">
            <v>0</v>
          </cell>
        </row>
        <row r="128">
          <cell r="A128" t="str">
            <v>WP 12.1</v>
          </cell>
          <cell r="B128" t="str">
            <v>Cell Proof Water Proofing</v>
          </cell>
          <cell r="C128" t="str">
            <v>Sqm</v>
          </cell>
          <cell r="D128">
            <v>362</v>
          </cell>
          <cell r="E128">
            <v>0</v>
          </cell>
          <cell r="F128">
            <v>0</v>
          </cell>
          <cell r="G128">
            <v>0</v>
          </cell>
          <cell r="H128">
            <v>0</v>
          </cell>
          <cell r="J128">
            <v>0</v>
          </cell>
          <cell r="K128">
            <v>0</v>
          </cell>
          <cell r="L128">
            <v>0</v>
          </cell>
          <cell r="N128">
            <v>0</v>
          </cell>
          <cell r="O128">
            <v>0</v>
          </cell>
          <cell r="P128">
            <v>0</v>
          </cell>
          <cell r="R128">
            <v>0</v>
          </cell>
          <cell r="S128">
            <v>0</v>
          </cell>
          <cell r="T128">
            <v>0</v>
          </cell>
          <cell r="V128">
            <v>0</v>
          </cell>
          <cell r="W128">
            <v>0</v>
          </cell>
          <cell r="X128">
            <v>0</v>
          </cell>
        </row>
        <row r="129">
          <cell r="A129" t="str">
            <v>WP 12.2 (a)</v>
          </cell>
          <cell r="B129" t="str">
            <v>Water proof membrene coating using Zentriflex elastic in two coats (thickness approx. 1.5mm )</v>
          </cell>
          <cell r="C129" t="str">
            <v>Sqm</v>
          </cell>
          <cell r="D129">
            <v>309</v>
          </cell>
          <cell r="E129">
            <v>0</v>
          </cell>
          <cell r="F129">
            <v>0</v>
          </cell>
          <cell r="G129">
            <v>0</v>
          </cell>
          <cell r="H129">
            <v>0</v>
          </cell>
          <cell r="J129">
            <v>0</v>
          </cell>
          <cell r="K129">
            <v>0</v>
          </cell>
          <cell r="L129">
            <v>0</v>
          </cell>
          <cell r="N129">
            <v>0</v>
          </cell>
          <cell r="O129">
            <v>0</v>
          </cell>
          <cell r="P129">
            <v>0</v>
          </cell>
          <cell r="R129">
            <v>0</v>
          </cell>
          <cell r="S129">
            <v>0</v>
          </cell>
          <cell r="T129">
            <v>0</v>
          </cell>
          <cell r="V129">
            <v>0</v>
          </cell>
          <cell r="W129">
            <v>0</v>
          </cell>
          <cell r="X129">
            <v>0</v>
          </cell>
        </row>
        <row r="130">
          <cell r="A130" t="str">
            <v>WP 12.2 (b)</v>
          </cell>
          <cell r="B130" t="str">
            <v xml:space="preserve">A bond coat consisting of Nafufill-SBR </v>
          </cell>
          <cell r="C130" t="str">
            <v>Sqm</v>
          </cell>
          <cell r="D130">
            <v>248</v>
          </cell>
          <cell r="E130">
            <v>0</v>
          </cell>
          <cell r="F130">
            <v>0</v>
          </cell>
          <cell r="G130">
            <v>0</v>
          </cell>
          <cell r="H130">
            <v>0</v>
          </cell>
          <cell r="J130">
            <v>0</v>
          </cell>
          <cell r="K130">
            <v>0</v>
          </cell>
          <cell r="L130">
            <v>0</v>
          </cell>
          <cell r="N130">
            <v>0</v>
          </cell>
          <cell r="O130">
            <v>0</v>
          </cell>
          <cell r="P130">
            <v>0</v>
          </cell>
          <cell r="R130">
            <v>0</v>
          </cell>
          <cell r="S130">
            <v>0</v>
          </cell>
          <cell r="T130">
            <v>0</v>
          </cell>
          <cell r="V130">
            <v>0</v>
          </cell>
          <cell r="W130">
            <v>0</v>
          </cell>
          <cell r="X130">
            <v>0</v>
          </cell>
        </row>
        <row r="131">
          <cell r="A131" t="str">
            <v>WP 12.2 (c)</v>
          </cell>
          <cell r="B131" t="str">
            <v>1:2:4 screed to slopes 100mm thk include the cost of integral water proofing compound  DICTAMENT-DM at 0.5% by weight of cement.</v>
          </cell>
          <cell r="C131" t="str">
            <v>Sqm</v>
          </cell>
          <cell r="D131">
            <v>190</v>
          </cell>
          <cell r="E131">
            <v>0</v>
          </cell>
          <cell r="F131">
            <v>0</v>
          </cell>
          <cell r="G131">
            <v>0</v>
          </cell>
          <cell r="H131">
            <v>0</v>
          </cell>
          <cell r="J131">
            <v>0</v>
          </cell>
          <cell r="K131">
            <v>0</v>
          </cell>
          <cell r="L131">
            <v>0</v>
          </cell>
          <cell r="N131">
            <v>0</v>
          </cell>
          <cell r="O131">
            <v>0</v>
          </cell>
          <cell r="P131">
            <v>0</v>
          </cell>
          <cell r="R131">
            <v>0</v>
          </cell>
          <cell r="S131">
            <v>0</v>
          </cell>
          <cell r="T131">
            <v>0</v>
          </cell>
          <cell r="V131">
            <v>0</v>
          </cell>
          <cell r="W131">
            <v>0</v>
          </cell>
          <cell r="X131">
            <v>0</v>
          </cell>
        </row>
        <row r="132">
          <cell r="A132" t="str">
            <v>M 13.1</v>
          </cell>
          <cell r="B132" t="str">
            <v>Antitermite Treatement</v>
          </cell>
          <cell r="C132" t="str">
            <v>Sqm</v>
          </cell>
          <cell r="D132">
            <v>46</v>
          </cell>
          <cell r="E132">
            <v>0</v>
          </cell>
          <cell r="F132">
            <v>0</v>
          </cell>
          <cell r="G132">
            <v>0</v>
          </cell>
          <cell r="H132">
            <v>0</v>
          </cell>
          <cell r="J132">
            <v>0</v>
          </cell>
          <cell r="K132">
            <v>0</v>
          </cell>
          <cell r="L132">
            <v>0</v>
          </cell>
          <cell r="N132">
            <v>0</v>
          </cell>
          <cell r="O132">
            <v>0</v>
          </cell>
          <cell r="P132">
            <v>0</v>
          </cell>
          <cell r="R132">
            <v>0</v>
          </cell>
          <cell r="S132">
            <v>0</v>
          </cell>
          <cell r="T132">
            <v>0</v>
          </cell>
          <cell r="V132">
            <v>0</v>
          </cell>
          <cell r="W132">
            <v>0</v>
          </cell>
          <cell r="X132">
            <v>0</v>
          </cell>
        </row>
        <row r="133">
          <cell r="A133" t="str">
            <v>M 13.2</v>
          </cell>
          <cell r="B133" t="str">
            <v>100mm dia PVC pipe</v>
          </cell>
          <cell r="C133" t="str">
            <v>Rmt</v>
          </cell>
          <cell r="D133">
            <v>330</v>
          </cell>
          <cell r="E133">
            <v>0</v>
          </cell>
          <cell r="F133">
            <v>0</v>
          </cell>
          <cell r="G133">
            <v>0</v>
          </cell>
          <cell r="H133">
            <v>0</v>
          </cell>
          <cell r="J133">
            <v>0</v>
          </cell>
          <cell r="K133">
            <v>0</v>
          </cell>
          <cell r="L133">
            <v>0</v>
          </cell>
          <cell r="N133">
            <v>0</v>
          </cell>
          <cell r="O133">
            <v>0</v>
          </cell>
          <cell r="P133">
            <v>0</v>
          </cell>
          <cell r="R133">
            <v>0</v>
          </cell>
          <cell r="S133">
            <v>0</v>
          </cell>
          <cell r="T133">
            <v>0</v>
          </cell>
          <cell r="V133">
            <v>0</v>
          </cell>
          <cell r="W133">
            <v>0</v>
          </cell>
          <cell r="X133">
            <v>0</v>
          </cell>
        </row>
        <row r="134">
          <cell r="A134" t="str">
            <v>M 13.3</v>
          </cell>
          <cell r="B134" t="str">
            <v xml:space="preserve">Aluminium structural glazing </v>
          </cell>
          <cell r="C134" t="str">
            <v>Sqm</v>
          </cell>
          <cell r="D134">
            <v>7761</v>
          </cell>
          <cell r="E134">
            <v>0</v>
          </cell>
          <cell r="F134">
            <v>0</v>
          </cell>
          <cell r="G134">
            <v>0</v>
          </cell>
          <cell r="H134">
            <v>0</v>
          </cell>
          <cell r="J134">
            <v>0</v>
          </cell>
          <cell r="K134">
            <v>0</v>
          </cell>
          <cell r="L134">
            <v>0</v>
          </cell>
          <cell r="N134">
            <v>0</v>
          </cell>
          <cell r="O134">
            <v>0</v>
          </cell>
          <cell r="P134">
            <v>0</v>
          </cell>
          <cell r="R134">
            <v>0</v>
          </cell>
          <cell r="S134">
            <v>0</v>
          </cell>
          <cell r="T134">
            <v>0</v>
          </cell>
          <cell r="V134">
            <v>0</v>
          </cell>
          <cell r="W134">
            <v>0</v>
          </cell>
          <cell r="X134">
            <v>0</v>
          </cell>
        </row>
        <row r="135">
          <cell r="A135" t="str">
            <v>M 13.4</v>
          </cell>
          <cell r="B135" t="str">
            <v>Anodised aluminium louvered ventilatores of frame size (50x25)mm</v>
          </cell>
          <cell r="C135" t="str">
            <v>Sqm</v>
          </cell>
          <cell r="D135">
            <v>1944</v>
          </cell>
          <cell r="E135">
            <v>0</v>
          </cell>
          <cell r="F135">
            <v>0</v>
          </cell>
          <cell r="G135">
            <v>0</v>
          </cell>
          <cell r="H135">
            <v>0</v>
          </cell>
          <cell r="J135">
            <v>0</v>
          </cell>
          <cell r="K135">
            <v>0</v>
          </cell>
          <cell r="L135">
            <v>0</v>
          </cell>
          <cell r="N135">
            <v>0</v>
          </cell>
          <cell r="O135">
            <v>0</v>
          </cell>
          <cell r="P135">
            <v>0</v>
          </cell>
          <cell r="R135">
            <v>0</v>
          </cell>
          <cell r="S135">
            <v>0</v>
          </cell>
          <cell r="T135">
            <v>0</v>
          </cell>
          <cell r="V135">
            <v>0</v>
          </cell>
          <cell r="W135">
            <v>0</v>
          </cell>
          <cell r="X135">
            <v>0</v>
          </cell>
        </row>
        <row r="136">
          <cell r="A136" t="str">
            <v>M 13.5</v>
          </cell>
          <cell r="B136" t="str">
            <v xml:space="preserve">Fabricating and installing at site anodised aluminium curtain wall </v>
          </cell>
          <cell r="C136" t="str">
            <v>Sqm</v>
          </cell>
          <cell r="D136">
            <v>5420</v>
          </cell>
          <cell r="E136">
            <v>0</v>
          </cell>
          <cell r="F136">
            <v>0</v>
          </cell>
          <cell r="G136">
            <v>0</v>
          </cell>
          <cell r="H136">
            <v>0</v>
          </cell>
          <cell r="J136">
            <v>0</v>
          </cell>
          <cell r="K136">
            <v>0</v>
          </cell>
          <cell r="L136">
            <v>0</v>
          </cell>
          <cell r="N136">
            <v>0</v>
          </cell>
          <cell r="O136">
            <v>0</v>
          </cell>
          <cell r="P136">
            <v>0</v>
          </cell>
          <cell r="R136">
            <v>0</v>
          </cell>
          <cell r="S136">
            <v>0</v>
          </cell>
          <cell r="T136">
            <v>0</v>
          </cell>
          <cell r="V136">
            <v>0</v>
          </cell>
          <cell r="W136">
            <v>0</v>
          </cell>
          <cell r="X136">
            <v>0</v>
          </cell>
        </row>
        <row r="137">
          <cell r="A137" t="str">
            <v>M 13.6</v>
          </cell>
          <cell r="B137" t="str">
            <v xml:space="preserve">Cobble paving tiles </v>
          </cell>
          <cell r="C137">
            <v>0</v>
          </cell>
          <cell r="D137">
            <v>650</v>
          </cell>
          <cell r="E137">
            <v>0</v>
          </cell>
          <cell r="F137">
            <v>0</v>
          </cell>
          <cell r="G137">
            <v>0</v>
          </cell>
          <cell r="H137">
            <v>0</v>
          </cell>
          <cell r="J137">
            <v>0</v>
          </cell>
          <cell r="K137">
            <v>0</v>
          </cell>
          <cell r="L137">
            <v>0</v>
          </cell>
          <cell r="N137">
            <v>0</v>
          </cell>
          <cell r="O137">
            <v>0</v>
          </cell>
          <cell r="P137">
            <v>0</v>
          </cell>
          <cell r="R137">
            <v>0</v>
          </cell>
          <cell r="S137">
            <v>0</v>
          </cell>
          <cell r="T137">
            <v>0</v>
          </cell>
          <cell r="V137">
            <v>0</v>
          </cell>
          <cell r="W137">
            <v>0</v>
          </cell>
          <cell r="X137">
            <v>0</v>
          </cell>
        </row>
        <row r="138">
          <cell r="A138" t="str">
            <v>M 13.7</v>
          </cell>
          <cell r="B138" t="str">
            <v xml:space="preserve">under deck insulation by using 40 mm thk thermocole </v>
          </cell>
          <cell r="C138" t="str">
            <v>Sqm</v>
          </cell>
          <cell r="D138">
            <v>471</v>
          </cell>
          <cell r="E138">
            <v>0</v>
          </cell>
          <cell r="F138">
            <v>0</v>
          </cell>
          <cell r="G138">
            <v>0</v>
          </cell>
          <cell r="H138">
            <v>0</v>
          </cell>
          <cell r="J138">
            <v>0</v>
          </cell>
          <cell r="K138">
            <v>0</v>
          </cell>
          <cell r="L138">
            <v>0</v>
          </cell>
          <cell r="N138">
            <v>0</v>
          </cell>
          <cell r="O138">
            <v>0</v>
          </cell>
          <cell r="P138">
            <v>0</v>
          </cell>
          <cell r="R138">
            <v>0</v>
          </cell>
          <cell r="S138">
            <v>0</v>
          </cell>
          <cell r="T138">
            <v>0</v>
          </cell>
          <cell r="V138">
            <v>0</v>
          </cell>
          <cell r="W138">
            <v>0</v>
          </cell>
          <cell r="X138">
            <v>0</v>
          </cell>
        </row>
        <row r="139">
          <cell r="A139" t="str">
            <v>M 13.8</v>
          </cell>
          <cell r="B139" t="str">
            <v xml:space="preserve">Cinder filling </v>
          </cell>
          <cell r="C139" t="str">
            <v>Cum</v>
          </cell>
          <cell r="D139">
            <v>1779</v>
          </cell>
          <cell r="E139">
            <v>75</v>
          </cell>
          <cell r="F139">
            <v>133425</v>
          </cell>
          <cell r="G139">
            <v>0</v>
          </cell>
          <cell r="H139">
            <v>0</v>
          </cell>
          <cell r="J139">
            <v>0</v>
          </cell>
          <cell r="K139">
            <v>0</v>
          </cell>
          <cell r="L139">
            <v>0</v>
          </cell>
          <cell r="N139">
            <v>0</v>
          </cell>
          <cell r="O139">
            <v>75</v>
          </cell>
          <cell r="P139">
            <v>133425</v>
          </cell>
          <cell r="R139">
            <v>0</v>
          </cell>
          <cell r="S139">
            <v>0</v>
          </cell>
          <cell r="T139">
            <v>0</v>
          </cell>
          <cell r="V139">
            <v>0</v>
          </cell>
          <cell r="W139">
            <v>0</v>
          </cell>
          <cell r="X139">
            <v>0</v>
          </cell>
        </row>
        <row r="140">
          <cell r="A140" t="str">
            <v>M 13.9</v>
          </cell>
          <cell r="B140" t="str">
            <v xml:space="preserve">Raised platform below cill cabinet using bricks lining </v>
          </cell>
          <cell r="C140" t="str">
            <v>Cum</v>
          </cell>
          <cell r="D140">
            <v>1854</v>
          </cell>
          <cell r="E140">
            <v>0</v>
          </cell>
          <cell r="F140">
            <v>0</v>
          </cell>
          <cell r="G140">
            <v>0</v>
          </cell>
          <cell r="H140">
            <v>0</v>
          </cell>
          <cell r="J140">
            <v>0</v>
          </cell>
          <cell r="K140">
            <v>0</v>
          </cell>
          <cell r="L140">
            <v>0</v>
          </cell>
          <cell r="N140">
            <v>0</v>
          </cell>
          <cell r="O140">
            <v>0</v>
          </cell>
          <cell r="P140">
            <v>0</v>
          </cell>
          <cell r="R140">
            <v>0</v>
          </cell>
          <cell r="S140">
            <v>0</v>
          </cell>
          <cell r="T140">
            <v>0</v>
          </cell>
          <cell r="V140">
            <v>0</v>
          </cell>
          <cell r="W140">
            <v>0</v>
          </cell>
          <cell r="X140">
            <v>0</v>
          </cell>
        </row>
        <row r="141">
          <cell r="A141" t="str">
            <v>M 13.10</v>
          </cell>
          <cell r="B141" t="str">
            <v>75mm thk. perforated pre-cast RCC slab using CC 1:2:4 above</v>
          </cell>
          <cell r="C141" t="str">
            <v>Sqm</v>
          </cell>
          <cell r="D141">
            <v>300</v>
          </cell>
          <cell r="E141">
            <v>0</v>
          </cell>
          <cell r="F141">
            <v>0</v>
          </cell>
          <cell r="G141">
            <v>0</v>
          </cell>
          <cell r="H141">
            <v>0</v>
          </cell>
          <cell r="J141">
            <v>0</v>
          </cell>
          <cell r="K141">
            <v>0</v>
          </cell>
          <cell r="L141">
            <v>0</v>
          </cell>
          <cell r="N141">
            <v>0</v>
          </cell>
          <cell r="O141">
            <v>0</v>
          </cell>
          <cell r="P141">
            <v>0</v>
          </cell>
          <cell r="R141">
            <v>0</v>
          </cell>
          <cell r="S141">
            <v>0</v>
          </cell>
          <cell r="T141">
            <v>0</v>
          </cell>
          <cell r="V141">
            <v>0</v>
          </cell>
          <cell r="W141">
            <v>0</v>
          </cell>
          <cell r="X141">
            <v>0</v>
          </cell>
        </row>
        <row r="142">
          <cell r="A142" t="str">
            <v>M 13.11</v>
          </cell>
          <cell r="B142" t="str">
            <v>100mm dia PVC pipe sleeves in beams of 250mm long (approx.)</v>
          </cell>
          <cell r="C142" t="str">
            <v>Nos</v>
          </cell>
          <cell r="D142">
            <v>78</v>
          </cell>
          <cell r="E142">
            <v>178</v>
          </cell>
          <cell r="F142">
            <v>13884</v>
          </cell>
          <cell r="G142">
            <v>0</v>
          </cell>
          <cell r="H142">
            <v>0</v>
          </cell>
          <cell r="J142">
            <v>0</v>
          </cell>
          <cell r="K142">
            <v>0</v>
          </cell>
          <cell r="L142">
            <v>0</v>
          </cell>
          <cell r="N142">
            <v>0</v>
          </cell>
          <cell r="O142">
            <v>178</v>
          </cell>
          <cell r="P142">
            <v>13884</v>
          </cell>
          <cell r="Q142">
            <v>200</v>
          </cell>
          <cell r="R142">
            <v>15600</v>
          </cell>
          <cell r="S142">
            <v>0</v>
          </cell>
          <cell r="T142">
            <v>0</v>
          </cell>
          <cell r="V142">
            <v>0</v>
          </cell>
          <cell r="W142">
            <v>200</v>
          </cell>
          <cell r="X142">
            <v>15600</v>
          </cell>
        </row>
        <row r="143">
          <cell r="A143" t="str">
            <v>M 13.12</v>
          </cell>
          <cell r="B143" t="str">
            <v xml:space="preserve">Inspection chamber using 200mm thk solid block </v>
          </cell>
          <cell r="C143" t="str">
            <v>Nos</v>
          </cell>
          <cell r="D143">
            <v>2456</v>
          </cell>
          <cell r="E143">
            <v>0</v>
          </cell>
          <cell r="F143">
            <v>0</v>
          </cell>
          <cell r="G143">
            <v>0</v>
          </cell>
          <cell r="H143">
            <v>0</v>
          </cell>
          <cell r="J143">
            <v>0</v>
          </cell>
          <cell r="K143">
            <v>0</v>
          </cell>
          <cell r="L143">
            <v>0</v>
          </cell>
          <cell r="N143">
            <v>0</v>
          </cell>
          <cell r="O143">
            <v>0</v>
          </cell>
          <cell r="P143">
            <v>0</v>
          </cell>
          <cell r="R143">
            <v>0</v>
          </cell>
          <cell r="S143">
            <v>0</v>
          </cell>
          <cell r="T143">
            <v>0</v>
          </cell>
          <cell r="V143">
            <v>0</v>
          </cell>
          <cell r="W143">
            <v>0</v>
          </cell>
          <cell r="X143">
            <v>0</v>
          </cell>
        </row>
        <row r="144">
          <cell r="A144" t="str">
            <v>M 13.13</v>
          </cell>
          <cell r="B144" t="str">
            <v>Sandwiched panel roof (for sky light)</v>
          </cell>
          <cell r="C144" t="str">
            <v>Sqm</v>
          </cell>
          <cell r="D144">
            <v>2575</v>
          </cell>
          <cell r="E144">
            <v>0</v>
          </cell>
          <cell r="F144">
            <v>0</v>
          </cell>
          <cell r="G144">
            <v>0</v>
          </cell>
          <cell r="H144">
            <v>0</v>
          </cell>
          <cell r="J144">
            <v>0</v>
          </cell>
          <cell r="K144">
            <v>0</v>
          </cell>
          <cell r="L144">
            <v>0</v>
          </cell>
          <cell r="N144">
            <v>0</v>
          </cell>
          <cell r="O144">
            <v>0</v>
          </cell>
          <cell r="P144">
            <v>0</v>
          </cell>
          <cell r="R144">
            <v>0</v>
          </cell>
          <cell r="S144">
            <v>0</v>
          </cell>
          <cell r="T144">
            <v>0</v>
          </cell>
          <cell r="V144">
            <v>0</v>
          </cell>
          <cell r="W144">
            <v>0</v>
          </cell>
          <cell r="X144">
            <v>0</v>
          </cell>
        </row>
        <row r="145">
          <cell r="A145" t="str">
            <v>M 13.14</v>
          </cell>
          <cell r="B145" t="str">
            <v>Medium duty M.S. man hole cover  for water tank on terrace.</v>
          </cell>
          <cell r="C145" t="str">
            <v>Nos</v>
          </cell>
          <cell r="D145">
            <v>1992</v>
          </cell>
          <cell r="E145">
            <v>0</v>
          </cell>
          <cell r="F145">
            <v>0</v>
          </cell>
          <cell r="G145">
            <v>0</v>
          </cell>
          <cell r="H145">
            <v>0</v>
          </cell>
          <cell r="J145">
            <v>0</v>
          </cell>
          <cell r="K145">
            <v>0</v>
          </cell>
          <cell r="L145">
            <v>0</v>
          </cell>
          <cell r="N145">
            <v>0</v>
          </cell>
          <cell r="O145">
            <v>0</v>
          </cell>
          <cell r="P145">
            <v>0</v>
          </cell>
          <cell r="R145">
            <v>0</v>
          </cell>
          <cell r="S145">
            <v>0</v>
          </cell>
          <cell r="T145">
            <v>0</v>
          </cell>
          <cell r="V145">
            <v>0</v>
          </cell>
          <cell r="W145">
            <v>0</v>
          </cell>
          <cell r="X145">
            <v>0</v>
          </cell>
        </row>
        <row r="146">
          <cell r="A146" t="str">
            <v>M 13.15a</v>
          </cell>
          <cell r="B146" t="str">
            <v>RCC hume pipe class NP2 150mm</v>
          </cell>
          <cell r="C146" t="str">
            <v>Rmt</v>
          </cell>
          <cell r="D146">
            <v>330</v>
          </cell>
          <cell r="E146">
            <v>0</v>
          </cell>
          <cell r="F146">
            <v>0</v>
          </cell>
          <cell r="G146">
            <v>0</v>
          </cell>
          <cell r="H146">
            <v>0</v>
          </cell>
          <cell r="J146">
            <v>0</v>
          </cell>
          <cell r="K146">
            <v>0</v>
          </cell>
          <cell r="L146">
            <v>0</v>
          </cell>
          <cell r="N146">
            <v>0</v>
          </cell>
          <cell r="O146">
            <v>0</v>
          </cell>
          <cell r="P146">
            <v>0</v>
          </cell>
          <cell r="R146">
            <v>0</v>
          </cell>
          <cell r="S146">
            <v>0</v>
          </cell>
          <cell r="T146">
            <v>0</v>
          </cell>
          <cell r="V146">
            <v>0</v>
          </cell>
          <cell r="W146">
            <v>0</v>
          </cell>
          <cell r="X146">
            <v>0</v>
          </cell>
        </row>
        <row r="147">
          <cell r="A147" t="str">
            <v>M 13.15b</v>
          </cell>
          <cell r="B147" t="str">
            <v>RCC hume pipe class NP3 300mm</v>
          </cell>
          <cell r="C147" t="str">
            <v>Rmt</v>
          </cell>
          <cell r="D147">
            <v>550</v>
          </cell>
          <cell r="E147">
            <v>0</v>
          </cell>
          <cell r="F147">
            <v>0</v>
          </cell>
          <cell r="G147">
            <v>0</v>
          </cell>
          <cell r="H147">
            <v>0</v>
          </cell>
          <cell r="J147">
            <v>0</v>
          </cell>
          <cell r="K147">
            <v>0</v>
          </cell>
          <cell r="L147">
            <v>0</v>
          </cell>
          <cell r="N147">
            <v>0</v>
          </cell>
          <cell r="O147">
            <v>0</v>
          </cell>
          <cell r="P147">
            <v>0</v>
          </cell>
          <cell r="R147">
            <v>0</v>
          </cell>
          <cell r="S147">
            <v>0</v>
          </cell>
          <cell r="T147">
            <v>0</v>
          </cell>
          <cell r="V147">
            <v>0</v>
          </cell>
          <cell r="W147">
            <v>0</v>
          </cell>
          <cell r="X147">
            <v>0</v>
          </cell>
        </row>
        <row r="148">
          <cell r="A148" t="str">
            <v>M 13.15c</v>
          </cell>
          <cell r="B148" t="str">
            <v>RCC hume pipe class NP4 750mm</v>
          </cell>
          <cell r="C148" t="str">
            <v>Rmt</v>
          </cell>
          <cell r="D148">
            <v>1825</v>
          </cell>
          <cell r="E148">
            <v>0</v>
          </cell>
          <cell r="F148">
            <v>0</v>
          </cell>
          <cell r="G148">
            <v>0</v>
          </cell>
          <cell r="H148">
            <v>0</v>
          </cell>
          <cell r="J148">
            <v>0</v>
          </cell>
          <cell r="K148">
            <v>0</v>
          </cell>
          <cell r="L148">
            <v>0</v>
          </cell>
          <cell r="N148">
            <v>0</v>
          </cell>
          <cell r="O148">
            <v>0</v>
          </cell>
          <cell r="P148">
            <v>0</v>
          </cell>
          <cell r="R148">
            <v>0</v>
          </cell>
          <cell r="S148">
            <v>0</v>
          </cell>
          <cell r="T148">
            <v>0</v>
          </cell>
          <cell r="V148">
            <v>0</v>
          </cell>
          <cell r="W148">
            <v>0</v>
          </cell>
          <cell r="X148">
            <v>0</v>
          </cell>
        </row>
        <row r="149">
          <cell r="A149" t="str">
            <v>M 13.16</v>
          </cell>
          <cell r="B149" t="str">
            <v>Rubble Soling</v>
          </cell>
          <cell r="C149" t="str">
            <v>Cum</v>
          </cell>
          <cell r="D149">
            <v>573</v>
          </cell>
          <cell r="E149">
            <v>0</v>
          </cell>
          <cell r="F149">
            <v>0</v>
          </cell>
          <cell r="G149">
            <v>0</v>
          </cell>
          <cell r="H149">
            <v>0</v>
          </cell>
          <cell r="J149">
            <v>0</v>
          </cell>
          <cell r="K149">
            <v>0</v>
          </cell>
          <cell r="L149">
            <v>0</v>
          </cell>
          <cell r="N149">
            <v>0</v>
          </cell>
          <cell r="O149">
            <v>0</v>
          </cell>
          <cell r="P149">
            <v>0</v>
          </cell>
          <cell r="R149">
            <v>0</v>
          </cell>
          <cell r="S149">
            <v>0</v>
          </cell>
          <cell r="T149">
            <v>0</v>
          </cell>
          <cell r="V149">
            <v>0</v>
          </cell>
          <cell r="W149">
            <v>0</v>
          </cell>
          <cell r="X149">
            <v>0</v>
          </cell>
        </row>
        <row r="150">
          <cell r="A150" t="str">
            <v>F 14.1 (1)</v>
          </cell>
          <cell r="B150" t="str">
            <v>Providing and laying granamite tiles  Ground Floor</v>
          </cell>
          <cell r="C150" t="str">
            <v>Sqm</v>
          </cell>
          <cell r="D150">
            <v>302</v>
          </cell>
          <cell r="E150">
            <v>1500</v>
          </cell>
          <cell r="F150">
            <v>453000</v>
          </cell>
          <cell r="G150">
            <v>0</v>
          </cell>
          <cell r="H150">
            <v>0</v>
          </cell>
          <cell r="J150">
            <v>0</v>
          </cell>
          <cell r="K150">
            <v>500</v>
          </cell>
          <cell r="L150">
            <v>151000</v>
          </cell>
          <cell r="N150">
            <v>0</v>
          </cell>
          <cell r="O150">
            <v>500</v>
          </cell>
          <cell r="P150">
            <v>151000</v>
          </cell>
          <cell r="R150">
            <v>0</v>
          </cell>
          <cell r="S150">
            <v>500</v>
          </cell>
          <cell r="T150">
            <v>151000</v>
          </cell>
          <cell r="V150">
            <v>0</v>
          </cell>
          <cell r="W150">
            <v>0</v>
          </cell>
          <cell r="X150">
            <v>0</v>
          </cell>
        </row>
        <row r="151">
          <cell r="A151" t="str">
            <v>F 14.1 (2)</v>
          </cell>
          <cell r="B151" t="str">
            <v>Providing and laying granamite tiles  First Floor</v>
          </cell>
          <cell r="C151" t="str">
            <v>Sqm</v>
          </cell>
          <cell r="D151">
            <v>314</v>
          </cell>
          <cell r="E151">
            <v>0</v>
          </cell>
          <cell r="F151">
            <v>0</v>
          </cell>
          <cell r="G151">
            <v>0</v>
          </cell>
          <cell r="H151">
            <v>0</v>
          </cell>
          <cell r="J151">
            <v>0</v>
          </cell>
          <cell r="K151">
            <v>0</v>
          </cell>
          <cell r="L151">
            <v>0</v>
          </cell>
          <cell r="N151">
            <v>0</v>
          </cell>
          <cell r="O151">
            <v>0</v>
          </cell>
          <cell r="P151">
            <v>0</v>
          </cell>
          <cell r="R151">
            <v>0</v>
          </cell>
          <cell r="S151">
            <v>0</v>
          </cell>
          <cell r="T151">
            <v>0</v>
          </cell>
          <cell r="V151">
            <v>0</v>
          </cell>
          <cell r="W151">
            <v>0</v>
          </cell>
          <cell r="X151">
            <v>0</v>
          </cell>
        </row>
        <row r="152">
          <cell r="A152" t="str">
            <v>F 14.1 (3)</v>
          </cell>
          <cell r="B152" t="str">
            <v>Providing and laying granamite tiles  Second Floor</v>
          </cell>
          <cell r="C152" t="str">
            <v>Sqm</v>
          </cell>
          <cell r="D152">
            <v>326</v>
          </cell>
          <cell r="E152">
            <v>0</v>
          </cell>
          <cell r="F152">
            <v>0</v>
          </cell>
          <cell r="G152">
            <v>0</v>
          </cell>
          <cell r="H152">
            <v>0</v>
          </cell>
          <cell r="J152">
            <v>0</v>
          </cell>
          <cell r="K152">
            <v>0</v>
          </cell>
          <cell r="L152">
            <v>0</v>
          </cell>
          <cell r="N152">
            <v>0</v>
          </cell>
          <cell r="O152">
            <v>0</v>
          </cell>
          <cell r="P152">
            <v>0</v>
          </cell>
          <cell r="R152">
            <v>0</v>
          </cell>
          <cell r="S152">
            <v>0</v>
          </cell>
          <cell r="T152">
            <v>0</v>
          </cell>
          <cell r="V152">
            <v>0</v>
          </cell>
          <cell r="W152">
            <v>0</v>
          </cell>
          <cell r="X152">
            <v>0</v>
          </cell>
        </row>
        <row r="153">
          <cell r="A153" t="str">
            <v>F 14.2</v>
          </cell>
          <cell r="B153" t="str">
            <v xml:space="preserve">Granite slabs with bull nosing for staircase treads raisers </v>
          </cell>
          <cell r="C153" t="str">
            <v>Sqm</v>
          </cell>
          <cell r="D153">
            <v>0</v>
          </cell>
          <cell r="E153">
            <v>0</v>
          </cell>
          <cell r="F153">
            <v>0</v>
          </cell>
          <cell r="G153">
            <v>0</v>
          </cell>
          <cell r="H153">
            <v>0</v>
          </cell>
          <cell r="J153">
            <v>0</v>
          </cell>
          <cell r="K153">
            <v>0</v>
          </cell>
          <cell r="L153">
            <v>0</v>
          </cell>
          <cell r="N153">
            <v>0</v>
          </cell>
          <cell r="O153">
            <v>0</v>
          </cell>
          <cell r="P153">
            <v>0</v>
          </cell>
          <cell r="R153">
            <v>0</v>
          </cell>
          <cell r="S153">
            <v>0</v>
          </cell>
          <cell r="T153">
            <v>0</v>
          </cell>
          <cell r="V153">
            <v>0</v>
          </cell>
          <cell r="W153">
            <v>0</v>
          </cell>
          <cell r="X153">
            <v>0</v>
          </cell>
        </row>
        <row r="154">
          <cell r="A154" t="str">
            <v>F 14.3 (a)</v>
          </cell>
          <cell r="B154" t="str">
            <v>Granite slabs with bull nosing, 6x6 grooves at 18mm c/c for staircase treads raisers</v>
          </cell>
          <cell r="C154" t="str">
            <v>Sqm</v>
          </cell>
          <cell r="D154">
            <v>0</v>
          </cell>
          <cell r="E154">
            <v>0</v>
          </cell>
          <cell r="F154">
            <v>0</v>
          </cell>
          <cell r="G154">
            <v>0</v>
          </cell>
          <cell r="H154">
            <v>0</v>
          </cell>
          <cell r="J154">
            <v>0</v>
          </cell>
          <cell r="K154">
            <v>0</v>
          </cell>
          <cell r="L154">
            <v>0</v>
          </cell>
          <cell r="N154">
            <v>0</v>
          </cell>
          <cell r="O154">
            <v>0</v>
          </cell>
          <cell r="P154">
            <v>0</v>
          </cell>
          <cell r="R154">
            <v>0</v>
          </cell>
          <cell r="S154">
            <v>0</v>
          </cell>
          <cell r="T154">
            <v>0</v>
          </cell>
          <cell r="V154">
            <v>0</v>
          </cell>
          <cell r="W154">
            <v>0</v>
          </cell>
          <cell r="X154">
            <v>0</v>
          </cell>
        </row>
        <row r="155">
          <cell r="A155" t="str">
            <v>F 14.3 (b)</v>
          </cell>
          <cell r="B155" t="str">
            <v xml:space="preserve"> -do- for skirting</v>
          </cell>
          <cell r="C155" t="str">
            <v>Sqm</v>
          </cell>
          <cell r="D155">
            <v>0</v>
          </cell>
          <cell r="E155">
            <v>0</v>
          </cell>
          <cell r="F155">
            <v>0</v>
          </cell>
          <cell r="G155">
            <v>0</v>
          </cell>
          <cell r="H155">
            <v>0</v>
          </cell>
          <cell r="J155">
            <v>0</v>
          </cell>
          <cell r="K155">
            <v>0</v>
          </cell>
          <cell r="L155">
            <v>0</v>
          </cell>
          <cell r="N155">
            <v>0</v>
          </cell>
          <cell r="O155">
            <v>0</v>
          </cell>
          <cell r="P155">
            <v>0</v>
          </cell>
          <cell r="R155">
            <v>0</v>
          </cell>
          <cell r="S155">
            <v>0</v>
          </cell>
          <cell r="T155">
            <v>0</v>
          </cell>
          <cell r="V155">
            <v>0</v>
          </cell>
          <cell r="W155">
            <v>0</v>
          </cell>
          <cell r="X155">
            <v>0</v>
          </cell>
        </row>
        <row r="156">
          <cell r="A156" t="str">
            <v>F 14.4</v>
          </cell>
          <cell r="B156" t="str">
            <v xml:space="preserve">Granite slab for platform in pantry </v>
          </cell>
          <cell r="C156" t="str">
            <v>Sqm</v>
          </cell>
          <cell r="D156">
            <v>0</v>
          </cell>
          <cell r="E156">
            <v>0</v>
          </cell>
          <cell r="F156">
            <v>0</v>
          </cell>
          <cell r="G156">
            <v>0</v>
          </cell>
          <cell r="H156">
            <v>0</v>
          </cell>
          <cell r="J156">
            <v>0</v>
          </cell>
          <cell r="K156">
            <v>0</v>
          </cell>
          <cell r="L156">
            <v>0</v>
          </cell>
          <cell r="N156">
            <v>0</v>
          </cell>
          <cell r="O156">
            <v>0</v>
          </cell>
          <cell r="P156">
            <v>0</v>
          </cell>
          <cell r="R156">
            <v>0</v>
          </cell>
          <cell r="S156">
            <v>0</v>
          </cell>
          <cell r="T156">
            <v>0</v>
          </cell>
          <cell r="V156">
            <v>0</v>
          </cell>
          <cell r="W156">
            <v>0</v>
          </cell>
          <cell r="X156">
            <v>0</v>
          </cell>
        </row>
        <row r="157">
          <cell r="A157" t="str">
            <v>F 14.5 (1)</v>
          </cell>
          <cell r="B157" t="str">
            <v>Vitrified floor tiles Ground Floor</v>
          </cell>
          <cell r="C157" t="str">
            <v>Rmt</v>
          </cell>
          <cell r="D157">
            <v>96</v>
          </cell>
          <cell r="E157">
            <v>300</v>
          </cell>
          <cell r="F157">
            <v>28800</v>
          </cell>
          <cell r="G157">
            <v>0</v>
          </cell>
          <cell r="H157">
            <v>0</v>
          </cell>
          <cell r="J157">
            <v>0</v>
          </cell>
          <cell r="K157">
            <v>100</v>
          </cell>
          <cell r="L157">
            <v>9600</v>
          </cell>
          <cell r="N157">
            <v>0</v>
          </cell>
          <cell r="O157">
            <v>100</v>
          </cell>
          <cell r="P157">
            <v>9600</v>
          </cell>
          <cell r="R157">
            <v>0</v>
          </cell>
          <cell r="S157">
            <v>100</v>
          </cell>
          <cell r="T157">
            <v>9600</v>
          </cell>
          <cell r="V157">
            <v>0</v>
          </cell>
          <cell r="W157">
            <v>0</v>
          </cell>
          <cell r="X157">
            <v>0</v>
          </cell>
        </row>
        <row r="158">
          <cell r="A158" t="str">
            <v>F 14.5 (2)</v>
          </cell>
          <cell r="B158" t="str">
            <v>Vitrified floor tiles First Floor</v>
          </cell>
          <cell r="C158" t="str">
            <v>Rmt</v>
          </cell>
          <cell r="D158">
            <v>108</v>
          </cell>
          <cell r="E158">
            <v>0</v>
          </cell>
          <cell r="F158">
            <v>0</v>
          </cell>
          <cell r="G158">
            <v>0</v>
          </cell>
          <cell r="H158">
            <v>0</v>
          </cell>
          <cell r="J158">
            <v>0</v>
          </cell>
          <cell r="K158">
            <v>0</v>
          </cell>
          <cell r="L158">
            <v>0</v>
          </cell>
          <cell r="N158">
            <v>0</v>
          </cell>
          <cell r="O158">
            <v>0</v>
          </cell>
          <cell r="P158">
            <v>0</v>
          </cell>
          <cell r="R158">
            <v>0</v>
          </cell>
          <cell r="S158">
            <v>0</v>
          </cell>
          <cell r="T158">
            <v>0</v>
          </cell>
          <cell r="V158">
            <v>0</v>
          </cell>
          <cell r="W158">
            <v>0</v>
          </cell>
          <cell r="X158">
            <v>0</v>
          </cell>
        </row>
        <row r="159">
          <cell r="A159" t="str">
            <v>F 14.5 (3)</v>
          </cell>
          <cell r="B159" t="str">
            <v>Vitrified floor tiles Second Floor</v>
          </cell>
          <cell r="C159" t="str">
            <v>Rmt</v>
          </cell>
          <cell r="D159">
            <v>120</v>
          </cell>
          <cell r="E159">
            <v>0</v>
          </cell>
          <cell r="F159">
            <v>0</v>
          </cell>
          <cell r="G159">
            <v>0</v>
          </cell>
          <cell r="H159">
            <v>0</v>
          </cell>
          <cell r="J159">
            <v>0</v>
          </cell>
          <cell r="K159">
            <v>0</v>
          </cell>
          <cell r="L159">
            <v>0</v>
          </cell>
          <cell r="N159">
            <v>0</v>
          </cell>
          <cell r="O159">
            <v>0</v>
          </cell>
          <cell r="P159">
            <v>0</v>
          </cell>
          <cell r="R159">
            <v>0</v>
          </cell>
          <cell r="S159">
            <v>0</v>
          </cell>
          <cell r="T159">
            <v>0</v>
          </cell>
          <cell r="V159">
            <v>0</v>
          </cell>
          <cell r="W159">
            <v>0</v>
          </cell>
          <cell r="X159">
            <v>0</v>
          </cell>
        </row>
        <row r="160">
          <cell r="A160" t="str">
            <v>F 14.6</v>
          </cell>
          <cell r="B160" t="str">
            <v xml:space="preserve">Granite tiles of 10mm thick for dadoing </v>
          </cell>
          <cell r="C160" t="str">
            <v>Sqm</v>
          </cell>
          <cell r="D160">
            <v>0</v>
          </cell>
          <cell r="E160">
            <v>0</v>
          </cell>
          <cell r="F160">
            <v>0</v>
          </cell>
          <cell r="G160">
            <v>0</v>
          </cell>
          <cell r="H160">
            <v>0</v>
          </cell>
          <cell r="J160">
            <v>0</v>
          </cell>
          <cell r="K160">
            <v>0</v>
          </cell>
          <cell r="L160">
            <v>0</v>
          </cell>
          <cell r="N160">
            <v>0</v>
          </cell>
          <cell r="O160">
            <v>0</v>
          </cell>
          <cell r="P160">
            <v>0</v>
          </cell>
          <cell r="R160">
            <v>0</v>
          </cell>
          <cell r="S160">
            <v>0</v>
          </cell>
          <cell r="T160">
            <v>0</v>
          </cell>
          <cell r="V160">
            <v>0</v>
          </cell>
          <cell r="W160">
            <v>0</v>
          </cell>
          <cell r="X160">
            <v>0</v>
          </cell>
        </row>
        <row r="161">
          <cell r="A161" t="str">
            <v>F 14.7</v>
          </cell>
          <cell r="B161" t="str">
            <v xml:space="preserve">Granite tiles of 10mm thick for flooring </v>
          </cell>
          <cell r="C161" t="str">
            <v>Sqm</v>
          </cell>
          <cell r="D161">
            <v>0</v>
          </cell>
          <cell r="E161">
            <v>0</v>
          </cell>
          <cell r="F161">
            <v>0</v>
          </cell>
          <cell r="G161">
            <v>0</v>
          </cell>
          <cell r="H161">
            <v>0</v>
          </cell>
          <cell r="J161">
            <v>0</v>
          </cell>
          <cell r="K161">
            <v>0</v>
          </cell>
          <cell r="L161">
            <v>0</v>
          </cell>
          <cell r="N161">
            <v>0</v>
          </cell>
          <cell r="O161">
            <v>0</v>
          </cell>
          <cell r="P161">
            <v>0</v>
          </cell>
          <cell r="R161">
            <v>0</v>
          </cell>
          <cell r="S161">
            <v>0</v>
          </cell>
          <cell r="T161">
            <v>0</v>
          </cell>
          <cell r="V161">
            <v>0</v>
          </cell>
          <cell r="W161">
            <v>0</v>
          </cell>
          <cell r="X161">
            <v>0</v>
          </cell>
        </row>
        <row r="162">
          <cell r="A162" t="str">
            <v>ROA2</v>
          </cell>
          <cell r="B162" t="str">
            <v>Earth Dressing for Road</v>
          </cell>
          <cell r="C162" t="str">
            <v>Sqm</v>
          </cell>
          <cell r="D162">
            <v>9</v>
          </cell>
          <cell r="E162">
            <v>0</v>
          </cell>
          <cell r="F162">
            <v>0</v>
          </cell>
          <cell r="G162">
            <v>0</v>
          </cell>
          <cell r="H162">
            <v>0</v>
          </cell>
          <cell r="J162">
            <v>0</v>
          </cell>
          <cell r="K162">
            <v>0</v>
          </cell>
          <cell r="L162">
            <v>0</v>
          </cell>
          <cell r="N162">
            <v>0</v>
          </cell>
          <cell r="O162">
            <v>0</v>
          </cell>
          <cell r="P162">
            <v>0</v>
          </cell>
          <cell r="R162">
            <v>0</v>
          </cell>
          <cell r="S162">
            <v>0</v>
          </cell>
          <cell r="T162">
            <v>0</v>
          </cell>
          <cell r="V162">
            <v>0</v>
          </cell>
          <cell r="W162">
            <v>0</v>
          </cell>
          <cell r="X162">
            <v>0</v>
          </cell>
        </row>
        <row r="163">
          <cell r="A163" t="str">
            <v>ROA3</v>
          </cell>
          <cell r="B163" t="str">
            <v>Carting away debris &amp; excavated earth outside Infosys premises upto 500m.</v>
          </cell>
          <cell r="C163" t="str">
            <v>Cum.</v>
          </cell>
          <cell r="D163">
            <v>50</v>
          </cell>
          <cell r="E163">
            <v>0</v>
          </cell>
          <cell r="F163">
            <v>0</v>
          </cell>
          <cell r="G163">
            <v>0</v>
          </cell>
          <cell r="H163">
            <v>0</v>
          </cell>
          <cell r="J163">
            <v>0</v>
          </cell>
          <cell r="K163">
            <v>0</v>
          </cell>
          <cell r="L163">
            <v>0</v>
          </cell>
          <cell r="N163">
            <v>0</v>
          </cell>
          <cell r="O163">
            <v>0</v>
          </cell>
          <cell r="P163">
            <v>0</v>
          </cell>
          <cell r="R163">
            <v>0</v>
          </cell>
          <cell r="S163">
            <v>0</v>
          </cell>
          <cell r="T163">
            <v>0</v>
          </cell>
          <cell r="V163">
            <v>0</v>
          </cell>
          <cell r="W163">
            <v>0</v>
          </cell>
          <cell r="X163">
            <v>0</v>
          </cell>
        </row>
        <row r="164">
          <cell r="A164" t="str">
            <v>ROA4</v>
          </cell>
          <cell r="B164" t="str">
            <v>Rolling formation surface with 8 to 10 MT roller</v>
          </cell>
          <cell r="C164" t="str">
            <v>Sqm</v>
          </cell>
          <cell r="D164">
            <v>8</v>
          </cell>
          <cell r="E164">
            <v>0</v>
          </cell>
          <cell r="F164">
            <v>0</v>
          </cell>
          <cell r="G164">
            <v>0</v>
          </cell>
          <cell r="H164">
            <v>0</v>
          </cell>
          <cell r="J164">
            <v>0</v>
          </cell>
          <cell r="K164">
            <v>0</v>
          </cell>
          <cell r="L164">
            <v>0</v>
          </cell>
          <cell r="N164">
            <v>0</v>
          </cell>
          <cell r="O164">
            <v>0</v>
          </cell>
          <cell r="P164">
            <v>0</v>
          </cell>
          <cell r="R164">
            <v>0</v>
          </cell>
          <cell r="S164">
            <v>0</v>
          </cell>
          <cell r="T164">
            <v>0</v>
          </cell>
          <cell r="V164">
            <v>0</v>
          </cell>
          <cell r="W164">
            <v>0</v>
          </cell>
          <cell r="X164">
            <v>0</v>
          </cell>
        </row>
        <row r="165">
          <cell r="A165" t="str">
            <v>ROA5A</v>
          </cell>
          <cell r="B165" t="str">
            <v>Collecting &amp; stacking 100-63mm Metal</v>
          </cell>
          <cell r="C165" t="str">
            <v>Cum</v>
          </cell>
          <cell r="D165">
            <v>479</v>
          </cell>
          <cell r="E165">
            <v>0</v>
          </cell>
          <cell r="F165">
            <v>0</v>
          </cell>
          <cell r="G165">
            <v>0</v>
          </cell>
          <cell r="H165">
            <v>0</v>
          </cell>
          <cell r="J165">
            <v>0</v>
          </cell>
          <cell r="K165">
            <v>0</v>
          </cell>
          <cell r="L165">
            <v>0</v>
          </cell>
          <cell r="N165">
            <v>0</v>
          </cell>
          <cell r="O165">
            <v>0</v>
          </cell>
          <cell r="P165">
            <v>0</v>
          </cell>
          <cell r="R165">
            <v>0</v>
          </cell>
          <cell r="S165">
            <v>0</v>
          </cell>
          <cell r="T165">
            <v>0</v>
          </cell>
          <cell r="V165">
            <v>0</v>
          </cell>
          <cell r="W165">
            <v>0</v>
          </cell>
          <cell r="X165">
            <v>0</v>
          </cell>
        </row>
        <row r="166">
          <cell r="A166" t="str">
            <v>ROA5B</v>
          </cell>
          <cell r="B166" t="str">
            <v>Collecting &amp; stacking 40-25mm Metal</v>
          </cell>
          <cell r="C166" t="str">
            <v>Cum</v>
          </cell>
          <cell r="D166">
            <v>569</v>
          </cell>
          <cell r="E166">
            <v>0</v>
          </cell>
          <cell r="F166">
            <v>0</v>
          </cell>
          <cell r="G166">
            <v>0</v>
          </cell>
          <cell r="H166">
            <v>0</v>
          </cell>
          <cell r="J166">
            <v>0</v>
          </cell>
          <cell r="K166">
            <v>0</v>
          </cell>
          <cell r="L166">
            <v>0</v>
          </cell>
          <cell r="N166">
            <v>0</v>
          </cell>
          <cell r="O166">
            <v>0</v>
          </cell>
          <cell r="P166">
            <v>0</v>
          </cell>
          <cell r="R166">
            <v>0</v>
          </cell>
          <cell r="S166">
            <v>0</v>
          </cell>
          <cell r="T166">
            <v>0</v>
          </cell>
          <cell r="V166">
            <v>0</v>
          </cell>
          <cell r="W166">
            <v>0</v>
          </cell>
          <cell r="X166">
            <v>0</v>
          </cell>
        </row>
        <row r="167">
          <cell r="A167" t="str">
            <v>ROA6</v>
          </cell>
          <cell r="B167" t="str">
            <v>Collecting &amp; stacking Murram</v>
          </cell>
          <cell r="C167" t="str">
            <v>Cum</v>
          </cell>
          <cell r="D167">
            <v>298</v>
          </cell>
          <cell r="E167">
            <v>0</v>
          </cell>
          <cell r="F167">
            <v>0</v>
          </cell>
          <cell r="G167">
            <v>0</v>
          </cell>
          <cell r="H167">
            <v>0</v>
          </cell>
          <cell r="J167">
            <v>0</v>
          </cell>
          <cell r="K167">
            <v>0</v>
          </cell>
          <cell r="L167">
            <v>0</v>
          </cell>
          <cell r="N167">
            <v>0</v>
          </cell>
          <cell r="O167">
            <v>0</v>
          </cell>
          <cell r="P167">
            <v>0</v>
          </cell>
          <cell r="R167">
            <v>0</v>
          </cell>
          <cell r="S167">
            <v>0</v>
          </cell>
          <cell r="T167">
            <v>0</v>
          </cell>
          <cell r="V167">
            <v>0</v>
          </cell>
          <cell r="W167">
            <v>0</v>
          </cell>
          <cell r="X167">
            <v>0</v>
          </cell>
        </row>
        <row r="168">
          <cell r="A168" t="str">
            <v>ROA7</v>
          </cell>
          <cell r="B168" t="str">
            <v>Collecting &amp; stacking Sand</v>
          </cell>
          <cell r="C168" t="str">
            <v>Cum</v>
          </cell>
          <cell r="D168">
            <v>510</v>
          </cell>
          <cell r="E168">
            <v>0</v>
          </cell>
          <cell r="F168">
            <v>0</v>
          </cell>
          <cell r="G168">
            <v>0</v>
          </cell>
          <cell r="H168">
            <v>0</v>
          </cell>
          <cell r="J168">
            <v>0</v>
          </cell>
          <cell r="K168">
            <v>0</v>
          </cell>
          <cell r="L168">
            <v>0</v>
          </cell>
          <cell r="N168">
            <v>0</v>
          </cell>
          <cell r="O168">
            <v>0</v>
          </cell>
          <cell r="P168">
            <v>0</v>
          </cell>
          <cell r="R168">
            <v>0</v>
          </cell>
          <cell r="S168">
            <v>0</v>
          </cell>
          <cell r="T168">
            <v>0</v>
          </cell>
          <cell r="V168">
            <v>0</v>
          </cell>
          <cell r="W168">
            <v>0</v>
          </cell>
          <cell r="X168">
            <v>0</v>
          </cell>
        </row>
        <row r="169">
          <cell r="A169" t="str">
            <v>ROA8A</v>
          </cell>
          <cell r="B169" t="str">
            <v>Spreading 100-63mm Metal (200mm thk.)</v>
          </cell>
          <cell r="C169" t="str">
            <v>Cum</v>
          </cell>
          <cell r="D169">
            <v>171</v>
          </cell>
          <cell r="E169">
            <v>0</v>
          </cell>
          <cell r="F169">
            <v>0</v>
          </cell>
          <cell r="G169">
            <v>0</v>
          </cell>
          <cell r="H169">
            <v>0</v>
          </cell>
          <cell r="J169">
            <v>0</v>
          </cell>
          <cell r="K169">
            <v>0</v>
          </cell>
          <cell r="L169">
            <v>0</v>
          </cell>
          <cell r="N169">
            <v>0</v>
          </cell>
          <cell r="O169">
            <v>0</v>
          </cell>
          <cell r="P169">
            <v>0</v>
          </cell>
          <cell r="R169">
            <v>0</v>
          </cell>
          <cell r="S169">
            <v>0</v>
          </cell>
          <cell r="T169">
            <v>0</v>
          </cell>
          <cell r="V169">
            <v>0</v>
          </cell>
          <cell r="W169">
            <v>0</v>
          </cell>
          <cell r="X169">
            <v>0</v>
          </cell>
        </row>
        <row r="170">
          <cell r="A170" t="str">
            <v>ROA8B</v>
          </cell>
          <cell r="B170" t="str">
            <v>Spreading 40-25mm Metal (150mm thk.)</v>
          </cell>
          <cell r="C170" t="str">
            <v>Cum</v>
          </cell>
          <cell r="D170">
            <v>137</v>
          </cell>
          <cell r="E170">
            <v>0</v>
          </cell>
          <cell r="F170">
            <v>0</v>
          </cell>
          <cell r="G170">
            <v>0</v>
          </cell>
          <cell r="H170">
            <v>0</v>
          </cell>
          <cell r="J170">
            <v>0</v>
          </cell>
          <cell r="K170">
            <v>0</v>
          </cell>
          <cell r="L170">
            <v>0</v>
          </cell>
          <cell r="N170">
            <v>0</v>
          </cell>
          <cell r="O170">
            <v>0</v>
          </cell>
          <cell r="P170">
            <v>0</v>
          </cell>
          <cell r="R170">
            <v>0</v>
          </cell>
          <cell r="S170">
            <v>0</v>
          </cell>
          <cell r="T170">
            <v>0</v>
          </cell>
          <cell r="V170">
            <v>0</v>
          </cell>
          <cell r="W170">
            <v>0</v>
          </cell>
          <cell r="X170">
            <v>0</v>
          </cell>
        </row>
        <row r="171">
          <cell r="A171" t="str">
            <v>ROA8C</v>
          </cell>
          <cell r="B171" t="str">
            <v>Spreading Murram &amp; Sand</v>
          </cell>
          <cell r="C171" t="str">
            <v>Cum</v>
          </cell>
          <cell r="D171">
            <v>66</v>
          </cell>
          <cell r="E171">
            <v>0</v>
          </cell>
          <cell r="F171">
            <v>0</v>
          </cell>
          <cell r="G171">
            <v>0</v>
          </cell>
          <cell r="H171">
            <v>0</v>
          </cell>
          <cell r="J171">
            <v>0</v>
          </cell>
          <cell r="K171">
            <v>0</v>
          </cell>
          <cell r="L171">
            <v>0</v>
          </cell>
          <cell r="N171">
            <v>0</v>
          </cell>
          <cell r="O171">
            <v>0</v>
          </cell>
          <cell r="P171">
            <v>0</v>
          </cell>
          <cell r="R171">
            <v>0</v>
          </cell>
          <cell r="S171">
            <v>0</v>
          </cell>
          <cell r="T171">
            <v>0</v>
          </cell>
          <cell r="V171">
            <v>0</v>
          </cell>
          <cell r="W171">
            <v>0</v>
          </cell>
          <cell r="X171">
            <v>0</v>
          </cell>
        </row>
        <row r="172">
          <cell r="A172" t="str">
            <v>ROA9A</v>
          </cell>
          <cell r="B172" t="str">
            <v>Consolidation of Soling 200mm thk.</v>
          </cell>
          <cell r="C172" t="str">
            <v>Cum</v>
          </cell>
          <cell r="D172">
            <v>65</v>
          </cell>
          <cell r="E172">
            <v>0</v>
          </cell>
          <cell r="F172">
            <v>0</v>
          </cell>
          <cell r="G172">
            <v>0</v>
          </cell>
          <cell r="H172">
            <v>0</v>
          </cell>
          <cell r="J172">
            <v>0</v>
          </cell>
          <cell r="K172">
            <v>0</v>
          </cell>
          <cell r="L172">
            <v>0</v>
          </cell>
          <cell r="N172">
            <v>0</v>
          </cell>
          <cell r="O172">
            <v>0</v>
          </cell>
          <cell r="P172">
            <v>0</v>
          </cell>
          <cell r="R172">
            <v>0</v>
          </cell>
          <cell r="S172">
            <v>0</v>
          </cell>
          <cell r="T172">
            <v>0</v>
          </cell>
          <cell r="V172">
            <v>0</v>
          </cell>
          <cell r="W172">
            <v>0</v>
          </cell>
          <cell r="X172">
            <v>0</v>
          </cell>
        </row>
        <row r="173">
          <cell r="A173" t="str">
            <v>ROA9B</v>
          </cell>
          <cell r="B173" t="str">
            <v>Consolidation of WBM 150mm thk.</v>
          </cell>
          <cell r="C173" t="str">
            <v>Cum</v>
          </cell>
          <cell r="D173">
            <v>64</v>
          </cell>
          <cell r="E173">
            <v>0</v>
          </cell>
          <cell r="F173">
            <v>0</v>
          </cell>
          <cell r="G173">
            <v>0</v>
          </cell>
          <cell r="H173">
            <v>0</v>
          </cell>
          <cell r="J173">
            <v>0</v>
          </cell>
          <cell r="K173">
            <v>0</v>
          </cell>
          <cell r="L173">
            <v>0</v>
          </cell>
          <cell r="N173">
            <v>0</v>
          </cell>
          <cell r="O173">
            <v>0</v>
          </cell>
          <cell r="P173">
            <v>0</v>
          </cell>
          <cell r="R173">
            <v>0</v>
          </cell>
          <cell r="S173">
            <v>0</v>
          </cell>
          <cell r="T173">
            <v>0</v>
          </cell>
          <cell r="V173">
            <v>0</v>
          </cell>
          <cell r="W173">
            <v>0</v>
          </cell>
          <cell r="X173">
            <v>0</v>
          </cell>
        </row>
        <row r="174">
          <cell r="A174" t="str">
            <v>ROA10A</v>
          </cell>
          <cell r="B174" t="str">
            <v>Watering of Soling 200mm thk.</v>
          </cell>
          <cell r="C174" t="str">
            <v>Cum</v>
          </cell>
          <cell r="D174">
            <v>9</v>
          </cell>
          <cell r="E174">
            <v>0</v>
          </cell>
          <cell r="F174">
            <v>0</v>
          </cell>
          <cell r="G174">
            <v>0</v>
          </cell>
          <cell r="H174">
            <v>0</v>
          </cell>
          <cell r="J174">
            <v>0</v>
          </cell>
          <cell r="K174">
            <v>0</v>
          </cell>
          <cell r="L174">
            <v>0</v>
          </cell>
          <cell r="N174">
            <v>0</v>
          </cell>
          <cell r="O174">
            <v>0</v>
          </cell>
          <cell r="P174">
            <v>0</v>
          </cell>
          <cell r="R174">
            <v>0</v>
          </cell>
          <cell r="S174">
            <v>0</v>
          </cell>
          <cell r="T174">
            <v>0</v>
          </cell>
          <cell r="V174">
            <v>0</v>
          </cell>
          <cell r="W174">
            <v>0</v>
          </cell>
          <cell r="X174">
            <v>0</v>
          </cell>
        </row>
        <row r="175">
          <cell r="A175" t="str">
            <v>ROA10B</v>
          </cell>
          <cell r="B175" t="str">
            <v>Watering of WBM 150mm thk.</v>
          </cell>
          <cell r="C175" t="str">
            <v>Cum</v>
          </cell>
          <cell r="D175">
            <v>20</v>
          </cell>
          <cell r="E175">
            <v>0</v>
          </cell>
          <cell r="F175">
            <v>0</v>
          </cell>
          <cell r="G175">
            <v>0</v>
          </cell>
          <cell r="H175">
            <v>0</v>
          </cell>
          <cell r="J175">
            <v>0</v>
          </cell>
          <cell r="K175">
            <v>0</v>
          </cell>
          <cell r="L175">
            <v>0</v>
          </cell>
          <cell r="N175">
            <v>0</v>
          </cell>
          <cell r="O175">
            <v>0</v>
          </cell>
          <cell r="P175">
            <v>0</v>
          </cell>
          <cell r="R175">
            <v>0</v>
          </cell>
          <cell r="S175">
            <v>0</v>
          </cell>
          <cell r="T175">
            <v>0</v>
          </cell>
          <cell r="V175">
            <v>0</v>
          </cell>
          <cell r="W175">
            <v>0</v>
          </cell>
          <cell r="X175">
            <v>0</v>
          </cell>
        </row>
        <row r="176">
          <cell r="A176" t="str">
            <v>ROA12</v>
          </cell>
          <cell r="B176" t="str">
            <v>M20 for Road</v>
          </cell>
          <cell r="C176" t="str">
            <v>Cum</v>
          </cell>
          <cell r="D176">
            <v>1685</v>
          </cell>
          <cell r="E176">
            <v>0</v>
          </cell>
          <cell r="F176">
            <v>0</v>
          </cell>
          <cell r="G176">
            <v>0</v>
          </cell>
          <cell r="H176">
            <v>0</v>
          </cell>
          <cell r="J176">
            <v>0</v>
          </cell>
          <cell r="K176">
            <v>0</v>
          </cell>
          <cell r="L176">
            <v>0</v>
          </cell>
          <cell r="N176">
            <v>0</v>
          </cell>
          <cell r="O176">
            <v>0</v>
          </cell>
          <cell r="P176">
            <v>0</v>
          </cell>
          <cell r="R176">
            <v>0</v>
          </cell>
          <cell r="S176">
            <v>0</v>
          </cell>
          <cell r="T176">
            <v>0</v>
          </cell>
          <cell r="V176">
            <v>0</v>
          </cell>
          <cell r="W176">
            <v>0</v>
          </cell>
          <cell r="X176">
            <v>0</v>
          </cell>
        </row>
        <row r="177">
          <cell r="A177" t="str">
            <v>ROA14</v>
          </cell>
          <cell r="B177" t="str">
            <v>Shalitex Board 25mm thk. 125 high for exp joint</v>
          </cell>
          <cell r="C177" t="str">
            <v>Rmt</v>
          </cell>
          <cell r="D177">
            <v>142</v>
          </cell>
          <cell r="E177">
            <v>0</v>
          </cell>
          <cell r="F177">
            <v>0</v>
          </cell>
          <cell r="G177">
            <v>0</v>
          </cell>
          <cell r="H177">
            <v>0</v>
          </cell>
          <cell r="J177">
            <v>0</v>
          </cell>
          <cell r="K177">
            <v>0</v>
          </cell>
          <cell r="L177">
            <v>0</v>
          </cell>
          <cell r="N177">
            <v>0</v>
          </cell>
          <cell r="O177">
            <v>0</v>
          </cell>
          <cell r="P177">
            <v>0</v>
          </cell>
          <cell r="R177">
            <v>0</v>
          </cell>
          <cell r="S177">
            <v>0</v>
          </cell>
          <cell r="T177">
            <v>0</v>
          </cell>
          <cell r="V177">
            <v>0</v>
          </cell>
          <cell r="W177">
            <v>0</v>
          </cell>
          <cell r="X177">
            <v>0</v>
          </cell>
        </row>
        <row r="178">
          <cell r="A178" t="str">
            <v>ROA15</v>
          </cell>
          <cell r="B178" t="str">
            <v>Bullnose groove 25x25mm</v>
          </cell>
          <cell r="C178" t="str">
            <v>Rmt</v>
          </cell>
          <cell r="D178">
            <v>148</v>
          </cell>
          <cell r="E178">
            <v>0</v>
          </cell>
          <cell r="F178">
            <v>0</v>
          </cell>
          <cell r="G178">
            <v>0</v>
          </cell>
          <cell r="H178">
            <v>0</v>
          </cell>
          <cell r="J178">
            <v>0</v>
          </cell>
          <cell r="K178">
            <v>0</v>
          </cell>
          <cell r="L178">
            <v>0</v>
          </cell>
          <cell r="N178">
            <v>0</v>
          </cell>
          <cell r="O178">
            <v>0</v>
          </cell>
          <cell r="P178">
            <v>0</v>
          </cell>
          <cell r="R178">
            <v>0</v>
          </cell>
          <cell r="S178">
            <v>0</v>
          </cell>
          <cell r="T178">
            <v>0</v>
          </cell>
          <cell r="V178">
            <v>0</v>
          </cell>
          <cell r="W178">
            <v>0</v>
          </cell>
          <cell r="X178">
            <v>0</v>
          </cell>
        </row>
        <row r="179">
          <cell r="A179" t="str">
            <v>ROA16</v>
          </cell>
          <cell r="B179" t="str">
            <v>Making grooves for construction joint 10x25mm</v>
          </cell>
          <cell r="C179" t="str">
            <v>Rmt</v>
          </cell>
          <cell r="D179">
            <v>58</v>
          </cell>
          <cell r="E179">
            <v>0</v>
          </cell>
          <cell r="F179">
            <v>0</v>
          </cell>
          <cell r="G179">
            <v>0</v>
          </cell>
          <cell r="H179">
            <v>0</v>
          </cell>
          <cell r="J179">
            <v>0</v>
          </cell>
          <cell r="K179">
            <v>0</v>
          </cell>
          <cell r="L179">
            <v>0</v>
          </cell>
          <cell r="N179">
            <v>0</v>
          </cell>
          <cell r="O179">
            <v>0</v>
          </cell>
          <cell r="P179">
            <v>0</v>
          </cell>
          <cell r="R179">
            <v>0</v>
          </cell>
          <cell r="S179">
            <v>0</v>
          </cell>
          <cell r="T179">
            <v>0</v>
          </cell>
          <cell r="V179">
            <v>0</v>
          </cell>
          <cell r="W179">
            <v>0</v>
          </cell>
          <cell r="X179">
            <v>0</v>
          </cell>
        </row>
        <row r="180">
          <cell r="A180" t="str">
            <v>ROA17</v>
          </cell>
          <cell r="B180" t="str">
            <v>Filling shalitex sealing compound 25x25mm</v>
          </cell>
          <cell r="C180" t="str">
            <v>Rmt</v>
          </cell>
          <cell r="D180">
            <v>86</v>
          </cell>
          <cell r="E180">
            <v>0</v>
          </cell>
          <cell r="F180">
            <v>0</v>
          </cell>
          <cell r="G180">
            <v>0</v>
          </cell>
          <cell r="H180">
            <v>0</v>
          </cell>
          <cell r="J180">
            <v>0</v>
          </cell>
          <cell r="K180">
            <v>0</v>
          </cell>
          <cell r="L180">
            <v>0</v>
          </cell>
          <cell r="N180">
            <v>0</v>
          </cell>
          <cell r="O180">
            <v>0</v>
          </cell>
          <cell r="P180">
            <v>0</v>
          </cell>
          <cell r="R180">
            <v>0</v>
          </cell>
          <cell r="S180">
            <v>0</v>
          </cell>
          <cell r="T180">
            <v>0</v>
          </cell>
          <cell r="V180">
            <v>0</v>
          </cell>
          <cell r="W180">
            <v>0</v>
          </cell>
          <cell r="X180">
            <v>0</v>
          </cell>
        </row>
        <row r="181">
          <cell r="A181" t="str">
            <v>ROA18</v>
          </cell>
          <cell r="B181" t="str">
            <v>Filling shalitex sealing compound  10x25mm</v>
          </cell>
          <cell r="C181" t="str">
            <v>Rmt</v>
          </cell>
          <cell r="D181">
            <v>46</v>
          </cell>
          <cell r="E181">
            <v>0</v>
          </cell>
          <cell r="F181">
            <v>0</v>
          </cell>
          <cell r="G181">
            <v>0</v>
          </cell>
          <cell r="H181">
            <v>0</v>
          </cell>
          <cell r="J181">
            <v>0</v>
          </cell>
          <cell r="K181">
            <v>0</v>
          </cell>
          <cell r="L181">
            <v>0</v>
          </cell>
          <cell r="N181">
            <v>0</v>
          </cell>
          <cell r="O181">
            <v>0</v>
          </cell>
          <cell r="P181">
            <v>0</v>
          </cell>
          <cell r="R181">
            <v>0</v>
          </cell>
          <cell r="S181">
            <v>0</v>
          </cell>
          <cell r="T181">
            <v>0</v>
          </cell>
          <cell r="V181">
            <v>0</v>
          </cell>
          <cell r="W181">
            <v>0</v>
          </cell>
          <cell r="X181">
            <v>0</v>
          </cell>
        </row>
        <row r="182">
          <cell r="A182" t="str">
            <v>ROA19</v>
          </cell>
          <cell r="B182" t="str">
            <v>100mm thk. 600mm deep RCC precast Kerb stone including all</v>
          </cell>
          <cell r="C182" t="str">
            <v>Rmt</v>
          </cell>
          <cell r="D182">
            <v>245</v>
          </cell>
          <cell r="E182">
            <v>0</v>
          </cell>
          <cell r="F182">
            <v>0</v>
          </cell>
          <cell r="G182">
            <v>0</v>
          </cell>
          <cell r="H182">
            <v>0</v>
          </cell>
          <cell r="J182">
            <v>0</v>
          </cell>
          <cell r="K182">
            <v>0</v>
          </cell>
          <cell r="L182">
            <v>0</v>
          </cell>
          <cell r="N182">
            <v>0</v>
          </cell>
          <cell r="O182">
            <v>0</v>
          </cell>
          <cell r="P182">
            <v>0</v>
          </cell>
          <cell r="R182">
            <v>0</v>
          </cell>
          <cell r="S182">
            <v>0</v>
          </cell>
          <cell r="T182">
            <v>0</v>
          </cell>
          <cell r="V182">
            <v>0</v>
          </cell>
          <cell r="W182">
            <v>0</v>
          </cell>
          <cell r="X182">
            <v>0</v>
          </cell>
        </row>
        <row r="183">
          <cell r="A183" t="str">
            <v>ROA20</v>
          </cell>
          <cell r="B183" t="str">
            <v>MS Rod 25mm dia 500mm long for expansion joint</v>
          </cell>
          <cell r="C183" t="str">
            <v>MT</v>
          </cell>
          <cell r="D183">
            <v>5065</v>
          </cell>
          <cell r="E183">
            <v>0</v>
          </cell>
          <cell r="F183">
            <v>0</v>
          </cell>
          <cell r="G183">
            <v>0</v>
          </cell>
          <cell r="H183">
            <v>0</v>
          </cell>
          <cell r="J183">
            <v>0</v>
          </cell>
          <cell r="K183">
            <v>0</v>
          </cell>
          <cell r="L183">
            <v>0</v>
          </cell>
          <cell r="N183">
            <v>0</v>
          </cell>
          <cell r="O183">
            <v>0</v>
          </cell>
          <cell r="P183">
            <v>0</v>
          </cell>
          <cell r="R183">
            <v>0</v>
          </cell>
          <cell r="S183">
            <v>0</v>
          </cell>
          <cell r="T183">
            <v>0</v>
          </cell>
          <cell r="V183">
            <v>0</v>
          </cell>
          <cell r="W183">
            <v>0</v>
          </cell>
          <cell r="X183">
            <v>0</v>
          </cell>
        </row>
        <row r="184">
          <cell r="A184" t="str">
            <v>ROB3A</v>
          </cell>
          <cell r="B184" t="str">
            <v xml:space="preserve">M20 for drain including shuttering </v>
          </cell>
          <cell r="C184" t="str">
            <v>Cum</v>
          </cell>
          <cell r="D184">
            <v>5300</v>
          </cell>
          <cell r="E184">
            <v>0</v>
          </cell>
          <cell r="F184">
            <v>0</v>
          </cell>
          <cell r="G184">
            <v>0</v>
          </cell>
          <cell r="H184">
            <v>0</v>
          </cell>
          <cell r="J184">
            <v>0</v>
          </cell>
          <cell r="K184">
            <v>0</v>
          </cell>
          <cell r="L184">
            <v>0</v>
          </cell>
          <cell r="N184">
            <v>0</v>
          </cell>
          <cell r="O184">
            <v>0</v>
          </cell>
          <cell r="P184">
            <v>0</v>
          </cell>
          <cell r="R184">
            <v>0</v>
          </cell>
          <cell r="S184">
            <v>0</v>
          </cell>
          <cell r="T184">
            <v>0</v>
          </cell>
          <cell r="V184">
            <v>0</v>
          </cell>
          <cell r="W184">
            <v>0</v>
          </cell>
          <cell r="X184">
            <v>0</v>
          </cell>
        </row>
        <row r="185">
          <cell r="A185" t="str">
            <v>ROB3B</v>
          </cell>
          <cell r="B185" t="str">
            <v>M20 for Drain cover slab including shuttering</v>
          </cell>
          <cell r="C185" t="str">
            <v>Cum</v>
          </cell>
          <cell r="D185">
            <v>3300</v>
          </cell>
          <cell r="E185">
            <v>0</v>
          </cell>
          <cell r="F185">
            <v>0</v>
          </cell>
          <cell r="G185">
            <v>0</v>
          </cell>
          <cell r="H185">
            <v>0</v>
          </cell>
          <cell r="J185">
            <v>0</v>
          </cell>
          <cell r="K185">
            <v>0</v>
          </cell>
          <cell r="L185">
            <v>0</v>
          </cell>
          <cell r="N185">
            <v>0</v>
          </cell>
          <cell r="O185">
            <v>0</v>
          </cell>
          <cell r="P185">
            <v>0</v>
          </cell>
          <cell r="R185">
            <v>0</v>
          </cell>
          <cell r="S185">
            <v>0</v>
          </cell>
          <cell r="T185">
            <v>0</v>
          </cell>
          <cell r="V185">
            <v>0</v>
          </cell>
          <cell r="W185">
            <v>0</v>
          </cell>
          <cell r="X185">
            <v>0</v>
          </cell>
        </row>
        <row r="186">
          <cell r="A186" t="str">
            <v>ROB5</v>
          </cell>
          <cell r="B186" t="str">
            <v>Precast cover slab for drain</v>
          </cell>
          <cell r="C186" t="str">
            <v>Cum</v>
          </cell>
          <cell r="D186">
            <v>3011</v>
          </cell>
          <cell r="E186">
            <v>0</v>
          </cell>
          <cell r="F186">
            <v>0</v>
          </cell>
          <cell r="G186">
            <v>0</v>
          </cell>
          <cell r="H186">
            <v>0</v>
          </cell>
          <cell r="J186">
            <v>0</v>
          </cell>
          <cell r="K186">
            <v>0</v>
          </cell>
          <cell r="L186">
            <v>0</v>
          </cell>
          <cell r="N186">
            <v>0</v>
          </cell>
          <cell r="O186">
            <v>0</v>
          </cell>
          <cell r="P186">
            <v>0</v>
          </cell>
          <cell r="R186">
            <v>0</v>
          </cell>
          <cell r="S186">
            <v>0</v>
          </cell>
          <cell r="T186">
            <v>0</v>
          </cell>
          <cell r="V186">
            <v>0</v>
          </cell>
          <cell r="W186">
            <v>0</v>
          </cell>
          <cell r="X186">
            <v>0</v>
          </cell>
        </row>
        <row r="187">
          <cell r="A187" t="str">
            <v>ROB6</v>
          </cell>
          <cell r="B187" t="str">
            <v>Fixing MS angles for drain &amp; duct with Epoxy Paint</v>
          </cell>
          <cell r="C187" t="str">
            <v>MT</v>
          </cell>
          <cell r="D187">
            <v>15939</v>
          </cell>
          <cell r="E187">
            <v>0</v>
          </cell>
          <cell r="F187">
            <v>0</v>
          </cell>
          <cell r="G187">
            <v>0</v>
          </cell>
          <cell r="H187">
            <v>0</v>
          </cell>
          <cell r="J187">
            <v>0</v>
          </cell>
          <cell r="K187">
            <v>0</v>
          </cell>
          <cell r="L187">
            <v>0</v>
          </cell>
          <cell r="N187">
            <v>0</v>
          </cell>
          <cell r="O187">
            <v>0</v>
          </cell>
          <cell r="P187">
            <v>0</v>
          </cell>
          <cell r="R187">
            <v>0</v>
          </cell>
          <cell r="S187">
            <v>0</v>
          </cell>
          <cell r="T187">
            <v>0</v>
          </cell>
          <cell r="V187">
            <v>0</v>
          </cell>
          <cell r="W187">
            <v>0</v>
          </cell>
          <cell r="X187">
            <v>0</v>
          </cell>
        </row>
        <row r="188">
          <cell r="A188" t="str">
            <v>ROB10</v>
          </cell>
          <cell r="B188" t="str">
            <v>Murram spreading 15cm thick</v>
          </cell>
          <cell r="C188" t="str">
            <v>Sqm</v>
          </cell>
          <cell r="D188">
            <v>60</v>
          </cell>
          <cell r="E188">
            <v>0</v>
          </cell>
          <cell r="F188">
            <v>0</v>
          </cell>
          <cell r="G188">
            <v>0</v>
          </cell>
          <cell r="H188">
            <v>0</v>
          </cell>
          <cell r="J188">
            <v>0</v>
          </cell>
          <cell r="K188">
            <v>0</v>
          </cell>
          <cell r="L188">
            <v>0</v>
          </cell>
          <cell r="N188">
            <v>0</v>
          </cell>
          <cell r="O188">
            <v>0</v>
          </cell>
          <cell r="P188">
            <v>0</v>
          </cell>
          <cell r="R188">
            <v>0</v>
          </cell>
          <cell r="S188">
            <v>0</v>
          </cell>
          <cell r="T188">
            <v>0</v>
          </cell>
          <cell r="V188">
            <v>0</v>
          </cell>
          <cell r="W188">
            <v>0</v>
          </cell>
          <cell r="X188">
            <v>0</v>
          </cell>
        </row>
        <row r="189">
          <cell r="A189" t="str">
            <v>ROB11</v>
          </cell>
          <cell r="B189" t="str">
            <v>Providing 1:2:4  for 40mm thk. Flooring</v>
          </cell>
          <cell r="C189" t="str">
            <v>Sqm</v>
          </cell>
          <cell r="D189">
            <v>120</v>
          </cell>
          <cell r="E189">
            <v>0</v>
          </cell>
          <cell r="F189">
            <v>0</v>
          </cell>
          <cell r="G189">
            <v>0</v>
          </cell>
          <cell r="H189">
            <v>0</v>
          </cell>
          <cell r="J189">
            <v>0</v>
          </cell>
          <cell r="K189">
            <v>0</v>
          </cell>
          <cell r="L189">
            <v>0</v>
          </cell>
          <cell r="N189">
            <v>0</v>
          </cell>
          <cell r="O189">
            <v>0</v>
          </cell>
          <cell r="P189">
            <v>0</v>
          </cell>
          <cell r="R189">
            <v>0</v>
          </cell>
          <cell r="S189">
            <v>0</v>
          </cell>
          <cell r="T189">
            <v>0</v>
          </cell>
          <cell r="V189">
            <v>0</v>
          </cell>
          <cell r="W189">
            <v>0</v>
          </cell>
          <cell r="X189">
            <v>0</v>
          </cell>
        </row>
        <row r="190">
          <cell r="A190" t="str">
            <v>ROB13</v>
          </cell>
          <cell r="B190" t="str">
            <v>Brick Masonry Chamber of size 50x50x50 including all</v>
          </cell>
          <cell r="C190" t="str">
            <v>No</v>
          </cell>
          <cell r="D190">
            <v>1945</v>
          </cell>
          <cell r="E190">
            <v>0</v>
          </cell>
          <cell r="F190">
            <v>0</v>
          </cell>
          <cell r="G190">
            <v>0</v>
          </cell>
          <cell r="H190">
            <v>0</v>
          </cell>
          <cell r="J190">
            <v>0</v>
          </cell>
          <cell r="K190">
            <v>0</v>
          </cell>
          <cell r="L190">
            <v>0</v>
          </cell>
          <cell r="N190">
            <v>0</v>
          </cell>
          <cell r="O190">
            <v>0</v>
          </cell>
          <cell r="P190">
            <v>0</v>
          </cell>
          <cell r="R190">
            <v>0</v>
          </cell>
          <cell r="S190">
            <v>0</v>
          </cell>
          <cell r="T190">
            <v>0</v>
          </cell>
          <cell r="V190">
            <v>0</v>
          </cell>
          <cell r="W190">
            <v>0</v>
          </cell>
          <cell r="X190">
            <v>0</v>
          </cell>
        </row>
        <row r="191">
          <cell r="A191" t="str">
            <v>ROB14</v>
          </cell>
          <cell r="B191" t="str">
            <v>Rain water sink well 2m dia 3 mt deep</v>
          </cell>
          <cell r="C191" t="str">
            <v>No</v>
          </cell>
          <cell r="D191">
            <v>30190</v>
          </cell>
          <cell r="E191">
            <v>0</v>
          </cell>
          <cell r="F191">
            <v>0</v>
          </cell>
          <cell r="G191">
            <v>0</v>
          </cell>
          <cell r="H191">
            <v>0</v>
          </cell>
          <cell r="J191">
            <v>0</v>
          </cell>
          <cell r="K191">
            <v>0</v>
          </cell>
          <cell r="L191">
            <v>0</v>
          </cell>
          <cell r="N191">
            <v>0</v>
          </cell>
          <cell r="O191">
            <v>0</v>
          </cell>
          <cell r="P191">
            <v>0</v>
          </cell>
          <cell r="R191">
            <v>0</v>
          </cell>
          <cell r="S191">
            <v>0</v>
          </cell>
          <cell r="T191">
            <v>0</v>
          </cell>
          <cell r="V191">
            <v>0</v>
          </cell>
          <cell r="W191">
            <v>0</v>
          </cell>
          <cell r="X191">
            <v>0</v>
          </cell>
        </row>
        <row r="192">
          <cell r="A192" t="str">
            <v>SD3</v>
          </cell>
          <cell r="B192" t="str">
            <v>Carting away debris &amp; excavated earth outside Infosys premises upto 3-4Km.</v>
          </cell>
          <cell r="C192" t="str">
            <v>Cum</v>
          </cell>
          <cell r="D192">
            <v>85</v>
          </cell>
          <cell r="E192">
            <v>0</v>
          </cell>
          <cell r="F192">
            <v>0</v>
          </cell>
          <cell r="G192">
            <v>0</v>
          </cell>
          <cell r="H192">
            <v>0</v>
          </cell>
          <cell r="J192">
            <v>0</v>
          </cell>
          <cell r="K192">
            <v>0</v>
          </cell>
          <cell r="L192">
            <v>0</v>
          </cell>
          <cell r="N192">
            <v>0</v>
          </cell>
          <cell r="O192">
            <v>0</v>
          </cell>
          <cell r="P192">
            <v>0</v>
          </cell>
          <cell r="R192">
            <v>0</v>
          </cell>
          <cell r="S192">
            <v>0</v>
          </cell>
          <cell r="T192">
            <v>0</v>
          </cell>
          <cell r="V192">
            <v>0</v>
          </cell>
          <cell r="W192">
            <v>0</v>
          </cell>
          <cell r="X192">
            <v>0</v>
          </cell>
        </row>
        <row r="193">
          <cell r="A193" t="str">
            <v>SD8</v>
          </cell>
          <cell r="B193" t="str">
            <v>PCC 1:2:4 for coping including shuttering</v>
          </cell>
          <cell r="C193" t="str">
            <v>Cum</v>
          </cell>
          <cell r="D193">
            <v>3038</v>
          </cell>
          <cell r="E193">
            <v>0</v>
          </cell>
          <cell r="F193">
            <v>0</v>
          </cell>
          <cell r="G193">
            <v>0</v>
          </cell>
          <cell r="H193">
            <v>0</v>
          </cell>
          <cell r="J193">
            <v>0</v>
          </cell>
          <cell r="K193">
            <v>0</v>
          </cell>
          <cell r="L193">
            <v>0</v>
          </cell>
          <cell r="N193">
            <v>0</v>
          </cell>
          <cell r="O193">
            <v>0</v>
          </cell>
          <cell r="P193">
            <v>0</v>
          </cell>
          <cell r="R193">
            <v>0</v>
          </cell>
          <cell r="S193">
            <v>0</v>
          </cell>
          <cell r="T193">
            <v>0</v>
          </cell>
          <cell r="V193">
            <v>0</v>
          </cell>
          <cell r="W193">
            <v>0</v>
          </cell>
          <cell r="X193">
            <v>0</v>
          </cell>
        </row>
        <row r="194">
          <cell r="A194" t="str">
            <v>UG12.06</v>
          </cell>
          <cell r="B194" t="str">
            <v xml:space="preserve">230 mm wide PVC water stopper </v>
          </cell>
          <cell r="C194" t="str">
            <v>Rmt</v>
          </cell>
          <cell r="D194">
            <v>450</v>
          </cell>
          <cell r="E194">
            <v>0</v>
          </cell>
          <cell r="F194">
            <v>0</v>
          </cell>
          <cell r="G194">
            <v>0</v>
          </cell>
          <cell r="H194">
            <v>0</v>
          </cell>
          <cell r="J194">
            <v>0</v>
          </cell>
          <cell r="K194">
            <v>0</v>
          </cell>
          <cell r="L194">
            <v>0</v>
          </cell>
          <cell r="N194">
            <v>0</v>
          </cell>
          <cell r="O194">
            <v>0</v>
          </cell>
          <cell r="P194">
            <v>0</v>
          </cell>
          <cell r="R194">
            <v>0</v>
          </cell>
          <cell r="S194">
            <v>0</v>
          </cell>
          <cell r="T194">
            <v>0</v>
          </cell>
          <cell r="V194">
            <v>0</v>
          </cell>
          <cell r="W194">
            <v>0</v>
          </cell>
          <cell r="X194">
            <v>0</v>
          </cell>
        </row>
        <row r="195">
          <cell r="A195">
            <v>0</v>
          </cell>
          <cell r="B195">
            <v>0</v>
          </cell>
          <cell r="C195">
            <v>0</v>
          </cell>
          <cell r="D195">
            <v>0</v>
          </cell>
          <cell r="E195">
            <v>0</v>
          </cell>
          <cell r="F195">
            <v>0</v>
          </cell>
          <cell r="G195">
            <v>0</v>
          </cell>
          <cell r="H195">
            <v>0</v>
          </cell>
          <cell r="J195">
            <v>0</v>
          </cell>
          <cell r="K195">
            <v>0</v>
          </cell>
          <cell r="L195">
            <v>0</v>
          </cell>
          <cell r="N195">
            <v>0</v>
          </cell>
          <cell r="O195">
            <v>0</v>
          </cell>
          <cell r="P195">
            <v>0</v>
          </cell>
          <cell r="R195">
            <v>0</v>
          </cell>
          <cell r="S195">
            <v>0</v>
          </cell>
          <cell r="T195">
            <v>0</v>
          </cell>
          <cell r="V195">
            <v>0</v>
          </cell>
          <cell r="W195">
            <v>0</v>
          </cell>
          <cell r="X195">
            <v>0</v>
          </cell>
        </row>
        <row r="196">
          <cell r="A196">
            <v>0</v>
          </cell>
          <cell r="B196">
            <v>0</v>
          </cell>
          <cell r="C196">
            <v>0</v>
          </cell>
          <cell r="D196">
            <v>0</v>
          </cell>
          <cell r="E196">
            <v>0</v>
          </cell>
          <cell r="F196">
            <v>0</v>
          </cell>
          <cell r="G196">
            <v>0</v>
          </cell>
          <cell r="H196">
            <v>0</v>
          </cell>
          <cell r="J196">
            <v>0</v>
          </cell>
          <cell r="K196">
            <v>0</v>
          </cell>
          <cell r="L196">
            <v>0</v>
          </cell>
          <cell r="N196">
            <v>0</v>
          </cell>
          <cell r="O196">
            <v>0</v>
          </cell>
          <cell r="P196">
            <v>0</v>
          </cell>
          <cell r="R196">
            <v>0</v>
          </cell>
          <cell r="S196">
            <v>0</v>
          </cell>
          <cell r="T196">
            <v>0</v>
          </cell>
          <cell r="V196">
            <v>0</v>
          </cell>
          <cell r="W196">
            <v>0</v>
          </cell>
          <cell r="X196">
            <v>0</v>
          </cell>
        </row>
        <row r="197">
          <cell r="A197">
            <v>0</v>
          </cell>
          <cell r="B197">
            <v>0</v>
          </cell>
          <cell r="C197">
            <v>0</v>
          </cell>
          <cell r="D197">
            <v>0</v>
          </cell>
          <cell r="E197">
            <v>0</v>
          </cell>
          <cell r="F197">
            <v>0</v>
          </cell>
          <cell r="G197">
            <v>0</v>
          </cell>
          <cell r="H197">
            <v>0</v>
          </cell>
          <cell r="J197">
            <v>0</v>
          </cell>
          <cell r="K197">
            <v>0</v>
          </cell>
          <cell r="L197">
            <v>0</v>
          </cell>
          <cell r="N197">
            <v>0</v>
          </cell>
          <cell r="O197">
            <v>0</v>
          </cell>
          <cell r="P197">
            <v>0</v>
          </cell>
          <cell r="R197">
            <v>0</v>
          </cell>
          <cell r="S197">
            <v>0</v>
          </cell>
          <cell r="T197">
            <v>0</v>
          </cell>
          <cell r="V197">
            <v>0</v>
          </cell>
          <cell r="W197">
            <v>0</v>
          </cell>
          <cell r="X197">
            <v>0</v>
          </cell>
        </row>
        <row r="198">
          <cell r="A198">
            <v>0</v>
          </cell>
          <cell r="B198">
            <v>0</v>
          </cell>
          <cell r="C198">
            <v>0</v>
          </cell>
          <cell r="D198">
            <v>0</v>
          </cell>
          <cell r="E198">
            <v>0</v>
          </cell>
          <cell r="F198">
            <v>0</v>
          </cell>
          <cell r="G198">
            <v>0</v>
          </cell>
          <cell r="H198">
            <v>0</v>
          </cell>
          <cell r="J198">
            <v>0</v>
          </cell>
          <cell r="K198">
            <v>0</v>
          </cell>
          <cell r="L198">
            <v>0</v>
          </cell>
          <cell r="N198">
            <v>0</v>
          </cell>
          <cell r="O198">
            <v>0</v>
          </cell>
          <cell r="P198">
            <v>0</v>
          </cell>
          <cell r="R198">
            <v>0</v>
          </cell>
          <cell r="S198">
            <v>0</v>
          </cell>
          <cell r="T198">
            <v>0</v>
          </cell>
          <cell r="V198">
            <v>0</v>
          </cell>
          <cell r="W198">
            <v>0</v>
          </cell>
          <cell r="X198">
            <v>0</v>
          </cell>
        </row>
        <row r="199">
          <cell r="A199">
            <v>0</v>
          </cell>
          <cell r="B199">
            <v>0</v>
          </cell>
          <cell r="C199">
            <v>0</v>
          </cell>
          <cell r="D199">
            <v>0</v>
          </cell>
          <cell r="E199">
            <v>0</v>
          </cell>
          <cell r="F199">
            <v>0</v>
          </cell>
          <cell r="G199">
            <v>0</v>
          </cell>
          <cell r="H199">
            <v>0</v>
          </cell>
          <cell r="J199">
            <v>0</v>
          </cell>
          <cell r="K199">
            <v>0</v>
          </cell>
          <cell r="L199">
            <v>0</v>
          </cell>
          <cell r="N199">
            <v>0</v>
          </cell>
          <cell r="O199">
            <v>0</v>
          </cell>
          <cell r="P199">
            <v>0</v>
          </cell>
          <cell r="R199">
            <v>0</v>
          </cell>
          <cell r="S199">
            <v>0</v>
          </cell>
          <cell r="T199">
            <v>0</v>
          </cell>
          <cell r="V199">
            <v>0</v>
          </cell>
          <cell r="W199">
            <v>0</v>
          </cell>
          <cell r="X199">
            <v>0</v>
          </cell>
        </row>
        <row r="200">
          <cell r="A200">
            <v>0</v>
          </cell>
          <cell r="B200">
            <v>0</v>
          </cell>
          <cell r="C200">
            <v>0</v>
          </cell>
          <cell r="D200">
            <v>0</v>
          </cell>
          <cell r="E200">
            <v>0</v>
          </cell>
          <cell r="F200">
            <v>0</v>
          </cell>
          <cell r="G200">
            <v>0</v>
          </cell>
          <cell r="H200">
            <v>0</v>
          </cell>
          <cell r="J200">
            <v>0</v>
          </cell>
          <cell r="K200">
            <v>0</v>
          </cell>
          <cell r="L200">
            <v>0</v>
          </cell>
          <cell r="N200">
            <v>0</v>
          </cell>
          <cell r="O200">
            <v>0</v>
          </cell>
          <cell r="P200">
            <v>0</v>
          </cell>
          <cell r="R200">
            <v>0</v>
          </cell>
          <cell r="S200">
            <v>0</v>
          </cell>
          <cell r="T200">
            <v>0</v>
          </cell>
          <cell r="V200">
            <v>0</v>
          </cell>
          <cell r="W200">
            <v>0</v>
          </cell>
          <cell r="X200">
            <v>0</v>
          </cell>
        </row>
        <row r="201">
          <cell r="A201">
            <v>0</v>
          </cell>
          <cell r="B201">
            <v>0</v>
          </cell>
          <cell r="C201">
            <v>0</v>
          </cell>
          <cell r="D201">
            <v>0</v>
          </cell>
          <cell r="E201">
            <v>0</v>
          </cell>
          <cell r="F201">
            <v>0</v>
          </cell>
          <cell r="G201">
            <v>0</v>
          </cell>
          <cell r="H201">
            <v>0</v>
          </cell>
          <cell r="J201">
            <v>0</v>
          </cell>
          <cell r="K201">
            <v>0</v>
          </cell>
          <cell r="L201">
            <v>0</v>
          </cell>
          <cell r="N201">
            <v>0</v>
          </cell>
          <cell r="O201">
            <v>0</v>
          </cell>
          <cell r="P201">
            <v>0</v>
          </cell>
          <cell r="R201">
            <v>0</v>
          </cell>
          <cell r="S201">
            <v>0</v>
          </cell>
          <cell r="T201">
            <v>0</v>
          </cell>
          <cell r="V201">
            <v>0</v>
          </cell>
          <cell r="W201">
            <v>0</v>
          </cell>
          <cell r="X201">
            <v>0</v>
          </cell>
        </row>
        <row r="202">
          <cell r="A202">
            <v>0</v>
          </cell>
          <cell r="B202">
            <v>0</v>
          </cell>
          <cell r="C202">
            <v>0</v>
          </cell>
          <cell r="D202">
            <v>0</v>
          </cell>
          <cell r="E202">
            <v>0</v>
          </cell>
          <cell r="F202">
            <v>0</v>
          </cell>
          <cell r="G202">
            <v>0</v>
          </cell>
          <cell r="H202">
            <v>0</v>
          </cell>
          <cell r="J202">
            <v>0</v>
          </cell>
          <cell r="K202">
            <v>0</v>
          </cell>
          <cell r="L202">
            <v>0</v>
          </cell>
          <cell r="N202">
            <v>0</v>
          </cell>
          <cell r="O202">
            <v>0</v>
          </cell>
          <cell r="P202">
            <v>0</v>
          </cell>
          <cell r="R202">
            <v>0</v>
          </cell>
          <cell r="S202">
            <v>0</v>
          </cell>
          <cell r="T202">
            <v>0</v>
          </cell>
          <cell r="V202">
            <v>0</v>
          </cell>
          <cell r="W202">
            <v>0</v>
          </cell>
          <cell r="X202">
            <v>0</v>
          </cell>
        </row>
        <row r="203">
          <cell r="A203">
            <v>0</v>
          </cell>
          <cell r="B203">
            <v>0</v>
          </cell>
          <cell r="C203">
            <v>0</v>
          </cell>
          <cell r="D203">
            <v>0</v>
          </cell>
          <cell r="E203">
            <v>0</v>
          </cell>
          <cell r="F203">
            <v>0</v>
          </cell>
          <cell r="G203">
            <v>0</v>
          </cell>
          <cell r="H203">
            <v>0</v>
          </cell>
          <cell r="J203">
            <v>0</v>
          </cell>
          <cell r="K203">
            <v>0</v>
          </cell>
          <cell r="L203">
            <v>0</v>
          </cell>
          <cell r="N203">
            <v>0</v>
          </cell>
          <cell r="O203">
            <v>0</v>
          </cell>
          <cell r="P203">
            <v>0</v>
          </cell>
          <cell r="R203">
            <v>0</v>
          </cell>
          <cell r="S203">
            <v>0</v>
          </cell>
          <cell r="T203">
            <v>0</v>
          </cell>
          <cell r="V203">
            <v>0</v>
          </cell>
          <cell r="W203">
            <v>0</v>
          </cell>
          <cell r="X203">
            <v>0</v>
          </cell>
        </row>
        <row r="204">
          <cell r="A204">
            <v>0</v>
          </cell>
          <cell r="B204">
            <v>0</v>
          </cell>
          <cell r="C204">
            <v>0</v>
          </cell>
          <cell r="D204">
            <v>0</v>
          </cell>
          <cell r="E204">
            <v>0</v>
          </cell>
          <cell r="F204">
            <v>0</v>
          </cell>
          <cell r="G204">
            <v>0</v>
          </cell>
          <cell r="H204">
            <v>0</v>
          </cell>
          <cell r="J204">
            <v>0</v>
          </cell>
          <cell r="K204">
            <v>0</v>
          </cell>
          <cell r="L204">
            <v>0</v>
          </cell>
          <cell r="N204">
            <v>0</v>
          </cell>
          <cell r="O204">
            <v>0</v>
          </cell>
          <cell r="P204">
            <v>0</v>
          </cell>
          <cell r="R204">
            <v>0</v>
          </cell>
          <cell r="S204">
            <v>0</v>
          </cell>
          <cell r="T204">
            <v>0</v>
          </cell>
          <cell r="V204">
            <v>0</v>
          </cell>
          <cell r="W204">
            <v>0</v>
          </cell>
          <cell r="X204">
            <v>0</v>
          </cell>
        </row>
        <row r="205">
          <cell r="A205">
            <v>0</v>
          </cell>
          <cell r="B205">
            <v>0</v>
          </cell>
          <cell r="C205">
            <v>0</v>
          </cell>
          <cell r="D205">
            <v>0</v>
          </cell>
          <cell r="E205">
            <v>0</v>
          </cell>
          <cell r="F205">
            <v>0</v>
          </cell>
          <cell r="G205">
            <v>0</v>
          </cell>
          <cell r="H205">
            <v>0</v>
          </cell>
          <cell r="J205">
            <v>0</v>
          </cell>
          <cell r="K205">
            <v>0</v>
          </cell>
          <cell r="L205">
            <v>0</v>
          </cell>
          <cell r="N205">
            <v>0</v>
          </cell>
          <cell r="O205">
            <v>0</v>
          </cell>
          <cell r="P205">
            <v>0</v>
          </cell>
          <cell r="R205">
            <v>0</v>
          </cell>
          <cell r="S205">
            <v>0</v>
          </cell>
          <cell r="T205">
            <v>0</v>
          </cell>
          <cell r="V205">
            <v>0</v>
          </cell>
          <cell r="W205">
            <v>0</v>
          </cell>
          <cell r="X205">
            <v>0</v>
          </cell>
        </row>
        <row r="206">
          <cell r="A206">
            <v>0</v>
          </cell>
          <cell r="B206">
            <v>0</v>
          </cell>
          <cell r="C206">
            <v>0</v>
          </cell>
          <cell r="D206">
            <v>0</v>
          </cell>
          <cell r="E206">
            <v>0</v>
          </cell>
          <cell r="F206">
            <v>0</v>
          </cell>
          <cell r="G206">
            <v>0</v>
          </cell>
          <cell r="H206">
            <v>0</v>
          </cell>
          <cell r="J206">
            <v>0</v>
          </cell>
          <cell r="K206">
            <v>0</v>
          </cell>
          <cell r="L206">
            <v>0</v>
          </cell>
          <cell r="N206">
            <v>0</v>
          </cell>
          <cell r="O206">
            <v>0</v>
          </cell>
          <cell r="P206">
            <v>0</v>
          </cell>
          <cell r="R206">
            <v>0</v>
          </cell>
          <cell r="S206">
            <v>0</v>
          </cell>
          <cell r="T206">
            <v>0</v>
          </cell>
          <cell r="V206">
            <v>0</v>
          </cell>
          <cell r="W206">
            <v>0</v>
          </cell>
          <cell r="X206">
            <v>0</v>
          </cell>
        </row>
        <row r="207">
          <cell r="A207">
            <v>0</v>
          </cell>
          <cell r="B207">
            <v>0</v>
          </cell>
          <cell r="C207">
            <v>0</v>
          </cell>
          <cell r="D207">
            <v>0</v>
          </cell>
          <cell r="E207">
            <v>0</v>
          </cell>
          <cell r="F207">
            <v>0</v>
          </cell>
          <cell r="G207">
            <v>0</v>
          </cell>
          <cell r="H207">
            <v>0</v>
          </cell>
          <cell r="J207">
            <v>0</v>
          </cell>
          <cell r="K207">
            <v>0</v>
          </cell>
          <cell r="L207">
            <v>0</v>
          </cell>
          <cell r="N207">
            <v>0</v>
          </cell>
          <cell r="O207">
            <v>0</v>
          </cell>
          <cell r="P207">
            <v>0</v>
          </cell>
          <cell r="R207">
            <v>0</v>
          </cell>
          <cell r="S207">
            <v>0</v>
          </cell>
          <cell r="T207">
            <v>0</v>
          </cell>
          <cell r="V207">
            <v>0</v>
          </cell>
          <cell r="W207">
            <v>0</v>
          </cell>
          <cell r="X207">
            <v>0</v>
          </cell>
        </row>
        <row r="208">
          <cell r="A208">
            <v>0</v>
          </cell>
          <cell r="B208">
            <v>0</v>
          </cell>
          <cell r="C208">
            <v>0</v>
          </cell>
          <cell r="D208">
            <v>0</v>
          </cell>
          <cell r="E208">
            <v>0</v>
          </cell>
          <cell r="F208">
            <v>0</v>
          </cell>
          <cell r="G208">
            <v>0</v>
          </cell>
          <cell r="H208">
            <v>0</v>
          </cell>
          <cell r="J208">
            <v>0</v>
          </cell>
          <cell r="K208">
            <v>0</v>
          </cell>
          <cell r="L208">
            <v>0</v>
          </cell>
          <cell r="N208">
            <v>0</v>
          </cell>
          <cell r="O208">
            <v>0</v>
          </cell>
          <cell r="P208">
            <v>0</v>
          </cell>
          <cell r="R208">
            <v>0</v>
          </cell>
          <cell r="S208">
            <v>0</v>
          </cell>
          <cell r="T208">
            <v>0</v>
          </cell>
          <cell r="V208">
            <v>0</v>
          </cell>
          <cell r="W208">
            <v>0</v>
          </cell>
          <cell r="X208">
            <v>0</v>
          </cell>
        </row>
        <row r="209">
          <cell r="A209">
            <v>0</v>
          </cell>
          <cell r="B209">
            <v>0</v>
          </cell>
          <cell r="C209">
            <v>0</v>
          </cell>
          <cell r="D209">
            <v>0</v>
          </cell>
          <cell r="E209">
            <v>0</v>
          </cell>
          <cell r="F209">
            <v>0</v>
          </cell>
          <cell r="G209">
            <v>0</v>
          </cell>
          <cell r="H209">
            <v>0</v>
          </cell>
          <cell r="J209">
            <v>0</v>
          </cell>
          <cell r="K209">
            <v>0</v>
          </cell>
          <cell r="L209">
            <v>0</v>
          </cell>
          <cell r="N209">
            <v>0</v>
          </cell>
          <cell r="O209">
            <v>0</v>
          </cell>
          <cell r="P209">
            <v>0</v>
          </cell>
          <cell r="R209">
            <v>0</v>
          </cell>
          <cell r="S209">
            <v>0</v>
          </cell>
          <cell r="T209">
            <v>0</v>
          </cell>
          <cell r="V209">
            <v>0</v>
          </cell>
          <cell r="W209">
            <v>0</v>
          </cell>
          <cell r="X209">
            <v>0</v>
          </cell>
        </row>
        <row r="210">
          <cell r="A210">
            <v>0</v>
          </cell>
          <cell r="B210">
            <v>0</v>
          </cell>
          <cell r="C210">
            <v>0</v>
          </cell>
          <cell r="D210">
            <v>0</v>
          </cell>
          <cell r="E210">
            <v>0</v>
          </cell>
          <cell r="F210">
            <v>0</v>
          </cell>
          <cell r="G210">
            <v>0</v>
          </cell>
          <cell r="H210">
            <v>0</v>
          </cell>
          <cell r="J210">
            <v>0</v>
          </cell>
          <cell r="K210">
            <v>0</v>
          </cell>
          <cell r="L210">
            <v>0</v>
          </cell>
          <cell r="N210">
            <v>0</v>
          </cell>
          <cell r="O210">
            <v>0</v>
          </cell>
          <cell r="P210">
            <v>0</v>
          </cell>
          <cell r="R210">
            <v>0</v>
          </cell>
          <cell r="S210">
            <v>0</v>
          </cell>
          <cell r="T210">
            <v>0</v>
          </cell>
          <cell r="V210">
            <v>0</v>
          </cell>
          <cell r="W210">
            <v>0</v>
          </cell>
          <cell r="X210">
            <v>0</v>
          </cell>
        </row>
        <row r="211">
          <cell r="A211">
            <v>0</v>
          </cell>
          <cell r="B211">
            <v>0</v>
          </cell>
          <cell r="C211">
            <v>0</v>
          </cell>
          <cell r="D211">
            <v>0</v>
          </cell>
          <cell r="E211">
            <v>0</v>
          </cell>
          <cell r="F211">
            <v>0</v>
          </cell>
          <cell r="G211">
            <v>0</v>
          </cell>
          <cell r="H211">
            <v>0</v>
          </cell>
          <cell r="J211">
            <v>0</v>
          </cell>
          <cell r="K211">
            <v>0</v>
          </cell>
          <cell r="L211">
            <v>0</v>
          </cell>
          <cell r="N211">
            <v>0</v>
          </cell>
          <cell r="O211">
            <v>0</v>
          </cell>
          <cell r="P211">
            <v>0</v>
          </cell>
          <cell r="R211">
            <v>0</v>
          </cell>
          <cell r="S211">
            <v>0</v>
          </cell>
          <cell r="T211">
            <v>0</v>
          </cell>
          <cell r="V211">
            <v>0</v>
          </cell>
          <cell r="W211">
            <v>0</v>
          </cell>
          <cell r="X211">
            <v>0</v>
          </cell>
        </row>
        <row r="212">
          <cell r="A212">
            <v>0</v>
          </cell>
          <cell r="B212">
            <v>0</v>
          </cell>
          <cell r="C212">
            <v>0</v>
          </cell>
          <cell r="D212">
            <v>0</v>
          </cell>
          <cell r="E212">
            <v>0</v>
          </cell>
          <cell r="F212">
            <v>0</v>
          </cell>
          <cell r="G212">
            <v>0</v>
          </cell>
          <cell r="H212">
            <v>0</v>
          </cell>
          <cell r="J212">
            <v>0</v>
          </cell>
          <cell r="K212">
            <v>0</v>
          </cell>
          <cell r="L212">
            <v>0</v>
          </cell>
          <cell r="N212">
            <v>0</v>
          </cell>
          <cell r="O212">
            <v>0</v>
          </cell>
          <cell r="P212">
            <v>0</v>
          </cell>
          <cell r="R212">
            <v>0</v>
          </cell>
          <cell r="S212">
            <v>0</v>
          </cell>
          <cell r="T212">
            <v>0</v>
          </cell>
          <cell r="V212">
            <v>0</v>
          </cell>
          <cell r="W212">
            <v>0</v>
          </cell>
          <cell r="X212">
            <v>0</v>
          </cell>
        </row>
        <row r="213">
          <cell r="A213">
            <v>0</v>
          </cell>
          <cell r="B213">
            <v>0</v>
          </cell>
          <cell r="C213">
            <v>0</v>
          </cell>
          <cell r="D213">
            <v>0</v>
          </cell>
          <cell r="E213">
            <v>0</v>
          </cell>
          <cell r="F213">
            <v>0</v>
          </cell>
          <cell r="G213">
            <v>0</v>
          </cell>
          <cell r="H213">
            <v>0</v>
          </cell>
          <cell r="J213">
            <v>0</v>
          </cell>
          <cell r="K213">
            <v>0</v>
          </cell>
          <cell r="L213">
            <v>0</v>
          </cell>
          <cell r="N213">
            <v>0</v>
          </cell>
          <cell r="O213">
            <v>0</v>
          </cell>
          <cell r="P213">
            <v>0</v>
          </cell>
          <cell r="R213">
            <v>0</v>
          </cell>
          <cell r="S213">
            <v>0</v>
          </cell>
          <cell r="T213">
            <v>0</v>
          </cell>
          <cell r="V213">
            <v>0</v>
          </cell>
          <cell r="W213">
            <v>0</v>
          </cell>
          <cell r="X213">
            <v>0</v>
          </cell>
        </row>
        <row r="214">
          <cell r="A214">
            <v>0</v>
          </cell>
          <cell r="B214">
            <v>0</v>
          </cell>
          <cell r="C214">
            <v>0</v>
          </cell>
          <cell r="D214">
            <v>0</v>
          </cell>
          <cell r="E214">
            <v>0</v>
          </cell>
          <cell r="F214">
            <v>0</v>
          </cell>
          <cell r="G214">
            <v>0</v>
          </cell>
          <cell r="H214">
            <v>0</v>
          </cell>
          <cell r="J214">
            <v>0</v>
          </cell>
          <cell r="K214">
            <v>0</v>
          </cell>
          <cell r="L214">
            <v>0</v>
          </cell>
          <cell r="N214">
            <v>0</v>
          </cell>
          <cell r="O214">
            <v>0</v>
          </cell>
          <cell r="P214">
            <v>0</v>
          </cell>
          <cell r="R214">
            <v>0</v>
          </cell>
          <cell r="S214">
            <v>0</v>
          </cell>
          <cell r="T214">
            <v>0</v>
          </cell>
          <cell r="V214">
            <v>0</v>
          </cell>
          <cell r="W214">
            <v>0</v>
          </cell>
          <cell r="X214">
            <v>0</v>
          </cell>
        </row>
        <row r="215">
          <cell r="A215">
            <v>0</v>
          </cell>
          <cell r="B215">
            <v>0</v>
          </cell>
          <cell r="C215">
            <v>0</v>
          </cell>
          <cell r="D215">
            <v>0</v>
          </cell>
          <cell r="E215">
            <v>0</v>
          </cell>
          <cell r="F215">
            <v>0</v>
          </cell>
          <cell r="G215">
            <v>0</v>
          </cell>
          <cell r="H215">
            <v>0</v>
          </cell>
          <cell r="J215">
            <v>0</v>
          </cell>
          <cell r="K215">
            <v>0</v>
          </cell>
          <cell r="L215">
            <v>0</v>
          </cell>
          <cell r="N215">
            <v>0</v>
          </cell>
          <cell r="O215">
            <v>0</v>
          </cell>
          <cell r="P215">
            <v>0</v>
          </cell>
          <cell r="R215">
            <v>0</v>
          </cell>
          <cell r="S215">
            <v>0</v>
          </cell>
          <cell r="T215">
            <v>0</v>
          </cell>
          <cell r="V215">
            <v>0</v>
          </cell>
          <cell r="W215">
            <v>0</v>
          </cell>
          <cell r="X215">
            <v>0</v>
          </cell>
        </row>
        <row r="216">
          <cell r="A216">
            <v>0</v>
          </cell>
          <cell r="B216">
            <v>0</v>
          </cell>
          <cell r="C216">
            <v>0</v>
          </cell>
          <cell r="D216">
            <v>0</v>
          </cell>
          <cell r="E216">
            <v>0</v>
          </cell>
          <cell r="F216">
            <v>0</v>
          </cell>
          <cell r="G216">
            <v>0</v>
          </cell>
          <cell r="H216">
            <v>0</v>
          </cell>
          <cell r="J216">
            <v>0</v>
          </cell>
          <cell r="K216">
            <v>0</v>
          </cell>
          <cell r="L216">
            <v>0</v>
          </cell>
          <cell r="N216">
            <v>0</v>
          </cell>
          <cell r="O216">
            <v>0</v>
          </cell>
          <cell r="P216">
            <v>0</v>
          </cell>
          <cell r="R216">
            <v>0</v>
          </cell>
          <cell r="S216">
            <v>0</v>
          </cell>
          <cell r="T216">
            <v>0</v>
          </cell>
          <cell r="V216">
            <v>0</v>
          </cell>
          <cell r="W216">
            <v>0</v>
          </cell>
          <cell r="X216">
            <v>0</v>
          </cell>
        </row>
        <row r="217">
          <cell r="A217">
            <v>0</v>
          </cell>
          <cell r="B217">
            <v>0</v>
          </cell>
          <cell r="C217">
            <v>0</v>
          </cell>
          <cell r="D217">
            <v>0</v>
          </cell>
          <cell r="E217">
            <v>0</v>
          </cell>
          <cell r="F217">
            <v>0</v>
          </cell>
          <cell r="G217">
            <v>0</v>
          </cell>
          <cell r="H217">
            <v>0</v>
          </cell>
          <cell r="J217">
            <v>0</v>
          </cell>
          <cell r="K217">
            <v>0</v>
          </cell>
          <cell r="L217">
            <v>0</v>
          </cell>
          <cell r="N217">
            <v>0</v>
          </cell>
          <cell r="O217">
            <v>0</v>
          </cell>
          <cell r="P217">
            <v>0</v>
          </cell>
          <cell r="R217">
            <v>0</v>
          </cell>
          <cell r="S217">
            <v>0</v>
          </cell>
          <cell r="T217">
            <v>0</v>
          </cell>
          <cell r="V217">
            <v>0</v>
          </cell>
          <cell r="W217">
            <v>0</v>
          </cell>
          <cell r="X217">
            <v>0</v>
          </cell>
        </row>
        <row r="218">
          <cell r="A218">
            <v>0</v>
          </cell>
          <cell r="B218">
            <v>0</v>
          </cell>
          <cell r="C218">
            <v>0</v>
          </cell>
          <cell r="D218">
            <v>0</v>
          </cell>
          <cell r="E218">
            <v>0</v>
          </cell>
          <cell r="F218">
            <v>0</v>
          </cell>
          <cell r="G218">
            <v>0</v>
          </cell>
          <cell r="H218">
            <v>0</v>
          </cell>
          <cell r="J218">
            <v>0</v>
          </cell>
          <cell r="K218">
            <v>0</v>
          </cell>
          <cell r="L218">
            <v>0</v>
          </cell>
          <cell r="N218">
            <v>0</v>
          </cell>
          <cell r="O218">
            <v>0</v>
          </cell>
          <cell r="P218">
            <v>0</v>
          </cell>
          <cell r="R218">
            <v>0</v>
          </cell>
          <cell r="S218">
            <v>0</v>
          </cell>
          <cell r="T218">
            <v>0</v>
          </cell>
          <cell r="V218">
            <v>0</v>
          </cell>
          <cell r="W218">
            <v>0</v>
          </cell>
          <cell r="X218">
            <v>0</v>
          </cell>
        </row>
        <row r="219">
          <cell r="A219">
            <v>0</v>
          </cell>
          <cell r="B219">
            <v>0</v>
          </cell>
          <cell r="C219">
            <v>0</v>
          </cell>
          <cell r="D219">
            <v>0</v>
          </cell>
          <cell r="E219">
            <v>0</v>
          </cell>
          <cell r="F219">
            <v>0</v>
          </cell>
          <cell r="G219">
            <v>0</v>
          </cell>
          <cell r="H219">
            <v>0</v>
          </cell>
          <cell r="J219">
            <v>0</v>
          </cell>
          <cell r="K219">
            <v>0</v>
          </cell>
          <cell r="L219">
            <v>0</v>
          </cell>
          <cell r="N219">
            <v>0</v>
          </cell>
          <cell r="O219">
            <v>0</v>
          </cell>
          <cell r="P219">
            <v>0</v>
          </cell>
          <cell r="R219">
            <v>0</v>
          </cell>
          <cell r="S219">
            <v>0</v>
          </cell>
          <cell r="T219">
            <v>0</v>
          </cell>
          <cell r="V219">
            <v>0</v>
          </cell>
          <cell r="W219">
            <v>0</v>
          </cell>
          <cell r="X219">
            <v>0</v>
          </cell>
        </row>
        <row r="220">
          <cell r="A220">
            <v>0</v>
          </cell>
          <cell r="B220">
            <v>0</v>
          </cell>
          <cell r="C220">
            <v>0</v>
          </cell>
          <cell r="D220">
            <v>0</v>
          </cell>
          <cell r="E220">
            <v>0</v>
          </cell>
          <cell r="F220">
            <v>0</v>
          </cell>
          <cell r="G220">
            <v>0</v>
          </cell>
          <cell r="H220">
            <v>0</v>
          </cell>
          <cell r="J220">
            <v>0</v>
          </cell>
          <cell r="K220">
            <v>0</v>
          </cell>
          <cell r="L220">
            <v>0</v>
          </cell>
          <cell r="N220">
            <v>0</v>
          </cell>
          <cell r="O220">
            <v>0</v>
          </cell>
          <cell r="P220">
            <v>0</v>
          </cell>
          <cell r="R220">
            <v>0</v>
          </cell>
          <cell r="S220">
            <v>0</v>
          </cell>
          <cell r="T220">
            <v>0</v>
          </cell>
          <cell r="V220">
            <v>0</v>
          </cell>
          <cell r="W220">
            <v>0</v>
          </cell>
          <cell r="X220">
            <v>0</v>
          </cell>
        </row>
        <row r="221">
          <cell r="A221">
            <v>0</v>
          </cell>
          <cell r="B221">
            <v>0</v>
          </cell>
          <cell r="C221">
            <v>0</v>
          </cell>
          <cell r="D221">
            <v>0</v>
          </cell>
          <cell r="E221">
            <v>0</v>
          </cell>
          <cell r="F221">
            <v>0</v>
          </cell>
          <cell r="G221">
            <v>0</v>
          </cell>
          <cell r="H221">
            <v>0</v>
          </cell>
          <cell r="J221">
            <v>0</v>
          </cell>
          <cell r="K221">
            <v>0</v>
          </cell>
          <cell r="L221">
            <v>0</v>
          </cell>
          <cell r="N221">
            <v>0</v>
          </cell>
          <cell r="O221">
            <v>0</v>
          </cell>
          <cell r="P221">
            <v>0</v>
          </cell>
          <cell r="R221">
            <v>0</v>
          </cell>
          <cell r="S221">
            <v>0</v>
          </cell>
          <cell r="T221">
            <v>0</v>
          </cell>
          <cell r="V221">
            <v>0</v>
          </cell>
          <cell r="W221">
            <v>0</v>
          </cell>
          <cell r="X221">
            <v>0</v>
          </cell>
        </row>
        <row r="222">
          <cell r="A222">
            <v>0</v>
          </cell>
          <cell r="B222">
            <v>0</v>
          </cell>
          <cell r="C222">
            <v>0</v>
          </cell>
          <cell r="D222">
            <v>0</v>
          </cell>
          <cell r="E222">
            <v>0</v>
          </cell>
          <cell r="F222">
            <v>0</v>
          </cell>
          <cell r="G222">
            <v>0</v>
          </cell>
          <cell r="H222">
            <v>0</v>
          </cell>
          <cell r="J222">
            <v>0</v>
          </cell>
          <cell r="K222">
            <v>0</v>
          </cell>
          <cell r="L222">
            <v>0</v>
          </cell>
          <cell r="N222">
            <v>0</v>
          </cell>
          <cell r="O222">
            <v>0</v>
          </cell>
          <cell r="P222">
            <v>0</v>
          </cell>
          <cell r="R222">
            <v>0</v>
          </cell>
          <cell r="S222">
            <v>0</v>
          </cell>
          <cell r="T222">
            <v>0</v>
          </cell>
          <cell r="V222">
            <v>0</v>
          </cell>
          <cell r="W222">
            <v>0</v>
          </cell>
          <cell r="X222">
            <v>0</v>
          </cell>
        </row>
        <row r="223">
          <cell r="A223">
            <v>0</v>
          </cell>
          <cell r="B223">
            <v>0</v>
          </cell>
          <cell r="C223">
            <v>0</v>
          </cell>
          <cell r="D223">
            <v>0</v>
          </cell>
          <cell r="E223">
            <v>0</v>
          </cell>
          <cell r="F223">
            <v>0</v>
          </cell>
          <cell r="G223">
            <v>0</v>
          </cell>
          <cell r="H223">
            <v>0</v>
          </cell>
          <cell r="J223">
            <v>0</v>
          </cell>
          <cell r="K223">
            <v>0</v>
          </cell>
          <cell r="L223">
            <v>0</v>
          </cell>
          <cell r="N223">
            <v>0</v>
          </cell>
          <cell r="O223">
            <v>0</v>
          </cell>
          <cell r="P223">
            <v>0</v>
          </cell>
          <cell r="R223">
            <v>0</v>
          </cell>
          <cell r="S223">
            <v>0</v>
          </cell>
          <cell r="T223">
            <v>0</v>
          </cell>
          <cell r="V223">
            <v>0</v>
          </cell>
          <cell r="W223">
            <v>0</v>
          </cell>
          <cell r="X223">
            <v>0</v>
          </cell>
        </row>
        <row r="224">
          <cell r="A224">
            <v>0</v>
          </cell>
          <cell r="B224">
            <v>0</v>
          </cell>
          <cell r="C224">
            <v>0</v>
          </cell>
          <cell r="D224">
            <v>0</v>
          </cell>
          <cell r="E224">
            <v>0</v>
          </cell>
          <cell r="F224">
            <v>0</v>
          </cell>
          <cell r="G224">
            <v>0</v>
          </cell>
          <cell r="H224">
            <v>0</v>
          </cell>
          <cell r="J224">
            <v>0</v>
          </cell>
          <cell r="K224">
            <v>0</v>
          </cell>
          <cell r="L224">
            <v>0</v>
          </cell>
          <cell r="N224">
            <v>0</v>
          </cell>
          <cell r="O224">
            <v>0</v>
          </cell>
          <cell r="P224">
            <v>0</v>
          </cell>
          <cell r="R224">
            <v>0</v>
          </cell>
          <cell r="S224">
            <v>0</v>
          </cell>
          <cell r="T224">
            <v>0</v>
          </cell>
          <cell r="V224">
            <v>0</v>
          </cell>
          <cell r="W224">
            <v>0</v>
          </cell>
          <cell r="X224">
            <v>0</v>
          </cell>
        </row>
        <row r="225">
          <cell r="A225">
            <v>0</v>
          </cell>
          <cell r="B225">
            <v>0</v>
          </cell>
          <cell r="C225">
            <v>0</v>
          </cell>
          <cell r="D225">
            <v>0</v>
          </cell>
          <cell r="E225">
            <v>0</v>
          </cell>
          <cell r="F225">
            <v>0</v>
          </cell>
          <cell r="G225">
            <v>0</v>
          </cell>
          <cell r="H225">
            <v>0</v>
          </cell>
          <cell r="J225">
            <v>0</v>
          </cell>
          <cell r="K225">
            <v>0</v>
          </cell>
          <cell r="L225">
            <v>0</v>
          </cell>
          <cell r="N225">
            <v>0</v>
          </cell>
          <cell r="O225">
            <v>0</v>
          </cell>
          <cell r="P225">
            <v>0</v>
          </cell>
          <cell r="R225">
            <v>0</v>
          </cell>
          <cell r="S225">
            <v>0</v>
          </cell>
          <cell r="T225">
            <v>0</v>
          </cell>
          <cell r="V225">
            <v>0</v>
          </cell>
          <cell r="W225">
            <v>0</v>
          </cell>
          <cell r="X225">
            <v>0</v>
          </cell>
        </row>
        <row r="226">
          <cell r="A226">
            <v>0</v>
          </cell>
          <cell r="B226">
            <v>0</v>
          </cell>
          <cell r="C226">
            <v>0</v>
          </cell>
          <cell r="D226">
            <v>0</v>
          </cell>
          <cell r="E226">
            <v>0</v>
          </cell>
          <cell r="F226">
            <v>0</v>
          </cell>
          <cell r="G226">
            <v>0</v>
          </cell>
          <cell r="H226">
            <v>0</v>
          </cell>
          <cell r="J226">
            <v>0</v>
          </cell>
          <cell r="K226">
            <v>0</v>
          </cell>
          <cell r="L226">
            <v>0</v>
          </cell>
          <cell r="N226">
            <v>0</v>
          </cell>
          <cell r="O226">
            <v>0</v>
          </cell>
          <cell r="P226">
            <v>0</v>
          </cell>
          <cell r="R226">
            <v>0</v>
          </cell>
          <cell r="S226">
            <v>0</v>
          </cell>
          <cell r="T226">
            <v>0</v>
          </cell>
          <cell r="V226">
            <v>0</v>
          </cell>
          <cell r="W226">
            <v>0</v>
          </cell>
          <cell r="X226">
            <v>0</v>
          </cell>
        </row>
        <row r="227">
          <cell r="A227">
            <v>0</v>
          </cell>
          <cell r="B227">
            <v>0</v>
          </cell>
          <cell r="C227">
            <v>0</v>
          </cell>
          <cell r="D227">
            <v>0</v>
          </cell>
          <cell r="E227">
            <v>0</v>
          </cell>
          <cell r="F227">
            <v>0</v>
          </cell>
          <cell r="G227">
            <v>0</v>
          </cell>
          <cell r="H227">
            <v>0</v>
          </cell>
          <cell r="J227">
            <v>0</v>
          </cell>
          <cell r="K227">
            <v>0</v>
          </cell>
          <cell r="L227">
            <v>0</v>
          </cell>
          <cell r="N227">
            <v>0</v>
          </cell>
          <cell r="O227">
            <v>0</v>
          </cell>
          <cell r="P227">
            <v>0</v>
          </cell>
          <cell r="R227">
            <v>0</v>
          </cell>
          <cell r="S227">
            <v>0</v>
          </cell>
          <cell r="T227">
            <v>0</v>
          </cell>
          <cell r="V227">
            <v>0</v>
          </cell>
          <cell r="W227">
            <v>0</v>
          </cell>
          <cell r="X227">
            <v>0</v>
          </cell>
        </row>
        <row r="228">
          <cell r="A228">
            <v>0</v>
          </cell>
          <cell r="B228">
            <v>0</v>
          </cell>
          <cell r="C228">
            <v>0</v>
          </cell>
          <cell r="D228">
            <v>0</v>
          </cell>
          <cell r="E228">
            <v>0</v>
          </cell>
          <cell r="F228">
            <v>0</v>
          </cell>
          <cell r="G228">
            <v>0</v>
          </cell>
          <cell r="H228">
            <v>0</v>
          </cell>
          <cell r="J228">
            <v>0</v>
          </cell>
          <cell r="K228">
            <v>0</v>
          </cell>
          <cell r="L228">
            <v>0</v>
          </cell>
          <cell r="N228">
            <v>0</v>
          </cell>
          <cell r="O228">
            <v>0</v>
          </cell>
          <cell r="P228">
            <v>0</v>
          </cell>
          <cell r="R228">
            <v>0</v>
          </cell>
          <cell r="S228">
            <v>0</v>
          </cell>
          <cell r="T228">
            <v>0</v>
          </cell>
          <cell r="V228">
            <v>0</v>
          </cell>
          <cell r="W228">
            <v>0</v>
          </cell>
          <cell r="X228">
            <v>0</v>
          </cell>
        </row>
        <row r="229">
          <cell r="A229">
            <v>0</v>
          </cell>
          <cell r="B229">
            <v>0</v>
          </cell>
          <cell r="C229">
            <v>0</v>
          </cell>
          <cell r="D229">
            <v>0</v>
          </cell>
          <cell r="E229">
            <v>0</v>
          </cell>
          <cell r="F229">
            <v>0</v>
          </cell>
          <cell r="G229">
            <v>0</v>
          </cell>
          <cell r="H229">
            <v>0</v>
          </cell>
          <cell r="J229">
            <v>0</v>
          </cell>
          <cell r="K229">
            <v>0</v>
          </cell>
          <cell r="L229">
            <v>0</v>
          </cell>
          <cell r="N229">
            <v>0</v>
          </cell>
          <cell r="O229">
            <v>0</v>
          </cell>
          <cell r="P229">
            <v>0</v>
          </cell>
          <cell r="R229">
            <v>0</v>
          </cell>
          <cell r="S229">
            <v>0</v>
          </cell>
          <cell r="T229">
            <v>0</v>
          </cell>
          <cell r="V229">
            <v>0</v>
          </cell>
          <cell r="W229">
            <v>0</v>
          </cell>
          <cell r="X229">
            <v>0</v>
          </cell>
        </row>
        <row r="230">
          <cell r="A230">
            <v>0</v>
          </cell>
          <cell r="B230">
            <v>0</v>
          </cell>
          <cell r="C230">
            <v>0</v>
          </cell>
          <cell r="D230">
            <v>0</v>
          </cell>
          <cell r="E230">
            <v>0</v>
          </cell>
          <cell r="F230">
            <v>0</v>
          </cell>
          <cell r="G230">
            <v>0</v>
          </cell>
          <cell r="H230">
            <v>0</v>
          </cell>
          <cell r="J230">
            <v>0</v>
          </cell>
          <cell r="K230">
            <v>0</v>
          </cell>
          <cell r="L230">
            <v>0</v>
          </cell>
          <cell r="N230">
            <v>0</v>
          </cell>
          <cell r="O230">
            <v>0</v>
          </cell>
          <cell r="P230">
            <v>0</v>
          </cell>
          <cell r="R230">
            <v>0</v>
          </cell>
          <cell r="S230">
            <v>0</v>
          </cell>
          <cell r="T230">
            <v>0</v>
          </cell>
          <cell r="V230">
            <v>0</v>
          </cell>
          <cell r="W230">
            <v>0</v>
          </cell>
          <cell r="X230">
            <v>0</v>
          </cell>
        </row>
        <row r="231">
          <cell r="A231">
            <v>0</v>
          </cell>
          <cell r="B231">
            <v>0</v>
          </cell>
          <cell r="C231">
            <v>0</v>
          </cell>
          <cell r="D231">
            <v>0</v>
          </cell>
          <cell r="E231">
            <v>0</v>
          </cell>
          <cell r="F231">
            <v>0</v>
          </cell>
          <cell r="G231">
            <v>0</v>
          </cell>
          <cell r="H231">
            <v>0</v>
          </cell>
          <cell r="J231">
            <v>0</v>
          </cell>
          <cell r="K231">
            <v>0</v>
          </cell>
          <cell r="L231">
            <v>0</v>
          </cell>
          <cell r="N231">
            <v>0</v>
          </cell>
          <cell r="O231">
            <v>0</v>
          </cell>
          <cell r="P231">
            <v>0</v>
          </cell>
          <cell r="R231">
            <v>0</v>
          </cell>
          <cell r="S231">
            <v>0</v>
          </cell>
          <cell r="T231">
            <v>0</v>
          </cell>
          <cell r="V231">
            <v>0</v>
          </cell>
          <cell r="W231">
            <v>0</v>
          </cell>
          <cell r="X231">
            <v>0</v>
          </cell>
        </row>
        <row r="232">
          <cell r="A232">
            <v>0</v>
          </cell>
          <cell r="B232">
            <v>0</v>
          </cell>
          <cell r="C232">
            <v>0</v>
          </cell>
          <cell r="D232">
            <v>0</v>
          </cell>
          <cell r="E232">
            <v>0</v>
          </cell>
          <cell r="F232">
            <v>0</v>
          </cell>
          <cell r="G232">
            <v>0</v>
          </cell>
          <cell r="H232">
            <v>0</v>
          </cell>
          <cell r="J232">
            <v>0</v>
          </cell>
          <cell r="K232">
            <v>0</v>
          </cell>
          <cell r="L232">
            <v>0</v>
          </cell>
          <cell r="N232">
            <v>0</v>
          </cell>
          <cell r="O232">
            <v>0</v>
          </cell>
          <cell r="P232">
            <v>0</v>
          </cell>
          <cell r="R232">
            <v>0</v>
          </cell>
          <cell r="S232">
            <v>0</v>
          </cell>
          <cell r="T232">
            <v>0</v>
          </cell>
          <cell r="V232">
            <v>0</v>
          </cell>
          <cell r="W232">
            <v>0</v>
          </cell>
          <cell r="X232">
            <v>0</v>
          </cell>
        </row>
        <row r="233">
          <cell r="A233">
            <v>0</v>
          </cell>
          <cell r="B233">
            <v>0</v>
          </cell>
          <cell r="C233">
            <v>0</v>
          </cell>
          <cell r="D233">
            <v>0</v>
          </cell>
          <cell r="E233">
            <v>0</v>
          </cell>
          <cell r="F233">
            <v>0</v>
          </cell>
          <cell r="G233">
            <v>0</v>
          </cell>
          <cell r="H233">
            <v>0</v>
          </cell>
          <cell r="J233">
            <v>0</v>
          </cell>
          <cell r="K233">
            <v>0</v>
          </cell>
          <cell r="L233">
            <v>0</v>
          </cell>
          <cell r="N233">
            <v>0</v>
          </cell>
          <cell r="O233">
            <v>0</v>
          </cell>
          <cell r="P233">
            <v>0</v>
          </cell>
          <cell r="R233">
            <v>0</v>
          </cell>
          <cell r="S233">
            <v>0</v>
          </cell>
          <cell r="T233">
            <v>0</v>
          </cell>
          <cell r="V233">
            <v>0</v>
          </cell>
          <cell r="W233">
            <v>0</v>
          </cell>
          <cell r="X233">
            <v>0</v>
          </cell>
        </row>
        <row r="234">
          <cell r="A234">
            <v>0</v>
          </cell>
          <cell r="B234">
            <v>0</v>
          </cell>
          <cell r="C234">
            <v>0</v>
          </cell>
          <cell r="D234">
            <v>0</v>
          </cell>
          <cell r="E234">
            <v>0</v>
          </cell>
          <cell r="F234">
            <v>0</v>
          </cell>
          <cell r="G234">
            <v>0</v>
          </cell>
          <cell r="H234">
            <v>0</v>
          </cell>
          <cell r="J234">
            <v>0</v>
          </cell>
          <cell r="K234">
            <v>0</v>
          </cell>
          <cell r="L234">
            <v>0</v>
          </cell>
          <cell r="N234">
            <v>0</v>
          </cell>
          <cell r="O234">
            <v>0</v>
          </cell>
          <cell r="P234">
            <v>0</v>
          </cell>
          <cell r="R234">
            <v>0</v>
          </cell>
          <cell r="S234">
            <v>0</v>
          </cell>
          <cell r="T234">
            <v>0</v>
          </cell>
          <cell r="V234">
            <v>0</v>
          </cell>
          <cell r="W234">
            <v>0</v>
          </cell>
          <cell r="X234">
            <v>0</v>
          </cell>
        </row>
        <row r="235">
          <cell r="A235">
            <v>0</v>
          </cell>
          <cell r="B235">
            <v>0</v>
          </cell>
          <cell r="C235">
            <v>0</v>
          </cell>
          <cell r="D235">
            <v>0</v>
          </cell>
          <cell r="E235">
            <v>0</v>
          </cell>
          <cell r="F235">
            <v>0</v>
          </cell>
          <cell r="G235">
            <v>0</v>
          </cell>
          <cell r="H235">
            <v>0</v>
          </cell>
          <cell r="J235">
            <v>0</v>
          </cell>
          <cell r="K235">
            <v>0</v>
          </cell>
          <cell r="L235">
            <v>0</v>
          </cell>
          <cell r="N235">
            <v>0</v>
          </cell>
          <cell r="O235">
            <v>0</v>
          </cell>
          <cell r="P235">
            <v>0</v>
          </cell>
          <cell r="R235">
            <v>0</v>
          </cell>
          <cell r="S235">
            <v>0</v>
          </cell>
          <cell r="T235">
            <v>0</v>
          </cell>
          <cell r="V235">
            <v>0</v>
          </cell>
          <cell r="W235">
            <v>0</v>
          </cell>
          <cell r="X235">
            <v>0</v>
          </cell>
        </row>
        <row r="236">
          <cell r="A236">
            <v>0</v>
          </cell>
          <cell r="B236">
            <v>0</v>
          </cell>
          <cell r="C236">
            <v>0</v>
          </cell>
          <cell r="D236">
            <v>0</v>
          </cell>
          <cell r="E236">
            <v>0</v>
          </cell>
          <cell r="F236">
            <v>0</v>
          </cell>
          <cell r="G236">
            <v>0</v>
          </cell>
          <cell r="H236">
            <v>0</v>
          </cell>
          <cell r="J236">
            <v>0</v>
          </cell>
          <cell r="K236">
            <v>0</v>
          </cell>
          <cell r="L236">
            <v>0</v>
          </cell>
          <cell r="N236">
            <v>0</v>
          </cell>
          <cell r="O236">
            <v>0</v>
          </cell>
          <cell r="P236">
            <v>0</v>
          </cell>
          <cell r="R236">
            <v>0</v>
          </cell>
          <cell r="S236">
            <v>0</v>
          </cell>
          <cell r="T236">
            <v>0</v>
          </cell>
          <cell r="V236">
            <v>0</v>
          </cell>
          <cell r="W236">
            <v>0</v>
          </cell>
          <cell r="X236">
            <v>0</v>
          </cell>
        </row>
        <row r="237">
          <cell r="A237">
            <v>0</v>
          </cell>
          <cell r="B237">
            <v>0</v>
          </cell>
          <cell r="C237">
            <v>0</v>
          </cell>
          <cell r="D237">
            <v>0</v>
          </cell>
          <cell r="E237">
            <v>0</v>
          </cell>
          <cell r="F237">
            <v>0</v>
          </cell>
          <cell r="G237">
            <v>0</v>
          </cell>
          <cell r="H237">
            <v>0</v>
          </cell>
          <cell r="J237">
            <v>0</v>
          </cell>
          <cell r="K237">
            <v>0</v>
          </cell>
          <cell r="L237">
            <v>0</v>
          </cell>
          <cell r="N237">
            <v>0</v>
          </cell>
          <cell r="O237">
            <v>0</v>
          </cell>
          <cell r="P237">
            <v>0</v>
          </cell>
          <cell r="R237">
            <v>0</v>
          </cell>
          <cell r="S237">
            <v>0</v>
          </cell>
          <cell r="T237">
            <v>0</v>
          </cell>
          <cell r="V237">
            <v>0</v>
          </cell>
          <cell r="W237">
            <v>0</v>
          </cell>
          <cell r="X237">
            <v>0</v>
          </cell>
        </row>
        <row r="238">
          <cell r="A238">
            <v>0</v>
          </cell>
          <cell r="B238">
            <v>0</v>
          </cell>
          <cell r="C238">
            <v>0</v>
          </cell>
          <cell r="D238">
            <v>0</v>
          </cell>
          <cell r="E238">
            <v>0</v>
          </cell>
          <cell r="F238">
            <v>0</v>
          </cell>
          <cell r="G238">
            <v>0</v>
          </cell>
          <cell r="H238">
            <v>0</v>
          </cell>
          <cell r="J238">
            <v>0</v>
          </cell>
          <cell r="K238">
            <v>0</v>
          </cell>
          <cell r="L238">
            <v>0</v>
          </cell>
          <cell r="N238">
            <v>0</v>
          </cell>
          <cell r="O238">
            <v>0</v>
          </cell>
          <cell r="P238">
            <v>0</v>
          </cell>
          <cell r="R238">
            <v>0</v>
          </cell>
          <cell r="S238">
            <v>0</v>
          </cell>
          <cell r="T238">
            <v>0</v>
          </cell>
          <cell r="V238">
            <v>0</v>
          </cell>
          <cell r="W238">
            <v>0</v>
          </cell>
          <cell r="X238">
            <v>0</v>
          </cell>
        </row>
        <row r="239">
          <cell r="A239">
            <v>0</v>
          </cell>
          <cell r="B239">
            <v>0</v>
          </cell>
          <cell r="C239">
            <v>0</v>
          </cell>
          <cell r="D239">
            <v>0</v>
          </cell>
          <cell r="E239">
            <v>0</v>
          </cell>
          <cell r="F239">
            <v>0</v>
          </cell>
          <cell r="G239">
            <v>0</v>
          </cell>
          <cell r="H239">
            <v>0</v>
          </cell>
          <cell r="J239">
            <v>0</v>
          </cell>
          <cell r="K239">
            <v>0</v>
          </cell>
          <cell r="L239">
            <v>0</v>
          </cell>
          <cell r="N239">
            <v>0</v>
          </cell>
          <cell r="O239">
            <v>0</v>
          </cell>
          <cell r="P239">
            <v>0</v>
          </cell>
          <cell r="R239">
            <v>0</v>
          </cell>
          <cell r="S239">
            <v>0</v>
          </cell>
          <cell r="T239">
            <v>0</v>
          </cell>
          <cell r="V239">
            <v>0</v>
          </cell>
          <cell r="W239">
            <v>0</v>
          </cell>
          <cell r="X239">
            <v>0</v>
          </cell>
        </row>
        <row r="240">
          <cell r="A240">
            <v>0</v>
          </cell>
          <cell r="B240">
            <v>0</v>
          </cell>
          <cell r="C240">
            <v>0</v>
          </cell>
          <cell r="D240">
            <v>0</v>
          </cell>
          <cell r="E240">
            <v>0</v>
          </cell>
          <cell r="F240">
            <v>0</v>
          </cell>
          <cell r="G240">
            <v>0</v>
          </cell>
          <cell r="H240">
            <v>0</v>
          </cell>
          <cell r="J240">
            <v>0</v>
          </cell>
          <cell r="K240">
            <v>0</v>
          </cell>
          <cell r="L240">
            <v>0</v>
          </cell>
          <cell r="N240">
            <v>0</v>
          </cell>
          <cell r="O240">
            <v>0</v>
          </cell>
          <cell r="P240">
            <v>0</v>
          </cell>
          <cell r="R240">
            <v>0</v>
          </cell>
          <cell r="S240">
            <v>0</v>
          </cell>
          <cell r="T240">
            <v>0</v>
          </cell>
          <cell r="V240">
            <v>0</v>
          </cell>
          <cell r="W240">
            <v>0</v>
          </cell>
          <cell r="X240">
            <v>0</v>
          </cell>
        </row>
        <row r="241">
          <cell r="A241">
            <v>0</v>
          </cell>
          <cell r="B241">
            <v>0</v>
          </cell>
          <cell r="C241">
            <v>0</v>
          </cell>
          <cell r="D241">
            <v>0</v>
          </cell>
          <cell r="E241">
            <v>0</v>
          </cell>
          <cell r="F241">
            <v>0</v>
          </cell>
          <cell r="G241">
            <v>0</v>
          </cell>
          <cell r="H241">
            <v>0</v>
          </cell>
          <cell r="J241">
            <v>0</v>
          </cell>
          <cell r="K241">
            <v>0</v>
          </cell>
          <cell r="L241">
            <v>0</v>
          </cell>
          <cell r="N241">
            <v>0</v>
          </cell>
          <cell r="O241">
            <v>0</v>
          </cell>
          <cell r="P241">
            <v>0</v>
          </cell>
          <cell r="R241">
            <v>0</v>
          </cell>
          <cell r="S241">
            <v>0</v>
          </cell>
          <cell r="T241">
            <v>0</v>
          </cell>
          <cell r="V241">
            <v>0</v>
          </cell>
          <cell r="W241">
            <v>0</v>
          </cell>
          <cell r="X241">
            <v>0</v>
          </cell>
        </row>
        <row r="242">
          <cell r="A242">
            <v>0</v>
          </cell>
          <cell r="B242">
            <v>0</v>
          </cell>
          <cell r="C242">
            <v>0</v>
          </cell>
          <cell r="D242">
            <v>0</v>
          </cell>
          <cell r="E242">
            <v>0</v>
          </cell>
          <cell r="F242">
            <v>0</v>
          </cell>
          <cell r="G242">
            <v>0</v>
          </cell>
          <cell r="H242">
            <v>0</v>
          </cell>
          <cell r="J242">
            <v>0</v>
          </cell>
          <cell r="K242">
            <v>0</v>
          </cell>
          <cell r="L242">
            <v>0</v>
          </cell>
          <cell r="N242">
            <v>0</v>
          </cell>
          <cell r="O242">
            <v>0</v>
          </cell>
          <cell r="P242">
            <v>0</v>
          </cell>
          <cell r="R242">
            <v>0</v>
          </cell>
          <cell r="S242">
            <v>0</v>
          </cell>
          <cell r="T242">
            <v>0</v>
          </cell>
          <cell r="V242">
            <v>0</v>
          </cell>
          <cell r="W242">
            <v>0</v>
          </cell>
          <cell r="X242">
            <v>0</v>
          </cell>
        </row>
        <row r="243">
          <cell r="A243">
            <v>0</v>
          </cell>
          <cell r="B243">
            <v>0</v>
          </cell>
          <cell r="C243">
            <v>0</v>
          </cell>
          <cell r="D243">
            <v>0</v>
          </cell>
          <cell r="E243">
            <v>0</v>
          </cell>
          <cell r="F243">
            <v>0</v>
          </cell>
          <cell r="G243">
            <v>0</v>
          </cell>
          <cell r="H243">
            <v>0</v>
          </cell>
          <cell r="J243">
            <v>0</v>
          </cell>
          <cell r="K243">
            <v>0</v>
          </cell>
          <cell r="L243">
            <v>0</v>
          </cell>
          <cell r="N243">
            <v>0</v>
          </cell>
          <cell r="O243">
            <v>0</v>
          </cell>
          <cell r="P243">
            <v>0</v>
          </cell>
          <cell r="R243">
            <v>0</v>
          </cell>
          <cell r="S243">
            <v>0</v>
          </cell>
          <cell r="T243">
            <v>0</v>
          </cell>
          <cell r="V243">
            <v>0</v>
          </cell>
          <cell r="W243">
            <v>0</v>
          </cell>
          <cell r="X243">
            <v>0</v>
          </cell>
        </row>
        <row r="244">
          <cell r="A244">
            <v>0</v>
          </cell>
          <cell r="B244">
            <v>0</v>
          </cell>
          <cell r="C244">
            <v>0</v>
          </cell>
          <cell r="D244">
            <v>0</v>
          </cell>
          <cell r="E244">
            <v>0</v>
          </cell>
          <cell r="F244">
            <v>0</v>
          </cell>
          <cell r="G244">
            <v>0</v>
          </cell>
          <cell r="H244">
            <v>0</v>
          </cell>
          <cell r="J244">
            <v>0</v>
          </cell>
          <cell r="K244">
            <v>0</v>
          </cell>
          <cell r="L244">
            <v>0</v>
          </cell>
          <cell r="N244">
            <v>0</v>
          </cell>
          <cell r="O244">
            <v>0</v>
          </cell>
          <cell r="P244">
            <v>0</v>
          </cell>
          <cell r="R244">
            <v>0</v>
          </cell>
          <cell r="S244">
            <v>0</v>
          </cell>
          <cell r="T244">
            <v>0</v>
          </cell>
          <cell r="V244">
            <v>0</v>
          </cell>
          <cell r="W244">
            <v>0</v>
          </cell>
          <cell r="X244">
            <v>0</v>
          </cell>
        </row>
        <row r="245">
          <cell r="A245">
            <v>0</v>
          </cell>
          <cell r="B245">
            <v>0</v>
          </cell>
          <cell r="C245">
            <v>0</v>
          </cell>
          <cell r="D245">
            <v>0</v>
          </cell>
          <cell r="E245">
            <v>0</v>
          </cell>
          <cell r="F245">
            <v>0</v>
          </cell>
          <cell r="G245">
            <v>0</v>
          </cell>
          <cell r="H245">
            <v>0</v>
          </cell>
          <cell r="J245">
            <v>0</v>
          </cell>
          <cell r="K245">
            <v>0</v>
          </cell>
          <cell r="L245">
            <v>0</v>
          </cell>
          <cell r="N245">
            <v>0</v>
          </cell>
          <cell r="O245">
            <v>0</v>
          </cell>
          <cell r="P245">
            <v>0</v>
          </cell>
          <cell r="R245">
            <v>0</v>
          </cell>
          <cell r="S245">
            <v>0</v>
          </cell>
          <cell r="T245">
            <v>0</v>
          </cell>
          <cell r="V245">
            <v>0</v>
          </cell>
          <cell r="W245">
            <v>0</v>
          </cell>
          <cell r="X245">
            <v>0</v>
          </cell>
        </row>
        <row r="246">
          <cell r="A246">
            <v>0</v>
          </cell>
          <cell r="B246">
            <v>0</v>
          </cell>
          <cell r="C246">
            <v>0</v>
          </cell>
          <cell r="D246">
            <v>0</v>
          </cell>
          <cell r="E246">
            <v>0</v>
          </cell>
          <cell r="F246">
            <v>0</v>
          </cell>
          <cell r="G246">
            <v>0</v>
          </cell>
          <cell r="H246">
            <v>0</v>
          </cell>
          <cell r="J246">
            <v>0</v>
          </cell>
          <cell r="K246">
            <v>0</v>
          </cell>
          <cell r="L246">
            <v>0</v>
          </cell>
          <cell r="N246">
            <v>0</v>
          </cell>
          <cell r="O246">
            <v>0</v>
          </cell>
          <cell r="P246">
            <v>0</v>
          </cell>
          <cell r="R246">
            <v>0</v>
          </cell>
          <cell r="S246">
            <v>0</v>
          </cell>
          <cell r="T246">
            <v>0</v>
          </cell>
          <cell r="V246">
            <v>0</v>
          </cell>
          <cell r="W246">
            <v>0</v>
          </cell>
          <cell r="X246">
            <v>0</v>
          </cell>
        </row>
        <row r="247">
          <cell r="A247">
            <v>0</v>
          </cell>
          <cell r="B247">
            <v>0</v>
          </cell>
          <cell r="C247">
            <v>0</v>
          </cell>
          <cell r="D247">
            <v>0</v>
          </cell>
          <cell r="E247">
            <v>0</v>
          </cell>
          <cell r="F247">
            <v>0</v>
          </cell>
          <cell r="G247">
            <v>0</v>
          </cell>
          <cell r="H247">
            <v>0</v>
          </cell>
          <cell r="J247">
            <v>0</v>
          </cell>
          <cell r="K247">
            <v>0</v>
          </cell>
          <cell r="L247">
            <v>0</v>
          </cell>
          <cell r="N247">
            <v>0</v>
          </cell>
          <cell r="O247">
            <v>0</v>
          </cell>
          <cell r="P247">
            <v>0</v>
          </cell>
          <cell r="R247">
            <v>0</v>
          </cell>
          <cell r="S247">
            <v>0</v>
          </cell>
          <cell r="T247">
            <v>0</v>
          </cell>
          <cell r="V247">
            <v>0</v>
          </cell>
          <cell r="W247">
            <v>0</v>
          </cell>
          <cell r="X247">
            <v>0</v>
          </cell>
        </row>
        <row r="248">
          <cell r="A248">
            <v>0</v>
          </cell>
          <cell r="B248">
            <v>0</v>
          </cell>
          <cell r="C248">
            <v>0</v>
          </cell>
          <cell r="D248">
            <v>0</v>
          </cell>
          <cell r="E248">
            <v>0</v>
          </cell>
          <cell r="F248">
            <v>0</v>
          </cell>
          <cell r="G248">
            <v>0</v>
          </cell>
          <cell r="H248">
            <v>0</v>
          </cell>
          <cell r="J248">
            <v>0</v>
          </cell>
          <cell r="K248">
            <v>0</v>
          </cell>
          <cell r="L248">
            <v>0</v>
          </cell>
          <cell r="N248">
            <v>0</v>
          </cell>
          <cell r="O248">
            <v>0</v>
          </cell>
          <cell r="P248">
            <v>0</v>
          </cell>
          <cell r="R248">
            <v>0</v>
          </cell>
          <cell r="S248">
            <v>0</v>
          </cell>
          <cell r="T248">
            <v>0</v>
          </cell>
          <cell r="V248">
            <v>0</v>
          </cell>
          <cell r="W248">
            <v>0</v>
          </cell>
          <cell r="X248">
            <v>0</v>
          </cell>
        </row>
        <row r="249">
          <cell r="A249">
            <v>0</v>
          </cell>
          <cell r="B249">
            <v>0</v>
          </cell>
          <cell r="C249">
            <v>0</v>
          </cell>
          <cell r="D249">
            <v>0</v>
          </cell>
          <cell r="E249">
            <v>0</v>
          </cell>
          <cell r="F249">
            <v>0</v>
          </cell>
          <cell r="G249">
            <v>0</v>
          </cell>
          <cell r="H249">
            <v>0</v>
          </cell>
          <cell r="J249">
            <v>0</v>
          </cell>
          <cell r="K249">
            <v>0</v>
          </cell>
          <cell r="L249">
            <v>0</v>
          </cell>
          <cell r="N249">
            <v>0</v>
          </cell>
          <cell r="O249">
            <v>0</v>
          </cell>
          <cell r="P249">
            <v>0</v>
          </cell>
          <cell r="R249">
            <v>0</v>
          </cell>
          <cell r="S249">
            <v>0</v>
          </cell>
          <cell r="T249">
            <v>0</v>
          </cell>
          <cell r="V249">
            <v>0</v>
          </cell>
          <cell r="W249">
            <v>0</v>
          </cell>
          <cell r="X249">
            <v>0</v>
          </cell>
        </row>
        <row r="250">
          <cell r="A250">
            <v>0</v>
          </cell>
          <cell r="B250">
            <v>0</v>
          </cell>
          <cell r="C250">
            <v>0</v>
          </cell>
          <cell r="D250">
            <v>0</v>
          </cell>
          <cell r="E250">
            <v>0</v>
          </cell>
          <cell r="F250">
            <v>0</v>
          </cell>
          <cell r="G250">
            <v>0</v>
          </cell>
          <cell r="H250">
            <v>0</v>
          </cell>
          <cell r="J250">
            <v>0</v>
          </cell>
          <cell r="K250">
            <v>0</v>
          </cell>
          <cell r="L250">
            <v>0</v>
          </cell>
          <cell r="N250">
            <v>0</v>
          </cell>
          <cell r="O250">
            <v>0</v>
          </cell>
          <cell r="P250">
            <v>0</v>
          </cell>
          <cell r="R250">
            <v>0</v>
          </cell>
          <cell r="S250">
            <v>0</v>
          </cell>
          <cell r="T250">
            <v>0</v>
          </cell>
          <cell r="V250">
            <v>0</v>
          </cell>
          <cell r="W250">
            <v>0</v>
          </cell>
          <cell r="X250">
            <v>0</v>
          </cell>
        </row>
        <row r="251">
          <cell r="A251">
            <v>0</v>
          </cell>
          <cell r="B251">
            <v>0</v>
          </cell>
          <cell r="C251">
            <v>0</v>
          </cell>
          <cell r="D251">
            <v>0</v>
          </cell>
          <cell r="E251">
            <v>0</v>
          </cell>
          <cell r="F251">
            <v>0</v>
          </cell>
          <cell r="G251">
            <v>0</v>
          </cell>
          <cell r="H251">
            <v>0</v>
          </cell>
          <cell r="J251">
            <v>0</v>
          </cell>
          <cell r="K251">
            <v>0</v>
          </cell>
          <cell r="L251">
            <v>0</v>
          </cell>
          <cell r="N251">
            <v>0</v>
          </cell>
          <cell r="O251">
            <v>0</v>
          </cell>
          <cell r="P251">
            <v>0</v>
          </cell>
          <cell r="R251">
            <v>0</v>
          </cell>
          <cell r="S251">
            <v>0</v>
          </cell>
          <cell r="T251">
            <v>0</v>
          </cell>
          <cell r="V251">
            <v>0</v>
          </cell>
          <cell r="W251">
            <v>0</v>
          </cell>
          <cell r="X251">
            <v>0</v>
          </cell>
        </row>
        <row r="252">
          <cell r="A252">
            <v>0</v>
          </cell>
          <cell r="B252">
            <v>0</v>
          </cell>
          <cell r="C252">
            <v>0</v>
          </cell>
          <cell r="D252">
            <v>0</v>
          </cell>
          <cell r="E252">
            <v>0</v>
          </cell>
          <cell r="F252">
            <v>0</v>
          </cell>
          <cell r="G252">
            <v>0</v>
          </cell>
          <cell r="H252">
            <v>0</v>
          </cell>
          <cell r="J252">
            <v>0</v>
          </cell>
          <cell r="K252">
            <v>0</v>
          </cell>
          <cell r="L252">
            <v>0</v>
          </cell>
          <cell r="N252">
            <v>0</v>
          </cell>
          <cell r="O252">
            <v>0</v>
          </cell>
          <cell r="P252">
            <v>0</v>
          </cell>
          <cell r="R252">
            <v>0</v>
          </cell>
          <cell r="S252">
            <v>0</v>
          </cell>
          <cell r="T252">
            <v>0</v>
          </cell>
          <cell r="V252">
            <v>0</v>
          </cell>
          <cell r="W252">
            <v>0</v>
          </cell>
          <cell r="X252">
            <v>0</v>
          </cell>
        </row>
        <row r="253">
          <cell r="A253">
            <v>0</v>
          </cell>
          <cell r="B253">
            <v>0</v>
          </cell>
          <cell r="C253">
            <v>0</v>
          </cell>
          <cell r="D253">
            <v>0</v>
          </cell>
          <cell r="E253">
            <v>0</v>
          </cell>
          <cell r="F253">
            <v>0</v>
          </cell>
          <cell r="G253">
            <v>0</v>
          </cell>
          <cell r="H253">
            <v>0</v>
          </cell>
          <cell r="J253">
            <v>0</v>
          </cell>
          <cell r="K253">
            <v>0</v>
          </cell>
          <cell r="L253">
            <v>0</v>
          </cell>
          <cell r="N253">
            <v>0</v>
          </cell>
          <cell r="O253">
            <v>0</v>
          </cell>
          <cell r="P253">
            <v>0</v>
          </cell>
          <cell r="R253">
            <v>0</v>
          </cell>
          <cell r="S253">
            <v>0</v>
          </cell>
          <cell r="T253">
            <v>0</v>
          </cell>
          <cell r="V253">
            <v>0</v>
          </cell>
          <cell r="W253">
            <v>0</v>
          </cell>
          <cell r="X253">
            <v>0</v>
          </cell>
        </row>
        <row r="254">
          <cell r="A254">
            <v>0</v>
          </cell>
          <cell r="B254">
            <v>0</v>
          </cell>
          <cell r="C254">
            <v>0</v>
          </cell>
          <cell r="D254">
            <v>0</v>
          </cell>
          <cell r="E254">
            <v>0</v>
          </cell>
          <cell r="F254">
            <v>0</v>
          </cell>
          <cell r="G254">
            <v>0</v>
          </cell>
          <cell r="H254">
            <v>0</v>
          </cell>
          <cell r="J254">
            <v>0</v>
          </cell>
          <cell r="K254">
            <v>0</v>
          </cell>
          <cell r="L254">
            <v>0</v>
          </cell>
          <cell r="N254">
            <v>0</v>
          </cell>
          <cell r="O254">
            <v>0</v>
          </cell>
          <cell r="P254">
            <v>0</v>
          </cell>
          <cell r="R254">
            <v>0</v>
          </cell>
          <cell r="S254">
            <v>0</v>
          </cell>
          <cell r="T254">
            <v>0</v>
          </cell>
          <cell r="V254">
            <v>0</v>
          </cell>
          <cell r="W254">
            <v>0</v>
          </cell>
          <cell r="X254">
            <v>0</v>
          </cell>
        </row>
        <row r="255">
          <cell r="A255">
            <v>0</v>
          </cell>
          <cell r="B255">
            <v>0</v>
          </cell>
          <cell r="C255">
            <v>0</v>
          </cell>
          <cell r="D255">
            <v>0</v>
          </cell>
          <cell r="E255">
            <v>0</v>
          </cell>
          <cell r="F255">
            <v>0</v>
          </cell>
          <cell r="G255">
            <v>0</v>
          </cell>
          <cell r="H255">
            <v>0</v>
          </cell>
          <cell r="J255">
            <v>0</v>
          </cell>
          <cell r="K255">
            <v>0</v>
          </cell>
          <cell r="L255">
            <v>0</v>
          </cell>
          <cell r="N255">
            <v>0</v>
          </cell>
          <cell r="O255">
            <v>0</v>
          </cell>
          <cell r="P255">
            <v>0</v>
          </cell>
          <cell r="R255">
            <v>0</v>
          </cell>
          <cell r="S255">
            <v>0</v>
          </cell>
          <cell r="T255">
            <v>0</v>
          </cell>
          <cell r="V255">
            <v>0</v>
          </cell>
          <cell r="W255">
            <v>0</v>
          </cell>
          <cell r="X255">
            <v>0</v>
          </cell>
        </row>
        <row r="256">
          <cell r="A256">
            <v>0</v>
          </cell>
          <cell r="B256">
            <v>0</v>
          </cell>
          <cell r="C256">
            <v>0</v>
          </cell>
          <cell r="D256">
            <v>0</v>
          </cell>
          <cell r="E256">
            <v>0</v>
          </cell>
          <cell r="F256">
            <v>0</v>
          </cell>
          <cell r="G256">
            <v>0</v>
          </cell>
          <cell r="H256">
            <v>0</v>
          </cell>
          <cell r="J256">
            <v>0</v>
          </cell>
          <cell r="K256">
            <v>0</v>
          </cell>
          <cell r="L256">
            <v>0</v>
          </cell>
          <cell r="N256">
            <v>0</v>
          </cell>
          <cell r="O256">
            <v>0</v>
          </cell>
          <cell r="P256">
            <v>0</v>
          </cell>
          <cell r="R256">
            <v>0</v>
          </cell>
          <cell r="S256">
            <v>0</v>
          </cell>
          <cell r="T256">
            <v>0</v>
          </cell>
          <cell r="V256">
            <v>0</v>
          </cell>
          <cell r="W256">
            <v>0</v>
          </cell>
          <cell r="X256">
            <v>0</v>
          </cell>
        </row>
        <row r="257">
          <cell r="A257">
            <v>0</v>
          </cell>
          <cell r="B257">
            <v>0</v>
          </cell>
          <cell r="C257">
            <v>0</v>
          </cell>
          <cell r="D257">
            <v>0</v>
          </cell>
          <cell r="E257">
            <v>0</v>
          </cell>
          <cell r="F257">
            <v>0</v>
          </cell>
          <cell r="G257">
            <v>0</v>
          </cell>
          <cell r="H257">
            <v>0</v>
          </cell>
          <cell r="J257">
            <v>0</v>
          </cell>
          <cell r="K257">
            <v>0</v>
          </cell>
          <cell r="L257">
            <v>0</v>
          </cell>
          <cell r="N257">
            <v>0</v>
          </cell>
          <cell r="O257">
            <v>0</v>
          </cell>
          <cell r="P257">
            <v>0</v>
          </cell>
          <cell r="R257">
            <v>0</v>
          </cell>
          <cell r="S257">
            <v>0</v>
          </cell>
          <cell r="T257">
            <v>0</v>
          </cell>
          <cell r="V257">
            <v>0</v>
          </cell>
          <cell r="W257">
            <v>0</v>
          </cell>
          <cell r="X257">
            <v>0</v>
          </cell>
        </row>
        <row r="258">
          <cell r="A258">
            <v>0</v>
          </cell>
          <cell r="B258">
            <v>0</v>
          </cell>
          <cell r="C258">
            <v>0</v>
          </cell>
          <cell r="D258">
            <v>0</v>
          </cell>
          <cell r="E258">
            <v>0</v>
          </cell>
          <cell r="F258">
            <v>0</v>
          </cell>
          <cell r="G258">
            <v>0</v>
          </cell>
          <cell r="H258">
            <v>0</v>
          </cell>
          <cell r="J258">
            <v>0</v>
          </cell>
          <cell r="K258">
            <v>0</v>
          </cell>
          <cell r="L258">
            <v>0</v>
          </cell>
          <cell r="N258">
            <v>0</v>
          </cell>
          <cell r="O258">
            <v>0</v>
          </cell>
          <cell r="P258">
            <v>0</v>
          </cell>
          <cell r="R258">
            <v>0</v>
          </cell>
          <cell r="S258">
            <v>0</v>
          </cell>
          <cell r="T258">
            <v>0</v>
          </cell>
          <cell r="V258">
            <v>0</v>
          </cell>
          <cell r="W258">
            <v>0</v>
          </cell>
          <cell r="X258">
            <v>0</v>
          </cell>
        </row>
        <row r="259">
          <cell r="A259">
            <v>0</v>
          </cell>
          <cell r="B259">
            <v>0</v>
          </cell>
          <cell r="C259">
            <v>0</v>
          </cell>
          <cell r="D259">
            <v>0</v>
          </cell>
          <cell r="E259">
            <v>0</v>
          </cell>
          <cell r="F259">
            <v>0</v>
          </cell>
          <cell r="G259">
            <v>0</v>
          </cell>
          <cell r="H259">
            <v>0</v>
          </cell>
          <cell r="J259">
            <v>0</v>
          </cell>
          <cell r="K259">
            <v>0</v>
          </cell>
          <cell r="L259">
            <v>0</v>
          </cell>
          <cell r="N259">
            <v>0</v>
          </cell>
          <cell r="O259">
            <v>0</v>
          </cell>
          <cell r="P259">
            <v>0</v>
          </cell>
          <cell r="R259">
            <v>0</v>
          </cell>
          <cell r="S259">
            <v>0</v>
          </cell>
          <cell r="T259">
            <v>0</v>
          </cell>
          <cell r="V259">
            <v>0</v>
          </cell>
          <cell r="W259">
            <v>0</v>
          </cell>
          <cell r="X259">
            <v>0</v>
          </cell>
        </row>
        <row r="260">
          <cell r="A260">
            <v>0</v>
          </cell>
          <cell r="B260">
            <v>0</v>
          </cell>
          <cell r="C260">
            <v>0</v>
          </cell>
          <cell r="D260">
            <v>0</v>
          </cell>
          <cell r="E260">
            <v>0</v>
          </cell>
          <cell r="F260">
            <v>0</v>
          </cell>
          <cell r="G260">
            <v>0</v>
          </cell>
          <cell r="H260">
            <v>0</v>
          </cell>
          <cell r="J260">
            <v>0</v>
          </cell>
          <cell r="K260">
            <v>0</v>
          </cell>
          <cell r="L260">
            <v>0</v>
          </cell>
          <cell r="N260">
            <v>0</v>
          </cell>
          <cell r="O260">
            <v>0</v>
          </cell>
          <cell r="P260">
            <v>0</v>
          </cell>
          <cell r="R260">
            <v>0</v>
          </cell>
          <cell r="S260">
            <v>0</v>
          </cell>
          <cell r="T260">
            <v>0</v>
          </cell>
          <cell r="V260">
            <v>0</v>
          </cell>
          <cell r="W260">
            <v>0</v>
          </cell>
          <cell r="X260">
            <v>0</v>
          </cell>
        </row>
        <row r="261">
          <cell r="A261">
            <v>0</v>
          </cell>
          <cell r="B261">
            <v>0</v>
          </cell>
          <cell r="C261">
            <v>0</v>
          </cell>
          <cell r="D261">
            <v>0</v>
          </cell>
          <cell r="E261">
            <v>0</v>
          </cell>
          <cell r="F261">
            <v>0</v>
          </cell>
          <cell r="G261">
            <v>0</v>
          </cell>
          <cell r="H261">
            <v>0</v>
          </cell>
          <cell r="J261">
            <v>0</v>
          </cell>
          <cell r="K261">
            <v>0</v>
          </cell>
          <cell r="L261">
            <v>0</v>
          </cell>
          <cell r="N261">
            <v>0</v>
          </cell>
          <cell r="O261">
            <v>0</v>
          </cell>
          <cell r="P261">
            <v>0</v>
          </cell>
          <cell r="R261">
            <v>0</v>
          </cell>
          <cell r="S261">
            <v>0</v>
          </cell>
          <cell r="T261">
            <v>0</v>
          </cell>
          <cell r="V261">
            <v>0</v>
          </cell>
          <cell r="W261">
            <v>0</v>
          </cell>
          <cell r="X261">
            <v>0</v>
          </cell>
        </row>
        <row r="262">
          <cell r="A262">
            <v>0</v>
          </cell>
          <cell r="B262">
            <v>0</v>
          </cell>
          <cell r="C262">
            <v>0</v>
          </cell>
          <cell r="D262">
            <v>0</v>
          </cell>
          <cell r="E262">
            <v>0</v>
          </cell>
          <cell r="F262">
            <v>0</v>
          </cell>
          <cell r="G262">
            <v>0</v>
          </cell>
          <cell r="H262">
            <v>0</v>
          </cell>
          <cell r="J262">
            <v>0</v>
          </cell>
          <cell r="K262">
            <v>0</v>
          </cell>
          <cell r="L262">
            <v>0</v>
          </cell>
          <cell r="N262">
            <v>0</v>
          </cell>
          <cell r="O262">
            <v>0</v>
          </cell>
          <cell r="P262">
            <v>0</v>
          </cell>
          <cell r="R262">
            <v>0</v>
          </cell>
          <cell r="S262">
            <v>0</v>
          </cell>
          <cell r="T262">
            <v>0</v>
          </cell>
          <cell r="V262">
            <v>0</v>
          </cell>
          <cell r="W262">
            <v>0</v>
          </cell>
          <cell r="X262">
            <v>0</v>
          </cell>
        </row>
        <row r="263">
          <cell r="A263">
            <v>0</v>
          </cell>
          <cell r="B263">
            <v>0</v>
          </cell>
          <cell r="C263">
            <v>0</v>
          </cell>
          <cell r="D263">
            <v>0</v>
          </cell>
          <cell r="E263">
            <v>0</v>
          </cell>
          <cell r="F263">
            <v>0</v>
          </cell>
          <cell r="G263">
            <v>0</v>
          </cell>
          <cell r="H263">
            <v>0</v>
          </cell>
          <cell r="J263">
            <v>0</v>
          </cell>
          <cell r="K263">
            <v>0</v>
          </cell>
          <cell r="L263">
            <v>0</v>
          </cell>
          <cell r="N263">
            <v>0</v>
          </cell>
          <cell r="O263">
            <v>0</v>
          </cell>
          <cell r="P263">
            <v>0</v>
          </cell>
          <cell r="R263">
            <v>0</v>
          </cell>
          <cell r="S263">
            <v>0</v>
          </cell>
          <cell r="T263">
            <v>0</v>
          </cell>
          <cell r="V263">
            <v>0</v>
          </cell>
          <cell r="W263">
            <v>0</v>
          </cell>
          <cell r="X263">
            <v>0</v>
          </cell>
        </row>
        <row r="264">
          <cell r="A264">
            <v>0</v>
          </cell>
          <cell r="B264">
            <v>0</v>
          </cell>
          <cell r="C264">
            <v>0</v>
          </cell>
          <cell r="D264">
            <v>0</v>
          </cell>
          <cell r="E264">
            <v>0</v>
          </cell>
          <cell r="F264">
            <v>0</v>
          </cell>
          <cell r="G264">
            <v>0</v>
          </cell>
          <cell r="H264">
            <v>0</v>
          </cell>
          <cell r="J264">
            <v>0</v>
          </cell>
          <cell r="K264">
            <v>0</v>
          </cell>
          <cell r="L264">
            <v>0</v>
          </cell>
          <cell r="N264">
            <v>0</v>
          </cell>
          <cell r="O264">
            <v>0</v>
          </cell>
          <cell r="P264">
            <v>0</v>
          </cell>
          <cell r="R264">
            <v>0</v>
          </cell>
          <cell r="S264">
            <v>0</v>
          </cell>
          <cell r="T264">
            <v>0</v>
          </cell>
          <cell r="V264">
            <v>0</v>
          </cell>
          <cell r="W264">
            <v>0</v>
          </cell>
          <cell r="X264">
            <v>0</v>
          </cell>
        </row>
        <row r="265">
          <cell r="A265">
            <v>0</v>
          </cell>
          <cell r="B265">
            <v>0</v>
          </cell>
          <cell r="C265">
            <v>0</v>
          </cell>
          <cell r="D265">
            <v>0</v>
          </cell>
          <cell r="E265">
            <v>0</v>
          </cell>
          <cell r="F265">
            <v>0</v>
          </cell>
          <cell r="G265">
            <v>0</v>
          </cell>
          <cell r="H265">
            <v>0</v>
          </cell>
          <cell r="J265">
            <v>0</v>
          </cell>
          <cell r="K265">
            <v>0</v>
          </cell>
          <cell r="L265">
            <v>0</v>
          </cell>
          <cell r="N265">
            <v>0</v>
          </cell>
          <cell r="O265">
            <v>0</v>
          </cell>
          <cell r="P265">
            <v>0</v>
          </cell>
          <cell r="R265">
            <v>0</v>
          </cell>
          <cell r="S265">
            <v>0</v>
          </cell>
          <cell r="T265">
            <v>0</v>
          </cell>
          <cell r="V265">
            <v>0</v>
          </cell>
          <cell r="W265">
            <v>0</v>
          </cell>
          <cell r="X265">
            <v>0</v>
          </cell>
        </row>
        <row r="266">
          <cell r="A266">
            <v>0</v>
          </cell>
          <cell r="B266">
            <v>0</v>
          </cell>
          <cell r="C266">
            <v>0</v>
          </cell>
          <cell r="D266">
            <v>0</v>
          </cell>
          <cell r="E266">
            <v>0</v>
          </cell>
          <cell r="F266">
            <v>0</v>
          </cell>
          <cell r="G266">
            <v>0</v>
          </cell>
          <cell r="H266">
            <v>0</v>
          </cell>
          <cell r="J266">
            <v>0</v>
          </cell>
          <cell r="K266">
            <v>0</v>
          </cell>
          <cell r="L266">
            <v>0</v>
          </cell>
          <cell r="N266">
            <v>0</v>
          </cell>
          <cell r="O266">
            <v>0</v>
          </cell>
          <cell r="P266">
            <v>0</v>
          </cell>
          <cell r="R266">
            <v>0</v>
          </cell>
          <cell r="S266">
            <v>0</v>
          </cell>
          <cell r="T266">
            <v>0</v>
          </cell>
          <cell r="V266">
            <v>0</v>
          </cell>
          <cell r="W266">
            <v>0</v>
          </cell>
          <cell r="X266">
            <v>0</v>
          </cell>
        </row>
        <row r="267">
          <cell r="A267">
            <v>0</v>
          </cell>
          <cell r="B267">
            <v>0</v>
          </cell>
          <cell r="C267">
            <v>0</v>
          </cell>
          <cell r="D267">
            <v>0</v>
          </cell>
          <cell r="E267">
            <v>0</v>
          </cell>
          <cell r="F267">
            <v>0</v>
          </cell>
          <cell r="G267">
            <v>0</v>
          </cell>
          <cell r="H267">
            <v>0</v>
          </cell>
          <cell r="J267">
            <v>0</v>
          </cell>
          <cell r="K267">
            <v>0</v>
          </cell>
          <cell r="L267">
            <v>0</v>
          </cell>
          <cell r="N267">
            <v>0</v>
          </cell>
          <cell r="O267">
            <v>0</v>
          </cell>
          <cell r="P267">
            <v>0</v>
          </cell>
          <cell r="R267">
            <v>0</v>
          </cell>
          <cell r="S267">
            <v>0</v>
          </cell>
          <cell r="T267">
            <v>0</v>
          </cell>
          <cell r="V267">
            <v>0</v>
          </cell>
          <cell r="W267">
            <v>0</v>
          </cell>
          <cell r="X267">
            <v>0</v>
          </cell>
        </row>
        <row r="268">
          <cell r="A268">
            <v>0</v>
          </cell>
          <cell r="B268">
            <v>0</v>
          </cell>
          <cell r="C268">
            <v>0</v>
          </cell>
          <cell r="D268">
            <v>0</v>
          </cell>
          <cell r="E268">
            <v>0</v>
          </cell>
          <cell r="F268">
            <v>0</v>
          </cell>
          <cell r="G268">
            <v>0</v>
          </cell>
          <cell r="H268">
            <v>0</v>
          </cell>
          <cell r="J268">
            <v>0</v>
          </cell>
          <cell r="K268">
            <v>0</v>
          </cell>
          <cell r="L268">
            <v>0</v>
          </cell>
          <cell r="N268">
            <v>0</v>
          </cell>
          <cell r="O268">
            <v>0</v>
          </cell>
          <cell r="P268">
            <v>0</v>
          </cell>
          <cell r="R268">
            <v>0</v>
          </cell>
          <cell r="S268">
            <v>0</v>
          </cell>
          <cell r="T268">
            <v>0</v>
          </cell>
          <cell r="V268">
            <v>0</v>
          </cell>
          <cell r="W268">
            <v>0</v>
          </cell>
          <cell r="X268">
            <v>0</v>
          </cell>
        </row>
        <row r="269">
          <cell r="A269">
            <v>0</v>
          </cell>
          <cell r="B269">
            <v>0</v>
          </cell>
          <cell r="C269">
            <v>0</v>
          </cell>
          <cell r="D269">
            <v>0</v>
          </cell>
          <cell r="E269">
            <v>0</v>
          </cell>
          <cell r="F269">
            <v>0</v>
          </cell>
          <cell r="G269">
            <v>0</v>
          </cell>
          <cell r="H269">
            <v>0</v>
          </cell>
          <cell r="J269">
            <v>0</v>
          </cell>
          <cell r="K269">
            <v>0</v>
          </cell>
          <cell r="L269">
            <v>0</v>
          </cell>
          <cell r="N269">
            <v>0</v>
          </cell>
          <cell r="O269">
            <v>0</v>
          </cell>
          <cell r="P269">
            <v>0</v>
          </cell>
          <cell r="R269">
            <v>0</v>
          </cell>
          <cell r="S269">
            <v>0</v>
          </cell>
          <cell r="T269">
            <v>0</v>
          </cell>
          <cell r="V269">
            <v>0</v>
          </cell>
          <cell r="W269">
            <v>0</v>
          </cell>
          <cell r="X269">
            <v>0</v>
          </cell>
        </row>
        <row r="270">
          <cell r="A270">
            <v>0</v>
          </cell>
          <cell r="B270">
            <v>0</v>
          </cell>
          <cell r="C270">
            <v>0</v>
          </cell>
          <cell r="D270">
            <v>0</v>
          </cell>
          <cell r="E270">
            <v>0</v>
          </cell>
          <cell r="F270">
            <v>0</v>
          </cell>
          <cell r="G270">
            <v>0</v>
          </cell>
          <cell r="H270">
            <v>0</v>
          </cell>
          <cell r="J270">
            <v>0</v>
          </cell>
          <cell r="K270">
            <v>0</v>
          </cell>
          <cell r="L270">
            <v>0</v>
          </cell>
          <cell r="N270">
            <v>0</v>
          </cell>
          <cell r="O270">
            <v>0</v>
          </cell>
          <cell r="P270">
            <v>0</v>
          </cell>
          <cell r="R270">
            <v>0</v>
          </cell>
          <cell r="S270">
            <v>0</v>
          </cell>
          <cell r="T270">
            <v>0</v>
          </cell>
          <cell r="V270">
            <v>0</v>
          </cell>
          <cell r="W270">
            <v>0</v>
          </cell>
          <cell r="X270">
            <v>0</v>
          </cell>
        </row>
        <row r="271">
          <cell r="A271">
            <v>0</v>
          </cell>
          <cell r="B271">
            <v>0</v>
          </cell>
          <cell r="C271">
            <v>0</v>
          </cell>
          <cell r="D271">
            <v>0</v>
          </cell>
          <cell r="E271">
            <v>0</v>
          </cell>
          <cell r="F271">
            <v>0</v>
          </cell>
          <cell r="G271">
            <v>0</v>
          </cell>
          <cell r="H271">
            <v>0</v>
          </cell>
          <cell r="J271">
            <v>0</v>
          </cell>
          <cell r="K271">
            <v>0</v>
          </cell>
          <cell r="L271">
            <v>0</v>
          </cell>
          <cell r="N271">
            <v>0</v>
          </cell>
          <cell r="O271">
            <v>0</v>
          </cell>
          <cell r="P271">
            <v>0</v>
          </cell>
          <cell r="R271">
            <v>0</v>
          </cell>
          <cell r="S271">
            <v>0</v>
          </cell>
          <cell r="T271">
            <v>0</v>
          </cell>
          <cell r="V271">
            <v>0</v>
          </cell>
          <cell r="W271">
            <v>0</v>
          </cell>
          <cell r="X271">
            <v>0</v>
          </cell>
        </row>
        <row r="272">
          <cell r="A272">
            <v>0</v>
          </cell>
          <cell r="B272">
            <v>0</v>
          </cell>
          <cell r="C272">
            <v>0</v>
          </cell>
          <cell r="D272">
            <v>0</v>
          </cell>
          <cell r="E272">
            <v>0</v>
          </cell>
          <cell r="F272">
            <v>0</v>
          </cell>
          <cell r="G272">
            <v>0</v>
          </cell>
          <cell r="H272">
            <v>0</v>
          </cell>
          <cell r="J272">
            <v>0</v>
          </cell>
          <cell r="K272">
            <v>0</v>
          </cell>
          <cell r="L272">
            <v>0</v>
          </cell>
          <cell r="N272">
            <v>0</v>
          </cell>
          <cell r="O272">
            <v>0</v>
          </cell>
          <cell r="P272">
            <v>0</v>
          </cell>
          <cell r="R272">
            <v>0</v>
          </cell>
          <cell r="S272">
            <v>0</v>
          </cell>
          <cell r="T272">
            <v>0</v>
          </cell>
          <cell r="V272">
            <v>0</v>
          </cell>
          <cell r="W272">
            <v>0</v>
          </cell>
          <cell r="X272">
            <v>0</v>
          </cell>
        </row>
        <row r="273">
          <cell r="A273">
            <v>0</v>
          </cell>
          <cell r="B273">
            <v>0</v>
          </cell>
          <cell r="C273">
            <v>0</v>
          </cell>
          <cell r="D273">
            <v>0</v>
          </cell>
          <cell r="E273">
            <v>0</v>
          </cell>
          <cell r="F273">
            <v>0</v>
          </cell>
          <cell r="G273">
            <v>0</v>
          </cell>
          <cell r="H273">
            <v>0</v>
          </cell>
          <cell r="J273">
            <v>0</v>
          </cell>
          <cell r="K273">
            <v>0</v>
          </cell>
          <cell r="L273">
            <v>0</v>
          </cell>
          <cell r="N273">
            <v>0</v>
          </cell>
          <cell r="O273">
            <v>0</v>
          </cell>
          <cell r="P273">
            <v>0</v>
          </cell>
          <cell r="R273">
            <v>0</v>
          </cell>
          <cell r="S273">
            <v>0</v>
          </cell>
          <cell r="T273">
            <v>0</v>
          </cell>
          <cell r="V273">
            <v>0</v>
          </cell>
          <cell r="W273">
            <v>0</v>
          </cell>
          <cell r="X273">
            <v>0</v>
          </cell>
        </row>
        <row r="274">
          <cell r="A274">
            <v>0</v>
          </cell>
          <cell r="B274">
            <v>0</v>
          </cell>
          <cell r="C274">
            <v>0</v>
          </cell>
          <cell r="D274">
            <v>0</v>
          </cell>
          <cell r="E274">
            <v>0</v>
          </cell>
          <cell r="F274">
            <v>0</v>
          </cell>
          <cell r="G274">
            <v>0</v>
          </cell>
          <cell r="H274">
            <v>0</v>
          </cell>
          <cell r="J274">
            <v>0</v>
          </cell>
          <cell r="K274">
            <v>0</v>
          </cell>
          <cell r="L274">
            <v>0</v>
          </cell>
          <cell r="N274">
            <v>0</v>
          </cell>
          <cell r="O274">
            <v>0</v>
          </cell>
          <cell r="P274">
            <v>0</v>
          </cell>
          <cell r="R274">
            <v>0</v>
          </cell>
          <cell r="S274">
            <v>0</v>
          </cell>
          <cell r="T274">
            <v>0</v>
          </cell>
          <cell r="V274">
            <v>0</v>
          </cell>
          <cell r="W274">
            <v>0</v>
          </cell>
          <cell r="X274">
            <v>0</v>
          </cell>
        </row>
        <row r="275">
          <cell r="A275">
            <v>0</v>
          </cell>
          <cell r="B275">
            <v>0</v>
          </cell>
          <cell r="C275">
            <v>0</v>
          </cell>
          <cell r="D275">
            <v>0</v>
          </cell>
          <cell r="E275">
            <v>0</v>
          </cell>
          <cell r="F275">
            <v>0</v>
          </cell>
          <cell r="G275">
            <v>0</v>
          </cell>
          <cell r="H275">
            <v>0</v>
          </cell>
          <cell r="J275">
            <v>0</v>
          </cell>
          <cell r="K275">
            <v>0</v>
          </cell>
          <cell r="L275">
            <v>0</v>
          </cell>
          <cell r="N275">
            <v>0</v>
          </cell>
          <cell r="O275">
            <v>0</v>
          </cell>
          <cell r="P275">
            <v>0</v>
          </cell>
          <cell r="R275">
            <v>0</v>
          </cell>
          <cell r="S275">
            <v>0</v>
          </cell>
          <cell r="T275">
            <v>0</v>
          </cell>
          <cell r="V275">
            <v>0</v>
          </cell>
          <cell r="W275">
            <v>0</v>
          </cell>
          <cell r="X275">
            <v>0</v>
          </cell>
        </row>
        <row r="276">
          <cell r="A276">
            <v>0</v>
          </cell>
          <cell r="B276">
            <v>0</v>
          </cell>
          <cell r="C276">
            <v>0</v>
          </cell>
          <cell r="D276">
            <v>0</v>
          </cell>
          <cell r="E276">
            <v>0</v>
          </cell>
          <cell r="F276">
            <v>0</v>
          </cell>
          <cell r="G276">
            <v>0</v>
          </cell>
          <cell r="H276">
            <v>0</v>
          </cell>
          <cell r="J276">
            <v>0</v>
          </cell>
          <cell r="K276">
            <v>0</v>
          </cell>
          <cell r="L276">
            <v>0</v>
          </cell>
          <cell r="N276">
            <v>0</v>
          </cell>
          <cell r="O276">
            <v>0</v>
          </cell>
          <cell r="P276">
            <v>0</v>
          </cell>
          <cell r="R276">
            <v>0</v>
          </cell>
          <cell r="S276">
            <v>0</v>
          </cell>
          <cell r="T276">
            <v>0</v>
          </cell>
          <cell r="V276">
            <v>0</v>
          </cell>
          <cell r="W276">
            <v>0</v>
          </cell>
          <cell r="X276">
            <v>0</v>
          </cell>
        </row>
        <row r="277">
          <cell r="A277">
            <v>0</v>
          </cell>
          <cell r="B277">
            <v>0</v>
          </cell>
          <cell r="C277">
            <v>0</v>
          </cell>
          <cell r="D277">
            <v>0</v>
          </cell>
          <cell r="E277">
            <v>0</v>
          </cell>
          <cell r="F277">
            <v>0</v>
          </cell>
          <cell r="G277">
            <v>0</v>
          </cell>
          <cell r="H277">
            <v>0</v>
          </cell>
          <cell r="J277">
            <v>0</v>
          </cell>
          <cell r="K277">
            <v>0</v>
          </cell>
          <cell r="L277">
            <v>0</v>
          </cell>
          <cell r="N277">
            <v>0</v>
          </cell>
          <cell r="O277">
            <v>0</v>
          </cell>
          <cell r="P277">
            <v>0</v>
          </cell>
          <cell r="R277">
            <v>0</v>
          </cell>
          <cell r="S277">
            <v>0</v>
          </cell>
          <cell r="T277">
            <v>0</v>
          </cell>
          <cell r="V277">
            <v>0</v>
          </cell>
          <cell r="W277">
            <v>0</v>
          </cell>
          <cell r="X277">
            <v>0</v>
          </cell>
        </row>
        <row r="278">
          <cell r="A278">
            <v>0</v>
          </cell>
          <cell r="B278">
            <v>0</v>
          </cell>
          <cell r="C278">
            <v>0</v>
          </cell>
          <cell r="D278">
            <v>0</v>
          </cell>
          <cell r="E278">
            <v>0</v>
          </cell>
          <cell r="F278">
            <v>0</v>
          </cell>
          <cell r="G278">
            <v>0</v>
          </cell>
          <cell r="H278">
            <v>0</v>
          </cell>
          <cell r="J278">
            <v>0</v>
          </cell>
          <cell r="K278">
            <v>0</v>
          </cell>
          <cell r="L278">
            <v>0</v>
          </cell>
          <cell r="N278">
            <v>0</v>
          </cell>
          <cell r="O278">
            <v>0</v>
          </cell>
          <cell r="P278">
            <v>0</v>
          </cell>
          <cell r="R278">
            <v>0</v>
          </cell>
          <cell r="S278">
            <v>0</v>
          </cell>
          <cell r="T278">
            <v>0</v>
          </cell>
          <cell r="V278">
            <v>0</v>
          </cell>
          <cell r="W278">
            <v>0</v>
          </cell>
          <cell r="X278">
            <v>0</v>
          </cell>
        </row>
        <row r="279">
          <cell r="A279">
            <v>0</v>
          </cell>
          <cell r="B279">
            <v>0</v>
          </cell>
          <cell r="C279">
            <v>0</v>
          </cell>
          <cell r="D279">
            <v>0</v>
          </cell>
          <cell r="E279">
            <v>0</v>
          </cell>
          <cell r="F279">
            <v>0</v>
          </cell>
          <cell r="G279">
            <v>0</v>
          </cell>
          <cell r="H279">
            <v>0</v>
          </cell>
          <cell r="J279">
            <v>0</v>
          </cell>
          <cell r="K279">
            <v>0</v>
          </cell>
          <cell r="L279">
            <v>0</v>
          </cell>
          <cell r="N279">
            <v>0</v>
          </cell>
          <cell r="O279">
            <v>0</v>
          </cell>
          <cell r="P279">
            <v>0</v>
          </cell>
          <cell r="R279">
            <v>0</v>
          </cell>
          <cell r="S279">
            <v>0</v>
          </cell>
          <cell r="T279">
            <v>0</v>
          </cell>
          <cell r="V279">
            <v>0</v>
          </cell>
          <cell r="W279">
            <v>0</v>
          </cell>
          <cell r="X279">
            <v>0</v>
          </cell>
        </row>
        <row r="280">
          <cell r="A280">
            <v>0</v>
          </cell>
          <cell r="B280">
            <v>0</v>
          </cell>
          <cell r="C280">
            <v>0</v>
          </cell>
          <cell r="D280">
            <v>0</v>
          </cell>
          <cell r="E280">
            <v>0</v>
          </cell>
          <cell r="F280">
            <v>0</v>
          </cell>
          <cell r="G280">
            <v>0</v>
          </cell>
          <cell r="H280">
            <v>0</v>
          </cell>
          <cell r="J280">
            <v>0</v>
          </cell>
          <cell r="K280">
            <v>0</v>
          </cell>
          <cell r="L280">
            <v>0</v>
          </cell>
          <cell r="N280">
            <v>0</v>
          </cell>
          <cell r="O280">
            <v>0</v>
          </cell>
          <cell r="P280">
            <v>0</v>
          </cell>
          <cell r="R280">
            <v>0</v>
          </cell>
          <cell r="S280">
            <v>0</v>
          </cell>
          <cell r="T280">
            <v>0</v>
          </cell>
          <cell r="V280">
            <v>0</v>
          </cell>
          <cell r="W280">
            <v>0</v>
          </cell>
          <cell r="X280">
            <v>0</v>
          </cell>
        </row>
        <row r="281">
          <cell r="A281">
            <v>0</v>
          </cell>
          <cell r="B281">
            <v>0</v>
          </cell>
          <cell r="C281">
            <v>0</v>
          </cell>
          <cell r="D281">
            <v>0</v>
          </cell>
          <cell r="E281">
            <v>0</v>
          </cell>
          <cell r="F281">
            <v>0</v>
          </cell>
          <cell r="G281">
            <v>0</v>
          </cell>
          <cell r="H281">
            <v>0</v>
          </cell>
          <cell r="J281">
            <v>0</v>
          </cell>
          <cell r="K281">
            <v>0</v>
          </cell>
          <cell r="L281">
            <v>0</v>
          </cell>
          <cell r="N281">
            <v>0</v>
          </cell>
          <cell r="O281">
            <v>0</v>
          </cell>
          <cell r="P281">
            <v>0</v>
          </cell>
          <cell r="R281">
            <v>0</v>
          </cell>
          <cell r="S281">
            <v>0</v>
          </cell>
          <cell r="T281">
            <v>0</v>
          </cell>
          <cell r="V281">
            <v>0</v>
          </cell>
          <cell r="W281">
            <v>0</v>
          </cell>
          <cell r="X281">
            <v>0</v>
          </cell>
        </row>
        <row r="282">
          <cell r="A282">
            <v>0</v>
          </cell>
          <cell r="B282">
            <v>0</v>
          </cell>
          <cell r="C282">
            <v>0</v>
          </cell>
          <cell r="D282">
            <v>0</v>
          </cell>
          <cell r="E282">
            <v>0</v>
          </cell>
          <cell r="F282">
            <v>0</v>
          </cell>
          <cell r="G282">
            <v>0</v>
          </cell>
          <cell r="H282">
            <v>0</v>
          </cell>
          <cell r="J282">
            <v>0</v>
          </cell>
          <cell r="K282">
            <v>0</v>
          </cell>
          <cell r="L282">
            <v>0</v>
          </cell>
          <cell r="N282">
            <v>0</v>
          </cell>
          <cell r="O282">
            <v>0</v>
          </cell>
          <cell r="P282">
            <v>0</v>
          </cell>
          <cell r="R282">
            <v>0</v>
          </cell>
          <cell r="S282">
            <v>0</v>
          </cell>
          <cell r="T282">
            <v>0</v>
          </cell>
          <cell r="V282">
            <v>0</v>
          </cell>
          <cell r="W282">
            <v>0</v>
          </cell>
          <cell r="X282">
            <v>0</v>
          </cell>
        </row>
        <row r="283">
          <cell r="A283">
            <v>0</v>
          </cell>
          <cell r="B283">
            <v>0</v>
          </cell>
          <cell r="C283">
            <v>0</v>
          </cell>
          <cell r="D283">
            <v>0</v>
          </cell>
          <cell r="E283">
            <v>0</v>
          </cell>
          <cell r="F283">
            <v>0</v>
          </cell>
          <cell r="G283">
            <v>0</v>
          </cell>
          <cell r="H283">
            <v>0</v>
          </cell>
          <cell r="J283">
            <v>0</v>
          </cell>
          <cell r="K283">
            <v>0</v>
          </cell>
          <cell r="L283">
            <v>0</v>
          </cell>
          <cell r="N283">
            <v>0</v>
          </cell>
          <cell r="O283">
            <v>0</v>
          </cell>
          <cell r="P283">
            <v>0</v>
          </cell>
          <cell r="R283">
            <v>0</v>
          </cell>
          <cell r="S283">
            <v>0</v>
          </cell>
          <cell r="T283">
            <v>0</v>
          </cell>
          <cell r="V283">
            <v>0</v>
          </cell>
          <cell r="W283">
            <v>0</v>
          </cell>
          <cell r="X283">
            <v>0</v>
          </cell>
        </row>
        <row r="284">
          <cell r="A284">
            <v>0</v>
          </cell>
          <cell r="B284">
            <v>0</v>
          </cell>
          <cell r="C284">
            <v>0</v>
          </cell>
          <cell r="D284">
            <v>0</v>
          </cell>
          <cell r="E284">
            <v>0</v>
          </cell>
          <cell r="F284">
            <v>0</v>
          </cell>
          <cell r="G284">
            <v>0</v>
          </cell>
          <cell r="H284">
            <v>0</v>
          </cell>
          <cell r="J284">
            <v>0</v>
          </cell>
          <cell r="K284">
            <v>0</v>
          </cell>
          <cell r="L284">
            <v>0</v>
          </cell>
          <cell r="N284">
            <v>0</v>
          </cell>
          <cell r="O284">
            <v>0</v>
          </cell>
          <cell r="P284">
            <v>0</v>
          </cell>
          <cell r="R284">
            <v>0</v>
          </cell>
          <cell r="S284">
            <v>0</v>
          </cell>
          <cell r="T284">
            <v>0</v>
          </cell>
          <cell r="V284">
            <v>0</v>
          </cell>
          <cell r="W284">
            <v>0</v>
          </cell>
          <cell r="X284">
            <v>0</v>
          </cell>
        </row>
        <row r="285">
          <cell r="A285">
            <v>0</v>
          </cell>
          <cell r="B285">
            <v>0</v>
          </cell>
          <cell r="C285">
            <v>0</v>
          </cell>
          <cell r="D285">
            <v>0</v>
          </cell>
          <cell r="E285">
            <v>0</v>
          </cell>
          <cell r="F285">
            <v>0</v>
          </cell>
          <cell r="G285">
            <v>0</v>
          </cell>
          <cell r="H285">
            <v>0</v>
          </cell>
          <cell r="J285">
            <v>0</v>
          </cell>
          <cell r="K285">
            <v>0</v>
          </cell>
          <cell r="L285">
            <v>0</v>
          </cell>
          <cell r="N285">
            <v>0</v>
          </cell>
          <cell r="O285">
            <v>0</v>
          </cell>
          <cell r="P285">
            <v>0</v>
          </cell>
          <cell r="R285">
            <v>0</v>
          </cell>
          <cell r="S285">
            <v>0</v>
          </cell>
          <cell r="T285">
            <v>0</v>
          </cell>
          <cell r="V285">
            <v>0</v>
          </cell>
          <cell r="W285">
            <v>0</v>
          </cell>
          <cell r="X285">
            <v>0</v>
          </cell>
        </row>
        <row r="286">
          <cell r="A286">
            <v>0</v>
          </cell>
          <cell r="B286">
            <v>0</v>
          </cell>
          <cell r="C286">
            <v>0</v>
          </cell>
          <cell r="D286">
            <v>0</v>
          </cell>
          <cell r="E286">
            <v>0</v>
          </cell>
          <cell r="F286">
            <v>0</v>
          </cell>
          <cell r="G286">
            <v>0</v>
          </cell>
          <cell r="H286">
            <v>0</v>
          </cell>
          <cell r="J286">
            <v>0</v>
          </cell>
          <cell r="K286">
            <v>0</v>
          </cell>
          <cell r="L286">
            <v>0</v>
          </cell>
          <cell r="N286">
            <v>0</v>
          </cell>
          <cell r="O286">
            <v>0</v>
          </cell>
          <cell r="P286">
            <v>0</v>
          </cell>
          <cell r="R286">
            <v>0</v>
          </cell>
          <cell r="S286">
            <v>0</v>
          </cell>
          <cell r="T286">
            <v>0</v>
          </cell>
          <cell r="V286">
            <v>0</v>
          </cell>
          <cell r="W286">
            <v>0</v>
          </cell>
          <cell r="X286">
            <v>0</v>
          </cell>
        </row>
        <row r="287">
          <cell r="A287">
            <v>0</v>
          </cell>
          <cell r="B287">
            <v>0</v>
          </cell>
          <cell r="C287">
            <v>0</v>
          </cell>
          <cell r="D287">
            <v>0</v>
          </cell>
          <cell r="E287">
            <v>0</v>
          </cell>
          <cell r="F287">
            <v>0</v>
          </cell>
          <cell r="G287">
            <v>0</v>
          </cell>
          <cell r="H287">
            <v>0</v>
          </cell>
          <cell r="J287">
            <v>0</v>
          </cell>
          <cell r="K287">
            <v>0</v>
          </cell>
          <cell r="L287">
            <v>0</v>
          </cell>
          <cell r="N287">
            <v>0</v>
          </cell>
          <cell r="O287">
            <v>0</v>
          </cell>
          <cell r="P287">
            <v>0</v>
          </cell>
          <cell r="R287">
            <v>0</v>
          </cell>
          <cell r="S287">
            <v>0</v>
          </cell>
          <cell r="T287">
            <v>0</v>
          </cell>
          <cell r="V287">
            <v>0</v>
          </cell>
          <cell r="W287">
            <v>0</v>
          </cell>
          <cell r="X287">
            <v>0</v>
          </cell>
        </row>
        <row r="288">
          <cell r="A288">
            <v>0</v>
          </cell>
          <cell r="B288">
            <v>0</v>
          </cell>
          <cell r="C288">
            <v>0</v>
          </cell>
          <cell r="D288">
            <v>0</v>
          </cell>
          <cell r="E288">
            <v>0</v>
          </cell>
          <cell r="F288">
            <v>0</v>
          </cell>
          <cell r="G288">
            <v>0</v>
          </cell>
          <cell r="H288">
            <v>0</v>
          </cell>
          <cell r="J288">
            <v>0</v>
          </cell>
          <cell r="K288">
            <v>0</v>
          </cell>
          <cell r="L288">
            <v>0</v>
          </cell>
          <cell r="N288">
            <v>0</v>
          </cell>
          <cell r="O288">
            <v>0</v>
          </cell>
          <cell r="P288">
            <v>0</v>
          </cell>
          <cell r="R288">
            <v>0</v>
          </cell>
          <cell r="S288">
            <v>0</v>
          </cell>
          <cell r="T288">
            <v>0</v>
          </cell>
          <cell r="V288">
            <v>0</v>
          </cell>
          <cell r="W288">
            <v>0</v>
          </cell>
          <cell r="X288">
            <v>0</v>
          </cell>
        </row>
        <row r="289">
          <cell r="A289">
            <v>0</v>
          </cell>
          <cell r="B289">
            <v>0</v>
          </cell>
          <cell r="C289">
            <v>0</v>
          </cell>
          <cell r="D289">
            <v>0</v>
          </cell>
          <cell r="E289">
            <v>0</v>
          </cell>
          <cell r="F289">
            <v>0</v>
          </cell>
          <cell r="G289">
            <v>0</v>
          </cell>
          <cell r="H289">
            <v>0</v>
          </cell>
          <cell r="J289">
            <v>0</v>
          </cell>
          <cell r="K289">
            <v>0</v>
          </cell>
          <cell r="L289">
            <v>0</v>
          </cell>
          <cell r="N289">
            <v>0</v>
          </cell>
          <cell r="O289">
            <v>0</v>
          </cell>
          <cell r="P289">
            <v>0</v>
          </cell>
          <cell r="R289">
            <v>0</v>
          </cell>
          <cell r="S289">
            <v>0</v>
          </cell>
          <cell r="T289">
            <v>0</v>
          </cell>
          <cell r="V289">
            <v>0</v>
          </cell>
          <cell r="W289">
            <v>0</v>
          </cell>
          <cell r="X289">
            <v>0</v>
          </cell>
        </row>
        <row r="290">
          <cell r="A290">
            <v>0</v>
          </cell>
          <cell r="B290">
            <v>0</v>
          </cell>
          <cell r="C290">
            <v>0</v>
          </cell>
          <cell r="D290">
            <v>0</v>
          </cell>
          <cell r="E290">
            <v>0</v>
          </cell>
          <cell r="F290">
            <v>0</v>
          </cell>
          <cell r="G290">
            <v>0</v>
          </cell>
          <cell r="H290">
            <v>0</v>
          </cell>
          <cell r="J290">
            <v>0</v>
          </cell>
          <cell r="K290">
            <v>0</v>
          </cell>
          <cell r="L290">
            <v>0</v>
          </cell>
          <cell r="N290">
            <v>0</v>
          </cell>
          <cell r="O290">
            <v>0</v>
          </cell>
          <cell r="P290">
            <v>0</v>
          </cell>
          <cell r="R290">
            <v>0</v>
          </cell>
          <cell r="S290">
            <v>0</v>
          </cell>
          <cell r="T290">
            <v>0</v>
          </cell>
          <cell r="V290">
            <v>0</v>
          </cell>
          <cell r="W290">
            <v>0</v>
          </cell>
          <cell r="X290">
            <v>0</v>
          </cell>
        </row>
        <row r="291">
          <cell r="A291">
            <v>0</v>
          </cell>
          <cell r="B291">
            <v>0</v>
          </cell>
          <cell r="C291">
            <v>0</v>
          </cell>
          <cell r="D291">
            <v>0</v>
          </cell>
          <cell r="E291">
            <v>0</v>
          </cell>
          <cell r="F291">
            <v>0</v>
          </cell>
          <cell r="G291">
            <v>0</v>
          </cell>
          <cell r="H291">
            <v>0</v>
          </cell>
          <cell r="J291">
            <v>0</v>
          </cell>
          <cell r="K291">
            <v>0</v>
          </cell>
          <cell r="L291">
            <v>0</v>
          </cell>
          <cell r="N291">
            <v>0</v>
          </cell>
          <cell r="O291">
            <v>0</v>
          </cell>
          <cell r="P291">
            <v>0</v>
          </cell>
          <cell r="R291">
            <v>0</v>
          </cell>
          <cell r="S291">
            <v>0</v>
          </cell>
          <cell r="T291">
            <v>0</v>
          </cell>
          <cell r="V291">
            <v>0</v>
          </cell>
          <cell r="W291">
            <v>0</v>
          </cell>
          <cell r="X291">
            <v>0</v>
          </cell>
        </row>
        <row r="292">
          <cell r="A292">
            <v>0</v>
          </cell>
          <cell r="B292">
            <v>0</v>
          </cell>
          <cell r="C292">
            <v>0</v>
          </cell>
          <cell r="D292">
            <v>0</v>
          </cell>
          <cell r="E292">
            <v>0</v>
          </cell>
          <cell r="F292">
            <v>0</v>
          </cell>
          <cell r="G292">
            <v>0</v>
          </cell>
          <cell r="H292">
            <v>0</v>
          </cell>
          <cell r="J292">
            <v>0</v>
          </cell>
          <cell r="K292">
            <v>0</v>
          </cell>
          <cell r="L292">
            <v>0</v>
          </cell>
          <cell r="N292">
            <v>0</v>
          </cell>
          <cell r="O292">
            <v>0</v>
          </cell>
          <cell r="P292">
            <v>0</v>
          </cell>
          <cell r="R292">
            <v>0</v>
          </cell>
          <cell r="S292">
            <v>0</v>
          </cell>
          <cell r="T292">
            <v>0</v>
          </cell>
          <cell r="V292">
            <v>0</v>
          </cell>
          <cell r="W292">
            <v>0</v>
          </cell>
          <cell r="X292">
            <v>0</v>
          </cell>
        </row>
        <row r="293">
          <cell r="A293">
            <v>0</v>
          </cell>
          <cell r="B293">
            <v>0</v>
          </cell>
          <cell r="C293">
            <v>0</v>
          </cell>
          <cell r="D293">
            <v>0</v>
          </cell>
          <cell r="E293">
            <v>0</v>
          </cell>
          <cell r="F293">
            <v>0</v>
          </cell>
          <cell r="G293">
            <v>0</v>
          </cell>
          <cell r="H293">
            <v>0</v>
          </cell>
          <cell r="J293">
            <v>0</v>
          </cell>
          <cell r="K293">
            <v>0</v>
          </cell>
          <cell r="L293">
            <v>0</v>
          </cell>
          <cell r="N293">
            <v>0</v>
          </cell>
          <cell r="O293">
            <v>0</v>
          </cell>
          <cell r="P293">
            <v>0</v>
          </cell>
          <cell r="R293">
            <v>0</v>
          </cell>
          <cell r="S293">
            <v>0</v>
          </cell>
          <cell r="T293">
            <v>0</v>
          </cell>
          <cell r="V293">
            <v>0</v>
          </cell>
          <cell r="W293">
            <v>0</v>
          </cell>
          <cell r="X293">
            <v>0</v>
          </cell>
        </row>
        <row r="294">
          <cell r="A294">
            <v>0</v>
          </cell>
          <cell r="B294">
            <v>0</v>
          </cell>
          <cell r="C294">
            <v>0</v>
          </cell>
          <cell r="D294">
            <v>0</v>
          </cell>
          <cell r="E294">
            <v>0</v>
          </cell>
          <cell r="F294">
            <v>0</v>
          </cell>
          <cell r="G294">
            <v>0</v>
          </cell>
          <cell r="H294">
            <v>0</v>
          </cell>
          <cell r="J294">
            <v>0</v>
          </cell>
          <cell r="K294">
            <v>0</v>
          </cell>
          <cell r="L294">
            <v>0</v>
          </cell>
          <cell r="N294">
            <v>0</v>
          </cell>
          <cell r="O294">
            <v>0</v>
          </cell>
          <cell r="P294">
            <v>0</v>
          </cell>
          <cell r="R294">
            <v>0</v>
          </cell>
          <cell r="S294">
            <v>0</v>
          </cell>
          <cell r="T294">
            <v>0</v>
          </cell>
          <cell r="V294">
            <v>0</v>
          </cell>
          <cell r="W294">
            <v>0</v>
          </cell>
          <cell r="X294">
            <v>0</v>
          </cell>
        </row>
        <row r="295">
          <cell r="A295">
            <v>0</v>
          </cell>
          <cell r="B295">
            <v>0</v>
          </cell>
          <cell r="C295">
            <v>0</v>
          </cell>
          <cell r="D295">
            <v>0</v>
          </cell>
          <cell r="E295">
            <v>0</v>
          </cell>
          <cell r="F295">
            <v>0</v>
          </cell>
          <cell r="G295">
            <v>0</v>
          </cell>
          <cell r="H295">
            <v>0</v>
          </cell>
          <cell r="J295">
            <v>0</v>
          </cell>
          <cell r="K295">
            <v>0</v>
          </cell>
          <cell r="L295">
            <v>0</v>
          </cell>
          <cell r="N295">
            <v>0</v>
          </cell>
          <cell r="O295">
            <v>0</v>
          </cell>
          <cell r="P295">
            <v>0</v>
          </cell>
          <cell r="R295">
            <v>0</v>
          </cell>
          <cell r="S295">
            <v>0</v>
          </cell>
          <cell r="T295">
            <v>0</v>
          </cell>
          <cell r="V295">
            <v>0</v>
          </cell>
          <cell r="W295">
            <v>0</v>
          </cell>
          <cell r="X295">
            <v>0</v>
          </cell>
        </row>
        <row r="296">
          <cell r="A296">
            <v>0</v>
          </cell>
          <cell r="B296">
            <v>0</v>
          </cell>
          <cell r="C296">
            <v>0</v>
          </cell>
          <cell r="D296">
            <v>0</v>
          </cell>
          <cell r="E296">
            <v>0</v>
          </cell>
          <cell r="F296">
            <v>0</v>
          </cell>
          <cell r="G296">
            <v>0</v>
          </cell>
          <cell r="H296">
            <v>0</v>
          </cell>
          <cell r="J296">
            <v>0</v>
          </cell>
          <cell r="K296">
            <v>0</v>
          </cell>
          <cell r="L296">
            <v>0</v>
          </cell>
          <cell r="N296">
            <v>0</v>
          </cell>
          <cell r="O296">
            <v>0</v>
          </cell>
          <cell r="P296">
            <v>0</v>
          </cell>
          <cell r="R296">
            <v>0</v>
          </cell>
          <cell r="S296">
            <v>0</v>
          </cell>
          <cell r="T296">
            <v>0</v>
          </cell>
          <cell r="V296">
            <v>0</v>
          </cell>
          <cell r="W296">
            <v>0</v>
          </cell>
          <cell r="X296">
            <v>0</v>
          </cell>
        </row>
        <row r="297">
          <cell r="A297">
            <v>0</v>
          </cell>
          <cell r="B297">
            <v>0</v>
          </cell>
          <cell r="C297">
            <v>0</v>
          </cell>
          <cell r="D297">
            <v>0</v>
          </cell>
          <cell r="E297">
            <v>0</v>
          </cell>
          <cell r="F297">
            <v>0</v>
          </cell>
          <cell r="G297">
            <v>0</v>
          </cell>
          <cell r="H297">
            <v>0</v>
          </cell>
          <cell r="J297">
            <v>0</v>
          </cell>
          <cell r="K297">
            <v>0</v>
          </cell>
          <cell r="L297">
            <v>0</v>
          </cell>
          <cell r="N297">
            <v>0</v>
          </cell>
          <cell r="O297">
            <v>0</v>
          </cell>
          <cell r="P297">
            <v>0</v>
          </cell>
          <cell r="R297">
            <v>0</v>
          </cell>
          <cell r="S297">
            <v>0</v>
          </cell>
          <cell r="T297">
            <v>0</v>
          </cell>
          <cell r="V297">
            <v>0</v>
          </cell>
          <cell r="W297">
            <v>0</v>
          </cell>
          <cell r="X297">
            <v>0</v>
          </cell>
        </row>
        <row r="298">
          <cell r="A298">
            <v>0</v>
          </cell>
          <cell r="B298">
            <v>0</v>
          </cell>
          <cell r="C298">
            <v>0</v>
          </cell>
          <cell r="D298">
            <v>0</v>
          </cell>
          <cell r="E298">
            <v>0</v>
          </cell>
          <cell r="F298">
            <v>0</v>
          </cell>
          <cell r="G298">
            <v>0</v>
          </cell>
          <cell r="H298">
            <v>0</v>
          </cell>
          <cell r="J298">
            <v>0</v>
          </cell>
          <cell r="K298">
            <v>0</v>
          </cell>
          <cell r="L298">
            <v>0</v>
          </cell>
          <cell r="N298">
            <v>0</v>
          </cell>
          <cell r="O298">
            <v>0</v>
          </cell>
          <cell r="P298">
            <v>0</v>
          </cell>
          <cell r="R298">
            <v>0</v>
          </cell>
          <cell r="S298">
            <v>0</v>
          </cell>
          <cell r="T298">
            <v>0</v>
          </cell>
          <cell r="V298">
            <v>0</v>
          </cell>
          <cell r="W298">
            <v>0</v>
          </cell>
          <cell r="X298">
            <v>0</v>
          </cell>
        </row>
        <row r="299">
          <cell r="A299">
            <v>0</v>
          </cell>
          <cell r="B299">
            <v>0</v>
          </cell>
          <cell r="C299">
            <v>0</v>
          </cell>
          <cell r="D299">
            <v>0</v>
          </cell>
          <cell r="E299">
            <v>0</v>
          </cell>
          <cell r="F299">
            <v>0</v>
          </cell>
          <cell r="G299">
            <v>0</v>
          </cell>
          <cell r="H299">
            <v>0</v>
          </cell>
          <cell r="J299">
            <v>0</v>
          </cell>
          <cell r="K299">
            <v>0</v>
          </cell>
          <cell r="L299">
            <v>0</v>
          </cell>
          <cell r="N299">
            <v>0</v>
          </cell>
          <cell r="O299">
            <v>0</v>
          </cell>
          <cell r="P299">
            <v>0</v>
          </cell>
          <cell r="R299">
            <v>0</v>
          </cell>
          <cell r="S299">
            <v>0</v>
          </cell>
          <cell r="T299">
            <v>0</v>
          </cell>
          <cell r="V299">
            <v>0</v>
          </cell>
          <cell r="W299">
            <v>0</v>
          </cell>
          <cell r="X299">
            <v>0</v>
          </cell>
        </row>
        <row r="300">
          <cell r="A300">
            <v>0</v>
          </cell>
          <cell r="B300">
            <v>0</v>
          </cell>
          <cell r="C300">
            <v>0</v>
          </cell>
          <cell r="D300">
            <v>0</v>
          </cell>
          <cell r="E300">
            <v>0</v>
          </cell>
          <cell r="F300">
            <v>0</v>
          </cell>
          <cell r="G300">
            <v>0</v>
          </cell>
          <cell r="H300">
            <v>0</v>
          </cell>
          <cell r="J300">
            <v>0</v>
          </cell>
          <cell r="K300">
            <v>0</v>
          </cell>
          <cell r="L300">
            <v>0</v>
          </cell>
          <cell r="N300">
            <v>0</v>
          </cell>
          <cell r="O300">
            <v>0</v>
          </cell>
          <cell r="P300">
            <v>0</v>
          </cell>
          <cell r="R300">
            <v>0</v>
          </cell>
          <cell r="S300">
            <v>0</v>
          </cell>
          <cell r="T300">
            <v>0</v>
          </cell>
          <cell r="V300">
            <v>0</v>
          </cell>
          <cell r="W300">
            <v>0</v>
          </cell>
          <cell r="X300">
            <v>0</v>
          </cell>
        </row>
        <row r="301">
          <cell r="A301" t="str">
            <v>MISC</v>
          </cell>
          <cell r="B301" t="str">
            <v>Misc work</v>
          </cell>
          <cell r="C301" t="str">
            <v>LS</v>
          </cell>
          <cell r="D301">
            <v>1</v>
          </cell>
          <cell r="E301">
            <v>160000</v>
          </cell>
          <cell r="F301">
            <v>160000</v>
          </cell>
          <cell r="G301">
            <v>20000</v>
          </cell>
          <cell r="H301">
            <v>20000</v>
          </cell>
          <cell r="I301">
            <v>20000</v>
          </cell>
          <cell r="J301">
            <v>20000</v>
          </cell>
          <cell r="K301">
            <v>20000</v>
          </cell>
          <cell r="L301">
            <v>20000</v>
          </cell>
          <cell r="M301">
            <v>20000</v>
          </cell>
          <cell r="N301">
            <v>20000</v>
          </cell>
          <cell r="O301">
            <v>100000</v>
          </cell>
          <cell r="P301">
            <v>100000</v>
          </cell>
          <cell r="Q301">
            <v>100000</v>
          </cell>
          <cell r="R301">
            <v>100000</v>
          </cell>
          <cell r="S301">
            <v>20000</v>
          </cell>
          <cell r="T301">
            <v>20000</v>
          </cell>
          <cell r="U301">
            <v>20000</v>
          </cell>
          <cell r="V301">
            <v>20000</v>
          </cell>
          <cell r="W301">
            <v>160000</v>
          </cell>
          <cell r="X301">
            <v>160000</v>
          </cell>
        </row>
        <row r="302">
          <cell r="A302">
            <v>0</v>
          </cell>
          <cell r="B302">
            <v>0</v>
          </cell>
          <cell r="C302">
            <v>0</v>
          </cell>
          <cell r="D302">
            <v>0</v>
          </cell>
          <cell r="E302">
            <v>0</v>
          </cell>
          <cell r="F302">
            <v>0</v>
          </cell>
          <cell r="G302">
            <v>0</v>
          </cell>
          <cell r="H302">
            <v>0</v>
          </cell>
          <cell r="J302">
            <v>0</v>
          </cell>
          <cell r="K302">
            <v>0</v>
          </cell>
          <cell r="L302">
            <v>0</v>
          </cell>
          <cell r="N302">
            <v>0</v>
          </cell>
          <cell r="O302">
            <v>0</v>
          </cell>
          <cell r="P302">
            <v>0</v>
          </cell>
          <cell r="R302">
            <v>0</v>
          </cell>
          <cell r="S302">
            <v>0</v>
          </cell>
          <cell r="T302">
            <v>0</v>
          </cell>
          <cell r="V302">
            <v>0</v>
          </cell>
          <cell r="W302">
            <v>0</v>
          </cell>
          <cell r="X302">
            <v>0</v>
          </cell>
        </row>
        <row r="303">
          <cell r="A303">
            <v>0</v>
          </cell>
          <cell r="B303">
            <v>0</v>
          </cell>
          <cell r="C303">
            <v>0</v>
          </cell>
          <cell r="D303">
            <v>0</v>
          </cell>
          <cell r="E303">
            <v>0</v>
          </cell>
          <cell r="F303">
            <v>0</v>
          </cell>
          <cell r="G303">
            <v>0</v>
          </cell>
          <cell r="H303">
            <v>0</v>
          </cell>
          <cell r="J303">
            <v>0</v>
          </cell>
          <cell r="K303">
            <v>0</v>
          </cell>
          <cell r="L303">
            <v>0</v>
          </cell>
          <cell r="N303">
            <v>0</v>
          </cell>
          <cell r="O303">
            <v>0</v>
          </cell>
          <cell r="P303">
            <v>0</v>
          </cell>
          <cell r="R303">
            <v>0</v>
          </cell>
          <cell r="S303">
            <v>0</v>
          </cell>
          <cell r="T303">
            <v>0</v>
          </cell>
          <cell r="V303">
            <v>0</v>
          </cell>
          <cell r="W303">
            <v>0</v>
          </cell>
          <cell r="X303">
            <v>0</v>
          </cell>
        </row>
        <row r="304">
          <cell r="A304">
            <v>0</v>
          </cell>
          <cell r="B304">
            <v>0</v>
          </cell>
          <cell r="C304">
            <v>0</v>
          </cell>
          <cell r="D304">
            <v>0</v>
          </cell>
          <cell r="E304">
            <v>0</v>
          </cell>
          <cell r="F304">
            <v>0</v>
          </cell>
          <cell r="G304">
            <v>0</v>
          </cell>
          <cell r="H304">
            <v>0</v>
          </cell>
          <cell r="J304">
            <v>0</v>
          </cell>
          <cell r="K304">
            <v>0</v>
          </cell>
          <cell r="L304">
            <v>0</v>
          </cell>
          <cell r="N304">
            <v>0</v>
          </cell>
          <cell r="O304">
            <v>0</v>
          </cell>
          <cell r="P304">
            <v>0</v>
          </cell>
          <cell r="R304">
            <v>0</v>
          </cell>
          <cell r="S304">
            <v>0</v>
          </cell>
          <cell r="T304">
            <v>0</v>
          </cell>
          <cell r="V304">
            <v>0</v>
          </cell>
          <cell r="W304">
            <v>0</v>
          </cell>
          <cell r="X304">
            <v>0</v>
          </cell>
        </row>
        <row r="305">
          <cell r="A305">
            <v>0</v>
          </cell>
          <cell r="B305">
            <v>0</v>
          </cell>
          <cell r="C305">
            <v>0</v>
          </cell>
          <cell r="D305">
            <v>0</v>
          </cell>
          <cell r="E305">
            <v>0</v>
          </cell>
          <cell r="F305">
            <v>0</v>
          </cell>
          <cell r="G305">
            <v>0</v>
          </cell>
          <cell r="H305">
            <v>0</v>
          </cell>
          <cell r="J305">
            <v>0</v>
          </cell>
          <cell r="K305">
            <v>0</v>
          </cell>
          <cell r="L305">
            <v>0</v>
          </cell>
          <cell r="N305">
            <v>0</v>
          </cell>
          <cell r="O305">
            <v>0</v>
          </cell>
          <cell r="P305">
            <v>0</v>
          </cell>
          <cell r="R305">
            <v>0</v>
          </cell>
          <cell r="S305">
            <v>0</v>
          </cell>
          <cell r="T305">
            <v>0</v>
          </cell>
          <cell r="V305">
            <v>0</v>
          </cell>
          <cell r="W305">
            <v>0</v>
          </cell>
          <cell r="X305">
            <v>0</v>
          </cell>
        </row>
        <row r="306">
          <cell r="A306">
            <v>0</v>
          </cell>
          <cell r="B306">
            <v>0</v>
          </cell>
          <cell r="C306">
            <v>0</v>
          </cell>
          <cell r="D306">
            <v>0</v>
          </cell>
          <cell r="E306">
            <v>0</v>
          </cell>
          <cell r="F306">
            <v>0</v>
          </cell>
          <cell r="G306">
            <v>0</v>
          </cell>
          <cell r="H306">
            <v>0</v>
          </cell>
          <cell r="J306">
            <v>0</v>
          </cell>
          <cell r="K306">
            <v>0</v>
          </cell>
          <cell r="L306">
            <v>0</v>
          </cell>
          <cell r="N306">
            <v>0</v>
          </cell>
          <cell r="O306">
            <v>0</v>
          </cell>
          <cell r="P306">
            <v>0</v>
          </cell>
          <cell r="R306">
            <v>0</v>
          </cell>
          <cell r="S306">
            <v>0</v>
          </cell>
          <cell r="T306">
            <v>0</v>
          </cell>
          <cell r="V306">
            <v>0</v>
          </cell>
          <cell r="W306">
            <v>0</v>
          </cell>
          <cell r="X306">
            <v>0</v>
          </cell>
        </row>
        <row r="307">
          <cell r="A307">
            <v>0</v>
          </cell>
          <cell r="B307">
            <v>0</v>
          </cell>
          <cell r="C307">
            <v>0</v>
          </cell>
          <cell r="D307">
            <v>0</v>
          </cell>
          <cell r="E307">
            <v>0</v>
          </cell>
          <cell r="F307">
            <v>0</v>
          </cell>
          <cell r="G307">
            <v>0</v>
          </cell>
          <cell r="H307">
            <v>0</v>
          </cell>
          <cell r="J307">
            <v>0</v>
          </cell>
          <cell r="K307">
            <v>0</v>
          </cell>
          <cell r="L307">
            <v>0</v>
          </cell>
          <cell r="N307">
            <v>0</v>
          </cell>
          <cell r="O307">
            <v>0</v>
          </cell>
          <cell r="P307">
            <v>0</v>
          </cell>
          <cell r="R307">
            <v>0</v>
          </cell>
          <cell r="S307">
            <v>0</v>
          </cell>
          <cell r="T307">
            <v>0</v>
          </cell>
          <cell r="V307">
            <v>0</v>
          </cell>
          <cell r="W307">
            <v>0</v>
          </cell>
          <cell r="X307">
            <v>0</v>
          </cell>
        </row>
        <row r="308">
          <cell r="A308">
            <v>0</v>
          </cell>
          <cell r="B308">
            <v>0</v>
          </cell>
          <cell r="C308">
            <v>0</v>
          </cell>
          <cell r="D308">
            <v>0</v>
          </cell>
          <cell r="E308">
            <v>0</v>
          </cell>
          <cell r="F308">
            <v>0</v>
          </cell>
          <cell r="G308">
            <v>0</v>
          </cell>
          <cell r="H308">
            <v>0</v>
          </cell>
          <cell r="J308">
            <v>0</v>
          </cell>
          <cell r="K308">
            <v>0</v>
          </cell>
          <cell r="L308">
            <v>0</v>
          </cell>
          <cell r="N308">
            <v>0</v>
          </cell>
          <cell r="O308">
            <v>0</v>
          </cell>
          <cell r="P308">
            <v>0</v>
          </cell>
          <cell r="R308">
            <v>0</v>
          </cell>
          <cell r="S308">
            <v>0</v>
          </cell>
          <cell r="T308">
            <v>0</v>
          </cell>
          <cell r="V308">
            <v>0</v>
          </cell>
          <cell r="W308">
            <v>0</v>
          </cell>
          <cell r="X308">
            <v>0</v>
          </cell>
        </row>
        <row r="309">
          <cell r="A309">
            <v>0</v>
          </cell>
          <cell r="B309">
            <v>0</v>
          </cell>
          <cell r="C309">
            <v>0</v>
          </cell>
          <cell r="D309">
            <v>0</v>
          </cell>
          <cell r="E309">
            <v>0</v>
          </cell>
          <cell r="F309">
            <v>0</v>
          </cell>
          <cell r="G309">
            <v>0</v>
          </cell>
          <cell r="H309">
            <v>0</v>
          </cell>
          <cell r="J309">
            <v>0</v>
          </cell>
          <cell r="K309">
            <v>0</v>
          </cell>
          <cell r="L309">
            <v>0</v>
          </cell>
          <cell r="N309">
            <v>0</v>
          </cell>
          <cell r="O309">
            <v>0</v>
          </cell>
          <cell r="P309">
            <v>0</v>
          </cell>
          <cell r="R309">
            <v>0</v>
          </cell>
          <cell r="S309">
            <v>0</v>
          </cell>
          <cell r="T309">
            <v>0</v>
          </cell>
          <cell r="V309">
            <v>0</v>
          </cell>
          <cell r="W309">
            <v>0</v>
          </cell>
          <cell r="X309">
            <v>0</v>
          </cell>
        </row>
        <row r="310">
          <cell r="A310">
            <v>0</v>
          </cell>
          <cell r="B310">
            <v>0</v>
          </cell>
          <cell r="C310">
            <v>0</v>
          </cell>
          <cell r="D310">
            <v>0</v>
          </cell>
          <cell r="E310">
            <v>0</v>
          </cell>
          <cell r="F310">
            <v>0</v>
          </cell>
          <cell r="G310">
            <v>0</v>
          </cell>
          <cell r="H310">
            <v>0</v>
          </cell>
          <cell r="J310">
            <v>0</v>
          </cell>
          <cell r="K310">
            <v>0</v>
          </cell>
          <cell r="L310">
            <v>0</v>
          </cell>
          <cell r="N310">
            <v>0</v>
          </cell>
          <cell r="O310">
            <v>0</v>
          </cell>
          <cell r="P310">
            <v>0</v>
          </cell>
          <cell r="R310">
            <v>0</v>
          </cell>
          <cell r="S310">
            <v>0</v>
          </cell>
          <cell r="T310">
            <v>0</v>
          </cell>
          <cell r="V310">
            <v>0</v>
          </cell>
          <cell r="W310">
            <v>0</v>
          </cell>
          <cell r="X310">
            <v>0</v>
          </cell>
        </row>
        <row r="311">
          <cell r="A311">
            <v>0</v>
          </cell>
          <cell r="B311">
            <v>0</v>
          </cell>
          <cell r="C311">
            <v>0</v>
          </cell>
          <cell r="D311">
            <v>0</v>
          </cell>
          <cell r="E311">
            <v>0</v>
          </cell>
          <cell r="F311">
            <v>0</v>
          </cell>
          <cell r="G311">
            <v>0</v>
          </cell>
          <cell r="H311">
            <v>0</v>
          </cell>
          <cell r="J311">
            <v>0</v>
          </cell>
          <cell r="K311">
            <v>0</v>
          </cell>
          <cell r="L311">
            <v>0</v>
          </cell>
          <cell r="N311">
            <v>0</v>
          </cell>
          <cell r="O311">
            <v>0</v>
          </cell>
          <cell r="P311">
            <v>0</v>
          </cell>
          <cell r="R311">
            <v>0</v>
          </cell>
          <cell r="S311">
            <v>0</v>
          </cell>
          <cell r="T311">
            <v>0</v>
          </cell>
          <cell r="V311">
            <v>0</v>
          </cell>
          <cell r="W311">
            <v>0</v>
          </cell>
          <cell r="X311">
            <v>0</v>
          </cell>
        </row>
        <row r="312">
          <cell r="A312">
            <v>0</v>
          </cell>
          <cell r="B312">
            <v>0</v>
          </cell>
          <cell r="C312">
            <v>0</v>
          </cell>
          <cell r="D312">
            <v>0</v>
          </cell>
          <cell r="E312">
            <v>0</v>
          </cell>
          <cell r="F312">
            <v>0</v>
          </cell>
          <cell r="G312">
            <v>0</v>
          </cell>
          <cell r="H312">
            <v>0</v>
          </cell>
          <cell r="J312">
            <v>0</v>
          </cell>
          <cell r="K312">
            <v>0</v>
          </cell>
          <cell r="L312">
            <v>0</v>
          </cell>
          <cell r="N312">
            <v>0</v>
          </cell>
          <cell r="O312">
            <v>0</v>
          </cell>
          <cell r="P312">
            <v>0</v>
          </cell>
          <cell r="R312">
            <v>0</v>
          </cell>
          <cell r="S312">
            <v>0</v>
          </cell>
          <cell r="T312">
            <v>0</v>
          </cell>
          <cell r="V312">
            <v>0</v>
          </cell>
          <cell r="W312">
            <v>0</v>
          </cell>
          <cell r="X312">
            <v>0</v>
          </cell>
        </row>
        <row r="313">
          <cell r="A313">
            <v>0</v>
          </cell>
          <cell r="B313">
            <v>0</v>
          </cell>
          <cell r="C313">
            <v>0</v>
          </cell>
          <cell r="D313">
            <v>0</v>
          </cell>
          <cell r="E313">
            <v>0</v>
          </cell>
          <cell r="F313">
            <v>0</v>
          </cell>
          <cell r="G313">
            <v>0</v>
          </cell>
          <cell r="H313">
            <v>0</v>
          </cell>
          <cell r="J313">
            <v>0</v>
          </cell>
          <cell r="K313">
            <v>0</v>
          </cell>
          <cell r="L313">
            <v>0</v>
          </cell>
          <cell r="N313">
            <v>0</v>
          </cell>
          <cell r="O313">
            <v>0</v>
          </cell>
          <cell r="P313">
            <v>0</v>
          </cell>
          <cell r="R313">
            <v>0</v>
          </cell>
          <cell r="S313">
            <v>0</v>
          </cell>
          <cell r="T313">
            <v>0</v>
          </cell>
          <cell r="V313">
            <v>0</v>
          </cell>
          <cell r="W313">
            <v>0</v>
          </cell>
          <cell r="X313">
            <v>0</v>
          </cell>
        </row>
        <row r="314">
          <cell r="A314">
            <v>0</v>
          </cell>
          <cell r="B314">
            <v>0</v>
          </cell>
          <cell r="C314">
            <v>0</v>
          </cell>
          <cell r="D314">
            <v>0</v>
          </cell>
          <cell r="E314">
            <v>0</v>
          </cell>
          <cell r="F314">
            <v>0</v>
          </cell>
          <cell r="G314">
            <v>0</v>
          </cell>
          <cell r="H314">
            <v>0</v>
          </cell>
          <cell r="J314">
            <v>0</v>
          </cell>
          <cell r="K314">
            <v>0</v>
          </cell>
          <cell r="L314">
            <v>0</v>
          </cell>
          <cell r="N314">
            <v>0</v>
          </cell>
          <cell r="O314">
            <v>0</v>
          </cell>
          <cell r="P314">
            <v>0</v>
          </cell>
          <cell r="R314">
            <v>0</v>
          </cell>
          <cell r="S314">
            <v>0</v>
          </cell>
          <cell r="T314">
            <v>0</v>
          </cell>
          <cell r="V314">
            <v>0</v>
          </cell>
          <cell r="W314">
            <v>0</v>
          </cell>
          <cell r="X314">
            <v>0</v>
          </cell>
        </row>
        <row r="315">
          <cell r="A315">
            <v>0</v>
          </cell>
          <cell r="B315">
            <v>0</v>
          </cell>
          <cell r="C315">
            <v>0</v>
          </cell>
          <cell r="D315">
            <v>0</v>
          </cell>
          <cell r="E315">
            <v>0</v>
          </cell>
          <cell r="F315">
            <v>0</v>
          </cell>
          <cell r="G315">
            <v>0</v>
          </cell>
          <cell r="H315">
            <v>0</v>
          </cell>
          <cell r="J315">
            <v>0</v>
          </cell>
          <cell r="K315">
            <v>0</v>
          </cell>
          <cell r="L315">
            <v>0</v>
          </cell>
          <cell r="N315">
            <v>0</v>
          </cell>
          <cell r="O315">
            <v>0</v>
          </cell>
          <cell r="P315">
            <v>0</v>
          </cell>
          <cell r="R315">
            <v>0</v>
          </cell>
          <cell r="S315">
            <v>0</v>
          </cell>
          <cell r="T315">
            <v>0</v>
          </cell>
          <cell r="V315">
            <v>0</v>
          </cell>
          <cell r="W315">
            <v>0</v>
          </cell>
          <cell r="X315">
            <v>0</v>
          </cell>
        </row>
        <row r="316">
          <cell r="A316">
            <v>0</v>
          </cell>
          <cell r="B316">
            <v>0</v>
          </cell>
          <cell r="C316">
            <v>0</v>
          </cell>
          <cell r="D316">
            <v>0</v>
          </cell>
          <cell r="E316">
            <v>0</v>
          </cell>
          <cell r="F316">
            <v>0</v>
          </cell>
          <cell r="G316">
            <v>0</v>
          </cell>
          <cell r="H316">
            <v>0</v>
          </cell>
          <cell r="J316">
            <v>0</v>
          </cell>
          <cell r="K316">
            <v>0</v>
          </cell>
          <cell r="L316">
            <v>0</v>
          </cell>
          <cell r="N316">
            <v>0</v>
          </cell>
          <cell r="O316">
            <v>0</v>
          </cell>
          <cell r="P316">
            <v>0</v>
          </cell>
          <cell r="R316">
            <v>0</v>
          </cell>
          <cell r="S316">
            <v>0</v>
          </cell>
          <cell r="T316">
            <v>0</v>
          </cell>
          <cell r="V316">
            <v>0</v>
          </cell>
          <cell r="W316">
            <v>0</v>
          </cell>
          <cell r="X316">
            <v>0</v>
          </cell>
        </row>
        <row r="317">
          <cell r="A317">
            <v>0</v>
          </cell>
          <cell r="B317">
            <v>0</v>
          </cell>
          <cell r="C317">
            <v>0</v>
          </cell>
          <cell r="D317">
            <v>0</v>
          </cell>
          <cell r="E317">
            <v>0</v>
          </cell>
          <cell r="F317">
            <v>0</v>
          </cell>
          <cell r="G317">
            <v>0</v>
          </cell>
          <cell r="H317">
            <v>0</v>
          </cell>
          <cell r="J317">
            <v>0</v>
          </cell>
          <cell r="K317">
            <v>0</v>
          </cell>
          <cell r="L317">
            <v>0</v>
          </cell>
          <cell r="N317">
            <v>0</v>
          </cell>
          <cell r="O317">
            <v>0</v>
          </cell>
          <cell r="P317">
            <v>0</v>
          </cell>
          <cell r="R317">
            <v>0</v>
          </cell>
          <cell r="S317">
            <v>0</v>
          </cell>
          <cell r="T317">
            <v>0</v>
          </cell>
          <cell r="V317">
            <v>0</v>
          </cell>
          <cell r="W317">
            <v>0</v>
          </cell>
          <cell r="X317">
            <v>0</v>
          </cell>
        </row>
        <row r="318">
          <cell r="A318">
            <v>0</v>
          </cell>
          <cell r="B318">
            <v>0</v>
          </cell>
          <cell r="C318">
            <v>0</v>
          </cell>
          <cell r="D318">
            <v>0</v>
          </cell>
          <cell r="E318">
            <v>0</v>
          </cell>
          <cell r="F318">
            <v>0</v>
          </cell>
          <cell r="G318">
            <v>0</v>
          </cell>
          <cell r="H318">
            <v>0</v>
          </cell>
          <cell r="J318">
            <v>0</v>
          </cell>
          <cell r="K318">
            <v>0</v>
          </cell>
          <cell r="L318">
            <v>0</v>
          </cell>
          <cell r="N318">
            <v>0</v>
          </cell>
          <cell r="O318">
            <v>0</v>
          </cell>
          <cell r="P318">
            <v>0</v>
          </cell>
          <cell r="R318">
            <v>0</v>
          </cell>
          <cell r="S318">
            <v>0</v>
          </cell>
          <cell r="T318">
            <v>0</v>
          </cell>
          <cell r="V318">
            <v>0</v>
          </cell>
          <cell r="W318">
            <v>0</v>
          </cell>
          <cell r="X318">
            <v>0</v>
          </cell>
        </row>
        <row r="319">
          <cell r="A319">
            <v>0</v>
          </cell>
          <cell r="B319">
            <v>0</v>
          </cell>
          <cell r="C319">
            <v>0</v>
          </cell>
          <cell r="D319">
            <v>0</v>
          </cell>
          <cell r="E319">
            <v>0</v>
          </cell>
          <cell r="F319">
            <v>0</v>
          </cell>
          <cell r="G319">
            <v>0</v>
          </cell>
          <cell r="H319">
            <v>0</v>
          </cell>
          <cell r="J319">
            <v>0</v>
          </cell>
          <cell r="K319">
            <v>0</v>
          </cell>
          <cell r="L319">
            <v>0</v>
          </cell>
          <cell r="N319">
            <v>0</v>
          </cell>
          <cell r="O319">
            <v>0</v>
          </cell>
          <cell r="P319">
            <v>0</v>
          </cell>
          <cell r="R319">
            <v>0</v>
          </cell>
          <cell r="S319">
            <v>0</v>
          </cell>
          <cell r="T319">
            <v>0</v>
          </cell>
          <cell r="V319">
            <v>0</v>
          </cell>
          <cell r="W319">
            <v>0</v>
          </cell>
          <cell r="X319">
            <v>0</v>
          </cell>
        </row>
        <row r="320">
          <cell r="A320">
            <v>0</v>
          </cell>
          <cell r="B320">
            <v>0</v>
          </cell>
          <cell r="C320">
            <v>0</v>
          </cell>
          <cell r="D320">
            <v>0</v>
          </cell>
          <cell r="E320">
            <v>0</v>
          </cell>
          <cell r="F320">
            <v>0</v>
          </cell>
          <cell r="G320">
            <v>0</v>
          </cell>
          <cell r="H320">
            <v>0</v>
          </cell>
          <cell r="J320">
            <v>0</v>
          </cell>
          <cell r="K320">
            <v>0</v>
          </cell>
          <cell r="L320">
            <v>0</v>
          </cell>
          <cell r="N320">
            <v>0</v>
          </cell>
          <cell r="O320">
            <v>0</v>
          </cell>
          <cell r="P320">
            <v>0</v>
          </cell>
          <cell r="R320">
            <v>0</v>
          </cell>
          <cell r="S320">
            <v>0</v>
          </cell>
          <cell r="T320">
            <v>0</v>
          </cell>
          <cell r="V320">
            <v>0</v>
          </cell>
          <cell r="W320">
            <v>0</v>
          </cell>
          <cell r="X320">
            <v>0</v>
          </cell>
        </row>
        <row r="321">
          <cell r="A321">
            <v>0</v>
          </cell>
          <cell r="B321">
            <v>0</v>
          </cell>
          <cell r="C321">
            <v>0</v>
          </cell>
          <cell r="D321">
            <v>0</v>
          </cell>
          <cell r="E321">
            <v>0</v>
          </cell>
          <cell r="F321">
            <v>0</v>
          </cell>
          <cell r="G321">
            <v>0</v>
          </cell>
          <cell r="H321">
            <v>0</v>
          </cell>
          <cell r="J321">
            <v>0</v>
          </cell>
          <cell r="K321">
            <v>0</v>
          </cell>
          <cell r="L321">
            <v>0</v>
          </cell>
          <cell r="N321">
            <v>0</v>
          </cell>
          <cell r="O321">
            <v>0</v>
          </cell>
          <cell r="P321">
            <v>0</v>
          </cell>
          <cell r="R321">
            <v>0</v>
          </cell>
          <cell r="S321">
            <v>0</v>
          </cell>
          <cell r="T321">
            <v>0</v>
          </cell>
          <cell r="V321">
            <v>0</v>
          </cell>
          <cell r="W321">
            <v>0</v>
          </cell>
          <cell r="X321">
            <v>0</v>
          </cell>
        </row>
        <row r="322">
          <cell r="A322">
            <v>0</v>
          </cell>
          <cell r="B322">
            <v>0</v>
          </cell>
          <cell r="C322">
            <v>0</v>
          </cell>
          <cell r="D322">
            <v>0</v>
          </cell>
          <cell r="E322">
            <v>0</v>
          </cell>
          <cell r="F322">
            <v>0</v>
          </cell>
          <cell r="G322">
            <v>0</v>
          </cell>
          <cell r="H322">
            <v>0</v>
          </cell>
          <cell r="J322">
            <v>0</v>
          </cell>
          <cell r="K322">
            <v>0</v>
          </cell>
          <cell r="L322">
            <v>0</v>
          </cell>
          <cell r="N322">
            <v>0</v>
          </cell>
          <cell r="O322">
            <v>0</v>
          </cell>
          <cell r="P322">
            <v>0</v>
          </cell>
          <cell r="R322">
            <v>0</v>
          </cell>
          <cell r="S322">
            <v>0</v>
          </cell>
          <cell r="T322">
            <v>0</v>
          </cell>
          <cell r="V322">
            <v>0</v>
          </cell>
          <cell r="W322">
            <v>0</v>
          </cell>
          <cell r="X322">
            <v>0</v>
          </cell>
        </row>
        <row r="323">
          <cell r="A323">
            <v>0</v>
          </cell>
          <cell r="B323">
            <v>0</v>
          </cell>
          <cell r="C323">
            <v>0</v>
          </cell>
          <cell r="D323">
            <v>0</v>
          </cell>
          <cell r="E323">
            <v>0</v>
          </cell>
          <cell r="F323">
            <v>0</v>
          </cell>
          <cell r="G323">
            <v>0</v>
          </cell>
          <cell r="H323">
            <v>0</v>
          </cell>
          <cell r="J323">
            <v>0</v>
          </cell>
          <cell r="K323">
            <v>0</v>
          </cell>
          <cell r="L323">
            <v>0</v>
          </cell>
          <cell r="N323">
            <v>0</v>
          </cell>
          <cell r="O323">
            <v>0</v>
          </cell>
          <cell r="P323">
            <v>0</v>
          </cell>
          <cell r="R323">
            <v>0</v>
          </cell>
          <cell r="S323">
            <v>0</v>
          </cell>
          <cell r="T323">
            <v>0</v>
          </cell>
          <cell r="V323">
            <v>0</v>
          </cell>
          <cell r="W323">
            <v>0</v>
          </cell>
          <cell r="X323">
            <v>0</v>
          </cell>
        </row>
        <row r="324">
          <cell r="A324">
            <v>0</v>
          </cell>
          <cell r="B324">
            <v>0</v>
          </cell>
          <cell r="C324">
            <v>0</v>
          </cell>
          <cell r="D324">
            <v>0</v>
          </cell>
          <cell r="E324">
            <v>0</v>
          </cell>
          <cell r="F324">
            <v>0</v>
          </cell>
          <cell r="G324">
            <v>0</v>
          </cell>
          <cell r="H324">
            <v>0</v>
          </cell>
          <cell r="J324">
            <v>0</v>
          </cell>
          <cell r="K324">
            <v>0</v>
          </cell>
          <cell r="L324">
            <v>0</v>
          </cell>
          <cell r="N324">
            <v>0</v>
          </cell>
          <cell r="O324">
            <v>0</v>
          </cell>
          <cell r="P324">
            <v>0</v>
          </cell>
          <cell r="R324">
            <v>0</v>
          </cell>
          <cell r="S324">
            <v>0</v>
          </cell>
          <cell r="T324">
            <v>0</v>
          </cell>
          <cell r="V324">
            <v>0</v>
          </cell>
          <cell r="W324">
            <v>0</v>
          </cell>
          <cell r="X324">
            <v>0</v>
          </cell>
        </row>
        <row r="325">
          <cell r="A325">
            <v>0</v>
          </cell>
          <cell r="B325">
            <v>0</v>
          </cell>
          <cell r="C325">
            <v>0</v>
          </cell>
          <cell r="D325">
            <v>0</v>
          </cell>
          <cell r="E325">
            <v>0</v>
          </cell>
          <cell r="F325">
            <v>0</v>
          </cell>
          <cell r="G325">
            <v>0</v>
          </cell>
          <cell r="H325">
            <v>0</v>
          </cell>
          <cell r="J325">
            <v>0</v>
          </cell>
          <cell r="K325">
            <v>0</v>
          </cell>
          <cell r="L325">
            <v>0</v>
          </cell>
          <cell r="N325">
            <v>0</v>
          </cell>
          <cell r="O325">
            <v>0</v>
          </cell>
          <cell r="P325">
            <v>0</v>
          </cell>
          <cell r="R325">
            <v>0</v>
          </cell>
          <cell r="S325">
            <v>0</v>
          </cell>
          <cell r="T325">
            <v>0</v>
          </cell>
          <cell r="V325">
            <v>0</v>
          </cell>
          <cell r="W325">
            <v>0</v>
          </cell>
          <cell r="X325">
            <v>0</v>
          </cell>
        </row>
        <row r="326">
          <cell r="A326">
            <v>0</v>
          </cell>
          <cell r="B326">
            <v>0</v>
          </cell>
          <cell r="C326">
            <v>0</v>
          </cell>
          <cell r="D326">
            <v>0</v>
          </cell>
          <cell r="E326">
            <v>0</v>
          </cell>
          <cell r="F326">
            <v>0</v>
          </cell>
          <cell r="G326">
            <v>0</v>
          </cell>
          <cell r="H326">
            <v>0</v>
          </cell>
          <cell r="J326">
            <v>0</v>
          </cell>
          <cell r="K326">
            <v>0</v>
          </cell>
          <cell r="L326">
            <v>0</v>
          </cell>
          <cell r="N326">
            <v>0</v>
          </cell>
          <cell r="O326">
            <v>0</v>
          </cell>
          <cell r="P326">
            <v>0</v>
          </cell>
          <cell r="R326">
            <v>0</v>
          </cell>
          <cell r="S326">
            <v>0</v>
          </cell>
          <cell r="T326">
            <v>0</v>
          </cell>
          <cell r="V326">
            <v>0</v>
          </cell>
          <cell r="W326">
            <v>0</v>
          </cell>
          <cell r="X326">
            <v>0</v>
          </cell>
        </row>
        <row r="327">
          <cell r="A327">
            <v>0</v>
          </cell>
          <cell r="B327">
            <v>0</v>
          </cell>
          <cell r="C327">
            <v>0</v>
          </cell>
          <cell r="D327">
            <v>0</v>
          </cell>
          <cell r="E327">
            <v>0</v>
          </cell>
          <cell r="F327">
            <v>0</v>
          </cell>
          <cell r="G327">
            <v>0</v>
          </cell>
          <cell r="H327">
            <v>0</v>
          </cell>
          <cell r="J327">
            <v>0</v>
          </cell>
          <cell r="K327">
            <v>0</v>
          </cell>
          <cell r="L327">
            <v>0</v>
          </cell>
          <cell r="N327">
            <v>0</v>
          </cell>
          <cell r="O327">
            <v>0</v>
          </cell>
          <cell r="P327">
            <v>0</v>
          </cell>
          <cell r="R327">
            <v>0</v>
          </cell>
          <cell r="S327">
            <v>0</v>
          </cell>
          <cell r="T327">
            <v>0</v>
          </cell>
          <cell r="V327">
            <v>0</v>
          </cell>
          <cell r="W327">
            <v>0</v>
          </cell>
          <cell r="X327">
            <v>0</v>
          </cell>
        </row>
        <row r="328">
          <cell r="A328">
            <v>0</v>
          </cell>
          <cell r="B328">
            <v>0</v>
          </cell>
          <cell r="C328">
            <v>0</v>
          </cell>
          <cell r="D328">
            <v>0</v>
          </cell>
          <cell r="E328">
            <v>0</v>
          </cell>
          <cell r="F328">
            <v>0</v>
          </cell>
          <cell r="G328">
            <v>0</v>
          </cell>
          <cell r="H328">
            <v>0</v>
          </cell>
          <cell r="J328">
            <v>0</v>
          </cell>
          <cell r="K328">
            <v>0</v>
          </cell>
          <cell r="L328">
            <v>0</v>
          </cell>
          <cell r="N328">
            <v>0</v>
          </cell>
          <cell r="O328">
            <v>0</v>
          </cell>
          <cell r="P328">
            <v>0</v>
          </cell>
          <cell r="R328">
            <v>0</v>
          </cell>
          <cell r="S328">
            <v>0</v>
          </cell>
          <cell r="T328">
            <v>0</v>
          </cell>
          <cell r="V328">
            <v>0</v>
          </cell>
          <cell r="W328">
            <v>0</v>
          </cell>
          <cell r="X328">
            <v>0</v>
          </cell>
        </row>
        <row r="329">
          <cell r="A329">
            <v>0</v>
          </cell>
          <cell r="B329">
            <v>0</v>
          </cell>
          <cell r="C329">
            <v>0</v>
          </cell>
          <cell r="D329">
            <v>0</v>
          </cell>
          <cell r="E329">
            <v>0</v>
          </cell>
          <cell r="F329">
            <v>0</v>
          </cell>
          <cell r="G329">
            <v>0</v>
          </cell>
          <cell r="H329">
            <v>0</v>
          </cell>
          <cell r="J329">
            <v>0</v>
          </cell>
          <cell r="K329">
            <v>0</v>
          </cell>
          <cell r="L329">
            <v>0</v>
          </cell>
          <cell r="N329">
            <v>0</v>
          </cell>
          <cell r="O329">
            <v>0</v>
          </cell>
          <cell r="P329">
            <v>0</v>
          </cell>
          <cell r="R329">
            <v>0</v>
          </cell>
          <cell r="S329">
            <v>0</v>
          </cell>
          <cell r="T329">
            <v>0</v>
          </cell>
          <cell r="V329">
            <v>0</v>
          </cell>
          <cell r="W329">
            <v>0</v>
          </cell>
          <cell r="X329">
            <v>0</v>
          </cell>
        </row>
        <row r="330">
          <cell r="A330">
            <v>0</v>
          </cell>
          <cell r="B330">
            <v>0</v>
          </cell>
          <cell r="C330">
            <v>0</v>
          </cell>
          <cell r="D330">
            <v>0</v>
          </cell>
          <cell r="E330">
            <v>0</v>
          </cell>
          <cell r="F330">
            <v>0</v>
          </cell>
          <cell r="G330">
            <v>0</v>
          </cell>
          <cell r="H330">
            <v>0</v>
          </cell>
          <cell r="J330">
            <v>0</v>
          </cell>
          <cell r="K330">
            <v>0</v>
          </cell>
          <cell r="L330">
            <v>0</v>
          </cell>
          <cell r="N330">
            <v>0</v>
          </cell>
          <cell r="O330">
            <v>0</v>
          </cell>
          <cell r="P330">
            <v>0</v>
          </cell>
          <cell r="R330">
            <v>0</v>
          </cell>
          <cell r="S330">
            <v>0</v>
          </cell>
          <cell r="T330">
            <v>0</v>
          </cell>
          <cell r="V330">
            <v>0</v>
          </cell>
          <cell r="W330">
            <v>0</v>
          </cell>
          <cell r="X330">
            <v>0</v>
          </cell>
        </row>
        <row r="331">
          <cell r="A331">
            <v>0</v>
          </cell>
          <cell r="B331">
            <v>0</v>
          </cell>
          <cell r="C331">
            <v>0</v>
          </cell>
          <cell r="D331">
            <v>0</v>
          </cell>
          <cell r="E331">
            <v>0</v>
          </cell>
          <cell r="F331">
            <v>0</v>
          </cell>
          <cell r="G331">
            <v>0</v>
          </cell>
          <cell r="H331">
            <v>0</v>
          </cell>
          <cell r="J331">
            <v>0</v>
          </cell>
          <cell r="K331">
            <v>0</v>
          </cell>
          <cell r="L331">
            <v>0</v>
          </cell>
          <cell r="N331">
            <v>0</v>
          </cell>
          <cell r="O331">
            <v>0</v>
          </cell>
          <cell r="P331">
            <v>0</v>
          </cell>
          <cell r="R331">
            <v>0</v>
          </cell>
          <cell r="S331">
            <v>0</v>
          </cell>
          <cell r="T331">
            <v>0</v>
          </cell>
          <cell r="V331">
            <v>0</v>
          </cell>
          <cell r="W331">
            <v>0</v>
          </cell>
          <cell r="X331">
            <v>0</v>
          </cell>
        </row>
        <row r="332">
          <cell r="A332">
            <v>0</v>
          </cell>
          <cell r="B332">
            <v>0</v>
          </cell>
          <cell r="C332">
            <v>0</v>
          </cell>
          <cell r="D332">
            <v>0</v>
          </cell>
          <cell r="E332">
            <v>0</v>
          </cell>
          <cell r="F332">
            <v>0</v>
          </cell>
          <cell r="G332">
            <v>0</v>
          </cell>
          <cell r="H332">
            <v>0</v>
          </cell>
          <cell r="J332">
            <v>0</v>
          </cell>
          <cell r="K332">
            <v>0</v>
          </cell>
          <cell r="L332">
            <v>0</v>
          </cell>
          <cell r="N332">
            <v>0</v>
          </cell>
          <cell r="O332">
            <v>0</v>
          </cell>
          <cell r="P332">
            <v>0</v>
          </cell>
          <cell r="R332">
            <v>0</v>
          </cell>
          <cell r="S332">
            <v>0</v>
          </cell>
          <cell r="T332">
            <v>0</v>
          </cell>
          <cell r="V332">
            <v>0</v>
          </cell>
          <cell r="W332">
            <v>0</v>
          </cell>
          <cell r="X332">
            <v>0</v>
          </cell>
        </row>
        <row r="333">
          <cell r="A333">
            <v>0</v>
          </cell>
          <cell r="B333">
            <v>0</v>
          </cell>
          <cell r="C333">
            <v>0</v>
          </cell>
          <cell r="D333">
            <v>0</v>
          </cell>
          <cell r="E333">
            <v>0</v>
          </cell>
          <cell r="F333">
            <v>0</v>
          </cell>
          <cell r="G333">
            <v>0</v>
          </cell>
          <cell r="H333">
            <v>0</v>
          </cell>
          <cell r="J333">
            <v>0</v>
          </cell>
          <cell r="K333">
            <v>0</v>
          </cell>
          <cell r="L333">
            <v>0</v>
          </cell>
          <cell r="N333">
            <v>0</v>
          </cell>
          <cell r="O333">
            <v>0</v>
          </cell>
          <cell r="P333">
            <v>0</v>
          </cell>
          <cell r="R333">
            <v>0</v>
          </cell>
          <cell r="S333">
            <v>0</v>
          </cell>
          <cell r="T333">
            <v>0</v>
          </cell>
          <cell r="V333">
            <v>0</v>
          </cell>
          <cell r="W333">
            <v>0</v>
          </cell>
          <cell r="X333">
            <v>0</v>
          </cell>
        </row>
        <row r="334">
          <cell r="A334">
            <v>0</v>
          </cell>
          <cell r="B334">
            <v>0</v>
          </cell>
          <cell r="C334">
            <v>0</v>
          </cell>
          <cell r="D334">
            <v>0</v>
          </cell>
          <cell r="E334">
            <v>0</v>
          </cell>
          <cell r="F334">
            <v>0</v>
          </cell>
          <cell r="G334">
            <v>0</v>
          </cell>
          <cell r="H334">
            <v>0</v>
          </cell>
          <cell r="J334">
            <v>0</v>
          </cell>
          <cell r="K334">
            <v>0</v>
          </cell>
          <cell r="L334">
            <v>0</v>
          </cell>
          <cell r="N334">
            <v>0</v>
          </cell>
          <cell r="O334">
            <v>0</v>
          </cell>
          <cell r="P334">
            <v>0</v>
          </cell>
          <cell r="R334">
            <v>0</v>
          </cell>
          <cell r="S334">
            <v>0</v>
          </cell>
          <cell r="T334">
            <v>0</v>
          </cell>
          <cell r="V334">
            <v>0</v>
          </cell>
          <cell r="W334">
            <v>0</v>
          </cell>
          <cell r="X334">
            <v>0</v>
          </cell>
        </row>
        <row r="335">
          <cell r="A335">
            <v>0</v>
          </cell>
          <cell r="B335">
            <v>0</v>
          </cell>
          <cell r="C335">
            <v>0</v>
          </cell>
          <cell r="D335">
            <v>0</v>
          </cell>
          <cell r="E335">
            <v>0</v>
          </cell>
          <cell r="F335">
            <v>0</v>
          </cell>
          <cell r="G335">
            <v>0</v>
          </cell>
          <cell r="H335">
            <v>0</v>
          </cell>
          <cell r="J335">
            <v>0</v>
          </cell>
          <cell r="K335">
            <v>0</v>
          </cell>
          <cell r="L335">
            <v>0</v>
          </cell>
          <cell r="N335">
            <v>0</v>
          </cell>
          <cell r="O335">
            <v>0</v>
          </cell>
          <cell r="P335">
            <v>0</v>
          </cell>
          <cell r="R335">
            <v>0</v>
          </cell>
          <cell r="S335">
            <v>0</v>
          </cell>
          <cell r="T335">
            <v>0</v>
          </cell>
          <cell r="V335">
            <v>0</v>
          </cell>
          <cell r="W335">
            <v>0</v>
          </cell>
          <cell r="X335">
            <v>0</v>
          </cell>
        </row>
        <row r="336">
          <cell r="A336">
            <v>0</v>
          </cell>
          <cell r="B336">
            <v>0</v>
          </cell>
          <cell r="C336">
            <v>0</v>
          </cell>
          <cell r="D336">
            <v>0</v>
          </cell>
          <cell r="E336">
            <v>0</v>
          </cell>
          <cell r="F336">
            <v>0</v>
          </cell>
          <cell r="G336">
            <v>0</v>
          </cell>
          <cell r="H336">
            <v>0</v>
          </cell>
          <cell r="J336">
            <v>0</v>
          </cell>
          <cell r="K336">
            <v>0</v>
          </cell>
          <cell r="L336">
            <v>0</v>
          </cell>
          <cell r="N336">
            <v>0</v>
          </cell>
          <cell r="O336">
            <v>0</v>
          </cell>
          <cell r="P336">
            <v>0</v>
          </cell>
          <cell r="R336">
            <v>0</v>
          </cell>
          <cell r="S336">
            <v>0</v>
          </cell>
          <cell r="T336">
            <v>0</v>
          </cell>
          <cell r="V336">
            <v>0</v>
          </cell>
          <cell r="W336">
            <v>0</v>
          </cell>
          <cell r="X336">
            <v>0</v>
          </cell>
        </row>
        <row r="337">
          <cell r="A337">
            <v>0</v>
          </cell>
          <cell r="B337">
            <v>0</v>
          </cell>
          <cell r="C337">
            <v>0</v>
          </cell>
          <cell r="D337">
            <v>0</v>
          </cell>
          <cell r="E337">
            <v>0</v>
          </cell>
          <cell r="F337">
            <v>0</v>
          </cell>
          <cell r="G337">
            <v>0</v>
          </cell>
          <cell r="H337">
            <v>0</v>
          </cell>
          <cell r="J337">
            <v>0</v>
          </cell>
          <cell r="K337">
            <v>0</v>
          </cell>
          <cell r="L337">
            <v>0</v>
          </cell>
          <cell r="N337">
            <v>0</v>
          </cell>
          <cell r="O337">
            <v>0</v>
          </cell>
          <cell r="P337">
            <v>0</v>
          </cell>
          <cell r="R337">
            <v>0</v>
          </cell>
          <cell r="S337">
            <v>0</v>
          </cell>
          <cell r="T337">
            <v>0</v>
          </cell>
          <cell r="V337">
            <v>0</v>
          </cell>
          <cell r="W337">
            <v>0</v>
          </cell>
          <cell r="X337">
            <v>0</v>
          </cell>
        </row>
        <row r="338">
          <cell r="A338">
            <v>0</v>
          </cell>
          <cell r="B338">
            <v>0</v>
          </cell>
          <cell r="C338">
            <v>0</v>
          </cell>
          <cell r="D338">
            <v>0</v>
          </cell>
          <cell r="E338">
            <v>0</v>
          </cell>
          <cell r="F338">
            <v>0</v>
          </cell>
          <cell r="G338">
            <v>0</v>
          </cell>
          <cell r="H338">
            <v>0</v>
          </cell>
          <cell r="J338">
            <v>0</v>
          </cell>
          <cell r="K338">
            <v>0</v>
          </cell>
          <cell r="L338">
            <v>0</v>
          </cell>
          <cell r="N338">
            <v>0</v>
          </cell>
          <cell r="O338">
            <v>0</v>
          </cell>
          <cell r="P338">
            <v>0</v>
          </cell>
          <cell r="R338">
            <v>0</v>
          </cell>
          <cell r="S338">
            <v>0</v>
          </cell>
          <cell r="T338">
            <v>0</v>
          </cell>
          <cell r="V338">
            <v>0</v>
          </cell>
          <cell r="W338">
            <v>0</v>
          </cell>
          <cell r="X338">
            <v>0</v>
          </cell>
        </row>
        <row r="339">
          <cell r="A339">
            <v>0</v>
          </cell>
          <cell r="B339">
            <v>0</v>
          </cell>
          <cell r="C339">
            <v>0</v>
          </cell>
          <cell r="D339">
            <v>0</v>
          </cell>
          <cell r="E339">
            <v>0</v>
          </cell>
          <cell r="F339">
            <v>0</v>
          </cell>
          <cell r="G339">
            <v>0</v>
          </cell>
          <cell r="H339">
            <v>0</v>
          </cell>
          <cell r="J339">
            <v>0</v>
          </cell>
          <cell r="K339">
            <v>0</v>
          </cell>
          <cell r="L339">
            <v>0</v>
          </cell>
          <cell r="N339">
            <v>0</v>
          </cell>
          <cell r="O339">
            <v>0</v>
          </cell>
          <cell r="P339">
            <v>0</v>
          </cell>
          <cell r="R339">
            <v>0</v>
          </cell>
          <cell r="S339">
            <v>0</v>
          </cell>
          <cell r="T339">
            <v>0</v>
          </cell>
          <cell r="V339">
            <v>0</v>
          </cell>
          <cell r="W339">
            <v>0</v>
          </cell>
          <cell r="X339">
            <v>0</v>
          </cell>
        </row>
        <row r="340">
          <cell r="A340">
            <v>0</v>
          </cell>
          <cell r="B340">
            <v>0</v>
          </cell>
          <cell r="C340">
            <v>0</v>
          </cell>
          <cell r="D340">
            <v>0</v>
          </cell>
          <cell r="E340">
            <v>0</v>
          </cell>
          <cell r="F340">
            <v>0</v>
          </cell>
          <cell r="G340">
            <v>0</v>
          </cell>
          <cell r="H340">
            <v>0</v>
          </cell>
          <cell r="J340">
            <v>0</v>
          </cell>
          <cell r="K340">
            <v>0</v>
          </cell>
          <cell r="L340">
            <v>0</v>
          </cell>
          <cell r="N340">
            <v>0</v>
          </cell>
          <cell r="O340">
            <v>0</v>
          </cell>
          <cell r="P340">
            <v>0</v>
          </cell>
          <cell r="R340">
            <v>0</v>
          </cell>
          <cell r="S340">
            <v>0</v>
          </cell>
          <cell r="T340">
            <v>0</v>
          </cell>
          <cell r="V340">
            <v>0</v>
          </cell>
          <cell r="W340">
            <v>0</v>
          </cell>
          <cell r="X340">
            <v>0</v>
          </cell>
        </row>
        <row r="341">
          <cell r="A341">
            <v>0</v>
          </cell>
          <cell r="B341">
            <v>0</v>
          </cell>
          <cell r="C341">
            <v>0</v>
          </cell>
          <cell r="D341">
            <v>0</v>
          </cell>
          <cell r="E341">
            <v>0</v>
          </cell>
          <cell r="F341">
            <v>0</v>
          </cell>
          <cell r="G341">
            <v>0</v>
          </cell>
          <cell r="H341">
            <v>0</v>
          </cell>
          <cell r="J341">
            <v>0</v>
          </cell>
          <cell r="K341">
            <v>0</v>
          </cell>
          <cell r="L341">
            <v>0</v>
          </cell>
          <cell r="N341">
            <v>0</v>
          </cell>
          <cell r="O341">
            <v>0</v>
          </cell>
          <cell r="P341">
            <v>0</v>
          </cell>
          <cell r="R341">
            <v>0</v>
          </cell>
          <cell r="S341">
            <v>0</v>
          </cell>
          <cell r="T341">
            <v>0</v>
          </cell>
          <cell r="V341">
            <v>0</v>
          </cell>
          <cell r="W341">
            <v>0</v>
          </cell>
          <cell r="X341">
            <v>0</v>
          </cell>
        </row>
        <row r="342">
          <cell r="A342">
            <v>0</v>
          </cell>
          <cell r="B342">
            <v>0</v>
          </cell>
          <cell r="C342">
            <v>0</v>
          </cell>
          <cell r="D342">
            <v>0</v>
          </cell>
          <cell r="E342">
            <v>0</v>
          </cell>
          <cell r="F342">
            <v>0</v>
          </cell>
          <cell r="G342">
            <v>0</v>
          </cell>
          <cell r="H342">
            <v>0</v>
          </cell>
          <cell r="J342">
            <v>0</v>
          </cell>
          <cell r="K342">
            <v>0</v>
          </cell>
          <cell r="L342">
            <v>0</v>
          </cell>
          <cell r="N342">
            <v>0</v>
          </cell>
          <cell r="O342">
            <v>0</v>
          </cell>
          <cell r="P342">
            <v>0</v>
          </cell>
          <cell r="R342">
            <v>0</v>
          </cell>
          <cell r="S342">
            <v>0</v>
          </cell>
          <cell r="T342">
            <v>0</v>
          </cell>
          <cell r="V342">
            <v>0</v>
          </cell>
          <cell r="W342">
            <v>0</v>
          </cell>
          <cell r="X342">
            <v>0</v>
          </cell>
        </row>
        <row r="343">
          <cell r="A343">
            <v>0</v>
          </cell>
          <cell r="B343">
            <v>0</v>
          </cell>
          <cell r="C343">
            <v>0</v>
          </cell>
          <cell r="D343">
            <v>0</v>
          </cell>
          <cell r="E343">
            <v>0</v>
          </cell>
          <cell r="F343">
            <v>0</v>
          </cell>
          <cell r="G343">
            <v>0</v>
          </cell>
          <cell r="H343">
            <v>0</v>
          </cell>
          <cell r="J343">
            <v>0</v>
          </cell>
          <cell r="K343">
            <v>0</v>
          </cell>
          <cell r="L343">
            <v>0</v>
          </cell>
          <cell r="N343">
            <v>0</v>
          </cell>
          <cell r="O343">
            <v>0</v>
          </cell>
          <cell r="P343">
            <v>0</v>
          </cell>
          <cell r="R343">
            <v>0</v>
          </cell>
          <cell r="S343">
            <v>0</v>
          </cell>
          <cell r="T343">
            <v>0</v>
          </cell>
          <cell r="V343">
            <v>0</v>
          </cell>
          <cell r="W343">
            <v>0</v>
          </cell>
          <cell r="X343">
            <v>0</v>
          </cell>
        </row>
        <row r="344">
          <cell r="A344">
            <v>0</v>
          </cell>
          <cell r="B344">
            <v>0</v>
          </cell>
          <cell r="C344">
            <v>0</v>
          </cell>
          <cell r="D344">
            <v>0</v>
          </cell>
          <cell r="E344">
            <v>0</v>
          </cell>
          <cell r="F344">
            <v>0</v>
          </cell>
          <cell r="G344">
            <v>0</v>
          </cell>
          <cell r="H344">
            <v>0</v>
          </cell>
          <cell r="J344">
            <v>0</v>
          </cell>
          <cell r="K344">
            <v>0</v>
          </cell>
          <cell r="L344">
            <v>0</v>
          </cell>
          <cell r="N344">
            <v>0</v>
          </cell>
          <cell r="O344">
            <v>0</v>
          </cell>
          <cell r="P344">
            <v>0</v>
          </cell>
          <cell r="R344">
            <v>0</v>
          </cell>
          <cell r="S344">
            <v>0</v>
          </cell>
          <cell r="T344">
            <v>0</v>
          </cell>
          <cell r="V344">
            <v>0</v>
          </cell>
          <cell r="W344">
            <v>0</v>
          </cell>
          <cell r="X344">
            <v>0</v>
          </cell>
        </row>
        <row r="345">
          <cell r="A345">
            <v>0</v>
          </cell>
          <cell r="B345">
            <v>0</v>
          </cell>
          <cell r="C345">
            <v>0</v>
          </cell>
          <cell r="D345">
            <v>0</v>
          </cell>
          <cell r="E345">
            <v>0</v>
          </cell>
          <cell r="F345">
            <v>0</v>
          </cell>
          <cell r="G345">
            <v>0</v>
          </cell>
          <cell r="H345">
            <v>0</v>
          </cell>
          <cell r="J345">
            <v>0</v>
          </cell>
          <cell r="K345">
            <v>0</v>
          </cell>
          <cell r="L345">
            <v>0</v>
          </cell>
          <cell r="N345">
            <v>0</v>
          </cell>
          <cell r="O345">
            <v>0</v>
          </cell>
          <cell r="P345">
            <v>0</v>
          </cell>
          <cell r="R345">
            <v>0</v>
          </cell>
          <cell r="S345">
            <v>0</v>
          </cell>
          <cell r="T345">
            <v>0</v>
          </cell>
          <cell r="V345">
            <v>0</v>
          </cell>
          <cell r="W345">
            <v>0</v>
          </cell>
          <cell r="X345">
            <v>0</v>
          </cell>
        </row>
        <row r="346">
          <cell r="A346">
            <v>0</v>
          </cell>
          <cell r="B346">
            <v>0</v>
          </cell>
          <cell r="C346">
            <v>0</v>
          </cell>
          <cell r="D346">
            <v>0</v>
          </cell>
          <cell r="E346">
            <v>0</v>
          </cell>
          <cell r="F346">
            <v>0</v>
          </cell>
          <cell r="G346">
            <v>0</v>
          </cell>
          <cell r="H346">
            <v>0</v>
          </cell>
          <cell r="J346">
            <v>0</v>
          </cell>
          <cell r="K346">
            <v>0</v>
          </cell>
          <cell r="L346">
            <v>0</v>
          </cell>
          <cell r="N346">
            <v>0</v>
          </cell>
          <cell r="O346">
            <v>0</v>
          </cell>
          <cell r="P346">
            <v>0</v>
          </cell>
          <cell r="R346">
            <v>0</v>
          </cell>
          <cell r="S346">
            <v>0</v>
          </cell>
          <cell r="T346">
            <v>0</v>
          </cell>
          <cell r="V346">
            <v>0</v>
          </cell>
          <cell r="W346">
            <v>0</v>
          </cell>
          <cell r="X346">
            <v>0</v>
          </cell>
        </row>
        <row r="347">
          <cell r="A347">
            <v>0</v>
          </cell>
          <cell r="B347">
            <v>0</v>
          </cell>
          <cell r="C347">
            <v>0</v>
          </cell>
          <cell r="D347">
            <v>0</v>
          </cell>
          <cell r="E347">
            <v>0</v>
          </cell>
          <cell r="F347">
            <v>0</v>
          </cell>
          <cell r="G347">
            <v>0</v>
          </cell>
          <cell r="H347">
            <v>0</v>
          </cell>
          <cell r="J347">
            <v>0</v>
          </cell>
          <cell r="K347">
            <v>0</v>
          </cell>
          <cell r="L347">
            <v>0</v>
          </cell>
          <cell r="N347">
            <v>0</v>
          </cell>
          <cell r="O347">
            <v>0</v>
          </cell>
          <cell r="P347">
            <v>0</v>
          </cell>
          <cell r="R347">
            <v>0</v>
          </cell>
          <cell r="S347">
            <v>0</v>
          </cell>
          <cell r="T347">
            <v>0</v>
          </cell>
          <cell r="V347">
            <v>0</v>
          </cell>
          <cell r="W347">
            <v>0</v>
          </cell>
          <cell r="X347">
            <v>0</v>
          </cell>
        </row>
        <row r="348">
          <cell r="A348">
            <v>0</v>
          </cell>
          <cell r="B348">
            <v>0</v>
          </cell>
          <cell r="C348">
            <v>0</v>
          </cell>
          <cell r="D348">
            <v>0</v>
          </cell>
          <cell r="E348">
            <v>0</v>
          </cell>
          <cell r="F348">
            <v>0</v>
          </cell>
          <cell r="G348">
            <v>0</v>
          </cell>
          <cell r="H348">
            <v>0</v>
          </cell>
          <cell r="J348">
            <v>0</v>
          </cell>
          <cell r="K348">
            <v>0</v>
          </cell>
          <cell r="L348">
            <v>0</v>
          </cell>
          <cell r="N348">
            <v>0</v>
          </cell>
          <cell r="O348">
            <v>0</v>
          </cell>
          <cell r="P348">
            <v>0</v>
          </cell>
          <cell r="R348">
            <v>0</v>
          </cell>
          <cell r="S348">
            <v>0</v>
          </cell>
          <cell r="T348">
            <v>0</v>
          </cell>
          <cell r="V348">
            <v>0</v>
          </cell>
          <cell r="W348">
            <v>0</v>
          </cell>
          <cell r="X348">
            <v>0</v>
          </cell>
        </row>
        <row r="349">
          <cell r="A349">
            <v>0</v>
          </cell>
          <cell r="B349">
            <v>0</v>
          </cell>
          <cell r="C349">
            <v>0</v>
          </cell>
          <cell r="D349">
            <v>0</v>
          </cell>
          <cell r="E349">
            <v>0</v>
          </cell>
          <cell r="F349">
            <v>0</v>
          </cell>
          <cell r="G349">
            <v>0</v>
          </cell>
          <cell r="H349">
            <v>0</v>
          </cell>
          <cell r="J349">
            <v>0</v>
          </cell>
          <cell r="K349">
            <v>0</v>
          </cell>
          <cell r="L349">
            <v>0</v>
          </cell>
          <cell r="N349">
            <v>0</v>
          </cell>
          <cell r="O349">
            <v>0</v>
          </cell>
          <cell r="P349">
            <v>0</v>
          </cell>
          <cell r="R349">
            <v>0</v>
          </cell>
          <cell r="S349">
            <v>0</v>
          </cell>
          <cell r="T349">
            <v>0</v>
          </cell>
          <cell r="V349">
            <v>0</v>
          </cell>
          <cell r="W349">
            <v>0</v>
          </cell>
          <cell r="X349">
            <v>0</v>
          </cell>
        </row>
        <row r="350">
          <cell r="A350">
            <v>0</v>
          </cell>
          <cell r="B350">
            <v>0</v>
          </cell>
          <cell r="C350">
            <v>0</v>
          </cell>
          <cell r="D350">
            <v>0</v>
          </cell>
          <cell r="E350">
            <v>0</v>
          </cell>
          <cell r="F350">
            <v>0</v>
          </cell>
          <cell r="G350">
            <v>0</v>
          </cell>
          <cell r="H350">
            <v>0</v>
          </cell>
          <cell r="J350">
            <v>0</v>
          </cell>
          <cell r="K350">
            <v>0</v>
          </cell>
          <cell r="L350">
            <v>0</v>
          </cell>
          <cell r="N350">
            <v>0</v>
          </cell>
          <cell r="O350">
            <v>0</v>
          </cell>
          <cell r="P350">
            <v>0</v>
          </cell>
          <cell r="R350">
            <v>0</v>
          </cell>
          <cell r="S350">
            <v>0</v>
          </cell>
          <cell r="T350">
            <v>0</v>
          </cell>
          <cell r="V350">
            <v>0</v>
          </cell>
          <cell r="W350">
            <v>0</v>
          </cell>
          <cell r="X350">
            <v>0</v>
          </cell>
        </row>
        <row r="351">
          <cell r="A351">
            <v>0</v>
          </cell>
          <cell r="B351">
            <v>0</v>
          </cell>
          <cell r="C351">
            <v>0</v>
          </cell>
          <cell r="D351">
            <v>0</v>
          </cell>
          <cell r="E351">
            <v>0</v>
          </cell>
          <cell r="F351">
            <v>0</v>
          </cell>
          <cell r="G351">
            <v>0</v>
          </cell>
          <cell r="H351">
            <v>0</v>
          </cell>
          <cell r="J351">
            <v>0</v>
          </cell>
          <cell r="K351">
            <v>0</v>
          </cell>
          <cell r="L351">
            <v>0</v>
          </cell>
          <cell r="N351">
            <v>0</v>
          </cell>
          <cell r="O351">
            <v>0</v>
          </cell>
          <cell r="P351">
            <v>0</v>
          </cell>
          <cell r="R351">
            <v>0</v>
          </cell>
          <cell r="S351">
            <v>0</v>
          </cell>
          <cell r="T351">
            <v>0</v>
          </cell>
          <cell r="V351">
            <v>0</v>
          </cell>
          <cell r="W351">
            <v>0</v>
          </cell>
          <cell r="X351">
            <v>0</v>
          </cell>
        </row>
        <row r="352">
          <cell r="A352">
            <v>0</v>
          </cell>
          <cell r="B352">
            <v>0</v>
          </cell>
          <cell r="C352">
            <v>0</v>
          </cell>
          <cell r="D352">
            <v>0</v>
          </cell>
          <cell r="E352">
            <v>0</v>
          </cell>
          <cell r="F352">
            <v>0</v>
          </cell>
          <cell r="G352">
            <v>0</v>
          </cell>
          <cell r="H352">
            <v>0</v>
          </cell>
          <cell r="J352">
            <v>0</v>
          </cell>
          <cell r="K352">
            <v>0</v>
          </cell>
          <cell r="L352">
            <v>0</v>
          </cell>
          <cell r="N352">
            <v>0</v>
          </cell>
          <cell r="O352">
            <v>0</v>
          </cell>
          <cell r="P352">
            <v>0</v>
          </cell>
          <cell r="R352">
            <v>0</v>
          </cell>
          <cell r="S352">
            <v>0</v>
          </cell>
          <cell r="T352">
            <v>0</v>
          </cell>
          <cell r="V352">
            <v>0</v>
          </cell>
          <cell r="W352">
            <v>0</v>
          </cell>
          <cell r="X352">
            <v>0</v>
          </cell>
        </row>
        <row r="353">
          <cell r="A353">
            <v>0</v>
          </cell>
          <cell r="B353">
            <v>0</v>
          </cell>
          <cell r="C353">
            <v>0</v>
          </cell>
          <cell r="D353">
            <v>0</v>
          </cell>
          <cell r="E353">
            <v>0</v>
          </cell>
          <cell r="F353">
            <v>0</v>
          </cell>
          <cell r="G353">
            <v>0</v>
          </cell>
          <cell r="H353">
            <v>0</v>
          </cell>
          <cell r="J353">
            <v>0</v>
          </cell>
          <cell r="K353">
            <v>0</v>
          </cell>
          <cell r="L353">
            <v>0</v>
          </cell>
          <cell r="N353">
            <v>0</v>
          </cell>
          <cell r="O353">
            <v>0</v>
          </cell>
          <cell r="P353">
            <v>0</v>
          </cell>
          <cell r="R353">
            <v>0</v>
          </cell>
          <cell r="S353">
            <v>0</v>
          </cell>
          <cell r="T353">
            <v>0</v>
          </cell>
          <cell r="V353">
            <v>0</v>
          </cell>
          <cell r="W353">
            <v>0</v>
          </cell>
          <cell r="X353">
            <v>0</v>
          </cell>
        </row>
        <row r="354">
          <cell r="A354">
            <v>0</v>
          </cell>
          <cell r="B354">
            <v>0</v>
          </cell>
          <cell r="C354">
            <v>0</v>
          </cell>
          <cell r="D354">
            <v>0</v>
          </cell>
          <cell r="E354">
            <v>0</v>
          </cell>
          <cell r="F354">
            <v>0</v>
          </cell>
          <cell r="G354">
            <v>0</v>
          </cell>
          <cell r="H354">
            <v>0</v>
          </cell>
          <cell r="J354">
            <v>0</v>
          </cell>
          <cell r="K354">
            <v>0</v>
          </cell>
          <cell r="L354">
            <v>0</v>
          </cell>
          <cell r="N354">
            <v>0</v>
          </cell>
          <cell r="O354">
            <v>0</v>
          </cell>
          <cell r="P354">
            <v>0</v>
          </cell>
          <cell r="R354">
            <v>0</v>
          </cell>
          <cell r="S354">
            <v>0</v>
          </cell>
          <cell r="T354">
            <v>0</v>
          </cell>
          <cell r="V354">
            <v>0</v>
          </cell>
          <cell r="W354">
            <v>0</v>
          </cell>
          <cell r="X354">
            <v>0</v>
          </cell>
        </row>
        <row r="355">
          <cell r="A355">
            <v>0</v>
          </cell>
          <cell r="B355">
            <v>0</v>
          </cell>
          <cell r="C355">
            <v>0</v>
          </cell>
          <cell r="D355">
            <v>0</v>
          </cell>
          <cell r="E355">
            <v>0</v>
          </cell>
          <cell r="F355">
            <v>0</v>
          </cell>
          <cell r="G355">
            <v>0</v>
          </cell>
          <cell r="H355">
            <v>0</v>
          </cell>
          <cell r="J355">
            <v>0</v>
          </cell>
          <cell r="K355">
            <v>0</v>
          </cell>
          <cell r="L355">
            <v>0</v>
          </cell>
          <cell r="N355">
            <v>0</v>
          </cell>
          <cell r="O355">
            <v>0</v>
          </cell>
          <cell r="P355">
            <v>0</v>
          </cell>
          <cell r="R355">
            <v>0</v>
          </cell>
          <cell r="S355">
            <v>0</v>
          </cell>
          <cell r="T355">
            <v>0</v>
          </cell>
          <cell r="V355">
            <v>0</v>
          </cell>
          <cell r="W355">
            <v>0</v>
          </cell>
          <cell r="X355">
            <v>0</v>
          </cell>
        </row>
        <row r="356">
          <cell r="A356">
            <v>0</v>
          </cell>
          <cell r="B356">
            <v>0</v>
          </cell>
          <cell r="C356">
            <v>0</v>
          </cell>
          <cell r="D356">
            <v>0</v>
          </cell>
          <cell r="E356">
            <v>0</v>
          </cell>
          <cell r="F356">
            <v>0</v>
          </cell>
          <cell r="G356">
            <v>0</v>
          </cell>
          <cell r="H356">
            <v>0</v>
          </cell>
          <cell r="J356">
            <v>0</v>
          </cell>
          <cell r="K356">
            <v>0</v>
          </cell>
          <cell r="L356">
            <v>0</v>
          </cell>
          <cell r="N356">
            <v>0</v>
          </cell>
          <cell r="O356">
            <v>0</v>
          </cell>
          <cell r="P356">
            <v>0</v>
          </cell>
          <cell r="R356">
            <v>0</v>
          </cell>
          <cell r="S356">
            <v>0</v>
          </cell>
          <cell r="T356">
            <v>0</v>
          </cell>
          <cell r="V356">
            <v>0</v>
          </cell>
          <cell r="W356">
            <v>0</v>
          </cell>
          <cell r="X356">
            <v>0</v>
          </cell>
        </row>
        <row r="357">
          <cell r="A357">
            <v>0</v>
          </cell>
          <cell r="B357">
            <v>0</v>
          </cell>
          <cell r="C357">
            <v>0</v>
          </cell>
          <cell r="D357">
            <v>0</v>
          </cell>
          <cell r="E357">
            <v>0</v>
          </cell>
          <cell r="F357">
            <v>0</v>
          </cell>
          <cell r="G357">
            <v>0</v>
          </cell>
          <cell r="H357">
            <v>0</v>
          </cell>
          <cell r="J357">
            <v>0</v>
          </cell>
          <cell r="K357">
            <v>0</v>
          </cell>
          <cell r="L357">
            <v>0</v>
          </cell>
          <cell r="N357">
            <v>0</v>
          </cell>
          <cell r="O357">
            <v>0</v>
          </cell>
          <cell r="P357">
            <v>0</v>
          </cell>
          <cell r="R357">
            <v>0</v>
          </cell>
          <cell r="S357">
            <v>0</v>
          </cell>
          <cell r="T357">
            <v>0</v>
          </cell>
          <cell r="V357">
            <v>0</v>
          </cell>
          <cell r="W357">
            <v>0</v>
          </cell>
          <cell r="X357">
            <v>0</v>
          </cell>
        </row>
        <row r="358">
          <cell r="A358">
            <v>0</v>
          </cell>
          <cell r="B358">
            <v>0</v>
          </cell>
          <cell r="C358">
            <v>0</v>
          </cell>
          <cell r="D358">
            <v>0</v>
          </cell>
          <cell r="E358">
            <v>0</v>
          </cell>
          <cell r="F358">
            <v>0</v>
          </cell>
          <cell r="G358">
            <v>0</v>
          </cell>
          <cell r="H358">
            <v>0</v>
          </cell>
          <cell r="J358">
            <v>0</v>
          </cell>
          <cell r="K358">
            <v>0</v>
          </cell>
          <cell r="L358">
            <v>0</v>
          </cell>
          <cell r="N358">
            <v>0</v>
          </cell>
          <cell r="O358">
            <v>0</v>
          </cell>
          <cell r="P358">
            <v>0</v>
          </cell>
          <cell r="R358">
            <v>0</v>
          </cell>
          <cell r="S358">
            <v>0</v>
          </cell>
          <cell r="T358">
            <v>0</v>
          </cell>
          <cell r="V358">
            <v>0</v>
          </cell>
          <cell r="W358">
            <v>0</v>
          </cell>
          <cell r="X358">
            <v>0</v>
          </cell>
        </row>
        <row r="359">
          <cell r="A359">
            <v>0</v>
          </cell>
          <cell r="B359">
            <v>0</v>
          </cell>
          <cell r="C359">
            <v>0</v>
          </cell>
          <cell r="D359">
            <v>0</v>
          </cell>
          <cell r="E359">
            <v>0</v>
          </cell>
          <cell r="F359">
            <v>0</v>
          </cell>
          <cell r="G359">
            <v>0</v>
          </cell>
          <cell r="H359">
            <v>0</v>
          </cell>
          <cell r="J359">
            <v>0</v>
          </cell>
          <cell r="K359">
            <v>0</v>
          </cell>
          <cell r="L359">
            <v>0</v>
          </cell>
          <cell r="N359">
            <v>0</v>
          </cell>
          <cell r="O359">
            <v>0</v>
          </cell>
          <cell r="P359">
            <v>0</v>
          </cell>
          <cell r="R359">
            <v>0</v>
          </cell>
          <cell r="S359">
            <v>0</v>
          </cell>
          <cell r="T359">
            <v>0</v>
          </cell>
          <cell r="V359">
            <v>0</v>
          </cell>
          <cell r="W359">
            <v>0</v>
          </cell>
          <cell r="X359">
            <v>0</v>
          </cell>
        </row>
        <row r="360">
          <cell r="A360">
            <v>0</v>
          </cell>
          <cell r="B360">
            <v>0</v>
          </cell>
          <cell r="C360">
            <v>0</v>
          </cell>
          <cell r="D360">
            <v>0</v>
          </cell>
          <cell r="E360">
            <v>0</v>
          </cell>
          <cell r="F360">
            <v>0</v>
          </cell>
          <cell r="G360">
            <v>0</v>
          </cell>
          <cell r="H360">
            <v>0</v>
          </cell>
          <cell r="J360">
            <v>0</v>
          </cell>
          <cell r="K360">
            <v>0</v>
          </cell>
          <cell r="L360">
            <v>0</v>
          </cell>
          <cell r="N360">
            <v>0</v>
          </cell>
          <cell r="O360">
            <v>0</v>
          </cell>
          <cell r="P360">
            <v>0</v>
          </cell>
          <cell r="R360">
            <v>0</v>
          </cell>
          <cell r="S360">
            <v>0</v>
          </cell>
          <cell r="T360">
            <v>0</v>
          </cell>
          <cell r="V360">
            <v>0</v>
          </cell>
          <cell r="W360">
            <v>0</v>
          </cell>
          <cell r="X360">
            <v>0</v>
          </cell>
        </row>
        <row r="361">
          <cell r="A361">
            <v>0</v>
          </cell>
          <cell r="B361">
            <v>0</v>
          </cell>
          <cell r="C361">
            <v>0</v>
          </cell>
          <cell r="D361">
            <v>0</v>
          </cell>
          <cell r="E361">
            <v>0</v>
          </cell>
          <cell r="F361">
            <v>0</v>
          </cell>
          <cell r="G361">
            <v>0</v>
          </cell>
          <cell r="H361">
            <v>0</v>
          </cell>
          <cell r="J361">
            <v>0</v>
          </cell>
          <cell r="K361">
            <v>0</v>
          </cell>
          <cell r="L361">
            <v>0</v>
          </cell>
          <cell r="N361">
            <v>0</v>
          </cell>
          <cell r="O361">
            <v>0</v>
          </cell>
          <cell r="P361">
            <v>0</v>
          </cell>
          <cell r="R361">
            <v>0</v>
          </cell>
          <cell r="S361">
            <v>0</v>
          </cell>
          <cell r="T361">
            <v>0</v>
          </cell>
          <cell r="V361">
            <v>0</v>
          </cell>
          <cell r="W361">
            <v>0</v>
          </cell>
          <cell r="X361">
            <v>0</v>
          </cell>
        </row>
        <row r="362">
          <cell r="A362">
            <v>0</v>
          </cell>
          <cell r="B362">
            <v>0</v>
          </cell>
          <cell r="C362">
            <v>0</v>
          </cell>
          <cell r="D362">
            <v>0</v>
          </cell>
          <cell r="E362">
            <v>0</v>
          </cell>
          <cell r="F362">
            <v>0</v>
          </cell>
          <cell r="G362">
            <v>0</v>
          </cell>
          <cell r="H362">
            <v>0</v>
          </cell>
          <cell r="J362">
            <v>0</v>
          </cell>
          <cell r="K362">
            <v>0</v>
          </cell>
          <cell r="L362">
            <v>0</v>
          </cell>
          <cell r="N362">
            <v>0</v>
          </cell>
          <cell r="O362">
            <v>0</v>
          </cell>
          <cell r="P362">
            <v>0</v>
          </cell>
          <cell r="R362">
            <v>0</v>
          </cell>
          <cell r="S362">
            <v>0</v>
          </cell>
          <cell r="T362">
            <v>0</v>
          </cell>
          <cell r="V362">
            <v>0</v>
          </cell>
          <cell r="W362">
            <v>0</v>
          </cell>
          <cell r="X362">
            <v>0</v>
          </cell>
        </row>
        <row r="363">
          <cell r="A363">
            <v>0</v>
          </cell>
          <cell r="B363">
            <v>0</v>
          </cell>
          <cell r="C363">
            <v>0</v>
          </cell>
          <cell r="D363">
            <v>0</v>
          </cell>
          <cell r="E363">
            <v>0</v>
          </cell>
          <cell r="F363">
            <v>0</v>
          </cell>
          <cell r="G363">
            <v>0</v>
          </cell>
          <cell r="H363">
            <v>0</v>
          </cell>
          <cell r="J363">
            <v>0</v>
          </cell>
          <cell r="K363">
            <v>0</v>
          </cell>
          <cell r="L363">
            <v>0</v>
          </cell>
          <cell r="N363">
            <v>0</v>
          </cell>
          <cell r="O363">
            <v>0</v>
          </cell>
          <cell r="P363">
            <v>0</v>
          </cell>
          <cell r="R363">
            <v>0</v>
          </cell>
          <cell r="S363">
            <v>0</v>
          </cell>
          <cell r="T363">
            <v>0</v>
          </cell>
          <cell r="V363">
            <v>0</v>
          </cell>
          <cell r="W363">
            <v>0</v>
          </cell>
          <cell r="X363">
            <v>0</v>
          </cell>
        </row>
        <row r="364">
          <cell r="A364">
            <v>0</v>
          </cell>
          <cell r="B364">
            <v>0</v>
          </cell>
          <cell r="C364">
            <v>0</v>
          </cell>
          <cell r="D364">
            <v>0</v>
          </cell>
          <cell r="E364">
            <v>0</v>
          </cell>
          <cell r="F364">
            <v>0</v>
          </cell>
          <cell r="G364">
            <v>0</v>
          </cell>
          <cell r="H364">
            <v>0</v>
          </cell>
          <cell r="J364">
            <v>0</v>
          </cell>
          <cell r="K364">
            <v>0</v>
          </cell>
          <cell r="L364">
            <v>0</v>
          </cell>
          <cell r="N364">
            <v>0</v>
          </cell>
          <cell r="O364">
            <v>0</v>
          </cell>
          <cell r="P364">
            <v>0</v>
          </cell>
          <cell r="R364">
            <v>0</v>
          </cell>
          <cell r="S364">
            <v>0</v>
          </cell>
          <cell r="T364">
            <v>0</v>
          </cell>
          <cell r="V364">
            <v>0</v>
          </cell>
          <cell r="W364">
            <v>0</v>
          </cell>
          <cell r="X364">
            <v>0</v>
          </cell>
        </row>
        <row r="365">
          <cell r="A365">
            <v>0</v>
          </cell>
          <cell r="B365">
            <v>0</v>
          </cell>
          <cell r="C365">
            <v>0</v>
          </cell>
          <cell r="D365">
            <v>0</v>
          </cell>
          <cell r="E365">
            <v>0</v>
          </cell>
          <cell r="F365">
            <v>0</v>
          </cell>
          <cell r="G365">
            <v>0</v>
          </cell>
          <cell r="H365">
            <v>0</v>
          </cell>
          <cell r="J365">
            <v>0</v>
          </cell>
          <cell r="K365">
            <v>0</v>
          </cell>
          <cell r="L365">
            <v>0</v>
          </cell>
          <cell r="N365">
            <v>0</v>
          </cell>
          <cell r="O365">
            <v>0</v>
          </cell>
          <cell r="P365">
            <v>0</v>
          </cell>
          <cell r="R365">
            <v>0</v>
          </cell>
          <cell r="S365">
            <v>0</v>
          </cell>
          <cell r="T365">
            <v>0</v>
          </cell>
          <cell r="V365">
            <v>0</v>
          </cell>
          <cell r="W365">
            <v>0</v>
          </cell>
          <cell r="X365">
            <v>0</v>
          </cell>
        </row>
        <row r="366">
          <cell r="A366">
            <v>0</v>
          </cell>
          <cell r="B366">
            <v>0</v>
          </cell>
          <cell r="C366">
            <v>0</v>
          </cell>
          <cell r="D366">
            <v>0</v>
          </cell>
          <cell r="E366">
            <v>0</v>
          </cell>
          <cell r="F366">
            <v>0</v>
          </cell>
          <cell r="G366">
            <v>0</v>
          </cell>
          <cell r="H366">
            <v>0</v>
          </cell>
          <cell r="J366">
            <v>0</v>
          </cell>
          <cell r="K366">
            <v>0</v>
          </cell>
          <cell r="L366">
            <v>0</v>
          </cell>
          <cell r="N366">
            <v>0</v>
          </cell>
          <cell r="O366">
            <v>0</v>
          </cell>
          <cell r="P366">
            <v>0</v>
          </cell>
          <cell r="R366">
            <v>0</v>
          </cell>
          <cell r="S366">
            <v>0</v>
          </cell>
          <cell r="T366">
            <v>0</v>
          </cell>
          <cell r="V366">
            <v>0</v>
          </cell>
          <cell r="W366">
            <v>0</v>
          </cell>
          <cell r="X366">
            <v>0</v>
          </cell>
        </row>
        <row r="367">
          <cell r="A367">
            <v>0</v>
          </cell>
          <cell r="B367">
            <v>0</v>
          </cell>
          <cell r="C367">
            <v>0</v>
          </cell>
          <cell r="D367">
            <v>0</v>
          </cell>
          <cell r="E367">
            <v>0</v>
          </cell>
          <cell r="F367">
            <v>0</v>
          </cell>
          <cell r="G367">
            <v>0</v>
          </cell>
          <cell r="H367">
            <v>0</v>
          </cell>
          <cell r="J367">
            <v>0</v>
          </cell>
          <cell r="K367">
            <v>0</v>
          </cell>
          <cell r="L367">
            <v>0</v>
          </cell>
          <cell r="N367">
            <v>0</v>
          </cell>
          <cell r="O367">
            <v>0</v>
          </cell>
          <cell r="P367">
            <v>0</v>
          </cell>
          <cell r="R367">
            <v>0</v>
          </cell>
          <cell r="S367">
            <v>0</v>
          </cell>
          <cell r="T367">
            <v>0</v>
          </cell>
          <cell r="V367">
            <v>0</v>
          </cell>
          <cell r="W367">
            <v>0</v>
          </cell>
          <cell r="X367">
            <v>0</v>
          </cell>
        </row>
        <row r="368">
          <cell r="A368">
            <v>0</v>
          </cell>
          <cell r="B368">
            <v>0</v>
          </cell>
          <cell r="C368">
            <v>0</v>
          </cell>
          <cell r="D368">
            <v>0</v>
          </cell>
          <cell r="E368">
            <v>0</v>
          </cell>
          <cell r="F368">
            <v>0</v>
          </cell>
          <cell r="G368">
            <v>0</v>
          </cell>
          <cell r="H368">
            <v>0</v>
          </cell>
          <cell r="J368">
            <v>0</v>
          </cell>
          <cell r="K368">
            <v>0</v>
          </cell>
          <cell r="L368">
            <v>0</v>
          </cell>
          <cell r="N368">
            <v>0</v>
          </cell>
          <cell r="O368">
            <v>0</v>
          </cell>
          <cell r="P368">
            <v>0</v>
          </cell>
          <cell r="R368">
            <v>0</v>
          </cell>
          <cell r="S368">
            <v>0</v>
          </cell>
          <cell r="T368">
            <v>0</v>
          </cell>
          <cell r="V368">
            <v>0</v>
          </cell>
          <cell r="W368">
            <v>0</v>
          </cell>
          <cell r="X368">
            <v>0</v>
          </cell>
        </row>
        <row r="369">
          <cell r="A369">
            <v>0</v>
          </cell>
          <cell r="B369">
            <v>0</v>
          </cell>
          <cell r="C369">
            <v>0</v>
          </cell>
          <cell r="D369">
            <v>0</v>
          </cell>
          <cell r="E369">
            <v>0</v>
          </cell>
          <cell r="F369">
            <v>0</v>
          </cell>
          <cell r="G369">
            <v>0</v>
          </cell>
          <cell r="H369">
            <v>0</v>
          </cell>
          <cell r="J369">
            <v>0</v>
          </cell>
          <cell r="K369">
            <v>0</v>
          </cell>
          <cell r="L369">
            <v>0</v>
          </cell>
          <cell r="N369">
            <v>0</v>
          </cell>
          <cell r="O369">
            <v>0</v>
          </cell>
          <cell r="P369">
            <v>0</v>
          </cell>
          <cell r="R369">
            <v>0</v>
          </cell>
          <cell r="S369">
            <v>0</v>
          </cell>
          <cell r="T369">
            <v>0</v>
          </cell>
          <cell r="V369">
            <v>0</v>
          </cell>
          <cell r="W369">
            <v>0</v>
          </cell>
          <cell r="X369">
            <v>0</v>
          </cell>
        </row>
        <row r="370">
          <cell r="A370">
            <v>0</v>
          </cell>
          <cell r="B370">
            <v>0</v>
          </cell>
          <cell r="C370">
            <v>0</v>
          </cell>
          <cell r="D370">
            <v>0</v>
          </cell>
          <cell r="E370">
            <v>0</v>
          </cell>
          <cell r="F370">
            <v>0</v>
          </cell>
          <cell r="G370">
            <v>0</v>
          </cell>
          <cell r="H370">
            <v>0</v>
          </cell>
          <cell r="J370">
            <v>0</v>
          </cell>
          <cell r="K370">
            <v>0</v>
          </cell>
          <cell r="L370">
            <v>0</v>
          </cell>
          <cell r="N370">
            <v>0</v>
          </cell>
          <cell r="O370">
            <v>0</v>
          </cell>
          <cell r="P370">
            <v>0</v>
          </cell>
          <cell r="R370">
            <v>0</v>
          </cell>
          <cell r="S370">
            <v>0</v>
          </cell>
          <cell r="T370">
            <v>0</v>
          </cell>
          <cell r="V370">
            <v>0</v>
          </cell>
          <cell r="W370">
            <v>0</v>
          </cell>
          <cell r="X370">
            <v>0</v>
          </cell>
        </row>
        <row r="371">
          <cell r="A371">
            <v>0</v>
          </cell>
          <cell r="B371">
            <v>0</v>
          </cell>
          <cell r="C371">
            <v>0</v>
          </cell>
          <cell r="D371">
            <v>0</v>
          </cell>
          <cell r="E371">
            <v>0</v>
          </cell>
          <cell r="F371">
            <v>0</v>
          </cell>
          <cell r="G371">
            <v>0</v>
          </cell>
          <cell r="H371">
            <v>0</v>
          </cell>
          <cell r="J371">
            <v>0</v>
          </cell>
          <cell r="K371">
            <v>0</v>
          </cell>
          <cell r="L371">
            <v>0</v>
          </cell>
          <cell r="N371">
            <v>0</v>
          </cell>
          <cell r="O371">
            <v>0</v>
          </cell>
          <cell r="P371">
            <v>0</v>
          </cell>
          <cell r="R371">
            <v>0</v>
          </cell>
          <cell r="S371">
            <v>0</v>
          </cell>
          <cell r="T371">
            <v>0</v>
          </cell>
          <cell r="V371">
            <v>0</v>
          </cell>
          <cell r="W371">
            <v>0</v>
          </cell>
          <cell r="X371">
            <v>0</v>
          </cell>
        </row>
        <row r="372">
          <cell r="A372">
            <v>0</v>
          </cell>
          <cell r="B372">
            <v>0</v>
          </cell>
          <cell r="C372">
            <v>0</v>
          </cell>
          <cell r="D372">
            <v>0</v>
          </cell>
          <cell r="E372">
            <v>0</v>
          </cell>
          <cell r="F372">
            <v>0</v>
          </cell>
          <cell r="G372">
            <v>0</v>
          </cell>
          <cell r="H372">
            <v>0</v>
          </cell>
          <cell r="J372">
            <v>0</v>
          </cell>
          <cell r="K372">
            <v>0</v>
          </cell>
          <cell r="L372">
            <v>0</v>
          </cell>
          <cell r="N372">
            <v>0</v>
          </cell>
          <cell r="O372">
            <v>0</v>
          </cell>
          <cell r="P372">
            <v>0</v>
          </cell>
          <cell r="R372">
            <v>0</v>
          </cell>
          <cell r="S372">
            <v>0</v>
          </cell>
          <cell r="T372">
            <v>0</v>
          </cell>
          <cell r="V372">
            <v>0</v>
          </cell>
          <cell r="W372">
            <v>0</v>
          </cell>
          <cell r="X372">
            <v>0</v>
          </cell>
        </row>
        <row r="373">
          <cell r="A373">
            <v>0</v>
          </cell>
          <cell r="B373">
            <v>0</v>
          </cell>
          <cell r="C373">
            <v>0</v>
          </cell>
          <cell r="D373">
            <v>0</v>
          </cell>
          <cell r="E373">
            <v>0</v>
          </cell>
          <cell r="F373">
            <v>0</v>
          </cell>
          <cell r="G373">
            <v>0</v>
          </cell>
          <cell r="H373">
            <v>0</v>
          </cell>
          <cell r="J373">
            <v>0</v>
          </cell>
          <cell r="K373">
            <v>0</v>
          </cell>
          <cell r="L373">
            <v>0</v>
          </cell>
          <cell r="N373">
            <v>0</v>
          </cell>
          <cell r="O373">
            <v>0</v>
          </cell>
          <cell r="P373">
            <v>0</v>
          </cell>
          <cell r="R373">
            <v>0</v>
          </cell>
          <cell r="S373">
            <v>0</v>
          </cell>
          <cell r="T373">
            <v>0</v>
          </cell>
          <cell r="V373">
            <v>0</v>
          </cell>
          <cell r="W373">
            <v>0</v>
          </cell>
          <cell r="X373">
            <v>0</v>
          </cell>
        </row>
        <row r="374">
          <cell r="A374">
            <v>0</v>
          </cell>
          <cell r="B374">
            <v>0</v>
          </cell>
          <cell r="C374">
            <v>0</v>
          </cell>
          <cell r="D374">
            <v>0</v>
          </cell>
          <cell r="E374">
            <v>0</v>
          </cell>
          <cell r="F374">
            <v>0</v>
          </cell>
          <cell r="G374">
            <v>0</v>
          </cell>
          <cell r="H374">
            <v>0</v>
          </cell>
          <cell r="J374">
            <v>0</v>
          </cell>
          <cell r="K374">
            <v>0</v>
          </cell>
          <cell r="L374">
            <v>0</v>
          </cell>
          <cell r="N374">
            <v>0</v>
          </cell>
          <cell r="O374">
            <v>0</v>
          </cell>
          <cell r="P374">
            <v>0</v>
          </cell>
          <cell r="R374">
            <v>0</v>
          </cell>
          <cell r="S374">
            <v>0</v>
          </cell>
          <cell r="T374">
            <v>0</v>
          </cell>
          <cell r="V374">
            <v>0</v>
          </cell>
          <cell r="W374">
            <v>0</v>
          </cell>
          <cell r="X374">
            <v>0</v>
          </cell>
        </row>
        <row r="375">
          <cell r="A375">
            <v>0</v>
          </cell>
          <cell r="B375">
            <v>0</v>
          </cell>
          <cell r="C375">
            <v>0</v>
          </cell>
          <cell r="D375">
            <v>0</v>
          </cell>
          <cell r="E375">
            <v>0</v>
          </cell>
          <cell r="F375">
            <v>0</v>
          </cell>
          <cell r="G375">
            <v>0</v>
          </cell>
          <cell r="H375">
            <v>0</v>
          </cell>
          <cell r="J375">
            <v>0</v>
          </cell>
          <cell r="K375">
            <v>0</v>
          </cell>
          <cell r="L375">
            <v>0</v>
          </cell>
          <cell r="N375">
            <v>0</v>
          </cell>
          <cell r="O375">
            <v>0</v>
          </cell>
          <cell r="P375">
            <v>0</v>
          </cell>
          <cell r="R375">
            <v>0</v>
          </cell>
          <cell r="S375">
            <v>0</v>
          </cell>
          <cell r="T375">
            <v>0</v>
          </cell>
          <cell r="V375">
            <v>0</v>
          </cell>
          <cell r="W375">
            <v>0</v>
          </cell>
          <cell r="X375">
            <v>0</v>
          </cell>
        </row>
        <row r="376">
          <cell r="A376">
            <v>0</v>
          </cell>
          <cell r="B376">
            <v>0</v>
          </cell>
          <cell r="C376">
            <v>0</v>
          </cell>
          <cell r="D376">
            <v>0</v>
          </cell>
          <cell r="E376">
            <v>0</v>
          </cell>
          <cell r="F376">
            <v>0</v>
          </cell>
          <cell r="G376">
            <v>0</v>
          </cell>
          <cell r="H376">
            <v>0</v>
          </cell>
          <cell r="J376">
            <v>0</v>
          </cell>
          <cell r="K376">
            <v>0</v>
          </cell>
          <cell r="L376">
            <v>0</v>
          </cell>
          <cell r="N376">
            <v>0</v>
          </cell>
          <cell r="O376">
            <v>0</v>
          </cell>
          <cell r="P376">
            <v>0</v>
          </cell>
          <cell r="R376">
            <v>0</v>
          </cell>
          <cell r="S376">
            <v>0</v>
          </cell>
          <cell r="T376">
            <v>0</v>
          </cell>
          <cell r="V376">
            <v>0</v>
          </cell>
          <cell r="W376">
            <v>0</v>
          </cell>
          <cell r="X376">
            <v>0</v>
          </cell>
        </row>
        <row r="377">
          <cell r="A377">
            <v>0</v>
          </cell>
          <cell r="B377">
            <v>0</v>
          </cell>
          <cell r="C377">
            <v>0</v>
          </cell>
          <cell r="D377">
            <v>0</v>
          </cell>
          <cell r="E377">
            <v>0</v>
          </cell>
          <cell r="F377">
            <v>0</v>
          </cell>
          <cell r="G377">
            <v>0</v>
          </cell>
          <cell r="H377">
            <v>0</v>
          </cell>
          <cell r="J377">
            <v>0</v>
          </cell>
          <cell r="K377">
            <v>0</v>
          </cell>
          <cell r="L377">
            <v>0</v>
          </cell>
          <cell r="N377">
            <v>0</v>
          </cell>
          <cell r="O377">
            <v>0</v>
          </cell>
          <cell r="P377">
            <v>0</v>
          </cell>
          <cell r="R377">
            <v>0</v>
          </cell>
          <cell r="S377">
            <v>0</v>
          </cell>
          <cell r="T377">
            <v>0</v>
          </cell>
          <cell r="V377">
            <v>0</v>
          </cell>
          <cell r="W377">
            <v>0</v>
          </cell>
          <cell r="X377">
            <v>0</v>
          </cell>
        </row>
        <row r="378">
          <cell r="A378">
            <v>0</v>
          </cell>
          <cell r="B378">
            <v>0</v>
          </cell>
          <cell r="C378">
            <v>0</v>
          </cell>
          <cell r="D378">
            <v>0</v>
          </cell>
          <cell r="E378">
            <v>0</v>
          </cell>
          <cell r="F378">
            <v>0</v>
          </cell>
          <cell r="G378">
            <v>0</v>
          </cell>
          <cell r="H378">
            <v>0</v>
          </cell>
          <cell r="J378">
            <v>0</v>
          </cell>
          <cell r="K378">
            <v>0</v>
          </cell>
          <cell r="L378">
            <v>0</v>
          </cell>
          <cell r="N378">
            <v>0</v>
          </cell>
          <cell r="O378">
            <v>0</v>
          </cell>
          <cell r="P378">
            <v>0</v>
          </cell>
          <cell r="R378">
            <v>0</v>
          </cell>
          <cell r="S378">
            <v>0</v>
          </cell>
          <cell r="T378">
            <v>0</v>
          </cell>
          <cell r="V378">
            <v>0</v>
          </cell>
          <cell r="W378">
            <v>0</v>
          </cell>
          <cell r="X378">
            <v>0</v>
          </cell>
        </row>
        <row r="379">
          <cell r="A379">
            <v>0</v>
          </cell>
          <cell r="B379">
            <v>0</v>
          </cell>
          <cell r="C379">
            <v>0</v>
          </cell>
          <cell r="D379">
            <v>0</v>
          </cell>
          <cell r="E379">
            <v>0</v>
          </cell>
          <cell r="F379">
            <v>0</v>
          </cell>
          <cell r="G379">
            <v>0</v>
          </cell>
          <cell r="H379">
            <v>0</v>
          </cell>
          <cell r="J379">
            <v>0</v>
          </cell>
          <cell r="K379">
            <v>0</v>
          </cell>
          <cell r="L379">
            <v>0</v>
          </cell>
          <cell r="N379">
            <v>0</v>
          </cell>
          <cell r="O379">
            <v>0</v>
          </cell>
          <cell r="P379">
            <v>0</v>
          </cell>
          <cell r="R379">
            <v>0</v>
          </cell>
          <cell r="S379">
            <v>0</v>
          </cell>
          <cell r="T379">
            <v>0</v>
          </cell>
          <cell r="V379">
            <v>0</v>
          </cell>
          <cell r="W379">
            <v>0</v>
          </cell>
          <cell r="X379">
            <v>0</v>
          </cell>
        </row>
        <row r="380">
          <cell r="A380">
            <v>0</v>
          </cell>
          <cell r="B380">
            <v>0</v>
          </cell>
          <cell r="C380">
            <v>0</v>
          </cell>
          <cell r="D380">
            <v>0</v>
          </cell>
          <cell r="E380">
            <v>0</v>
          </cell>
          <cell r="F380">
            <v>0</v>
          </cell>
          <cell r="G380">
            <v>0</v>
          </cell>
          <cell r="H380">
            <v>0</v>
          </cell>
          <cell r="J380">
            <v>0</v>
          </cell>
          <cell r="K380">
            <v>0</v>
          </cell>
          <cell r="L380">
            <v>0</v>
          </cell>
          <cell r="N380">
            <v>0</v>
          </cell>
          <cell r="O380">
            <v>0</v>
          </cell>
          <cell r="P380">
            <v>0</v>
          </cell>
          <cell r="R380">
            <v>0</v>
          </cell>
          <cell r="S380">
            <v>0</v>
          </cell>
          <cell r="T380">
            <v>0</v>
          </cell>
          <cell r="V380">
            <v>0</v>
          </cell>
          <cell r="W380">
            <v>0</v>
          </cell>
          <cell r="X380">
            <v>0</v>
          </cell>
        </row>
        <row r="381">
          <cell r="A381">
            <v>0</v>
          </cell>
          <cell r="B381">
            <v>0</v>
          </cell>
          <cell r="C381">
            <v>0</v>
          </cell>
          <cell r="D381">
            <v>0</v>
          </cell>
          <cell r="E381">
            <v>0</v>
          </cell>
          <cell r="F381">
            <v>0</v>
          </cell>
          <cell r="G381">
            <v>0</v>
          </cell>
          <cell r="H381">
            <v>0</v>
          </cell>
          <cell r="J381">
            <v>0</v>
          </cell>
          <cell r="K381">
            <v>0</v>
          </cell>
          <cell r="L381">
            <v>0</v>
          </cell>
          <cell r="N381">
            <v>0</v>
          </cell>
          <cell r="O381">
            <v>0</v>
          </cell>
          <cell r="P381">
            <v>0</v>
          </cell>
          <cell r="R381">
            <v>0</v>
          </cell>
          <cell r="S381">
            <v>0</v>
          </cell>
          <cell r="T381">
            <v>0</v>
          </cell>
          <cell r="V381">
            <v>0</v>
          </cell>
          <cell r="W381">
            <v>0</v>
          </cell>
          <cell r="X381">
            <v>0</v>
          </cell>
        </row>
        <row r="382">
          <cell r="A382">
            <v>0</v>
          </cell>
          <cell r="B382">
            <v>0</v>
          </cell>
          <cell r="C382">
            <v>0</v>
          </cell>
          <cell r="D382">
            <v>0</v>
          </cell>
          <cell r="E382">
            <v>0</v>
          </cell>
          <cell r="F382">
            <v>0</v>
          </cell>
          <cell r="G382">
            <v>0</v>
          </cell>
          <cell r="H382">
            <v>0</v>
          </cell>
          <cell r="J382">
            <v>0</v>
          </cell>
          <cell r="K382">
            <v>0</v>
          </cell>
          <cell r="L382">
            <v>0</v>
          </cell>
          <cell r="N382">
            <v>0</v>
          </cell>
          <cell r="O382">
            <v>0</v>
          </cell>
          <cell r="P382">
            <v>0</v>
          </cell>
          <cell r="R382">
            <v>0</v>
          </cell>
          <cell r="S382">
            <v>0</v>
          </cell>
          <cell r="T382">
            <v>0</v>
          </cell>
          <cell r="V382">
            <v>0</v>
          </cell>
          <cell r="W382">
            <v>0</v>
          </cell>
          <cell r="X382">
            <v>0</v>
          </cell>
        </row>
        <row r="383">
          <cell r="A383">
            <v>0</v>
          </cell>
          <cell r="B383">
            <v>0</v>
          </cell>
          <cell r="C383">
            <v>0</v>
          </cell>
          <cell r="D383">
            <v>0</v>
          </cell>
          <cell r="E383">
            <v>0</v>
          </cell>
          <cell r="F383">
            <v>0</v>
          </cell>
          <cell r="G383">
            <v>0</v>
          </cell>
          <cell r="H383">
            <v>0</v>
          </cell>
          <cell r="J383">
            <v>0</v>
          </cell>
          <cell r="K383">
            <v>0</v>
          </cell>
          <cell r="L383">
            <v>0</v>
          </cell>
          <cell r="N383">
            <v>0</v>
          </cell>
          <cell r="O383">
            <v>0</v>
          </cell>
          <cell r="P383">
            <v>0</v>
          </cell>
          <cell r="R383">
            <v>0</v>
          </cell>
          <cell r="S383">
            <v>0</v>
          </cell>
          <cell r="T383">
            <v>0</v>
          </cell>
          <cell r="V383">
            <v>0</v>
          </cell>
          <cell r="W383">
            <v>0</v>
          </cell>
          <cell r="X383">
            <v>0</v>
          </cell>
        </row>
        <row r="384">
          <cell r="A384">
            <v>0</v>
          </cell>
          <cell r="B384">
            <v>0</v>
          </cell>
          <cell r="C384">
            <v>0</v>
          </cell>
          <cell r="D384">
            <v>0</v>
          </cell>
          <cell r="E384">
            <v>0</v>
          </cell>
          <cell r="F384">
            <v>0</v>
          </cell>
          <cell r="G384">
            <v>0</v>
          </cell>
          <cell r="H384">
            <v>0</v>
          </cell>
          <cell r="J384">
            <v>0</v>
          </cell>
          <cell r="K384">
            <v>0</v>
          </cell>
          <cell r="L384">
            <v>0</v>
          </cell>
          <cell r="N384">
            <v>0</v>
          </cell>
          <cell r="O384">
            <v>0</v>
          </cell>
          <cell r="P384">
            <v>0</v>
          </cell>
          <cell r="R384">
            <v>0</v>
          </cell>
          <cell r="S384">
            <v>0</v>
          </cell>
          <cell r="T384">
            <v>0</v>
          </cell>
          <cell r="V384">
            <v>0</v>
          </cell>
          <cell r="W384">
            <v>0</v>
          </cell>
          <cell r="X384">
            <v>0</v>
          </cell>
        </row>
        <row r="385">
          <cell r="A385">
            <v>0</v>
          </cell>
          <cell r="B385">
            <v>0</v>
          </cell>
          <cell r="C385">
            <v>0</v>
          </cell>
          <cell r="D385">
            <v>0</v>
          </cell>
          <cell r="E385">
            <v>0</v>
          </cell>
          <cell r="F385">
            <v>0</v>
          </cell>
          <cell r="G385">
            <v>0</v>
          </cell>
          <cell r="H385">
            <v>0</v>
          </cell>
          <cell r="J385">
            <v>0</v>
          </cell>
          <cell r="K385">
            <v>0</v>
          </cell>
          <cell r="L385">
            <v>0</v>
          </cell>
          <cell r="N385">
            <v>0</v>
          </cell>
          <cell r="O385">
            <v>0</v>
          </cell>
          <cell r="P385">
            <v>0</v>
          </cell>
          <cell r="R385">
            <v>0</v>
          </cell>
          <cell r="S385">
            <v>0</v>
          </cell>
          <cell r="T385">
            <v>0</v>
          </cell>
          <cell r="V385">
            <v>0</v>
          </cell>
          <cell r="W385">
            <v>0</v>
          </cell>
          <cell r="X385">
            <v>0</v>
          </cell>
        </row>
        <row r="386">
          <cell r="A386">
            <v>0</v>
          </cell>
          <cell r="B386">
            <v>0</v>
          </cell>
          <cell r="C386">
            <v>0</v>
          </cell>
          <cell r="D386">
            <v>0</v>
          </cell>
          <cell r="E386">
            <v>0</v>
          </cell>
          <cell r="F386">
            <v>0</v>
          </cell>
          <cell r="G386">
            <v>0</v>
          </cell>
          <cell r="H386">
            <v>0</v>
          </cell>
          <cell r="J386">
            <v>0</v>
          </cell>
          <cell r="K386">
            <v>0</v>
          </cell>
          <cell r="L386">
            <v>0</v>
          </cell>
          <cell r="N386">
            <v>0</v>
          </cell>
          <cell r="O386">
            <v>0</v>
          </cell>
          <cell r="P386">
            <v>0</v>
          </cell>
          <cell r="R386">
            <v>0</v>
          </cell>
          <cell r="S386">
            <v>0</v>
          </cell>
          <cell r="T386">
            <v>0</v>
          </cell>
          <cell r="V386">
            <v>0</v>
          </cell>
          <cell r="W386">
            <v>0</v>
          </cell>
          <cell r="X386">
            <v>0</v>
          </cell>
        </row>
        <row r="387">
          <cell r="A387">
            <v>0</v>
          </cell>
          <cell r="B387">
            <v>0</v>
          </cell>
          <cell r="C387">
            <v>0</v>
          </cell>
          <cell r="D387">
            <v>0</v>
          </cell>
          <cell r="E387">
            <v>0</v>
          </cell>
          <cell r="F387">
            <v>0</v>
          </cell>
          <cell r="G387">
            <v>0</v>
          </cell>
          <cell r="H387">
            <v>0</v>
          </cell>
          <cell r="J387">
            <v>0</v>
          </cell>
          <cell r="K387">
            <v>0</v>
          </cell>
          <cell r="L387">
            <v>0</v>
          </cell>
          <cell r="N387">
            <v>0</v>
          </cell>
          <cell r="O387">
            <v>0</v>
          </cell>
          <cell r="P387">
            <v>0</v>
          </cell>
          <cell r="R387">
            <v>0</v>
          </cell>
          <cell r="S387">
            <v>0</v>
          </cell>
          <cell r="T387">
            <v>0</v>
          </cell>
          <cell r="V387">
            <v>0</v>
          </cell>
          <cell r="W387">
            <v>0</v>
          </cell>
          <cell r="X387">
            <v>0</v>
          </cell>
        </row>
        <row r="388">
          <cell r="A388">
            <v>0</v>
          </cell>
          <cell r="B388">
            <v>0</v>
          </cell>
          <cell r="C388">
            <v>0</v>
          </cell>
          <cell r="D388">
            <v>0</v>
          </cell>
          <cell r="E388">
            <v>0</v>
          </cell>
          <cell r="F388">
            <v>0</v>
          </cell>
          <cell r="G388">
            <v>0</v>
          </cell>
          <cell r="H388">
            <v>0</v>
          </cell>
          <cell r="J388">
            <v>0</v>
          </cell>
          <cell r="K388">
            <v>0</v>
          </cell>
          <cell r="L388">
            <v>0</v>
          </cell>
          <cell r="N388">
            <v>0</v>
          </cell>
          <cell r="O388">
            <v>0</v>
          </cell>
          <cell r="P388">
            <v>0</v>
          </cell>
          <cell r="R388">
            <v>0</v>
          </cell>
          <cell r="S388">
            <v>0</v>
          </cell>
          <cell r="T388">
            <v>0</v>
          </cell>
          <cell r="V388">
            <v>0</v>
          </cell>
          <cell r="W388">
            <v>0</v>
          </cell>
          <cell r="X388">
            <v>0</v>
          </cell>
        </row>
        <row r="389">
          <cell r="A389">
            <v>0</v>
          </cell>
          <cell r="B389">
            <v>0</v>
          </cell>
          <cell r="C389">
            <v>0</v>
          </cell>
          <cell r="D389">
            <v>0</v>
          </cell>
          <cell r="E389">
            <v>0</v>
          </cell>
          <cell r="F389">
            <v>0</v>
          </cell>
          <cell r="G389">
            <v>0</v>
          </cell>
          <cell r="H389">
            <v>0</v>
          </cell>
          <cell r="J389">
            <v>0</v>
          </cell>
          <cell r="K389">
            <v>0</v>
          </cell>
          <cell r="L389">
            <v>0</v>
          </cell>
          <cell r="N389">
            <v>0</v>
          </cell>
          <cell r="O389">
            <v>0</v>
          </cell>
          <cell r="P389">
            <v>0</v>
          </cell>
          <cell r="R389">
            <v>0</v>
          </cell>
          <cell r="S389">
            <v>0</v>
          </cell>
          <cell r="T389">
            <v>0</v>
          </cell>
          <cell r="V389">
            <v>0</v>
          </cell>
          <cell r="W389">
            <v>0</v>
          </cell>
          <cell r="X389">
            <v>0</v>
          </cell>
        </row>
        <row r="390">
          <cell r="A390">
            <v>0</v>
          </cell>
          <cell r="B390">
            <v>0</v>
          </cell>
          <cell r="C390">
            <v>0</v>
          </cell>
          <cell r="D390">
            <v>0</v>
          </cell>
          <cell r="E390">
            <v>0</v>
          </cell>
          <cell r="F390">
            <v>0</v>
          </cell>
          <cell r="G390">
            <v>0</v>
          </cell>
          <cell r="H390">
            <v>0</v>
          </cell>
          <cell r="J390">
            <v>0</v>
          </cell>
          <cell r="K390">
            <v>0</v>
          </cell>
          <cell r="L390">
            <v>0</v>
          </cell>
          <cell r="N390">
            <v>0</v>
          </cell>
          <cell r="O390">
            <v>0</v>
          </cell>
          <cell r="P390">
            <v>0</v>
          </cell>
          <cell r="R390">
            <v>0</v>
          </cell>
          <cell r="S390">
            <v>0</v>
          </cell>
          <cell r="T390">
            <v>0</v>
          </cell>
          <cell r="V390">
            <v>0</v>
          </cell>
          <cell r="W390">
            <v>0</v>
          </cell>
          <cell r="X390">
            <v>0</v>
          </cell>
        </row>
        <row r="391">
          <cell r="A391">
            <v>0</v>
          </cell>
          <cell r="B391">
            <v>0</v>
          </cell>
          <cell r="C391">
            <v>0</v>
          </cell>
          <cell r="D391">
            <v>0</v>
          </cell>
          <cell r="E391">
            <v>0</v>
          </cell>
          <cell r="F391">
            <v>0</v>
          </cell>
          <cell r="G391">
            <v>0</v>
          </cell>
          <cell r="H391">
            <v>0</v>
          </cell>
          <cell r="J391">
            <v>0</v>
          </cell>
          <cell r="K391">
            <v>0</v>
          </cell>
          <cell r="L391">
            <v>0</v>
          </cell>
          <cell r="N391">
            <v>0</v>
          </cell>
          <cell r="O391">
            <v>0</v>
          </cell>
          <cell r="P391">
            <v>0</v>
          </cell>
          <cell r="R391">
            <v>0</v>
          </cell>
          <cell r="S391">
            <v>0</v>
          </cell>
          <cell r="T391">
            <v>0</v>
          </cell>
          <cell r="V391">
            <v>0</v>
          </cell>
          <cell r="W391">
            <v>0</v>
          </cell>
          <cell r="X391">
            <v>0</v>
          </cell>
        </row>
        <row r="392">
          <cell r="A392">
            <v>0</v>
          </cell>
          <cell r="B392">
            <v>0</v>
          </cell>
          <cell r="C392">
            <v>0</v>
          </cell>
          <cell r="D392">
            <v>0</v>
          </cell>
          <cell r="E392">
            <v>0</v>
          </cell>
          <cell r="F392">
            <v>0</v>
          </cell>
          <cell r="G392">
            <v>0</v>
          </cell>
          <cell r="H392">
            <v>0</v>
          </cell>
          <cell r="J392">
            <v>0</v>
          </cell>
          <cell r="K392">
            <v>0</v>
          </cell>
          <cell r="L392">
            <v>0</v>
          </cell>
          <cell r="N392">
            <v>0</v>
          </cell>
          <cell r="O392">
            <v>0</v>
          </cell>
          <cell r="P392">
            <v>0</v>
          </cell>
          <cell r="R392">
            <v>0</v>
          </cell>
          <cell r="S392">
            <v>0</v>
          </cell>
          <cell r="T392">
            <v>0</v>
          </cell>
          <cell r="V392">
            <v>0</v>
          </cell>
          <cell r="W392">
            <v>0</v>
          </cell>
          <cell r="X392">
            <v>0</v>
          </cell>
        </row>
        <row r="393">
          <cell r="A393">
            <v>0</v>
          </cell>
          <cell r="B393">
            <v>0</v>
          </cell>
          <cell r="C393">
            <v>0</v>
          </cell>
          <cell r="D393">
            <v>0</v>
          </cell>
          <cell r="E393">
            <v>0</v>
          </cell>
          <cell r="F393">
            <v>0</v>
          </cell>
          <cell r="G393">
            <v>0</v>
          </cell>
          <cell r="H393">
            <v>0</v>
          </cell>
          <cell r="J393">
            <v>0</v>
          </cell>
          <cell r="K393">
            <v>0</v>
          </cell>
          <cell r="L393">
            <v>0</v>
          </cell>
          <cell r="N393">
            <v>0</v>
          </cell>
          <cell r="O393">
            <v>0</v>
          </cell>
          <cell r="P393">
            <v>0</v>
          </cell>
          <cell r="R393">
            <v>0</v>
          </cell>
          <cell r="S393">
            <v>0</v>
          </cell>
          <cell r="T393">
            <v>0</v>
          </cell>
          <cell r="V393">
            <v>0</v>
          </cell>
          <cell r="W393">
            <v>0</v>
          </cell>
          <cell r="X393">
            <v>0</v>
          </cell>
        </row>
        <row r="394">
          <cell r="A394">
            <v>0</v>
          </cell>
          <cell r="B394">
            <v>0</v>
          </cell>
          <cell r="C394">
            <v>0</v>
          </cell>
          <cell r="D394">
            <v>0</v>
          </cell>
          <cell r="E394">
            <v>0</v>
          </cell>
          <cell r="F394">
            <v>0</v>
          </cell>
          <cell r="G394">
            <v>0</v>
          </cell>
          <cell r="H394">
            <v>0</v>
          </cell>
          <cell r="J394">
            <v>0</v>
          </cell>
          <cell r="K394">
            <v>0</v>
          </cell>
          <cell r="L394">
            <v>0</v>
          </cell>
          <cell r="N394">
            <v>0</v>
          </cell>
          <cell r="O394">
            <v>0</v>
          </cell>
          <cell r="P394">
            <v>0</v>
          </cell>
          <cell r="R394">
            <v>0</v>
          </cell>
          <cell r="S394">
            <v>0</v>
          </cell>
          <cell r="T394">
            <v>0</v>
          </cell>
          <cell r="V394">
            <v>0</v>
          </cell>
          <cell r="W394">
            <v>0</v>
          </cell>
          <cell r="X394">
            <v>0</v>
          </cell>
        </row>
        <row r="395">
          <cell r="A395">
            <v>0</v>
          </cell>
          <cell r="B395">
            <v>0</v>
          </cell>
          <cell r="C395">
            <v>0</v>
          </cell>
          <cell r="D395">
            <v>0</v>
          </cell>
          <cell r="E395">
            <v>0</v>
          </cell>
          <cell r="F395">
            <v>0</v>
          </cell>
          <cell r="G395">
            <v>0</v>
          </cell>
          <cell r="H395">
            <v>0</v>
          </cell>
          <cell r="J395">
            <v>0</v>
          </cell>
          <cell r="K395">
            <v>0</v>
          </cell>
          <cell r="L395">
            <v>0</v>
          </cell>
          <cell r="N395">
            <v>0</v>
          </cell>
          <cell r="O395">
            <v>0</v>
          </cell>
          <cell r="P395">
            <v>0</v>
          </cell>
          <cell r="R395">
            <v>0</v>
          </cell>
          <cell r="S395">
            <v>0</v>
          </cell>
          <cell r="T395">
            <v>0</v>
          </cell>
          <cell r="V395">
            <v>0</v>
          </cell>
          <cell r="W395">
            <v>0</v>
          </cell>
          <cell r="X395">
            <v>0</v>
          </cell>
        </row>
        <row r="396">
          <cell r="A396">
            <v>0</v>
          </cell>
          <cell r="B396">
            <v>0</v>
          </cell>
          <cell r="C396">
            <v>0</v>
          </cell>
          <cell r="D396">
            <v>0</v>
          </cell>
          <cell r="E396">
            <v>0</v>
          </cell>
          <cell r="F396">
            <v>0</v>
          </cell>
          <cell r="G396">
            <v>0</v>
          </cell>
          <cell r="H396">
            <v>0</v>
          </cell>
          <cell r="J396">
            <v>0</v>
          </cell>
          <cell r="K396">
            <v>0</v>
          </cell>
          <cell r="L396">
            <v>0</v>
          </cell>
          <cell r="N396">
            <v>0</v>
          </cell>
          <cell r="O396">
            <v>0</v>
          </cell>
          <cell r="P396">
            <v>0</v>
          </cell>
          <cell r="R396">
            <v>0</v>
          </cell>
          <cell r="S396">
            <v>0</v>
          </cell>
          <cell r="T396">
            <v>0</v>
          </cell>
          <cell r="V396">
            <v>0</v>
          </cell>
          <cell r="W396">
            <v>0</v>
          </cell>
          <cell r="X396">
            <v>0</v>
          </cell>
        </row>
        <row r="397">
          <cell r="A397">
            <v>0</v>
          </cell>
          <cell r="B397">
            <v>0</v>
          </cell>
          <cell r="C397">
            <v>0</v>
          </cell>
          <cell r="D397">
            <v>0</v>
          </cell>
          <cell r="E397">
            <v>0</v>
          </cell>
          <cell r="F397">
            <v>0</v>
          </cell>
          <cell r="G397">
            <v>0</v>
          </cell>
          <cell r="H397">
            <v>0</v>
          </cell>
          <cell r="J397">
            <v>0</v>
          </cell>
          <cell r="K397">
            <v>0</v>
          </cell>
          <cell r="L397">
            <v>0</v>
          </cell>
          <cell r="N397">
            <v>0</v>
          </cell>
          <cell r="O397">
            <v>0</v>
          </cell>
          <cell r="P397">
            <v>0</v>
          </cell>
          <cell r="R397">
            <v>0</v>
          </cell>
          <cell r="S397">
            <v>0</v>
          </cell>
          <cell r="T397">
            <v>0</v>
          </cell>
          <cell r="V397">
            <v>0</v>
          </cell>
          <cell r="W397">
            <v>0</v>
          </cell>
          <cell r="X397">
            <v>0</v>
          </cell>
        </row>
        <row r="398">
          <cell r="A398">
            <v>0</v>
          </cell>
          <cell r="B398">
            <v>0</v>
          </cell>
          <cell r="C398">
            <v>0</v>
          </cell>
          <cell r="D398">
            <v>0</v>
          </cell>
          <cell r="E398">
            <v>0</v>
          </cell>
          <cell r="F398">
            <v>0</v>
          </cell>
          <cell r="G398">
            <v>0</v>
          </cell>
          <cell r="H398">
            <v>0</v>
          </cell>
          <cell r="J398">
            <v>0</v>
          </cell>
          <cell r="K398">
            <v>0</v>
          </cell>
          <cell r="L398">
            <v>0</v>
          </cell>
          <cell r="N398">
            <v>0</v>
          </cell>
          <cell r="O398">
            <v>0</v>
          </cell>
          <cell r="P398">
            <v>0</v>
          </cell>
          <cell r="R398">
            <v>0</v>
          </cell>
          <cell r="S398">
            <v>0</v>
          </cell>
          <cell r="T398">
            <v>0</v>
          </cell>
          <cell r="V398">
            <v>0</v>
          </cell>
          <cell r="W398">
            <v>0</v>
          </cell>
          <cell r="X398">
            <v>0</v>
          </cell>
        </row>
        <row r="399">
          <cell r="A399">
            <v>0</v>
          </cell>
          <cell r="B399">
            <v>0</v>
          </cell>
          <cell r="C399">
            <v>0</v>
          </cell>
          <cell r="D399">
            <v>0</v>
          </cell>
          <cell r="E399">
            <v>0</v>
          </cell>
          <cell r="F399">
            <v>0</v>
          </cell>
          <cell r="G399">
            <v>0</v>
          </cell>
          <cell r="H399">
            <v>0</v>
          </cell>
          <cell r="J399">
            <v>0</v>
          </cell>
          <cell r="K399">
            <v>0</v>
          </cell>
          <cell r="L399">
            <v>0</v>
          </cell>
          <cell r="N399">
            <v>0</v>
          </cell>
          <cell r="O399">
            <v>0</v>
          </cell>
          <cell r="P399">
            <v>0</v>
          </cell>
          <cell r="R399">
            <v>0</v>
          </cell>
          <cell r="S399">
            <v>0</v>
          </cell>
          <cell r="T399">
            <v>0</v>
          </cell>
          <cell r="V399">
            <v>0</v>
          </cell>
          <cell r="W399">
            <v>0</v>
          </cell>
          <cell r="X399">
            <v>0</v>
          </cell>
        </row>
        <row r="400">
          <cell r="A400">
            <v>0</v>
          </cell>
          <cell r="B400">
            <v>0</v>
          </cell>
          <cell r="C400">
            <v>0</v>
          </cell>
          <cell r="D400">
            <v>0</v>
          </cell>
          <cell r="E400">
            <v>0</v>
          </cell>
          <cell r="F400">
            <v>0</v>
          </cell>
          <cell r="G400">
            <v>0</v>
          </cell>
          <cell r="H400">
            <v>0</v>
          </cell>
          <cell r="J400">
            <v>0</v>
          </cell>
          <cell r="K400">
            <v>0</v>
          </cell>
          <cell r="L400">
            <v>0</v>
          </cell>
          <cell r="N400">
            <v>0</v>
          </cell>
          <cell r="O400">
            <v>0</v>
          </cell>
          <cell r="P400">
            <v>0</v>
          </cell>
          <cell r="R400">
            <v>0</v>
          </cell>
          <cell r="S400">
            <v>0</v>
          </cell>
          <cell r="T400">
            <v>0</v>
          </cell>
          <cell r="V400">
            <v>0</v>
          </cell>
          <cell r="W400">
            <v>0</v>
          </cell>
          <cell r="X400">
            <v>0</v>
          </cell>
        </row>
        <row r="401">
          <cell r="A401">
            <v>0</v>
          </cell>
          <cell r="B401">
            <v>0</v>
          </cell>
          <cell r="C401">
            <v>0</v>
          </cell>
          <cell r="D401">
            <v>0</v>
          </cell>
          <cell r="E401">
            <v>0</v>
          </cell>
          <cell r="F401">
            <v>0</v>
          </cell>
          <cell r="G401">
            <v>0</v>
          </cell>
          <cell r="H401">
            <v>0</v>
          </cell>
          <cell r="J401">
            <v>0</v>
          </cell>
          <cell r="K401">
            <v>0</v>
          </cell>
          <cell r="L401">
            <v>0</v>
          </cell>
          <cell r="N401">
            <v>0</v>
          </cell>
          <cell r="O401">
            <v>0</v>
          </cell>
          <cell r="P401">
            <v>0</v>
          </cell>
          <cell r="R401">
            <v>0</v>
          </cell>
          <cell r="S401">
            <v>0</v>
          </cell>
          <cell r="T401">
            <v>0</v>
          </cell>
          <cell r="V401">
            <v>0</v>
          </cell>
          <cell r="W401">
            <v>0</v>
          </cell>
          <cell r="X401">
            <v>0</v>
          </cell>
        </row>
        <row r="402">
          <cell r="A402">
            <v>0</v>
          </cell>
          <cell r="B402">
            <v>0</v>
          </cell>
          <cell r="C402">
            <v>0</v>
          </cell>
          <cell r="D402">
            <v>0</v>
          </cell>
          <cell r="E402">
            <v>0</v>
          </cell>
          <cell r="F402">
            <v>0</v>
          </cell>
          <cell r="G402">
            <v>0</v>
          </cell>
          <cell r="H402">
            <v>0</v>
          </cell>
          <cell r="J402">
            <v>0</v>
          </cell>
          <cell r="K402">
            <v>0</v>
          </cell>
          <cell r="L402">
            <v>0</v>
          </cell>
          <cell r="N402">
            <v>0</v>
          </cell>
          <cell r="O402">
            <v>0</v>
          </cell>
          <cell r="P402">
            <v>0</v>
          </cell>
          <cell r="R402">
            <v>0</v>
          </cell>
          <cell r="S402">
            <v>0</v>
          </cell>
          <cell r="T402">
            <v>0</v>
          </cell>
          <cell r="V402">
            <v>0</v>
          </cell>
          <cell r="W402">
            <v>0</v>
          </cell>
          <cell r="X402">
            <v>0</v>
          </cell>
        </row>
        <row r="403">
          <cell r="A403">
            <v>0</v>
          </cell>
          <cell r="B403">
            <v>0</v>
          </cell>
          <cell r="C403">
            <v>0</v>
          </cell>
          <cell r="D403">
            <v>0</v>
          </cell>
          <cell r="E403">
            <v>0</v>
          </cell>
          <cell r="F403">
            <v>0</v>
          </cell>
          <cell r="G403">
            <v>0</v>
          </cell>
          <cell r="H403">
            <v>0</v>
          </cell>
          <cell r="J403">
            <v>0</v>
          </cell>
          <cell r="K403">
            <v>0</v>
          </cell>
          <cell r="L403">
            <v>0</v>
          </cell>
          <cell r="N403">
            <v>0</v>
          </cell>
          <cell r="O403">
            <v>0</v>
          </cell>
          <cell r="P403">
            <v>0</v>
          </cell>
          <cell r="R403">
            <v>0</v>
          </cell>
          <cell r="S403">
            <v>0</v>
          </cell>
          <cell r="T403">
            <v>0</v>
          </cell>
          <cell r="V403">
            <v>0</v>
          </cell>
          <cell r="W403">
            <v>0</v>
          </cell>
          <cell r="X403">
            <v>0</v>
          </cell>
        </row>
        <row r="404">
          <cell r="A404">
            <v>0</v>
          </cell>
          <cell r="B404">
            <v>0</v>
          </cell>
          <cell r="C404">
            <v>0</v>
          </cell>
          <cell r="D404">
            <v>0</v>
          </cell>
          <cell r="E404">
            <v>0</v>
          </cell>
          <cell r="F404">
            <v>0</v>
          </cell>
          <cell r="G404">
            <v>0</v>
          </cell>
          <cell r="H404">
            <v>0</v>
          </cell>
          <cell r="J404">
            <v>0</v>
          </cell>
          <cell r="K404">
            <v>0</v>
          </cell>
          <cell r="L404">
            <v>0</v>
          </cell>
          <cell r="N404">
            <v>0</v>
          </cell>
          <cell r="O404">
            <v>0</v>
          </cell>
          <cell r="P404">
            <v>0</v>
          </cell>
          <cell r="R404">
            <v>0</v>
          </cell>
          <cell r="S404">
            <v>0</v>
          </cell>
          <cell r="T404">
            <v>0</v>
          </cell>
          <cell r="V404">
            <v>0</v>
          </cell>
          <cell r="W404">
            <v>0</v>
          </cell>
          <cell r="X404">
            <v>0</v>
          </cell>
        </row>
        <row r="405">
          <cell r="A405">
            <v>0</v>
          </cell>
          <cell r="B405">
            <v>0</v>
          </cell>
          <cell r="C405">
            <v>0</v>
          </cell>
          <cell r="D405">
            <v>0</v>
          </cell>
          <cell r="E405">
            <v>0</v>
          </cell>
          <cell r="F405">
            <v>0</v>
          </cell>
          <cell r="G405">
            <v>0</v>
          </cell>
          <cell r="H405">
            <v>0</v>
          </cell>
          <cell r="J405">
            <v>0</v>
          </cell>
          <cell r="K405">
            <v>0</v>
          </cell>
          <cell r="L405">
            <v>0</v>
          </cell>
          <cell r="N405">
            <v>0</v>
          </cell>
          <cell r="O405">
            <v>0</v>
          </cell>
          <cell r="P405">
            <v>0</v>
          </cell>
          <cell r="R405">
            <v>0</v>
          </cell>
          <cell r="S405">
            <v>0</v>
          </cell>
          <cell r="T405">
            <v>0</v>
          </cell>
          <cell r="V405">
            <v>0</v>
          </cell>
          <cell r="W405">
            <v>0</v>
          </cell>
          <cell r="X405">
            <v>0</v>
          </cell>
        </row>
        <row r="406">
          <cell r="A406">
            <v>0</v>
          </cell>
          <cell r="B406">
            <v>0</v>
          </cell>
          <cell r="C406">
            <v>0</v>
          </cell>
          <cell r="D406">
            <v>0</v>
          </cell>
          <cell r="E406">
            <v>0</v>
          </cell>
          <cell r="F406">
            <v>0</v>
          </cell>
          <cell r="G406">
            <v>0</v>
          </cell>
          <cell r="H406">
            <v>0</v>
          </cell>
          <cell r="J406">
            <v>0</v>
          </cell>
          <cell r="K406">
            <v>0</v>
          </cell>
          <cell r="L406">
            <v>0</v>
          </cell>
          <cell r="N406">
            <v>0</v>
          </cell>
          <cell r="O406">
            <v>0</v>
          </cell>
          <cell r="P406">
            <v>0</v>
          </cell>
          <cell r="R406">
            <v>0</v>
          </cell>
          <cell r="S406">
            <v>0</v>
          </cell>
          <cell r="T406">
            <v>0</v>
          </cell>
          <cell r="V406">
            <v>0</v>
          </cell>
          <cell r="W406">
            <v>0</v>
          </cell>
          <cell r="X406">
            <v>0</v>
          </cell>
        </row>
        <row r="407">
          <cell r="A407">
            <v>0</v>
          </cell>
          <cell r="B407">
            <v>0</v>
          </cell>
          <cell r="C407">
            <v>0</v>
          </cell>
          <cell r="D407">
            <v>0</v>
          </cell>
          <cell r="E407">
            <v>0</v>
          </cell>
          <cell r="F407">
            <v>0</v>
          </cell>
          <cell r="G407">
            <v>0</v>
          </cell>
          <cell r="H407">
            <v>0</v>
          </cell>
          <cell r="J407">
            <v>0</v>
          </cell>
          <cell r="K407">
            <v>0</v>
          </cell>
          <cell r="L407">
            <v>0</v>
          </cell>
          <cell r="N407">
            <v>0</v>
          </cell>
          <cell r="O407">
            <v>0</v>
          </cell>
          <cell r="P407">
            <v>0</v>
          </cell>
          <cell r="R407">
            <v>0</v>
          </cell>
          <cell r="S407">
            <v>0</v>
          </cell>
          <cell r="T407">
            <v>0</v>
          </cell>
          <cell r="V407">
            <v>0</v>
          </cell>
          <cell r="W407">
            <v>0</v>
          </cell>
          <cell r="X407">
            <v>0</v>
          </cell>
        </row>
        <row r="408">
          <cell r="A408">
            <v>0</v>
          </cell>
          <cell r="B408">
            <v>0</v>
          </cell>
          <cell r="C408">
            <v>0</v>
          </cell>
          <cell r="D408">
            <v>0</v>
          </cell>
          <cell r="E408">
            <v>0</v>
          </cell>
          <cell r="F408">
            <v>0</v>
          </cell>
          <cell r="G408">
            <v>0</v>
          </cell>
          <cell r="H408">
            <v>0</v>
          </cell>
          <cell r="J408">
            <v>0</v>
          </cell>
          <cell r="K408">
            <v>0</v>
          </cell>
          <cell r="L408">
            <v>0</v>
          </cell>
          <cell r="N408">
            <v>0</v>
          </cell>
          <cell r="O408">
            <v>0</v>
          </cell>
          <cell r="P408">
            <v>0</v>
          </cell>
          <cell r="R408">
            <v>0</v>
          </cell>
          <cell r="S408">
            <v>0</v>
          </cell>
          <cell r="T408">
            <v>0</v>
          </cell>
          <cell r="V408">
            <v>0</v>
          </cell>
          <cell r="W408">
            <v>0</v>
          </cell>
          <cell r="X408">
            <v>0</v>
          </cell>
        </row>
        <row r="409">
          <cell r="A409">
            <v>0</v>
          </cell>
          <cell r="B409">
            <v>0</v>
          </cell>
          <cell r="C409">
            <v>0</v>
          </cell>
          <cell r="D409">
            <v>0</v>
          </cell>
          <cell r="E409">
            <v>0</v>
          </cell>
          <cell r="F409">
            <v>0</v>
          </cell>
          <cell r="G409">
            <v>0</v>
          </cell>
          <cell r="H409">
            <v>0</v>
          </cell>
          <cell r="J409">
            <v>0</v>
          </cell>
          <cell r="K409">
            <v>0</v>
          </cell>
          <cell r="L409">
            <v>0</v>
          </cell>
          <cell r="N409">
            <v>0</v>
          </cell>
          <cell r="O409">
            <v>0</v>
          </cell>
          <cell r="P409">
            <v>0</v>
          </cell>
          <cell r="R409">
            <v>0</v>
          </cell>
          <cell r="S409">
            <v>0</v>
          </cell>
          <cell r="T409">
            <v>0</v>
          </cell>
          <cell r="V409">
            <v>0</v>
          </cell>
          <cell r="W409">
            <v>0</v>
          </cell>
          <cell r="X409">
            <v>0</v>
          </cell>
        </row>
        <row r="410">
          <cell r="A410">
            <v>0</v>
          </cell>
          <cell r="B410">
            <v>0</v>
          </cell>
          <cell r="C410">
            <v>0</v>
          </cell>
          <cell r="D410">
            <v>0</v>
          </cell>
          <cell r="E410">
            <v>0</v>
          </cell>
          <cell r="F410">
            <v>0</v>
          </cell>
          <cell r="G410">
            <v>0</v>
          </cell>
          <cell r="H410">
            <v>0</v>
          </cell>
          <cell r="J410">
            <v>0</v>
          </cell>
          <cell r="K410">
            <v>0</v>
          </cell>
          <cell r="L410">
            <v>0</v>
          </cell>
          <cell r="N410">
            <v>0</v>
          </cell>
          <cell r="O410">
            <v>0</v>
          </cell>
          <cell r="P410">
            <v>0</v>
          </cell>
          <cell r="R410">
            <v>0</v>
          </cell>
          <cell r="S410">
            <v>0</v>
          </cell>
          <cell r="T410">
            <v>0</v>
          </cell>
          <cell r="V410">
            <v>0</v>
          </cell>
          <cell r="W410">
            <v>0</v>
          </cell>
          <cell r="X410">
            <v>0</v>
          </cell>
        </row>
        <row r="411">
          <cell r="A411">
            <v>0</v>
          </cell>
          <cell r="B411">
            <v>0</v>
          </cell>
          <cell r="C411">
            <v>0</v>
          </cell>
          <cell r="D411">
            <v>0</v>
          </cell>
          <cell r="E411">
            <v>0</v>
          </cell>
          <cell r="F411">
            <v>0</v>
          </cell>
          <cell r="G411">
            <v>0</v>
          </cell>
          <cell r="H411">
            <v>0</v>
          </cell>
          <cell r="J411">
            <v>0</v>
          </cell>
          <cell r="K411">
            <v>0</v>
          </cell>
          <cell r="L411">
            <v>0</v>
          </cell>
          <cell r="N411">
            <v>0</v>
          </cell>
          <cell r="O411">
            <v>0</v>
          </cell>
          <cell r="P411">
            <v>0</v>
          </cell>
          <cell r="R411">
            <v>0</v>
          </cell>
          <cell r="S411">
            <v>0</v>
          </cell>
          <cell r="T411">
            <v>0</v>
          </cell>
          <cell r="V411">
            <v>0</v>
          </cell>
          <cell r="W411">
            <v>0</v>
          </cell>
          <cell r="X411">
            <v>0</v>
          </cell>
        </row>
        <row r="412">
          <cell r="A412">
            <v>0</v>
          </cell>
          <cell r="B412">
            <v>0</v>
          </cell>
          <cell r="C412">
            <v>0</v>
          </cell>
          <cell r="D412">
            <v>0</v>
          </cell>
          <cell r="E412">
            <v>0</v>
          </cell>
          <cell r="F412">
            <v>0</v>
          </cell>
          <cell r="G412">
            <v>0</v>
          </cell>
          <cell r="H412">
            <v>0</v>
          </cell>
          <cell r="J412">
            <v>0</v>
          </cell>
          <cell r="K412">
            <v>0</v>
          </cell>
          <cell r="L412">
            <v>0</v>
          </cell>
          <cell r="N412">
            <v>0</v>
          </cell>
          <cell r="O412">
            <v>0</v>
          </cell>
          <cell r="P412">
            <v>0</v>
          </cell>
          <cell r="R412">
            <v>0</v>
          </cell>
          <cell r="S412">
            <v>0</v>
          </cell>
          <cell r="T412">
            <v>0</v>
          </cell>
          <cell r="V412">
            <v>0</v>
          </cell>
          <cell r="W412">
            <v>0</v>
          </cell>
          <cell r="X412">
            <v>0</v>
          </cell>
        </row>
        <row r="413">
          <cell r="A413">
            <v>0</v>
          </cell>
          <cell r="B413">
            <v>0</v>
          </cell>
          <cell r="C413">
            <v>0</v>
          </cell>
          <cell r="D413">
            <v>0</v>
          </cell>
          <cell r="E413">
            <v>0</v>
          </cell>
          <cell r="F413">
            <v>0</v>
          </cell>
          <cell r="G413">
            <v>0</v>
          </cell>
          <cell r="H413">
            <v>0</v>
          </cell>
          <cell r="J413">
            <v>0</v>
          </cell>
          <cell r="K413">
            <v>0</v>
          </cell>
          <cell r="L413">
            <v>0</v>
          </cell>
          <cell r="N413">
            <v>0</v>
          </cell>
          <cell r="O413">
            <v>0</v>
          </cell>
          <cell r="P413">
            <v>0</v>
          </cell>
          <cell r="R413">
            <v>0</v>
          </cell>
          <cell r="S413">
            <v>0</v>
          </cell>
          <cell r="T413">
            <v>0</v>
          </cell>
          <cell r="V413">
            <v>0</v>
          </cell>
          <cell r="W413">
            <v>0</v>
          </cell>
          <cell r="X413">
            <v>0</v>
          </cell>
        </row>
        <row r="414">
          <cell r="A414">
            <v>0</v>
          </cell>
          <cell r="B414">
            <v>0</v>
          </cell>
          <cell r="C414">
            <v>0</v>
          </cell>
          <cell r="D414">
            <v>0</v>
          </cell>
          <cell r="E414">
            <v>0</v>
          </cell>
          <cell r="F414">
            <v>0</v>
          </cell>
          <cell r="G414">
            <v>0</v>
          </cell>
          <cell r="H414">
            <v>0</v>
          </cell>
          <cell r="J414">
            <v>0</v>
          </cell>
          <cell r="K414">
            <v>0</v>
          </cell>
          <cell r="L414">
            <v>0</v>
          </cell>
          <cell r="N414">
            <v>0</v>
          </cell>
          <cell r="O414">
            <v>0</v>
          </cell>
          <cell r="P414">
            <v>0</v>
          </cell>
          <cell r="R414">
            <v>0</v>
          </cell>
          <cell r="S414">
            <v>0</v>
          </cell>
          <cell r="T414">
            <v>0</v>
          </cell>
          <cell r="V414">
            <v>0</v>
          </cell>
          <cell r="W414">
            <v>0</v>
          </cell>
          <cell r="X414">
            <v>0</v>
          </cell>
        </row>
        <row r="415">
          <cell r="A415">
            <v>0</v>
          </cell>
          <cell r="B415">
            <v>0</v>
          </cell>
          <cell r="C415">
            <v>0</v>
          </cell>
          <cell r="D415">
            <v>0</v>
          </cell>
          <cell r="E415">
            <v>0</v>
          </cell>
          <cell r="F415">
            <v>0</v>
          </cell>
          <cell r="G415">
            <v>0</v>
          </cell>
          <cell r="H415">
            <v>0</v>
          </cell>
          <cell r="J415">
            <v>0</v>
          </cell>
          <cell r="K415">
            <v>0</v>
          </cell>
          <cell r="L415">
            <v>0</v>
          </cell>
          <cell r="N415">
            <v>0</v>
          </cell>
          <cell r="O415">
            <v>0</v>
          </cell>
          <cell r="P415">
            <v>0</v>
          </cell>
          <cell r="R415">
            <v>0</v>
          </cell>
          <cell r="S415">
            <v>0</v>
          </cell>
          <cell r="T415">
            <v>0</v>
          </cell>
          <cell r="V415">
            <v>0</v>
          </cell>
          <cell r="W415">
            <v>0</v>
          </cell>
          <cell r="X415">
            <v>0</v>
          </cell>
        </row>
        <row r="416">
          <cell r="A416">
            <v>0</v>
          </cell>
          <cell r="B416">
            <v>0</v>
          </cell>
          <cell r="C416">
            <v>0</v>
          </cell>
          <cell r="D416">
            <v>0</v>
          </cell>
          <cell r="E416">
            <v>0</v>
          </cell>
          <cell r="F416">
            <v>0</v>
          </cell>
          <cell r="G416">
            <v>0</v>
          </cell>
          <cell r="H416">
            <v>0</v>
          </cell>
          <cell r="J416">
            <v>0</v>
          </cell>
          <cell r="K416">
            <v>0</v>
          </cell>
          <cell r="L416">
            <v>0</v>
          </cell>
          <cell r="N416">
            <v>0</v>
          </cell>
          <cell r="O416">
            <v>0</v>
          </cell>
          <cell r="P416">
            <v>0</v>
          </cell>
          <cell r="R416">
            <v>0</v>
          </cell>
          <cell r="S416">
            <v>0</v>
          </cell>
          <cell r="T416">
            <v>0</v>
          </cell>
          <cell r="V416">
            <v>0</v>
          </cell>
          <cell r="W416">
            <v>0</v>
          </cell>
          <cell r="X416">
            <v>0</v>
          </cell>
        </row>
        <row r="417">
          <cell r="A417">
            <v>0</v>
          </cell>
          <cell r="B417">
            <v>0</v>
          </cell>
          <cell r="C417">
            <v>0</v>
          </cell>
          <cell r="D417">
            <v>0</v>
          </cell>
          <cell r="E417">
            <v>0</v>
          </cell>
          <cell r="F417">
            <v>0</v>
          </cell>
          <cell r="G417">
            <v>0</v>
          </cell>
          <cell r="H417">
            <v>0</v>
          </cell>
          <cell r="J417">
            <v>0</v>
          </cell>
          <cell r="K417">
            <v>0</v>
          </cell>
          <cell r="L417">
            <v>0</v>
          </cell>
          <cell r="N417">
            <v>0</v>
          </cell>
          <cell r="O417">
            <v>0</v>
          </cell>
          <cell r="P417">
            <v>0</v>
          </cell>
          <cell r="R417">
            <v>0</v>
          </cell>
          <cell r="S417">
            <v>0</v>
          </cell>
          <cell r="T417">
            <v>0</v>
          </cell>
          <cell r="V417">
            <v>0</v>
          </cell>
          <cell r="W417">
            <v>0</v>
          </cell>
          <cell r="X417">
            <v>0</v>
          </cell>
        </row>
        <row r="418">
          <cell r="A418">
            <v>0</v>
          </cell>
          <cell r="B418">
            <v>0</v>
          </cell>
          <cell r="C418">
            <v>0</v>
          </cell>
          <cell r="D418">
            <v>0</v>
          </cell>
          <cell r="E418">
            <v>0</v>
          </cell>
          <cell r="F418">
            <v>0</v>
          </cell>
          <cell r="G418">
            <v>0</v>
          </cell>
          <cell r="H418">
            <v>0</v>
          </cell>
          <cell r="J418">
            <v>0</v>
          </cell>
          <cell r="K418">
            <v>0</v>
          </cell>
          <cell r="L418">
            <v>0</v>
          </cell>
          <cell r="N418">
            <v>0</v>
          </cell>
          <cell r="O418">
            <v>0</v>
          </cell>
          <cell r="P418">
            <v>0</v>
          </cell>
          <cell r="R418">
            <v>0</v>
          </cell>
          <cell r="S418">
            <v>0</v>
          </cell>
          <cell r="T418">
            <v>0</v>
          </cell>
          <cell r="V418">
            <v>0</v>
          </cell>
          <cell r="W418">
            <v>0</v>
          </cell>
          <cell r="X418">
            <v>0</v>
          </cell>
        </row>
        <row r="419">
          <cell r="A419">
            <v>0</v>
          </cell>
          <cell r="B419">
            <v>0</v>
          </cell>
          <cell r="C419">
            <v>0</v>
          </cell>
          <cell r="D419">
            <v>0</v>
          </cell>
          <cell r="E419">
            <v>0</v>
          </cell>
          <cell r="F419">
            <v>0</v>
          </cell>
          <cell r="G419">
            <v>0</v>
          </cell>
          <cell r="H419">
            <v>0</v>
          </cell>
          <cell r="J419">
            <v>0</v>
          </cell>
          <cell r="K419">
            <v>0</v>
          </cell>
          <cell r="L419">
            <v>0</v>
          </cell>
          <cell r="N419">
            <v>0</v>
          </cell>
          <cell r="O419">
            <v>0</v>
          </cell>
          <cell r="P419">
            <v>0</v>
          </cell>
          <cell r="R419">
            <v>0</v>
          </cell>
          <cell r="S419">
            <v>0</v>
          </cell>
          <cell r="T419">
            <v>0</v>
          </cell>
          <cell r="V419">
            <v>0</v>
          </cell>
          <cell r="W419">
            <v>0</v>
          </cell>
          <cell r="X419">
            <v>0</v>
          </cell>
        </row>
        <row r="420">
          <cell r="A420">
            <v>0</v>
          </cell>
          <cell r="B420">
            <v>0</v>
          </cell>
          <cell r="C420">
            <v>0</v>
          </cell>
          <cell r="D420">
            <v>0</v>
          </cell>
          <cell r="E420">
            <v>0</v>
          </cell>
          <cell r="F420">
            <v>0</v>
          </cell>
          <cell r="G420">
            <v>0</v>
          </cell>
          <cell r="H420">
            <v>0</v>
          </cell>
          <cell r="J420">
            <v>0</v>
          </cell>
          <cell r="K420">
            <v>0</v>
          </cell>
          <cell r="L420">
            <v>0</v>
          </cell>
          <cell r="N420">
            <v>0</v>
          </cell>
          <cell r="O420">
            <v>0</v>
          </cell>
          <cell r="P420">
            <v>0</v>
          </cell>
          <cell r="R420">
            <v>0</v>
          </cell>
          <cell r="S420">
            <v>0</v>
          </cell>
          <cell r="T420">
            <v>0</v>
          </cell>
          <cell r="V420">
            <v>0</v>
          </cell>
          <cell r="W420">
            <v>0</v>
          </cell>
          <cell r="X420">
            <v>0</v>
          </cell>
        </row>
        <row r="421">
          <cell r="A421">
            <v>0</v>
          </cell>
          <cell r="B421">
            <v>0</v>
          </cell>
          <cell r="C421">
            <v>0</v>
          </cell>
          <cell r="D421">
            <v>0</v>
          </cell>
          <cell r="E421">
            <v>0</v>
          </cell>
          <cell r="F421">
            <v>0</v>
          </cell>
          <cell r="G421">
            <v>0</v>
          </cell>
          <cell r="H421">
            <v>0</v>
          </cell>
          <cell r="J421">
            <v>0</v>
          </cell>
          <cell r="K421">
            <v>0</v>
          </cell>
          <cell r="L421">
            <v>0</v>
          </cell>
          <cell r="N421">
            <v>0</v>
          </cell>
          <cell r="O421">
            <v>0</v>
          </cell>
          <cell r="P421">
            <v>0</v>
          </cell>
          <cell r="R421">
            <v>0</v>
          </cell>
          <cell r="S421">
            <v>0</v>
          </cell>
          <cell r="T421">
            <v>0</v>
          </cell>
          <cell r="V421">
            <v>0</v>
          </cell>
          <cell r="W421">
            <v>0</v>
          </cell>
          <cell r="X421">
            <v>0</v>
          </cell>
        </row>
        <row r="422">
          <cell r="A422">
            <v>0</v>
          </cell>
          <cell r="B422">
            <v>0</v>
          </cell>
          <cell r="C422">
            <v>0</v>
          </cell>
          <cell r="D422">
            <v>0</v>
          </cell>
          <cell r="E422">
            <v>0</v>
          </cell>
          <cell r="F422">
            <v>0</v>
          </cell>
          <cell r="G422">
            <v>0</v>
          </cell>
          <cell r="H422">
            <v>0</v>
          </cell>
          <cell r="J422">
            <v>0</v>
          </cell>
          <cell r="K422">
            <v>0</v>
          </cell>
          <cell r="L422">
            <v>0</v>
          </cell>
          <cell r="N422">
            <v>0</v>
          </cell>
          <cell r="O422">
            <v>0</v>
          </cell>
          <cell r="P422">
            <v>0</v>
          </cell>
          <cell r="R422">
            <v>0</v>
          </cell>
          <cell r="S422">
            <v>0</v>
          </cell>
          <cell r="T422">
            <v>0</v>
          </cell>
          <cell r="V422">
            <v>0</v>
          </cell>
          <cell r="W422">
            <v>0</v>
          </cell>
          <cell r="X422">
            <v>0</v>
          </cell>
        </row>
        <row r="423">
          <cell r="A423">
            <v>0</v>
          </cell>
          <cell r="B423">
            <v>0</v>
          </cell>
          <cell r="C423">
            <v>0</v>
          </cell>
          <cell r="D423">
            <v>0</v>
          </cell>
          <cell r="E423">
            <v>0</v>
          </cell>
          <cell r="F423">
            <v>0</v>
          </cell>
          <cell r="G423">
            <v>0</v>
          </cell>
          <cell r="H423">
            <v>0</v>
          </cell>
          <cell r="J423">
            <v>0</v>
          </cell>
          <cell r="K423">
            <v>0</v>
          </cell>
          <cell r="L423">
            <v>0</v>
          </cell>
          <cell r="N423">
            <v>0</v>
          </cell>
          <cell r="O423">
            <v>0</v>
          </cell>
          <cell r="P423">
            <v>0</v>
          </cell>
          <cell r="R423">
            <v>0</v>
          </cell>
          <cell r="S423">
            <v>0</v>
          </cell>
          <cell r="T423">
            <v>0</v>
          </cell>
          <cell r="V423">
            <v>0</v>
          </cell>
          <cell r="W423">
            <v>0</v>
          </cell>
          <cell r="X423">
            <v>0</v>
          </cell>
        </row>
        <row r="424">
          <cell r="A424">
            <v>0</v>
          </cell>
          <cell r="B424">
            <v>0</v>
          </cell>
          <cell r="C424">
            <v>0</v>
          </cell>
          <cell r="D424">
            <v>0</v>
          </cell>
          <cell r="E424">
            <v>0</v>
          </cell>
          <cell r="F424">
            <v>0</v>
          </cell>
          <cell r="G424">
            <v>0</v>
          </cell>
          <cell r="H424">
            <v>0</v>
          </cell>
          <cell r="J424">
            <v>0</v>
          </cell>
          <cell r="K424">
            <v>0</v>
          </cell>
          <cell r="L424">
            <v>0</v>
          </cell>
          <cell r="N424">
            <v>0</v>
          </cell>
          <cell r="O424">
            <v>0</v>
          </cell>
          <cell r="P424">
            <v>0</v>
          </cell>
          <cell r="R424">
            <v>0</v>
          </cell>
          <cell r="S424">
            <v>0</v>
          </cell>
          <cell r="T424">
            <v>0</v>
          </cell>
          <cell r="V424">
            <v>0</v>
          </cell>
          <cell r="W424">
            <v>0</v>
          </cell>
          <cell r="X424">
            <v>0</v>
          </cell>
        </row>
        <row r="425">
          <cell r="A425">
            <v>0</v>
          </cell>
          <cell r="B425">
            <v>0</v>
          </cell>
          <cell r="C425">
            <v>0</v>
          </cell>
          <cell r="D425">
            <v>0</v>
          </cell>
          <cell r="E425">
            <v>0</v>
          </cell>
          <cell r="F425">
            <v>0</v>
          </cell>
          <cell r="G425">
            <v>0</v>
          </cell>
          <cell r="H425">
            <v>0</v>
          </cell>
          <cell r="J425">
            <v>0</v>
          </cell>
          <cell r="K425">
            <v>0</v>
          </cell>
          <cell r="L425">
            <v>0</v>
          </cell>
          <cell r="N425">
            <v>0</v>
          </cell>
          <cell r="O425">
            <v>0</v>
          </cell>
          <cell r="P425">
            <v>0</v>
          </cell>
          <cell r="R425">
            <v>0</v>
          </cell>
          <cell r="S425">
            <v>0</v>
          </cell>
          <cell r="T425">
            <v>0</v>
          </cell>
          <cell r="V425">
            <v>0</v>
          </cell>
          <cell r="W425">
            <v>0</v>
          </cell>
          <cell r="X425">
            <v>0</v>
          </cell>
        </row>
        <row r="426">
          <cell r="A426">
            <v>0</v>
          </cell>
          <cell r="B426">
            <v>0</v>
          </cell>
          <cell r="C426">
            <v>0</v>
          </cell>
          <cell r="D426">
            <v>0</v>
          </cell>
          <cell r="E426">
            <v>0</v>
          </cell>
          <cell r="F426">
            <v>0</v>
          </cell>
          <cell r="G426">
            <v>0</v>
          </cell>
          <cell r="H426">
            <v>0</v>
          </cell>
          <cell r="J426">
            <v>0</v>
          </cell>
          <cell r="K426">
            <v>0</v>
          </cell>
          <cell r="L426">
            <v>0</v>
          </cell>
          <cell r="N426">
            <v>0</v>
          </cell>
          <cell r="O426">
            <v>0</v>
          </cell>
          <cell r="P426">
            <v>0</v>
          </cell>
          <cell r="R426">
            <v>0</v>
          </cell>
          <cell r="S426">
            <v>0</v>
          </cell>
          <cell r="T426">
            <v>0</v>
          </cell>
          <cell r="V426">
            <v>0</v>
          </cell>
          <cell r="W426">
            <v>0</v>
          </cell>
          <cell r="X426">
            <v>0</v>
          </cell>
        </row>
        <row r="427">
          <cell r="A427">
            <v>0</v>
          </cell>
          <cell r="B427">
            <v>0</v>
          </cell>
          <cell r="C427">
            <v>0</v>
          </cell>
          <cell r="D427">
            <v>0</v>
          </cell>
          <cell r="E427">
            <v>0</v>
          </cell>
          <cell r="F427">
            <v>0</v>
          </cell>
          <cell r="G427">
            <v>0</v>
          </cell>
          <cell r="H427">
            <v>0</v>
          </cell>
          <cell r="J427">
            <v>0</v>
          </cell>
          <cell r="K427">
            <v>0</v>
          </cell>
          <cell r="L427">
            <v>0</v>
          </cell>
          <cell r="N427">
            <v>0</v>
          </cell>
          <cell r="O427">
            <v>0</v>
          </cell>
          <cell r="P427">
            <v>0</v>
          </cell>
          <cell r="R427">
            <v>0</v>
          </cell>
          <cell r="S427">
            <v>0</v>
          </cell>
          <cell r="T427">
            <v>0</v>
          </cell>
          <cell r="V427">
            <v>0</v>
          </cell>
          <cell r="W427">
            <v>0</v>
          </cell>
          <cell r="X427">
            <v>0</v>
          </cell>
        </row>
        <row r="428">
          <cell r="A428">
            <v>0</v>
          </cell>
          <cell r="B428">
            <v>0</v>
          </cell>
          <cell r="C428">
            <v>0</v>
          </cell>
          <cell r="D428">
            <v>0</v>
          </cell>
          <cell r="E428">
            <v>0</v>
          </cell>
          <cell r="F428">
            <v>0</v>
          </cell>
          <cell r="G428">
            <v>0</v>
          </cell>
          <cell r="H428">
            <v>0</v>
          </cell>
          <cell r="J428">
            <v>0</v>
          </cell>
          <cell r="K428">
            <v>0</v>
          </cell>
          <cell r="L428">
            <v>0</v>
          </cell>
          <cell r="N428">
            <v>0</v>
          </cell>
          <cell r="O428">
            <v>0</v>
          </cell>
          <cell r="P428">
            <v>0</v>
          </cell>
          <cell r="R428">
            <v>0</v>
          </cell>
          <cell r="S428">
            <v>0</v>
          </cell>
          <cell r="T428">
            <v>0</v>
          </cell>
          <cell r="V428">
            <v>0</v>
          </cell>
          <cell r="W428">
            <v>0</v>
          </cell>
          <cell r="X428">
            <v>0</v>
          </cell>
        </row>
        <row r="429">
          <cell r="A429">
            <v>0</v>
          </cell>
          <cell r="B429">
            <v>0</v>
          </cell>
          <cell r="C429">
            <v>0</v>
          </cell>
          <cell r="D429">
            <v>0</v>
          </cell>
          <cell r="E429">
            <v>0</v>
          </cell>
          <cell r="F429">
            <v>0</v>
          </cell>
          <cell r="G429">
            <v>0</v>
          </cell>
          <cell r="H429">
            <v>0</v>
          </cell>
          <cell r="J429">
            <v>0</v>
          </cell>
          <cell r="K429">
            <v>0</v>
          </cell>
          <cell r="L429">
            <v>0</v>
          </cell>
          <cell r="N429">
            <v>0</v>
          </cell>
          <cell r="O429">
            <v>0</v>
          </cell>
          <cell r="P429">
            <v>0</v>
          </cell>
          <cell r="R429">
            <v>0</v>
          </cell>
          <cell r="S429">
            <v>0</v>
          </cell>
          <cell r="T429">
            <v>0</v>
          </cell>
          <cell r="V429">
            <v>0</v>
          </cell>
          <cell r="W429">
            <v>0</v>
          </cell>
          <cell r="X429">
            <v>0</v>
          </cell>
        </row>
        <row r="430">
          <cell r="A430">
            <v>0</v>
          </cell>
          <cell r="B430">
            <v>0</v>
          </cell>
          <cell r="C430">
            <v>0</v>
          </cell>
          <cell r="D430">
            <v>0</v>
          </cell>
          <cell r="E430">
            <v>0</v>
          </cell>
          <cell r="F430">
            <v>0</v>
          </cell>
          <cell r="G430">
            <v>0</v>
          </cell>
          <cell r="H430">
            <v>0</v>
          </cell>
          <cell r="J430">
            <v>0</v>
          </cell>
          <cell r="K430">
            <v>0</v>
          </cell>
          <cell r="L430">
            <v>0</v>
          </cell>
          <cell r="N430">
            <v>0</v>
          </cell>
          <cell r="O430">
            <v>0</v>
          </cell>
          <cell r="P430">
            <v>0</v>
          </cell>
          <cell r="R430">
            <v>0</v>
          </cell>
          <cell r="S430">
            <v>0</v>
          </cell>
          <cell r="T430">
            <v>0</v>
          </cell>
          <cell r="V430">
            <v>0</v>
          </cell>
          <cell r="W430">
            <v>0</v>
          </cell>
          <cell r="X430">
            <v>0</v>
          </cell>
        </row>
        <row r="431">
          <cell r="A431">
            <v>0</v>
          </cell>
          <cell r="B431">
            <v>0</v>
          </cell>
          <cell r="C431">
            <v>0</v>
          </cell>
          <cell r="D431">
            <v>0</v>
          </cell>
          <cell r="E431">
            <v>0</v>
          </cell>
          <cell r="F431">
            <v>0</v>
          </cell>
          <cell r="G431">
            <v>0</v>
          </cell>
          <cell r="H431">
            <v>0</v>
          </cell>
          <cell r="J431">
            <v>0</v>
          </cell>
          <cell r="K431">
            <v>0</v>
          </cell>
          <cell r="L431">
            <v>0</v>
          </cell>
          <cell r="N431">
            <v>0</v>
          </cell>
          <cell r="O431">
            <v>0</v>
          </cell>
          <cell r="P431">
            <v>0</v>
          </cell>
          <cell r="R431">
            <v>0</v>
          </cell>
          <cell r="S431">
            <v>0</v>
          </cell>
          <cell r="T431">
            <v>0</v>
          </cell>
          <cell r="V431">
            <v>0</v>
          </cell>
          <cell r="W431">
            <v>0</v>
          </cell>
          <cell r="X431">
            <v>0</v>
          </cell>
        </row>
        <row r="432">
          <cell r="A432">
            <v>0</v>
          </cell>
          <cell r="B432">
            <v>0</v>
          </cell>
          <cell r="C432">
            <v>0</v>
          </cell>
          <cell r="D432">
            <v>0</v>
          </cell>
          <cell r="E432">
            <v>0</v>
          </cell>
          <cell r="F432">
            <v>0</v>
          </cell>
          <cell r="G432">
            <v>0</v>
          </cell>
          <cell r="H432">
            <v>0</v>
          </cell>
          <cell r="J432">
            <v>0</v>
          </cell>
          <cell r="K432">
            <v>0</v>
          </cell>
          <cell r="L432">
            <v>0</v>
          </cell>
          <cell r="N432">
            <v>0</v>
          </cell>
          <cell r="O432">
            <v>0</v>
          </cell>
          <cell r="P432">
            <v>0</v>
          </cell>
          <cell r="R432">
            <v>0</v>
          </cell>
          <cell r="S432">
            <v>0</v>
          </cell>
          <cell r="T432">
            <v>0</v>
          </cell>
          <cell r="V432">
            <v>0</v>
          </cell>
          <cell r="W432">
            <v>0</v>
          </cell>
          <cell r="X432">
            <v>0</v>
          </cell>
        </row>
        <row r="433">
          <cell r="A433">
            <v>0</v>
          </cell>
          <cell r="B433">
            <v>0</v>
          </cell>
          <cell r="C433">
            <v>0</v>
          </cell>
          <cell r="D433">
            <v>0</v>
          </cell>
          <cell r="E433">
            <v>0</v>
          </cell>
          <cell r="F433">
            <v>0</v>
          </cell>
          <cell r="G433">
            <v>0</v>
          </cell>
          <cell r="H433">
            <v>0</v>
          </cell>
          <cell r="J433">
            <v>0</v>
          </cell>
          <cell r="K433">
            <v>0</v>
          </cell>
          <cell r="L433">
            <v>0</v>
          </cell>
          <cell r="N433">
            <v>0</v>
          </cell>
          <cell r="O433">
            <v>0</v>
          </cell>
          <cell r="P433">
            <v>0</v>
          </cell>
          <cell r="R433">
            <v>0</v>
          </cell>
          <cell r="S433">
            <v>0</v>
          </cell>
          <cell r="T433">
            <v>0</v>
          </cell>
          <cell r="V433">
            <v>0</v>
          </cell>
          <cell r="W433">
            <v>0</v>
          </cell>
          <cell r="X433">
            <v>0</v>
          </cell>
        </row>
        <row r="434">
          <cell r="A434">
            <v>0</v>
          </cell>
          <cell r="B434">
            <v>0</v>
          </cell>
          <cell r="C434">
            <v>0</v>
          </cell>
          <cell r="D434">
            <v>0</v>
          </cell>
          <cell r="E434">
            <v>0</v>
          </cell>
          <cell r="F434">
            <v>0</v>
          </cell>
          <cell r="G434">
            <v>0</v>
          </cell>
          <cell r="H434">
            <v>0</v>
          </cell>
          <cell r="J434">
            <v>0</v>
          </cell>
          <cell r="K434">
            <v>0</v>
          </cell>
          <cell r="L434">
            <v>0</v>
          </cell>
          <cell r="N434">
            <v>0</v>
          </cell>
          <cell r="O434">
            <v>0</v>
          </cell>
          <cell r="P434">
            <v>0</v>
          </cell>
          <cell r="R434">
            <v>0</v>
          </cell>
          <cell r="S434">
            <v>0</v>
          </cell>
          <cell r="T434">
            <v>0</v>
          </cell>
          <cell r="V434">
            <v>0</v>
          </cell>
          <cell r="W434">
            <v>0</v>
          </cell>
          <cell r="X434">
            <v>0</v>
          </cell>
        </row>
        <row r="435">
          <cell r="A435">
            <v>0</v>
          </cell>
          <cell r="B435">
            <v>0</v>
          </cell>
          <cell r="C435">
            <v>0</v>
          </cell>
          <cell r="D435">
            <v>0</v>
          </cell>
          <cell r="E435">
            <v>0</v>
          </cell>
          <cell r="F435">
            <v>0</v>
          </cell>
          <cell r="G435">
            <v>0</v>
          </cell>
          <cell r="H435">
            <v>0</v>
          </cell>
          <cell r="J435">
            <v>0</v>
          </cell>
          <cell r="K435">
            <v>0</v>
          </cell>
          <cell r="L435">
            <v>0</v>
          </cell>
          <cell r="N435">
            <v>0</v>
          </cell>
          <cell r="O435">
            <v>0</v>
          </cell>
          <cell r="P435">
            <v>0</v>
          </cell>
          <cell r="R435">
            <v>0</v>
          </cell>
          <cell r="S435">
            <v>0</v>
          </cell>
          <cell r="T435">
            <v>0</v>
          </cell>
          <cell r="V435">
            <v>0</v>
          </cell>
          <cell r="W435">
            <v>0</v>
          </cell>
          <cell r="X435">
            <v>0</v>
          </cell>
        </row>
        <row r="436">
          <cell r="A436">
            <v>0</v>
          </cell>
          <cell r="B436">
            <v>0</v>
          </cell>
          <cell r="C436">
            <v>0</v>
          </cell>
          <cell r="D436">
            <v>0</v>
          </cell>
          <cell r="E436">
            <v>0</v>
          </cell>
          <cell r="F436">
            <v>0</v>
          </cell>
          <cell r="G436">
            <v>0</v>
          </cell>
          <cell r="H436">
            <v>0</v>
          </cell>
          <cell r="J436">
            <v>0</v>
          </cell>
          <cell r="K436">
            <v>0</v>
          </cell>
          <cell r="L436">
            <v>0</v>
          </cell>
          <cell r="N436">
            <v>0</v>
          </cell>
          <cell r="O436">
            <v>0</v>
          </cell>
          <cell r="P436">
            <v>0</v>
          </cell>
          <cell r="R436">
            <v>0</v>
          </cell>
          <cell r="S436">
            <v>0</v>
          </cell>
          <cell r="T436">
            <v>0</v>
          </cell>
          <cell r="V436">
            <v>0</v>
          </cell>
          <cell r="W436">
            <v>0</v>
          </cell>
          <cell r="X436">
            <v>0</v>
          </cell>
        </row>
        <row r="437">
          <cell r="A437">
            <v>0</v>
          </cell>
          <cell r="B437">
            <v>0</v>
          </cell>
          <cell r="C437">
            <v>0</v>
          </cell>
          <cell r="D437">
            <v>0</v>
          </cell>
          <cell r="E437">
            <v>0</v>
          </cell>
          <cell r="F437">
            <v>0</v>
          </cell>
          <cell r="G437">
            <v>0</v>
          </cell>
          <cell r="H437">
            <v>0</v>
          </cell>
          <cell r="J437">
            <v>0</v>
          </cell>
          <cell r="K437">
            <v>0</v>
          </cell>
          <cell r="L437">
            <v>0</v>
          </cell>
          <cell r="N437">
            <v>0</v>
          </cell>
          <cell r="O437">
            <v>0</v>
          </cell>
          <cell r="P437">
            <v>0</v>
          </cell>
          <cell r="R437">
            <v>0</v>
          </cell>
          <cell r="S437">
            <v>0</v>
          </cell>
          <cell r="T437">
            <v>0</v>
          </cell>
          <cell r="V437">
            <v>0</v>
          </cell>
          <cell r="W437">
            <v>0</v>
          </cell>
          <cell r="X437">
            <v>0</v>
          </cell>
        </row>
        <row r="438">
          <cell r="A438">
            <v>0</v>
          </cell>
          <cell r="B438">
            <v>0</v>
          </cell>
          <cell r="C438">
            <v>0</v>
          </cell>
          <cell r="D438">
            <v>0</v>
          </cell>
          <cell r="E438">
            <v>0</v>
          </cell>
          <cell r="F438">
            <v>0</v>
          </cell>
          <cell r="G438">
            <v>0</v>
          </cell>
          <cell r="H438">
            <v>0</v>
          </cell>
          <cell r="J438">
            <v>0</v>
          </cell>
          <cell r="K438">
            <v>0</v>
          </cell>
          <cell r="L438">
            <v>0</v>
          </cell>
          <cell r="N438">
            <v>0</v>
          </cell>
          <cell r="O438">
            <v>0</v>
          </cell>
          <cell r="P438">
            <v>0</v>
          </cell>
          <cell r="R438">
            <v>0</v>
          </cell>
          <cell r="S438">
            <v>0</v>
          </cell>
          <cell r="T438">
            <v>0</v>
          </cell>
          <cell r="V438">
            <v>0</v>
          </cell>
          <cell r="W438">
            <v>0</v>
          </cell>
          <cell r="X438">
            <v>0</v>
          </cell>
        </row>
        <row r="439">
          <cell r="A439">
            <v>0</v>
          </cell>
          <cell r="B439">
            <v>0</v>
          </cell>
          <cell r="C439">
            <v>0</v>
          </cell>
          <cell r="D439">
            <v>0</v>
          </cell>
          <cell r="E439">
            <v>0</v>
          </cell>
          <cell r="F439">
            <v>0</v>
          </cell>
          <cell r="G439">
            <v>0</v>
          </cell>
          <cell r="H439">
            <v>0</v>
          </cell>
          <cell r="J439">
            <v>0</v>
          </cell>
          <cell r="K439">
            <v>0</v>
          </cell>
          <cell r="L439">
            <v>0</v>
          </cell>
          <cell r="N439">
            <v>0</v>
          </cell>
          <cell r="O439">
            <v>0</v>
          </cell>
          <cell r="P439">
            <v>0</v>
          </cell>
          <cell r="R439">
            <v>0</v>
          </cell>
          <cell r="S439">
            <v>0</v>
          </cell>
          <cell r="T439">
            <v>0</v>
          </cell>
          <cell r="V439">
            <v>0</v>
          </cell>
          <cell r="W439">
            <v>0</v>
          </cell>
          <cell r="X439">
            <v>0</v>
          </cell>
        </row>
        <row r="440">
          <cell r="A440">
            <v>0</v>
          </cell>
          <cell r="B440">
            <v>0</v>
          </cell>
          <cell r="C440">
            <v>0</v>
          </cell>
          <cell r="D440">
            <v>0</v>
          </cell>
          <cell r="E440">
            <v>0</v>
          </cell>
          <cell r="F440">
            <v>0</v>
          </cell>
          <cell r="G440">
            <v>0</v>
          </cell>
          <cell r="H440">
            <v>0</v>
          </cell>
          <cell r="J440">
            <v>0</v>
          </cell>
          <cell r="K440">
            <v>0</v>
          </cell>
          <cell r="L440">
            <v>0</v>
          </cell>
          <cell r="N440">
            <v>0</v>
          </cell>
          <cell r="O440">
            <v>0</v>
          </cell>
          <cell r="P440">
            <v>0</v>
          </cell>
          <cell r="R440">
            <v>0</v>
          </cell>
          <cell r="S440">
            <v>0</v>
          </cell>
          <cell r="T440">
            <v>0</v>
          </cell>
          <cell r="V440">
            <v>0</v>
          </cell>
          <cell r="W440">
            <v>0</v>
          </cell>
          <cell r="X440">
            <v>0</v>
          </cell>
        </row>
        <row r="441">
          <cell r="A441">
            <v>0</v>
          </cell>
          <cell r="B441">
            <v>0</v>
          </cell>
          <cell r="C441">
            <v>0</v>
          </cell>
          <cell r="D441">
            <v>0</v>
          </cell>
          <cell r="E441">
            <v>0</v>
          </cell>
          <cell r="F441">
            <v>0</v>
          </cell>
          <cell r="G441">
            <v>0</v>
          </cell>
          <cell r="H441">
            <v>0</v>
          </cell>
          <cell r="J441">
            <v>0</v>
          </cell>
          <cell r="K441">
            <v>0</v>
          </cell>
          <cell r="L441">
            <v>0</v>
          </cell>
          <cell r="N441">
            <v>0</v>
          </cell>
          <cell r="O441">
            <v>0</v>
          </cell>
          <cell r="P441">
            <v>0</v>
          </cell>
          <cell r="R441">
            <v>0</v>
          </cell>
          <cell r="S441">
            <v>0</v>
          </cell>
          <cell r="T441">
            <v>0</v>
          </cell>
          <cell r="V441">
            <v>0</v>
          </cell>
          <cell r="W441">
            <v>0</v>
          </cell>
          <cell r="X441">
            <v>0</v>
          </cell>
        </row>
        <row r="442">
          <cell r="A442">
            <v>0</v>
          </cell>
          <cell r="B442">
            <v>0</v>
          </cell>
          <cell r="C442">
            <v>0</v>
          </cell>
          <cell r="D442">
            <v>0</v>
          </cell>
          <cell r="E442">
            <v>0</v>
          </cell>
          <cell r="F442">
            <v>0</v>
          </cell>
          <cell r="G442">
            <v>0</v>
          </cell>
          <cell r="H442">
            <v>0</v>
          </cell>
          <cell r="J442">
            <v>0</v>
          </cell>
          <cell r="K442">
            <v>0</v>
          </cell>
          <cell r="L442">
            <v>0</v>
          </cell>
          <cell r="N442">
            <v>0</v>
          </cell>
          <cell r="O442">
            <v>0</v>
          </cell>
          <cell r="P442">
            <v>0</v>
          </cell>
          <cell r="R442">
            <v>0</v>
          </cell>
          <cell r="S442">
            <v>0</v>
          </cell>
          <cell r="T442">
            <v>0</v>
          </cell>
          <cell r="V442">
            <v>0</v>
          </cell>
          <cell r="W442">
            <v>0</v>
          </cell>
          <cell r="X442">
            <v>0</v>
          </cell>
        </row>
        <row r="443">
          <cell r="A443">
            <v>0</v>
          </cell>
          <cell r="B443">
            <v>0</v>
          </cell>
          <cell r="C443">
            <v>0</v>
          </cell>
          <cell r="D443">
            <v>0</v>
          </cell>
          <cell r="E443">
            <v>0</v>
          </cell>
          <cell r="F443">
            <v>0</v>
          </cell>
          <cell r="G443">
            <v>0</v>
          </cell>
          <cell r="H443">
            <v>0</v>
          </cell>
          <cell r="J443">
            <v>0</v>
          </cell>
          <cell r="K443">
            <v>0</v>
          </cell>
          <cell r="L443">
            <v>0</v>
          </cell>
          <cell r="N443">
            <v>0</v>
          </cell>
          <cell r="O443">
            <v>0</v>
          </cell>
          <cell r="P443">
            <v>0</v>
          </cell>
          <cell r="R443">
            <v>0</v>
          </cell>
          <cell r="S443">
            <v>0</v>
          </cell>
          <cell r="T443">
            <v>0</v>
          </cell>
          <cell r="V443">
            <v>0</v>
          </cell>
          <cell r="W443">
            <v>0</v>
          </cell>
          <cell r="X443">
            <v>0</v>
          </cell>
        </row>
        <row r="444">
          <cell r="A444">
            <v>0</v>
          </cell>
          <cell r="B444">
            <v>0</v>
          </cell>
          <cell r="C444">
            <v>0</v>
          </cell>
          <cell r="D444">
            <v>0</v>
          </cell>
          <cell r="E444">
            <v>0</v>
          </cell>
          <cell r="F444">
            <v>0</v>
          </cell>
          <cell r="G444">
            <v>0</v>
          </cell>
          <cell r="H444">
            <v>0</v>
          </cell>
          <cell r="J444">
            <v>0</v>
          </cell>
          <cell r="K444">
            <v>0</v>
          </cell>
          <cell r="L444">
            <v>0</v>
          </cell>
          <cell r="N444">
            <v>0</v>
          </cell>
          <cell r="O444">
            <v>0</v>
          </cell>
          <cell r="P444">
            <v>0</v>
          </cell>
          <cell r="R444">
            <v>0</v>
          </cell>
          <cell r="S444">
            <v>0</v>
          </cell>
          <cell r="T444">
            <v>0</v>
          </cell>
          <cell r="V444">
            <v>0</v>
          </cell>
          <cell r="W444">
            <v>0</v>
          </cell>
          <cell r="X444">
            <v>0</v>
          </cell>
        </row>
        <row r="445">
          <cell r="A445">
            <v>0</v>
          </cell>
          <cell r="B445">
            <v>0</v>
          </cell>
          <cell r="C445">
            <v>0</v>
          </cell>
          <cell r="D445">
            <v>0</v>
          </cell>
          <cell r="E445">
            <v>0</v>
          </cell>
          <cell r="F445">
            <v>0</v>
          </cell>
          <cell r="G445">
            <v>0</v>
          </cell>
          <cell r="H445">
            <v>0</v>
          </cell>
          <cell r="J445">
            <v>0</v>
          </cell>
          <cell r="K445">
            <v>0</v>
          </cell>
          <cell r="L445">
            <v>0</v>
          </cell>
          <cell r="N445">
            <v>0</v>
          </cell>
          <cell r="O445">
            <v>0</v>
          </cell>
          <cell r="P445">
            <v>0</v>
          </cell>
          <cell r="R445">
            <v>0</v>
          </cell>
          <cell r="S445">
            <v>0</v>
          </cell>
          <cell r="T445">
            <v>0</v>
          </cell>
          <cell r="V445">
            <v>0</v>
          </cell>
          <cell r="W445">
            <v>0</v>
          </cell>
          <cell r="X445">
            <v>0</v>
          </cell>
        </row>
        <row r="446">
          <cell r="A446">
            <v>0</v>
          </cell>
          <cell r="B446">
            <v>0</v>
          </cell>
          <cell r="C446">
            <v>0</v>
          </cell>
          <cell r="D446">
            <v>0</v>
          </cell>
          <cell r="E446">
            <v>0</v>
          </cell>
          <cell r="F446">
            <v>0</v>
          </cell>
          <cell r="G446">
            <v>0</v>
          </cell>
          <cell r="H446">
            <v>0</v>
          </cell>
          <cell r="J446">
            <v>0</v>
          </cell>
          <cell r="K446">
            <v>0</v>
          </cell>
          <cell r="L446">
            <v>0</v>
          </cell>
          <cell r="N446">
            <v>0</v>
          </cell>
          <cell r="O446">
            <v>0</v>
          </cell>
          <cell r="P446">
            <v>0</v>
          </cell>
          <cell r="R446">
            <v>0</v>
          </cell>
          <cell r="S446">
            <v>0</v>
          </cell>
          <cell r="T446">
            <v>0</v>
          </cell>
          <cell r="V446">
            <v>0</v>
          </cell>
          <cell r="W446">
            <v>0</v>
          </cell>
          <cell r="X446">
            <v>0</v>
          </cell>
        </row>
        <row r="447">
          <cell r="A447">
            <v>0</v>
          </cell>
          <cell r="B447">
            <v>0</v>
          </cell>
          <cell r="C447">
            <v>0</v>
          </cell>
          <cell r="D447">
            <v>0</v>
          </cell>
          <cell r="E447">
            <v>0</v>
          </cell>
          <cell r="F447">
            <v>0</v>
          </cell>
          <cell r="G447">
            <v>0</v>
          </cell>
          <cell r="H447">
            <v>0</v>
          </cell>
          <cell r="J447">
            <v>0</v>
          </cell>
          <cell r="K447">
            <v>0</v>
          </cell>
          <cell r="L447">
            <v>0</v>
          </cell>
          <cell r="N447">
            <v>0</v>
          </cell>
          <cell r="O447">
            <v>0</v>
          </cell>
          <cell r="P447">
            <v>0</v>
          </cell>
          <cell r="R447">
            <v>0</v>
          </cell>
          <cell r="S447">
            <v>0</v>
          </cell>
          <cell r="T447">
            <v>0</v>
          </cell>
          <cell r="V447">
            <v>0</v>
          </cell>
          <cell r="W447">
            <v>0</v>
          </cell>
          <cell r="X447">
            <v>0</v>
          </cell>
        </row>
        <row r="448">
          <cell r="A448">
            <v>0</v>
          </cell>
          <cell r="B448">
            <v>0</v>
          </cell>
          <cell r="C448">
            <v>0</v>
          </cell>
          <cell r="D448">
            <v>0</v>
          </cell>
          <cell r="E448">
            <v>0</v>
          </cell>
          <cell r="F448">
            <v>0</v>
          </cell>
          <cell r="G448">
            <v>0</v>
          </cell>
          <cell r="H448">
            <v>0</v>
          </cell>
          <cell r="J448">
            <v>0</v>
          </cell>
          <cell r="K448">
            <v>0</v>
          </cell>
          <cell r="L448">
            <v>0</v>
          </cell>
          <cell r="N448">
            <v>0</v>
          </cell>
          <cell r="O448">
            <v>0</v>
          </cell>
          <cell r="P448">
            <v>0</v>
          </cell>
          <cell r="R448">
            <v>0</v>
          </cell>
          <cell r="S448">
            <v>0</v>
          </cell>
          <cell r="T448">
            <v>0</v>
          </cell>
          <cell r="V448">
            <v>0</v>
          </cell>
          <cell r="W448">
            <v>0</v>
          </cell>
          <cell r="X448">
            <v>0</v>
          </cell>
        </row>
        <row r="449">
          <cell r="A449">
            <v>0</v>
          </cell>
          <cell r="B449">
            <v>0</v>
          </cell>
          <cell r="C449">
            <v>0</v>
          </cell>
          <cell r="D449">
            <v>0</v>
          </cell>
          <cell r="E449">
            <v>0</v>
          </cell>
          <cell r="F449">
            <v>0</v>
          </cell>
          <cell r="G449">
            <v>0</v>
          </cell>
          <cell r="H449">
            <v>0</v>
          </cell>
          <cell r="J449">
            <v>0</v>
          </cell>
          <cell r="K449">
            <v>0</v>
          </cell>
          <cell r="L449">
            <v>0</v>
          </cell>
          <cell r="N449">
            <v>0</v>
          </cell>
          <cell r="O449">
            <v>0</v>
          </cell>
          <cell r="P449">
            <v>0</v>
          </cell>
          <cell r="R449">
            <v>0</v>
          </cell>
          <cell r="S449">
            <v>0</v>
          </cell>
          <cell r="T449">
            <v>0</v>
          </cell>
          <cell r="V449">
            <v>0</v>
          </cell>
          <cell r="W449">
            <v>0</v>
          </cell>
          <cell r="X449">
            <v>0</v>
          </cell>
        </row>
        <row r="450">
          <cell r="A450">
            <v>0</v>
          </cell>
          <cell r="B450">
            <v>0</v>
          </cell>
          <cell r="C450">
            <v>0</v>
          </cell>
          <cell r="D450">
            <v>0</v>
          </cell>
          <cell r="E450">
            <v>0</v>
          </cell>
          <cell r="F450">
            <v>0</v>
          </cell>
          <cell r="G450">
            <v>0</v>
          </cell>
          <cell r="H450">
            <v>0</v>
          </cell>
          <cell r="J450">
            <v>0</v>
          </cell>
          <cell r="K450">
            <v>0</v>
          </cell>
          <cell r="L450">
            <v>0</v>
          </cell>
          <cell r="N450">
            <v>0</v>
          </cell>
          <cell r="O450">
            <v>0</v>
          </cell>
          <cell r="P450">
            <v>0</v>
          </cell>
          <cell r="R450">
            <v>0</v>
          </cell>
          <cell r="S450">
            <v>0</v>
          </cell>
          <cell r="T450">
            <v>0</v>
          </cell>
          <cell r="V450">
            <v>0</v>
          </cell>
          <cell r="W450">
            <v>0</v>
          </cell>
          <cell r="X450">
            <v>0</v>
          </cell>
        </row>
        <row r="451">
          <cell r="A451">
            <v>0</v>
          </cell>
          <cell r="B451">
            <v>0</v>
          </cell>
          <cell r="C451">
            <v>0</v>
          </cell>
          <cell r="D451">
            <v>0</v>
          </cell>
          <cell r="E451">
            <v>0</v>
          </cell>
          <cell r="F451">
            <v>0</v>
          </cell>
          <cell r="G451">
            <v>0</v>
          </cell>
          <cell r="H451">
            <v>0</v>
          </cell>
          <cell r="J451">
            <v>0</v>
          </cell>
          <cell r="K451">
            <v>0</v>
          </cell>
          <cell r="L451">
            <v>0</v>
          </cell>
          <cell r="N451">
            <v>0</v>
          </cell>
          <cell r="O451">
            <v>0</v>
          </cell>
          <cell r="P451">
            <v>0</v>
          </cell>
          <cell r="R451">
            <v>0</v>
          </cell>
          <cell r="S451">
            <v>0</v>
          </cell>
          <cell r="T451">
            <v>0</v>
          </cell>
          <cell r="V451">
            <v>0</v>
          </cell>
          <cell r="W451">
            <v>0</v>
          </cell>
          <cell r="X451">
            <v>0</v>
          </cell>
        </row>
        <row r="452">
          <cell r="A452">
            <v>0</v>
          </cell>
          <cell r="B452">
            <v>0</v>
          </cell>
          <cell r="C452">
            <v>0</v>
          </cell>
          <cell r="D452">
            <v>0</v>
          </cell>
          <cell r="E452">
            <v>0</v>
          </cell>
          <cell r="F452">
            <v>0</v>
          </cell>
          <cell r="G452">
            <v>0</v>
          </cell>
          <cell r="H452">
            <v>0</v>
          </cell>
          <cell r="J452">
            <v>0</v>
          </cell>
          <cell r="K452">
            <v>0</v>
          </cell>
          <cell r="L452">
            <v>0</v>
          </cell>
          <cell r="N452">
            <v>0</v>
          </cell>
          <cell r="O452">
            <v>0</v>
          </cell>
          <cell r="P452">
            <v>0</v>
          </cell>
          <cell r="R452">
            <v>0</v>
          </cell>
          <cell r="S452">
            <v>0</v>
          </cell>
          <cell r="T452">
            <v>0</v>
          </cell>
          <cell r="V452">
            <v>0</v>
          </cell>
          <cell r="W452">
            <v>0</v>
          </cell>
          <cell r="X452">
            <v>0</v>
          </cell>
        </row>
        <row r="453">
          <cell r="A453">
            <v>0</v>
          </cell>
          <cell r="B453">
            <v>0</v>
          </cell>
          <cell r="C453">
            <v>0</v>
          </cell>
          <cell r="D453">
            <v>0</v>
          </cell>
          <cell r="E453">
            <v>0</v>
          </cell>
          <cell r="F453">
            <v>0</v>
          </cell>
          <cell r="G453">
            <v>0</v>
          </cell>
          <cell r="H453">
            <v>0</v>
          </cell>
          <cell r="J453">
            <v>0</v>
          </cell>
          <cell r="K453">
            <v>0</v>
          </cell>
          <cell r="L453">
            <v>0</v>
          </cell>
          <cell r="N453">
            <v>0</v>
          </cell>
          <cell r="O453">
            <v>0</v>
          </cell>
          <cell r="P453">
            <v>0</v>
          </cell>
          <cell r="R453">
            <v>0</v>
          </cell>
          <cell r="S453">
            <v>0</v>
          </cell>
          <cell r="T453">
            <v>0</v>
          </cell>
          <cell r="V453">
            <v>0</v>
          </cell>
          <cell r="W453">
            <v>0</v>
          </cell>
          <cell r="X453">
            <v>0</v>
          </cell>
        </row>
        <row r="454">
          <cell r="A454">
            <v>0</v>
          </cell>
          <cell r="B454">
            <v>0</v>
          </cell>
          <cell r="C454">
            <v>0</v>
          </cell>
          <cell r="D454">
            <v>0</v>
          </cell>
          <cell r="E454">
            <v>0</v>
          </cell>
          <cell r="F454">
            <v>0</v>
          </cell>
          <cell r="G454">
            <v>0</v>
          </cell>
          <cell r="H454">
            <v>0</v>
          </cell>
          <cell r="J454">
            <v>0</v>
          </cell>
          <cell r="K454">
            <v>0</v>
          </cell>
          <cell r="L454">
            <v>0</v>
          </cell>
          <cell r="N454">
            <v>0</v>
          </cell>
          <cell r="O454">
            <v>0</v>
          </cell>
          <cell r="P454">
            <v>0</v>
          </cell>
          <cell r="R454">
            <v>0</v>
          </cell>
          <cell r="S454">
            <v>0</v>
          </cell>
          <cell r="T454">
            <v>0</v>
          </cell>
          <cell r="V454">
            <v>0</v>
          </cell>
          <cell r="W454">
            <v>0</v>
          </cell>
          <cell r="X454">
            <v>0</v>
          </cell>
        </row>
        <row r="455">
          <cell r="A455">
            <v>0</v>
          </cell>
          <cell r="B455">
            <v>0</v>
          </cell>
          <cell r="C455">
            <v>0</v>
          </cell>
          <cell r="D455">
            <v>0</v>
          </cell>
          <cell r="E455">
            <v>0</v>
          </cell>
          <cell r="F455">
            <v>0</v>
          </cell>
          <cell r="G455">
            <v>0</v>
          </cell>
          <cell r="H455">
            <v>0</v>
          </cell>
          <cell r="J455">
            <v>0</v>
          </cell>
          <cell r="K455">
            <v>0</v>
          </cell>
          <cell r="L455">
            <v>0</v>
          </cell>
          <cell r="N455">
            <v>0</v>
          </cell>
          <cell r="O455">
            <v>0</v>
          </cell>
          <cell r="P455">
            <v>0</v>
          </cell>
          <cell r="R455">
            <v>0</v>
          </cell>
          <cell r="S455">
            <v>0</v>
          </cell>
          <cell r="T455">
            <v>0</v>
          </cell>
          <cell r="V455">
            <v>0</v>
          </cell>
          <cell r="W455">
            <v>0</v>
          </cell>
          <cell r="X455">
            <v>0</v>
          </cell>
        </row>
        <row r="456">
          <cell r="A456">
            <v>0</v>
          </cell>
          <cell r="B456">
            <v>0</v>
          </cell>
          <cell r="C456">
            <v>0</v>
          </cell>
          <cell r="D456">
            <v>0</v>
          </cell>
          <cell r="E456">
            <v>0</v>
          </cell>
          <cell r="F456">
            <v>0</v>
          </cell>
          <cell r="G456">
            <v>0</v>
          </cell>
          <cell r="H456">
            <v>0</v>
          </cell>
          <cell r="J456">
            <v>0</v>
          </cell>
          <cell r="K456">
            <v>0</v>
          </cell>
          <cell r="L456">
            <v>0</v>
          </cell>
          <cell r="N456">
            <v>0</v>
          </cell>
          <cell r="O456">
            <v>0</v>
          </cell>
          <cell r="P456">
            <v>0</v>
          </cell>
          <cell r="R456">
            <v>0</v>
          </cell>
          <cell r="S456">
            <v>0</v>
          </cell>
          <cell r="T456">
            <v>0</v>
          </cell>
          <cell r="V456">
            <v>0</v>
          </cell>
          <cell r="W456">
            <v>0</v>
          </cell>
          <cell r="X456">
            <v>0</v>
          </cell>
        </row>
        <row r="457">
          <cell r="A457">
            <v>0</v>
          </cell>
          <cell r="B457">
            <v>0</v>
          </cell>
          <cell r="C457">
            <v>0</v>
          </cell>
          <cell r="D457">
            <v>0</v>
          </cell>
          <cell r="E457">
            <v>0</v>
          </cell>
          <cell r="F457">
            <v>0</v>
          </cell>
          <cell r="G457">
            <v>0</v>
          </cell>
          <cell r="H457">
            <v>0</v>
          </cell>
          <cell r="J457">
            <v>0</v>
          </cell>
          <cell r="K457">
            <v>0</v>
          </cell>
          <cell r="L457">
            <v>0</v>
          </cell>
          <cell r="N457">
            <v>0</v>
          </cell>
          <cell r="O457">
            <v>0</v>
          </cell>
          <cell r="P457">
            <v>0</v>
          </cell>
          <cell r="R457">
            <v>0</v>
          </cell>
          <cell r="S457">
            <v>0</v>
          </cell>
          <cell r="T457">
            <v>0</v>
          </cell>
          <cell r="V457">
            <v>0</v>
          </cell>
          <cell r="W457">
            <v>0</v>
          </cell>
          <cell r="X457">
            <v>0</v>
          </cell>
        </row>
        <row r="458">
          <cell r="A458">
            <v>0</v>
          </cell>
          <cell r="B458">
            <v>0</v>
          </cell>
          <cell r="C458">
            <v>0</v>
          </cell>
          <cell r="D458">
            <v>0</v>
          </cell>
          <cell r="E458">
            <v>0</v>
          </cell>
          <cell r="F458">
            <v>0</v>
          </cell>
          <cell r="G458">
            <v>0</v>
          </cell>
          <cell r="H458">
            <v>0</v>
          </cell>
          <cell r="J458">
            <v>0</v>
          </cell>
          <cell r="K458">
            <v>0</v>
          </cell>
          <cell r="L458">
            <v>0</v>
          </cell>
          <cell r="N458">
            <v>0</v>
          </cell>
          <cell r="O458">
            <v>0</v>
          </cell>
          <cell r="P458">
            <v>0</v>
          </cell>
          <cell r="R458">
            <v>0</v>
          </cell>
          <cell r="S458">
            <v>0</v>
          </cell>
          <cell r="T458">
            <v>0</v>
          </cell>
          <cell r="V458">
            <v>0</v>
          </cell>
          <cell r="W458">
            <v>0</v>
          </cell>
          <cell r="X458">
            <v>0</v>
          </cell>
        </row>
        <row r="459">
          <cell r="A459">
            <v>0</v>
          </cell>
          <cell r="B459">
            <v>0</v>
          </cell>
          <cell r="C459">
            <v>0</v>
          </cell>
          <cell r="D459">
            <v>0</v>
          </cell>
          <cell r="E459">
            <v>0</v>
          </cell>
          <cell r="F459">
            <v>0</v>
          </cell>
          <cell r="G459">
            <v>0</v>
          </cell>
          <cell r="H459">
            <v>0</v>
          </cell>
          <cell r="J459">
            <v>0</v>
          </cell>
          <cell r="K459">
            <v>0</v>
          </cell>
          <cell r="L459">
            <v>0</v>
          </cell>
          <cell r="N459">
            <v>0</v>
          </cell>
          <cell r="O459">
            <v>0</v>
          </cell>
          <cell r="P459">
            <v>0</v>
          </cell>
          <cell r="R459">
            <v>0</v>
          </cell>
          <cell r="S459">
            <v>0</v>
          </cell>
          <cell r="T459">
            <v>0</v>
          </cell>
          <cell r="V459">
            <v>0</v>
          </cell>
          <cell r="W459">
            <v>0</v>
          </cell>
          <cell r="X459">
            <v>0</v>
          </cell>
        </row>
        <row r="460">
          <cell r="A460">
            <v>0</v>
          </cell>
          <cell r="B460">
            <v>0</v>
          </cell>
          <cell r="C460">
            <v>0</v>
          </cell>
          <cell r="D460">
            <v>0</v>
          </cell>
          <cell r="E460">
            <v>0</v>
          </cell>
          <cell r="F460">
            <v>0</v>
          </cell>
          <cell r="G460">
            <v>0</v>
          </cell>
          <cell r="H460">
            <v>0</v>
          </cell>
          <cell r="J460">
            <v>0</v>
          </cell>
          <cell r="K460">
            <v>0</v>
          </cell>
          <cell r="L460">
            <v>0</v>
          </cell>
          <cell r="N460">
            <v>0</v>
          </cell>
          <cell r="O460">
            <v>0</v>
          </cell>
          <cell r="P460">
            <v>0</v>
          </cell>
          <cell r="R460">
            <v>0</v>
          </cell>
          <cell r="S460">
            <v>0</v>
          </cell>
          <cell r="T460">
            <v>0</v>
          </cell>
          <cell r="V460">
            <v>0</v>
          </cell>
          <cell r="W460">
            <v>0</v>
          </cell>
          <cell r="X460">
            <v>0</v>
          </cell>
        </row>
        <row r="461">
          <cell r="A461">
            <v>0</v>
          </cell>
          <cell r="B461">
            <v>0</v>
          </cell>
          <cell r="C461">
            <v>0</v>
          </cell>
          <cell r="D461">
            <v>0</v>
          </cell>
          <cell r="E461">
            <v>0</v>
          </cell>
          <cell r="F461">
            <v>0</v>
          </cell>
          <cell r="G461">
            <v>0</v>
          </cell>
          <cell r="H461">
            <v>0</v>
          </cell>
          <cell r="J461">
            <v>0</v>
          </cell>
          <cell r="K461">
            <v>0</v>
          </cell>
          <cell r="L461">
            <v>0</v>
          </cell>
          <cell r="N461">
            <v>0</v>
          </cell>
          <cell r="O461">
            <v>0</v>
          </cell>
          <cell r="P461">
            <v>0</v>
          </cell>
          <cell r="R461">
            <v>0</v>
          </cell>
          <cell r="S461">
            <v>0</v>
          </cell>
          <cell r="T461">
            <v>0</v>
          </cell>
          <cell r="V461">
            <v>0</v>
          </cell>
          <cell r="W461">
            <v>0</v>
          </cell>
          <cell r="X461">
            <v>0</v>
          </cell>
        </row>
        <row r="462">
          <cell r="A462">
            <v>0</v>
          </cell>
          <cell r="B462">
            <v>0</v>
          </cell>
          <cell r="C462">
            <v>0</v>
          </cell>
          <cell r="D462">
            <v>0</v>
          </cell>
          <cell r="E462">
            <v>0</v>
          </cell>
          <cell r="F462">
            <v>0</v>
          </cell>
          <cell r="G462">
            <v>0</v>
          </cell>
          <cell r="H462">
            <v>0</v>
          </cell>
          <cell r="J462">
            <v>0</v>
          </cell>
          <cell r="K462">
            <v>0</v>
          </cell>
          <cell r="L462">
            <v>0</v>
          </cell>
          <cell r="N462">
            <v>0</v>
          </cell>
          <cell r="O462">
            <v>0</v>
          </cell>
          <cell r="P462">
            <v>0</v>
          </cell>
          <cell r="R462">
            <v>0</v>
          </cell>
          <cell r="S462">
            <v>0</v>
          </cell>
          <cell r="T462">
            <v>0</v>
          </cell>
          <cell r="V462">
            <v>0</v>
          </cell>
          <cell r="W462">
            <v>0</v>
          </cell>
          <cell r="X462">
            <v>0</v>
          </cell>
        </row>
        <row r="463">
          <cell r="A463">
            <v>0</v>
          </cell>
          <cell r="B463">
            <v>0</v>
          </cell>
          <cell r="C463">
            <v>0</v>
          </cell>
          <cell r="D463">
            <v>0</v>
          </cell>
          <cell r="E463">
            <v>0</v>
          </cell>
          <cell r="F463">
            <v>0</v>
          </cell>
          <cell r="G463">
            <v>0</v>
          </cell>
          <cell r="H463">
            <v>0</v>
          </cell>
          <cell r="J463">
            <v>0</v>
          </cell>
          <cell r="K463">
            <v>0</v>
          </cell>
          <cell r="L463">
            <v>0</v>
          </cell>
          <cell r="N463">
            <v>0</v>
          </cell>
          <cell r="O463">
            <v>0</v>
          </cell>
          <cell r="P463">
            <v>0</v>
          </cell>
          <cell r="R463">
            <v>0</v>
          </cell>
          <cell r="S463">
            <v>0</v>
          </cell>
          <cell r="T463">
            <v>0</v>
          </cell>
          <cell r="V463">
            <v>0</v>
          </cell>
          <cell r="W463">
            <v>0</v>
          </cell>
          <cell r="X463">
            <v>0</v>
          </cell>
        </row>
        <row r="464">
          <cell r="A464">
            <v>0</v>
          </cell>
          <cell r="B464">
            <v>0</v>
          </cell>
          <cell r="C464">
            <v>0</v>
          </cell>
          <cell r="D464">
            <v>0</v>
          </cell>
          <cell r="E464">
            <v>0</v>
          </cell>
          <cell r="F464">
            <v>0</v>
          </cell>
          <cell r="G464">
            <v>0</v>
          </cell>
          <cell r="H464">
            <v>0</v>
          </cell>
          <cell r="J464">
            <v>0</v>
          </cell>
          <cell r="K464">
            <v>0</v>
          </cell>
          <cell r="L464">
            <v>0</v>
          </cell>
          <cell r="N464">
            <v>0</v>
          </cell>
          <cell r="O464">
            <v>0</v>
          </cell>
          <cell r="P464">
            <v>0</v>
          </cell>
          <cell r="R464">
            <v>0</v>
          </cell>
          <cell r="S464">
            <v>0</v>
          </cell>
          <cell r="T464">
            <v>0</v>
          </cell>
          <cell r="V464">
            <v>0</v>
          </cell>
          <cell r="W464">
            <v>0</v>
          </cell>
          <cell r="X464">
            <v>0</v>
          </cell>
        </row>
        <row r="465">
          <cell r="A465">
            <v>0</v>
          </cell>
          <cell r="B465">
            <v>0</v>
          </cell>
          <cell r="C465">
            <v>0</v>
          </cell>
          <cell r="D465">
            <v>0</v>
          </cell>
          <cell r="E465">
            <v>0</v>
          </cell>
          <cell r="F465">
            <v>0</v>
          </cell>
          <cell r="G465">
            <v>0</v>
          </cell>
          <cell r="H465">
            <v>0</v>
          </cell>
          <cell r="J465">
            <v>0</v>
          </cell>
          <cell r="K465">
            <v>0</v>
          </cell>
          <cell r="L465">
            <v>0</v>
          </cell>
          <cell r="N465">
            <v>0</v>
          </cell>
          <cell r="O465">
            <v>0</v>
          </cell>
          <cell r="P465">
            <v>0</v>
          </cell>
          <cell r="R465">
            <v>0</v>
          </cell>
          <cell r="S465">
            <v>0</v>
          </cell>
          <cell r="T465">
            <v>0</v>
          </cell>
          <cell r="V465">
            <v>0</v>
          </cell>
          <cell r="W465">
            <v>0</v>
          </cell>
          <cell r="X465">
            <v>0</v>
          </cell>
        </row>
        <row r="466">
          <cell r="A466">
            <v>0</v>
          </cell>
          <cell r="B466">
            <v>0</v>
          </cell>
          <cell r="C466">
            <v>0</v>
          </cell>
          <cell r="D466">
            <v>0</v>
          </cell>
          <cell r="E466">
            <v>0</v>
          </cell>
          <cell r="F466">
            <v>0</v>
          </cell>
          <cell r="G466">
            <v>0</v>
          </cell>
          <cell r="H466">
            <v>0</v>
          </cell>
          <cell r="J466">
            <v>0</v>
          </cell>
          <cell r="K466">
            <v>0</v>
          </cell>
          <cell r="L466">
            <v>0</v>
          </cell>
          <cell r="N466">
            <v>0</v>
          </cell>
          <cell r="O466">
            <v>0</v>
          </cell>
          <cell r="P466">
            <v>0</v>
          </cell>
          <cell r="R466">
            <v>0</v>
          </cell>
          <cell r="S466">
            <v>0</v>
          </cell>
          <cell r="T466">
            <v>0</v>
          </cell>
          <cell r="V466">
            <v>0</v>
          </cell>
          <cell r="W466">
            <v>0</v>
          </cell>
          <cell r="X466">
            <v>0</v>
          </cell>
        </row>
        <row r="467">
          <cell r="A467">
            <v>0</v>
          </cell>
          <cell r="B467">
            <v>0</v>
          </cell>
          <cell r="C467">
            <v>0</v>
          </cell>
          <cell r="D467">
            <v>0</v>
          </cell>
          <cell r="E467">
            <v>0</v>
          </cell>
          <cell r="F467">
            <v>0</v>
          </cell>
          <cell r="G467">
            <v>0</v>
          </cell>
          <cell r="H467">
            <v>0</v>
          </cell>
          <cell r="J467">
            <v>0</v>
          </cell>
          <cell r="K467">
            <v>0</v>
          </cell>
          <cell r="L467">
            <v>0</v>
          </cell>
          <cell r="N467">
            <v>0</v>
          </cell>
          <cell r="O467">
            <v>0</v>
          </cell>
          <cell r="P467">
            <v>0</v>
          </cell>
          <cell r="R467">
            <v>0</v>
          </cell>
          <cell r="S467">
            <v>0</v>
          </cell>
          <cell r="T467">
            <v>0</v>
          </cell>
          <cell r="V467">
            <v>0</v>
          </cell>
          <cell r="W467">
            <v>0</v>
          </cell>
          <cell r="X467">
            <v>0</v>
          </cell>
        </row>
        <row r="468">
          <cell r="A468">
            <v>0</v>
          </cell>
          <cell r="B468">
            <v>0</v>
          </cell>
          <cell r="C468">
            <v>0</v>
          </cell>
          <cell r="D468">
            <v>0</v>
          </cell>
          <cell r="E468">
            <v>0</v>
          </cell>
          <cell r="F468">
            <v>0</v>
          </cell>
          <cell r="G468">
            <v>0</v>
          </cell>
          <cell r="H468">
            <v>0</v>
          </cell>
          <cell r="J468">
            <v>0</v>
          </cell>
          <cell r="K468">
            <v>0</v>
          </cell>
          <cell r="L468">
            <v>0</v>
          </cell>
          <cell r="N468">
            <v>0</v>
          </cell>
          <cell r="O468">
            <v>0</v>
          </cell>
          <cell r="P468">
            <v>0</v>
          </cell>
          <cell r="R468">
            <v>0</v>
          </cell>
          <cell r="S468">
            <v>0</v>
          </cell>
          <cell r="T468">
            <v>0</v>
          </cell>
          <cell r="V468">
            <v>0</v>
          </cell>
          <cell r="W468">
            <v>0</v>
          </cell>
          <cell r="X468">
            <v>0</v>
          </cell>
        </row>
        <row r="469">
          <cell r="A469">
            <v>0</v>
          </cell>
          <cell r="B469">
            <v>0</v>
          </cell>
          <cell r="C469">
            <v>0</v>
          </cell>
          <cell r="D469">
            <v>0</v>
          </cell>
          <cell r="E469">
            <v>0</v>
          </cell>
          <cell r="F469">
            <v>0</v>
          </cell>
          <cell r="G469">
            <v>0</v>
          </cell>
          <cell r="H469">
            <v>0</v>
          </cell>
          <cell r="J469">
            <v>0</v>
          </cell>
          <cell r="K469">
            <v>0</v>
          </cell>
          <cell r="L469">
            <v>0</v>
          </cell>
          <cell r="N469">
            <v>0</v>
          </cell>
          <cell r="O469">
            <v>0</v>
          </cell>
          <cell r="P469">
            <v>0</v>
          </cell>
          <cell r="R469">
            <v>0</v>
          </cell>
          <cell r="S469">
            <v>0</v>
          </cell>
          <cell r="T469">
            <v>0</v>
          </cell>
          <cell r="V469">
            <v>0</v>
          </cell>
          <cell r="W469">
            <v>0</v>
          </cell>
          <cell r="X469">
            <v>0</v>
          </cell>
        </row>
        <row r="470">
          <cell r="A470">
            <v>0</v>
          </cell>
          <cell r="B470">
            <v>0</v>
          </cell>
          <cell r="C470">
            <v>0</v>
          </cell>
          <cell r="D470">
            <v>0</v>
          </cell>
          <cell r="E470">
            <v>0</v>
          </cell>
          <cell r="F470">
            <v>0</v>
          </cell>
          <cell r="G470">
            <v>0</v>
          </cell>
          <cell r="H470">
            <v>0</v>
          </cell>
          <cell r="J470">
            <v>0</v>
          </cell>
          <cell r="K470">
            <v>0</v>
          </cell>
          <cell r="L470">
            <v>0</v>
          </cell>
          <cell r="N470">
            <v>0</v>
          </cell>
          <cell r="O470">
            <v>0</v>
          </cell>
          <cell r="P470">
            <v>0</v>
          </cell>
          <cell r="R470">
            <v>0</v>
          </cell>
          <cell r="S470">
            <v>0</v>
          </cell>
          <cell r="T470">
            <v>0</v>
          </cell>
          <cell r="V470">
            <v>0</v>
          </cell>
          <cell r="W470">
            <v>0</v>
          </cell>
          <cell r="X470">
            <v>0</v>
          </cell>
        </row>
        <row r="471">
          <cell r="A471">
            <v>0</v>
          </cell>
          <cell r="B471">
            <v>0</v>
          </cell>
          <cell r="C471">
            <v>0</v>
          </cell>
          <cell r="D471">
            <v>0</v>
          </cell>
          <cell r="E471">
            <v>0</v>
          </cell>
          <cell r="F471">
            <v>0</v>
          </cell>
          <cell r="G471">
            <v>0</v>
          </cell>
          <cell r="H471">
            <v>0</v>
          </cell>
          <cell r="J471">
            <v>0</v>
          </cell>
          <cell r="K471">
            <v>0</v>
          </cell>
          <cell r="L471">
            <v>0</v>
          </cell>
          <cell r="N471">
            <v>0</v>
          </cell>
          <cell r="O471">
            <v>0</v>
          </cell>
          <cell r="P471">
            <v>0</v>
          </cell>
          <cell r="R471">
            <v>0</v>
          </cell>
          <cell r="S471">
            <v>0</v>
          </cell>
          <cell r="T471">
            <v>0</v>
          </cell>
          <cell r="V471">
            <v>0</v>
          </cell>
          <cell r="W471">
            <v>0</v>
          </cell>
          <cell r="X471">
            <v>0</v>
          </cell>
        </row>
        <row r="472">
          <cell r="A472">
            <v>0</v>
          </cell>
          <cell r="B472">
            <v>0</v>
          </cell>
          <cell r="C472">
            <v>0</v>
          </cell>
          <cell r="D472">
            <v>0</v>
          </cell>
          <cell r="E472">
            <v>0</v>
          </cell>
          <cell r="F472">
            <v>0</v>
          </cell>
          <cell r="G472">
            <v>0</v>
          </cell>
          <cell r="H472">
            <v>0</v>
          </cell>
          <cell r="J472">
            <v>0</v>
          </cell>
          <cell r="K472">
            <v>0</v>
          </cell>
          <cell r="L472">
            <v>0</v>
          </cell>
          <cell r="N472">
            <v>0</v>
          </cell>
          <cell r="O472">
            <v>0</v>
          </cell>
          <cell r="P472">
            <v>0</v>
          </cell>
          <cell r="R472">
            <v>0</v>
          </cell>
          <cell r="S472">
            <v>0</v>
          </cell>
          <cell r="T472">
            <v>0</v>
          </cell>
          <cell r="V472">
            <v>0</v>
          </cell>
          <cell r="W472">
            <v>0</v>
          </cell>
          <cell r="X472">
            <v>0</v>
          </cell>
        </row>
        <row r="473">
          <cell r="A473">
            <v>0</v>
          </cell>
          <cell r="B473">
            <v>0</v>
          </cell>
          <cell r="C473">
            <v>0</v>
          </cell>
          <cell r="D473">
            <v>0</v>
          </cell>
          <cell r="E473">
            <v>0</v>
          </cell>
          <cell r="F473">
            <v>0</v>
          </cell>
          <cell r="G473">
            <v>0</v>
          </cell>
          <cell r="H473">
            <v>0</v>
          </cell>
          <cell r="J473">
            <v>0</v>
          </cell>
          <cell r="K473">
            <v>0</v>
          </cell>
          <cell r="L473">
            <v>0</v>
          </cell>
          <cell r="N473">
            <v>0</v>
          </cell>
          <cell r="O473">
            <v>0</v>
          </cell>
          <cell r="P473">
            <v>0</v>
          </cell>
          <cell r="R473">
            <v>0</v>
          </cell>
          <cell r="S473">
            <v>0</v>
          </cell>
          <cell r="T473">
            <v>0</v>
          </cell>
          <cell r="V473">
            <v>0</v>
          </cell>
          <cell r="W473">
            <v>0</v>
          </cell>
          <cell r="X473">
            <v>0</v>
          </cell>
        </row>
        <row r="474">
          <cell r="A474">
            <v>0</v>
          </cell>
          <cell r="B474">
            <v>0</v>
          </cell>
          <cell r="C474">
            <v>0</v>
          </cell>
          <cell r="D474">
            <v>0</v>
          </cell>
          <cell r="E474">
            <v>0</v>
          </cell>
          <cell r="F474">
            <v>0</v>
          </cell>
          <cell r="G474">
            <v>0</v>
          </cell>
          <cell r="H474">
            <v>0</v>
          </cell>
          <cell r="J474">
            <v>0</v>
          </cell>
          <cell r="K474">
            <v>0</v>
          </cell>
          <cell r="L474">
            <v>0</v>
          </cell>
          <cell r="N474">
            <v>0</v>
          </cell>
          <cell r="O474">
            <v>0</v>
          </cell>
          <cell r="P474">
            <v>0</v>
          </cell>
          <cell r="R474">
            <v>0</v>
          </cell>
          <cell r="S474">
            <v>0</v>
          </cell>
          <cell r="T474">
            <v>0</v>
          </cell>
          <cell r="V474">
            <v>0</v>
          </cell>
          <cell r="W474">
            <v>0</v>
          </cell>
          <cell r="X474">
            <v>0</v>
          </cell>
        </row>
        <row r="475">
          <cell r="A475">
            <v>0</v>
          </cell>
          <cell r="B475">
            <v>0</v>
          </cell>
          <cell r="C475">
            <v>0</v>
          </cell>
          <cell r="D475">
            <v>0</v>
          </cell>
          <cell r="E475">
            <v>0</v>
          </cell>
          <cell r="F475">
            <v>0</v>
          </cell>
          <cell r="G475">
            <v>0</v>
          </cell>
          <cell r="H475">
            <v>0</v>
          </cell>
          <cell r="J475">
            <v>0</v>
          </cell>
          <cell r="K475">
            <v>0</v>
          </cell>
          <cell r="L475">
            <v>0</v>
          </cell>
          <cell r="N475">
            <v>0</v>
          </cell>
          <cell r="O475">
            <v>0</v>
          </cell>
          <cell r="P475">
            <v>0</v>
          </cell>
          <cell r="R475">
            <v>0</v>
          </cell>
          <cell r="S475">
            <v>0</v>
          </cell>
          <cell r="T475">
            <v>0</v>
          </cell>
          <cell r="V475">
            <v>0</v>
          </cell>
          <cell r="W475">
            <v>0</v>
          </cell>
          <cell r="X475">
            <v>0</v>
          </cell>
        </row>
        <row r="476">
          <cell r="A476">
            <v>0</v>
          </cell>
          <cell r="B476">
            <v>0</v>
          </cell>
          <cell r="C476">
            <v>0</v>
          </cell>
          <cell r="D476">
            <v>0</v>
          </cell>
          <cell r="E476">
            <v>0</v>
          </cell>
          <cell r="F476">
            <v>0</v>
          </cell>
          <cell r="G476">
            <v>0</v>
          </cell>
          <cell r="H476">
            <v>0</v>
          </cell>
          <cell r="J476">
            <v>0</v>
          </cell>
          <cell r="K476">
            <v>0</v>
          </cell>
          <cell r="L476">
            <v>0</v>
          </cell>
          <cell r="N476">
            <v>0</v>
          </cell>
          <cell r="O476">
            <v>0</v>
          </cell>
          <cell r="P476">
            <v>0</v>
          </cell>
          <cell r="R476">
            <v>0</v>
          </cell>
          <cell r="S476">
            <v>0</v>
          </cell>
          <cell r="T476">
            <v>0</v>
          </cell>
          <cell r="V476">
            <v>0</v>
          </cell>
          <cell r="W476">
            <v>0</v>
          </cell>
          <cell r="X476">
            <v>0</v>
          </cell>
        </row>
        <row r="477">
          <cell r="A477">
            <v>0</v>
          </cell>
          <cell r="B477">
            <v>0</v>
          </cell>
          <cell r="C477">
            <v>0</v>
          </cell>
          <cell r="D477">
            <v>0</v>
          </cell>
          <cell r="E477">
            <v>0</v>
          </cell>
          <cell r="F477">
            <v>0</v>
          </cell>
          <cell r="G477">
            <v>0</v>
          </cell>
          <cell r="H477">
            <v>0</v>
          </cell>
          <cell r="J477">
            <v>0</v>
          </cell>
          <cell r="K477">
            <v>0</v>
          </cell>
          <cell r="L477">
            <v>0</v>
          </cell>
          <cell r="N477">
            <v>0</v>
          </cell>
          <cell r="O477">
            <v>0</v>
          </cell>
          <cell r="P477">
            <v>0</v>
          </cell>
          <cell r="R477">
            <v>0</v>
          </cell>
          <cell r="S477">
            <v>0</v>
          </cell>
          <cell r="T477">
            <v>0</v>
          </cell>
          <cell r="V477">
            <v>0</v>
          </cell>
          <cell r="W477">
            <v>0</v>
          </cell>
          <cell r="X477">
            <v>0</v>
          </cell>
        </row>
        <row r="478">
          <cell r="A478">
            <v>0</v>
          </cell>
          <cell r="B478">
            <v>0</v>
          </cell>
          <cell r="C478">
            <v>0</v>
          </cell>
          <cell r="D478">
            <v>0</v>
          </cell>
          <cell r="E478">
            <v>0</v>
          </cell>
          <cell r="F478">
            <v>0</v>
          </cell>
          <cell r="G478">
            <v>0</v>
          </cell>
          <cell r="H478">
            <v>0</v>
          </cell>
          <cell r="J478">
            <v>0</v>
          </cell>
          <cell r="K478">
            <v>0</v>
          </cell>
          <cell r="L478">
            <v>0</v>
          </cell>
          <cell r="N478">
            <v>0</v>
          </cell>
          <cell r="O478">
            <v>0</v>
          </cell>
          <cell r="P478">
            <v>0</v>
          </cell>
          <cell r="R478">
            <v>0</v>
          </cell>
          <cell r="S478">
            <v>0</v>
          </cell>
          <cell r="T478">
            <v>0</v>
          </cell>
          <cell r="V478">
            <v>0</v>
          </cell>
          <cell r="W478">
            <v>0</v>
          </cell>
          <cell r="X478">
            <v>0</v>
          </cell>
        </row>
        <row r="479">
          <cell r="A479">
            <v>0</v>
          </cell>
          <cell r="B479">
            <v>0</v>
          </cell>
          <cell r="C479">
            <v>0</v>
          </cell>
          <cell r="D479">
            <v>0</v>
          </cell>
          <cell r="E479">
            <v>0</v>
          </cell>
          <cell r="F479">
            <v>0</v>
          </cell>
          <cell r="G479">
            <v>0</v>
          </cell>
          <cell r="H479">
            <v>0</v>
          </cell>
          <cell r="J479">
            <v>0</v>
          </cell>
          <cell r="K479">
            <v>0</v>
          </cell>
          <cell r="L479">
            <v>0</v>
          </cell>
          <cell r="N479">
            <v>0</v>
          </cell>
          <cell r="O479">
            <v>0</v>
          </cell>
          <cell r="P479">
            <v>0</v>
          </cell>
          <cell r="R479">
            <v>0</v>
          </cell>
          <cell r="S479">
            <v>0</v>
          </cell>
          <cell r="T479">
            <v>0</v>
          </cell>
          <cell r="V479">
            <v>0</v>
          </cell>
          <cell r="W479">
            <v>0</v>
          </cell>
          <cell r="X479">
            <v>0</v>
          </cell>
        </row>
        <row r="480">
          <cell r="A480">
            <v>0</v>
          </cell>
          <cell r="B480">
            <v>0</v>
          </cell>
          <cell r="C480">
            <v>0</v>
          </cell>
          <cell r="D480">
            <v>0</v>
          </cell>
          <cell r="E480">
            <v>0</v>
          </cell>
          <cell r="F480">
            <v>0</v>
          </cell>
          <cell r="G480">
            <v>0</v>
          </cell>
          <cell r="H480">
            <v>0</v>
          </cell>
          <cell r="J480">
            <v>0</v>
          </cell>
          <cell r="K480">
            <v>0</v>
          </cell>
          <cell r="L480">
            <v>0</v>
          </cell>
          <cell r="N480">
            <v>0</v>
          </cell>
          <cell r="O480">
            <v>0</v>
          </cell>
          <cell r="P480">
            <v>0</v>
          </cell>
          <cell r="R480">
            <v>0</v>
          </cell>
          <cell r="S480">
            <v>0</v>
          </cell>
          <cell r="T480">
            <v>0</v>
          </cell>
          <cell r="V480">
            <v>0</v>
          </cell>
          <cell r="W480">
            <v>0</v>
          </cell>
          <cell r="X480">
            <v>0</v>
          </cell>
        </row>
        <row r="481">
          <cell r="A481">
            <v>0</v>
          </cell>
          <cell r="B481">
            <v>0</v>
          </cell>
          <cell r="C481">
            <v>0</v>
          </cell>
          <cell r="D481">
            <v>0</v>
          </cell>
          <cell r="E481">
            <v>0</v>
          </cell>
          <cell r="F481">
            <v>0</v>
          </cell>
          <cell r="G481">
            <v>0</v>
          </cell>
          <cell r="H481">
            <v>0</v>
          </cell>
          <cell r="J481">
            <v>0</v>
          </cell>
          <cell r="K481">
            <v>0</v>
          </cell>
          <cell r="L481">
            <v>0</v>
          </cell>
          <cell r="N481">
            <v>0</v>
          </cell>
          <cell r="O481">
            <v>0</v>
          </cell>
          <cell r="P481">
            <v>0</v>
          </cell>
          <cell r="R481">
            <v>0</v>
          </cell>
          <cell r="S481">
            <v>0</v>
          </cell>
          <cell r="T481">
            <v>0</v>
          </cell>
          <cell r="V481">
            <v>0</v>
          </cell>
          <cell r="W481">
            <v>0</v>
          </cell>
          <cell r="X481">
            <v>0</v>
          </cell>
        </row>
        <row r="482">
          <cell r="A482">
            <v>0</v>
          </cell>
          <cell r="B482">
            <v>0</v>
          </cell>
          <cell r="C482">
            <v>0</v>
          </cell>
          <cell r="D482">
            <v>0</v>
          </cell>
          <cell r="E482">
            <v>0</v>
          </cell>
          <cell r="F482">
            <v>0</v>
          </cell>
          <cell r="G482">
            <v>0</v>
          </cell>
          <cell r="H482">
            <v>0</v>
          </cell>
          <cell r="J482">
            <v>0</v>
          </cell>
          <cell r="K482">
            <v>0</v>
          </cell>
          <cell r="L482">
            <v>0</v>
          </cell>
          <cell r="N482">
            <v>0</v>
          </cell>
          <cell r="O482">
            <v>0</v>
          </cell>
          <cell r="P482">
            <v>0</v>
          </cell>
          <cell r="R482">
            <v>0</v>
          </cell>
          <cell r="S482">
            <v>0</v>
          </cell>
          <cell r="T482">
            <v>0</v>
          </cell>
          <cell r="V482">
            <v>0</v>
          </cell>
          <cell r="W482">
            <v>0</v>
          </cell>
          <cell r="X482">
            <v>0</v>
          </cell>
        </row>
        <row r="483">
          <cell r="A483">
            <v>0</v>
          </cell>
          <cell r="B483">
            <v>0</v>
          </cell>
          <cell r="C483">
            <v>0</v>
          </cell>
          <cell r="D483">
            <v>0</v>
          </cell>
          <cell r="E483">
            <v>0</v>
          </cell>
          <cell r="F483">
            <v>0</v>
          </cell>
          <cell r="G483">
            <v>0</v>
          </cell>
          <cell r="H483">
            <v>0</v>
          </cell>
          <cell r="J483">
            <v>0</v>
          </cell>
          <cell r="K483">
            <v>0</v>
          </cell>
          <cell r="L483">
            <v>0</v>
          </cell>
          <cell r="N483">
            <v>0</v>
          </cell>
          <cell r="O483">
            <v>0</v>
          </cell>
          <cell r="P483">
            <v>0</v>
          </cell>
          <cell r="R483">
            <v>0</v>
          </cell>
          <cell r="S483">
            <v>0</v>
          </cell>
          <cell r="T483">
            <v>0</v>
          </cell>
          <cell r="V483">
            <v>0</v>
          </cell>
          <cell r="W483">
            <v>0</v>
          </cell>
          <cell r="X483">
            <v>0</v>
          </cell>
        </row>
        <row r="484">
          <cell r="A484">
            <v>0</v>
          </cell>
          <cell r="B484">
            <v>0</v>
          </cell>
          <cell r="C484">
            <v>0</v>
          </cell>
          <cell r="D484">
            <v>0</v>
          </cell>
          <cell r="E484">
            <v>0</v>
          </cell>
          <cell r="F484">
            <v>0</v>
          </cell>
          <cell r="G484">
            <v>0</v>
          </cell>
          <cell r="H484">
            <v>0</v>
          </cell>
          <cell r="J484">
            <v>0</v>
          </cell>
          <cell r="K484">
            <v>0</v>
          </cell>
          <cell r="L484">
            <v>0</v>
          </cell>
          <cell r="N484">
            <v>0</v>
          </cell>
          <cell r="O484">
            <v>0</v>
          </cell>
          <cell r="P484">
            <v>0</v>
          </cell>
          <cell r="R484">
            <v>0</v>
          </cell>
          <cell r="S484">
            <v>0</v>
          </cell>
          <cell r="T484">
            <v>0</v>
          </cell>
          <cell r="V484">
            <v>0</v>
          </cell>
          <cell r="W484">
            <v>0</v>
          </cell>
          <cell r="X484">
            <v>0</v>
          </cell>
        </row>
        <row r="485">
          <cell r="A485">
            <v>0</v>
          </cell>
          <cell r="B485">
            <v>0</v>
          </cell>
          <cell r="C485">
            <v>0</v>
          </cell>
          <cell r="D485">
            <v>0</v>
          </cell>
          <cell r="E485">
            <v>0</v>
          </cell>
          <cell r="F485">
            <v>0</v>
          </cell>
          <cell r="G485">
            <v>0</v>
          </cell>
          <cell r="H485">
            <v>0</v>
          </cell>
          <cell r="J485">
            <v>0</v>
          </cell>
          <cell r="K485">
            <v>0</v>
          </cell>
          <cell r="L485">
            <v>0</v>
          </cell>
          <cell r="N485">
            <v>0</v>
          </cell>
          <cell r="O485">
            <v>0</v>
          </cell>
          <cell r="P485">
            <v>0</v>
          </cell>
          <cell r="R485">
            <v>0</v>
          </cell>
          <cell r="S485">
            <v>0</v>
          </cell>
          <cell r="T485">
            <v>0</v>
          </cell>
          <cell r="V485">
            <v>0</v>
          </cell>
          <cell r="W485">
            <v>0</v>
          </cell>
          <cell r="X485">
            <v>0</v>
          </cell>
        </row>
        <row r="486">
          <cell r="A486">
            <v>0</v>
          </cell>
          <cell r="B486">
            <v>0</v>
          </cell>
          <cell r="C486">
            <v>0</v>
          </cell>
          <cell r="D486">
            <v>0</v>
          </cell>
          <cell r="E486">
            <v>0</v>
          </cell>
          <cell r="F486">
            <v>0</v>
          </cell>
          <cell r="G486">
            <v>0</v>
          </cell>
          <cell r="H486">
            <v>0</v>
          </cell>
          <cell r="J486">
            <v>0</v>
          </cell>
          <cell r="K486">
            <v>0</v>
          </cell>
          <cell r="L486">
            <v>0</v>
          </cell>
          <cell r="N486">
            <v>0</v>
          </cell>
          <cell r="O486">
            <v>0</v>
          </cell>
          <cell r="P486">
            <v>0</v>
          </cell>
          <cell r="R486">
            <v>0</v>
          </cell>
          <cell r="S486">
            <v>0</v>
          </cell>
          <cell r="T486">
            <v>0</v>
          </cell>
          <cell r="V486">
            <v>0</v>
          </cell>
          <cell r="W486">
            <v>0</v>
          </cell>
          <cell r="X486">
            <v>0</v>
          </cell>
        </row>
        <row r="487">
          <cell r="A487">
            <v>0</v>
          </cell>
          <cell r="B487">
            <v>0</v>
          </cell>
          <cell r="C487">
            <v>0</v>
          </cell>
          <cell r="D487">
            <v>0</v>
          </cell>
          <cell r="E487">
            <v>0</v>
          </cell>
          <cell r="F487">
            <v>0</v>
          </cell>
          <cell r="G487">
            <v>0</v>
          </cell>
          <cell r="H487">
            <v>0</v>
          </cell>
          <cell r="J487">
            <v>0</v>
          </cell>
          <cell r="K487">
            <v>0</v>
          </cell>
          <cell r="L487">
            <v>0</v>
          </cell>
          <cell r="N487">
            <v>0</v>
          </cell>
          <cell r="O487">
            <v>0</v>
          </cell>
          <cell r="P487">
            <v>0</v>
          </cell>
          <cell r="R487">
            <v>0</v>
          </cell>
          <cell r="S487">
            <v>0</v>
          </cell>
          <cell r="T487">
            <v>0</v>
          </cell>
          <cell r="V487">
            <v>0</v>
          </cell>
          <cell r="W487">
            <v>0</v>
          </cell>
          <cell r="X487">
            <v>0</v>
          </cell>
        </row>
        <row r="488">
          <cell r="A488">
            <v>0</v>
          </cell>
          <cell r="B488">
            <v>0</v>
          </cell>
          <cell r="C488">
            <v>0</v>
          </cell>
          <cell r="D488">
            <v>0</v>
          </cell>
          <cell r="E488">
            <v>0</v>
          </cell>
          <cell r="F488">
            <v>0</v>
          </cell>
          <cell r="G488">
            <v>0</v>
          </cell>
          <cell r="H488">
            <v>0</v>
          </cell>
          <cell r="J488">
            <v>0</v>
          </cell>
          <cell r="K488">
            <v>0</v>
          </cell>
          <cell r="L488">
            <v>0</v>
          </cell>
          <cell r="N488">
            <v>0</v>
          </cell>
          <cell r="O488">
            <v>0</v>
          </cell>
          <cell r="P488">
            <v>0</v>
          </cell>
          <cell r="R488">
            <v>0</v>
          </cell>
          <cell r="S488">
            <v>0</v>
          </cell>
          <cell r="T488">
            <v>0</v>
          </cell>
          <cell r="V488">
            <v>0</v>
          </cell>
          <cell r="W488">
            <v>0</v>
          </cell>
          <cell r="X488">
            <v>0</v>
          </cell>
        </row>
        <row r="489">
          <cell r="A489">
            <v>0</v>
          </cell>
          <cell r="B489">
            <v>0</v>
          </cell>
          <cell r="C489">
            <v>0</v>
          </cell>
          <cell r="D489">
            <v>0</v>
          </cell>
          <cell r="E489">
            <v>0</v>
          </cell>
          <cell r="F489">
            <v>0</v>
          </cell>
          <cell r="G489">
            <v>0</v>
          </cell>
          <cell r="H489">
            <v>0</v>
          </cell>
          <cell r="J489">
            <v>0</v>
          </cell>
          <cell r="K489">
            <v>0</v>
          </cell>
          <cell r="L489">
            <v>0</v>
          </cell>
          <cell r="N489">
            <v>0</v>
          </cell>
          <cell r="O489">
            <v>0</v>
          </cell>
          <cell r="P489">
            <v>0</v>
          </cell>
          <cell r="R489">
            <v>0</v>
          </cell>
          <cell r="S489">
            <v>0</v>
          </cell>
          <cell r="T489">
            <v>0</v>
          </cell>
          <cell r="V489">
            <v>0</v>
          </cell>
          <cell r="W489">
            <v>0</v>
          </cell>
          <cell r="X489">
            <v>0</v>
          </cell>
        </row>
        <row r="490">
          <cell r="A490">
            <v>0</v>
          </cell>
          <cell r="B490">
            <v>0</v>
          </cell>
          <cell r="C490">
            <v>0</v>
          </cell>
          <cell r="D490">
            <v>0</v>
          </cell>
          <cell r="E490">
            <v>0</v>
          </cell>
          <cell r="F490">
            <v>0</v>
          </cell>
          <cell r="G490">
            <v>0</v>
          </cell>
          <cell r="H490">
            <v>0</v>
          </cell>
          <cell r="J490">
            <v>0</v>
          </cell>
          <cell r="K490">
            <v>0</v>
          </cell>
          <cell r="L490">
            <v>0</v>
          </cell>
          <cell r="N490">
            <v>0</v>
          </cell>
          <cell r="O490">
            <v>0</v>
          </cell>
          <cell r="P490">
            <v>0</v>
          </cell>
          <cell r="R490">
            <v>0</v>
          </cell>
          <cell r="S490">
            <v>0</v>
          </cell>
          <cell r="T490">
            <v>0</v>
          </cell>
          <cell r="V490">
            <v>0</v>
          </cell>
          <cell r="W490">
            <v>0</v>
          </cell>
          <cell r="X490">
            <v>0</v>
          </cell>
        </row>
        <row r="491">
          <cell r="A491">
            <v>0</v>
          </cell>
          <cell r="B491">
            <v>0</v>
          </cell>
          <cell r="C491">
            <v>0</v>
          </cell>
          <cell r="D491">
            <v>0</v>
          </cell>
          <cell r="E491">
            <v>0</v>
          </cell>
          <cell r="F491">
            <v>0</v>
          </cell>
          <cell r="G491">
            <v>0</v>
          </cell>
          <cell r="H491">
            <v>0</v>
          </cell>
          <cell r="J491">
            <v>0</v>
          </cell>
          <cell r="K491">
            <v>0</v>
          </cell>
          <cell r="L491">
            <v>0</v>
          </cell>
          <cell r="N491">
            <v>0</v>
          </cell>
          <cell r="O491">
            <v>0</v>
          </cell>
          <cell r="P491">
            <v>0</v>
          </cell>
          <cell r="R491">
            <v>0</v>
          </cell>
          <cell r="S491">
            <v>0</v>
          </cell>
          <cell r="T491">
            <v>0</v>
          </cell>
          <cell r="V491">
            <v>0</v>
          </cell>
          <cell r="W491">
            <v>0</v>
          </cell>
          <cell r="X491">
            <v>0</v>
          </cell>
        </row>
        <row r="492">
          <cell r="A492">
            <v>0</v>
          </cell>
          <cell r="B492">
            <v>0</v>
          </cell>
          <cell r="C492">
            <v>0</v>
          </cell>
          <cell r="D492">
            <v>0</v>
          </cell>
          <cell r="E492">
            <v>0</v>
          </cell>
          <cell r="F492">
            <v>0</v>
          </cell>
          <cell r="G492">
            <v>0</v>
          </cell>
          <cell r="H492">
            <v>0</v>
          </cell>
          <cell r="J492">
            <v>0</v>
          </cell>
          <cell r="K492">
            <v>0</v>
          </cell>
          <cell r="L492">
            <v>0</v>
          </cell>
          <cell r="N492">
            <v>0</v>
          </cell>
          <cell r="O492">
            <v>0</v>
          </cell>
          <cell r="P492">
            <v>0</v>
          </cell>
          <cell r="R492">
            <v>0</v>
          </cell>
          <cell r="S492">
            <v>0</v>
          </cell>
          <cell r="T492">
            <v>0</v>
          </cell>
          <cell r="V492">
            <v>0</v>
          </cell>
          <cell r="W492">
            <v>0</v>
          </cell>
          <cell r="X492">
            <v>0</v>
          </cell>
        </row>
        <row r="493">
          <cell r="A493">
            <v>0</v>
          </cell>
          <cell r="B493">
            <v>0</v>
          </cell>
          <cell r="C493">
            <v>0</v>
          </cell>
          <cell r="D493">
            <v>0</v>
          </cell>
          <cell r="E493">
            <v>0</v>
          </cell>
          <cell r="F493">
            <v>0</v>
          </cell>
          <cell r="G493">
            <v>0</v>
          </cell>
          <cell r="H493">
            <v>0</v>
          </cell>
          <cell r="J493">
            <v>0</v>
          </cell>
          <cell r="K493">
            <v>0</v>
          </cell>
          <cell r="L493">
            <v>0</v>
          </cell>
          <cell r="N493">
            <v>0</v>
          </cell>
          <cell r="O493">
            <v>0</v>
          </cell>
          <cell r="P493">
            <v>0</v>
          </cell>
          <cell r="R493">
            <v>0</v>
          </cell>
          <cell r="S493">
            <v>0</v>
          </cell>
          <cell r="T493">
            <v>0</v>
          </cell>
          <cell r="V493">
            <v>0</v>
          </cell>
          <cell r="W493">
            <v>0</v>
          </cell>
          <cell r="X493">
            <v>0</v>
          </cell>
        </row>
        <row r="494">
          <cell r="A494">
            <v>0</v>
          </cell>
          <cell r="B494">
            <v>0</v>
          </cell>
          <cell r="C494">
            <v>0</v>
          </cell>
          <cell r="D494">
            <v>0</v>
          </cell>
          <cell r="E494">
            <v>0</v>
          </cell>
          <cell r="F494">
            <v>0</v>
          </cell>
          <cell r="G494">
            <v>0</v>
          </cell>
          <cell r="H494">
            <v>0</v>
          </cell>
          <cell r="J494">
            <v>0</v>
          </cell>
          <cell r="K494">
            <v>0</v>
          </cell>
          <cell r="L494">
            <v>0</v>
          </cell>
          <cell r="N494">
            <v>0</v>
          </cell>
          <cell r="O494">
            <v>0</v>
          </cell>
          <cell r="P494">
            <v>0</v>
          </cell>
          <cell r="R494">
            <v>0</v>
          </cell>
          <cell r="S494">
            <v>0</v>
          </cell>
          <cell r="T494">
            <v>0</v>
          </cell>
          <cell r="V494">
            <v>0</v>
          </cell>
          <cell r="W494">
            <v>0</v>
          </cell>
          <cell r="X494">
            <v>0</v>
          </cell>
        </row>
        <row r="495">
          <cell r="A495">
            <v>0</v>
          </cell>
          <cell r="B495">
            <v>0</v>
          </cell>
          <cell r="C495">
            <v>0</v>
          </cell>
          <cell r="D495">
            <v>0</v>
          </cell>
          <cell r="E495">
            <v>0</v>
          </cell>
          <cell r="F495">
            <v>0</v>
          </cell>
          <cell r="G495">
            <v>0</v>
          </cell>
          <cell r="H495">
            <v>0</v>
          </cell>
          <cell r="J495">
            <v>0</v>
          </cell>
          <cell r="K495">
            <v>0</v>
          </cell>
          <cell r="L495">
            <v>0</v>
          </cell>
          <cell r="N495">
            <v>0</v>
          </cell>
          <cell r="O495">
            <v>0</v>
          </cell>
          <cell r="P495">
            <v>0</v>
          </cell>
          <cell r="R495">
            <v>0</v>
          </cell>
          <cell r="S495">
            <v>0</v>
          </cell>
          <cell r="T495">
            <v>0</v>
          </cell>
          <cell r="V495">
            <v>0</v>
          </cell>
          <cell r="W495">
            <v>0</v>
          </cell>
          <cell r="X495">
            <v>0</v>
          </cell>
        </row>
        <row r="496">
          <cell r="A496">
            <v>0</v>
          </cell>
          <cell r="B496">
            <v>0</v>
          </cell>
          <cell r="C496">
            <v>0</v>
          </cell>
          <cell r="D496">
            <v>0</v>
          </cell>
          <cell r="E496">
            <v>0</v>
          </cell>
          <cell r="F496">
            <v>0</v>
          </cell>
          <cell r="G496">
            <v>0</v>
          </cell>
          <cell r="H496">
            <v>0</v>
          </cell>
          <cell r="J496">
            <v>0</v>
          </cell>
          <cell r="K496">
            <v>0</v>
          </cell>
          <cell r="L496">
            <v>0</v>
          </cell>
          <cell r="N496">
            <v>0</v>
          </cell>
          <cell r="O496">
            <v>0</v>
          </cell>
          <cell r="P496">
            <v>0</v>
          </cell>
          <cell r="R496">
            <v>0</v>
          </cell>
          <cell r="S496">
            <v>0</v>
          </cell>
          <cell r="T496">
            <v>0</v>
          </cell>
          <cell r="V496">
            <v>0</v>
          </cell>
          <cell r="W496">
            <v>0</v>
          </cell>
          <cell r="X496">
            <v>0</v>
          </cell>
        </row>
        <row r="497">
          <cell r="A497">
            <v>0</v>
          </cell>
          <cell r="B497">
            <v>0</v>
          </cell>
          <cell r="C497">
            <v>0</v>
          </cell>
          <cell r="D497">
            <v>0</v>
          </cell>
          <cell r="E497">
            <v>0</v>
          </cell>
          <cell r="F497">
            <v>0</v>
          </cell>
          <cell r="G497">
            <v>0</v>
          </cell>
          <cell r="H497">
            <v>0</v>
          </cell>
          <cell r="J497">
            <v>0</v>
          </cell>
          <cell r="K497">
            <v>0</v>
          </cell>
          <cell r="L497">
            <v>0</v>
          </cell>
          <cell r="N497">
            <v>0</v>
          </cell>
          <cell r="O497">
            <v>0</v>
          </cell>
          <cell r="P497">
            <v>0</v>
          </cell>
          <cell r="R497">
            <v>0</v>
          </cell>
          <cell r="S497">
            <v>0</v>
          </cell>
          <cell r="T497">
            <v>0</v>
          </cell>
          <cell r="V497">
            <v>0</v>
          </cell>
          <cell r="W497">
            <v>0</v>
          </cell>
          <cell r="X497">
            <v>0</v>
          </cell>
        </row>
        <row r="498">
          <cell r="A498">
            <v>0</v>
          </cell>
          <cell r="B498">
            <v>0</v>
          </cell>
          <cell r="C498">
            <v>0</v>
          </cell>
          <cell r="D498">
            <v>0</v>
          </cell>
          <cell r="E498">
            <v>0</v>
          </cell>
          <cell r="F498">
            <v>0</v>
          </cell>
          <cell r="G498">
            <v>0</v>
          </cell>
          <cell r="H498">
            <v>0</v>
          </cell>
          <cell r="J498">
            <v>0</v>
          </cell>
          <cell r="K498">
            <v>0</v>
          </cell>
          <cell r="L498">
            <v>0</v>
          </cell>
          <cell r="N498">
            <v>0</v>
          </cell>
          <cell r="O498">
            <v>0</v>
          </cell>
          <cell r="P498">
            <v>0</v>
          </cell>
          <cell r="R498">
            <v>0</v>
          </cell>
          <cell r="S498">
            <v>0</v>
          </cell>
          <cell r="T498">
            <v>0</v>
          </cell>
          <cell r="V498">
            <v>0</v>
          </cell>
          <cell r="W498">
            <v>0</v>
          </cell>
          <cell r="X498">
            <v>0</v>
          </cell>
        </row>
        <row r="499">
          <cell r="A499">
            <v>0</v>
          </cell>
          <cell r="B499">
            <v>0</v>
          </cell>
          <cell r="C499">
            <v>0</v>
          </cell>
          <cell r="D499">
            <v>0</v>
          </cell>
          <cell r="E499">
            <v>0</v>
          </cell>
          <cell r="F499">
            <v>0</v>
          </cell>
          <cell r="G499">
            <v>0</v>
          </cell>
          <cell r="H499">
            <v>0</v>
          </cell>
          <cell r="J499">
            <v>0</v>
          </cell>
          <cell r="K499">
            <v>0</v>
          </cell>
          <cell r="L499">
            <v>0</v>
          </cell>
          <cell r="N499">
            <v>0</v>
          </cell>
          <cell r="O499">
            <v>0</v>
          </cell>
          <cell r="P499">
            <v>0</v>
          </cell>
          <cell r="R499">
            <v>0</v>
          </cell>
          <cell r="S499">
            <v>0</v>
          </cell>
          <cell r="T499">
            <v>0</v>
          </cell>
          <cell r="V499">
            <v>0</v>
          </cell>
          <cell r="W499">
            <v>0</v>
          </cell>
          <cell r="X499">
            <v>0</v>
          </cell>
        </row>
        <row r="500">
          <cell r="A500">
            <v>0</v>
          </cell>
          <cell r="B500">
            <v>0</v>
          </cell>
          <cell r="C500">
            <v>0</v>
          </cell>
          <cell r="D500">
            <v>0</v>
          </cell>
          <cell r="E500">
            <v>0</v>
          </cell>
          <cell r="F500">
            <v>0</v>
          </cell>
          <cell r="G500">
            <v>0</v>
          </cell>
          <cell r="H500">
            <v>0</v>
          </cell>
          <cell r="J500">
            <v>0</v>
          </cell>
          <cell r="K500">
            <v>0</v>
          </cell>
          <cell r="L500">
            <v>0</v>
          </cell>
          <cell r="N500">
            <v>0</v>
          </cell>
          <cell r="O500">
            <v>0</v>
          </cell>
          <cell r="P500">
            <v>0</v>
          </cell>
          <cell r="R500">
            <v>0</v>
          </cell>
          <cell r="S500">
            <v>0</v>
          </cell>
          <cell r="T500">
            <v>0</v>
          </cell>
          <cell r="V500">
            <v>0</v>
          </cell>
          <cell r="W500">
            <v>0</v>
          </cell>
          <cell r="X500">
            <v>0</v>
          </cell>
        </row>
        <row r="501">
          <cell r="A501">
            <v>0</v>
          </cell>
          <cell r="B501">
            <v>0</v>
          </cell>
          <cell r="C501">
            <v>0</v>
          </cell>
          <cell r="D501">
            <v>0</v>
          </cell>
          <cell r="E501">
            <v>0</v>
          </cell>
          <cell r="F501">
            <v>0</v>
          </cell>
          <cell r="G501">
            <v>0</v>
          </cell>
          <cell r="H501">
            <v>0</v>
          </cell>
          <cell r="J501">
            <v>0</v>
          </cell>
          <cell r="K501">
            <v>0</v>
          </cell>
          <cell r="L501">
            <v>0</v>
          </cell>
          <cell r="N501">
            <v>0</v>
          </cell>
          <cell r="O501">
            <v>0</v>
          </cell>
          <cell r="P501">
            <v>0</v>
          </cell>
          <cell r="R501">
            <v>0</v>
          </cell>
          <cell r="S501">
            <v>0</v>
          </cell>
          <cell r="T501">
            <v>0</v>
          </cell>
          <cell r="V501">
            <v>0</v>
          </cell>
          <cell r="W501">
            <v>0</v>
          </cell>
          <cell r="X501">
            <v>0</v>
          </cell>
        </row>
        <row r="502">
          <cell r="A502">
            <v>0</v>
          </cell>
          <cell r="B502">
            <v>0</v>
          </cell>
          <cell r="C502">
            <v>0</v>
          </cell>
          <cell r="D502">
            <v>0</v>
          </cell>
          <cell r="E502">
            <v>0</v>
          </cell>
          <cell r="F502">
            <v>0</v>
          </cell>
          <cell r="G502">
            <v>0</v>
          </cell>
          <cell r="H502">
            <v>0</v>
          </cell>
          <cell r="J502">
            <v>0</v>
          </cell>
          <cell r="K502">
            <v>0</v>
          </cell>
          <cell r="L502">
            <v>0</v>
          </cell>
          <cell r="N502">
            <v>0</v>
          </cell>
          <cell r="O502">
            <v>0</v>
          </cell>
          <cell r="P502">
            <v>0</v>
          </cell>
          <cell r="R502">
            <v>0</v>
          </cell>
          <cell r="S502">
            <v>0</v>
          </cell>
          <cell r="T502">
            <v>0</v>
          </cell>
          <cell r="V502">
            <v>0</v>
          </cell>
          <cell r="W502">
            <v>0</v>
          </cell>
          <cell r="X502">
            <v>0</v>
          </cell>
        </row>
        <row r="503">
          <cell r="A503">
            <v>0</v>
          </cell>
          <cell r="B503">
            <v>0</v>
          </cell>
          <cell r="C503">
            <v>0</v>
          </cell>
          <cell r="D503">
            <v>0</v>
          </cell>
          <cell r="E503">
            <v>0</v>
          </cell>
          <cell r="F503">
            <v>0</v>
          </cell>
          <cell r="G503">
            <v>0</v>
          </cell>
          <cell r="H503">
            <v>0</v>
          </cell>
          <cell r="J503">
            <v>0</v>
          </cell>
          <cell r="K503">
            <v>0</v>
          </cell>
          <cell r="L503">
            <v>0</v>
          </cell>
          <cell r="N503">
            <v>0</v>
          </cell>
          <cell r="O503">
            <v>0</v>
          </cell>
          <cell r="P503">
            <v>0</v>
          </cell>
          <cell r="R503">
            <v>0</v>
          </cell>
          <cell r="S503">
            <v>0</v>
          </cell>
          <cell r="T503">
            <v>0</v>
          </cell>
          <cell r="V503">
            <v>0</v>
          </cell>
          <cell r="W503">
            <v>0</v>
          </cell>
          <cell r="X503">
            <v>0</v>
          </cell>
        </row>
        <row r="504">
          <cell r="A504">
            <v>0</v>
          </cell>
          <cell r="B504">
            <v>0</v>
          </cell>
          <cell r="C504">
            <v>0</v>
          </cell>
          <cell r="D504">
            <v>0</v>
          </cell>
          <cell r="E504">
            <v>0</v>
          </cell>
          <cell r="F504">
            <v>0</v>
          </cell>
          <cell r="G504">
            <v>0</v>
          </cell>
          <cell r="H504">
            <v>0</v>
          </cell>
          <cell r="J504">
            <v>0</v>
          </cell>
          <cell r="K504">
            <v>0</v>
          </cell>
          <cell r="L504">
            <v>0</v>
          </cell>
          <cell r="N504">
            <v>0</v>
          </cell>
          <cell r="O504">
            <v>0</v>
          </cell>
          <cell r="P504">
            <v>0</v>
          </cell>
          <cell r="R504">
            <v>0</v>
          </cell>
          <cell r="S504">
            <v>0</v>
          </cell>
          <cell r="T504">
            <v>0</v>
          </cell>
          <cell r="V504">
            <v>0</v>
          </cell>
          <cell r="W504">
            <v>0</v>
          </cell>
          <cell r="X504">
            <v>0</v>
          </cell>
        </row>
        <row r="505">
          <cell r="A505">
            <v>0</v>
          </cell>
          <cell r="B505">
            <v>0</v>
          </cell>
          <cell r="C505">
            <v>0</v>
          </cell>
          <cell r="D505">
            <v>0</v>
          </cell>
          <cell r="E505">
            <v>0</v>
          </cell>
          <cell r="F505">
            <v>0</v>
          </cell>
          <cell r="G505">
            <v>0</v>
          </cell>
          <cell r="H505">
            <v>0</v>
          </cell>
          <cell r="J505">
            <v>0</v>
          </cell>
          <cell r="K505">
            <v>0</v>
          </cell>
          <cell r="L505">
            <v>0</v>
          </cell>
          <cell r="N505">
            <v>0</v>
          </cell>
          <cell r="O505">
            <v>0</v>
          </cell>
          <cell r="P505">
            <v>0</v>
          </cell>
          <cell r="R505">
            <v>0</v>
          </cell>
          <cell r="S505">
            <v>0</v>
          </cell>
          <cell r="T505">
            <v>0</v>
          </cell>
          <cell r="V505">
            <v>0</v>
          </cell>
          <cell r="W505">
            <v>0</v>
          </cell>
          <cell r="X505">
            <v>0</v>
          </cell>
        </row>
        <row r="506">
          <cell r="A506">
            <v>0</v>
          </cell>
          <cell r="B506">
            <v>0</v>
          </cell>
          <cell r="C506">
            <v>0</v>
          </cell>
          <cell r="D506">
            <v>0</v>
          </cell>
          <cell r="E506">
            <v>0</v>
          </cell>
          <cell r="F506">
            <v>0</v>
          </cell>
          <cell r="G506">
            <v>0</v>
          </cell>
          <cell r="H506">
            <v>0</v>
          </cell>
          <cell r="J506">
            <v>0</v>
          </cell>
          <cell r="K506">
            <v>0</v>
          </cell>
          <cell r="L506">
            <v>0</v>
          </cell>
          <cell r="N506">
            <v>0</v>
          </cell>
          <cell r="O506">
            <v>0</v>
          </cell>
          <cell r="P506">
            <v>0</v>
          </cell>
          <cell r="R506">
            <v>0</v>
          </cell>
          <cell r="S506">
            <v>0</v>
          </cell>
          <cell r="T506">
            <v>0</v>
          </cell>
          <cell r="V506">
            <v>0</v>
          </cell>
          <cell r="W506">
            <v>0</v>
          </cell>
          <cell r="X506">
            <v>0</v>
          </cell>
        </row>
        <row r="507">
          <cell r="A507">
            <v>0</v>
          </cell>
          <cell r="B507">
            <v>0</v>
          </cell>
          <cell r="C507">
            <v>0</v>
          </cell>
          <cell r="D507">
            <v>0</v>
          </cell>
          <cell r="E507">
            <v>0</v>
          </cell>
          <cell r="F507">
            <v>0</v>
          </cell>
          <cell r="G507">
            <v>0</v>
          </cell>
          <cell r="H507">
            <v>0</v>
          </cell>
          <cell r="J507">
            <v>0</v>
          </cell>
          <cell r="K507">
            <v>0</v>
          </cell>
          <cell r="L507">
            <v>0</v>
          </cell>
          <cell r="N507">
            <v>0</v>
          </cell>
          <cell r="O507">
            <v>0</v>
          </cell>
          <cell r="P507">
            <v>0</v>
          </cell>
          <cell r="R507">
            <v>0</v>
          </cell>
          <cell r="S507">
            <v>0</v>
          </cell>
          <cell r="T507">
            <v>0</v>
          </cell>
          <cell r="V507">
            <v>0</v>
          </cell>
          <cell r="W507">
            <v>0</v>
          </cell>
          <cell r="X507">
            <v>0</v>
          </cell>
        </row>
        <row r="508">
          <cell r="A508">
            <v>0</v>
          </cell>
          <cell r="B508">
            <v>0</v>
          </cell>
          <cell r="C508">
            <v>0</v>
          </cell>
          <cell r="D508">
            <v>0</v>
          </cell>
          <cell r="E508">
            <v>0</v>
          </cell>
          <cell r="F508">
            <v>0</v>
          </cell>
          <cell r="G508">
            <v>0</v>
          </cell>
          <cell r="H508">
            <v>0</v>
          </cell>
          <cell r="J508">
            <v>0</v>
          </cell>
          <cell r="K508">
            <v>0</v>
          </cell>
          <cell r="L508">
            <v>0</v>
          </cell>
          <cell r="N508">
            <v>0</v>
          </cell>
          <cell r="O508">
            <v>0</v>
          </cell>
          <cell r="P508">
            <v>0</v>
          </cell>
          <cell r="R508">
            <v>0</v>
          </cell>
          <cell r="S508">
            <v>0</v>
          </cell>
          <cell r="T508">
            <v>0</v>
          </cell>
          <cell r="V508">
            <v>0</v>
          </cell>
          <cell r="W508">
            <v>0</v>
          </cell>
          <cell r="X508">
            <v>0</v>
          </cell>
        </row>
        <row r="509">
          <cell r="A509">
            <v>0</v>
          </cell>
          <cell r="B509">
            <v>0</v>
          </cell>
          <cell r="C509">
            <v>0</v>
          </cell>
          <cell r="D509">
            <v>0</v>
          </cell>
          <cell r="E509">
            <v>0</v>
          </cell>
          <cell r="F509">
            <v>0</v>
          </cell>
          <cell r="G509">
            <v>0</v>
          </cell>
          <cell r="H509">
            <v>0</v>
          </cell>
          <cell r="J509">
            <v>0</v>
          </cell>
          <cell r="K509">
            <v>0</v>
          </cell>
          <cell r="L509">
            <v>0</v>
          </cell>
          <cell r="N509">
            <v>0</v>
          </cell>
          <cell r="O509">
            <v>0</v>
          </cell>
          <cell r="P509">
            <v>0</v>
          </cell>
          <cell r="R509">
            <v>0</v>
          </cell>
          <cell r="S509">
            <v>0</v>
          </cell>
          <cell r="T509">
            <v>0</v>
          </cell>
          <cell r="V509">
            <v>0</v>
          </cell>
          <cell r="W509">
            <v>0</v>
          </cell>
          <cell r="X509">
            <v>0</v>
          </cell>
        </row>
        <row r="510">
          <cell r="A510">
            <v>0</v>
          </cell>
          <cell r="B510">
            <v>0</v>
          </cell>
          <cell r="C510">
            <v>0</v>
          </cell>
          <cell r="D510">
            <v>0</v>
          </cell>
          <cell r="E510">
            <v>0</v>
          </cell>
          <cell r="F510">
            <v>0</v>
          </cell>
          <cell r="G510">
            <v>0</v>
          </cell>
          <cell r="H510">
            <v>0</v>
          </cell>
          <cell r="J510">
            <v>0</v>
          </cell>
          <cell r="K510">
            <v>0</v>
          </cell>
          <cell r="L510">
            <v>0</v>
          </cell>
          <cell r="N510">
            <v>0</v>
          </cell>
          <cell r="O510">
            <v>0</v>
          </cell>
          <cell r="P510">
            <v>0</v>
          </cell>
          <cell r="R510">
            <v>0</v>
          </cell>
          <cell r="S510">
            <v>0</v>
          </cell>
          <cell r="T510">
            <v>0</v>
          </cell>
          <cell r="V510">
            <v>0</v>
          </cell>
          <cell r="W510">
            <v>0</v>
          </cell>
          <cell r="X510">
            <v>0</v>
          </cell>
        </row>
        <row r="511">
          <cell r="A511">
            <v>0</v>
          </cell>
          <cell r="B511">
            <v>0</v>
          </cell>
          <cell r="C511">
            <v>0</v>
          </cell>
          <cell r="D511">
            <v>0</v>
          </cell>
          <cell r="E511">
            <v>0</v>
          </cell>
          <cell r="F511">
            <v>0</v>
          </cell>
          <cell r="G511">
            <v>0</v>
          </cell>
          <cell r="H511">
            <v>0</v>
          </cell>
          <cell r="J511">
            <v>0</v>
          </cell>
          <cell r="K511">
            <v>0</v>
          </cell>
          <cell r="L511">
            <v>0</v>
          </cell>
          <cell r="N511">
            <v>0</v>
          </cell>
          <cell r="O511">
            <v>0</v>
          </cell>
          <cell r="P511">
            <v>0</v>
          </cell>
          <cell r="R511">
            <v>0</v>
          </cell>
          <cell r="S511">
            <v>0</v>
          </cell>
          <cell r="T511">
            <v>0</v>
          </cell>
          <cell r="V511">
            <v>0</v>
          </cell>
          <cell r="W511">
            <v>0</v>
          </cell>
          <cell r="X511">
            <v>0</v>
          </cell>
        </row>
        <row r="512">
          <cell r="A512">
            <v>0</v>
          </cell>
          <cell r="B512">
            <v>0</v>
          </cell>
          <cell r="C512">
            <v>0</v>
          </cell>
          <cell r="D512">
            <v>0</v>
          </cell>
          <cell r="E512">
            <v>0</v>
          </cell>
          <cell r="F512">
            <v>0</v>
          </cell>
          <cell r="G512">
            <v>0</v>
          </cell>
          <cell r="H512">
            <v>0</v>
          </cell>
          <cell r="J512">
            <v>0</v>
          </cell>
          <cell r="K512">
            <v>0</v>
          </cell>
          <cell r="L512">
            <v>0</v>
          </cell>
          <cell r="N512">
            <v>0</v>
          </cell>
          <cell r="O512">
            <v>0</v>
          </cell>
          <cell r="P512">
            <v>0</v>
          </cell>
          <cell r="R512">
            <v>0</v>
          </cell>
          <cell r="S512">
            <v>0</v>
          </cell>
          <cell r="T512">
            <v>0</v>
          </cell>
          <cell r="V512">
            <v>0</v>
          </cell>
          <cell r="W512">
            <v>0</v>
          </cell>
          <cell r="X512">
            <v>0</v>
          </cell>
        </row>
        <row r="513">
          <cell r="A513">
            <v>0</v>
          </cell>
          <cell r="B513">
            <v>0</v>
          </cell>
          <cell r="C513">
            <v>0</v>
          </cell>
          <cell r="D513">
            <v>0</v>
          </cell>
          <cell r="E513">
            <v>0</v>
          </cell>
          <cell r="F513">
            <v>0</v>
          </cell>
          <cell r="G513">
            <v>0</v>
          </cell>
          <cell r="H513">
            <v>0</v>
          </cell>
          <cell r="J513">
            <v>0</v>
          </cell>
          <cell r="K513">
            <v>0</v>
          </cell>
          <cell r="L513">
            <v>0</v>
          </cell>
          <cell r="N513">
            <v>0</v>
          </cell>
          <cell r="O513">
            <v>0</v>
          </cell>
          <cell r="P513">
            <v>0</v>
          </cell>
          <cell r="R513">
            <v>0</v>
          </cell>
          <cell r="S513">
            <v>0</v>
          </cell>
          <cell r="T513">
            <v>0</v>
          </cell>
          <cell r="V513">
            <v>0</v>
          </cell>
          <cell r="W513">
            <v>0</v>
          </cell>
          <cell r="X513">
            <v>0</v>
          </cell>
        </row>
        <row r="514">
          <cell r="A514">
            <v>0</v>
          </cell>
          <cell r="B514">
            <v>0</v>
          </cell>
          <cell r="C514">
            <v>0</v>
          </cell>
          <cell r="D514">
            <v>0</v>
          </cell>
          <cell r="E514">
            <v>0</v>
          </cell>
          <cell r="F514">
            <v>0</v>
          </cell>
          <cell r="G514">
            <v>0</v>
          </cell>
          <cell r="H514">
            <v>0</v>
          </cell>
          <cell r="J514">
            <v>0</v>
          </cell>
          <cell r="K514">
            <v>0</v>
          </cell>
          <cell r="L514">
            <v>0</v>
          </cell>
          <cell r="N514">
            <v>0</v>
          </cell>
          <cell r="O514">
            <v>0</v>
          </cell>
          <cell r="P514">
            <v>0</v>
          </cell>
          <cell r="R514">
            <v>0</v>
          </cell>
          <cell r="S514">
            <v>0</v>
          </cell>
          <cell r="T514">
            <v>0</v>
          </cell>
          <cell r="V514">
            <v>0</v>
          </cell>
          <cell r="W514">
            <v>0</v>
          </cell>
          <cell r="X514">
            <v>0</v>
          </cell>
        </row>
        <row r="515">
          <cell r="A515">
            <v>0</v>
          </cell>
          <cell r="B515">
            <v>0</v>
          </cell>
          <cell r="C515">
            <v>0</v>
          </cell>
          <cell r="D515">
            <v>0</v>
          </cell>
          <cell r="E515">
            <v>0</v>
          </cell>
          <cell r="F515">
            <v>0</v>
          </cell>
          <cell r="G515">
            <v>0</v>
          </cell>
          <cell r="H515">
            <v>0</v>
          </cell>
          <cell r="J515">
            <v>0</v>
          </cell>
          <cell r="K515">
            <v>0</v>
          </cell>
          <cell r="L515">
            <v>0</v>
          </cell>
          <cell r="N515">
            <v>0</v>
          </cell>
          <cell r="O515">
            <v>0</v>
          </cell>
          <cell r="P515">
            <v>0</v>
          </cell>
          <cell r="R515">
            <v>0</v>
          </cell>
          <cell r="S515">
            <v>0</v>
          </cell>
          <cell r="T515">
            <v>0</v>
          </cell>
          <cell r="V515">
            <v>0</v>
          </cell>
          <cell r="W515">
            <v>0</v>
          </cell>
          <cell r="X515">
            <v>0</v>
          </cell>
        </row>
        <row r="516">
          <cell r="A516">
            <v>0</v>
          </cell>
          <cell r="B516">
            <v>0</v>
          </cell>
          <cell r="C516">
            <v>0</v>
          </cell>
          <cell r="D516">
            <v>0</v>
          </cell>
          <cell r="E516">
            <v>0</v>
          </cell>
          <cell r="F516">
            <v>0</v>
          </cell>
          <cell r="G516">
            <v>0</v>
          </cell>
          <cell r="H516">
            <v>0</v>
          </cell>
          <cell r="J516">
            <v>0</v>
          </cell>
          <cell r="K516">
            <v>0</v>
          </cell>
          <cell r="L516">
            <v>0</v>
          </cell>
          <cell r="N516">
            <v>0</v>
          </cell>
          <cell r="O516">
            <v>0</v>
          </cell>
          <cell r="P516">
            <v>0</v>
          </cell>
          <cell r="R516">
            <v>0</v>
          </cell>
          <cell r="S516">
            <v>0</v>
          </cell>
          <cell r="T516">
            <v>0</v>
          </cell>
          <cell r="V516">
            <v>0</v>
          </cell>
          <cell r="W516">
            <v>0</v>
          </cell>
          <cell r="X516">
            <v>0</v>
          </cell>
        </row>
        <row r="517">
          <cell r="A517">
            <v>0</v>
          </cell>
          <cell r="B517">
            <v>0</v>
          </cell>
          <cell r="C517">
            <v>0</v>
          </cell>
          <cell r="D517">
            <v>0</v>
          </cell>
          <cell r="E517">
            <v>0</v>
          </cell>
          <cell r="F517">
            <v>0</v>
          </cell>
          <cell r="G517">
            <v>0</v>
          </cell>
          <cell r="H517">
            <v>0</v>
          </cell>
          <cell r="J517">
            <v>0</v>
          </cell>
          <cell r="K517">
            <v>0</v>
          </cell>
          <cell r="L517">
            <v>0</v>
          </cell>
          <cell r="N517">
            <v>0</v>
          </cell>
          <cell r="O517">
            <v>0</v>
          </cell>
          <cell r="P517">
            <v>0</v>
          </cell>
          <cell r="R517">
            <v>0</v>
          </cell>
          <cell r="S517">
            <v>0</v>
          </cell>
          <cell r="T517">
            <v>0</v>
          </cell>
          <cell r="V517">
            <v>0</v>
          </cell>
          <cell r="W517">
            <v>0</v>
          </cell>
          <cell r="X517">
            <v>0</v>
          </cell>
        </row>
        <row r="518">
          <cell r="A518">
            <v>0</v>
          </cell>
          <cell r="B518">
            <v>0</v>
          </cell>
          <cell r="C518">
            <v>0</v>
          </cell>
          <cell r="D518">
            <v>0</v>
          </cell>
          <cell r="E518">
            <v>0</v>
          </cell>
          <cell r="F518">
            <v>0</v>
          </cell>
          <cell r="G518">
            <v>0</v>
          </cell>
          <cell r="H518">
            <v>0</v>
          </cell>
          <cell r="J518">
            <v>0</v>
          </cell>
          <cell r="K518">
            <v>0</v>
          </cell>
          <cell r="L518">
            <v>0</v>
          </cell>
          <cell r="N518">
            <v>0</v>
          </cell>
          <cell r="O518">
            <v>0</v>
          </cell>
          <cell r="P518">
            <v>0</v>
          </cell>
          <cell r="R518">
            <v>0</v>
          </cell>
          <cell r="S518">
            <v>0</v>
          </cell>
          <cell r="T518">
            <v>0</v>
          </cell>
          <cell r="V518">
            <v>0</v>
          </cell>
          <cell r="W518">
            <v>0</v>
          </cell>
          <cell r="X518">
            <v>0</v>
          </cell>
        </row>
        <row r="519">
          <cell r="A519">
            <v>0</v>
          </cell>
          <cell r="B519">
            <v>0</v>
          </cell>
          <cell r="C519">
            <v>0</v>
          </cell>
          <cell r="D519">
            <v>0</v>
          </cell>
          <cell r="E519">
            <v>0</v>
          </cell>
          <cell r="F519">
            <v>0</v>
          </cell>
          <cell r="G519">
            <v>0</v>
          </cell>
          <cell r="H519">
            <v>0</v>
          </cell>
          <cell r="J519">
            <v>0</v>
          </cell>
          <cell r="K519">
            <v>0</v>
          </cell>
          <cell r="L519">
            <v>0</v>
          </cell>
          <cell r="N519">
            <v>0</v>
          </cell>
          <cell r="O519">
            <v>0</v>
          </cell>
          <cell r="P519">
            <v>0</v>
          </cell>
          <cell r="R519">
            <v>0</v>
          </cell>
          <cell r="S519">
            <v>0</v>
          </cell>
          <cell r="T519">
            <v>0</v>
          </cell>
          <cell r="V519">
            <v>0</v>
          </cell>
          <cell r="W519">
            <v>0</v>
          </cell>
          <cell r="X519">
            <v>0</v>
          </cell>
        </row>
        <row r="520">
          <cell r="A520">
            <v>0</v>
          </cell>
          <cell r="B520">
            <v>0</v>
          </cell>
          <cell r="C520">
            <v>0</v>
          </cell>
          <cell r="D520">
            <v>0</v>
          </cell>
          <cell r="E520">
            <v>0</v>
          </cell>
          <cell r="F520">
            <v>0</v>
          </cell>
          <cell r="G520">
            <v>0</v>
          </cell>
          <cell r="H520">
            <v>0</v>
          </cell>
          <cell r="J520">
            <v>0</v>
          </cell>
          <cell r="K520">
            <v>0</v>
          </cell>
          <cell r="L520">
            <v>0</v>
          </cell>
          <cell r="N520">
            <v>0</v>
          </cell>
          <cell r="O520">
            <v>0</v>
          </cell>
          <cell r="P520">
            <v>0</v>
          </cell>
          <cell r="R520">
            <v>0</v>
          </cell>
          <cell r="S520">
            <v>0</v>
          </cell>
          <cell r="T520">
            <v>0</v>
          </cell>
          <cell r="V520">
            <v>0</v>
          </cell>
          <cell r="W520">
            <v>0</v>
          </cell>
          <cell r="X520">
            <v>0</v>
          </cell>
        </row>
        <row r="521">
          <cell r="A521">
            <v>0</v>
          </cell>
          <cell r="B521">
            <v>0</v>
          </cell>
          <cell r="C521">
            <v>0</v>
          </cell>
          <cell r="D521">
            <v>0</v>
          </cell>
          <cell r="E521">
            <v>0</v>
          </cell>
          <cell r="F521">
            <v>0</v>
          </cell>
          <cell r="G521">
            <v>0</v>
          </cell>
          <cell r="H521">
            <v>0</v>
          </cell>
          <cell r="J521">
            <v>0</v>
          </cell>
          <cell r="K521">
            <v>0</v>
          </cell>
          <cell r="L521">
            <v>0</v>
          </cell>
          <cell r="N521">
            <v>0</v>
          </cell>
          <cell r="O521">
            <v>0</v>
          </cell>
          <cell r="P521">
            <v>0</v>
          </cell>
          <cell r="R521">
            <v>0</v>
          </cell>
          <cell r="S521">
            <v>0</v>
          </cell>
          <cell r="T521">
            <v>0</v>
          </cell>
          <cell r="V521">
            <v>0</v>
          </cell>
          <cell r="W521">
            <v>0</v>
          </cell>
          <cell r="X521">
            <v>0</v>
          </cell>
        </row>
        <row r="522">
          <cell r="A522">
            <v>0</v>
          </cell>
          <cell r="B522">
            <v>0</v>
          </cell>
          <cell r="C522">
            <v>0</v>
          </cell>
          <cell r="D522">
            <v>0</v>
          </cell>
          <cell r="E522">
            <v>0</v>
          </cell>
          <cell r="F522">
            <v>0</v>
          </cell>
          <cell r="G522">
            <v>0</v>
          </cell>
          <cell r="H522">
            <v>0</v>
          </cell>
          <cell r="J522">
            <v>0</v>
          </cell>
          <cell r="K522">
            <v>0</v>
          </cell>
          <cell r="L522">
            <v>0</v>
          </cell>
          <cell r="N522">
            <v>0</v>
          </cell>
          <cell r="O522">
            <v>0</v>
          </cell>
          <cell r="P522">
            <v>0</v>
          </cell>
          <cell r="R522">
            <v>0</v>
          </cell>
          <cell r="S522">
            <v>0</v>
          </cell>
          <cell r="T522">
            <v>0</v>
          </cell>
          <cell r="V522">
            <v>0</v>
          </cell>
          <cell r="W522">
            <v>0</v>
          </cell>
          <cell r="X522">
            <v>0</v>
          </cell>
        </row>
        <row r="523">
          <cell r="A523">
            <v>0</v>
          </cell>
          <cell r="B523">
            <v>0</v>
          </cell>
          <cell r="C523">
            <v>0</v>
          </cell>
          <cell r="D523">
            <v>0</v>
          </cell>
          <cell r="E523">
            <v>0</v>
          </cell>
          <cell r="F523">
            <v>0</v>
          </cell>
          <cell r="G523">
            <v>0</v>
          </cell>
          <cell r="H523">
            <v>0</v>
          </cell>
          <cell r="J523">
            <v>0</v>
          </cell>
          <cell r="K523">
            <v>0</v>
          </cell>
          <cell r="L523">
            <v>0</v>
          </cell>
          <cell r="N523">
            <v>0</v>
          </cell>
          <cell r="O523">
            <v>0</v>
          </cell>
          <cell r="P523">
            <v>0</v>
          </cell>
          <cell r="R523">
            <v>0</v>
          </cell>
          <cell r="S523">
            <v>0</v>
          </cell>
          <cell r="T523">
            <v>0</v>
          </cell>
          <cell r="V523">
            <v>0</v>
          </cell>
          <cell r="W523">
            <v>0</v>
          </cell>
          <cell r="X523">
            <v>0</v>
          </cell>
        </row>
        <row r="524">
          <cell r="A524">
            <v>0</v>
          </cell>
          <cell r="B524">
            <v>0</v>
          </cell>
          <cell r="C524">
            <v>0</v>
          </cell>
          <cell r="D524">
            <v>0</v>
          </cell>
          <cell r="E524">
            <v>0</v>
          </cell>
          <cell r="F524">
            <v>0</v>
          </cell>
          <cell r="G524">
            <v>0</v>
          </cell>
          <cell r="H524">
            <v>0</v>
          </cell>
          <cell r="J524">
            <v>0</v>
          </cell>
          <cell r="K524">
            <v>0</v>
          </cell>
          <cell r="L524">
            <v>0</v>
          </cell>
          <cell r="N524">
            <v>0</v>
          </cell>
          <cell r="O524">
            <v>0</v>
          </cell>
          <cell r="P524">
            <v>0</v>
          </cell>
          <cell r="R524">
            <v>0</v>
          </cell>
          <cell r="S524">
            <v>0</v>
          </cell>
          <cell r="T524">
            <v>0</v>
          </cell>
          <cell r="V524">
            <v>0</v>
          </cell>
          <cell r="W524">
            <v>0</v>
          </cell>
          <cell r="X524">
            <v>0</v>
          </cell>
        </row>
        <row r="525">
          <cell r="A525">
            <v>0</v>
          </cell>
          <cell r="B525">
            <v>0</v>
          </cell>
          <cell r="C525">
            <v>0</v>
          </cell>
          <cell r="D525">
            <v>0</v>
          </cell>
          <cell r="E525">
            <v>0</v>
          </cell>
          <cell r="F525">
            <v>0</v>
          </cell>
          <cell r="G525">
            <v>0</v>
          </cell>
          <cell r="H525">
            <v>0</v>
          </cell>
          <cell r="J525">
            <v>0</v>
          </cell>
          <cell r="K525">
            <v>0</v>
          </cell>
          <cell r="L525">
            <v>0</v>
          </cell>
          <cell r="N525">
            <v>0</v>
          </cell>
          <cell r="O525">
            <v>0</v>
          </cell>
          <cell r="P525">
            <v>0</v>
          </cell>
          <cell r="R525">
            <v>0</v>
          </cell>
          <cell r="S525">
            <v>0</v>
          </cell>
          <cell r="T525">
            <v>0</v>
          </cell>
          <cell r="V525">
            <v>0</v>
          </cell>
          <cell r="W525">
            <v>0</v>
          </cell>
          <cell r="X525">
            <v>0</v>
          </cell>
        </row>
        <row r="526">
          <cell r="A526">
            <v>0</v>
          </cell>
          <cell r="B526">
            <v>0</v>
          </cell>
          <cell r="C526">
            <v>0</v>
          </cell>
          <cell r="D526">
            <v>0</v>
          </cell>
          <cell r="E526">
            <v>0</v>
          </cell>
          <cell r="F526">
            <v>0</v>
          </cell>
          <cell r="G526">
            <v>0</v>
          </cell>
          <cell r="H526">
            <v>0</v>
          </cell>
          <cell r="J526">
            <v>0</v>
          </cell>
          <cell r="K526">
            <v>0</v>
          </cell>
          <cell r="L526">
            <v>0</v>
          </cell>
          <cell r="N526">
            <v>0</v>
          </cell>
          <cell r="O526">
            <v>0</v>
          </cell>
          <cell r="P526">
            <v>0</v>
          </cell>
          <cell r="R526">
            <v>0</v>
          </cell>
          <cell r="S526">
            <v>0</v>
          </cell>
          <cell r="T526">
            <v>0</v>
          </cell>
          <cell r="V526">
            <v>0</v>
          </cell>
          <cell r="W526">
            <v>0</v>
          </cell>
          <cell r="X526">
            <v>0</v>
          </cell>
        </row>
        <row r="527">
          <cell r="A527">
            <v>0</v>
          </cell>
          <cell r="B527">
            <v>0</v>
          </cell>
          <cell r="C527">
            <v>0</v>
          </cell>
          <cell r="D527">
            <v>0</v>
          </cell>
          <cell r="E527">
            <v>0</v>
          </cell>
          <cell r="F527">
            <v>0</v>
          </cell>
          <cell r="G527">
            <v>0</v>
          </cell>
          <cell r="H527">
            <v>0</v>
          </cell>
          <cell r="J527">
            <v>0</v>
          </cell>
          <cell r="K527">
            <v>0</v>
          </cell>
          <cell r="L527">
            <v>0</v>
          </cell>
          <cell r="N527">
            <v>0</v>
          </cell>
          <cell r="O527">
            <v>0</v>
          </cell>
          <cell r="P527">
            <v>0</v>
          </cell>
          <cell r="R527">
            <v>0</v>
          </cell>
          <cell r="S527">
            <v>0</v>
          </cell>
          <cell r="T527">
            <v>0</v>
          </cell>
          <cell r="V527">
            <v>0</v>
          </cell>
          <cell r="W527">
            <v>0</v>
          </cell>
          <cell r="X527">
            <v>0</v>
          </cell>
        </row>
        <row r="528">
          <cell r="A528">
            <v>0</v>
          </cell>
          <cell r="B528">
            <v>0</v>
          </cell>
          <cell r="C528">
            <v>0</v>
          </cell>
          <cell r="D528">
            <v>0</v>
          </cell>
          <cell r="E528">
            <v>0</v>
          </cell>
          <cell r="F528">
            <v>0</v>
          </cell>
          <cell r="G528">
            <v>0</v>
          </cell>
          <cell r="H528">
            <v>0</v>
          </cell>
          <cell r="J528">
            <v>0</v>
          </cell>
          <cell r="K528">
            <v>0</v>
          </cell>
          <cell r="L528">
            <v>0</v>
          </cell>
          <cell r="N528">
            <v>0</v>
          </cell>
          <cell r="O528">
            <v>0</v>
          </cell>
          <cell r="P528">
            <v>0</v>
          </cell>
          <cell r="R528">
            <v>0</v>
          </cell>
          <cell r="S528">
            <v>0</v>
          </cell>
          <cell r="T528">
            <v>0</v>
          </cell>
          <cell r="V528">
            <v>0</v>
          </cell>
          <cell r="W528">
            <v>0</v>
          </cell>
          <cell r="X528">
            <v>0</v>
          </cell>
        </row>
        <row r="529">
          <cell r="A529">
            <v>0</v>
          </cell>
          <cell r="B529">
            <v>0</v>
          </cell>
          <cell r="C529">
            <v>0</v>
          </cell>
          <cell r="D529">
            <v>0</v>
          </cell>
          <cell r="E529">
            <v>0</v>
          </cell>
          <cell r="F529">
            <v>0</v>
          </cell>
          <cell r="G529">
            <v>0</v>
          </cell>
          <cell r="H529">
            <v>0</v>
          </cell>
          <cell r="J529">
            <v>0</v>
          </cell>
          <cell r="K529">
            <v>0</v>
          </cell>
          <cell r="L529">
            <v>0</v>
          </cell>
          <cell r="N529">
            <v>0</v>
          </cell>
          <cell r="O529">
            <v>0</v>
          </cell>
          <cell r="P529">
            <v>0</v>
          </cell>
          <cell r="R529">
            <v>0</v>
          </cell>
          <cell r="S529">
            <v>0</v>
          </cell>
          <cell r="T529">
            <v>0</v>
          </cell>
          <cell r="V529">
            <v>0</v>
          </cell>
          <cell r="W529">
            <v>0</v>
          </cell>
          <cell r="X529">
            <v>0</v>
          </cell>
        </row>
        <row r="530">
          <cell r="A530">
            <v>0</v>
          </cell>
          <cell r="B530">
            <v>0</v>
          </cell>
          <cell r="C530">
            <v>0</v>
          </cell>
          <cell r="D530">
            <v>0</v>
          </cell>
          <cell r="E530">
            <v>0</v>
          </cell>
          <cell r="F530">
            <v>0</v>
          </cell>
          <cell r="G530">
            <v>0</v>
          </cell>
          <cell r="H530">
            <v>0</v>
          </cell>
          <cell r="J530">
            <v>0</v>
          </cell>
          <cell r="K530">
            <v>0</v>
          </cell>
          <cell r="L530">
            <v>0</v>
          </cell>
          <cell r="N530">
            <v>0</v>
          </cell>
          <cell r="O530">
            <v>0</v>
          </cell>
          <cell r="P530">
            <v>0</v>
          </cell>
          <cell r="R530">
            <v>0</v>
          </cell>
          <cell r="S530">
            <v>0</v>
          </cell>
          <cell r="T530">
            <v>0</v>
          </cell>
          <cell r="V530">
            <v>0</v>
          </cell>
          <cell r="W530">
            <v>0</v>
          </cell>
          <cell r="X530">
            <v>0</v>
          </cell>
        </row>
        <row r="531">
          <cell r="A531">
            <v>0</v>
          </cell>
          <cell r="B531">
            <v>0</v>
          </cell>
          <cell r="C531">
            <v>0</v>
          </cell>
          <cell r="D531">
            <v>0</v>
          </cell>
          <cell r="E531">
            <v>0</v>
          </cell>
          <cell r="F531">
            <v>0</v>
          </cell>
          <cell r="G531">
            <v>0</v>
          </cell>
          <cell r="H531">
            <v>0</v>
          </cell>
          <cell r="J531">
            <v>0</v>
          </cell>
          <cell r="K531">
            <v>0</v>
          </cell>
          <cell r="L531">
            <v>0</v>
          </cell>
          <cell r="N531">
            <v>0</v>
          </cell>
          <cell r="O531">
            <v>0</v>
          </cell>
          <cell r="P531">
            <v>0</v>
          </cell>
          <cell r="R531">
            <v>0</v>
          </cell>
          <cell r="S531">
            <v>0</v>
          </cell>
          <cell r="T531">
            <v>0</v>
          </cell>
          <cell r="V531">
            <v>0</v>
          </cell>
          <cell r="W531">
            <v>0</v>
          </cell>
          <cell r="X531">
            <v>0</v>
          </cell>
        </row>
        <row r="532">
          <cell r="A532">
            <v>0</v>
          </cell>
          <cell r="B532">
            <v>0</v>
          </cell>
          <cell r="C532">
            <v>0</v>
          </cell>
          <cell r="D532">
            <v>0</v>
          </cell>
          <cell r="E532">
            <v>0</v>
          </cell>
          <cell r="F532">
            <v>0</v>
          </cell>
          <cell r="G532">
            <v>0</v>
          </cell>
          <cell r="H532">
            <v>0</v>
          </cell>
          <cell r="J532">
            <v>0</v>
          </cell>
          <cell r="K532">
            <v>0</v>
          </cell>
          <cell r="L532">
            <v>0</v>
          </cell>
          <cell r="N532">
            <v>0</v>
          </cell>
          <cell r="O532">
            <v>0</v>
          </cell>
          <cell r="P532">
            <v>0</v>
          </cell>
          <cell r="R532">
            <v>0</v>
          </cell>
          <cell r="S532">
            <v>0</v>
          </cell>
          <cell r="T532">
            <v>0</v>
          </cell>
          <cell r="V532">
            <v>0</v>
          </cell>
          <cell r="W532">
            <v>0</v>
          </cell>
          <cell r="X532">
            <v>0</v>
          </cell>
        </row>
        <row r="533">
          <cell r="A533">
            <v>0</v>
          </cell>
          <cell r="B533">
            <v>0</v>
          </cell>
          <cell r="C533">
            <v>0</v>
          </cell>
          <cell r="D533">
            <v>0</v>
          </cell>
          <cell r="E533">
            <v>0</v>
          </cell>
          <cell r="F533">
            <v>0</v>
          </cell>
          <cell r="G533">
            <v>0</v>
          </cell>
          <cell r="H533">
            <v>0</v>
          </cell>
          <cell r="J533">
            <v>0</v>
          </cell>
          <cell r="K533">
            <v>0</v>
          </cell>
          <cell r="L533">
            <v>0</v>
          </cell>
          <cell r="N533">
            <v>0</v>
          </cell>
          <cell r="O533">
            <v>0</v>
          </cell>
          <cell r="P533">
            <v>0</v>
          </cell>
          <cell r="R533">
            <v>0</v>
          </cell>
          <cell r="S533">
            <v>0</v>
          </cell>
          <cell r="T533">
            <v>0</v>
          </cell>
          <cell r="V533">
            <v>0</v>
          </cell>
          <cell r="W533">
            <v>0</v>
          </cell>
          <cell r="X533">
            <v>0</v>
          </cell>
        </row>
        <row r="534">
          <cell r="A534">
            <v>0</v>
          </cell>
          <cell r="B534">
            <v>0</v>
          </cell>
          <cell r="C534">
            <v>0</v>
          </cell>
          <cell r="D534">
            <v>0</v>
          </cell>
          <cell r="E534">
            <v>0</v>
          </cell>
          <cell r="F534">
            <v>0</v>
          </cell>
          <cell r="G534">
            <v>0</v>
          </cell>
          <cell r="H534">
            <v>0</v>
          </cell>
          <cell r="J534">
            <v>0</v>
          </cell>
          <cell r="K534">
            <v>0</v>
          </cell>
          <cell r="L534">
            <v>0</v>
          </cell>
          <cell r="N534">
            <v>0</v>
          </cell>
          <cell r="O534">
            <v>0</v>
          </cell>
          <cell r="P534">
            <v>0</v>
          </cell>
          <cell r="R534">
            <v>0</v>
          </cell>
          <cell r="S534">
            <v>0</v>
          </cell>
          <cell r="T534">
            <v>0</v>
          </cell>
          <cell r="V534">
            <v>0</v>
          </cell>
          <cell r="W534">
            <v>0</v>
          </cell>
          <cell r="X534">
            <v>0</v>
          </cell>
        </row>
        <row r="535">
          <cell r="A535">
            <v>0</v>
          </cell>
          <cell r="B535">
            <v>0</v>
          </cell>
          <cell r="C535">
            <v>0</v>
          </cell>
          <cell r="D535">
            <v>0</v>
          </cell>
          <cell r="E535">
            <v>0</v>
          </cell>
          <cell r="F535">
            <v>0</v>
          </cell>
          <cell r="G535">
            <v>0</v>
          </cell>
          <cell r="H535">
            <v>0</v>
          </cell>
          <cell r="J535">
            <v>0</v>
          </cell>
          <cell r="K535">
            <v>0</v>
          </cell>
          <cell r="L535">
            <v>0</v>
          </cell>
          <cell r="N535">
            <v>0</v>
          </cell>
          <cell r="O535">
            <v>0</v>
          </cell>
          <cell r="P535">
            <v>0</v>
          </cell>
          <cell r="R535">
            <v>0</v>
          </cell>
          <cell r="S535">
            <v>0</v>
          </cell>
          <cell r="T535">
            <v>0</v>
          </cell>
          <cell r="V535">
            <v>0</v>
          </cell>
          <cell r="W535">
            <v>0</v>
          </cell>
          <cell r="X535">
            <v>0</v>
          </cell>
        </row>
        <row r="536">
          <cell r="A536">
            <v>0</v>
          </cell>
          <cell r="B536">
            <v>0</v>
          </cell>
          <cell r="C536">
            <v>0</v>
          </cell>
          <cell r="D536">
            <v>0</v>
          </cell>
          <cell r="E536">
            <v>0</v>
          </cell>
          <cell r="F536">
            <v>0</v>
          </cell>
          <cell r="G536">
            <v>0</v>
          </cell>
          <cell r="H536">
            <v>0</v>
          </cell>
          <cell r="J536">
            <v>0</v>
          </cell>
          <cell r="K536">
            <v>0</v>
          </cell>
          <cell r="L536">
            <v>0</v>
          </cell>
          <cell r="N536">
            <v>0</v>
          </cell>
          <cell r="O536">
            <v>0</v>
          </cell>
          <cell r="P536">
            <v>0</v>
          </cell>
          <cell r="R536">
            <v>0</v>
          </cell>
          <cell r="S536">
            <v>0</v>
          </cell>
          <cell r="T536">
            <v>0</v>
          </cell>
          <cell r="V536">
            <v>0</v>
          </cell>
          <cell r="W536">
            <v>0</v>
          </cell>
          <cell r="X536">
            <v>0</v>
          </cell>
        </row>
        <row r="537">
          <cell r="A537">
            <v>0</v>
          </cell>
          <cell r="B537">
            <v>0</v>
          </cell>
          <cell r="C537">
            <v>0</v>
          </cell>
          <cell r="D537">
            <v>0</v>
          </cell>
          <cell r="E537">
            <v>0</v>
          </cell>
          <cell r="F537">
            <v>0</v>
          </cell>
          <cell r="G537">
            <v>0</v>
          </cell>
          <cell r="H537">
            <v>0</v>
          </cell>
          <cell r="J537">
            <v>0</v>
          </cell>
          <cell r="K537">
            <v>0</v>
          </cell>
          <cell r="L537">
            <v>0</v>
          </cell>
          <cell r="N537">
            <v>0</v>
          </cell>
          <cell r="O537">
            <v>0</v>
          </cell>
          <cell r="P537">
            <v>0</v>
          </cell>
          <cell r="R537">
            <v>0</v>
          </cell>
          <cell r="S537">
            <v>0</v>
          </cell>
          <cell r="T537">
            <v>0</v>
          </cell>
          <cell r="V537">
            <v>0</v>
          </cell>
          <cell r="W537">
            <v>0</v>
          </cell>
          <cell r="X537">
            <v>0</v>
          </cell>
        </row>
        <row r="538">
          <cell r="A538">
            <v>0</v>
          </cell>
          <cell r="B538">
            <v>0</v>
          </cell>
          <cell r="C538">
            <v>0</v>
          </cell>
          <cell r="D538">
            <v>0</v>
          </cell>
          <cell r="E538">
            <v>0</v>
          </cell>
          <cell r="F538">
            <v>0</v>
          </cell>
          <cell r="G538">
            <v>0</v>
          </cell>
          <cell r="H538">
            <v>0</v>
          </cell>
          <cell r="J538">
            <v>0</v>
          </cell>
          <cell r="K538">
            <v>0</v>
          </cell>
          <cell r="L538">
            <v>0</v>
          </cell>
          <cell r="N538">
            <v>0</v>
          </cell>
          <cell r="O538">
            <v>0</v>
          </cell>
          <cell r="P538">
            <v>0</v>
          </cell>
          <cell r="R538">
            <v>0</v>
          </cell>
          <cell r="S538">
            <v>0</v>
          </cell>
          <cell r="T538">
            <v>0</v>
          </cell>
          <cell r="V538">
            <v>0</v>
          </cell>
          <cell r="W538">
            <v>0</v>
          </cell>
          <cell r="X538">
            <v>0</v>
          </cell>
        </row>
        <row r="539">
          <cell r="A539">
            <v>0</v>
          </cell>
          <cell r="B539">
            <v>0</v>
          </cell>
          <cell r="C539">
            <v>0</v>
          </cell>
          <cell r="D539">
            <v>0</v>
          </cell>
          <cell r="E539">
            <v>0</v>
          </cell>
          <cell r="F539">
            <v>0</v>
          </cell>
          <cell r="G539">
            <v>0</v>
          </cell>
          <cell r="H539">
            <v>0</v>
          </cell>
          <cell r="J539">
            <v>0</v>
          </cell>
          <cell r="K539">
            <v>0</v>
          </cell>
          <cell r="L539">
            <v>0</v>
          </cell>
          <cell r="N539">
            <v>0</v>
          </cell>
          <cell r="O539">
            <v>0</v>
          </cell>
          <cell r="P539">
            <v>0</v>
          </cell>
          <cell r="R539">
            <v>0</v>
          </cell>
          <cell r="S539">
            <v>0</v>
          </cell>
          <cell r="T539">
            <v>0</v>
          </cell>
          <cell r="V539">
            <v>0</v>
          </cell>
          <cell r="W539">
            <v>0</v>
          </cell>
          <cell r="X539">
            <v>0</v>
          </cell>
        </row>
        <row r="540">
          <cell r="A540">
            <v>0</v>
          </cell>
          <cell r="B540">
            <v>0</v>
          </cell>
          <cell r="C540">
            <v>0</v>
          </cell>
          <cell r="D540">
            <v>0</v>
          </cell>
          <cell r="E540">
            <v>0</v>
          </cell>
          <cell r="F540">
            <v>0</v>
          </cell>
          <cell r="G540">
            <v>0</v>
          </cell>
          <cell r="H540">
            <v>0</v>
          </cell>
          <cell r="J540">
            <v>0</v>
          </cell>
          <cell r="K540">
            <v>0</v>
          </cell>
          <cell r="L540">
            <v>0</v>
          </cell>
          <cell r="N540">
            <v>0</v>
          </cell>
          <cell r="O540">
            <v>0</v>
          </cell>
          <cell r="P540">
            <v>0</v>
          </cell>
          <cell r="R540">
            <v>0</v>
          </cell>
          <cell r="S540">
            <v>0</v>
          </cell>
          <cell r="T540">
            <v>0</v>
          </cell>
          <cell r="V540">
            <v>0</v>
          </cell>
          <cell r="W540">
            <v>0</v>
          </cell>
          <cell r="X540">
            <v>0</v>
          </cell>
        </row>
        <row r="541">
          <cell r="A541">
            <v>0</v>
          </cell>
          <cell r="B541">
            <v>0</v>
          </cell>
          <cell r="C541">
            <v>0</v>
          </cell>
          <cell r="D541">
            <v>0</v>
          </cell>
          <cell r="E541">
            <v>0</v>
          </cell>
          <cell r="F541">
            <v>0</v>
          </cell>
          <cell r="G541">
            <v>0</v>
          </cell>
          <cell r="H541">
            <v>0</v>
          </cell>
          <cell r="J541">
            <v>0</v>
          </cell>
          <cell r="K541">
            <v>0</v>
          </cell>
          <cell r="L541">
            <v>0</v>
          </cell>
          <cell r="N541">
            <v>0</v>
          </cell>
          <cell r="O541">
            <v>0</v>
          </cell>
          <cell r="P541">
            <v>0</v>
          </cell>
          <cell r="R541">
            <v>0</v>
          </cell>
          <cell r="S541">
            <v>0</v>
          </cell>
          <cell r="T541">
            <v>0</v>
          </cell>
          <cell r="V541">
            <v>0</v>
          </cell>
          <cell r="W541">
            <v>0</v>
          </cell>
          <cell r="X541">
            <v>0</v>
          </cell>
        </row>
        <row r="542">
          <cell r="A542">
            <v>0</v>
          </cell>
          <cell r="B542">
            <v>0</v>
          </cell>
          <cell r="C542">
            <v>0</v>
          </cell>
          <cell r="D542">
            <v>0</v>
          </cell>
          <cell r="E542">
            <v>0</v>
          </cell>
          <cell r="F542">
            <v>0</v>
          </cell>
          <cell r="G542">
            <v>0</v>
          </cell>
          <cell r="H542">
            <v>0</v>
          </cell>
          <cell r="J542">
            <v>0</v>
          </cell>
          <cell r="K542">
            <v>0</v>
          </cell>
          <cell r="L542">
            <v>0</v>
          </cell>
          <cell r="N542">
            <v>0</v>
          </cell>
          <cell r="O542">
            <v>0</v>
          </cell>
          <cell r="P542">
            <v>0</v>
          </cell>
          <cell r="R542">
            <v>0</v>
          </cell>
          <cell r="S542">
            <v>0</v>
          </cell>
          <cell r="T542">
            <v>0</v>
          </cell>
          <cell r="V542">
            <v>0</v>
          </cell>
          <cell r="W542">
            <v>0</v>
          </cell>
          <cell r="X542">
            <v>0</v>
          </cell>
        </row>
        <row r="543">
          <cell r="A543">
            <v>0</v>
          </cell>
          <cell r="B543">
            <v>0</v>
          </cell>
          <cell r="C543">
            <v>0</v>
          </cell>
          <cell r="D543">
            <v>0</v>
          </cell>
          <cell r="E543">
            <v>0</v>
          </cell>
          <cell r="F543">
            <v>0</v>
          </cell>
          <cell r="G543">
            <v>0</v>
          </cell>
          <cell r="H543">
            <v>0</v>
          </cell>
          <cell r="J543">
            <v>0</v>
          </cell>
          <cell r="K543">
            <v>0</v>
          </cell>
          <cell r="L543">
            <v>0</v>
          </cell>
          <cell r="N543">
            <v>0</v>
          </cell>
          <cell r="O543">
            <v>0</v>
          </cell>
          <cell r="P543">
            <v>0</v>
          </cell>
          <cell r="R543">
            <v>0</v>
          </cell>
          <cell r="S543">
            <v>0</v>
          </cell>
          <cell r="T543">
            <v>0</v>
          </cell>
          <cell r="V543">
            <v>0</v>
          </cell>
          <cell r="W543">
            <v>0</v>
          </cell>
          <cell r="X543">
            <v>0</v>
          </cell>
        </row>
        <row r="544">
          <cell r="A544">
            <v>0</v>
          </cell>
          <cell r="B544">
            <v>0</v>
          </cell>
          <cell r="C544">
            <v>0</v>
          </cell>
          <cell r="D544">
            <v>0</v>
          </cell>
          <cell r="E544">
            <v>0</v>
          </cell>
          <cell r="F544">
            <v>0</v>
          </cell>
          <cell r="G544">
            <v>0</v>
          </cell>
          <cell r="H544">
            <v>0</v>
          </cell>
          <cell r="J544">
            <v>0</v>
          </cell>
          <cell r="K544">
            <v>0</v>
          </cell>
          <cell r="L544">
            <v>0</v>
          </cell>
          <cell r="N544">
            <v>0</v>
          </cell>
          <cell r="O544">
            <v>0</v>
          </cell>
          <cell r="P544">
            <v>0</v>
          </cell>
          <cell r="R544">
            <v>0</v>
          </cell>
          <cell r="S544">
            <v>0</v>
          </cell>
          <cell r="T544">
            <v>0</v>
          </cell>
          <cell r="V544">
            <v>0</v>
          </cell>
          <cell r="W544">
            <v>0</v>
          </cell>
          <cell r="X544">
            <v>0</v>
          </cell>
        </row>
        <row r="545">
          <cell r="A545">
            <v>0</v>
          </cell>
          <cell r="B545">
            <v>0</v>
          </cell>
          <cell r="C545">
            <v>0</v>
          </cell>
          <cell r="D545">
            <v>0</v>
          </cell>
          <cell r="E545">
            <v>0</v>
          </cell>
          <cell r="F545">
            <v>0</v>
          </cell>
          <cell r="G545">
            <v>0</v>
          </cell>
          <cell r="H545">
            <v>0</v>
          </cell>
          <cell r="J545">
            <v>0</v>
          </cell>
          <cell r="K545">
            <v>0</v>
          </cell>
          <cell r="L545">
            <v>0</v>
          </cell>
          <cell r="N545">
            <v>0</v>
          </cell>
          <cell r="O545">
            <v>0</v>
          </cell>
          <cell r="P545">
            <v>0</v>
          </cell>
          <cell r="R545">
            <v>0</v>
          </cell>
          <cell r="S545">
            <v>0</v>
          </cell>
          <cell r="T545">
            <v>0</v>
          </cell>
          <cell r="V545">
            <v>0</v>
          </cell>
          <cell r="W545">
            <v>0</v>
          </cell>
          <cell r="X545">
            <v>0</v>
          </cell>
        </row>
        <row r="546">
          <cell r="A546">
            <v>0</v>
          </cell>
          <cell r="B546">
            <v>0</v>
          </cell>
          <cell r="C546">
            <v>0</v>
          </cell>
          <cell r="D546">
            <v>0</v>
          </cell>
          <cell r="E546">
            <v>0</v>
          </cell>
          <cell r="F546">
            <v>0</v>
          </cell>
          <cell r="G546">
            <v>0</v>
          </cell>
          <cell r="H546">
            <v>0</v>
          </cell>
          <cell r="J546">
            <v>0</v>
          </cell>
          <cell r="K546">
            <v>0</v>
          </cell>
          <cell r="L546">
            <v>0</v>
          </cell>
          <cell r="N546">
            <v>0</v>
          </cell>
          <cell r="O546">
            <v>0</v>
          </cell>
          <cell r="P546">
            <v>0</v>
          </cell>
          <cell r="R546">
            <v>0</v>
          </cell>
          <cell r="S546">
            <v>0</v>
          </cell>
          <cell r="T546">
            <v>0</v>
          </cell>
          <cell r="V546">
            <v>0</v>
          </cell>
          <cell r="W546">
            <v>0</v>
          </cell>
          <cell r="X546">
            <v>0</v>
          </cell>
        </row>
        <row r="547">
          <cell r="A547">
            <v>0</v>
          </cell>
          <cell r="B547">
            <v>0</v>
          </cell>
          <cell r="C547">
            <v>0</v>
          </cell>
          <cell r="D547">
            <v>0</v>
          </cell>
          <cell r="E547">
            <v>0</v>
          </cell>
          <cell r="F547">
            <v>0</v>
          </cell>
          <cell r="G547">
            <v>0</v>
          </cell>
          <cell r="H547">
            <v>0</v>
          </cell>
          <cell r="J547">
            <v>0</v>
          </cell>
          <cell r="K547">
            <v>0</v>
          </cell>
          <cell r="L547">
            <v>0</v>
          </cell>
          <cell r="N547">
            <v>0</v>
          </cell>
          <cell r="O547">
            <v>0</v>
          </cell>
          <cell r="P547">
            <v>0</v>
          </cell>
          <cell r="R547">
            <v>0</v>
          </cell>
          <cell r="S547">
            <v>0</v>
          </cell>
          <cell r="T547">
            <v>0</v>
          </cell>
          <cell r="V547">
            <v>0</v>
          </cell>
          <cell r="W547">
            <v>0</v>
          </cell>
          <cell r="X547">
            <v>0</v>
          </cell>
        </row>
        <row r="548">
          <cell r="A548">
            <v>0</v>
          </cell>
          <cell r="B548">
            <v>0</v>
          </cell>
          <cell r="C548">
            <v>0</v>
          </cell>
          <cell r="D548">
            <v>0</v>
          </cell>
          <cell r="E548">
            <v>0</v>
          </cell>
          <cell r="F548">
            <v>0</v>
          </cell>
          <cell r="G548">
            <v>0</v>
          </cell>
          <cell r="H548">
            <v>0</v>
          </cell>
          <cell r="J548">
            <v>0</v>
          </cell>
          <cell r="K548">
            <v>0</v>
          </cell>
          <cell r="L548">
            <v>0</v>
          </cell>
          <cell r="N548">
            <v>0</v>
          </cell>
          <cell r="O548">
            <v>0</v>
          </cell>
          <cell r="P548">
            <v>0</v>
          </cell>
          <cell r="R548">
            <v>0</v>
          </cell>
          <cell r="S548">
            <v>0</v>
          </cell>
          <cell r="T548">
            <v>0</v>
          </cell>
          <cell r="V548">
            <v>0</v>
          </cell>
          <cell r="W548">
            <v>0</v>
          </cell>
          <cell r="X548">
            <v>0</v>
          </cell>
        </row>
        <row r="549">
          <cell r="A549">
            <v>0</v>
          </cell>
          <cell r="B549">
            <v>0</v>
          </cell>
          <cell r="C549">
            <v>0</v>
          </cell>
          <cell r="D549">
            <v>0</v>
          </cell>
          <cell r="E549">
            <v>0</v>
          </cell>
          <cell r="F549">
            <v>0</v>
          </cell>
          <cell r="G549">
            <v>0</v>
          </cell>
          <cell r="H549">
            <v>0</v>
          </cell>
          <cell r="J549">
            <v>0</v>
          </cell>
          <cell r="K549">
            <v>0</v>
          </cell>
          <cell r="L549">
            <v>0</v>
          </cell>
          <cell r="N549">
            <v>0</v>
          </cell>
          <cell r="O549">
            <v>0</v>
          </cell>
          <cell r="P549">
            <v>0</v>
          </cell>
          <cell r="R549">
            <v>0</v>
          </cell>
          <cell r="S549">
            <v>0</v>
          </cell>
          <cell r="T549">
            <v>0</v>
          </cell>
          <cell r="V549">
            <v>0</v>
          </cell>
          <cell r="W549">
            <v>0</v>
          </cell>
          <cell r="X549">
            <v>0</v>
          </cell>
        </row>
        <row r="550">
          <cell r="A550">
            <v>0</v>
          </cell>
          <cell r="B550">
            <v>0</v>
          </cell>
          <cell r="C550">
            <v>0</v>
          </cell>
          <cell r="D550">
            <v>0</v>
          </cell>
          <cell r="E550">
            <v>0</v>
          </cell>
          <cell r="F550">
            <v>0</v>
          </cell>
          <cell r="G550">
            <v>0</v>
          </cell>
          <cell r="H550">
            <v>0</v>
          </cell>
          <cell r="J550">
            <v>0</v>
          </cell>
          <cell r="K550">
            <v>0</v>
          </cell>
          <cell r="L550">
            <v>0</v>
          </cell>
          <cell r="N550">
            <v>0</v>
          </cell>
          <cell r="O550">
            <v>0</v>
          </cell>
          <cell r="P550">
            <v>0</v>
          </cell>
          <cell r="R550">
            <v>0</v>
          </cell>
          <cell r="S550">
            <v>0</v>
          </cell>
          <cell r="T550">
            <v>0</v>
          </cell>
          <cell r="V550">
            <v>0</v>
          </cell>
          <cell r="W550">
            <v>0</v>
          </cell>
          <cell r="X550">
            <v>0</v>
          </cell>
        </row>
        <row r="551">
          <cell r="A551">
            <v>0</v>
          </cell>
          <cell r="B551">
            <v>0</v>
          </cell>
          <cell r="C551">
            <v>0</v>
          </cell>
          <cell r="D551">
            <v>0</v>
          </cell>
          <cell r="E551">
            <v>0</v>
          </cell>
          <cell r="F551">
            <v>0</v>
          </cell>
          <cell r="G551">
            <v>0</v>
          </cell>
          <cell r="H551">
            <v>0</v>
          </cell>
          <cell r="J551">
            <v>0</v>
          </cell>
          <cell r="K551">
            <v>0</v>
          </cell>
          <cell r="L551">
            <v>0</v>
          </cell>
          <cell r="N551">
            <v>0</v>
          </cell>
          <cell r="O551">
            <v>0</v>
          </cell>
          <cell r="P551">
            <v>0</v>
          </cell>
          <cell r="R551">
            <v>0</v>
          </cell>
          <cell r="S551">
            <v>0</v>
          </cell>
          <cell r="T551">
            <v>0</v>
          </cell>
          <cell r="V551">
            <v>0</v>
          </cell>
          <cell r="W551">
            <v>0</v>
          </cell>
          <cell r="X551">
            <v>0</v>
          </cell>
        </row>
        <row r="552">
          <cell r="A552">
            <v>0</v>
          </cell>
          <cell r="B552">
            <v>0</v>
          </cell>
          <cell r="C552">
            <v>0</v>
          </cell>
          <cell r="D552">
            <v>0</v>
          </cell>
          <cell r="E552">
            <v>0</v>
          </cell>
          <cell r="F552">
            <v>0</v>
          </cell>
          <cell r="G552">
            <v>0</v>
          </cell>
          <cell r="H552">
            <v>0</v>
          </cell>
          <cell r="J552">
            <v>0</v>
          </cell>
          <cell r="K552">
            <v>0</v>
          </cell>
          <cell r="L552">
            <v>0</v>
          </cell>
          <cell r="N552">
            <v>0</v>
          </cell>
          <cell r="O552">
            <v>0</v>
          </cell>
          <cell r="P552">
            <v>0</v>
          </cell>
          <cell r="R552">
            <v>0</v>
          </cell>
          <cell r="S552">
            <v>0</v>
          </cell>
          <cell r="T552">
            <v>0</v>
          </cell>
          <cell r="V552">
            <v>0</v>
          </cell>
          <cell r="W552">
            <v>0</v>
          </cell>
          <cell r="X552">
            <v>0</v>
          </cell>
        </row>
        <row r="553">
          <cell r="A553">
            <v>0</v>
          </cell>
          <cell r="B553">
            <v>0</v>
          </cell>
          <cell r="C553">
            <v>0</v>
          </cell>
          <cell r="D553">
            <v>0</v>
          </cell>
          <cell r="E553">
            <v>0</v>
          </cell>
          <cell r="F553">
            <v>0</v>
          </cell>
          <cell r="G553">
            <v>0</v>
          </cell>
          <cell r="H553">
            <v>0</v>
          </cell>
          <cell r="J553">
            <v>0</v>
          </cell>
          <cell r="K553">
            <v>0</v>
          </cell>
          <cell r="L553">
            <v>0</v>
          </cell>
          <cell r="N553">
            <v>0</v>
          </cell>
          <cell r="O553">
            <v>0</v>
          </cell>
          <cell r="P553">
            <v>0</v>
          </cell>
          <cell r="R553">
            <v>0</v>
          </cell>
          <cell r="S553">
            <v>0</v>
          </cell>
          <cell r="T553">
            <v>0</v>
          </cell>
          <cell r="V553">
            <v>0</v>
          </cell>
          <cell r="W553">
            <v>0</v>
          </cell>
          <cell r="X553">
            <v>0</v>
          </cell>
        </row>
        <row r="554">
          <cell r="A554">
            <v>0</v>
          </cell>
          <cell r="B554">
            <v>0</v>
          </cell>
          <cell r="C554">
            <v>0</v>
          </cell>
          <cell r="D554">
            <v>0</v>
          </cell>
          <cell r="E554">
            <v>0</v>
          </cell>
          <cell r="F554">
            <v>0</v>
          </cell>
          <cell r="G554">
            <v>0</v>
          </cell>
          <cell r="H554">
            <v>0</v>
          </cell>
          <cell r="J554">
            <v>0</v>
          </cell>
          <cell r="K554">
            <v>0</v>
          </cell>
          <cell r="L554">
            <v>0</v>
          </cell>
          <cell r="N554">
            <v>0</v>
          </cell>
          <cell r="O554">
            <v>0</v>
          </cell>
          <cell r="P554">
            <v>0</v>
          </cell>
          <cell r="R554">
            <v>0</v>
          </cell>
          <cell r="S554">
            <v>0</v>
          </cell>
          <cell r="T554">
            <v>0</v>
          </cell>
          <cell r="V554">
            <v>0</v>
          </cell>
          <cell r="W554">
            <v>0</v>
          </cell>
          <cell r="X554">
            <v>0</v>
          </cell>
        </row>
        <row r="555">
          <cell r="A555">
            <v>0</v>
          </cell>
          <cell r="B555">
            <v>0</v>
          </cell>
          <cell r="C555">
            <v>0</v>
          </cell>
          <cell r="D555">
            <v>0</v>
          </cell>
          <cell r="E555">
            <v>0</v>
          </cell>
          <cell r="F555">
            <v>0</v>
          </cell>
          <cell r="G555">
            <v>0</v>
          </cell>
          <cell r="H555">
            <v>0</v>
          </cell>
          <cell r="J555">
            <v>0</v>
          </cell>
          <cell r="K555">
            <v>0</v>
          </cell>
          <cell r="L555">
            <v>0</v>
          </cell>
          <cell r="N555">
            <v>0</v>
          </cell>
          <cell r="O555">
            <v>0</v>
          </cell>
          <cell r="P555">
            <v>0</v>
          </cell>
          <cell r="R555">
            <v>0</v>
          </cell>
          <cell r="S555">
            <v>0</v>
          </cell>
          <cell r="T555">
            <v>0</v>
          </cell>
          <cell r="V555">
            <v>0</v>
          </cell>
          <cell r="W555">
            <v>0</v>
          </cell>
          <cell r="X555">
            <v>0</v>
          </cell>
        </row>
        <row r="556">
          <cell r="A556">
            <v>0</v>
          </cell>
          <cell r="B556">
            <v>0</v>
          </cell>
          <cell r="C556">
            <v>0</v>
          </cell>
          <cell r="D556">
            <v>0</v>
          </cell>
          <cell r="E556">
            <v>0</v>
          </cell>
          <cell r="F556">
            <v>0</v>
          </cell>
          <cell r="G556">
            <v>0</v>
          </cell>
          <cell r="H556">
            <v>0</v>
          </cell>
          <cell r="J556">
            <v>0</v>
          </cell>
          <cell r="K556">
            <v>0</v>
          </cell>
          <cell r="L556">
            <v>0</v>
          </cell>
          <cell r="N556">
            <v>0</v>
          </cell>
          <cell r="O556">
            <v>0</v>
          </cell>
          <cell r="P556">
            <v>0</v>
          </cell>
          <cell r="R556">
            <v>0</v>
          </cell>
          <cell r="S556">
            <v>0</v>
          </cell>
          <cell r="T556">
            <v>0</v>
          </cell>
          <cell r="V556">
            <v>0</v>
          </cell>
          <cell r="W556">
            <v>0</v>
          </cell>
          <cell r="X556">
            <v>0</v>
          </cell>
        </row>
        <row r="557">
          <cell r="A557">
            <v>0</v>
          </cell>
          <cell r="B557">
            <v>0</v>
          </cell>
          <cell r="C557">
            <v>0</v>
          </cell>
          <cell r="D557">
            <v>0</v>
          </cell>
          <cell r="E557">
            <v>0</v>
          </cell>
          <cell r="F557">
            <v>0</v>
          </cell>
          <cell r="G557">
            <v>0</v>
          </cell>
          <cell r="H557">
            <v>0</v>
          </cell>
          <cell r="J557">
            <v>0</v>
          </cell>
          <cell r="K557">
            <v>0</v>
          </cell>
          <cell r="L557">
            <v>0</v>
          </cell>
          <cell r="N557">
            <v>0</v>
          </cell>
          <cell r="O557">
            <v>0</v>
          </cell>
          <cell r="P557">
            <v>0</v>
          </cell>
          <cell r="R557">
            <v>0</v>
          </cell>
          <cell r="S557">
            <v>0</v>
          </cell>
          <cell r="T557">
            <v>0</v>
          </cell>
          <cell r="V557">
            <v>0</v>
          </cell>
          <cell r="W557">
            <v>0</v>
          </cell>
          <cell r="X557">
            <v>0</v>
          </cell>
        </row>
        <row r="558">
          <cell r="A558">
            <v>0</v>
          </cell>
          <cell r="B558">
            <v>0</v>
          </cell>
          <cell r="C558">
            <v>0</v>
          </cell>
          <cell r="D558">
            <v>0</v>
          </cell>
          <cell r="E558">
            <v>0</v>
          </cell>
          <cell r="F558">
            <v>0</v>
          </cell>
          <cell r="G558">
            <v>0</v>
          </cell>
          <cell r="H558">
            <v>0</v>
          </cell>
          <cell r="J558">
            <v>0</v>
          </cell>
          <cell r="K558">
            <v>0</v>
          </cell>
          <cell r="L558">
            <v>0</v>
          </cell>
          <cell r="N558">
            <v>0</v>
          </cell>
          <cell r="O558">
            <v>0</v>
          </cell>
          <cell r="P558">
            <v>0</v>
          </cell>
          <cell r="R558">
            <v>0</v>
          </cell>
          <cell r="S558">
            <v>0</v>
          </cell>
          <cell r="T558">
            <v>0</v>
          </cell>
          <cell r="V558">
            <v>0</v>
          </cell>
          <cell r="W558">
            <v>0</v>
          </cell>
          <cell r="X558">
            <v>0</v>
          </cell>
        </row>
        <row r="559">
          <cell r="A559">
            <v>0</v>
          </cell>
          <cell r="B559">
            <v>0</v>
          </cell>
          <cell r="C559">
            <v>0</v>
          </cell>
          <cell r="D559">
            <v>0</v>
          </cell>
          <cell r="E559">
            <v>0</v>
          </cell>
          <cell r="F559">
            <v>0</v>
          </cell>
          <cell r="G559">
            <v>0</v>
          </cell>
          <cell r="H559">
            <v>0</v>
          </cell>
          <cell r="J559">
            <v>0</v>
          </cell>
          <cell r="K559">
            <v>0</v>
          </cell>
          <cell r="L559">
            <v>0</v>
          </cell>
          <cell r="N559">
            <v>0</v>
          </cell>
          <cell r="O559">
            <v>0</v>
          </cell>
          <cell r="P559">
            <v>0</v>
          </cell>
          <cell r="R559">
            <v>0</v>
          </cell>
          <cell r="S559">
            <v>0</v>
          </cell>
          <cell r="T559">
            <v>0</v>
          </cell>
          <cell r="V559">
            <v>0</v>
          </cell>
          <cell r="W559">
            <v>0</v>
          </cell>
          <cell r="X559">
            <v>0</v>
          </cell>
        </row>
        <row r="560">
          <cell r="A560">
            <v>0</v>
          </cell>
          <cell r="B560">
            <v>0</v>
          </cell>
          <cell r="C560">
            <v>0</v>
          </cell>
          <cell r="D560">
            <v>0</v>
          </cell>
          <cell r="E560">
            <v>0</v>
          </cell>
          <cell r="F560">
            <v>0</v>
          </cell>
          <cell r="G560">
            <v>0</v>
          </cell>
          <cell r="H560">
            <v>0</v>
          </cell>
          <cell r="J560">
            <v>0</v>
          </cell>
          <cell r="K560">
            <v>0</v>
          </cell>
          <cell r="L560">
            <v>0</v>
          </cell>
          <cell r="N560">
            <v>0</v>
          </cell>
          <cell r="O560">
            <v>0</v>
          </cell>
          <cell r="P560">
            <v>0</v>
          </cell>
          <cell r="R560">
            <v>0</v>
          </cell>
          <cell r="S560">
            <v>0</v>
          </cell>
          <cell r="T560">
            <v>0</v>
          </cell>
          <cell r="V560">
            <v>0</v>
          </cell>
          <cell r="W560">
            <v>0</v>
          </cell>
          <cell r="X560">
            <v>0</v>
          </cell>
        </row>
        <row r="561">
          <cell r="A561">
            <v>0</v>
          </cell>
          <cell r="B561">
            <v>0</v>
          </cell>
          <cell r="C561">
            <v>0</v>
          </cell>
          <cell r="D561">
            <v>0</v>
          </cell>
          <cell r="E561">
            <v>0</v>
          </cell>
          <cell r="F561">
            <v>0</v>
          </cell>
          <cell r="G561">
            <v>0</v>
          </cell>
          <cell r="H561">
            <v>0</v>
          </cell>
          <cell r="J561">
            <v>0</v>
          </cell>
          <cell r="K561">
            <v>0</v>
          </cell>
          <cell r="L561">
            <v>0</v>
          </cell>
          <cell r="N561">
            <v>0</v>
          </cell>
          <cell r="O561">
            <v>0</v>
          </cell>
          <cell r="P561">
            <v>0</v>
          </cell>
          <cell r="R561">
            <v>0</v>
          </cell>
          <cell r="S561">
            <v>0</v>
          </cell>
          <cell r="T561">
            <v>0</v>
          </cell>
          <cell r="V561">
            <v>0</v>
          </cell>
          <cell r="W561">
            <v>0</v>
          </cell>
          <cell r="X561">
            <v>0</v>
          </cell>
        </row>
        <row r="562">
          <cell r="A562">
            <v>0</v>
          </cell>
          <cell r="B562">
            <v>0</v>
          </cell>
          <cell r="C562">
            <v>0</v>
          </cell>
          <cell r="D562">
            <v>0</v>
          </cell>
          <cell r="E562">
            <v>0</v>
          </cell>
          <cell r="F562">
            <v>0</v>
          </cell>
          <cell r="G562">
            <v>0</v>
          </cell>
          <cell r="H562">
            <v>0</v>
          </cell>
          <cell r="J562">
            <v>0</v>
          </cell>
          <cell r="K562">
            <v>0</v>
          </cell>
          <cell r="L562">
            <v>0</v>
          </cell>
          <cell r="N562">
            <v>0</v>
          </cell>
          <cell r="O562">
            <v>0</v>
          </cell>
          <cell r="P562">
            <v>0</v>
          </cell>
          <cell r="R562">
            <v>0</v>
          </cell>
          <cell r="S562">
            <v>0</v>
          </cell>
          <cell r="T562">
            <v>0</v>
          </cell>
          <cell r="V562">
            <v>0</v>
          </cell>
          <cell r="W562">
            <v>0</v>
          </cell>
          <cell r="X562">
            <v>0</v>
          </cell>
        </row>
        <row r="563">
          <cell r="A563">
            <v>0</v>
          </cell>
          <cell r="B563">
            <v>0</v>
          </cell>
          <cell r="C563">
            <v>0</v>
          </cell>
          <cell r="D563">
            <v>0</v>
          </cell>
          <cell r="E563">
            <v>0</v>
          </cell>
          <cell r="F563">
            <v>0</v>
          </cell>
          <cell r="G563">
            <v>0</v>
          </cell>
          <cell r="H563">
            <v>0</v>
          </cell>
          <cell r="J563">
            <v>0</v>
          </cell>
          <cell r="K563">
            <v>0</v>
          </cell>
          <cell r="L563">
            <v>0</v>
          </cell>
          <cell r="N563">
            <v>0</v>
          </cell>
          <cell r="O563">
            <v>0</v>
          </cell>
          <cell r="P563">
            <v>0</v>
          </cell>
          <cell r="R563">
            <v>0</v>
          </cell>
          <cell r="S563">
            <v>0</v>
          </cell>
          <cell r="T563">
            <v>0</v>
          </cell>
          <cell r="V563">
            <v>0</v>
          </cell>
          <cell r="W563">
            <v>0</v>
          </cell>
          <cell r="X563">
            <v>0</v>
          </cell>
        </row>
        <row r="564">
          <cell r="A564">
            <v>0</v>
          </cell>
          <cell r="B564">
            <v>0</v>
          </cell>
          <cell r="C564">
            <v>0</v>
          </cell>
          <cell r="D564">
            <v>0</v>
          </cell>
          <cell r="E564">
            <v>0</v>
          </cell>
          <cell r="F564">
            <v>0</v>
          </cell>
          <cell r="G564">
            <v>0</v>
          </cell>
          <cell r="H564">
            <v>0</v>
          </cell>
          <cell r="J564">
            <v>0</v>
          </cell>
          <cell r="K564">
            <v>0</v>
          </cell>
          <cell r="L564">
            <v>0</v>
          </cell>
          <cell r="N564">
            <v>0</v>
          </cell>
          <cell r="O564">
            <v>0</v>
          </cell>
          <cell r="P564">
            <v>0</v>
          </cell>
          <cell r="R564">
            <v>0</v>
          </cell>
          <cell r="S564">
            <v>0</v>
          </cell>
          <cell r="T564">
            <v>0</v>
          </cell>
          <cell r="V564">
            <v>0</v>
          </cell>
          <cell r="W564">
            <v>0</v>
          </cell>
          <cell r="X564">
            <v>0</v>
          </cell>
        </row>
        <row r="565">
          <cell r="A565">
            <v>0</v>
          </cell>
          <cell r="B565">
            <v>0</v>
          </cell>
          <cell r="C565">
            <v>0</v>
          </cell>
          <cell r="D565">
            <v>0</v>
          </cell>
          <cell r="E565">
            <v>0</v>
          </cell>
          <cell r="F565">
            <v>0</v>
          </cell>
          <cell r="G565">
            <v>0</v>
          </cell>
          <cell r="H565">
            <v>0</v>
          </cell>
          <cell r="J565">
            <v>0</v>
          </cell>
          <cell r="K565">
            <v>0</v>
          </cell>
          <cell r="L565">
            <v>0</v>
          </cell>
          <cell r="N565">
            <v>0</v>
          </cell>
          <cell r="O565">
            <v>0</v>
          </cell>
          <cell r="P565">
            <v>0</v>
          </cell>
          <cell r="R565">
            <v>0</v>
          </cell>
          <cell r="S565">
            <v>0</v>
          </cell>
          <cell r="T565">
            <v>0</v>
          </cell>
          <cell r="V565">
            <v>0</v>
          </cell>
          <cell r="W565">
            <v>0</v>
          </cell>
          <cell r="X565">
            <v>0</v>
          </cell>
        </row>
        <row r="566">
          <cell r="A566">
            <v>0</v>
          </cell>
          <cell r="B566">
            <v>0</v>
          </cell>
          <cell r="C566">
            <v>0</v>
          </cell>
          <cell r="D566">
            <v>0</v>
          </cell>
          <cell r="E566">
            <v>0</v>
          </cell>
          <cell r="F566">
            <v>0</v>
          </cell>
          <cell r="G566">
            <v>0</v>
          </cell>
          <cell r="H566">
            <v>0</v>
          </cell>
          <cell r="J566">
            <v>0</v>
          </cell>
          <cell r="K566">
            <v>0</v>
          </cell>
          <cell r="L566">
            <v>0</v>
          </cell>
          <cell r="N566">
            <v>0</v>
          </cell>
          <cell r="O566">
            <v>0</v>
          </cell>
          <cell r="P566">
            <v>0</v>
          </cell>
          <cell r="R566">
            <v>0</v>
          </cell>
          <cell r="S566">
            <v>0</v>
          </cell>
          <cell r="T566">
            <v>0</v>
          </cell>
          <cell r="V566">
            <v>0</v>
          </cell>
          <cell r="W566">
            <v>0</v>
          </cell>
          <cell r="X566">
            <v>0</v>
          </cell>
        </row>
        <row r="567">
          <cell r="A567">
            <v>0</v>
          </cell>
          <cell r="B567">
            <v>0</v>
          </cell>
          <cell r="C567">
            <v>0</v>
          </cell>
          <cell r="D567">
            <v>0</v>
          </cell>
          <cell r="E567">
            <v>0</v>
          </cell>
          <cell r="F567">
            <v>0</v>
          </cell>
          <cell r="G567">
            <v>0</v>
          </cell>
          <cell r="H567">
            <v>0</v>
          </cell>
          <cell r="J567">
            <v>0</v>
          </cell>
          <cell r="K567">
            <v>0</v>
          </cell>
          <cell r="L567">
            <v>0</v>
          </cell>
          <cell r="N567">
            <v>0</v>
          </cell>
          <cell r="O567">
            <v>0</v>
          </cell>
          <cell r="P567">
            <v>0</v>
          </cell>
          <cell r="R567">
            <v>0</v>
          </cell>
          <cell r="S567">
            <v>0</v>
          </cell>
          <cell r="T567">
            <v>0</v>
          </cell>
          <cell r="V567">
            <v>0</v>
          </cell>
          <cell r="W567">
            <v>0</v>
          </cell>
          <cell r="X567">
            <v>0</v>
          </cell>
        </row>
        <row r="568">
          <cell r="A568">
            <v>0</v>
          </cell>
          <cell r="B568">
            <v>0</v>
          </cell>
          <cell r="C568">
            <v>0</v>
          </cell>
          <cell r="D568">
            <v>0</v>
          </cell>
          <cell r="E568">
            <v>0</v>
          </cell>
          <cell r="F568">
            <v>0</v>
          </cell>
          <cell r="G568">
            <v>0</v>
          </cell>
          <cell r="H568">
            <v>0</v>
          </cell>
          <cell r="J568">
            <v>0</v>
          </cell>
          <cell r="K568">
            <v>0</v>
          </cell>
          <cell r="L568">
            <v>0</v>
          </cell>
          <cell r="N568">
            <v>0</v>
          </cell>
          <cell r="O568">
            <v>0</v>
          </cell>
          <cell r="P568">
            <v>0</v>
          </cell>
          <cell r="R568">
            <v>0</v>
          </cell>
          <cell r="S568">
            <v>0</v>
          </cell>
          <cell r="T568">
            <v>0</v>
          </cell>
          <cell r="V568">
            <v>0</v>
          </cell>
          <cell r="W568">
            <v>0</v>
          </cell>
          <cell r="X568">
            <v>0</v>
          </cell>
        </row>
        <row r="569">
          <cell r="A569">
            <v>0</v>
          </cell>
          <cell r="B569">
            <v>0</v>
          </cell>
          <cell r="C569">
            <v>0</v>
          </cell>
          <cell r="D569">
            <v>0</v>
          </cell>
          <cell r="E569">
            <v>0</v>
          </cell>
          <cell r="F569">
            <v>0</v>
          </cell>
          <cell r="G569">
            <v>0</v>
          </cell>
          <cell r="H569">
            <v>0</v>
          </cell>
          <cell r="J569">
            <v>0</v>
          </cell>
          <cell r="K569">
            <v>0</v>
          </cell>
          <cell r="L569">
            <v>0</v>
          </cell>
          <cell r="N569">
            <v>0</v>
          </cell>
          <cell r="O569">
            <v>0</v>
          </cell>
          <cell r="P569">
            <v>0</v>
          </cell>
          <cell r="R569">
            <v>0</v>
          </cell>
          <cell r="S569">
            <v>0</v>
          </cell>
          <cell r="T569">
            <v>0</v>
          </cell>
          <cell r="V569">
            <v>0</v>
          </cell>
          <cell r="W569">
            <v>0</v>
          </cell>
          <cell r="X569">
            <v>0</v>
          </cell>
        </row>
        <row r="570">
          <cell r="A570">
            <v>0</v>
          </cell>
          <cell r="B570">
            <v>0</v>
          </cell>
          <cell r="C570">
            <v>0</v>
          </cell>
          <cell r="D570">
            <v>0</v>
          </cell>
          <cell r="E570">
            <v>0</v>
          </cell>
          <cell r="F570">
            <v>0</v>
          </cell>
          <cell r="G570">
            <v>0</v>
          </cell>
          <cell r="H570">
            <v>0</v>
          </cell>
          <cell r="J570">
            <v>0</v>
          </cell>
          <cell r="K570">
            <v>0</v>
          </cell>
          <cell r="L570">
            <v>0</v>
          </cell>
          <cell r="N570">
            <v>0</v>
          </cell>
          <cell r="O570">
            <v>0</v>
          </cell>
          <cell r="P570">
            <v>0</v>
          </cell>
          <cell r="R570">
            <v>0</v>
          </cell>
          <cell r="S570">
            <v>0</v>
          </cell>
          <cell r="T570">
            <v>0</v>
          </cell>
          <cell r="V570">
            <v>0</v>
          </cell>
          <cell r="W570">
            <v>0</v>
          </cell>
          <cell r="X570">
            <v>0</v>
          </cell>
        </row>
        <row r="571">
          <cell r="A571">
            <v>0</v>
          </cell>
          <cell r="B571">
            <v>0</v>
          </cell>
          <cell r="C571">
            <v>0</v>
          </cell>
          <cell r="D571">
            <v>0</v>
          </cell>
          <cell r="E571">
            <v>0</v>
          </cell>
          <cell r="F571">
            <v>0</v>
          </cell>
          <cell r="G571">
            <v>0</v>
          </cell>
          <cell r="H571">
            <v>0</v>
          </cell>
          <cell r="J571">
            <v>0</v>
          </cell>
          <cell r="K571">
            <v>0</v>
          </cell>
          <cell r="L571">
            <v>0</v>
          </cell>
          <cell r="N571">
            <v>0</v>
          </cell>
          <cell r="O571">
            <v>0</v>
          </cell>
          <cell r="P571">
            <v>0</v>
          </cell>
          <cell r="R571">
            <v>0</v>
          </cell>
          <cell r="S571">
            <v>0</v>
          </cell>
          <cell r="T571">
            <v>0</v>
          </cell>
          <cell r="V571">
            <v>0</v>
          </cell>
          <cell r="W571">
            <v>0</v>
          </cell>
          <cell r="X571">
            <v>0</v>
          </cell>
        </row>
        <row r="572">
          <cell r="A572">
            <v>0</v>
          </cell>
          <cell r="B572">
            <v>0</v>
          </cell>
          <cell r="C572">
            <v>0</v>
          </cell>
          <cell r="D572">
            <v>0</v>
          </cell>
          <cell r="E572">
            <v>0</v>
          </cell>
          <cell r="F572">
            <v>0</v>
          </cell>
          <cell r="G572">
            <v>0</v>
          </cell>
          <cell r="H572">
            <v>0</v>
          </cell>
          <cell r="J572">
            <v>0</v>
          </cell>
          <cell r="K572">
            <v>0</v>
          </cell>
          <cell r="L572">
            <v>0</v>
          </cell>
          <cell r="N572">
            <v>0</v>
          </cell>
          <cell r="O572">
            <v>0</v>
          </cell>
          <cell r="P572">
            <v>0</v>
          </cell>
          <cell r="R572">
            <v>0</v>
          </cell>
          <cell r="S572">
            <v>0</v>
          </cell>
          <cell r="T572">
            <v>0</v>
          </cell>
          <cell r="V572">
            <v>0</v>
          </cell>
          <cell r="W572">
            <v>0</v>
          </cell>
          <cell r="X572">
            <v>0</v>
          </cell>
        </row>
        <row r="573">
          <cell r="A573">
            <v>0</v>
          </cell>
          <cell r="B573">
            <v>0</v>
          </cell>
          <cell r="C573">
            <v>0</v>
          </cell>
          <cell r="D573">
            <v>0</v>
          </cell>
          <cell r="E573">
            <v>0</v>
          </cell>
          <cell r="F573">
            <v>0</v>
          </cell>
          <cell r="G573">
            <v>0</v>
          </cell>
          <cell r="H573">
            <v>0</v>
          </cell>
          <cell r="J573">
            <v>0</v>
          </cell>
          <cell r="K573">
            <v>0</v>
          </cell>
          <cell r="L573">
            <v>0</v>
          </cell>
          <cell r="N573">
            <v>0</v>
          </cell>
          <cell r="O573">
            <v>0</v>
          </cell>
          <cell r="P573">
            <v>0</v>
          </cell>
          <cell r="R573">
            <v>0</v>
          </cell>
          <cell r="S573">
            <v>0</v>
          </cell>
          <cell r="T573">
            <v>0</v>
          </cell>
          <cell r="V573">
            <v>0</v>
          </cell>
          <cell r="W573">
            <v>0</v>
          </cell>
          <cell r="X573">
            <v>0</v>
          </cell>
        </row>
        <row r="574">
          <cell r="A574">
            <v>0</v>
          </cell>
          <cell r="B574">
            <v>0</v>
          </cell>
          <cell r="C574">
            <v>0</v>
          </cell>
          <cell r="D574">
            <v>0</v>
          </cell>
          <cell r="E574">
            <v>0</v>
          </cell>
          <cell r="F574">
            <v>0</v>
          </cell>
          <cell r="G574">
            <v>0</v>
          </cell>
          <cell r="H574">
            <v>0</v>
          </cell>
          <cell r="J574">
            <v>0</v>
          </cell>
          <cell r="K574">
            <v>0</v>
          </cell>
          <cell r="L574">
            <v>0</v>
          </cell>
          <cell r="N574">
            <v>0</v>
          </cell>
          <cell r="O574">
            <v>0</v>
          </cell>
          <cell r="P574">
            <v>0</v>
          </cell>
          <cell r="R574">
            <v>0</v>
          </cell>
          <cell r="S574">
            <v>0</v>
          </cell>
          <cell r="T574">
            <v>0</v>
          </cell>
          <cell r="V574">
            <v>0</v>
          </cell>
          <cell r="W574">
            <v>0</v>
          </cell>
          <cell r="X574">
            <v>0</v>
          </cell>
        </row>
        <row r="575">
          <cell r="A575">
            <v>0</v>
          </cell>
          <cell r="B575">
            <v>0</v>
          </cell>
          <cell r="C575">
            <v>0</v>
          </cell>
          <cell r="D575">
            <v>0</v>
          </cell>
          <cell r="E575">
            <v>0</v>
          </cell>
          <cell r="F575">
            <v>0</v>
          </cell>
          <cell r="G575">
            <v>0</v>
          </cell>
          <cell r="H575">
            <v>0</v>
          </cell>
          <cell r="J575">
            <v>0</v>
          </cell>
          <cell r="K575">
            <v>0</v>
          </cell>
          <cell r="L575">
            <v>0</v>
          </cell>
          <cell r="N575">
            <v>0</v>
          </cell>
          <cell r="O575">
            <v>0</v>
          </cell>
          <cell r="P575">
            <v>0</v>
          </cell>
          <cell r="R575">
            <v>0</v>
          </cell>
          <cell r="S575">
            <v>0</v>
          </cell>
          <cell r="T575">
            <v>0</v>
          </cell>
          <cell r="V575">
            <v>0</v>
          </cell>
          <cell r="W575">
            <v>0</v>
          </cell>
          <cell r="X575">
            <v>0</v>
          </cell>
        </row>
        <row r="576">
          <cell r="A576">
            <v>0</v>
          </cell>
          <cell r="B576">
            <v>0</v>
          </cell>
          <cell r="C576">
            <v>0</v>
          </cell>
          <cell r="D576">
            <v>0</v>
          </cell>
          <cell r="E576">
            <v>0</v>
          </cell>
          <cell r="F576">
            <v>0</v>
          </cell>
          <cell r="G576">
            <v>0</v>
          </cell>
          <cell r="H576">
            <v>0</v>
          </cell>
          <cell r="J576">
            <v>0</v>
          </cell>
          <cell r="K576">
            <v>0</v>
          </cell>
          <cell r="L576">
            <v>0</v>
          </cell>
          <cell r="N576">
            <v>0</v>
          </cell>
          <cell r="O576">
            <v>0</v>
          </cell>
          <cell r="P576">
            <v>0</v>
          </cell>
          <cell r="R576">
            <v>0</v>
          </cell>
          <cell r="S576">
            <v>0</v>
          </cell>
          <cell r="T576">
            <v>0</v>
          </cell>
          <cell r="V576">
            <v>0</v>
          </cell>
          <cell r="W576">
            <v>0</v>
          </cell>
          <cell r="X576">
            <v>0</v>
          </cell>
        </row>
        <row r="577">
          <cell r="A577">
            <v>0</v>
          </cell>
          <cell r="B577">
            <v>0</v>
          </cell>
          <cell r="C577">
            <v>0</v>
          </cell>
          <cell r="D577">
            <v>0</v>
          </cell>
          <cell r="E577">
            <v>0</v>
          </cell>
          <cell r="F577">
            <v>0</v>
          </cell>
          <cell r="G577">
            <v>0</v>
          </cell>
          <cell r="H577">
            <v>0</v>
          </cell>
          <cell r="J577">
            <v>0</v>
          </cell>
          <cell r="K577">
            <v>0</v>
          </cell>
          <cell r="L577">
            <v>0</v>
          </cell>
          <cell r="N577">
            <v>0</v>
          </cell>
          <cell r="O577">
            <v>0</v>
          </cell>
          <cell r="P577">
            <v>0</v>
          </cell>
          <cell r="R577">
            <v>0</v>
          </cell>
          <cell r="S577">
            <v>0</v>
          </cell>
          <cell r="T577">
            <v>0</v>
          </cell>
          <cell r="V577">
            <v>0</v>
          </cell>
          <cell r="W577">
            <v>0</v>
          </cell>
          <cell r="X577">
            <v>0</v>
          </cell>
        </row>
        <row r="578">
          <cell r="A578">
            <v>0</v>
          </cell>
          <cell r="B578">
            <v>0</v>
          </cell>
          <cell r="C578">
            <v>0</v>
          </cell>
          <cell r="D578">
            <v>0</v>
          </cell>
          <cell r="E578">
            <v>0</v>
          </cell>
          <cell r="F578">
            <v>0</v>
          </cell>
          <cell r="G578">
            <v>0</v>
          </cell>
          <cell r="H578">
            <v>0</v>
          </cell>
          <cell r="J578">
            <v>0</v>
          </cell>
          <cell r="K578">
            <v>0</v>
          </cell>
          <cell r="L578">
            <v>0</v>
          </cell>
          <cell r="N578">
            <v>0</v>
          </cell>
          <cell r="O578">
            <v>0</v>
          </cell>
          <cell r="P578">
            <v>0</v>
          </cell>
          <cell r="R578">
            <v>0</v>
          </cell>
          <cell r="S578">
            <v>0</v>
          </cell>
          <cell r="T578">
            <v>0</v>
          </cell>
          <cell r="V578">
            <v>0</v>
          </cell>
          <cell r="W578">
            <v>0</v>
          </cell>
          <cell r="X578">
            <v>0</v>
          </cell>
        </row>
        <row r="579">
          <cell r="A579">
            <v>0</v>
          </cell>
          <cell r="B579">
            <v>0</v>
          </cell>
          <cell r="C579">
            <v>0</v>
          </cell>
          <cell r="D579">
            <v>0</v>
          </cell>
          <cell r="E579">
            <v>0</v>
          </cell>
          <cell r="F579">
            <v>0</v>
          </cell>
          <cell r="G579">
            <v>0</v>
          </cell>
          <cell r="H579">
            <v>0</v>
          </cell>
          <cell r="J579">
            <v>0</v>
          </cell>
          <cell r="K579">
            <v>0</v>
          </cell>
          <cell r="L579">
            <v>0</v>
          </cell>
          <cell r="N579">
            <v>0</v>
          </cell>
          <cell r="O579">
            <v>0</v>
          </cell>
          <cell r="P579">
            <v>0</v>
          </cell>
          <cell r="R579">
            <v>0</v>
          </cell>
          <cell r="S579">
            <v>0</v>
          </cell>
          <cell r="T579">
            <v>0</v>
          </cell>
          <cell r="V579">
            <v>0</v>
          </cell>
          <cell r="W579">
            <v>0</v>
          </cell>
          <cell r="X579">
            <v>0</v>
          </cell>
        </row>
        <row r="580">
          <cell r="A580">
            <v>0</v>
          </cell>
          <cell r="B580">
            <v>0</v>
          </cell>
          <cell r="C580">
            <v>0</v>
          </cell>
          <cell r="D580">
            <v>0</v>
          </cell>
          <cell r="E580">
            <v>0</v>
          </cell>
          <cell r="F580">
            <v>0</v>
          </cell>
          <cell r="G580">
            <v>0</v>
          </cell>
          <cell r="H580">
            <v>0</v>
          </cell>
          <cell r="J580">
            <v>0</v>
          </cell>
          <cell r="K580">
            <v>0</v>
          </cell>
          <cell r="L580">
            <v>0</v>
          </cell>
          <cell r="N580">
            <v>0</v>
          </cell>
          <cell r="O580">
            <v>0</v>
          </cell>
          <cell r="P580">
            <v>0</v>
          </cell>
          <cell r="R580">
            <v>0</v>
          </cell>
          <cell r="S580">
            <v>0</v>
          </cell>
          <cell r="T580">
            <v>0</v>
          </cell>
          <cell r="V580">
            <v>0</v>
          </cell>
          <cell r="W580">
            <v>0</v>
          </cell>
          <cell r="X580">
            <v>0</v>
          </cell>
        </row>
        <row r="581">
          <cell r="A581">
            <v>0</v>
          </cell>
          <cell r="B581">
            <v>0</v>
          </cell>
          <cell r="C581">
            <v>0</v>
          </cell>
          <cell r="D581">
            <v>0</v>
          </cell>
          <cell r="E581">
            <v>0</v>
          </cell>
          <cell r="F581">
            <v>0</v>
          </cell>
          <cell r="G581">
            <v>0</v>
          </cell>
          <cell r="H581">
            <v>0</v>
          </cell>
          <cell r="J581">
            <v>0</v>
          </cell>
          <cell r="K581">
            <v>0</v>
          </cell>
          <cell r="L581">
            <v>0</v>
          </cell>
          <cell r="N581">
            <v>0</v>
          </cell>
          <cell r="O581">
            <v>0</v>
          </cell>
          <cell r="P581">
            <v>0</v>
          </cell>
          <cell r="R581">
            <v>0</v>
          </cell>
          <cell r="S581">
            <v>0</v>
          </cell>
          <cell r="T581">
            <v>0</v>
          </cell>
          <cell r="V581">
            <v>0</v>
          </cell>
          <cell r="W581">
            <v>0</v>
          </cell>
          <cell r="X581">
            <v>0</v>
          </cell>
        </row>
        <row r="582">
          <cell r="A582">
            <v>0</v>
          </cell>
          <cell r="B582">
            <v>0</v>
          </cell>
          <cell r="C582">
            <v>0</v>
          </cell>
          <cell r="D582">
            <v>0</v>
          </cell>
          <cell r="E582">
            <v>0</v>
          </cell>
          <cell r="F582">
            <v>0</v>
          </cell>
          <cell r="G582">
            <v>0</v>
          </cell>
          <cell r="H582">
            <v>0</v>
          </cell>
          <cell r="J582">
            <v>0</v>
          </cell>
          <cell r="K582">
            <v>0</v>
          </cell>
          <cell r="L582">
            <v>0</v>
          </cell>
          <cell r="N582">
            <v>0</v>
          </cell>
          <cell r="O582">
            <v>0</v>
          </cell>
          <cell r="P582">
            <v>0</v>
          </cell>
          <cell r="R582">
            <v>0</v>
          </cell>
          <cell r="S582">
            <v>0</v>
          </cell>
          <cell r="T582">
            <v>0</v>
          </cell>
          <cell r="V582">
            <v>0</v>
          </cell>
          <cell r="W582">
            <v>0</v>
          </cell>
          <cell r="X582">
            <v>0</v>
          </cell>
        </row>
        <row r="583">
          <cell r="A583">
            <v>0</v>
          </cell>
          <cell r="B583">
            <v>0</v>
          </cell>
          <cell r="C583">
            <v>0</v>
          </cell>
          <cell r="D583">
            <v>0</v>
          </cell>
          <cell r="E583">
            <v>0</v>
          </cell>
          <cell r="F583">
            <v>0</v>
          </cell>
          <cell r="G583">
            <v>0</v>
          </cell>
          <cell r="H583">
            <v>0</v>
          </cell>
          <cell r="J583">
            <v>0</v>
          </cell>
          <cell r="K583">
            <v>0</v>
          </cell>
          <cell r="L583">
            <v>0</v>
          </cell>
          <cell r="N583">
            <v>0</v>
          </cell>
          <cell r="O583">
            <v>0</v>
          </cell>
          <cell r="P583">
            <v>0</v>
          </cell>
          <cell r="R583">
            <v>0</v>
          </cell>
          <cell r="S583">
            <v>0</v>
          </cell>
          <cell r="T583">
            <v>0</v>
          </cell>
          <cell r="V583">
            <v>0</v>
          </cell>
          <cell r="W583">
            <v>0</v>
          </cell>
          <cell r="X583">
            <v>0</v>
          </cell>
        </row>
        <row r="584">
          <cell r="A584">
            <v>0</v>
          </cell>
          <cell r="B584">
            <v>0</v>
          </cell>
          <cell r="C584">
            <v>0</v>
          </cell>
          <cell r="D584">
            <v>0</v>
          </cell>
          <cell r="E584">
            <v>0</v>
          </cell>
          <cell r="F584">
            <v>0</v>
          </cell>
          <cell r="G584">
            <v>0</v>
          </cell>
          <cell r="H584">
            <v>0</v>
          </cell>
          <cell r="J584">
            <v>0</v>
          </cell>
          <cell r="K584">
            <v>0</v>
          </cell>
          <cell r="L584">
            <v>0</v>
          </cell>
          <cell r="N584">
            <v>0</v>
          </cell>
          <cell r="O584">
            <v>0</v>
          </cell>
          <cell r="P584">
            <v>0</v>
          </cell>
          <cell r="R584">
            <v>0</v>
          </cell>
          <cell r="S584">
            <v>0</v>
          </cell>
          <cell r="T584">
            <v>0</v>
          </cell>
          <cell r="V584">
            <v>0</v>
          </cell>
          <cell r="W584">
            <v>0</v>
          </cell>
          <cell r="X584">
            <v>0</v>
          </cell>
        </row>
        <row r="585">
          <cell r="A585">
            <v>0</v>
          </cell>
          <cell r="B585">
            <v>0</v>
          </cell>
          <cell r="C585">
            <v>0</v>
          </cell>
          <cell r="D585">
            <v>0</v>
          </cell>
          <cell r="E585">
            <v>0</v>
          </cell>
          <cell r="F585">
            <v>0</v>
          </cell>
          <cell r="G585">
            <v>0</v>
          </cell>
          <cell r="H585">
            <v>0</v>
          </cell>
          <cell r="J585">
            <v>0</v>
          </cell>
          <cell r="K585">
            <v>0</v>
          </cell>
          <cell r="L585">
            <v>0</v>
          </cell>
          <cell r="N585">
            <v>0</v>
          </cell>
          <cell r="O585">
            <v>0</v>
          </cell>
          <cell r="P585">
            <v>0</v>
          </cell>
          <cell r="R585">
            <v>0</v>
          </cell>
          <cell r="S585">
            <v>0</v>
          </cell>
          <cell r="T585">
            <v>0</v>
          </cell>
          <cell r="V585">
            <v>0</v>
          </cell>
          <cell r="W585">
            <v>0</v>
          </cell>
          <cell r="X585">
            <v>0</v>
          </cell>
        </row>
        <row r="586">
          <cell r="A586">
            <v>0</v>
          </cell>
          <cell r="B586">
            <v>0</v>
          </cell>
          <cell r="C586">
            <v>0</v>
          </cell>
          <cell r="D586">
            <v>0</v>
          </cell>
          <cell r="E586">
            <v>0</v>
          </cell>
          <cell r="F586">
            <v>0</v>
          </cell>
          <cell r="G586">
            <v>0</v>
          </cell>
          <cell r="H586">
            <v>0</v>
          </cell>
          <cell r="J586">
            <v>0</v>
          </cell>
          <cell r="K586">
            <v>0</v>
          </cell>
          <cell r="L586">
            <v>0</v>
          </cell>
          <cell r="N586">
            <v>0</v>
          </cell>
          <cell r="O586">
            <v>0</v>
          </cell>
          <cell r="P586">
            <v>0</v>
          </cell>
          <cell r="R586">
            <v>0</v>
          </cell>
          <cell r="S586">
            <v>0</v>
          </cell>
          <cell r="T586">
            <v>0</v>
          </cell>
          <cell r="V586">
            <v>0</v>
          </cell>
          <cell r="W586">
            <v>0</v>
          </cell>
          <cell r="X586">
            <v>0</v>
          </cell>
        </row>
        <row r="587">
          <cell r="A587">
            <v>0</v>
          </cell>
          <cell r="B587">
            <v>0</v>
          </cell>
          <cell r="C587">
            <v>0</v>
          </cell>
          <cell r="D587">
            <v>0</v>
          </cell>
          <cell r="E587">
            <v>0</v>
          </cell>
          <cell r="F587">
            <v>0</v>
          </cell>
          <cell r="G587">
            <v>0</v>
          </cell>
          <cell r="H587">
            <v>0</v>
          </cell>
          <cell r="J587">
            <v>0</v>
          </cell>
          <cell r="K587">
            <v>0</v>
          </cell>
          <cell r="L587">
            <v>0</v>
          </cell>
          <cell r="N587">
            <v>0</v>
          </cell>
          <cell r="O587">
            <v>0</v>
          </cell>
          <cell r="P587">
            <v>0</v>
          </cell>
          <cell r="R587">
            <v>0</v>
          </cell>
          <cell r="S587">
            <v>0</v>
          </cell>
          <cell r="T587">
            <v>0</v>
          </cell>
          <cell r="V587">
            <v>0</v>
          </cell>
          <cell r="W587">
            <v>0</v>
          </cell>
          <cell r="X587">
            <v>0</v>
          </cell>
        </row>
        <row r="588">
          <cell r="A588">
            <v>0</v>
          </cell>
          <cell r="B588">
            <v>0</v>
          </cell>
          <cell r="C588">
            <v>0</v>
          </cell>
          <cell r="D588">
            <v>0</v>
          </cell>
          <cell r="E588">
            <v>0</v>
          </cell>
          <cell r="F588">
            <v>0</v>
          </cell>
          <cell r="G588">
            <v>0</v>
          </cell>
          <cell r="H588">
            <v>0</v>
          </cell>
          <cell r="J588">
            <v>0</v>
          </cell>
          <cell r="K588">
            <v>0</v>
          </cell>
          <cell r="L588">
            <v>0</v>
          </cell>
          <cell r="N588">
            <v>0</v>
          </cell>
          <cell r="O588">
            <v>0</v>
          </cell>
          <cell r="P588">
            <v>0</v>
          </cell>
          <cell r="R588">
            <v>0</v>
          </cell>
          <cell r="S588">
            <v>0</v>
          </cell>
          <cell r="T588">
            <v>0</v>
          </cell>
          <cell r="V588">
            <v>0</v>
          </cell>
          <cell r="W588">
            <v>0</v>
          </cell>
          <cell r="X588">
            <v>0</v>
          </cell>
        </row>
        <row r="589">
          <cell r="A589">
            <v>0</v>
          </cell>
          <cell r="B589">
            <v>0</v>
          </cell>
          <cell r="C589">
            <v>0</v>
          </cell>
          <cell r="D589">
            <v>0</v>
          </cell>
          <cell r="E589">
            <v>0</v>
          </cell>
          <cell r="F589">
            <v>0</v>
          </cell>
          <cell r="G589">
            <v>0</v>
          </cell>
          <cell r="H589">
            <v>0</v>
          </cell>
          <cell r="J589">
            <v>0</v>
          </cell>
          <cell r="K589">
            <v>0</v>
          </cell>
          <cell r="L589">
            <v>0</v>
          </cell>
          <cell r="N589">
            <v>0</v>
          </cell>
          <cell r="O589">
            <v>0</v>
          </cell>
          <cell r="P589">
            <v>0</v>
          </cell>
          <cell r="R589">
            <v>0</v>
          </cell>
          <cell r="S589">
            <v>0</v>
          </cell>
          <cell r="T589">
            <v>0</v>
          </cell>
          <cell r="V589">
            <v>0</v>
          </cell>
          <cell r="W589">
            <v>0</v>
          </cell>
          <cell r="X589">
            <v>0</v>
          </cell>
        </row>
        <row r="590">
          <cell r="A590">
            <v>0</v>
          </cell>
          <cell r="B590">
            <v>0</v>
          </cell>
          <cell r="C590">
            <v>0</v>
          </cell>
          <cell r="D590">
            <v>0</v>
          </cell>
          <cell r="E590">
            <v>0</v>
          </cell>
          <cell r="F590">
            <v>0</v>
          </cell>
          <cell r="G590">
            <v>0</v>
          </cell>
          <cell r="H590">
            <v>0</v>
          </cell>
          <cell r="J590">
            <v>0</v>
          </cell>
          <cell r="K590">
            <v>0</v>
          </cell>
          <cell r="L590">
            <v>0</v>
          </cell>
          <cell r="N590">
            <v>0</v>
          </cell>
          <cell r="O590">
            <v>0</v>
          </cell>
          <cell r="P590">
            <v>0</v>
          </cell>
          <cell r="R590">
            <v>0</v>
          </cell>
          <cell r="S590">
            <v>0</v>
          </cell>
          <cell r="T590">
            <v>0</v>
          </cell>
          <cell r="V590">
            <v>0</v>
          </cell>
          <cell r="W590">
            <v>0</v>
          </cell>
          <cell r="X590">
            <v>0</v>
          </cell>
        </row>
        <row r="591">
          <cell r="A591">
            <v>0</v>
          </cell>
          <cell r="B591">
            <v>0</v>
          </cell>
          <cell r="C591">
            <v>0</v>
          </cell>
          <cell r="D591">
            <v>0</v>
          </cell>
          <cell r="E591">
            <v>0</v>
          </cell>
          <cell r="F591">
            <v>0</v>
          </cell>
          <cell r="G591">
            <v>0</v>
          </cell>
          <cell r="H591">
            <v>0</v>
          </cell>
          <cell r="J591">
            <v>0</v>
          </cell>
          <cell r="K591">
            <v>0</v>
          </cell>
          <cell r="L591">
            <v>0</v>
          </cell>
          <cell r="N591">
            <v>0</v>
          </cell>
          <cell r="O591">
            <v>0</v>
          </cell>
          <cell r="P591">
            <v>0</v>
          </cell>
          <cell r="R591">
            <v>0</v>
          </cell>
          <cell r="S591">
            <v>0</v>
          </cell>
          <cell r="T591">
            <v>0</v>
          </cell>
          <cell r="V591">
            <v>0</v>
          </cell>
          <cell r="W591">
            <v>0</v>
          </cell>
          <cell r="X591">
            <v>0</v>
          </cell>
        </row>
        <row r="592">
          <cell r="A592">
            <v>0</v>
          </cell>
          <cell r="B592">
            <v>0</v>
          </cell>
          <cell r="C592">
            <v>0</v>
          </cell>
          <cell r="D592">
            <v>0</v>
          </cell>
          <cell r="E592">
            <v>0</v>
          </cell>
          <cell r="F592">
            <v>0</v>
          </cell>
          <cell r="G592">
            <v>0</v>
          </cell>
          <cell r="H592">
            <v>0</v>
          </cell>
          <cell r="J592">
            <v>0</v>
          </cell>
          <cell r="K592">
            <v>0</v>
          </cell>
          <cell r="L592">
            <v>0</v>
          </cell>
          <cell r="N592">
            <v>0</v>
          </cell>
          <cell r="O592">
            <v>0</v>
          </cell>
          <cell r="P592">
            <v>0</v>
          </cell>
          <cell r="R592">
            <v>0</v>
          </cell>
          <cell r="S592">
            <v>0</v>
          </cell>
          <cell r="T592">
            <v>0</v>
          </cell>
          <cell r="V592">
            <v>0</v>
          </cell>
          <cell r="W592">
            <v>0</v>
          </cell>
          <cell r="X592">
            <v>0</v>
          </cell>
        </row>
        <row r="593">
          <cell r="A593">
            <v>0</v>
          </cell>
          <cell r="B593">
            <v>0</v>
          </cell>
          <cell r="C593">
            <v>0</v>
          </cell>
          <cell r="D593">
            <v>0</v>
          </cell>
          <cell r="E593">
            <v>0</v>
          </cell>
          <cell r="F593">
            <v>0</v>
          </cell>
          <cell r="G593">
            <v>0</v>
          </cell>
          <cell r="H593">
            <v>0</v>
          </cell>
          <cell r="J593">
            <v>0</v>
          </cell>
          <cell r="K593">
            <v>0</v>
          </cell>
          <cell r="L593">
            <v>0</v>
          </cell>
          <cell r="N593">
            <v>0</v>
          </cell>
          <cell r="O593">
            <v>0</v>
          </cell>
          <cell r="P593">
            <v>0</v>
          </cell>
          <cell r="R593">
            <v>0</v>
          </cell>
          <cell r="S593">
            <v>0</v>
          </cell>
          <cell r="T593">
            <v>0</v>
          </cell>
          <cell r="V593">
            <v>0</v>
          </cell>
          <cell r="W593">
            <v>0</v>
          </cell>
          <cell r="X593">
            <v>0</v>
          </cell>
        </row>
        <row r="594">
          <cell r="A594">
            <v>0</v>
          </cell>
          <cell r="B594">
            <v>0</v>
          </cell>
          <cell r="C594">
            <v>0</v>
          </cell>
          <cell r="D594">
            <v>0</v>
          </cell>
          <cell r="E594">
            <v>0</v>
          </cell>
          <cell r="F594">
            <v>0</v>
          </cell>
          <cell r="G594">
            <v>0</v>
          </cell>
          <cell r="H594">
            <v>0</v>
          </cell>
          <cell r="J594">
            <v>0</v>
          </cell>
          <cell r="K594">
            <v>0</v>
          </cell>
          <cell r="L594">
            <v>0</v>
          </cell>
          <cell r="N594">
            <v>0</v>
          </cell>
          <cell r="O594">
            <v>0</v>
          </cell>
          <cell r="P594">
            <v>0</v>
          </cell>
          <cell r="R594">
            <v>0</v>
          </cell>
          <cell r="S594">
            <v>0</v>
          </cell>
          <cell r="T594">
            <v>0</v>
          </cell>
          <cell r="V594">
            <v>0</v>
          </cell>
          <cell r="W594">
            <v>0</v>
          </cell>
          <cell r="X594">
            <v>0</v>
          </cell>
        </row>
        <row r="595">
          <cell r="A595">
            <v>0</v>
          </cell>
          <cell r="B595">
            <v>0</v>
          </cell>
          <cell r="C595">
            <v>0</v>
          </cell>
          <cell r="D595">
            <v>0</v>
          </cell>
          <cell r="E595">
            <v>0</v>
          </cell>
          <cell r="F595">
            <v>0</v>
          </cell>
          <cell r="G595">
            <v>0</v>
          </cell>
          <cell r="H595">
            <v>0</v>
          </cell>
          <cell r="J595">
            <v>0</v>
          </cell>
          <cell r="K595">
            <v>0</v>
          </cell>
          <cell r="L595">
            <v>0</v>
          </cell>
          <cell r="N595">
            <v>0</v>
          </cell>
          <cell r="O595">
            <v>0</v>
          </cell>
          <cell r="P595">
            <v>0</v>
          </cell>
          <cell r="R595">
            <v>0</v>
          </cell>
          <cell r="S595">
            <v>0</v>
          </cell>
          <cell r="T595">
            <v>0</v>
          </cell>
          <cell r="V595">
            <v>0</v>
          </cell>
          <cell r="W595">
            <v>0</v>
          </cell>
          <cell r="X595">
            <v>0</v>
          </cell>
        </row>
        <row r="596">
          <cell r="A596">
            <v>0</v>
          </cell>
          <cell r="B596">
            <v>0</v>
          </cell>
          <cell r="C596">
            <v>0</v>
          </cell>
          <cell r="D596">
            <v>0</v>
          </cell>
          <cell r="E596">
            <v>0</v>
          </cell>
          <cell r="F596">
            <v>0</v>
          </cell>
          <cell r="G596">
            <v>0</v>
          </cell>
          <cell r="H596">
            <v>0</v>
          </cell>
          <cell r="J596">
            <v>0</v>
          </cell>
          <cell r="K596">
            <v>0</v>
          </cell>
          <cell r="L596">
            <v>0</v>
          </cell>
          <cell r="N596">
            <v>0</v>
          </cell>
          <cell r="O596">
            <v>0</v>
          </cell>
          <cell r="P596">
            <v>0</v>
          </cell>
          <cell r="R596">
            <v>0</v>
          </cell>
          <cell r="S596">
            <v>0</v>
          </cell>
          <cell r="T596">
            <v>0</v>
          </cell>
          <cell r="V596">
            <v>0</v>
          </cell>
          <cell r="W596">
            <v>0</v>
          </cell>
          <cell r="X596">
            <v>0</v>
          </cell>
        </row>
        <row r="597">
          <cell r="A597">
            <v>0</v>
          </cell>
          <cell r="B597">
            <v>0</v>
          </cell>
          <cell r="C597">
            <v>0</v>
          </cell>
          <cell r="D597">
            <v>0</v>
          </cell>
          <cell r="E597">
            <v>0</v>
          </cell>
          <cell r="F597">
            <v>0</v>
          </cell>
          <cell r="G597">
            <v>0</v>
          </cell>
          <cell r="H597">
            <v>0</v>
          </cell>
          <cell r="J597">
            <v>0</v>
          </cell>
          <cell r="K597">
            <v>0</v>
          </cell>
          <cell r="L597">
            <v>0</v>
          </cell>
          <cell r="N597">
            <v>0</v>
          </cell>
          <cell r="O597">
            <v>0</v>
          </cell>
          <cell r="P597">
            <v>0</v>
          </cell>
          <cell r="R597">
            <v>0</v>
          </cell>
          <cell r="S597">
            <v>0</v>
          </cell>
          <cell r="T597">
            <v>0</v>
          </cell>
          <cell r="V597">
            <v>0</v>
          </cell>
          <cell r="W597">
            <v>0</v>
          </cell>
          <cell r="X597">
            <v>0</v>
          </cell>
        </row>
        <row r="598">
          <cell r="A598">
            <v>0</v>
          </cell>
          <cell r="B598">
            <v>0</v>
          </cell>
          <cell r="C598">
            <v>0</v>
          </cell>
          <cell r="D598">
            <v>0</v>
          </cell>
          <cell r="E598">
            <v>0</v>
          </cell>
          <cell r="F598">
            <v>0</v>
          </cell>
          <cell r="G598">
            <v>0</v>
          </cell>
          <cell r="H598">
            <v>0</v>
          </cell>
          <cell r="J598">
            <v>0</v>
          </cell>
          <cell r="K598">
            <v>0</v>
          </cell>
          <cell r="L598">
            <v>0</v>
          </cell>
          <cell r="N598">
            <v>0</v>
          </cell>
          <cell r="O598">
            <v>0</v>
          </cell>
          <cell r="P598">
            <v>0</v>
          </cell>
          <cell r="R598">
            <v>0</v>
          </cell>
          <cell r="S598">
            <v>0</v>
          </cell>
          <cell r="T598">
            <v>0</v>
          </cell>
          <cell r="V598">
            <v>0</v>
          </cell>
          <cell r="W598">
            <v>0</v>
          </cell>
          <cell r="X598">
            <v>0</v>
          </cell>
        </row>
        <row r="599">
          <cell r="B599" t="str">
            <v>TOTAL</v>
          </cell>
          <cell r="E599">
            <v>1</v>
          </cell>
          <cell r="F599">
            <v>4073237</v>
          </cell>
          <cell r="H599">
            <v>530311</v>
          </cell>
          <cell r="J599">
            <v>383275</v>
          </cell>
          <cell r="L599">
            <v>855591.5</v>
          </cell>
          <cell r="N599">
            <v>449727</v>
          </cell>
          <cell r="P599">
            <v>1692555</v>
          </cell>
          <cell r="R599">
            <v>1313057</v>
          </cell>
          <cell r="T599">
            <v>994779.5</v>
          </cell>
          <cell r="V599">
            <v>445166.5</v>
          </cell>
          <cell r="X599">
            <v>2591225.5</v>
          </cell>
        </row>
        <row r="601">
          <cell r="B601" t="str">
            <v>PREPARED</v>
          </cell>
          <cell r="X601" t="str">
            <v>SITE INCHARGE</v>
          </cell>
        </row>
      </sheetData>
      <sheetData sheetId="10" refreshError="1">
        <row r="1">
          <cell r="A1" t="str">
            <v>MONTHLY PLANNING</v>
          </cell>
        </row>
        <row r="2">
          <cell r="A2" t="str">
            <v>Doc. No. 402-D-29a(R2)</v>
          </cell>
          <cell r="X2" t="str">
            <v>Department: Construction</v>
          </cell>
        </row>
        <row r="3">
          <cell r="A3" t="str">
            <v>Reference ISO 9002:1994 Section. 4.02</v>
          </cell>
        </row>
        <row r="4">
          <cell r="A4" t="str">
            <v>Approved by Mr.</v>
          </cell>
          <cell r="F4" t="str">
            <v xml:space="preserve">         Date 22-09-96</v>
          </cell>
          <cell r="J4" t="str">
            <v xml:space="preserve">Rev. N0.    </v>
          </cell>
          <cell r="X4" t="str">
            <v xml:space="preserve">                     Page 01 of 01</v>
          </cell>
        </row>
        <row r="5">
          <cell r="A5" t="str">
            <v xml:space="preserve">          JMC Projects (India) Ltd.</v>
          </cell>
        </row>
        <row r="6">
          <cell r="B6" t="str">
            <v>Name of site: Infosys</v>
          </cell>
        </row>
        <row r="7">
          <cell r="B7" t="str">
            <v>Building :   Block - 03</v>
          </cell>
        </row>
        <row r="8">
          <cell r="B8" t="str">
            <v>Planning for the month:         OCT'99</v>
          </cell>
        </row>
        <row r="9">
          <cell r="A9" t="str">
            <v>Sr.</v>
          </cell>
          <cell r="B9" t="str">
            <v>Activity</v>
          </cell>
          <cell r="C9" t="str">
            <v>Unit</v>
          </cell>
          <cell r="D9" t="str">
            <v>Rate</v>
          </cell>
          <cell r="E9" t="str">
            <v>Month's  target</v>
          </cell>
          <cell r="G9" t="str">
            <v>1 st Week</v>
          </cell>
          <cell r="K9" t="str">
            <v>2 st Week</v>
          </cell>
          <cell r="O9" t="str">
            <v>3 st Week</v>
          </cell>
          <cell r="S9" t="str">
            <v>4 st Week</v>
          </cell>
          <cell r="W9" t="str">
            <v>Total Achieved</v>
          </cell>
          <cell r="Y9" t="str">
            <v>Remark</v>
          </cell>
        </row>
        <row r="10">
          <cell r="A10" t="str">
            <v>No.</v>
          </cell>
          <cell r="G10" t="str">
            <v>Target</v>
          </cell>
          <cell r="I10" t="str">
            <v>Achieved</v>
          </cell>
          <cell r="K10" t="str">
            <v>Target</v>
          </cell>
          <cell r="M10" t="str">
            <v>Achieved</v>
          </cell>
          <cell r="O10" t="str">
            <v>Target</v>
          </cell>
          <cell r="Q10" t="str">
            <v>Achieved</v>
          </cell>
          <cell r="S10" t="str">
            <v>Target</v>
          </cell>
          <cell r="U10" t="str">
            <v xml:space="preserve">       Achieved</v>
          </cell>
        </row>
        <row r="11">
          <cell r="E11" t="str">
            <v>Qnt.</v>
          </cell>
          <cell r="F11" t="str">
            <v>Amt.</v>
          </cell>
          <cell r="G11" t="str">
            <v>Qnt.</v>
          </cell>
          <cell r="H11" t="str">
            <v>Amt.</v>
          </cell>
          <cell r="I11" t="str">
            <v>Qnt.</v>
          </cell>
          <cell r="J11" t="str">
            <v>Amt.</v>
          </cell>
          <cell r="K11" t="str">
            <v>Qnt.</v>
          </cell>
          <cell r="L11" t="str">
            <v>Amt.</v>
          </cell>
          <cell r="M11" t="str">
            <v>Qnt.</v>
          </cell>
          <cell r="N11" t="str">
            <v>Amt.</v>
          </cell>
          <cell r="O11" t="str">
            <v>Qnt.</v>
          </cell>
          <cell r="P11" t="str">
            <v>Amt.</v>
          </cell>
          <cell r="Q11" t="str">
            <v>Qnt.</v>
          </cell>
          <cell r="R11" t="str">
            <v>Amt.</v>
          </cell>
          <cell r="S11" t="str">
            <v>Qnt.</v>
          </cell>
          <cell r="T11" t="str">
            <v>Amt.</v>
          </cell>
          <cell r="U11" t="str">
            <v>Qnt.</v>
          </cell>
          <cell r="V11" t="str">
            <v>Amt.</v>
          </cell>
          <cell r="W11" t="str">
            <v>Qnt.</v>
          </cell>
          <cell r="X11" t="str">
            <v>Amt.</v>
          </cell>
        </row>
        <row r="12">
          <cell r="A12" t="str">
            <v>EW1.1</v>
          </cell>
          <cell r="B12" t="str">
            <v xml:space="preserve">Earth work excavation for levelling and lowering the ground upto 1.5m </v>
          </cell>
          <cell r="C12" t="str">
            <v>Cum</v>
          </cell>
          <cell r="D12">
            <v>68</v>
          </cell>
          <cell r="E12">
            <v>0</v>
          </cell>
          <cell r="F12">
            <v>0</v>
          </cell>
          <cell r="G12">
            <v>0</v>
          </cell>
          <cell r="H12">
            <v>0</v>
          </cell>
          <cell r="J12">
            <v>0</v>
          </cell>
          <cell r="K12">
            <v>0</v>
          </cell>
          <cell r="L12">
            <v>0</v>
          </cell>
          <cell r="N12">
            <v>0</v>
          </cell>
          <cell r="O12">
            <v>0</v>
          </cell>
          <cell r="P12">
            <v>0</v>
          </cell>
          <cell r="R12">
            <v>0</v>
          </cell>
          <cell r="S12">
            <v>0</v>
          </cell>
          <cell r="T12">
            <v>0</v>
          </cell>
          <cell r="V12">
            <v>0</v>
          </cell>
          <cell r="W12">
            <v>0</v>
          </cell>
          <cell r="X12">
            <v>0</v>
          </cell>
        </row>
        <row r="13">
          <cell r="A13" t="str">
            <v>EW1.1a</v>
          </cell>
          <cell r="B13" t="str">
            <v>Earth work excavation for levelling and lowering the ground upto 1.5m to 3.0m for Area grading</v>
          </cell>
          <cell r="C13" t="str">
            <v>Cum</v>
          </cell>
          <cell r="D13">
            <v>75</v>
          </cell>
          <cell r="E13">
            <v>0</v>
          </cell>
          <cell r="F13">
            <v>0</v>
          </cell>
          <cell r="G13">
            <v>0</v>
          </cell>
          <cell r="H13">
            <v>0</v>
          </cell>
          <cell r="J13">
            <v>0</v>
          </cell>
          <cell r="K13">
            <v>0</v>
          </cell>
          <cell r="L13">
            <v>0</v>
          </cell>
          <cell r="N13">
            <v>0</v>
          </cell>
          <cell r="O13">
            <v>0</v>
          </cell>
          <cell r="P13">
            <v>0</v>
          </cell>
          <cell r="R13">
            <v>0</v>
          </cell>
          <cell r="S13">
            <v>0</v>
          </cell>
          <cell r="T13">
            <v>0</v>
          </cell>
          <cell r="V13">
            <v>0</v>
          </cell>
          <cell r="W13">
            <v>0</v>
          </cell>
          <cell r="X13">
            <v>0</v>
          </cell>
        </row>
        <row r="14">
          <cell r="A14" t="str">
            <v>EW1.2a</v>
          </cell>
          <cell r="B14" t="str">
            <v>Excavation 0-1.5 M</v>
          </cell>
          <cell r="C14" t="str">
            <v>Cum</v>
          </cell>
          <cell r="D14">
            <v>85</v>
          </cell>
          <cell r="E14">
            <v>0</v>
          </cell>
          <cell r="F14">
            <v>0</v>
          </cell>
          <cell r="G14">
            <v>0</v>
          </cell>
          <cell r="H14">
            <v>0</v>
          </cell>
          <cell r="J14">
            <v>0</v>
          </cell>
          <cell r="K14">
            <v>0</v>
          </cell>
          <cell r="L14">
            <v>0</v>
          </cell>
          <cell r="N14">
            <v>0</v>
          </cell>
          <cell r="O14">
            <v>0</v>
          </cell>
          <cell r="P14">
            <v>0</v>
          </cell>
          <cell r="R14">
            <v>0</v>
          </cell>
          <cell r="S14">
            <v>0</v>
          </cell>
          <cell r="T14">
            <v>0</v>
          </cell>
          <cell r="V14">
            <v>0</v>
          </cell>
          <cell r="W14">
            <v>0</v>
          </cell>
          <cell r="X14">
            <v>0</v>
          </cell>
        </row>
        <row r="15">
          <cell r="A15" t="str">
            <v>EW1.2b</v>
          </cell>
          <cell r="B15" t="str">
            <v>Excavation 1.5 M to 3.0 M</v>
          </cell>
          <cell r="C15" t="str">
            <v>Cum</v>
          </cell>
          <cell r="D15">
            <v>98</v>
          </cell>
          <cell r="E15">
            <v>0</v>
          </cell>
          <cell r="F15">
            <v>0</v>
          </cell>
          <cell r="G15">
            <v>0</v>
          </cell>
          <cell r="H15">
            <v>0</v>
          </cell>
          <cell r="J15">
            <v>0</v>
          </cell>
          <cell r="K15">
            <v>0</v>
          </cell>
          <cell r="L15">
            <v>0</v>
          </cell>
          <cell r="N15">
            <v>0</v>
          </cell>
          <cell r="O15">
            <v>0</v>
          </cell>
          <cell r="P15">
            <v>0</v>
          </cell>
          <cell r="R15">
            <v>0</v>
          </cell>
          <cell r="S15">
            <v>0</v>
          </cell>
          <cell r="T15">
            <v>0</v>
          </cell>
          <cell r="V15">
            <v>0</v>
          </cell>
          <cell r="W15">
            <v>0</v>
          </cell>
          <cell r="X15">
            <v>0</v>
          </cell>
        </row>
        <row r="16">
          <cell r="A16" t="str">
            <v>EW1.2c</v>
          </cell>
          <cell r="B16" t="str">
            <v>Excavation 3.0 M to 4.5 M</v>
          </cell>
          <cell r="C16" t="str">
            <v>Cum</v>
          </cell>
          <cell r="D16">
            <v>113</v>
          </cell>
          <cell r="E16">
            <v>0</v>
          </cell>
          <cell r="F16">
            <v>0</v>
          </cell>
          <cell r="G16">
            <v>0</v>
          </cell>
          <cell r="H16">
            <v>0</v>
          </cell>
          <cell r="J16">
            <v>0</v>
          </cell>
          <cell r="K16">
            <v>0</v>
          </cell>
          <cell r="L16">
            <v>0</v>
          </cell>
          <cell r="N16">
            <v>0</v>
          </cell>
          <cell r="O16">
            <v>0</v>
          </cell>
          <cell r="P16">
            <v>0</v>
          </cell>
          <cell r="R16">
            <v>0</v>
          </cell>
          <cell r="S16">
            <v>0</v>
          </cell>
          <cell r="T16">
            <v>0</v>
          </cell>
          <cell r="V16">
            <v>0</v>
          </cell>
          <cell r="W16">
            <v>0</v>
          </cell>
          <cell r="X16">
            <v>0</v>
          </cell>
        </row>
        <row r="17">
          <cell r="A17" t="str">
            <v>EW1.3</v>
          </cell>
          <cell r="B17" t="str">
            <v>Excavation in Hard rock</v>
          </cell>
          <cell r="C17" t="str">
            <v>Cum</v>
          </cell>
          <cell r="D17">
            <v>334</v>
          </cell>
          <cell r="E17">
            <v>0</v>
          </cell>
          <cell r="F17">
            <v>0</v>
          </cell>
          <cell r="G17">
            <v>0</v>
          </cell>
          <cell r="H17">
            <v>0</v>
          </cell>
          <cell r="J17">
            <v>0</v>
          </cell>
          <cell r="K17">
            <v>0</v>
          </cell>
          <cell r="L17">
            <v>0</v>
          </cell>
          <cell r="N17">
            <v>0</v>
          </cell>
          <cell r="O17">
            <v>0</v>
          </cell>
          <cell r="P17">
            <v>0</v>
          </cell>
          <cell r="R17">
            <v>0</v>
          </cell>
          <cell r="S17">
            <v>0</v>
          </cell>
          <cell r="T17">
            <v>0</v>
          </cell>
          <cell r="V17">
            <v>0</v>
          </cell>
          <cell r="W17">
            <v>0</v>
          </cell>
          <cell r="X17">
            <v>0</v>
          </cell>
        </row>
        <row r="18">
          <cell r="A18" t="str">
            <v>EW1.4</v>
          </cell>
          <cell r="B18" t="str">
            <v>Excavation in Soft rock</v>
          </cell>
          <cell r="C18" t="str">
            <v>Cum</v>
          </cell>
          <cell r="D18">
            <v>227</v>
          </cell>
          <cell r="E18">
            <v>0</v>
          </cell>
          <cell r="F18">
            <v>0</v>
          </cell>
          <cell r="G18">
            <v>0</v>
          </cell>
          <cell r="H18">
            <v>0</v>
          </cell>
          <cell r="J18">
            <v>0</v>
          </cell>
          <cell r="K18">
            <v>0</v>
          </cell>
          <cell r="L18">
            <v>0</v>
          </cell>
          <cell r="N18">
            <v>0</v>
          </cell>
          <cell r="O18">
            <v>0</v>
          </cell>
          <cell r="P18">
            <v>0</v>
          </cell>
          <cell r="R18">
            <v>0</v>
          </cell>
          <cell r="S18">
            <v>0</v>
          </cell>
          <cell r="T18">
            <v>0</v>
          </cell>
          <cell r="V18">
            <v>0</v>
          </cell>
          <cell r="W18">
            <v>0</v>
          </cell>
          <cell r="X18">
            <v>0</v>
          </cell>
        </row>
        <row r="19">
          <cell r="A19" t="str">
            <v>EW1.5a</v>
          </cell>
          <cell r="B19" t="str">
            <v xml:space="preserve">Earth filling </v>
          </cell>
          <cell r="C19" t="str">
            <v>Cum</v>
          </cell>
          <cell r="D19">
            <v>50</v>
          </cell>
          <cell r="E19">
            <v>0</v>
          </cell>
          <cell r="F19">
            <v>0</v>
          </cell>
          <cell r="G19">
            <v>0</v>
          </cell>
          <cell r="H19">
            <v>0</v>
          </cell>
          <cell r="J19">
            <v>0</v>
          </cell>
          <cell r="K19">
            <v>0</v>
          </cell>
          <cell r="L19">
            <v>0</v>
          </cell>
          <cell r="N19">
            <v>0</v>
          </cell>
          <cell r="O19">
            <v>0</v>
          </cell>
          <cell r="P19">
            <v>0</v>
          </cell>
          <cell r="R19">
            <v>0</v>
          </cell>
          <cell r="S19">
            <v>0</v>
          </cell>
          <cell r="T19">
            <v>0</v>
          </cell>
          <cell r="V19">
            <v>0</v>
          </cell>
          <cell r="W19">
            <v>0</v>
          </cell>
          <cell r="X19">
            <v>0</v>
          </cell>
        </row>
        <row r="20">
          <cell r="A20" t="str">
            <v>EW1.6</v>
          </cell>
          <cell r="B20" t="str">
            <v xml:space="preserve">Earth filling  with  earth brought from outside </v>
          </cell>
          <cell r="C20" t="str">
            <v>Cum</v>
          </cell>
          <cell r="D20">
            <v>300</v>
          </cell>
          <cell r="E20">
            <v>0</v>
          </cell>
          <cell r="F20">
            <v>0</v>
          </cell>
          <cell r="G20">
            <v>0</v>
          </cell>
          <cell r="H20">
            <v>0</v>
          </cell>
          <cell r="J20">
            <v>0</v>
          </cell>
          <cell r="K20">
            <v>0</v>
          </cell>
          <cell r="L20">
            <v>0</v>
          </cell>
          <cell r="N20">
            <v>0</v>
          </cell>
          <cell r="O20">
            <v>0</v>
          </cell>
          <cell r="P20">
            <v>0</v>
          </cell>
          <cell r="R20">
            <v>0</v>
          </cell>
          <cell r="S20">
            <v>0</v>
          </cell>
          <cell r="T20">
            <v>0</v>
          </cell>
          <cell r="V20">
            <v>0</v>
          </cell>
          <cell r="W20">
            <v>0</v>
          </cell>
          <cell r="X20">
            <v>0</v>
          </cell>
        </row>
        <row r="21">
          <cell r="A21" t="str">
            <v>EW1.7</v>
          </cell>
          <cell r="B21" t="str">
            <v>Carting away debris &amp; excavated earth outside Infosys premises upto 1 Km.</v>
          </cell>
          <cell r="C21" t="str">
            <v>Cum</v>
          </cell>
          <cell r="D21">
            <v>55</v>
          </cell>
          <cell r="E21">
            <v>0</v>
          </cell>
          <cell r="F21">
            <v>0</v>
          </cell>
          <cell r="G21">
            <v>0</v>
          </cell>
          <cell r="H21">
            <v>0</v>
          </cell>
          <cell r="J21">
            <v>0</v>
          </cell>
          <cell r="K21">
            <v>0</v>
          </cell>
          <cell r="L21">
            <v>0</v>
          </cell>
          <cell r="N21">
            <v>0</v>
          </cell>
          <cell r="O21">
            <v>0</v>
          </cell>
          <cell r="P21">
            <v>0</v>
          </cell>
          <cell r="R21">
            <v>0</v>
          </cell>
          <cell r="S21">
            <v>0</v>
          </cell>
          <cell r="T21">
            <v>0</v>
          </cell>
          <cell r="V21">
            <v>0</v>
          </cell>
          <cell r="W21">
            <v>0</v>
          </cell>
          <cell r="X21">
            <v>0</v>
          </cell>
        </row>
        <row r="22">
          <cell r="A22" t="str">
            <v>PCC2.1</v>
          </cell>
          <cell r="B22" t="str">
            <v>Providing and laying cement concrete 1:3:6 using 20mm  with necessary shuttering etc., complete for drain.</v>
          </cell>
          <cell r="C22" t="str">
            <v>Cum</v>
          </cell>
          <cell r="D22">
            <v>1247</v>
          </cell>
          <cell r="E22">
            <v>0</v>
          </cell>
          <cell r="F22">
            <v>0</v>
          </cell>
          <cell r="G22">
            <v>0</v>
          </cell>
          <cell r="H22">
            <v>0</v>
          </cell>
          <cell r="J22">
            <v>0</v>
          </cell>
          <cell r="K22">
            <v>0</v>
          </cell>
          <cell r="L22">
            <v>0</v>
          </cell>
          <cell r="N22">
            <v>0</v>
          </cell>
          <cell r="O22">
            <v>0</v>
          </cell>
          <cell r="P22">
            <v>0</v>
          </cell>
          <cell r="R22">
            <v>0</v>
          </cell>
          <cell r="S22">
            <v>0</v>
          </cell>
          <cell r="T22">
            <v>0</v>
          </cell>
          <cell r="V22">
            <v>0</v>
          </cell>
          <cell r="W22">
            <v>0</v>
          </cell>
          <cell r="X22">
            <v>0</v>
          </cell>
        </row>
        <row r="23">
          <cell r="A23" t="str">
            <v>PCC2.2</v>
          </cell>
          <cell r="B23" t="str">
            <v>Providing &amp; laying cement concrete 1:4:8 for foundation using 40mm , shuttering etc., complete.</v>
          </cell>
          <cell r="C23" t="str">
            <v>Cum</v>
          </cell>
          <cell r="D23">
            <v>1126</v>
          </cell>
          <cell r="E23">
            <v>0</v>
          </cell>
          <cell r="F23">
            <v>0</v>
          </cell>
          <cell r="G23">
            <v>0</v>
          </cell>
          <cell r="H23">
            <v>0</v>
          </cell>
          <cell r="J23">
            <v>0</v>
          </cell>
          <cell r="K23">
            <v>0</v>
          </cell>
          <cell r="L23">
            <v>0</v>
          </cell>
          <cell r="N23">
            <v>0</v>
          </cell>
          <cell r="O23">
            <v>0</v>
          </cell>
          <cell r="P23">
            <v>0</v>
          </cell>
          <cell r="R23">
            <v>0</v>
          </cell>
          <cell r="S23">
            <v>0</v>
          </cell>
          <cell r="T23">
            <v>0</v>
          </cell>
          <cell r="V23">
            <v>0</v>
          </cell>
          <cell r="W23">
            <v>0</v>
          </cell>
          <cell r="X23">
            <v>0</v>
          </cell>
        </row>
        <row r="24">
          <cell r="A24" t="str">
            <v>PCC 2.3</v>
          </cell>
          <cell r="B24" t="str">
            <v xml:space="preserve">Providing and laying cement concrete 1:2:4 for above raft projection </v>
          </cell>
          <cell r="C24" t="str">
            <v>Cum</v>
          </cell>
          <cell r="D24">
            <v>1214</v>
          </cell>
          <cell r="E24">
            <v>0</v>
          </cell>
          <cell r="F24">
            <v>0</v>
          </cell>
          <cell r="G24">
            <v>0</v>
          </cell>
          <cell r="H24">
            <v>0</v>
          </cell>
          <cell r="J24">
            <v>0</v>
          </cell>
          <cell r="K24">
            <v>0</v>
          </cell>
          <cell r="L24">
            <v>0</v>
          </cell>
          <cell r="N24">
            <v>0</v>
          </cell>
          <cell r="O24">
            <v>0</v>
          </cell>
          <cell r="P24">
            <v>0</v>
          </cell>
          <cell r="R24">
            <v>0</v>
          </cell>
          <cell r="S24">
            <v>0</v>
          </cell>
          <cell r="T24">
            <v>0</v>
          </cell>
          <cell r="V24">
            <v>0</v>
          </cell>
          <cell r="W24">
            <v>0</v>
          </cell>
          <cell r="X24">
            <v>0</v>
          </cell>
        </row>
        <row r="25">
          <cell r="A25" t="str">
            <v>PCC 2.4</v>
          </cell>
          <cell r="B25" t="str">
            <v>Providing and laying cement concrete 1:4:8 for flooring using 20mm complete.</v>
          </cell>
          <cell r="C25" t="str">
            <v>Cum</v>
          </cell>
          <cell r="D25">
            <v>1382</v>
          </cell>
          <cell r="E25">
            <v>150</v>
          </cell>
          <cell r="F25">
            <v>207300</v>
          </cell>
          <cell r="G25">
            <v>50</v>
          </cell>
          <cell r="H25">
            <v>69100</v>
          </cell>
          <cell r="J25">
            <v>0</v>
          </cell>
          <cell r="K25">
            <v>50</v>
          </cell>
          <cell r="L25">
            <v>69100</v>
          </cell>
          <cell r="N25">
            <v>0</v>
          </cell>
          <cell r="O25">
            <v>50</v>
          </cell>
          <cell r="P25">
            <v>69100</v>
          </cell>
          <cell r="R25">
            <v>0</v>
          </cell>
          <cell r="S25">
            <v>0</v>
          </cell>
          <cell r="T25">
            <v>0</v>
          </cell>
          <cell r="V25">
            <v>0</v>
          </cell>
          <cell r="W25">
            <v>0</v>
          </cell>
          <cell r="X25">
            <v>0</v>
          </cell>
        </row>
        <row r="26">
          <cell r="A26" t="str">
            <v>PCC 2.5</v>
          </cell>
          <cell r="B26" t="str">
            <v>Providing and laying 1:3:6 concrete using for flagging concrete including  shuttering</v>
          </cell>
          <cell r="C26" t="str">
            <v>Cum</v>
          </cell>
          <cell r="D26">
            <v>2523</v>
          </cell>
          <cell r="E26">
            <v>0</v>
          </cell>
          <cell r="F26">
            <v>0</v>
          </cell>
          <cell r="G26">
            <v>0</v>
          </cell>
          <cell r="H26">
            <v>0</v>
          </cell>
          <cell r="J26">
            <v>0</v>
          </cell>
          <cell r="K26">
            <v>0</v>
          </cell>
          <cell r="L26">
            <v>0</v>
          </cell>
          <cell r="N26">
            <v>0</v>
          </cell>
          <cell r="O26">
            <v>0</v>
          </cell>
          <cell r="P26">
            <v>0</v>
          </cell>
          <cell r="R26">
            <v>0</v>
          </cell>
          <cell r="S26">
            <v>0</v>
          </cell>
          <cell r="T26">
            <v>0</v>
          </cell>
          <cell r="V26">
            <v>0</v>
          </cell>
          <cell r="W26">
            <v>0</v>
          </cell>
          <cell r="X26">
            <v>0</v>
          </cell>
        </row>
        <row r="27">
          <cell r="A27" t="str">
            <v>PCC 2.6(1)</v>
          </cell>
          <cell r="B27" t="str">
            <v>Providing and laying 1:2:4 concrete  in toilet  including shuttering Ground Floor</v>
          </cell>
          <cell r="C27" t="str">
            <v>Cum</v>
          </cell>
          <cell r="D27">
            <v>1214</v>
          </cell>
          <cell r="E27">
            <v>0</v>
          </cell>
          <cell r="F27">
            <v>0</v>
          </cell>
          <cell r="G27">
            <v>0</v>
          </cell>
          <cell r="H27">
            <v>0</v>
          </cell>
          <cell r="J27">
            <v>0</v>
          </cell>
          <cell r="K27">
            <v>0</v>
          </cell>
          <cell r="L27">
            <v>0</v>
          </cell>
          <cell r="N27">
            <v>0</v>
          </cell>
          <cell r="O27">
            <v>0</v>
          </cell>
          <cell r="P27">
            <v>0</v>
          </cell>
          <cell r="R27">
            <v>0</v>
          </cell>
          <cell r="S27">
            <v>0</v>
          </cell>
          <cell r="T27">
            <v>0</v>
          </cell>
          <cell r="V27">
            <v>0</v>
          </cell>
          <cell r="W27">
            <v>0</v>
          </cell>
          <cell r="X27">
            <v>0</v>
          </cell>
        </row>
        <row r="28">
          <cell r="A28" t="str">
            <v>PCC 2.6(2)</v>
          </cell>
          <cell r="B28" t="str">
            <v>Providing and laying 1:2:4 concrete  in toilet  including shuttering FirstFloor</v>
          </cell>
          <cell r="C28" t="str">
            <v>Cum</v>
          </cell>
          <cell r="D28">
            <v>1214</v>
          </cell>
          <cell r="E28">
            <v>0</v>
          </cell>
          <cell r="F28">
            <v>0</v>
          </cell>
          <cell r="G28">
            <v>0</v>
          </cell>
          <cell r="H28">
            <v>0</v>
          </cell>
          <cell r="J28">
            <v>0</v>
          </cell>
          <cell r="K28">
            <v>0</v>
          </cell>
          <cell r="L28">
            <v>0</v>
          </cell>
          <cell r="N28">
            <v>0</v>
          </cell>
          <cell r="O28">
            <v>0</v>
          </cell>
          <cell r="P28">
            <v>0</v>
          </cell>
          <cell r="R28">
            <v>0</v>
          </cell>
          <cell r="S28">
            <v>0</v>
          </cell>
          <cell r="T28">
            <v>0</v>
          </cell>
          <cell r="V28">
            <v>0</v>
          </cell>
          <cell r="W28">
            <v>0</v>
          </cell>
          <cell r="X28">
            <v>0</v>
          </cell>
        </row>
        <row r="29">
          <cell r="A29" t="str">
            <v>PCC 2.6(3)</v>
          </cell>
          <cell r="B29" t="str">
            <v>Providing and laying 1:2:4 concrete  in toilet  including shuttering SecondFloor</v>
          </cell>
          <cell r="C29" t="str">
            <v>Cum</v>
          </cell>
          <cell r="D29">
            <v>1214</v>
          </cell>
          <cell r="E29">
            <v>0</v>
          </cell>
          <cell r="F29">
            <v>0</v>
          </cell>
          <cell r="G29">
            <v>0</v>
          </cell>
          <cell r="H29">
            <v>0</v>
          </cell>
          <cell r="J29">
            <v>0</v>
          </cell>
          <cell r="K29">
            <v>0</v>
          </cell>
          <cell r="L29">
            <v>0</v>
          </cell>
          <cell r="N29">
            <v>0</v>
          </cell>
          <cell r="O29">
            <v>0</v>
          </cell>
          <cell r="P29">
            <v>0</v>
          </cell>
          <cell r="R29">
            <v>0</v>
          </cell>
          <cell r="S29">
            <v>0</v>
          </cell>
          <cell r="T29">
            <v>0</v>
          </cell>
          <cell r="V29">
            <v>0</v>
          </cell>
          <cell r="W29">
            <v>0</v>
          </cell>
          <cell r="X29">
            <v>0</v>
          </cell>
        </row>
        <row r="30">
          <cell r="A30" t="str">
            <v>PCC 2.6(4)</v>
          </cell>
          <cell r="B30" t="str">
            <v>Providing and laying 1:2:4 concrete  in toilet  including shuttering TerraceFloor</v>
          </cell>
          <cell r="C30" t="str">
            <v>Cum</v>
          </cell>
          <cell r="D30">
            <v>1214</v>
          </cell>
          <cell r="E30">
            <v>0</v>
          </cell>
          <cell r="F30">
            <v>0</v>
          </cell>
          <cell r="G30">
            <v>0</v>
          </cell>
          <cell r="H30">
            <v>0</v>
          </cell>
          <cell r="J30">
            <v>0</v>
          </cell>
          <cell r="K30">
            <v>0</v>
          </cell>
          <cell r="L30">
            <v>0</v>
          </cell>
          <cell r="N30">
            <v>0</v>
          </cell>
          <cell r="O30">
            <v>0</v>
          </cell>
          <cell r="P30">
            <v>0</v>
          </cell>
          <cell r="R30">
            <v>0</v>
          </cell>
          <cell r="S30">
            <v>0</v>
          </cell>
          <cell r="T30">
            <v>0</v>
          </cell>
          <cell r="V30">
            <v>0</v>
          </cell>
          <cell r="W30">
            <v>0</v>
          </cell>
          <cell r="X30">
            <v>0</v>
          </cell>
        </row>
        <row r="31">
          <cell r="A31" t="str">
            <v>PCC 2.7 (1)</v>
          </cell>
          <cell r="B31" t="str">
            <v>Providing and laying screed concrete 1:2:4 for flooring (50mm thick)  finishing by power floating, curing with necessary shuttering, etc., complete</v>
          </cell>
          <cell r="C31" t="str">
            <v>Sqm</v>
          </cell>
          <cell r="D31">
            <v>131</v>
          </cell>
          <cell r="E31">
            <v>1500</v>
          </cell>
          <cell r="F31">
            <v>196500</v>
          </cell>
          <cell r="G31">
            <v>0</v>
          </cell>
          <cell r="H31">
            <v>0</v>
          </cell>
          <cell r="J31">
            <v>0</v>
          </cell>
          <cell r="K31">
            <v>400</v>
          </cell>
          <cell r="L31">
            <v>52400</v>
          </cell>
          <cell r="N31">
            <v>0</v>
          </cell>
          <cell r="O31">
            <v>600</v>
          </cell>
          <cell r="P31">
            <v>78600</v>
          </cell>
          <cell r="R31">
            <v>0</v>
          </cell>
          <cell r="S31">
            <v>500</v>
          </cell>
          <cell r="T31">
            <v>65500</v>
          </cell>
          <cell r="V31">
            <v>0</v>
          </cell>
          <cell r="W31">
            <v>0</v>
          </cell>
          <cell r="X31">
            <v>0</v>
          </cell>
        </row>
        <row r="32">
          <cell r="A32" t="str">
            <v>PCC 2.7 (2)</v>
          </cell>
          <cell r="B32" t="str">
            <v>Providing and laying screed concrete 1:2:4 for flooring (50mm thick)  finishing by power floating, with  shutteringfor First Floor</v>
          </cell>
          <cell r="C32" t="str">
            <v>Sqm</v>
          </cell>
          <cell r="D32">
            <v>139</v>
          </cell>
          <cell r="E32">
            <v>0</v>
          </cell>
          <cell r="F32">
            <v>0</v>
          </cell>
          <cell r="G32">
            <v>0</v>
          </cell>
          <cell r="H32">
            <v>0</v>
          </cell>
          <cell r="J32">
            <v>0</v>
          </cell>
          <cell r="K32">
            <v>0</v>
          </cell>
          <cell r="L32">
            <v>0</v>
          </cell>
          <cell r="N32">
            <v>0</v>
          </cell>
          <cell r="O32">
            <v>0</v>
          </cell>
          <cell r="P32">
            <v>0</v>
          </cell>
          <cell r="R32">
            <v>0</v>
          </cell>
          <cell r="S32">
            <v>0</v>
          </cell>
          <cell r="T32">
            <v>0</v>
          </cell>
          <cell r="V32">
            <v>0</v>
          </cell>
          <cell r="W32">
            <v>0</v>
          </cell>
          <cell r="X32">
            <v>0</v>
          </cell>
        </row>
        <row r="33">
          <cell r="A33" t="str">
            <v>PCC 2.7 (3)</v>
          </cell>
          <cell r="B33" t="str">
            <v>Providing and laying screed concrete 1:2:4 for flooring (50mm thick)  finishing by power floating, with  shutteringfor Second Floor</v>
          </cell>
          <cell r="C33" t="str">
            <v>Sqm</v>
          </cell>
          <cell r="D33">
            <v>147</v>
          </cell>
          <cell r="E33">
            <v>0</v>
          </cell>
          <cell r="F33">
            <v>0</v>
          </cell>
          <cell r="G33">
            <v>0</v>
          </cell>
          <cell r="H33">
            <v>0</v>
          </cell>
          <cell r="J33">
            <v>0</v>
          </cell>
          <cell r="K33">
            <v>0</v>
          </cell>
          <cell r="L33">
            <v>0</v>
          </cell>
          <cell r="N33">
            <v>0</v>
          </cell>
          <cell r="O33">
            <v>0</v>
          </cell>
          <cell r="P33">
            <v>0</v>
          </cell>
          <cell r="R33">
            <v>0</v>
          </cell>
          <cell r="S33">
            <v>0</v>
          </cell>
          <cell r="T33">
            <v>0</v>
          </cell>
          <cell r="V33">
            <v>0</v>
          </cell>
          <cell r="W33">
            <v>0</v>
          </cell>
          <cell r="X33">
            <v>0</v>
          </cell>
        </row>
        <row r="34">
          <cell r="A34" t="str">
            <v>RCC 3.1</v>
          </cell>
          <cell r="B34" t="str">
            <v>cement concrete M20 for plinth slab/beam</v>
          </cell>
          <cell r="C34" t="str">
            <v>Cum</v>
          </cell>
          <cell r="D34">
            <v>1460</v>
          </cell>
          <cell r="E34">
            <v>18</v>
          </cell>
          <cell r="F34">
            <v>26280</v>
          </cell>
          <cell r="G34">
            <v>12</v>
          </cell>
          <cell r="H34">
            <v>17520</v>
          </cell>
          <cell r="I34">
            <v>12</v>
          </cell>
          <cell r="J34">
            <v>17520</v>
          </cell>
          <cell r="K34">
            <v>6</v>
          </cell>
          <cell r="L34">
            <v>8760</v>
          </cell>
          <cell r="M34">
            <v>7</v>
          </cell>
          <cell r="N34">
            <v>10220</v>
          </cell>
          <cell r="O34">
            <v>0</v>
          </cell>
          <cell r="P34">
            <v>0</v>
          </cell>
          <cell r="R34">
            <v>0</v>
          </cell>
          <cell r="S34">
            <v>0</v>
          </cell>
          <cell r="T34">
            <v>0</v>
          </cell>
          <cell r="V34">
            <v>0</v>
          </cell>
          <cell r="W34">
            <v>19</v>
          </cell>
          <cell r="X34">
            <v>27740</v>
          </cell>
        </row>
        <row r="35">
          <cell r="A35" t="str">
            <v>RCC 3.2</v>
          </cell>
          <cell r="B35" t="str">
            <v xml:space="preserve"> M20 concrete using 20mm  for footing/foundation.</v>
          </cell>
          <cell r="C35" t="str">
            <v>Cum</v>
          </cell>
          <cell r="D35">
            <v>1460</v>
          </cell>
          <cell r="E35">
            <v>0</v>
          </cell>
          <cell r="F35">
            <v>0</v>
          </cell>
          <cell r="G35">
            <v>0</v>
          </cell>
          <cell r="H35">
            <v>0</v>
          </cell>
          <cell r="J35">
            <v>0</v>
          </cell>
          <cell r="K35">
            <v>0</v>
          </cell>
          <cell r="L35">
            <v>0</v>
          </cell>
          <cell r="N35">
            <v>0</v>
          </cell>
          <cell r="O35">
            <v>0</v>
          </cell>
          <cell r="P35">
            <v>0</v>
          </cell>
          <cell r="R35">
            <v>0</v>
          </cell>
          <cell r="S35">
            <v>0</v>
          </cell>
          <cell r="T35">
            <v>0</v>
          </cell>
          <cell r="V35">
            <v>0</v>
          </cell>
          <cell r="W35">
            <v>0</v>
          </cell>
          <cell r="X35">
            <v>0</v>
          </cell>
        </row>
        <row r="36">
          <cell r="A36" t="str">
            <v>RCC 3.3</v>
          </cell>
          <cell r="B36" t="str">
            <v xml:space="preserve">M20 concrete  for RCC curved slab </v>
          </cell>
          <cell r="C36" t="str">
            <v>Cum</v>
          </cell>
          <cell r="D36">
            <v>1661</v>
          </cell>
          <cell r="E36">
            <v>0</v>
          </cell>
          <cell r="F36">
            <v>0</v>
          </cell>
          <cell r="G36">
            <v>0</v>
          </cell>
          <cell r="H36">
            <v>0</v>
          </cell>
          <cell r="J36">
            <v>0</v>
          </cell>
          <cell r="K36">
            <v>0</v>
          </cell>
          <cell r="L36">
            <v>0</v>
          </cell>
          <cell r="N36">
            <v>0</v>
          </cell>
          <cell r="O36">
            <v>0</v>
          </cell>
          <cell r="P36">
            <v>0</v>
          </cell>
          <cell r="R36">
            <v>0</v>
          </cell>
          <cell r="S36">
            <v>0</v>
          </cell>
          <cell r="T36">
            <v>0</v>
          </cell>
          <cell r="V36">
            <v>0</v>
          </cell>
          <cell r="W36">
            <v>0</v>
          </cell>
          <cell r="X36">
            <v>0</v>
          </cell>
        </row>
        <row r="37">
          <cell r="A37" t="str">
            <v>RCC 3.4 (1)</v>
          </cell>
          <cell r="B37" t="str">
            <v>M20 for cills Ground Floor</v>
          </cell>
          <cell r="C37" t="str">
            <v>Cum</v>
          </cell>
          <cell r="D37">
            <v>1681</v>
          </cell>
          <cell r="E37">
            <v>6</v>
          </cell>
          <cell r="F37">
            <v>10086</v>
          </cell>
          <cell r="G37">
            <v>6</v>
          </cell>
          <cell r="H37">
            <v>10086</v>
          </cell>
          <cell r="J37">
            <v>0</v>
          </cell>
          <cell r="K37">
            <v>0</v>
          </cell>
          <cell r="L37">
            <v>0</v>
          </cell>
          <cell r="N37">
            <v>0</v>
          </cell>
          <cell r="O37">
            <v>0</v>
          </cell>
          <cell r="P37">
            <v>0</v>
          </cell>
          <cell r="R37">
            <v>0</v>
          </cell>
          <cell r="S37">
            <v>0</v>
          </cell>
          <cell r="T37">
            <v>0</v>
          </cell>
          <cell r="V37">
            <v>0</v>
          </cell>
          <cell r="W37">
            <v>0</v>
          </cell>
          <cell r="X37">
            <v>0</v>
          </cell>
        </row>
        <row r="38">
          <cell r="A38" t="str">
            <v>RCC 3.4 (2)</v>
          </cell>
          <cell r="B38" t="str">
            <v>M20 for cills First Floor</v>
          </cell>
          <cell r="C38" t="str">
            <v>Cum</v>
          </cell>
          <cell r="D38">
            <v>1681</v>
          </cell>
          <cell r="E38">
            <v>0</v>
          </cell>
          <cell r="F38">
            <v>0</v>
          </cell>
          <cell r="G38">
            <v>0</v>
          </cell>
          <cell r="H38">
            <v>0</v>
          </cell>
          <cell r="J38">
            <v>0</v>
          </cell>
          <cell r="K38">
            <v>0</v>
          </cell>
          <cell r="L38">
            <v>0</v>
          </cell>
          <cell r="N38">
            <v>0</v>
          </cell>
          <cell r="O38">
            <v>0</v>
          </cell>
          <cell r="P38">
            <v>0</v>
          </cell>
          <cell r="R38">
            <v>0</v>
          </cell>
          <cell r="S38">
            <v>0</v>
          </cell>
          <cell r="T38">
            <v>0</v>
          </cell>
          <cell r="V38">
            <v>0</v>
          </cell>
          <cell r="W38">
            <v>0</v>
          </cell>
          <cell r="X38">
            <v>0</v>
          </cell>
        </row>
        <row r="39">
          <cell r="A39" t="str">
            <v>RCC 3.4 (3)</v>
          </cell>
          <cell r="B39" t="str">
            <v>M20 for cills Second Floor</v>
          </cell>
          <cell r="C39" t="str">
            <v>Cum</v>
          </cell>
          <cell r="D39">
            <v>1681</v>
          </cell>
          <cell r="E39">
            <v>0</v>
          </cell>
          <cell r="F39">
            <v>0</v>
          </cell>
          <cell r="G39">
            <v>0</v>
          </cell>
          <cell r="H39">
            <v>0</v>
          </cell>
          <cell r="J39">
            <v>0</v>
          </cell>
          <cell r="K39">
            <v>0</v>
          </cell>
          <cell r="L39">
            <v>0</v>
          </cell>
          <cell r="N39">
            <v>0</v>
          </cell>
          <cell r="O39">
            <v>0</v>
          </cell>
          <cell r="P39">
            <v>0</v>
          </cell>
          <cell r="R39">
            <v>0</v>
          </cell>
          <cell r="S39">
            <v>0</v>
          </cell>
          <cell r="T39">
            <v>0</v>
          </cell>
          <cell r="V39">
            <v>0</v>
          </cell>
          <cell r="W39">
            <v>0</v>
          </cell>
          <cell r="X39">
            <v>0</v>
          </cell>
        </row>
        <row r="40">
          <cell r="A40" t="str">
            <v>RCC 3.5 ( 1 )</v>
          </cell>
          <cell r="B40" t="str">
            <v xml:space="preserve"> M20 cocnrete  for RCC walls Ground Floor</v>
          </cell>
          <cell r="C40" t="str">
            <v>Cum</v>
          </cell>
          <cell r="D40">
            <v>1681</v>
          </cell>
          <cell r="E40">
            <v>0</v>
          </cell>
          <cell r="F40">
            <v>0</v>
          </cell>
          <cell r="G40">
            <v>0</v>
          </cell>
          <cell r="H40">
            <v>0</v>
          </cell>
          <cell r="J40">
            <v>0</v>
          </cell>
          <cell r="K40">
            <v>0</v>
          </cell>
          <cell r="L40">
            <v>0</v>
          </cell>
          <cell r="N40">
            <v>0</v>
          </cell>
          <cell r="O40">
            <v>0</v>
          </cell>
          <cell r="P40">
            <v>0</v>
          </cell>
          <cell r="R40">
            <v>0</v>
          </cell>
          <cell r="S40">
            <v>0</v>
          </cell>
          <cell r="T40">
            <v>0</v>
          </cell>
          <cell r="V40">
            <v>0</v>
          </cell>
          <cell r="W40">
            <v>0</v>
          </cell>
          <cell r="X40">
            <v>0</v>
          </cell>
        </row>
        <row r="41">
          <cell r="A41" t="str">
            <v>RCC 3.5 ( 2 )</v>
          </cell>
          <cell r="B41" t="str">
            <v xml:space="preserve"> M20 cocnrete  for RCC walls First Floor</v>
          </cell>
          <cell r="C41" t="str">
            <v>Cum</v>
          </cell>
          <cell r="D41">
            <v>1681</v>
          </cell>
          <cell r="E41">
            <v>6.5</v>
          </cell>
          <cell r="F41">
            <v>10926.5</v>
          </cell>
          <cell r="G41">
            <v>6.5</v>
          </cell>
          <cell r="H41">
            <v>10926.5</v>
          </cell>
          <cell r="J41">
            <v>0</v>
          </cell>
          <cell r="K41">
            <v>0</v>
          </cell>
          <cell r="L41">
            <v>0</v>
          </cell>
          <cell r="N41">
            <v>0</v>
          </cell>
          <cell r="O41">
            <v>0</v>
          </cell>
          <cell r="P41">
            <v>0</v>
          </cell>
          <cell r="R41">
            <v>0</v>
          </cell>
          <cell r="S41">
            <v>0</v>
          </cell>
          <cell r="T41">
            <v>0</v>
          </cell>
          <cell r="V41">
            <v>0</v>
          </cell>
          <cell r="W41">
            <v>0</v>
          </cell>
          <cell r="X41">
            <v>0</v>
          </cell>
        </row>
        <row r="42">
          <cell r="A42" t="str">
            <v>RCC 3.5 ( 3 )</v>
          </cell>
          <cell r="B42" t="str">
            <v xml:space="preserve"> M20 cocnrete  for RCC walls Second Floor</v>
          </cell>
          <cell r="C42" t="str">
            <v>Cum</v>
          </cell>
          <cell r="D42">
            <v>1681</v>
          </cell>
          <cell r="E42">
            <v>6.5</v>
          </cell>
          <cell r="F42">
            <v>10926.5</v>
          </cell>
          <cell r="G42">
            <v>0</v>
          </cell>
          <cell r="H42">
            <v>0</v>
          </cell>
          <cell r="J42">
            <v>0</v>
          </cell>
          <cell r="K42">
            <v>0</v>
          </cell>
          <cell r="L42">
            <v>0</v>
          </cell>
          <cell r="N42">
            <v>0</v>
          </cell>
          <cell r="O42">
            <v>6.5</v>
          </cell>
          <cell r="P42">
            <v>10926.5</v>
          </cell>
          <cell r="R42">
            <v>0</v>
          </cell>
          <cell r="S42">
            <v>0</v>
          </cell>
          <cell r="T42">
            <v>0</v>
          </cell>
          <cell r="V42">
            <v>0</v>
          </cell>
          <cell r="W42">
            <v>0</v>
          </cell>
          <cell r="X42">
            <v>0</v>
          </cell>
        </row>
        <row r="43">
          <cell r="A43" t="str">
            <v>RCC 3.5 ( 4 )</v>
          </cell>
          <cell r="B43" t="str">
            <v xml:space="preserve"> M20 cocnrete  for RCC walls Terrace</v>
          </cell>
          <cell r="C43" t="str">
            <v>Cum</v>
          </cell>
          <cell r="D43">
            <v>1681</v>
          </cell>
          <cell r="E43">
            <v>0</v>
          </cell>
          <cell r="F43">
            <v>0</v>
          </cell>
          <cell r="G43">
            <v>0</v>
          </cell>
          <cell r="H43">
            <v>0</v>
          </cell>
          <cell r="J43">
            <v>0</v>
          </cell>
          <cell r="K43">
            <v>0</v>
          </cell>
          <cell r="L43">
            <v>0</v>
          </cell>
          <cell r="N43">
            <v>0</v>
          </cell>
          <cell r="O43">
            <v>0</v>
          </cell>
          <cell r="P43">
            <v>0</v>
          </cell>
          <cell r="R43">
            <v>0</v>
          </cell>
          <cell r="S43">
            <v>0</v>
          </cell>
          <cell r="T43">
            <v>0</v>
          </cell>
          <cell r="V43">
            <v>0</v>
          </cell>
          <cell r="W43">
            <v>0</v>
          </cell>
          <cell r="X43">
            <v>0</v>
          </cell>
        </row>
        <row r="44">
          <cell r="A44" t="str">
            <v>RCC 3.5 ( 5 )</v>
          </cell>
          <cell r="B44" t="str">
            <v xml:space="preserve"> M20 cocnrete  for RCC walls  For Water tank</v>
          </cell>
          <cell r="C44" t="str">
            <v>Cum</v>
          </cell>
          <cell r="D44">
            <v>1681</v>
          </cell>
          <cell r="E44">
            <v>0</v>
          </cell>
          <cell r="F44">
            <v>0</v>
          </cell>
          <cell r="G44">
            <v>0</v>
          </cell>
          <cell r="H44">
            <v>0</v>
          </cell>
          <cell r="J44">
            <v>0</v>
          </cell>
          <cell r="K44">
            <v>0</v>
          </cell>
          <cell r="L44">
            <v>0</v>
          </cell>
          <cell r="N44">
            <v>0</v>
          </cell>
          <cell r="O44">
            <v>0</v>
          </cell>
          <cell r="P44">
            <v>0</v>
          </cell>
          <cell r="R44">
            <v>0</v>
          </cell>
          <cell r="S44">
            <v>0</v>
          </cell>
          <cell r="T44">
            <v>0</v>
          </cell>
          <cell r="V44">
            <v>0</v>
          </cell>
          <cell r="W44">
            <v>0</v>
          </cell>
          <cell r="X44">
            <v>0</v>
          </cell>
        </row>
        <row r="45">
          <cell r="A45" t="str">
            <v>RCC 3.6 ( 1 )</v>
          </cell>
          <cell r="B45" t="str">
            <v>M20 concrete for Columns/Brackets/Pedestals Ground floor</v>
          </cell>
          <cell r="C45" t="str">
            <v>Cum</v>
          </cell>
          <cell r="D45">
            <v>1681</v>
          </cell>
          <cell r="E45">
            <v>0</v>
          </cell>
          <cell r="F45">
            <v>0</v>
          </cell>
          <cell r="G45">
            <v>0</v>
          </cell>
          <cell r="H45">
            <v>0</v>
          </cell>
          <cell r="J45">
            <v>0</v>
          </cell>
          <cell r="K45">
            <v>0</v>
          </cell>
          <cell r="L45">
            <v>0</v>
          </cell>
          <cell r="N45">
            <v>0</v>
          </cell>
          <cell r="O45">
            <v>0</v>
          </cell>
          <cell r="P45">
            <v>0</v>
          </cell>
          <cell r="R45">
            <v>0</v>
          </cell>
          <cell r="S45">
            <v>0</v>
          </cell>
          <cell r="T45">
            <v>0</v>
          </cell>
          <cell r="V45">
            <v>0</v>
          </cell>
          <cell r="W45">
            <v>0</v>
          </cell>
          <cell r="X45">
            <v>0</v>
          </cell>
        </row>
        <row r="46">
          <cell r="A46" t="str">
            <v>RCC 3.6 ( 2 )</v>
          </cell>
          <cell r="B46" t="str">
            <v>M20 concrete for Columns/Brackets/Pedestals First floor</v>
          </cell>
          <cell r="C46" t="str">
            <v>Cum</v>
          </cell>
          <cell r="D46">
            <v>1681</v>
          </cell>
          <cell r="E46">
            <v>0</v>
          </cell>
          <cell r="F46">
            <v>0</v>
          </cell>
          <cell r="G46">
            <v>0</v>
          </cell>
          <cell r="H46">
            <v>0</v>
          </cell>
          <cell r="J46">
            <v>0</v>
          </cell>
          <cell r="K46">
            <v>0</v>
          </cell>
          <cell r="L46">
            <v>0</v>
          </cell>
          <cell r="N46">
            <v>0</v>
          </cell>
          <cell r="O46">
            <v>0</v>
          </cell>
          <cell r="P46">
            <v>0</v>
          </cell>
          <cell r="R46">
            <v>0</v>
          </cell>
          <cell r="S46">
            <v>0</v>
          </cell>
          <cell r="T46">
            <v>0</v>
          </cell>
          <cell r="V46">
            <v>0</v>
          </cell>
          <cell r="W46">
            <v>0</v>
          </cell>
          <cell r="X46">
            <v>0</v>
          </cell>
        </row>
        <row r="47">
          <cell r="A47" t="str">
            <v>RCC 3.6 ( 3 )</v>
          </cell>
          <cell r="B47" t="str">
            <v>M20 concrete for Columns/Brackets/Pedestals Second floor</v>
          </cell>
          <cell r="C47" t="str">
            <v>Cum</v>
          </cell>
          <cell r="D47">
            <v>1681</v>
          </cell>
          <cell r="E47">
            <v>50</v>
          </cell>
          <cell r="F47">
            <v>84050</v>
          </cell>
          <cell r="G47">
            <v>0</v>
          </cell>
          <cell r="H47">
            <v>0</v>
          </cell>
          <cell r="J47">
            <v>0</v>
          </cell>
          <cell r="K47">
            <v>10</v>
          </cell>
          <cell r="L47">
            <v>16810</v>
          </cell>
          <cell r="M47">
            <v>10</v>
          </cell>
          <cell r="N47">
            <v>16810</v>
          </cell>
          <cell r="O47">
            <v>20</v>
          </cell>
          <cell r="P47">
            <v>33620</v>
          </cell>
          <cell r="Q47">
            <v>15</v>
          </cell>
          <cell r="R47">
            <v>25215</v>
          </cell>
          <cell r="S47">
            <v>20</v>
          </cell>
          <cell r="T47">
            <v>33620</v>
          </cell>
          <cell r="V47">
            <v>0</v>
          </cell>
          <cell r="W47">
            <v>25</v>
          </cell>
          <cell r="X47">
            <v>42025</v>
          </cell>
        </row>
        <row r="48">
          <cell r="A48" t="str">
            <v>RCC 3.6 ( 4 )</v>
          </cell>
          <cell r="B48" t="str">
            <v>M20 concrete for Columns/Brackets/Pedestals Terrace floor</v>
          </cell>
          <cell r="C48" t="str">
            <v>Cum</v>
          </cell>
          <cell r="D48">
            <v>1681</v>
          </cell>
          <cell r="E48">
            <v>0</v>
          </cell>
          <cell r="F48">
            <v>0</v>
          </cell>
          <cell r="G48">
            <v>0</v>
          </cell>
          <cell r="H48">
            <v>0</v>
          </cell>
          <cell r="J48">
            <v>0</v>
          </cell>
          <cell r="K48">
            <v>0</v>
          </cell>
          <cell r="L48">
            <v>0</v>
          </cell>
          <cell r="N48">
            <v>0</v>
          </cell>
          <cell r="O48">
            <v>0</v>
          </cell>
          <cell r="P48">
            <v>0</v>
          </cell>
          <cell r="R48">
            <v>0</v>
          </cell>
          <cell r="S48">
            <v>0</v>
          </cell>
          <cell r="T48">
            <v>0</v>
          </cell>
          <cell r="V48">
            <v>0</v>
          </cell>
          <cell r="W48">
            <v>0</v>
          </cell>
          <cell r="X48">
            <v>0</v>
          </cell>
        </row>
        <row r="49">
          <cell r="A49" t="str">
            <v>RCC 3.7(a) (1)</v>
          </cell>
          <cell r="B49" t="str">
            <v>M20 concrete for Beams/Lintels Ground Floor</v>
          </cell>
          <cell r="C49" t="str">
            <v>Cum</v>
          </cell>
          <cell r="D49">
            <v>1681</v>
          </cell>
          <cell r="E49">
            <v>0</v>
          </cell>
          <cell r="F49">
            <v>0</v>
          </cell>
          <cell r="G49">
            <v>0</v>
          </cell>
          <cell r="H49">
            <v>0</v>
          </cell>
          <cell r="J49">
            <v>0</v>
          </cell>
          <cell r="K49">
            <v>0</v>
          </cell>
          <cell r="L49">
            <v>0</v>
          </cell>
          <cell r="N49">
            <v>0</v>
          </cell>
          <cell r="O49">
            <v>0</v>
          </cell>
          <cell r="P49">
            <v>0</v>
          </cell>
          <cell r="R49">
            <v>0</v>
          </cell>
          <cell r="S49">
            <v>0</v>
          </cell>
          <cell r="T49">
            <v>0</v>
          </cell>
          <cell r="V49">
            <v>0</v>
          </cell>
          <cell r="W49">
            <v>0</v>
          </cell>
          <cell r="X49">
            <v>0</v>
          </cell>
        </row>
        <row r="50">
          <cell r="A50" t="str">
            <v>RCC 3.7(a) (2)</v>
          </cell>
          <cell r="B50" t="str">
            <v>M20 concrete for Beams/Lintels First Floor</v>
          </cell>
          <cell r="C50" t="str">
            <v>Cum</v>
          </cell>
          <cell r="D50">
            <v>1681</v>
          </cell>
          <cell r="E50">
            <v>213</v>
          </cell>
          <cell r="F50">
            <v>358053</v>
          </cell>
          <cell r="G50">
            <v>106</v>
          </cell>
          <cell r="H50">
            <v>178186</v>
          </cell>
          <cell r="I50">
            <v>106</v>
          </cell>
          <cell r="J50">
            <v>178186</v>
          </cell>
          <cell r="K50">
            <v>0</v>
          </cell>
          <cell r="L50">
            <v>0</v>
          </cell>
          <cell r="N50">
            <v>0</v>
          </cell>
          <cell r="O50">
            <v>0</v>
          </cell>
          <cell r="P50">
            <v>0</v>
          </cell>
          <cell r="R50">
            <v>0</v>
          </cell>
          <cell r="S50">
            <v>107</v>
          </cell>
          <cell r="T50">
            <v>179867</v>
          </cell>
          <cell r="U50">
            <v>113</v>
          </cell>
          <cell r="V50">
            <v>189953</v>
          </cell>
          <cell r="W50">
            <v>219</v>
          </cell>
          <cell r="X50">
            <v>368139</v>
          </cell>
        </row>
        <row r="51">
          <cell r="A51" t="str">
            <v>RCC 3.7(a) (3)</v>
          </cell>
          <cell r="B51" t="str">
            <v xml:space="preserve"> M20 concrete for Beams/Lintels Second Floor</v>
          </cell>
          <cell r="C51" t="str">
            <v>Cum</v>
          </cell>
          <cell r="D51">
            <v>1681</v>
          </cell>
          <cell r="E51">
            <v>0</v>
          </cell>
          <cell r="F51">
            <v>0</v>
          </cell>
          <cell r="G51">
            <v>0</v>
          </cell>
          <cell r="H51">
            <v>0</v>
          </cell>
          <cell r="J51">
            <v>0</v>
          </cell>
          <cell r="K51">
            <v>0</v>
          </cell>
          <cell r="L51">
            <v>0</v>
          </cell>
          <cell r="N51">
            <v>0</v>
          </cell>
          <cell r="O51">
            <v>0</v>
          </cell>
          <cell r="P51">
            <v>0</v>
          </cell>
          <cell r="R51">
            <v>0</v>
          </cell>
          <cell r="S51">
            <v>0</v>
          </cell>
          <cell r="T51">
            <v>0</v>
          </cell>
          <cell r="V51">
            <v>0</v>
          </cell>
          <cell r="W51">
            <v>0</v>
          </cell>
          <cell r="X51">
            <v>0</v>
          </cell>
        </row>
        <row r="52">
          <cell r="A52" t="str">
            <v>RCC 3.7(a) (4)</v>
          </cell>
          <cell r="B52" t="str">
            <v>M20 concrete  for Beams/Lintels Terrace</v>
          </cell>
          <cell r="C52" t="str">
            <v>Cum</v>
          </cell>
          <cell r="D52">
            <v>1681</v>
          </cell>
          <cell r="E52">
            <v>0</v>
          </cell>
          <cell r="F52">
            <v>0</v>
          </cell>
          <cell r="G52">
            <v>0</v>
          </cell>
          <cell r="H52">
            <v>0</v>
          </cell>
          <cell r="J52">
            <v>0</v>
          </cell>
          <cell r="K52">
            <v>0</v>
          </cell>
          <cell r="L52">
            <v>0</v>
          </cell>
          <cell r="N52">
            <v>0</v>
          </cell>
          <cell r="O52">
            <v>0</v>
          </cell>
          <cell r="P52">
            <v>0</v>
          </cell>
          <cell r="R52">
            <v>0</v>
          </cell>
          <cell r="S52">
            <v>0</v>
          </cell>
          <cell r="T52">
            <v>0</v>
          </cell>
          <cell r="V52">
            <v>0</v>
          </cell>
          <cell r="W52">
            <v>0</v>
          </cell>
          <cell r="X52">
            <v>0</v>
          </cell>
        </row>
        <row r="53">
          <cell r="A53" t="str">
            <v xml:space="preserve">RCC 3.7(b) </v>
          </cell>
          <cell r="B53" t="str">
            <v xml:space="preserve"> ready mix concrete</v>
          </cell>
          <cell r="C53" t="str">
            <v>Cum</v>
          </cell>
          <cell r="D53">
            <v>3200</v>
          </cell>
          <cell r="E53">
            <v>0</v>
          </cell>
          <cell r="F53">
            <v>0</v>
          </cell>
          <cell r="G53">
            <v>0</v>
          </cell>
          <cell r="H53">
            <v>0</v>
          </cell>
          <cell r="J53">
            <v>0</v>
          </cell>
          <cell r="K53">
            <v>0</v>
          </cell>
          <cell r="L53">
            <v>0</v>
          </cell>
          <cell r="N53">
            <v>0</v>
          </cell>
          <cell r="O53">
            <v>0</v>
          </cell>
          <cell r="P53">
            <v>0</v>
          </cell>
          <cell r="R53">
            <v>0</v>
          </cell>
          <cell r="S53">
            <v>0</v>
          </cell>
          <cell r="T53">
            <v>0</v>
          </cell>
          <cell r="V53">
            <v>0</v>
          </cell>
          <cell r="W53">
            <v>0</v>
          </cell>
          <cell r="X53">
            <v>0</v>
          </cell>
        </row>
        <row r="54">
          <cell r="A54" t="str">
            <v>RCC 3.8 (1)</v>
          </cell>
          <cell r="B54" t="str">
            <v xml:space="preserve"> M20 concrete  staircase Ground Floor</v>
          </cell>
          <cell r="C54" t="str">
            <v>Cum</v>
          </cell>
          <cell r="D54">
            <v>1681</v>
          </cell>
          <cell r="E54">
            <v>0</v>
          </cell>
          <cell r="F54">
            <v>0</v>
          </cell>
          <cell r="G54">
            <v>0</v>
          </cell>
          <cell r="H54">
            <v>0</v>
          </cell>
          <cell r="J54">
            <v>0</v>
          </cell>
          <cell r="K54">
            <v>0</v>
          </cell>
          <cell r="L54">
            <v>0</v>
          </cell>
          <cell r="N54">
            <v>0</v>
          </cell>
          <cell r="O54">
            <v>0</v>
          </cell>
          <cell r="P54">
            <v>0</v>
          </cell>
          <cell r="R54">
            <v>0</v>
          </cell>
          <cell r="S54">
            <v>0</v>
          </cell>
          <cell r="T54">
            <v>0</v>
          </cell>
          <cell r="V54">
            <v>0</v>
          </cell>
          <cell r="W54">
            <v>0</v>
          </cell>
          <cell r="X54">
            <v>0</v>
          </cell>
        </row>
        <row r="55">
          <cell r="A55" t="str">
            <v>RCC 3.8 (2)</v>
          </cell>
          <cell r="B55" t="str">
            <v xml:space="preserve"> M20 concrete First Floor</v>
          </cell>
          <cell r="C55" t="str">
            <v>Cum</v>
          </cell>
          <cell r="D55">
            <v>1681</v>
          </cell>
          <cell r="E55">
            <v>7.5</v>
          </cell>
          <cell r="F55">
            <v>12607.5</v>
          </cell>
          <cell r="G55">
            <v>7.5</v>
          </cell>
          <cell r="H55">
            <v>12607.5</v>
          </cell>
          <cell r="I55">
            <v>6.5</v>
          </cell>
          <cell r="J55">
            <v>10926.5</v>
          </cell>
          <cell r="K55">
            <v>0</v>
          </cell>
          <cell r="L55">
            <v>0</v>
          </cell>
          <cell r="N55">
            <v>0</v>
          </cell>
          <cell r="O55">
            <v>0</v>
          </cell>
          <cell r="P55">
            <v>0</v>
          </cell>
          <cell r="R55">
            <v>0</v>
          </cell>
          <cell r="S55">
            <v>0</v>
          </cell>
          <cell r="T55">
            <v>0</v>
          </cell>
          <cell r="V55">
            <v>0</v>
          </cell>
          <cell r="W55">
            <v>6.5</v>
          </cell>
          <cell r="X55">
            <v>10926.5</v>
          </cell>
        </row>
        <row r="56">
          <cell r="A56" t="str">
            <v>RCC 3.8 (3)</v>
          </cell>
          <cell r="B56" t="str">
            <v xml:space="preserve"> M20 concrete staircase Second Floor</v>
          </cell>
          <cell r="C56" t="str">
            <v>Cum</v>
          </cell>
          <cell r="D56">
            <v>1681</v>
          </cell>
          <cell r="E56">
            <v>6</v>
          </cell>
          <cell r="F56">
            <v>10086</v>
          </cell>
          <cell r="G56">
            <v>0</v>
          </cell>
          <cell r="H56">
            <v>0</v>
          </cell>
          <cell r="J56">
            <v>0</v>
          </cell>
          <cell r="K56">
            <v>0</v>
          </cell>
          <cell r="L56">
            <v>0</v>
          </cell>
          <cell r="N56">
            <v>0</v>
          </cell>
          <cell r="O56">
            <v>6</v>
          </cell>
          <cell r="P56">
            <v>10086</v>
          </cell>
          <cell r="Q56">
            <v>4.7</v>
          </cell>
          <cell r="R56">
            <v>7900.7000000000007</v>
          </cell>
          <cell r="S56">
            <v>0</v>
          </cell>
          <cell r="T56">
            <v>0</v>
          </cell>
          <cell r="V56">
            <v>0</v>
          </cell>
          <cell r="W56">
            <v>4.7</v>
          </cell>
          <cell r="X56">
            <v>7900.7000000000007</v>
          </cell>
        </row>
        <row r="57">
          <cell r="A57" t="str">
            <v>RCC 3.9</v>
          </cell>
          <cell r="B57" t="str">
            <v xml:space="preserve"> M20 concrete  for platform/lofts (thk 100mm)</v>
          </cell>
          <cell r="C57" t="str">
            <v>Sqm</v>
          </cell>
          <cell r="D57">
            <v>210</v>
          </cell>
          <cell r="E57">
            <v>0</v>
          </cell>
          <cell r="F57">
            <v>0</v>
          </cell>
          <cell r="G57">
            <v>0</v>
          </cell>
          <cell r="H57">
            <v>0</v>
          </cell>
          <cell r="J57">
            <v>0</v>
          </cell>
          <cell r="K57">
            <v>0</v>
          </cell>
          <cell r="L57">
            <v>0</v>
          </cell>
          <cell r="N57">
            <v>0</v>
          </cell>
          <cell r="O57">
            <v>0</v>
          </cell>
          <cell r="P57">
            <v>0</v>
          </cell>
          <cell r="R57">
            <v>0</v>
          </cell>
          <cell r="S57">
            <v>0</v>
          </cell>
          <cell r="T57">
            <v>0</v>
          </cell>
          <cell r="V57">
            <v>0</v>
          </cell>
          <cell r="W57">
            <v>0</v>
          </cell>
          <cell r="X57">
            <v>0</v>
          </cell>
        </row>
        <row r="58">
          <cell r="A58" t="str">
            <v>RCC3.10 (a) (1)</v>
          </cell>
          <cell r="B58" t="str">
            <v xml:space="preserve"> M20 concree  for Roof Slab Ground Floor</v>
          </cell>
          <cell r="C58" t="str">
            <v>Cum</v>
          </cell>
          <cell r="D58">
            <v>1681</v>
          </cell>
          <cell r="E58">
            <v>0</v>
          </cell>
          <cell r="F58">
            <v>0</v>
          </cell>
          <cell r="G58">
            <v>0</v>
          </cell>
          <cell r="H58">
            <v>0</v>
          </cell>
          <cell r="J58">
            <v>0</v>
          </cell>
          <cell r="K58">
            <v>0</v>
          </cell>
          <cell r="L58">
            <v>0</v>
          </cell>
          <cell r="N58">
            <v>0</v>
          </cell>
          <cell r="O58">
            <v>0</v>
          </cell>
          <cell r="P58">
            <v>0</v>
          </cell>
          <cell r="R58">
            <v>0</v>
          </cell>
          <cell r="S58">
            <v>0</v>
          </cell>
          <cell r="T58">
            <v>0</v>
          </cell>
          <cell r="V58">
            <v>0</v>
          </cell>
          <cell r="W58">
            <v>0</v>
          </cell>
          <cell r="X58">
            <v>0</v>
          </cell>
        </row>
        <row r="59">
          <cell r="A59" t="str">
            <v>RCC3.10 (a) (2)</v>
          </cell>
          <cell r="B59" t="str">
            <v xml:space="preserve"> M20 concree  for Roof Slab First Floor</v>
          </cell>
          <cell r="C59" t="str">
            <v>Cum</v>
          </cell>
          <cell r="D59">
            <v>1681</v>
          </cell>
          <cell r="E59">
            <v>268</v>
          </cell>
          <cell r="F59">
            <v>450508</v>
          </cell>
          <cell r="G59">
            <v>125</v>
          </cell>
          <cell r="H59">
            <v>210125</v>
          </cell>
          <cell r="I59">
            <v>125</v>
          </cell>
          <cell r="J59">
            <v>210125</v>
          </cell>
          <cell r="K59">
            <v>10</v>
          </cell>
          <cell r="L59">
            <v>16810</v>
          </cell>
          <cell r="M59">
            <v>10</v>
          </cell>
          <cell r="N59">
            <v>16810</v>
          </cell>
          <cell r="O59">
            <v>0</v>
          </cell>
          <cell r="P59">
            <v>0</v>
          </cell>
          <cell r="R59">
            <v>0</v>
          </cell>
          <cell r="S59">
            <v>133</v>
          </cell>
          <cell r="T59">
            <v>223573</v>
          </cell>
          <cell r="U59">
            <v>120</v>
          </cell>
          <cell r="V59">
            <v>201720</v>
          </cell>
          <cell r="W59">
            <v>255</v>
          </cell>
          <cell r="X59">
            <v>428655</v>
          </cell>
        </row>
        <row r="60">
          <cell r="A60" t="str">
            <v>RCC3.10 (a) (3)</v>
          </cell>
          <cell r="B60" t="str">
            <v xml:space="preserve"> M20 concree  for Roof Slab Second Floor</v>
          </cell>
          <cell r="C60" t="str">
            <v>Cum</v>
          </cell>
          <cell r="D60">
            <v>1681</v>
          </cell>
          <cell r="E60">
            <v>0</v>
          </cell>
          <cell r="F60">
            <v>0</v>
          </cell>
          <cell r="G60">
            <v>0</v>
          </cell>
          <cell r="H60">
            <v>0</v>
          </cell>
          <cell r="J60">
            <v>0</v>
          </cell>
          <cell r="K60">
            <v>0</v>
          </cell>
          <cell r="L60">
            <v>0</v>
          </cell>
          <cell r="N60">
            <v>0</v>
          </cell>
          <cell r="O60">
            <v>0</v>
          </cell>
          <cell r="P60">
            <v>0</v>
          </cell>
          <cell r="R60">
            <v>0</v>
          </cell>
          <cell r="S60">
            <v>0</v>
          </cell>
          <cell r="T60">
            <v>0</v>
          </cell>
          <cell r="V60">
            <v>0</v>
          </cell>
          <cell r="W60">
            <v>0</v>
          </cell>
          <cell r="X60">
            <v>0</v>
          </cell>
        </row>
        <row r="61">
          <cell r="A61" t="str">
            <v>RCC3.10 (a) (4)</v>
          </cell>
          <cell r="B61" t="str">
            <v xml:space="preserve"> M20 concree  for Roof Slab Third Floor</v>
          </cell>
          <cell r="C61" t="str">
            <v>Cum</v>
          </cell>
          <cell r="D61">
            <v>1681</v>
          </cell>
          <cell r="E61">
            <v>0</v>
          </cell>
          <cell r="F61">
            <v>0</v>
          </cell>
          <cell r="G61">
            <v>0</v>
          </cell>
          <cell r="H61">
            <v>0</v>
          </cell>
          <cell r="J61">
            <v>0</v>
          </cell>
          <cell r="K61">
            <v>0</v>
          </cell>
          <cell r="L61">
            <v>0</v>
          </cell>
          <cell r="N61">
            <v>0</v>
          </cell>
          <cell r="O61">
            <v>0</v>
          </cell>
          <cell r="P61">
            <v>0</v>
          </cell>
          <cell r="R61">
            <v>0</v>
          </cell>
          <cell r="S61">
            <v>0</v>
          </cell>
          <cell r="T61">
            <v>0</v>
          </cell>
          <cell r="V61">
            <v>0</v>
          </cell>
          <cell r="W61">
            <v>0</v>
          </cell>
          <cell r="X61">
            <v>0</v>
          </cell>
        </row>
        <row r="62">
          <cell r="A62" t="str">
            <v>RCC3.10 (a) (5)</v>
          </cell>
          <cell r="B62" t="str">
            <v xml:space="preserve"> M20 concrete using  for Roof Slab Ground Floor For water tank (top and bottom slab)</v>
          </cell>
          <cell r="C62" t="str">
            <v>Cum</v>
          </cell>
          <cell r="D62">
            <v>1882</v>
          </cell>
          <cell r="E62">
            <v>0</v>
          </cell>
          <cell r="F62">
            <v>0</v>
          </cell>
          <cell r="G62">
            <v>0</v>
          </cell>
          <cell r="H62">
            <v>0</v>
          </cell>
          <cell r="J62">
            <v>0</v>
          </cell>
          <cell r="K62">
            <v>0</v>
          </cell>
          <cell r="L62">
            <v>0</v>
          </cell>
          <cell r="N62">
            <v>0</v>
          </cell>
          <cell r="O62">
            <v>0</v>
          </cell>
          <cell r="P62">
            <v>0</v>
          </cell>
          <cell r="R62">
            <v>0</v>
          </cell>
          <cell r="S62">
            <v>0</v>
          </cell>
          <cell r="T62">
            <v>0</v>
          </cell>
          <cell r="V62">
            <v>0</v>
          </cell>
          <cell r="W62">
            <v>0</v>
          </cell>
          <cell r="X62">
            <v>0</v>
          </cell>
        </row>
        <row r="63">
          <cell r="A63" t="str">
            <v xml:space="preserve">RCC3.10 (b) </v>
          </cell>
          <cell r="B63" t="str">
            <v>ready mix concrete</v>
          </cell>
          <cell r="C63" t="str">
            <v>Cum</v>
          </cell>
          <cell r="D63">
            <v>3200</v>
          </cell>
          <cell r="E63">
            <v>0</v>
          </cell>
          <cell r="F63">
            <v>0</v>
          </cell>
          <cell r="G63">
            <v>0</v>
          </cell>
          <cell r="H63">
            <v>0</v>
          </cell>
          <cell r="J63">
            <v>0</v>
          </cell>
          <cell r="K63">
            <v>0</v>
          </cell>
          <cell r="L63">
            <v>0</v>
          </cell>
          <cell r="N63">
            <v>0</v>
          </cell>
          <cell r="O63">
            <v>0</v>
          </cell>
          <cell r="P63">
            <v>0</v>
          </cell>
          <cell r="R63">
            <v>0</v>
          </cell>
          <cell r="S63">
            <v>0</v>
          </cell>
          <cell r="T63">
            <v>0</v>
          </cell>
          <cell r="V63">
            <v>0</v>
          </cell>
          <cell r="W63">
            <v>0</v>
          </cell>
          <cell r="X63">
            <v>0</v>
          </cell>
        </row>
        <row r="64">
          <cell r="A64" t="str">
            <v>ST 4.1</v>
          </cell>
          <cell r="B64" t="str">
            <v xml:space="preserve">steel  reinforcement </v>
          </cell>
          <cell r="C64" t="str">
            <v>MT</v>
          </cell>
          <cell r="D64">
            <v>3962</v>
          </cell>
          <cell r="E64">
            <v>120</v>
          </cell>
          <cell r="F64">
            <v>475440</v>
          </cell>
          <cell r="G64">
            <v>30</v>
          </cell>
          <cell r="H64">
            <v>118860</v>
          </cell>
          <cell r="I64">
            <v>30</v>
          </cell>
          <cell r="J64">
            <v>118860</v>
          </cell>
          <cell r="K64">
            <v>30</v>
          </cell>
          <cell r="L64">
            <v>118860</v>
          </cell>
          <cell r="M64">
            <v>20</v>
          </cell>
          <cell r="N64">
            <v>79240</v>
          </cell>
          <cell r="O64">
            <v>30</v>
          </cell>
          <cell r="P64">
            <v>118860</v>
          </cell>
          <cell r="Q64">
            <v>10</v>
          </cell>
          <cell r="R64">
            <v>39620</v>
          </cell>
          <cell r="S64">
            <v>30</v>
          </cell>
          <cell r="T64">
            <v>118860</v>
          </cell>
          <cell r="U64">
            <v>16</v>
          </cell>
          <cell r="V64">
            <v>63392</v>
          </cell>
          <cell r="W64">
            <v>76</v>
          </cell>
          <cell r="X64">
            <v>301112</v>
          </cell>
        </row>
        <row r="65">
          <cell r="A65" t="str">
            <v>ST 4.2</v>
          </cell>
          <cell r="B65" t="str">
            <v xml:space="preserve"> structural steel members including ., providing two coats of synthetic enamel paint </v>
          </cell>
          <cell r="C65" t="str">
            <v>MT</v>
          </cell>
          <cell r="D65">
            <v>12854</v>
          </cell>
          <cell r="E65">
            <v>0</v>
          </cell>
          <cell r="F65">
            <v>0</v>
          </cell>
          <cell r="G65">
            <v>0</v>
          </cell>
          <cell r="H65">
            <v>0</v>
          </cell>
          <cell r="J65">
            <v>0</v>
          </cell>
          <cell r="K65">
            <v>0</v>
          </cell>
          <cell r="L65">
            <v>0</v>
          </cell>
          <cell r="N65">
            <v>0</v>
          </cell>
          <cell r="O65">
            <v>0</v>
          </cell>
          <cell r="P65">
            <v>0</v>
          </cell>
          <cell r="R65">
            <v>0</v>
          </cell>
          <cell r="S65">
            <v>0</v>
          </cell>
          <cell r="T65">
            <v>0</v>
          </cell>
          <cell r="V65">
            <v>0</v>
          </cell>
          <cell r="W65">
            <v>0</v>
          </cell>
          <cell r="X65">
            <v>0</v>
          </cell>
        </row>
        <row r="66">
          <cell r="A66" t="str">
            <v>ST 4.3</v>
          </cell>
          <cell r="B66" t="str">
            <v xml:space="preserve"> S.S. handrail to staircase</v>
          </cell>
          <cell r="C66" t="str">
            <v>Sqm</v>
          </cell>
          <cell r="D66">
            <v>3000</v>
          </cell>
          <cell r="E66">
            <v>0</v>
          </cell>
          <cell r="F66">
            <v>0</v>
          </cell>
          <cell r="G66">
            <v>0</v>
          </cell>
          <cell r="H66">
            <v>0</v>
          </cell>
          <cell r="J66">
            <v>0</v>
          </cell>
          <cell r="K66">
            <v>0</v>
          </cell>
          <cell r="L66">
            <v>0</v>
          </cell>
          <cell r="N66">
            <v>0</v>
          </cell>
          <cell r="O66">
            <v>0</v>
          </cell>
          <cell r="P66">
            <v>0</v>
          </cell>
          <cell r="R66">
            <v>0</v>
          </cell>
          <cell r="S66">
            <v>0</v>
          </cell>
          <cell r="T66">
            <v>0</v>
          </cell>
          <cell r="V66">
            <v>0</v>
          </cell>
          <cell r="W66">
            <v>0</v>
          </cell>
          <cell r="X66">
            <v>0</v>
          </cell>
        </row>
        <row r="67">
          <cell r="A67" t="str">
            <v>SH 5.1</v>
          </cell>
          <cell r="B67" t="str">
            <v>Shuttering For Plinth Slab/ Beams</v>
          </cell>
          <cell r="C67" t="str">
            <v>Sqm</v>
          </cell>
          <cell r="D67">
            <v>178</v>
          </cell>
          <cell r="E67">
            <v>60</v>
          </cell>
          <cell r="F67">
            <v>10680</v>
          </cell>
          <cell r="G67">
            <v>50</v>
          </cell>
          <cell r="H67">
            <v>8900</v>
          </cell>
          <cell r="I67">
            <v>40</v>
          </cell>
          <cell r="J67">
            <v>7120</v>
          </cell>
          <cell r="K67">
            <v>10</v>
          </cell>
          <cell r="L67">
            <v>1780</v>
          </cell>
          <cell r="M67">
            <v>10</v>
          </cell>
          <cell r="N67">
            <v>1780</v>
          </cell>
          <cell r="O67">
            <v>0</v>
          </cell>
          <cell r="P67">
            <v>0</v>
          </cell>
          <cell r="R67">
            <v>0</v>
          </cell>
          <cell r="S67">
            <v>0</v>
          </cell>
          <cell r="T67">
            <v>0</v>
          </cell>
          <cell r="V67">
            <v>0</v>
          </cell>
          <cell r="W67">
            <v>50</v>
          </cell>
          <cell r="X67">
            <v>8900</v>
          </cell>
        </row>
        <row r="68">
          <cell r="A68" t="str">
            <v>SH 5.2</v>
          </cell>
          <cell r="B68" t="str">
            <v>Shuttering For Cill Slab</v>
          </cell>
          <cell r="C68" t="str">
            <v>Sqm</v>
          </cell>
          <cell r="D68">
            <v>261</v>
          </cell>
          <cell r="E68">
            <v>65</v>
          </cell>
          <cell r="F68">
            <v>16965</v>
          </cell>
          <cell r="G68">
            <v>65</v>
          </cell>
          <cell r="H68">
            <v>16965</v>
          </cell>
          <cell r="I68">
            <v>37</v>
          </cell>
          <cell r="J68">
            <v>9657</v>
          </cell>
          <cell r="K68">
            <v>0</v>
          </cell>
          <cell r="L68">
            <v>0</v>
          </cell>
          <cell r="N68">
            <v>0</v>
          </cell>
          <cell r="O68">
            <v>0</v>
          </cell>
          <cell r="P68">
            <v>0</v>
          </cell>
          <cell r="R68">
            <v>0</v>
          </cell>
          <cell r="S68">
            <v>0</v>
          </cell>
          <cell r="T68">
            <v>0</v>
          </cell>
          <cell r="V68">
            <v>0</v>
          </cell>
          <cell r="W68">
            <v>37</v>
          </cell>
          <cell r="X68">
            <v>9657</v>
          </cell>
        </row>
        <row r="69">
          <cell r="A69" t="str">
            <v>SH 5.3</v>
          </cell>
          <cell r="B69" t="str">
            <v>Shuttering For Column Footing / Foundation</v>
          </cell>
          <cell r="C69" t="str">
            <v>Sqm</v>
          </cell>
          <cell r="D69">
            <v>166</v>
          </cell>
          <cell r="E69">
            <v>0</v>
          </cell>
          <cell r="F69">
            <v>0</v>
          </cell>
          <cell r="G69">
            <v>0</v>
          </cell>
          <cell r="H69">
            <v>0</v>
          </cell>
          <cell r="J69">
            <v>0</v>
          </cell>
          <cell r="K69">
            <v>0</v>
          </cell>
          <cell r="L69">
            <v>0</v>
          </cell>
          <cell r="N69">
            <v>0</v>
          </cell>
          <cell r="O69">
            <v>0</v>
          </cell>
          <cell r="P69">
            <v>0</v>
          </cell>
          <cell r="R69">
            <v>0</v>
          </cell>
          <cell r="S69">
            <v>0</v>
          </cell>
          <cell r="T69">
            <v>0</v>
          </cell>
          <cell r="V69">
            <v>0</v>
          </cell>
          <cell r="W69">
            <v>0</v>
          </cell>
          <cell r="X69">
            <v>0</v>
          </cell>
        </row>
        <row r="70">
          <cell r="A70" t="str">
            <v>SH 5.4</v>
          </cell>
          <cell r="B70" t="str">
            <v>Shuttering  For Columns / Pedestals</v>
          </cell>
          <cell r="C70" t="str">
            <v>Sqm</v>
          </cell>
          <cell r="D70">
            <v>189</v>
          </cell>
          <cell r="E70">
            <v>450</v>
          </cell>
          <cell r="F70">
            <v>85050</v>
          </cell>
          <cell r="G70">
            <v>0</v>
          </cell>
          <cell r="H70">
            <v>0</v>
          </cell>
          <cell r="J70">
            <v>0</v>
          </cell>
          <cell r="K70">
            <v>90</v>
          </cell>
          <cell r="L70">
            <v>17010</v>
          </cell>
          <cell r="M70">
            <v>90</v>
          </cell>
          <cell r="N70">
            <v>17010</v>
          </cell>
          <cell r="O70">
            <v>180</v>
          </cell>
          <cell r="P70">
            <v>34020</v>
          </cell>
          <cell r="Q70">
            <v>180</v>
          </cell>
          <cell r="R70">
            <v>34020</v>
          </cell>
          <cell r="S70">
            <v>180</v>
          </cell>
          <cell r="T70">
            <v>34020</v>
          </cell>
          <cell r="U70">
            <v>80</v>
          </cell>
          <cell r="V70">
            <v>15120</v>
          </cell>
          <cell r="W70">
            <v>350</v>
          </cell>
          <cell r="X70">
            <v>66150</v>
          </cell>
        </row>
        <row r="71">
          <cell r="A71" t="str">
            <v>SH 5.5</v>
          </cell>
          <cell r="B71" t="str">
            <v>Shuttering For Beam / Lintels</v>
          </cell>
          <cell r="C71" t="str">
            <v>Sqm</v>
          </cell>
          <cell r="D71">
            <v>231</v>
          </cell>
          <cell r="E71">
            <v>1640</v>
          </cell>
          <cell r="F71">
            <v>378840</v>
          </cell>
          <cell r="G71">
            <v>820</v>
          </cell>
          <cell r="H71">
            <v>189420</v>
          </cell>
          <cell r="I71">
            <v>1000</v>
          </cell>
          <cell r="J71">
            <v>231000</v>
          </cell>
          <cell r="K71">
            <v>0</v>
          </cell>
          <cell r="L71">
            <v>0</v>
          </cell>
          <cell r="N71">
            <v>0</v>
          </cell>
          <cell r="O71">
            <v>820</v>
          </cell>
          <cell r="P71">
            <v>189420</v>
          </cell>
          <cell r="Q71">
            <v>1240</v>
          </cell>
          <cell r="R71">
            <v>286440</v>
          </cell>
          <cell r="S71">
            <v>0</v>
          </cell>
          <cell r="T71">
            <v>0</v>
          </cell>
          <cell r="V71">
            <v>0</v>
          </cell>
          <cell r="W71">
            <v>2240</v>
          </cell>
          <cell r="X71">
            <v>517440</v>
          </cell>
        </row>
        <row r="72">
          <cell r="A72" t="str">
            <v>SH 5.6</v>
          </cell>
          <cell r="B72" t="str">
            <v>Shuttering For R.C. Wall</v>
          </cell>
          <cell r="C72" t="str">
            <v>Sqm</v>
          </cell>
          <cell r="D72">
            <v>205</v>
          </cell>
          <cell r="E72">
            <v>65</v>
          </cell>
          <cell r="F72">
            <v>13325</v>
          </cell>
          <cell r="G72">
            <v>0</v>
          </cell>
          <cell r="H72">
            <v>0</v>
          </cell>
          <cell r="J72">
            <v>0</v>
          </cell>
          <cell r="K72">
            <v>0</v>
          </cell>
          <cell r="L72">
            <v>0</v>
          </cell>
          <cell r="N72">
            <v>0</v>
          </cell>
          <cell r="O72">
            <v>65</v>
          </cell>
          <cell r="P72">
            <v>13325</v>
          </cell>
          <cell r="R72">
            <v>0</v>
          </cell>
          <cell r="S72">
            <v>0</v>
          </cell>
          <cell r="T72">
            <v>0</v>
          </cell>
          <cell r="V72">
            <v>0</v>
          </cell>
          <cell r="W72">
            <v>0</v>
          </cell>
          <cell r="X72">
            <v>0</v>
          </cell>
        </row>
        <row r="73">
          <cell r="A73" t="str">
            <v>SH 5.7</v>
          </cell>
          <cell r="B73" t="str">
            <v>Shuttering For Staircase</v>
          </cell>
          <cell r="C73" t="str">
            <v>Sqm</v>
          </cell>
          <cell r="D73">
            <v>213</v>
          </cell>
          <cell r="E73">
            <v>40</v>
          </cell>
          <cell r="F73">
            <v>8520</v>
          </cell>
          <cell r="G73">
            <v>0</v>
          </cell>
          <cell r="H73">
            <v>0</v>
          </cell>
          <cell r="J73">
            <v>0</v>
          </cell>
          <cell r="K73">
            <v>0</v>
          </cell>
          <cell r="L73">
            <v>0</v>
          </cell>
          <cell r="N73">
            <v>0</v>
          </cell>
          <cell r="O73">
            <v>40</v>
          </cell>
          <cell r="P73">
            <v>8520</v>
          </cell>
          <cell r="Q73">
            <v>180</v>
          </cell>
          <cell r="R73">
            <v>38340</v>
          </cell>
          <cell r="S73">
            <v>0</v>
          </cell>
          <cell r="T73">
            <v>0</v>
          </cell>
          <cell r="V73">
            <v>0</v>
          </cell>
          <cell r="W73">
            <v>180</v>
          </cell>
          <cell r="X73">
            <v>38340</v>
          </cell>
        </row>
        <row r="74">
          <cell r="A74" t="str">
            <v>SH 5.8</v>
          </cell>
          <cell r="B74" t="str">
            <v>Shuttering For Roof Slab</v>
          </cell>
          <cell r="C74" t="str">
            <v>Sqm</v>
          </cell>
          <cell r="D74">
            <v>183</v>
          </cell>
          <cell r="E74">
            <v>2200</v>
          </cell>
          <cell r="F74">
            <v>402600</v>
          </cell>
          <cell r="G74">
            <v>1100</v>
          </cell>
          <cell r="H74">
            <v>201300</v>
          </cell>
          <cell r="I74">
            <v>1000</v>
          </cell>
          <cell r="J74">
            <v>183000</v>
          </cell>
          <cell r="K74">
            <v>0</v>
          </cell>
          <cell r="L74">
            <v>0</v>
          </cell>
          <cell r="N74">
            <v>0</v>
          </cell>
          <cell r="O74">
            <v>1100</v>
          </cell>
          <cell r="P74">
            <v>201300</v>
          </cell>
          <cell r="Q74">
            <v>900</v>
          </cell>
          <cell r="R74">
            <v>164700</v>
          </cell>
          <cell r="S74">
            <v>0</v>
          </cell>
          <cell r="T74">
            <v>0</v>
          </cell>
          <cell r="V74">
            <v>0</v>
          </cell>
          <cell r="W74">
            <v>1900</v>
          </cell>
          <cell r="X74">
            <v>347700</v>
          </cell>
        </row>
        <row r="75">
          <cell r="A75" t="str">
            <v>SH 5.9</v>
          </cell>
          <cell r="B75" t="str">
            <v>Shuttering For Chajja/Platforms</v>
          </cell>
          <cell r="C75" t="str">
            <v>Sqm</v>
          </cell>
          <cell r="D75">
            <v>261</v>
          </cell>
          <cell r="E75">
            <v>200</v>
          </cell>
          <cell r="F75">
            <v>52200</v>
          </cell>
          <cell r="G75">
            <v>0</v>
          </cell>
          <cell r="H75">
            <v>0</v>
          </cell>
          <cell r="J75">
            <v>0</v>
          </cell>
          <cell r="K75">
            <v>100</v>
          </cell>
          <cell r="L75">
            <v>26100</v>
          </cell>
          <cell r="M75">
            <v>80</v>
          </cell>
          <cell r="N75">
            <v>20880</v>
          </cell>
          <cell r="O75">
            <v>0</v>
          </cell>
          <cell r="P75">
            <v>0</v>
          </cell>
          <cell r="R75">
            <v>0</v>
          </cell>
          <cell r="S75">
            <v>100</v>
          </cell>
          <cell r="T75">
            <v>26100</v>
          </cell>
          <cell r="U75">
            <v>75</v>
          </cell>
          <cell r="V75">
            <v>19575</v>
          </cell>
          <cell r="W75">
            <v>155</v>
          </cell>
          <cell r="X75">
            <v>40455</v>
          </cell>
        </row>
        <row r="76">
          <cell r="A76" t="str">
            <v>SH 5.10</v>
          </cell>
          <cell r="B76" t="str">
            <v>Shuttering For PCC</v>
          </cell>
          <cell r="C76" t="str">
            <v>Sqm</v>
          </cell>
          <cell r="D76">
            <v>166</v>
          </cell>
          <cell r="E76">
            <v>0</v>
          </cell>
          <cell r="F76">
            <v>0</v>
          </cell>
          <cell r="G76">
            <v>0</v>
          </cell>
          <cell r="H76">
            <v>0</v>
          </cell>
          <cell r="J76">
            <v>0</v>
          </cell>
          <cell r="K76">
            <v>0</v>
          </cell>
          <cell r="L76">
            <v>0</v>
          </cell>
          <cell r="N76">
            <v>0</v>
          </cell>
          <cell r="O76">
            <v>0</v>
          </cell>
          <cell r="P76">
            <v>0</v>
          </cell>
          <cell r="R76">
            <v>0</v>
          </cell>
          <cell r="S76">
            <v>0</v>
          </cell>
          <cell r="T76">
            <v>0</v>
          </cell>
          <cell r="V76">
            <v>0</v>
          </cell>
          <cell r="W76">
            <v>0</v>
          </cell>
          <cell r="X76">
            <v>0</v>
          </cell>
        </row>
        <row r="77">
          <cell r="A77" t="str">
            <v>SH 5.11</v>
          </cell>
          <cell r="B77" t="str">
            <v>Shuttering For curved slab</v>
          </cell>
          <cell r="C77" t="str">
            <v>Sqm</v>
          </cell>
          <cell r="D77">
            <v>261</v>
          </cell>
          <cell r="E77">
            <v>0</v>
          </cell>
          <cell r="F77">
            <v>0</v>
          </cell>
          <cell r="G77">
            <v>0</v>
          </cell>
          <cell r="H77">
            <v>0</v>
          </cell>
          <cell r="J77">
            <v>0</v>
          </cell>
          <cell r="K77">
            <v>0</v>
          </cell>
          <cell r="L77">
            <v>0</v>
          </cell>
          <cell r="N77">
            <v>0</v>
          </cell>
          <cell r="O77">
            <v>0</v>
          </cell>
          <cell r="P77">
            <v>0</v>
          </cell>
          <cell r="R77">
            <v>0</v>
          </cell>
          <cell r="S77">
            <v>0</v>
          </cell>
          <cell r="T77">
            <v>0</v>
          </cell>
          <cell r="V77">
            <v>0</v>
          </cell>
          <cell r="W77">
            <v>0</v>
          </cell>
          <cell r="X77">
            <v>0</v>
          </cell>
        </row>
        <row r="78">
          <cell r="A78" t="str">
            <v>MW 6.1</v>
          </cell>
          <cell r="B78" t="str">
            <v xml:space="preserve">SSM stones hammer dressed in CM 1:8 for foundation and plinth in courses </v>
          </cell>
          <cell r="C78" t="str">
            <v>Cum</v>
          </cell>
          <cell r="D78">
            <v>982</v>
          </cell>
          <cell r="E78">
            <v>0</v>
          </cell>
          <cell r="F78">
            <v>0</v>
          </cell>
          <cell r="G78">
            <v>0</v>
          </cell>
          <cell r="H78">
            <v>0</v>
          </cell>
          <cell r="J78">
            <v>0</v>
          </cell>
          <cell r="K78">
            <v>0</v>
          </cell>
          <cell r="L78">
            <v>0</v>
          </cell>
          <cell r="N78">
            <v>0</v>
          </cell>
          <cell r="O78">
            <v>0</v>
          </cell>
          <cell r="P78">
            <v>0</v>
          </cell>
          <cell r="R78">
            <v>0</v>
          </cell>
          <cell r="S78">
            <v>0</v>
          </cell>
          <cell r="T78">
            <v>0</v>
          </cell>
          <cell r="V78">
            <v>0</v>
          </cell>
          <cell r="W78">
            <v>0</v>
          </cell>
          <cell r="X78">
            <v>0</v>
          </cell>
        </row>
        <row r="79">
          <cell r="A79" t="str">
            <v>MW 6.2</v>
          </cell>
          <cell r="B79" t="str">
            <v>SSM in basement/plinth in CM 1:6  , chisel dressed and 2 line dressing</v>
          </cell>
          <cell r="C79" t="str">
            <v>Cum</v>
          </cell>
          <cell r="D79">
            <v>1416</v>
          </cell>
          <cell r="E79">
            <v>0</v>
          </cell>
          <cell r="F79">
            <v>0</v>
          </cell>
          <cell r="G79">
            <v>0</v>
          </cell>
          <cell r="H79">
            <v>0</v>
          </cell>
          <cell r="J79">
            <v>0</v>
          </cell>
          <cell r="K79">
            <v>0</v>
          </cell>
          <cell r="L79">
            <v>0</v>
          </cell>
          <cell r="N79">
            <v>0</v>
          </cell>
          <cell r="O79">
            <v>0</v>
          </cell>
          <cell r="P79">
            <v>0</v>
          </cell>
          <cell r="R79">
            <v>0</v>
          </cell>
          <cell r="S79">
            <v>0</v>
          </cell>
          <cell r="T79">
            <v>0</v>
          </cell>
          <cell r="V79">
            <v>0</v>
          </cell>
          <cell r="W79">
            <v>0</v>
          </cell>
          <cell r="X79">
            <v>0</v>
          </cell>
        </row>
        <row r="80">
          <cell r="A80" t="str">
            <v>MW 6.3 (1)</v>
          </cell>
          <cell r="B80" t="str">
            <v>constructing walls  with blocks of 40x20x15cm  Ground Floor</v>
          </cell>
          <cell r="C80" t="str">
            <v>Sqm</v>
          </cell>
          <cell r="D80">
            <v>338</v>
          </cell>
          <cell r="E80">
            <v>400</v>
          </cell>
          <cell r="F80">
            <v>135200</v>
          </cell>
          <cell r="G80">
            <v>150</v>
          </cell>
          <cell r="H80">
            <v>50700</v>
          </cell>
          <cell r="I80">
            <v>150</v>
          </cell>
          <cell r="J80">
            <v>50700</v>
          </cell>
          <cell r="K80">
            <v>150</v>
          </cell>
          <cell r="L80">
            <v>50700</v>
          </cell>
          <cell r="M80">
            <v>150</v>
          </cell>
          <cell r="N80">
            <v>50700</v>
          </cell>
          <cell r="O80">
            <v>100</v>
          </cell>
          <cell r="P80">
            <v>33800</v>
          </cell>
          <cell r="Q80">
            <v>100</v>
          </cell>
          <cell r="R80">
            <v>33800</v>
          </cell>
          <cell r="S80">
            <v>0</v>
          </cell>
          <cell r="T80">
            <v>0</v>
          </cell>
          <cell r="V80">
            <v>0</v>
          </cell>
          <cell r="W80">
            <v>400</v>
          </cell>
          <cell r="X80">
            <v>135200</v>
          </cell>
        </row>
        <row r="81">
          <cell r="A81" t="str">
            <v>MW 6.3 (2)</v>
          </cell>
          <cell r="B81" t="str">
            <v>constructing walls  with blocks of 40x20x15cm  First Floor</v>
          </cell>
          <cell r="C81" t="str">
            <v>Sqm</v>
          </cell>
          <cell r="D81">
            <v>344</v>
          </cell>
          <cell r="E81">
            <v>200</v>
          </cell>
          <cell r="F81">
            <v>68800</v>
          </cell>
          <cell r="G81">
            <v>0</v>
          </cell>
          <cell r="H81">
            <v>0</v>
          </cell>
          <cell r="J81">
            <v>0</v>
          </cell>
          <cell r="K81">
            <v>0</v>
          </cell>
          <cell r="L81">
            <v>0</v>
          </cell>
          <cell r="N81">
            <v>0</v>
          </cell>
          <cell r="O81">
            <v>50</v>
          </cell>
          <cell r="P81">
            <v>17200</v>
          </cell>
          <cell r="R81">
            <v>0</v>
          </cell>
          <cell r="S81">
            <v>150</v>
          </cell>
          <cell r="T81">
            <v>51600</v>
          </cell>
          <cell r="V81">
            <v>0</v>
          </cell>
          <cell r="W81">
            <v>0</v>
          </cell>
          <cell r="X81">
            <v>0</v>
          </cell>
        </row>
        <row r="82">
          <cell r="A82" t="str">
            <v>MW 6.3 (3)</v>
          </cell>
          <cell r="B82" t="str">
            <v>constructing walls  with blocks of 40x20x15cm  Second Floor</v>
          </cell>
          <cell r="C82" t="str">
            <v>Sqm</v>
          </cell>
          <cell r="D82">
            <v>350</v>
          </cell>
          <cell r="E82">
            <v>0</v>
          </cell>
          <cell r="F82">
            <v>0</v>
          </cell>
          <cell r="G82">
            <v>0</v>
          </cell>
          <cell r="H82">
            <v>0</v>
          </cell>
          <cell r="J82">
            <v>0</v>
          </cell>
          <cell r="K82">
            <v>0</v>
          </cell>
          <cell r="L82">
            <v>0</v>
          </cell>
          <cell r="N82">
            <v>0</v>
          </cell>
          <cell r="O82">
            <v>0</v>
          </cell>
          <cell r="P82">
            <v>0</v>
          </cell>
          <cell r="R82">
            <v>0</v>
          </cell>
          <cell r="S82">
            <v>0</v>
          </cell>
          <cell r="T82">
            <v>0</v>
          </cell>
          <cell r="V82">
            <v>0</v>
          </cell>
          <cell r="W82">
            <v>0</v>
          </cell>
          <cell r="X82">
            <v>0</v>
          </cell>
        </row>
        <row r="83">
          <cell r="A83" t="str">
            <v>MW 6.3 (4)</v>
          </cell>
          <cell r="B83" t="str">
            <v>constructing walls  with blocks of 40x20x15cm  Third Floor</v>
          </cell>
          <cell r="C83" t="str">
            <v>Sqm</v>
          </cell>
          <cell r="D83">
            <v>356</v>
          </cell>
          <cell r="E83">
            <v>0</v>
          </cell>
          <cell r="F83">
            <v>0</v>
          </cell>
          <cell r="G83">
            <v>0</v>
          </cell>
          <cell r="H83">
            <v>0</v>
          </cell>
          <cell r="J83">
            <v>0</v>
          </cell>
          <cell r="K83">
            <v>0</v>
          </cell>
          <cell r="L83">
            <v>0</v>
          </cell>
          <cell r="N83">
            <v>0</v>
          </cell>
          <cell r="O83">
            <v>0</v>
          </cell>
          <cell r="P83">
            <v>0</v>
          </cell>
          <cell r="R83">
            <v>0</v>
          </cell>
          <cell r="S83">
            <v>0</v>
          </cell>
          <cell r="T83">
            <v>0</v>
          </cell>
          <cell r="V83">
            <v>0</v>
          </cell>
          <cell r="W83">
            <v>0</v>
          </cell>
          <cell r="X83">
            <v>0</v>
          </cell>
        </row>
        <row r="84">
          <cell r="A84" t="str">
            <v>MW 6.4 (1)</v>
          </cell>
          <cell r="B84" t="str">
            <v>115mm thick brick partition wall in Ground Floor</v>
          </cell>
          <cell r="C84" t="str">
            <v>Sqm</v>
          </cell>
          <cell r="D84">
            <v>276</v>
          </cell>
          <cell r="E84">
            <v>70</v>
          </cell>
          <cell r="F84">
            <v>19320</v>
          </cell>
          <cell r="G84">
            <v>0</v>
          </cell>
          <cell r="H84">
            <v>0</v>
          </cell>
          <cell r="J84">
            <v>0</v>
          </cell>
          <cell r="K84">
            <v>35</v>
          </cell>
          <cell r="L84">
            <v>9660</v>
          </cell>
          <cell r="M84">
            <v>35</v>
          </cell>
          <cell r="N84">
            <v>9660</v>
          </cell>
          <cell r="O84">
            <v>35</v>
          </cell>
          <cell r="P84">
            <v>9660</v>
          </cell>
          <cell r="Q84">
            <v>40</v>
          </cell>
          <cell r="R84">
            <v>11040</v>
          </cell>
          <cell r="S84">
            <v>0</v>
          </cell>
          <cell r="T84">
            <v>0</v>
          </cell>
          <cell r="V84">
            <v>0</v>
          </cell>
          <cell r="W84">
            <v>75</v>
          </cell>
          <cell r="X84">
            <v>20700</v>
          </cell>
        </row>
        <row r="85">
          <cell r="A85" t="str">
            <v>MW 6.4 (2)</v>
          </cell>
          <cell r="B85" t="str">
            <v>115mm thick brick partition wall in First Floor</v>
          </cell>
          <cell r="C85" t="str">
            <v>Sqm</v>
          </cell>
          <cell r="D85">
            <v>276</v>
          </cell>
          <cell r="E85">
            <v>0</v>
          </cell>
          <cell r="F85">
            <v>0</v>
          </cell>
          <cell r="G85">
            <v>0</v>
          </cell>
          <cell r="H85">
            <v>0</v>
          </cell>
          <cell r="J85">
            <v>0</v>
          </cell>
          <cell r="K85">
            <v>0</v>
          </cell>
          <cell r="L85">
            <v>0</v>
          </cell>
          <cell r="N85">
            <v>0</v>
          </cell>
          <cell r="O85">
            <v>0</v>
          </cell>
          <cell r="P85">
            <v>0</v>
          </cell>
          <cell r="R85">
            <v>0</v>
          </cell>
          <cell r="S85">
            <v>0</v>
          </cell>
          <cell r="T85">
            <v>0</v>
          </cell>
          <cell r="V85">
            <v>0</v>
          </cell>
          <cell r="W85">
            <v>0</v>
          </cell>
          <cell r="X85">
            <v>0</v>
          </cell>
        </row>
        <row r="86">
          <cell r="A86" t="str">
            <v>MW 6.4 (3)</v>
          </cell>
          <cell r="B86" t="str">
            <v>115mm thick brick partition wall in Second Floor</v>
          </cell>
          <cell r="C86" t="str">
            <v>Sqm</v>
          </cell>
          <cell r="D86">
            <v>276</v>
          </cell>
          <cell r="E86">
            <v>0</v>
          </cell>
          <cell r="F86">
            <v>0</v>
          </cell>
          <cell r="G86">
            <v>0</v>
          </cell>
          <cell r="H86">
            <v>0</v>
          </cell>
          <cell r="J86">
            <v>0</v>
          </cell>
          <cell r="K86">
            <v>0</v>
          </cell>
          <cell r="L86">
            <v>0</v>
          </cell>
          <cell r="N86">
            <v>0</v>
          </cell>
          <cell r="O86">
            <v>0</v>
          </cell>
          <cell r="P86">
            <v>0</v>
          </cell>
          <cell r="R86">
            <v>0</v>
          </cell>
          <cell r="S86">
            <v>0</v>
          </cell>
          <cell r="T86">
            <v>0</v>
          </cell>
          <cell r="V86">
            <v>0</v>
          </cell>
          <cell r="W86">
            <v>0</v>
          </cell>
          <cell r="X86">
            <v>0</v>
          </cell>
        </row>
        <row r="87">
          <cell r="A87" t="str">
            <v>MW 6.4 (4)</v>
          </cell>
          <cell r="B87" t="str">
            <v>115mm thick brick partition wall inTerrace Floor</v>
          </cell>
          <cell r="C87" t="str">
            <v>Sqm</v>
          </cell>
          <cell r="D87">
            <v>276</v>
          </cell>
          <cell r="E87">
            <v>0</v>
          </cell>
          <cell r="F87">
            <v>0</v>
          </cell>
          <cell r="G87">
            <v>0</v>
          </cell>
          <cell r="H87">
            <v>0</v>
          </cell>
          <cell r="J87">
            <v>0</v>
          </cell>
          <cell r="K87">
            <v>0</v>
          </cell>
          <cell r="L87">
            <v>0</v>
          </cell>
          <cell r="N87">
            <v>0</v>
          </cell>
          <cell r="O87">
            <v>0</v>
          </cell>
          <cell r="P87">
            <v>0</v>
          </cell>
          <cell r="R87">
            <v>0</v>
          </cell>
          <cell r="S87">
            <v>0</v>
          </cell>
          <cell r="T87">
            <v>0</v>
          </cell>
          <cell r="V87">
            <v>0</v>
          </cell>
          <cell r="W87">
            <v>0</v>
          </cell>
          <cell r="X87">
            <v>0</v>
          </cell>
        </row>
        <row r="88">
          <cell r="A88" t="str">
            <v>MW 6.5 (1)</v>
          </cell>
          <cell r="B88" t="str">
            <v>230mm thk. masonry in CM 1:6 Ground Floor</v>
          </cell>
          <cell r="C88" t="str">
            <v>Cum</v>
          </cell>
          <cell r="D88">
            <v>1789</v>
          </cell>
          <cell r="E88">
            <v>100</v>
          </cell>
          <cell r="F88">
            <v>178900</v>
          </cell>
          <cell r="G88">
            <v>25</v>
          </cell>
          <cell r="H88">
            <v>44725</v>
          </cell>
          <cell r="I88">
            <v>50</v>
          </cell>
          <cell r="J88">
            <v>89450</v>
          </cell>
          <cell r="K88">
            <v>25</v>
          </cell>
          <cell r="L88">
            <v>44725</v>
          </cell>
          <cell r="M88">
            <v>50</v>
          </cell>
          <cell r="N88">
            <v>89450</v>
          </cell>
          <cell r="O88">
            <v>50</v>
          </cell>
          <cell r="P88">
            <v>89450</v>
          </cell>
          <cell r="Q88">
            <v>50</v>
          </cell>
          <cell r="R88">
            <v>89450</v>
          </cell>
          <cell r="S88">
            <v>0</v>
          </cell>
          <cell r="T88">
            <v>0</v>
          </cell>
          <cell r="V88">
            <v>0</v>
          </cell>
          <cell r="W88">
            <v>150</v>
          </cell>
          <cell r="X88">
            <v>268350</v>
          </cell>
        </row>
        <row r="89">
          <cell r="A89" t="str">
            <v>MW 6.5 (2)</v>
          </cell>
          <cell r="B89" t="str">
            <v>230mm thk. masonry in CM 1:6 First Floor</v>
          </cell>
          <cell r="C89" t="str">
            <v>Cum</v>
          </cell>
          <cell r="D89">
            <v>1789</v>
          </cell>
          <cell r="E89">
            <v>150</v>
          </cell>
          <cell r="F89">
            <v>268350</v>
          </cell>
          <cell r="G89">
            <v>0</v>
          </cell>
          <cell r="H89">
            <v>0</v>
          </cell>
          <cell r="J89">
            <v>0</v>
          </cell>
          <cell r="K89">
            <v>0</v>
          </cell>
          <cell r="L89">
            <v>0</v>
          </cell>
          <cell r="N89">
            <v>0</v>
          </cell>
          <cell r="O89">
            <v>50</v>
          </cell>
          <cell r="P89">
            <v>89450</v>
          </cell>
          <cell r="R89">
            <v>0</v>
          </cell>
          <cell r="S89">
            <v>100</v>
          </cell>
          <cell r="T89">
            <v>178900</v>
          </cell>
          <cell r="V89">
            <v>0</v>
          </cell>
          <cell r="W89">
            <v>0</v>
          </cell>
          <cell r="X89">
            <v>0</v>
          </cell>
        </row>
        <row r="90">
          <cell r="A90" t="str">
            <v>MW 6.5 (3)</v>
          </cell>
          <cell r="B90" t="str">
            <v>230mm thk. masonry in CM 1:6 Second Floor</v>
          </cell>
          <cell r="C90" t="str">
            <v>Cum</v>
          </cell>
          <cell r="D90">
            <v>1789</v>
          </cell>
          <cell r="E90">
            <v>0</v>
          </cell>
          <cell r="F90">
            <v>0</v>
          </cell>
          <cell r="G90">
            <v>0</v>
          </cell>
          <cell r="H90">
            <v>0</v>
          </cell>
          <cell r="J90">
            <v>0</v>
          </cell>
          <cell r="K90">
            <v>0</v>
          </cell>
          <cell r="L90">
            <v>0</v>
          </cell>
          <cell r="N90">
            <v>0</v>
          </cell>
          <cell r="O90">
            <v>0</v>
          </cell>
          <cell r="P90">
            <v>0</v>
          </cell>
          <cell r="R90">
            <v>0</v>
          </cell>
          <cell r="S90">
            <v>0</v>
          </cell>
          <cell r="T90">
            <v>0</v>
          </cell>
          <cell r="V90">
            <v>0</v>
          </cell>
          <cell r="W90">
            <v>0</v>
          </cell>
          <cell r="X90">
            <v>0</v>
          </cell>
        </row>
        <row r="91">
          <cell r="A91" t="str">
            <v>MW 6.5 (4)</v>
          </cell>
          <cell r="B91" t="str">
            <v>230mm thk. masonry in CM 1:6 Third Floor</v>
          </cell>
          <cell r="C91" t="str">
            <v>Cum</v>
          </cell>
          <cell r="D91">
            <v>1789</v>
          </cell>
          <cell r="E91">
            <v>0</v>
          </cell>
          <cell r="F91">
            <v>0</v>
          </cell>
          <cell r="G91">
            <v>0</v>
          </cell>
          <cell r="H91">
            <v>0</v>
          </cell>
          <cell r="J91">
            <v>0</v>
          </cell>
          <cell r="K91">
            <v>0</v>
          </cell>
          <cell r="L91">
            <v>0</v>
          </cell>
          <cell r="N91">
            <v>0</v>
          </cell>
          <cell r="O91">
            <v>0</v>
          </cell>
          <cell r="P91">
            <v>0</v>
          </cell>
          <cell r="R91">
            <v>0</v>
          </cell>
          <cell r="S91">
            <v>0</v>
          </cell>
          <cell r="T91">
            <v>0</v>
          </cell>
          <cell r="V91">
            <v>0</v>
          </cell>
          <cell r="W91">
            <v>0</v>
          </cell>
          <cell r="X91">
            <v>0</v>
          </cell>
        </row>
        <row r="92">
          <cell r="A92" t="str">
            <v>MW 6.6</v>
          </cell>
          <cell r="B92" t="str">
            <v xml:space="preserve"> solid block work of 40x20x20cm with CM 1:6 </v>
          </cell>
          <cell r="C92" t="str">
            <v>Sqm</v>
          </cell>
          <cell r="D92">
            <v>378</v>
          </cell>
          <cell r="E92">
            <v>0</v>
          </cell>
          <cell r="F92">
            <v>0</v>
          </cell>
          <cell r="G92">
            <v>0</v>
          </cell>
          <cell r="H92">
            <v>0</v>
          </cell>
          <cell r="J92">
            <v>0</v>
          </cell>
          <cell r="K92">
            <v>0</v>
          </cell>
          <cell r="L92">
            <v>0</v>
          </cell>
          <cell r="N92">
            <v>0</v>
          </cell>
          <cell r="O92">
            <v>0</v>
          </cell>
          <cell r="P92">
            <v>0</v>
          </cell>
          <cell r="R92">
            <v>0</v>
          </cell>
          <cell r="S92">
            <v>0</v>
          </cell>
          <cell r="T92">
            <v>0</v>
          </cell>
          <cell r="V92">
            <v>0</v>
          </cell>
          <cell r="W92">
            <v>0</v>
          </cell>
          <cell r="X92">
            <v>0</v>
          </cell>
        </row>
        <row r="93">
          <cell r="A93" t="str">
            <v>PL 7.1 (1)</v>
          </cell>
          <cell r="B93" t="str">
            <v>Plastering  in CM 1:4, 12mm thk including providing plaster mesh Ground Floor</v>
          </cell>
          <cell r="C93" t="str">
            <v>Sqm</v>
          </cell>
          <cell r="D93">
            <v>106</v>
          </cell>
          <cell r="E93">
            <v>150</v>
          </cell>
          <cell r="F93">
            <v>15900</v>
          </cell>
          <cell r="G93">
            <v>0</v>
          </cell>
          <cell r="H93">
            <v>0</v>
          </cell>
          <cell r="J93">
            <v>0</v>
          </cell>
          <cell r="K93">
            <v>50</v>
          </cell>
          <cell r="L93">
            <v>5300</v>
          </cell>
          <cell r="N93">
            <v>0</v>
          </cell>
          <cell r="O93">
            <v>50</v>
          </cell>
          <cell r="P93">
            <v>5300</v>
          </cell>
          <cell r="R93">
            <v>0</v>
          </cell>
          <cell r="S93">
            <v>50</v>
          </cell>
          <cell r="T93">
            <v>5300</v>
          </cell>
          <cell r="V93">
            <v>0</v>
          </cell>
          <cell r="W93">
            <v>0</v>
          </cell>
          <cell r="X93">
            <v>0</v>
          </cell>
        </row>
        <row r="94">
          <cell r="A94" t="str">
            <v>PL 7.1 (2)</v>
          </cell>
          <cell r="B94" t="str">
            <v>plastering  in CM 1:4, 12mm thk including providing plaster mesh First Floor</v>
          </cell>
          <cell r="C94" t="str">
            <v>Sqm</v>
          </cell>
          <cell r="D94">
            <v>106</v>
          </cell>
          <cell r="E94">
            <v>0</v>
          </cell>
          <cell r="F94">
            <v>0</v>
          </cell>
          <cell r="G94">
            <v>0</v>
          </cell>
          <cell r="H94">
            <v>0</v>
          </cell>
          <cell r="J94">
            <v>0</v>
          </cell>
          <cell r="K94">
            <v>0</v>
          </cell>
          <cell r="L94">
            <v>0</v>
          </cell>
          <cell r="N94">
            <v>0</v>
          </cell>
          <cell r="O94">
            <v>0</v>
          </cell>
          <cell r="P94">
            <v>0</v>
          </cell>
          <cell r="R94">
            <v>0</v>
          </cell>
          <cell r="S94">
            <v>0</v>
          </cell>
          <cell r="T94">
            <v>0</v>
          </cell>
          <cell r="V94">
            <v>0</v>
          </cell>
          <cell r="W94">
            <v>0</v>
          </cell>
          <cell r="X94">
            <v>0</v>
          </cell>
        </row>
        <row r="95">
          <cell r="A95" t="str">
            <v>PL 7.1 (3)</v>
          </cell>
          <cell r="B95" t="str">
            <v>plastering  in CM 1:4, 12mm thk including providing plaster mesh  Second Floor</v>
          </cell>
          <cell r="C95" t="str">
            <v>Sqm</v>
          </cell>
          <cell r="D95">
            <v>106</v>
          </cell>
          <cell r="E95">
            <v>0</v>
          </cell>
          <cell r="F95">
            <v>0</v>
          </cell>
          <cell r="G95">
            <v>0</v>
          </cell>
          <cell r="H95">
            <v>0</v>
          </cell>
          <cell r="J95">
            <v>0</v>
          </cell>
          <cell r="K95">
            <v>0</v>
          </cell>
          <cell r="L95">
            <v>0</v>
          </cell>
          <cell r="N95">
            <v>0</v>
          </cell>
          <cell r="O95">
            <v>0</v>
          </cell>
          <cell r="P95">
            <v>0</v>
          </cell>
          <cell r="R95">
            <v>0</v>
          </cell>
          <cell r="S95">
            <v>0</v>
          </cell>
          <cell r="T95">
            <v>0</v>
          </cell>
          <cell r="V95">
            <v>0</v>
          </cell>
          <cell r="W95">
            <v>0</v>
          </cell>
          <cell r="X95">
            <v>0</v>
          </cell>
        </row>
        <row r="96">
          <cell r="A96" t="str">
            <v>PL 7.1 (4)</v>
          </cell>
          <cell r="B96" t="str">
            <v>plastering  in CM 1:4, 12mm thk including providing plaster mesh Terrace Floor</v>
          </cell>
          <cell r="C96" t="str">
            <v>Sqm</v>
          </cell>
          <cell r="D96">
            <v>106</v>
          </cell>
          <cell r="E96">
            <v>0</v>
          </cell>
          <cell r="F96">
            <v>0</v>
          </cell>
          <cell r="G96">
            <v>0</v>
          </cell>
          <cell r="H96">
            <v>0</v>
          </cell>
          <cell r="J96">
            <v>0</v>
          </cell>
          <cell r="K96">
            <v>0</v>
          </cell>
          <cell r="L96">
            <v>0</v>
          </cell>
          <cell r="N96">
            <v>0</v>
          </cell>
          <cell r="O96">
            <v>0</v>
          </cell>
          <cell r="P96">
            <v>0</v>
          </cell>
          <cell r="R96">
            <v>0</v>
          </cell>
          <cell r="S96">
            <v>0</v>
          </cell>
          <cell r="T96">
            <v>0</v>
          </cell>
          <cell r="V96">
            <v>0</v>
          </cell>
          <cell r="W96">
            <v>0</v>
          </cell>
          <cell r="X96">
            <v>0</v>
          </cell>
        </row>
        <row r="97">
          <cell r="A97" t="str">
            <v>PL 7.2 (1)</v>
          </cell>
          <cell r="B97" t="str">
            <v>Internal plastering to masonry in CM 1:6 Ground Floor</v>
          </cell>
          <cell r="C97" t="str">
            <v>Sqm</v>
          </cell>
          <cell r="D97">
            <v>94</v>
          </cell>
          <cell r="E97">
            <v>2600</v>
          </cell>
          <cell r="F97">
            <v>244400</v>
          </cell>
          <cell r="G97">
            <v>700</v>
          </cell>
          <cell r="H97">
            <v>65800</v>
          </cell>
          <cell r="I97">
            <v>700</v>
          </cell>
          <cell r="J97">
            <v>65800</v>
          </cell>
          <cell r="K97">
            <v>700</v>
          </cell>
          <cell r="L97">
            <v>65800</v>
          </cell>
          <cell r="M97">
            <v>700</v>
          </cell>
          <cell r="N97">
            <v>65800</v>
          </cell>
          <cell r="O97">
            <v>700</v>
          </cell>
          <cell r="P97">
            <v>65800</v>
          </cell>
          <cell r="Q97">
            <v>700</v>
          </cell>
          <cell r="R97">
            <v>65800</v>
          </cell>
          <cell r="S97">
            <v>500</v>
          </cell>
          <cell r="T97">
            <v>47000</v>
          </cell>
          <cell r="U97">
            <v>125</v>
          </cell>
          <cell r="V97">
            <v>11750</v>
          </cell>
          <cell r="W97">
            <v>2225</v>
          </cell>
          <cell r="X97">
            <v>209150</v>
          </cell>
        </row>
        <row r="98">
          <cell r="A98" t="str">
            <v>PL 7.2 (2)</v>
          </cell>
          <cell r="B98" t="str">
            <v>Internal plastering to masonry in CM 1:6 First Floor</v>
          </cell>
          <cell r="C98" t="str">
            <v>Sqm</v>
          </cell>
          <cell r="D98">
            <v>94</v>
          </cell>
          <cell r="E98">
            <v>200</v>
          </cell>
          <cell r="F98">
            <v>18800</v>
          </cell>
          <cell r="G98">
            <v>0</v>
          </cell>
          <cell r="H98">
            <v>0</v>
          </cell>
          <cell r="J98">
            <v>0</v>
          </cell>
          <cell r="K98">
            <v>0</v>
          </cell>
          <cell r="L98">
            <v>0</v>
          </cell>
          <cell r="N98">
            <v>0</v>
          </cell>
          <cell r="O98">
            <v>0</v>
          </cell>
          <cell r="P98">
            <v>0</v>
          </cell>
          <cell r="R98">
            <v>0</v>
          </cell>
          <cell r="S98">
            <v>200</v>
          </cell>
          <cell r="T98">
            <v>18800</v>
          </cell>
          <cell r="V98">
            <v>0</v>
          </cell>
          <cell r="W98">
            <v>0</v>
          </cell>
          <cell r="X98">
            <v>0</v>
          </cell>
        </row>
        <row r="99">
          <cell r="A99" t="str">
            <v>PL 7.2 (3)</v>
          </cell>
          <cell r="B99" t="str">
            <v>Internal plastering to masonry in CM 1:6 Second Floor</v>
          </cell>
          <cell r="C99" t="str">
            <v>Sqm</v>
          </cell>
          <cell r="D99">
            <v>94</v>
          </cell>
          <cell r="E99">
            <v>0</v>
          </cell>
          <cell r="F99">
            <v>0</v>
          </cell>
          <cell r="G99">
            <v>0</v>
          </cell>
          <cell r="H99">
            <v>0</v>
          </cell>
          <cell r="J99">
            <v>0</v>
          </cell>
          <cell r="K99">
            <v>0</v>
          </cell>
          <cell r="L99">
            <v>0</v>
          </cell>
          <cell r="N99">
            <v>0</v>
          </cell>
          <cell r="O99">
            <v>0</v>
          </cell>
          <cell r="P99">
            <v>0</v>
          </cell>
          <cell r="R99">
            <v>0</v>
          </cell>
          <cell r="S99">
            <v>0</v>
          </cell>
          <cell r="T99">
            <v>0</v>
          </cell>
          <cell r="V99">
            <v>0</v>
          </cell>
          <cell r="W99">
            <v>0</v>
          </cell>
          <cell r="X99">
            <v>0</v>
          </cell>
        </row>
        <row r="100">
          <cell r="A100" t="str">
            <v>PL 7.2 (4)</v>
          </cell>
          <cell r="B100" t="str">
            <v>Internal plastering to masonry in CM 1:6 Terrace Floor</v>
          </cell>
          <cell r="C100" t="str">
            <v>Sqm</v>
          </cell>
          <cell r="D100">
            <v>94</v>
          </cell>
          <cell r="E100">
            <v>0</v>
          </cell>
          <cell r="F100">
            <v>0</v>
          </cell>
          <cell r="G100">
            <v>0</v>
          </cell>
          <cell r="H100">
            <v>0</v>
          </cell>
          <cell r="J100">
            <v>0</v>
          </cell>
          <cell r="K100">
            <v>0</v>
          </cell>
          <cell r="L100">
            <v>0</v>
          </cell>
          <cell r="N100">
            <v>0</v>
          </cell>
          <cell r="O100">
            <v>0</v>
          </cell>
          <cell r="P100">
            <v>0</v>
          </cell>
          <cell r="R100">
            <v>0</v>
          </cell>
          <cell r="S100">
            <v>0</v>
          </cell>
          <cell r="T100">
            <v>0</v>
          </cell>
          <cell r="V100">
            <v>0</v>
          </cell>
          <cell r="W100">
            <v>0</v>
          </cell>
          <cell r="X100">
            <v>0</v>
          </cell>
        </row>
        <row r="101">
          <cell r="A101" t="str">
            <v>PL 7.3</v>
          </cell>
          <cell r="B101" t="str">
            <v>plastering to external surface of masonry 20mm thk as per directions in CM 1:6</v>
          </cell>
          <cell r="C101" t="str">
            <v>Sqm</v>
          </cell>
          <cell r="D101">
            <v>119</v>
          </cell>
          <cell r="E101">
            <v>0</v>
          </cell>
          <cell r="F101">
            <v>0</v>
          </cell>
          <cell r="G101">
            <v>0</v>
          </cell>
          <cell r="H101">
            <v>0</v>
          </cell>
          <cell r="J101">
            <v>0</v>
          </cell>
          <cell r="K101">
            <v>0</v>
          </cell>
          <cell r="L101">
            <v>0</v>
          </cell>
          <cell r="N101">
            <v>0</v>
          </cell>
          <cell r="O101">
            <v>0</v>
          </cell>
          <cell r="P101">
            <v>0</v>
          </cell>
          <cell r="R101">
            <v>0</v>
          </cell>
          <cell r="S101">
            <v>0</v>
          </cell>
          <cell r="T101">
            <v>0</v>
          </cell>
          <cell r="V101">
            <v>0</v>
          </cell>
          <cell r="W101">
            <v>0</v>
          </cell>
          <cell r="X101">
            <v>0</v>
          </cell>
        </row>
        <row r="102">
          <cell r="A102" t="str">
            <v>PL 7.4</v>
          </cell>
          <cell r="B102" t="str">
            <v xml:space="preserve">Providing plastering to plinth surface of masonry 25mm thick as per directions in CM 1:6 </v>
          </cell>
          <cell r="C102" t="str">
            <v>Sqm</v>
          </cell>
          <cell r="D102">
            <v>119</v>
          </cell>
          <cell r="E102">
            <v>0</v>
          </cell>
          <cell r="F102">
            <v>0</v>
          </cell>
          <cell r="G102">
            <v>0</v>
          </cell>
          <cell r="H102">
            <v>0</v>
          </cell>
          <cell r="J102">
            <v>0</v>
          </cell>
          <cell r="K102">
            <v>0</v>
          </cell>
          <cell r="L102">
            <v>0</v>
          </cell>
          <cell r="N102">
            <v>0</v>
          </cell>
          <cell r="O102">
            <v>0</v>
          </cell>
          <cell r="P102">
            <v>0</v>
          </cell>
          <cell r="R102">
            <v>0</v>
          </cell>
          <cell r="S102">
            <v>0</v>
          </cell>
          <cell r="T102">
            <v>0</v>
          </cell>
          <cell r="V102">
            <v>0</v>
          </cell>
          <cell r="W102">
            <v>0</v>
          </cell>
          <cell r="X102">
            <v>0</v>
          </cell>
        </row>
        <row r="103">
          <cell r="A103" t="str">
            <v>PL 7.5</v>
          </cell>
          <cell r="B103" t="str">
            <v xml:space="preserve">Providing pointing to size stone masonry in CM 1:3 </v>
          </cell>
          <cell r="C103" t="str">
            <v>Sqm</v>
          </cell>
          <cell r="D103">
            <v>46</v>
          </cell>
          <cell r="E103">
            <v>0</v>
          </cell>
          <cell r="F103">
            <v>0</v>
          </cell>
          <cell r="G103">
            <v>0</v>
          </cell>
          <cell r="H103">
            <v>0</v>
          </cell>
          <cell r="J103">
            <v>0</v>
          </cell>
          <cell r="K103">
            <v>0</v>
          </cell>
          <cell r="L103">
            <v>0</v>
          </cell>
          <cell r="N103">
            <v>0</v>
          </cell>
          <cell r="O103">
            <v>0</v>
          </cell>
          <cell r="P103">
            <v>0</v>
          </cell>
          <cell r="R103">
            <v>0</v>
          </cell>
          <cell r="S103">
            <v>0</v>
          </cell>
          <cell r="T103">
            <v>0</v>
          </cell>
          <cell r="V103">
            <v>0</v>
          </cell>
          <cell r="W103">
            <v>0</v>
          </cell>
          <cell r="X103">
            <v>0</v>
          </cell>
        </row>
        <row r="104">
          <cell r="A104" t="str">
            <v>PL 7.6</v>
          </cell>
          <cell r="B104" t="str">
            <v xml:space="preserve">Plastering 12mm thick over flagging in CM 1:4 </v>
          </cell>
          <cell r="C104" t="str">
            <v>Sqm</v>
          </cell>
          <cell r="D104">
            <v>94</v>
          </cell>
          <cell r="E104">
            <v>0</v>
          </cell>
          <cell r="F104">
            <v>0</v>
          </cell>
          <cell r="G104">
            <v>0</v>
          </cell>
          <cell r="H104">
            <v>0</v>
          </cell>
          <cell r="J104">
            <v>0</v>
          </cell>
          <cell r="K104">
            <v>0</v>
          </cell>
          <cell r="L104">
            <v>0</v>
          </cell>
          <cell r="N104">
            <v>0</v>
          </cell>
          <cell r="O104">
            <v>0</v>
          </cell>
          <cell r="P104">
            <v>0</v>
          </cell>
          <cell r="R104">
            <v>0</v>
          </cell>
          <cell r="S104">
            <v>0</v>
          </cell>
          <cell r="T104">
            <v>0</v>
          </cell>
          <cell r="V104">
            <v>0</v>
          </cell>
          <cell r="W104">
            <v>0</v>
          </cell>
          <cell r="X104">
            <v>0</v>
          </cell>
        </row>
        <row r="105">
          <cell r="A105" t="str">
            <v>PL 7.7</v>
          </cell>
          <cell r="B105" t="str">
            <v xml:space="preserve">Providing 15mm thk rough plastering in toilet in CM 1:4 </v>
          </cell>
          <cell r="C105" t="str">
            <v>Sqm</v>
          </cell>
          <cell r="D105">
            <v>85</v>
          </cell>
          <cell r="E105">
            <v>320</v>
          </cell>
          <cell r="F105">
            <v>27200</v>
          </cell>
          <cell r="G105">
            <v>0</v>
          </cell>
          <cell r="H105">
            <v>0</v>
          </cell>
          <cell r="J105">
            <v>0</v>
          </cell>
          <cell r="K105">
            <v>0</v>
          </cell>
          <cell r="L105">
            <v>0</v>
          </cell>
          <cell r="N105">
            <v>0</v>
          </cell>
          <cell r="O105">
            <v>160</v>
          </cell>
          <cell r="P105">
            <v>13600</v>
          </cell>
          <cell r="Q105">
            <v>160</v>
          </cell>
          <cell r="R105">
            <v>13600</v>
          </cell>
          <cell r="S105">
            <v>160</v>
          </cell>
          <cell r="T105">
            <v>13600</v>
          </cell>
          <cell r="U105">
            <v>165</v>
          </cell>
          <cell r="V105">
            <v>14025</v>
          </cell>
          <cell r="W105">
            <v>325</v>
          </cell>
          <cell r="X105">
            <v>27625</v>
          </cell>
        </row>
        <row r="106">
          <cell r="A106" t="str">
            <v>PL 7.8</v>
          </cell>
          <cell r="B106" t="str">
            <v>Providing plastering to sunken portion in CM 1:4, 12mm thk with water proof compound at 1 kg per bag</v>
          </cell>
          <cell r="C106" t="str">
            <v>Sqm</v>
          </cell>
          <cell r="D106">
            <v>122</v>
          </cell>
          <cell r="E106">
            <v>0</v>
          </cell>
          <cell r="F106">
            <v>0</v>
          </cell>
          <cell r="G106">
            <v>0</v>
          </cell>
          <cell r="H106">
            <v>0</v>
          </cell>
          <cell r="J106">
            <v>0</v>
          </cell>
          <cell r="K106">
            <v>0</v>
          </cell>
          <cell r="L106">
            <v>0</v>
          </cell>
          <cell r="N106">
            <v>0</v>
          </cell>
          <cell r="O106">
            <v>0</v>
          </cell>
          <cell r="P106">
            <v>0</v>
          </cell>
          <cell r="R106">
            <v>0</v>
          </cell>
          <cell r="S106">
            <v>0</v>
          </cell>
          <cell r="T106">
            <v>0</v>
          </cell>
          <cell r="V106">
            <v>0</v>
          </cell>
          <cell r="W106">
            <v>0</v>
          </cell>
          <cell r="X106">
            <v>0</v>
          </cell>
        </row>
        <row r="107">
          <cell r="A107" t="str">
            <v>PL 7.8 (a)</v>
          </cell>
          <cell r="B107" t="str">
            <v xml:space="preserve"> - Do - Water Tank</v>
          </cell>
          <cell r="C107" t="str">
            <v>Sqm</v>
          </cell>
          <cell r="D107">
            <v>139</v>
          </cell>
          <cell r="E107">
            <v>0</v>
          </cell>
          <cell r="F107">
            <v>0</v>
          </cell>
          <cell r="G107">
            <v>0</v>
          </cell>
          <cell r="H107">
            <v>0</v>
          </cell>
          <cell r="J107">
            <v>0</v>
          </cell>
          <cell r="K107">
            <v>0</v>
          </cell>
          <cell r="L107">
            <v>0</v>
          </cell>
          <cell r="N107">
            <v>0</v>
          </cell>
          <cell r="O107">
            <v>0</v>
          </cell>
          <cell r="P107">
            <v>0</v>
          </cell>
          <cell r="R107">
            <v>0</v>
          </cell>
          <cell r="S107">
            <v>0</v>
          </cell>
          <cell r="T107">
            <v>0</v>
          </cell>
          <cell r="V107">
            <v>0</v>
          </cell>
          <cell r="W107">
            <v>0</v>
          </cell>
          <cell r="X107">
            <v>0</v>
          </cell>
        </row>
        <row r="108">
          <cell r="A108" t="str">
            <v>PL 7.9</v>
          </cell>
          <cell r="B108" t="str">
            <v>Providing 12mm thk plastering grooves of 15-20mm thk. and 10mm deep in CM 1:6</v>
          </cell>
          <cell r="C108" t="str">
            <v>Rmt</v>
          </cell>
          <cell r="D108">
            <v>18</v>
          </cell>
          <cell r="E108">
            <v>0</v>
          </cell>
          <cell r="F108">
            <v>0</v>
          </cell>
          <cell r="G108">
            <v>0</v>
          </cell>
          <cell r="H108">
            <v>0</v>
          </cell>
          <cell r="J108">
            <v>0</v>
          </cell>
          <cell r="K108">
            <v>0</v>
          </cell>
          <cell r="L108">
            <v>0</v>
          </cell>
          <cell r="N108">
            <v>0</v>
          </cell>
          <cell r="O108">
            <v>0</v>
          </cell>
          <cell r="P108">
            <v>0</v>
          </cell>
          <cell r="R108">
            <v>0</v>
          </cell>
          <cell r="S108">
            <v>0</v>
          </cell>
          <cell r="T108">
            <v>0</v>
          </cell>
          <cell r="V108">
            <v>0</v>
          </cell>
          <cell r="W108">
            <v>0</v>
          </cell>
          <cell r="X108">
            <v>0</v>
          </cell>
        </row>
        <row r="109">
          <cell r="A109" t="str">
            <v>PL 7.10</v>
          </cell>
          <cell r="B109" t="str">
            <v xml:space="preserve">Providing Plastering to drain surface of masonry 15mm thk in CM 1:4 </v>
          </cell>
          <cell r="C109" t="str">
            <v>Sqm</v>
          </cell>
          <cell r="D109">
            <v>94</v>
          </cell>
          <cell r="E109">
            <v>0</v>
          </cell>
          <cell r="F109">
            <v>0</v>
          </cell>
          <cell r="G109">
            <v>0</v>
          </cell>
          <cell r="H109">
            <v>0</v>
          </cell>
          <cell r="J109">
            <v>0</v>
          </cell>
          <cell r="K109">
            <v>0</v>
          </cell>
          <cell r="L109">
            <v>0</v>
          </cell>
          <cell r="N109">
            <v>0</v>
          </cell>
          <cell r="O109">
            <v>0</v>
          </cell>
          <cell r="P109">
            <v>0</v>
          </cell>
          <cell r="R109">
            <v>0</v>
          </cell>
          <cell r="S109">
            <v>0</v>
          </cell>
          <cell r="T109">
            <v>0</v>
          </cell>
          <cell r="V109">
            <v>0</v>
          </cell>
          <cell r="W109">
            <v>0</v>
          </cell>
          <cell r="X109">
            <v>0</v>
          </cell>
        </row>
        <row r="110">
          <cell r="A110" t="str">
            <v>PL 7.11</v>
          </cell>
          <cell r="B110" t="str">
            <v>Providing plastering to water tank outer surface of 15mm thk  in CM 1:4</v>
          </cell>
          <cell r="C110" t="str">
            <v>Sqm</v>
          </cell>
          <cell r="D110">
            <v>119</v>
          </cell>
          <cell r="E110">
            <v>0</v>
          </cell>
          <cell r="F110">
            <v>0</v>
          </cell>
          <cell r="G110">
            <v>0</v>
          </cell>
          <cell r="H110">
            <v>0</v>
          </cell>
          <cell r="J110">
            <v>0</v>
          </cell>
          <cell r="K110">
            <v>0</v>
          </cell>
          <cell r="L110">
            <v>0</v>
          </cell>
          <cell r="N110">
            <v>0</v>
          </cell>
          <cell r="O110">
            <v>0</v>
          </cell>
          <cell r="P110">
            <v>0</v>
          </cell>
          <cell r="R110">
            <v>0</v>
          </cell>
          <cell r="S110">
            <v>0</v>
          </cell>
          <cell r="T110">
            <v>0</v>
          </cell>
          <cell r="V110">
            <v>0</v>
          </cell>
          <cell r="W110">
            <v>0</v>
          </cell>
          <cell r="X110">
            <v>0</v>
          </cell>
        </row>
        <row r="111">
          <cell r="A111" t="str">
            <v>FL 8.1</v>
          </cell>
          <cell r="B111" t="str">
            <v>Providing &amp; laying granolithic flooring 40mm thk.</v>
          </cell>
          <cell r="C111" t="str">
            <v>Sqm</v>
          </cell>
          <cell r="D111">
            <v>120</v>
          </cell>
          <cell r="E111">
            <v>0</v>
          </cell>
          <cell r="F111">
            <v>0</v>
          </cell>
          <cell r="G111">
            <v>0</v>
          </cell>
          <cell r="H111">
            <v>0</v>
          </cell>
          <cell r="J111">
            <v>0</v>
          </cell>
          <cell r="K111">
            <v>0</v>
          </cell>
          <cell r="L111">
            <v>0</v>
          </cell>
          <cell r="N111">
            <v>0</v>
          </cell>
          <cell r="O111">
            <v>0</v>
          </cell>
          <cell r="P111">
            <v>0</v>
          </cell>
          <cell r="R111">
            <v>0</v>
          </cell>
          <cell r="S111">
            <v>0</v>
          </cell>
          <cell r="T111">
            <v>0</v>
          </cell>
          <cell r="V111">
            <v>0</v>
          </cell>
          <cell r="W111">
            <v>0</v>
          </cell>
          <cell r="X111">
            <v>0</v>
          </cell>
        </row>
        <row r="112">
          <cell r="A112" t="str">
            <v>FL 8.2</v>
          </cell>
          <cell r="B112" t="str">
            <v xml:space="preserve">Pressed clay tiles laid in CM 1:3 pointed with DICTAMENT-DM </v>
          </cell>
          <cell r="C112" t="str">
            <v>Sqm</v>
          </cell>
          <cell r="D112">
            <v>251</v>
          </cell>
          <cell r="E112">
            <v>0</v>
          </cell>
          <cell r="F112">
            <v>0</v>
          </cell>
          <cell r="G112">
            <v>0</v>
          </cell>
          <cell r="H112">
            <v>0</v>
          </cell>
          <cell r="J112">
            <v>0</v>
          </cell>
          <cell r="K112">
            <v>0</v>
          </cell>
          <cell r="L112">
            <v>0</v>
          </cell>
          <cell r="N112">
            <v>0</v>
          </cell>
          <cell r="O112">
            <v>0</v>
          </cell>
          <cell r="P112">
            <v>0</v>
          </cell>
          <cell r="R112">
            <v>0</v>
          </cell>
          <cell r="S112">
            <v>0</v>
          </cell>
          <cell r="T112">
            <v>0</v>
          </cell>
          <cell r="V112">
            <v>0</v>
          </cell>
          <cell r="W112">
            <v>0</v>
          </cell>
          <cell r="X112">
            <v>0</v>
          </cell>
        </row>
        <row r="113">
          <cell r="A113" t="str">
            <v>DW 9.1</v>
          </cell>
          <cell r="B113" t="str">
            <v>Aluminium door/windows for main door</v>
          </cell>
          <cell r="C113" t="str">
            <v>Sqm</v>
          </cell>
          <cell r="D113">
            <v>5067</v>
          </cell>
          <cell r="E113">
            <v>0</v>
          </cell>
          <cell r="F113">
            <v>0</v>
          </cell>
          <cell r="G113">
            <v>0</v>
          </cell>
          <cell r="H113">
            <v>0</v>
          </cell>
          <cell r="J113">
            <v>0</v>
          </cell>
          <cell r="K113">
            <v>0</v>
          </cell>
          <cell r="L113">
            <v>0</v>
          </cell>
          <cell r="N113">
            <v>0</v>
          </cell>
          <cell r="O113">
            <v>0</v>
          </cell>
          <cell r="P113">
            <v>0</v>
          </cell>
          <cell r="R113">
            <v>0</v>
          </cell>
          <cell r="S113">
            <v>0</v>
          </cell>
          <cell r="T113">
            <v>0</v>
          </cell>
          <cell r="V113">
            <v>0</v>
          </cell>
          <cell r="W113">
            <v>0</v>
          </cell>
          <cell r="X113">
            <v>0</v>
          </cell>
        </row>
        <row r="114">
          <cell r="A114" t="str">
            <v>DW 9.2</v>
          </cell>
          <cell r="B114" t="str">
            <v>Providing &amp; fixing powder coated aluminium doors as per the following specifications at all levels.</v>
          </cell>
          <cell r="C114" t="str">
            <v>Sqm</v>
          </cell>
          <cell r="D114">
            <v>8955</v>
          </cell>
          <cell r="E114">
            <v>0</v>
          </cell>
          <cell r="F114">
            <v>0</v>
          </cell>
          <cell r="G114">
            <v>0</v>
          </cell>
          <cell r="H114">
            <v>0</v>
          </cell>
          <cell r="J114">
            <v>0</v>
          </cell>
          <cell r="K114">
            <v>0</v>
          </cell>
          <cell r="L114">
            <v>0</v>
          </cell>
          <cell r="N114">
            <v>0</v>
          </cell>
          <cell r="O114">
            <v>0</v>
          </cell>
          <cell r="P114">
            <v>0</v>
          </cell>
          <cell r="R114">
            <v>0</v>
          </cell>
          <cell r="S114">
            <v>0</v>
          </cell>
          <cell r="T114">
            <v>0</v>
          </cell>
          <cell r="V114">
            <v>0</v>
          </cell>
          <cell r="W114">
            <v>0</v>
          </cell>
          <cell r="X114">
            <v>0</v>
          </cell>
        </row>
        <row r="115">
          <cell r="A115" t="str">
            <v>DW 9.3</v>
          </cell>
          <cell r="B115" t="str">
            <v>Toile door with teak wood frame phenol bonded plywood</v>
          </cell>
          <cell r="C115" t="str">
            <v>Sqm</v>
          </cell>
          <cell r="D115">
            <v>5220</v>
          </cell>
          <cell r="E115">
            <v>0</v>
          </cell>
          <cell r="F115">
            <v>0</v>
          </cell>
          <cell r="G115">
            <v>0</v>
          </cell>
          <cell r="H115">
            <v>0</v>
          </cell>
          <cell r="J115">
            <v>0</v>
          </cell>
          <cell r="K115">
            <v>0</v>
          </cell>
          <cell r="L115">
            <v>0</v>
          </cell>
          <cell r="N115">
            <v>0</v>
          </cell>
          <cell r="O115">
            <v>0</v>
          </cell>
          <cell r="P115">
            <v>0</v>
          </cell>
          <cell r="R115">
            <v>0</v>
          </cell>
          <cell r="S115">
            <v>0</v>
          </cell>
          <cell r="T115">
            <v>0</v>
          </cell>
          <cell r="V115">
            <v>0</v>
          </cell>
          <cell r="W115">
            <v>0</v>
          </cell>
          <cell r="X115">
            <v>0</v>
          </cell>
        </row>
        <row r="116">
          <cell r="A116" t="str">
            <v>DW 9.4 (a)</v>
          </cell>
          <cell r="B116" t="str">
            <v>Aluminium sliding window fixed at the top openable at the bottom</v>
          </cell>
          <cell r="C116" t="str">
            <v>Sqm</v>
          </cell>
          <cell r="D116">
            <v>4000</v>
          </cell>
          <cell r="E116">
            <v>0</v>
          </cell>
          <cell r="F116">
            <v>0</v>
          </cell>
          <cell r="G116">
            <v>0</v>
          </cell>
          <cell r="H116">
            <v>0</v>
          </cell>
          <cell r="J116">
            <v>0</v>
          </cell>
          <cell r="K116">
            <v>0</v>
          </cell>
          <cell r="L116">
            <v>0</v>
          </cell>
          <cell r="N116">
            <v>0</v>
          </cell>
          <cell r="O116">
            <v>0</v>
          </cell>
          <cell r="P116">
            <v>0</v>
          </cell>
          <cell r="R116">
            <v>0</v>
          </cell>
          <cell r="S116">
            <v>0</v>
          </cell>
          <cell r="T116">
            <v>0</v>
          </cell>
          <cell r="V116">
            <v>0</v>
          </cell>
          <cell r="W116">
            <v>0</v>
          </cell>
          <cell r="X116">
            <v>0</v>
          </cell>
        </row>
        <row r="117">
          <cell r="A117" t="str">
            <v>DW 9.4 (b)</v>
          </cell>
          <cell r="B117" t="str">
            <v>Aluminium sliding window fixed at top and bottom openable at centre</v>
          </cell>
          <cell r="C117" t="str">
            <v>Sqm</v>
          </cell>
          <cell r="D117">
            <v>4200</v>
          </cell>
          <cell r="E117">
            <v>0</v>
          </cell>
          <cell r="F117">
            <v>0</v>
          </cell>
          <cell r="G117">
            <v>0</v>
          </cell>
          <cell r="H117">
            <v>0</v>
          </cell>
          <cell r="J117">
            <v>0</v>
          </cell>
          <cell r="K117">
            <v>0</v>
          </cell>
          <cell r="L117">
            <v>0</v>
          </cell>
          <cell r="N117">
            <v>0</v>
          </cell>
          <cell r="O117">
            <v>0</v>
          </cell>
          <cell r="P117">
            <v>0</v>
          </cell>
          <cell r="R117">
            <v>0</v>
          </cell>
          <cell r="S117">
            <v>0</v>
          </cell>
          <cell r="T117">
            <v>0</v>
          </cell>
          <cell r="V117">
            <v>0</v>
          </cell>
          <cell r="W117">
            <v>0</v>
          </cell>
          <cell r="X117">
            <v>0</v>
          </cell>
        </row>
        <row r="118">
          <cell r="A118" t="str">
            <v>DW 9.5</v>
          </cell>
          <cell r="B118" t="str">
            <v>Thermo vinyl polymer two tracks sliding windows (ELGI or equivalent)</v>
          </cell>
          <cell r="C118" t="str">
            <v>Sqm</v>
          </cell>
          <cell r="D118">
            <v>5220</v>
          </cell>
          <cell r="E118">
            <v>0</v>
          </cell>
          <cell r="F118">
            <v>0</v>
          </cell>
          <cell r="G118">
            <v>0</v>
          </cell>
          <cell r="H118">
            <v>0</v>
          </cell>
          <cell r="J118">
            <v>0</v>
          </cell>
          <cell r="K118">
            <v>0</v>
          </cell>
          <cell r="L118">
            <v>0</v>
          </cell>
          <cell r="N118">
            <v>0</v>
          </cell>
          <cell r="O118">
            <v>0</v>
          </cell>
          <cell r="P118">
            <v>0</v>
          </cell>
          <cell r="R118">
            <v>0</v>
          </cell>
          <cell r="S118">
            <v>0</v>
          </cell>
          <cell r="T118">
            <v>0</v>
          </cell>
          <cell r="V118">
            <v>0</v>
          </cell>
          <cell r="W118">
            <v>0</v>
          </cell>
          <cell r="X118">
            <v>0</v>
          </cell>
        </row>
        <row r="119">
          <cell r="A119" t="str">
            <v>DW 9.6 (1)</v>
          </cell>
          <cell r="B119" t="str">
            <v>Aluminium Sun Breaker Ground Floor</v>
          </cell>
          <cell r="C119" t="str">
            <v>Sqm</v>
          </cell>
          <cell r="D119">
            <v>2121</v>
          </cell>
          <cell r="E119">
            <v>0</v>
          </cell>
          <cell r="F119">
            <v>0</v>
          </cell>
          <cell r="G119">
            <v>0</v>
          </cell>
          <cell r="H119">
            <v>0</v>
          </cell>
          <cell r="J119">
            <v>0</v>
          </cell>
          <cell r="K119">
            <v>0</v>
          </cell>
          <cell r="L119">
            <v>0</v>
          </cell>
          <cell r="N119">
            <v>0</v>
          </cell>
          <cell r="O119">
            <v>0</v>
          </cell>
          <cell r="P119">
            <v>0</v>
          </cell>
          <cell r="R119">
            <v>0</v>
          </cell>
          <cell r="S119">
            <v>0</v>
          </cell>
          <cell r="T119">
            <v>0</v>
          </cell>
          <cell r="V119">
            <v>0</v>
          </cell>
          <cell r="W119">
            <v>0</v>
          </cell>
          <cell r="X119">
            <v>0</v>
          </cell>
        </row>
        <row r="120">
          <cell r="A120" t="str">
            <v>DW 9.6 (2)</v>
          </cell>
          <cell r="B120" t="str">
            <v>Aluminium Sun Breaker First Floor</v>
          </cell>
          <cell r="C120" t="str">
            <v>Sqm</v>
          </cell>
          <cell r="D120">
            <v>2301</v>
          </cell>
          <cell r="E120">
            <v>0</v>
          </cell>
          <cell r="F120">
            <v>0</v>
          </cell>
          <cell r="G120">
            <v>0</v>
          </cell>
          <cell r="H120">
            <v>0</v>
          </cell>
          <cell r="J120">
            <v>0</v>
          </cell>
          <cell r="K120">
            <v>0</v>
          </cell>
          <cell r="L120">
            <v>0</v>
          </cell>
          <cell r="N120">
            <v>0</v>
          </cell>
          <cell r="O120">
            <v>0</v>
          </cell>
          <cell r="P120">
            <v>0</v>
          </cell>
          <cell r="R120">
            <v>0</v>
          </cell>
          <cell r="S120">
            <v>0</v>
          </cell>
          <cell r="T120">
            <v>0</v>
          </cell>
          <cell r="V120">
            <v>0</v>
          </cell>
          <cell r="W120">
            <v>0</v>
          </cell>
          <cell r="X120">
            <v>0</v>
          </cell>
        </row>
        <row r="121">
          <cell r="A121" t="str">
            <v>DW 9.6 (3)</v>
          </cell>
          <cell r="B121" t="str">
            <v>Aluminium Sun Breaker Second Floor</v>
          </cell>
          <cell r="C121" t="str">
            <v>Sqm</v>
          </cell>
          <cell r="D121">
            <v>2481</v>
          </cell>
          <cell r="E121">
            <v>0</v>
          </cell>
          <cell r="F121">
            <v>0</v>
          </cell>
          <cell r="G121">
            <v>0</v>
          </cell>
          <cell r="H121">
            <v>0</v>
          </cell>
          <cell r="J121">
            <v>0</v>
          </cell>
          <cell r="K121">
            <v>0</v>
          </cell>
          <cell r="L121">
            <v>0</v>
          </cell>
          <cell r="N121">
            <v>0</v>
          </cell>
          <cell r="O121">
            <v>0</v>
          </cell>
          <cell r="P121">
            <v>0</v>
          </cell>
          <cell r="R121">
            <v>0</v>
          </cell>
          <cell r="S121">
            <v>0</v>
          </cell>
          <cell r="T121">
            <v>0</v>
          </cell>
          <cell r="V121">
            <v>0</v>
          </cell>
          <cell r="W121">
            <v>0</v>
          </cell>
          <cell r="X121">
            <v>0</v>
          </cell>
        </row>
        <row r="122">
          <cell r="A122" t="str">
            <v>DW 9.7</v>
          </cell>
          <cell r="B122" t="str">
            <v xml:space="preserve">Providing &amp; fixing sliding and folding door using anodised aluminium sections </v>
          </cell>
          <cell r="C122" t="str">
            <v>Sqm</v>
          </cell>
          <cell r="D122">
            <v>4949</v>
          </cell>
          <cell r="E122">
            <v>0</v>
          </cell>
          <cell r="F122">
            <v>0</v>
          </cell>
          <cell r="G122">
            <v>0</v>
          </cell>
          <cell r="H122">
            <v>0</v>
          </cell>
          <cell r="J122">
            <v>0</v>
          </cell>
          <cell r="K122">
            <v>0</v>
          </cell>
          <cell r="L122">
            <v>0</v>
          </cell>
          <cell r="N122">
            <v>0</v>
          </cell>
          <cell r="O122">
            <v>0</v>
          </cell>
          <cell r="P122">
            <v>0</v>
          </cell>
          <cell r="R122">
            <v>0</v>
          </cell>
          <cell r="S122">
            <v>0</v>
          </cell>
          <cell r="T122">
            <v>0</v>
          </cell>
          <cell r="V122">
            <v>0</v>
          </cell>
          <cell r="W122">
            <v>0</v>
          </cell>
          <cell r="X122">
            <v>0</v>
          </cell>
        </row>
        <row r="123">
          <cell r="A123" t="str">
            <v>PF 10.1</v>
          </cell>
          <cell r="B123" t="str">
            <v xml:space="preserve">Two coats of Renova </v>
          </cell>
          <cell r="C123" t="str">
            <v>Sqm</v>
          </cell>
          <cell r="D123">
            <v>304</v>
          </cell>
          <cell r="E123">
            <v>0</v>
          </cell>
          <cell r="F123">
            <v>0</v>
          </cell>
          <cell r="G123">
            <v>0</v>
          </cell>
          <cell r="H123">
            <v>0</v>
          </cell>
          <cell r="J123">
            <v>0</v>
          </cell>
          <cell r="K123">
            <v>0</v>
          </cell>
          <cell r="L123">
            <v>0</v>
          </cell>
          <cell r="N123">
            <v>0</v>
          </cell>
          <cell r="O123">
            <v>0</v>
          </cell>
          <cell r="P123">
            <v>0</v>
          </cell>
          <cell r="R123">
            <v>0</v>
          </cell>
          <cell r="S123">
            <v>0</v>
          </cell>
          <cell r="T123">
            <v>0</v>
          </cell>
          <cell r="V123">
            <v>0</v>
          </cell>
          <cell r="W123">
            <v>0</v>
          </cell>
          <cell r="X123">
            <v>0</v>
          </cell>
        </row>
        <row r="124">
          <cell r="A124" t="str">
            <v>PF 10.2</v>
          </cell>
          <cell r="B124" t="str">
            <v xml:space="preserve">2 coats of platic emulsion paint and make over a coat of primer </v>
          </cell>
          <cell r="C124" t="str">
            <v>Sqm</v>
          </cell>
          <cell r="D124">
            <v>88</v>
          </cell>
          <cell r="E124">
            <v>0</v>
          </cell>
          <cell r="F124">
            <v>0</v>
          </cell>
          <cell r="G124">
            <v>0</v>
          </cell>
          <cell r="H124">
            <v>0</v>
          </cell>
          <cell r="J124">
            <v>0</v>
          </cell>
          <cell r="K124">
            <v>0</v>
          </cell>
          <cell r="L124">
            <v>0</v>
          </cell>
          <cell r="N124">
            <v>0</v>
          </cell>
          <cell r="O124">
            <v>0</v>
          </cell>
          <cell r="P124">
            <v>0</v>
          </cell>
          <cell r="R124">
            <v>0</v>
          </cell>
          <cell r="S124">
            <v>0</v>
          </cell>
          <cell r="T124">
            <v>0</v>
          </cell>
          <cell r="V124">
            <v>0</v>
          </cell>
          <cell r="W124">
            <v>0</v>
          </cell>
          <cell r="X124">
            <v>0</v>
          </cell>
        </row>
        <row r="125">
          <cell r="A125" t="str">
            <v>MS 11.1</v>
          </cell>
          <cell r="B125" t="str">
            <v>MS Door</v>
          </cell>
          <cell r="C125" t="str">
            <v>Sqm</v>
          </cell>
          <cell r="D125">
            <v>3022</v>
          </cell>
          <cell r="E125">
            <v>15</v>
          </cell>
          <cell r="F125">
            <v>45330</v>
          </cell>
          <cell r="G125">
            <v>0</v>
          </cell>
          <cell r="H125">
            <v>0</v>
          </cell>
          <cell r="J125">
            <v>0</v>
          </cell>
          <cell r="K125">
            <v>0</v>
          </cell>
          <cell r="L125">
            <v>0</v>
          </cell>
          <cell r="N125">
            <v>0</v>
          </cell>
          <cell r="O125">
            <v>0</v>
          </cell>
          <cell r="P125">
            <v>0</v>
          </cell>
          <cell r="R125">
            <v>0</v>
          </cell>
          <cell r="S125">
            <v>15</v>
          </cell>
          <cell r="T125">
            <v>45330</v>
          </cell>
          <cell r="V125">
            <v>0</v>
          </cell>
          <cell r="W125">
            <v>0</v>
          </cell>
          <cell r="X125">
            <v>0</v>
          </cell>
        </row>
        <row r="126">
          <cell r="A126" t="str">
            <v>MS 11.2</v>
          </cell>
          <cell r="B126" t="str">
            <v>Push &amp; Pull type rolling shutter</v>
          </cell>
          <cell r="C126" t="str">
            <v>Sqm</v>
          </cell>
          <cell r="D126">
            <v>1959</v>
          </cell>
          <cell r="E126">
            <v>0</v>
          </cell>
          <cell r="F126">
            <v>0</v>
          </cell>
          <cell r="G126">
            <v>0</v>
          </cell>
          <cell r="H126">
            <v>0</v>
          </cell>
          <cell r="J126">
            <v>0</v>
          </cell>
          <cell r="K126">
            <v>0</v>
          </cell>
          <cell r="L126">
            <v>0</v>
          </cell>
          <cell r="N126">
            <v>0</v>
          </cell>
          <cell r="O126">
            <v>0</v>
          </cell>
          <cell r="P126">
            <v>0</v>
          </cell>
          <cell r="R126">
            <v>0</v>
          </cell>
          <cell r="S126">
            <v>0</v>
          </cell>
          <cell r="T126">
            <v>0</v>
          </cell>
          <cell r="V126">
            <v>0</v>
          </cell>
          <cell r="W126">
            <v>0</v>
          </cell>
          <cell r="X126">
            <v>0</v>
          </cell>
        </row>
        <row r="127">
          <cell r="A127" t="str">
            <v>MS 11.3</v>
          </cell>
          <cell r="B127" t="str">
            <v>MS Hand Railing for staircase</v>
          </cell>
          <cell r="C127" t="str">
            <v>Sqm</v>
          </cell>
          <cell r="D127">
            <v>967</v>
          </cell>
          <cell r="E127">
            <v>0</v>
          </cell>
          <cell r="F127">
            <v>0</v>
          </cell>
          <cell r="G127">
            <v>0</v>
          </cell>
          <cell r="H127">
            <v>0</v>
          </cell>
          <cell r="J127">
            <v>0</v>
          </cell>
          <cell r="K127">
            <v>0</v>
          </cell>
          <cell r="L127">
            <v>0</v>
          </cell>
          <cell r="N127">
            <v>0</v>
          </cell>
          <cell r="O127">
            <v>0</v>
          </cell>
          <cell r="P127">
            <v>0</v>
          </cell>
          <cell r="R127">
            <v>0</v>
          </cell>
          <cell r="S127">
            <v>0</v>
          </cell>
          <cell r="T127">
            <v>0</v>
          </cell>
          <cell r="V127">
            <v>0</v>
          </cell>
          <cell r="W127">
            <v>0</v>
          </cell>
          <cell r="X127">
            <v>0</v>
          </cell>
        </row>
        <row r="128">
          <cell r="A128" t="str">
            <v>WP 12.1</v>
          </cell>
          <cell r="B128" t="str">
            <v>Cell Proof Water Proofing</v>
          </cell>
          <cell r="C128" t="str">
            <v>Sqm</v>
          </cell>
          <cell r="D128">
            <v>362</v>
          </cell>
          <cell r="E128">
            <v>0</v>
          </cell>
          <cell r="F128">
            <v>0</v>
          </cell>
          <cell r="G128">
            <v>0</v>
          </cell>
          <cell r="H128">
            <v>0</v>
          </cell>
          <cell r="J128">
            <v>0</v>
          </cell>
          <cell r="K128">
            <v>0</v>
          </cell>
          <cell r="L128">
            <v>0</v>
          </cell>
          <cell r="N128">
            <v>0</v>
          </cell>
          <cell r="O128">
            <v>0</v>
          </cell>
          <cell r="P128">
            <v>0</v>
          </cell>
          <cell r="R128">
            <v>0</v>
          </cell>
          <cell r="S128">
            <v>0</v>
          </cell>
          <cell r="T128">
            <v>0</v>
          </cell>
          <cell r="V128">
            <v>0</v>
          </cell>
          <cell r="W128">
            <v>0</v>
          </cell>
          <cell r="X128">
            <v>0</v>
          </cell>
        </row>
        <row r="129">
          <cell r="A129" t="str">
            <v>WP 12.2 (a)</v>
          </cell>
          <cell r="B129" t="str">
            <v>Water proof membrene coating using Zentriflex elastic in two coats (thickness approx. 1.5mm )</v>
          </cell>
          <cell r="C129" t="str">
            <v>Sqm</v>
          </cell>
          <cell r="D129">
            <v>309</v>
          </cell>
          <cell r="E129">
            <v>0</v>
          </cell>
          <cell r="F129">
            <v>0</v>
          </cell>
          <cell r="G129">
            <v>0</v>
          </cell>
          <cell r="H129">
            <v>0</v>
          </cell>
          <cell r="J129">
            <v>0</v>
          </cell>
          <cell r="K129">
            <v>0</v>
          </cell>
          <cell r="L129">
            <v>0</v>
          </cell>
          <cell r="N129">
            <v>0</v>
          </cell>
          <cell r="O129">
            <v>0</v>
          </cell>
          <cell r="P129">
            <v>0</v>
          </cell>
          <cell r="R129">
            <v>0</v>
          </cell>
          <cell r="S129">
            <v>0</v>
          </cell>
          <cell r="T129">
            <v>0</v>
          </cell>
          <cell r="V129">
            <v>0</v>
          </cell>
          <cell r="W129">
            <v>0</v>
          </cell>
          <cell r="X129">
            <v>0</v>
          </cell>
        </row>
        <row r="130">
          <cell r="A130" t="str">
            <v>WP 12.2 (b)</v>
          </cell>
          <cell r="B130" t="str">
            <v xml:space="preserve">A bond coat consisting of Nafufill-SBR </v>
          </cell>
          <cell r="C130" t="str">
            <v>Sqm</v>
          </cell>
          <cell r="D130">
            <v>248</v>
          </cell>
          <cell r="E130">
            <v>0</v>
          </cell>
          <cell r="F130">
            <v>0</v>
          </cell>
          <cell r="G130">
            <v>0</v>
          </cell>
          <cell r="H130">
            <v>0</v>
          </cell>
          <cell r="J130">
            <v>0</v>
          </cell>
          <cell r="K130">
            <v>0</v>
          </cell>
          <cell r="L130">
            <v>0</v>
          </cell>
          <cell r="N130">
            <v>0</v>
          </cell>
          <cell r="O130">
            <v>0</v>
          </cell>
          <cell r="P130">
            <v>0</v>
          </cell>
          <cell r="R130">
            <v>0</v>
          </cell>
          <cell r="S130">
            <v>0</v>
          </cell>
          <cell r="T130">
            <v>0</v>
          </cell>
          <cell r="V130">
            <v>0</v>
          </cell>
          <cell r="W130">
            <v>0</v>
          </cell>
          <cell r="X130">
            <v>0</v>
          </cell>
        </row>
        <row r="131">
          <cell r="A131" t="str">
            <v>WP 12.2 (c)</v>
          </cell>
          <cell r="B131" t="str">
            <v>1:2:4 screed to slopes 100mm thk include the cost of integral water proofing compound  DICTAMENT-DM at 0.5% by weight of cement.</v>
          </cell>
          <cell r="C131" t="str">
            <v>Sqm</v>
          </cell>
          <cell r="D131">
            <v>190</v>
          </cell>
          <cell r="E131">
            <v>0</v>
          </cell>
          <cell r="F131">
            <v>0</v>
          </cell>
          <cell r="G131">
            <v>0</v>
          </cell>
          <cell r="H131">
            <v>0</v>
          </cell>
          <cell r="J131">
            <v>0</v>
          </cell>
          <cell r="K131">
            <v>0</v>
          </cell>
          <cell r="L131">
            <v>0</v>
          </cell>
          <cell r="N131">
            <v>0</v>
          </cell>
          <cell r="O131">
            <v>0</v>
          </cell>
          <cell r="P131">
            <v>0</v>
          </cell>
          <cell r="R131">
            <v>0</v>
          </cell>
          <cell r="S131">
            <v>0</v>
          </cell>
          <cell r="T131">
            <v>0</v>
          </cell>
          <cell r="V131">
            <v>0</v>
          </cell>
          <cell r="W131">
            <v>0</v>
          </cell>
          <cell r="X131">
            <v>0</v>
          </cell>
        </row>
        <row r="132">
          <cell r="A132" t="str">
            <v>M 13.1</v>
          </cell>
          <cell r="B132" t="str">
            <v>Antitermite Treatement</v>
          </cell>
          <cell r="C132" t="str">
            <v>Sqm</v>
          </cell>
          <cell r="D132">
            <v>46</v>
          </cell>
          <cell r="E132">
            <v>1300</v>
          </cell>
          <cell r="F132">
            <v>59800</v>
          </cell>
          <cell r="G132">
            <v>500</v>
          </cell>
          <cell r="H132">
            <v>23000</v>
          </cell>
          <cell r="I132">
            <v>500</v>
          </cell>
          <cell r="J132">
            <v>23000</v>
          </cell>
          <cell r="K132">
            <v>500</v>
          </cell>
          <cell r="L132">
            <v>23000</v>
          </cell>
          <cell r="M132">
            <v>500</v>
          </cell>
          <cell r="N132">
            <v>23000</v>
          </cell>
          <cell r="O132">
            <v>300</v>
          </cell>
          <cell r="P132">
            <v>13800</v>
          </cell>
          <cell r="Q132">
            <v>235</v>
          </cell>
          <cell r="R132">
            <v>10810</v>
          </cell>
          <cell r="S132">
            <v>0</v>
          </cell>
          <cell r="T132">
            <v>0</v>
          </cell>
          <cell r="V132">
            <v>0</v>
          </cell>
          <cell r="W132">
            <v>1235</v>
          </cell>
          <cell r="X132">
            <v>56810</v>
          </cell>
        </row>
        <row r="133">
          <cell r="A133" t="str">
            <v>M 13.2</v>
          </cell>
          <cell r="B133" t="str">
            <v>100mm dia PVC pipe</v>
          </cell>
          <cell r="C133" t="str">
            <v>Rmt</v>
          </cell>
          <cell r="D133">
            <v>330</v>
          </cell>
          <cell r="E133">
            <v>0</v>
          </cell>
          <cell r="F133">
            <v>0</v>
          </cell>
          <cell r="G133">
            <v>0</v>
          </cell>
          <cell r="H133">
            <v>0</v>
          </cell>
          <cell r="J133">
            <v>0</v>
          </cell>
          <cell r="K133">
            <v>0</v>
          </cell>
          <cell r="L133">
            <v>0</v>
          </cell>
          <cell r="N133">
            <v>0</v>
          </cell>
          <cell r="O133">
            <v>0</v>
          </cell>
          <cell r="P133">
            <v>0</v>
          </cell>
          <cell r="R133">
            <v>0</v>
          </cell>
          <cell r="S133">
            <v>0</v>
          </cell>
          <cell r="T133">
            <v>0</v>
          </cell>
          <cell r="V133">
            <v>0</v>
          </cell>
          <cell r="W133">
            <v>0</v>
          </cell>
          <cell r="X133">
            <v>0</v>
          </cell>
        </row>
        <row r="134">
          <cell r="A134" t="str">
            <v>M 13.3</v>
          </cell>
          <cell r="B134" t="str">
            <v xml:space="preserve">Aluminium structural glazing </v>
          </cell>
          <cell r="C134" t="str">
            <v>Sqm</v>
          </cell>
          <cell r="D134">
            <v>7761</v>
          </cell>
          <cell r="E134">
            <v>0</v>
          </cell>
          <cell r="F134">
            <v>0</v>
          </cell>
          <cell r="G134">
            <v>0</v>
          </cell>
          <cell r="H134">
            <v>0</v>
          </cell>
          <cell r="J134">
            <v>0</v>
          </cell>
          <cell r="K134">
            <v>0</v>
          </cell>
          <cell r="L134">
            <v>0</v>
          </cell>
          <cell r="N134">
            <v>0</v>
          </cell>
          <cell r="O134">
            <v>0</v>
          </cell>
          <cell r="P134">
            <v>0</v>
          </cell>
          <cell r="R134">
            <v>0</v>
          </cell>
          <cell r="S134">
            <v>0</v>
          </cell>
          <cell r="T134">
            <v>0</v>
          </cell>
          <cell r="V134">
            <v>0</v>
          </cell>
          <cell r="W134">
            <v>0</v>
          </cell>
          <cell r="X134">
            <v>0</v>
          </cell>
        </row>
        <row r="135">
          <cell r="A135" t="str">
            <v>M 13.4</v>
          </cell>
          <cell r="B135" t="str">
            <v>Anodised aluminium louvered ventilatores of frame size (50x25)mm</v>
          </cell>
          <cell r="C135" t="str">
            <v>Sqm</v>
          </cell>
          <cell r="D135">
            <v>1944</v>
          </cell>
          <cell r="E135">
            <v>0</v>
          </cell>
          <cell r="F135">
            <v>0</v>
          </cell>
          <cell r="G135">
            <v>0</v>
          </cell>
          <cell r="H135">
            <v>0</v>
          </cell>
          <cell r="J135">
            <v>0</v>
          </cell>
          <cell r="K135">
            <v>0</v>
          </cell>
          <cell r="L135">
            <v>0</v>
          </cell>
          <cell r="N135">
            <v>0</v>
          </cell>
          <cell r="O135">
            <v>0</v>
          </cell>
          <cell r="P135">
            <v>0</v>
          </cell>
          <cell r="R135">
            <v>0</v>
          </cell>
          <cell r="S135">
            <v>0</v>
          </cell>
          <cell r="T135">
            <v>0</v>
          </cell>
          <cell r="V135">
            <v>0</v>
          </cell>
          <cell r="W135">
            <v>0</v>
          </cell>
          <cell r="X135">
            <v>0</v>
          </cell>
        </row>
        <row r="136">
          <cell r="A136" t="str">
            <v>M 13.5</v>
          </cell>
          <cell r="B136" t="str">
            <v xml:space="preserve">Fabricating and installing at site anodised aluminium curtain wall </v>
          </cell>
          <cell r="C136" t="str">
            <v>Sqm</v>
          </cell>
          <cell r="D136">
            <v>5420</v>
          </cell>
          <cell r="E136">
            <v>0</v>
          </cell>
          <cell r="F136">
            <v>0</v>
          </cell>
          <cell r="G136">
            <v>0</v>
          </cell>
          <cell r="H136">
            <v>0</v>
          </cell>
          <cell r="J136">
            <v>0</v>
          </cell>
          <cell r="K136">
            <v>0</v>
          </cell>
          <cell r="L136">
            <v>0</v>
          </cell>
          <cell r="N136">
            <v>0</v>
          </cell>
          <cell r="O136">
            <v>0</v>
          </cell>
          <cell r="P136">
            <v>0</v>
          </cell>
          <cell r="R136">
            <v>0</v>
          </cell>
          <cell r="S136">
            <v>0</v>
          </cell>
          <cell r="T136">
            <v>0</v>
          </cell>
          <cell r="V136">
            <v>0</v>
          </cell>
          <cell r="W136">
            <v>0</v>
          </cell>
          <cell r="X136">
            <v>0</v>
          </cell>
        </row>
        <row r="137">
          <cell r="A137" t="str">
            <v>M 13.6</v>
          </cell>
          <cell r="B137" t="str">
            <v xml:space="preserve">Cobble paving tiles </v>
          </cell>
          <cell r="C137">
            <v>0</v>
          </cell>
          <cell r="D137">
            <v>650</v>
          </cell>
          <cell r="E137">
            <v>0</v>
          </cell>
          <cell r="F137">
            <v>0</v>
          </cell>
          <cell r="G137">
            <v>0</v>
          </cell>
          <cell r="H137">
            <v>0</v>
          </cell>
          <cell r="J137">
            <v>0</v>
          </cell>
          <cell r="K137">
            <v>0</v>
          </cell>
          <cell r="L137">
            <v>0</v>
          </cell>
          <cell r="N137">
            <v>0</v>
          </cell>
          <cell r="O137">
            <v>0</v>
          </cell>
          <cell r="P137">
            <v>0</v>
          </cell>
          <cell r="R137">
            <v>0</v>
          </cell>
          <cell r="S137">
            <v>0</v>
          </cell>
          <cell r="T137">
            <v>0</v>
          </cell>
          <cell r="V137">
            <v>0</v>
          </cell>
          <cell r="W137">
            <v>0</v>
          </cell>
          <cell r="X137">
            <v>0</v>
          </cell>
        </row>
        <row r="138">
          <cell r="A138" t="str">
            <v>M 13.7</v>
          </cell>
          <cell r="B138" t="str">
            <v xml:space="preserve">under deck insulation by using 40 mm thk thermocole </v>
          </cell>
          <cell r="C138" t="str">
            <v>Sqm</v>
          </cell>
          <cell r="D138">
            <v>471</v>
          </cell>
          <cell r="E138">
            <v>0</v>
          </cell>
          <cell r="F138">
            <v>0</v>
          </cell>
          <cell r="G138">
            <v>0</v>
          </cell>
          <cell r="H138">
            <v>0</v>
          </cell>
          <cell r="J138">
            <v>0</v>
          </cell>
          <cell r="K138">
            <v>0</v>
          </cell>
          <cell r="L138">
            <v>0</v>
          </cell>
          <cell r="N138">
            <v>0</v>
          </cell>
          <cell r="O138">
            <v>0</v>
          </cell>
          <cell r="P138">
            <v>0</v>
          </cell>
          <cell r="R138">
            <v>0</v>
          </cell>
          <cell r="S138">
            <v>0</v>
          </cell>
          <cell r="T138">
            <v>0</v>
          </cell>
          <cell r="V138">
            <v>0</v>
          </cell>
          <cell r="W138">
            <v>0</v>
          </cell>
          <cell r="X138">
            <v>0</v>
          </cell>
        </row>
        <row r="139">
          <cell r="A139" t="str">
            <v>M 13.8</v>
          </cell>
          <cell r="B139" t="str">
            <v xml:space="preserve">Cinder filling </v>
          </cell>
          <cell r="C139" t="str">
            <v>Cum</v>
          </cell>
          <cell r="D139">
            <v>1779</v>
          </cell>
          <cell r="E139">
            <v>0</v>
          </cell>
          <cell r="F139">
            <v>0</v>
          </cell>
          <cell r="G139">
            <v>0</v>
          </cell>
          <cell r="H139">
            <v>0</v>
          </cell>
          <cell r="J139">
            <v>0</v>
          </cell>
          <cell r="K139">
            <v>0</v>
          </cell>
          <cell r="L139">
            <v>0</v>
          </cell>
          <cell r="N139">
            <v>0</v>
          </cell>
          <cell r="O139">
            <v>0</v>
          </cell>
          <cell r="P139">
            <v>0</v>
          </cell>
          <cell r="R139">
            <v>0</v>
          </cell>
          <cell r="S139">
            <v>0</v>
          </cell>
          <cell r="T139">
            <v>0</v>
          </cell>
          <cell r="V139">
            <v>0</v>
          </cell>
          <cell r="W139">
            <v>0</v>
          </cell>
          <cell r="X139">
            <v>0</v>
          </cell>
        </row>
        <row r="140">
          <cell r="A140" t="str">
            <v>M 13.9</v>
          </cell>
          <cell r="B140" t="str">
            <v xml:space="preserve">Raised platform below cill cabinet using bricks lining </v>
          </cell>
          <cell r="C140" t="str">
            <v>Cum</v>
          </cell>
          <cell r="D140">
            <v>1854</v>
          </cell>
          <cell r="E140">
            <v>0</v>
          </cell>
          <cell r="F140">
            <v>0</v>
          </cell>
          <cell r="G140">
            <v>0</v>
          </cell>
          <cell r="H140">
            <v>0</v>
          </cell>
          <cell r="J140">
            <v>0</v>
          </cell>
          <cell r="K140">
            <v>0</v>
          </cell>
          <cell r="L140">
            <v>0</v>
          </cell>
          <cell r="N140">
            <v>0</v>
          </cell>
          <cell r="O140">
            <v>0</v>
          </cell>
          <cell r="P140">
            <v>0</v>
          </cell>
          <cell r="R140">
            <v>0</v>
          </cell>
          <cell r="S140">
            <v>0</v>
          </cell>
          <cell r="T140">
            <v>0</v>
          </cell>
          <cell r="V140">
            <v>0</v>
          </cell>
          <cell r="W140">
            <v>0</v>
          </cell>
          <cell r="X140">
            <v>0</v>
          </cell>
        </row>
        <row r="141">
          <cell r="A141" t="str">
            <v>M 13.10</v>
          </cell>
          <cell r="B141" t="str">
            <v>75mm thk. perforated pre-cast RCC slab using CC 1:2:4 above</v>
          </cell>
          <cell r="C141" t="str">
            <v>Sqm</v>
          </cell>
          <cell r="D141">
            <v>300</v>
          </cell>
          <cell r="E141">
            <v>0</v>
          </cell>
          <cell r="F141">
            <v>0</v>
          </cell>
          <cell r="G141">
            <v>0</v>
          </cell>
          <cell r="H141">
            <v>0</v>
          </cell>
          <cell r="J141">
            <v>0</v>
          </cell>
          <cell r="K141">
            <v>0</v>
          </cell>
          <cell r="L141">
            <v>0</v>
          </cell>
          <cell r="N141">
            <v>0</v>
          </cell>
          <cell r="O141">
            <v>0</v>
          </cell>
          <cell r="P141">
            <v>0</v>
          </cell>
          <cell r="R141">
            <v>0</v>
          </cell>
          <cell r="S141">
            <v>0</v>
          </cell>
          <cell r="T141">
            <v>0</v>
          </cell>
          <cell r="V141">
            <v>0</v>
          </cell>
          <cell r="W141">
            <v>0</v>
          </cell>
          <cell r="X141">
            <v>0</v>
          </cell>
        </row>
        <row r="142">
          <cell r="A142" t="str">
            <v>M 13.11</v>
          </cell>
          <cell r="B142" t="str">
            <v>100mm dia PVC pipe sleeves in beams of 250mm long (approx.)</v>
          </cell>
          <cell r="C142" t="str">
            <v>Nos</v>
          </cell>
          <cell r="D142">
            <v>78</v>
          </cell>
          <cell r="E142">
            <v>178</v>
          </cell>
          <cell r="F142">
            <v>13884</v>
          </cell>
          <cell r="G142">
            <v>178</v>
          </cell>
          <cell r="H142">
            <v>13884</v>
          </cell>
          <cell r="I142">
            <v>200</v>
          </cell>
          <cell r="J142">
            <v>15600</v>
          </cell>
          <cell r="K142">
            <v>0</v>
          </cell>
          <cell r="L142">
            <v>0</v>
          </cell>
          <cell r="N142">
            <v>0</v>
          </cell>
          <cell r="O142">
            <v>0</v>
          </cell>
          <cell r="P142">
            <v>0</v>
          </cell>
          <cell r="R142">
            <v>0</v>
          </cell>
          <cell r="S142">
            <v>0</v>
          </cell>
          <cell r="T142">
            <v>0</v>
          </cell>
          <cell r="V142">
            <v>0</v>
          </cell>
          <cell r="W142">
            <v>200</v>
          </cell>
          <cell r="X142">
            <v>15600</v>
          </cell>
        </row>
        <row r="143">
          <cell r="A143" t="str">
            <v>M 13.12</v>
          </cell>
          <cell r="B143" t="str">
            <v xml:space="preserve">Inspection chamber using 200mm thk solid block </v>
          </cell>
          <cell r="C143" t="str">
            <v>Nos</v>
          </cell>
          <cell r="D143">
            <v>2456</v>
          </cell>
          <cell r="E143">
            <v>0</v>
          </cell>
          <cell r="F143">
            <v>0</v>
          </cell>
          <cell r="G143">
            <v>0</v>
          </cell>
          <cell r="H143">
            <v>0</v>
          </cell>
          <cell r="J143">
            <v>0</v>
          </cell>
          <cell r="K143">
            <v>0</v>
          </cell>
          <cell r="L143">
            <v>0</v>
          </cell>
          <cell r="N143">
            <v>0</v>
          </cell>
          <cell r="O143">
            <v>0</v>
          </cell>
          <cell r="P143">
            <v>0</v>
          </cell>
          <cell r="R143">
            <v>0</v>
          </cell>
          <cell r="S143">
            <v>0</v>
          </cell>
          <cell r="T143">
            <v>0</v>
          </cell>
          <cell r="V143">
            <v>0</v>
          </cell>
          <cell r="W143">
            <v>0</v>
          </cell>
          <cell r="X143">
            <v>0</v>
          </cell>
        </row>
        <row r="144">
          <cell r="A144" t="str">
            <v>M 13.13</v>
          </cell>
          <cell r="B144" t="str">
            <v>Sandwiched panel roof (for sky light)</v>
          </cell>
          <cell r="C144" t="str">
            <v>Sqm</v>
          </cell>
          <cell r="D144">
            <v>2575</v>
          </cell>
          <cell r="E144">
            <v>0</v>
          </cell>
          <cell r="F144">
            <v>0</v>
          </cell>
          <cell r="G144">
            <v>0</v>
          </cell>
          <cell r="H144">
            <v>0</v>
          </cell>
          <cell r="J144">
            <v>0</v>
          </cell>
          <cell r="K144">
            <v>0</v>
          </cell>
          <cell r="L144">
            <v>0</v>
          </cell>
          <cell r="N144">
            <v>0</v>
          </cell>
          <cell r="O144">
            <v>0</v>
          </cell>
          <cell r="P144">
            <v>0</v>
          </cell>
          <cell r="R144">
            <v>0</v>
          </cell>
          <cell r="S144">
            <v>0</v>
          </cell>
          <cell r="T144">
            <v>0</v>
          </cell>
          <cell r="V144">
            <v>0</v>
          </cell>
          <cell r="W144">
            <v>0</v>
          </cell>
          <cell r="X144">
            <v>0</v>
          </cell>
        </row>
        <row r="145">
          <cell r="A145" t="str">
            <v>M 13.14</v>
          </cell>
          <cell r="B145" t="str">
            <v>Medium duty M.S. man hole cover  for water tank on terrace.</v>
          </cell>
          <cell r="C145" t="str">
            <v>Nos</v>
          </cell>
          <cell r="D145">
            <v>1992</v>
          </cell>
          <cell r="E145">
            <v>0</v>
          </cell>
          <cell r="F145">
            <v>0</v>
          </cell>
          <cell r="G145">
            <v>0</v>
          </cell>
          <cell r="H145">
            <v>0</v>
          </cell>
          <cell r="J145">
            <v>0</v>
          </cell>
          <cell r="K145">
            <v>0</v>
          </cell>
          <cell r="L145">
            <v>0</v>
          </cell>
          <cell r="N145">
            <v>0</v>
          </cell>
          <cell r="O145">
            <v>0</v>
          </cell>
          <cell r="P145">
            <v>0</v>
          </cell>
          <cell r="R145">
            <v>0</v>
          </cell>
          <cell r="S145">
            <v>0</v>
          </cell>
          <cell r="T145">
            <v>0</v>
          </cell>
          <cell r="V145">
            <v>0</v>
          </cell>
          <cell r="W145">
            <v>0</v>
          </cell>
          <cell r="X145">
            <v>0</v>
          </cell>
        </row>
        <row r="146">
          <cell r="A146" t="str">
            <v>M 13.15a</v>
          </cell>
          <cell r="B146" t="str">
            <v>RCC hume pipe class NP2 150mm</v>
          </cell>
          <cell r="C146" t="str">
            <v>Rmt</v>
          </cell>
          <cell r="D146">
            <v>330</v>
          </cell>
          <cell r="E146">
            <v>0</v>
          </cell>
          <cell r="F146">
            <v>0</v>
          </cell>
          <cell r="G146">
            <v>0</v>
          </cell>
          <cell r="H146">
            <v>0</v>
          </cell>
          <cell r="J146">
            <v>0</v>
          </cell>
          <cell r="K146">
            <v>0</v>
          </cell>
          <cell r="L146">
            <v>0</v>
          </cell>
          <cell r="N146">
            <v>0</v>
          </cell>
          <cell r="O146">
            <v>0</v>
          </cell>
          <cell r="P146">
            <v>0</v>
          </cell>
          <cell r="R146">
            <v>0</v>
          </cell>
          <cell r="S146">
            <v>0</v>
          </cell>
          <cell r="T146">
            <v>0</v>
          </cell>
          <cell r="V146">
            <v>0</v>
          </cell>
          <cell r="W146">
            <v>0</v>
          </cell>
          <cell r="X146">
            <v>0</v>
          </cell>
        </row>
        <row r="147">
          <cell r="A147" t="str">
            <v>M 13.15b</v>
          </cell>
          <cell r="B147" t="str">
            <v>RCC hume pipe class NP3 300mm</v>
          </cell>
          <cell r="C147" t="str">
            <v>Rmt</v>
          </cell>
          <cell r="D147">
            <v>550</v>
          </cell>
          <cell r="E147">
            <v>0</v>
          </cell>
          <cell r="F147">
            <v>0</v>
          </cell>
          <cell r="G147">
            <v>0</v>
          </cell>
          <cell r="H147">
            <v>0</v>
          </cell>
          <cell r="J147">
            <v>0</v>
          </cell>
          <cell r="K147">
            <v>0</v>
          </cell>
          <cell r="L147">
            <v>0</v>
          </cell>
          <cell r="N147">
            <v>0</v>
          </cell>
          <cell r="O147">
            <v>0</v>
          </cell>
          <cell r="P147">
            <v>0</v>
          </cell>
          <cell r="R147">
            <v>0</v>
          </cell>
          <cell r="S147">
            <v>0</v>
          </cell>
          <cell r="T147">
            <v>0</v>
          </cell>
          <cell r="V147">
            <v>0</v>
          </cell>
          <cell r="W147">
            <v>0</v>
          </cell>
          <cell r="X147">
            <v>0</v>
          </cell>
        </row>
        <row r="148">
          <cell r="A148" t="str">
            <v>M 13.15c</v>
          </cell>
          <cell r="B148" t="str">
            <v>RCC hume pipe class NP4 750mm</v>
          </cell>
          <cell r="C148" t="str">
            <v>Rmt</v>
          </cell>
          <cell r="D148">
            <v>1825</v>
          </cell>
          <cell r="E148">
            <v>0</v>
          </cell>
          <cell r="F148">
            <v>0</v>
          </cell>
          <cell r="G148">
            <v>0</v>
          </cell>
          <cell r="H148">
            <v>0</v>
          </cell>
          <cell r="J148">
            <v>0</v>
          </cell>
          <cell r="K148">
            <v>0</v>
          </cell>
          <cell r="L148">
            <v>0</v>
          </cell>
          <cell r="N148">
            <v>0</v>
          </cell>
          <cell r="O148">
            <v>0</v>
          </cell>
          <cell r="P148">
            <v>0</v>
          </cell>
          <cell r="R148">
            <v>0</v>
          </cell>
          <cell r="S148">
            <v>0</v>
          </cell>
          <cell r="T148">
            <v>0</v>
          </cell>
          <cell r="V148">
            <v>0</v>
          </cell>
          <cell r="W148">
            <v>0</v>
          </cell>
          <cell r="X148">
            <v>0</v>
          </cell>
        </row>
        <row r="149">
          <cell r="A149" t="str">
            <v>M 13.16</v>
          </cell>
          <cell r="B149" t="str">
            <v>Rubble Soling</v>
          </cell>
          <cell r="C149" t="str">
            <v>Cum</v>
          </cell>
          <cell r="D149">
            <v>573</v>
          </cell>
          <cell r="E149">
            <v>330</v>
          </cell>
          <cell r="F149">
            <v>189090</v>
          </cell>
          <cell r="G149">
            <v>110</v>
          </cell>
          <cell r="H149">
            <v>63030</v>
          </cell>
          <cell r="I149">
            <v>110</v>
          </cell>
          <cell r="J149">
            <v>63030</v>
          </cell>
          <cell r="K149">
            <v>110</v>
          </cell>
          <cell r="L149">
            <v>63030</v>
          </cell>
          <cell r="M149">
            <v>110</v>
          </cell>
          <cell r="N149">
            <v>63030</v>
          </cell>
          <cell r="O149">
            <v>110</v>
          </cell>
          <cell r="P149">
            <v>63030</v>
          </cell>
          <cell r="Q149">
            <v>110</v>
          </cell>
          <cell r="R149">
            <v>63030</v>
          </cell>
          <cell r="S149">
            <v>0</v>
          </cell>
          <cell r="T149">
            <v>0</v>
          </cell>
          <cell r="V149">
            <v>0</v>
          </cell>
          <cell r="W149">
            <v>330</v>
          </cell>
          <cell r="X149">
            <v>189090</v>
          </cell>
        </row>
        <row r="150">
          <cell r="A150" t="str">
            <v>F 14.1 (1)</v>
          </cell>
          <cell r="B150" t="str">
            <v>Providing and laying granamite tiles  Ground Floor</v>
          </cell>
          <cell r="C150" t="str">
            <v>Sqm</v>
          </cell>
          <cell r="D150">
            <v>302</v>
          </cell>
          <cell r="E150">
            <v>600</v>
          </cell>
          <cell r="F150">
            <v>181200</v>
          </cell>
          <cell r="G150">
            <v>0</v>
          </cell>
          <cell r="H150">
            <v>0</v>
          </cell>
          <cell r="J150">
            <v>0</v>
          </cell>
          <cell r="K150">
            <v>0</v>
          </cell>
          <cell r="L150">
            <v>0</v>
          </cell>
          <cell r="N150">
            <v>0</v>
          </cell>
          <cell r="O150">
            <v>0</v>
          </cell>
          <cell r="P150">
            <v>0</v>
          </cell>
          <cell r="R150">
            <v>0</v>
          </cell>
          <cell r="S150">
            <v>600</v>
          </cell>
          <cell r="T150">
            <v>181200</v>
          </cell>
          <cell r="V150">
            <v>0</v>
          </cell>
          <cell r="W150">
            <v>0</v>
          </cell>
          <cell r="X150">
            <v>0</v>
          </cell>
        </row>
        <row r="151">
          <cell r="A151" t="str">
            <v>F 14.1 (2)</v>
          </cell>
          <cell r="B151" t="str">
            <v>Providing and laying granamite tiles  First Floor</v>
          </cell>
          <cell r="C151" t="str">
            <v>Sqm</v>
          </cell>
          <cell r="D151">
            <v>314</v>
          </cell>
          <cell r="E151">
            <v>0</v>
          </cell>
          <cell r="F151">
            <v>0</v>
          </cell>
          <cell r="G151">
            <v>0</v>
          </cell>
          <cell r="H151">
            <v>0</v>
          </cell>
          <cell r="J151">
            <v>0</v>
          </cell>
          <cell r="K151">
            <v>0</v>
          </cell>
          <cell r="L151">
            <v>0</v>
          </cell>
          <cell r="N151">
            <v>0</v>
          </cell>
          <cell r="O151">
            <v>0</v>
          </cell>
          <cell r="P151">
            <v>0</v>
          </cell>
          <cell r="R151">
            <v>0</v>
          </cell>
          <cell r="S151">
            <v>0</v>
          </cell>
          <cell r="T151">
            <v>0</v>
          </cell>
          <cell r="V151">
            <v>0</v>
          </cell>
          <cell r="W151">
            <v>0</v>
          </cell>
          <cell r="X151">
            <v>0</v>
          </cell>
        </row>
        <row r="152">
          <cell r="A152" t="str">
            <v>F 14.1 (3)</v>
          </cell>
          <cell r="B152" t="str">
            <v>Providing and laying granamite tiles  Second Floor</v>
          </cell>
          <cell r="C152" t="str">
            <v>Sqm</v>
          </cell>
          <cell r="D152">
            <v>326</v>
          </cell>
          <cell r="E152">
            <v>0</v>
          </cell>
          <cell r="F152">
            <v>0</v>
          </cell>
          <cell r="G152">
            <v>0</v>
          </cell>
          <cell r="H152">
            <v>0</v>
          </cell>
          <cell r="J152">
            <v>0</v>
          </cell>
          <cell r="K152">
            <v>0</v>
          </cell>
          <cell r="L152">
            <v>0</v>
          </cell>
          <cell r="N152">
            <v>0</v>
          </cell>
          <cell r="O152">
            <v>0</v>
          </cell>
          <cell r="P152">
            <v>0</v>
          </cell>
          <cell r="R152">
            <v>0</v>
          </cell>
          <cell r="S152">
            <v>0</v>
          </cell>
          <cell r="T152">
            <v>0</v>
          </cell>
          <cell r="V152">
            <v>0</v>
          </cell>
          <cell r="W152">
            <v>0</v>
          </cell>
          <cell r="X152">
            <v>0</v>
          </cell>
        </row>
        <row r="153">
          <cell r="A153" t="str">
            <v>F 14.2</v>
          </cell>
          <cell r="B153" t="str">
            <v xml:space="preserve">Granite slabs with bull nosing for staircase treads raisers </v>
          </cell>
          <cell r="C153" t="str">
            <v>Sqm</v>
          </cell>
          <cell r="D153">
            <v>0</v>
          </cell>
          <cell r="E153">
            <v>0</v>
          </cell>
          <cell r="F153">
            <v>0</v>
          </cell>
          <cell r="G153">
            <v>0</v>
          </cell>
          <cell r="H153">
            <v>0</v>
          </cell>
          <cell r="J153">
            <v>0</v>
          </cell>
          <cell r="K153">
            <v>0</v>
          </cell>
          <cell r="L153">
            <v>0</v>
          </cell>
          <cell r="N153">
            <v>0</v>
          </cell>
          <cell r="O153">
            <v>0</v>
          </cell>
          <cell r="P153">
            <v>0</v>
          </cell>
          <cell r="R153">
            <v>0</v>
          </cell>
          <cell r="S153">
            <v>0</v>
          </cell>
          <cell r="T153">
            <v>0</v>
          </cell>
          <cell r="V153">
            <v>0</v>
          </cell>
          <cell r="W153">
            <v>0</v>
          </cell>
          <cell r="X153">
            <v>0</v>
          </cell>
        </row>
        <row r="154">
          <cell r="A154" t="str">
            <v>F 14.3 (a)</v>
          </cell>
          <cell r="B154" t="str">
            <v>Granite slabs with bull nosing, 6x6 grooves at 18mm c/c for staircase treads raisers</v>
          </cell>
          <cell r="C154" t="str">
            <v>Sqm</v>
          </cell>
          <cell r="D154">
            <v>0</v>
          </cell>
          <cell r="E154">
            <v>0</v>
          </cell>
          <cell r="F154">
            <v>0</v>
          </cell>
          <cell r="G154">
            <v>0</v>
          </cell>
          <cell r="H154">
            <v>0</v>
          </cell>
          <cell r="J154">
            <v>0</v>
          </cell>
          <cell r="K154">
            <v>0</v>
          </cell>
          <cell r="L154">
            <v>0</v>
          </cell>
          <cell r="N154">
            <v>0</v>
          </cell>
          <cell r="O154">
            <v>0</v>
          </cell>
          <cell r="P154">
            <v>0</v>
          </cell>
          <cell r="R154">
            <v>0</v>
          </cell>
          <cell r="S154">
            <v>0</v>
          </cell>
          <cell r="T154">
            <v>0</v>
          </cell>
          <cell r="V154">
            <v>0</v>
          </cell>
          <cell r="W154">
            <v>0</v>
          </cell>
          <cell r="X154">
            <v>0</v>
          </cell>
        </row>
        <row r="155">
          <cell r="A155" t="str">
            <v>F 14.3 (b)</v>
          </cell>
          <cell r="B155" t="str">
            <v xml:space="preserve"> -do- for skirting</v>
          </cell>
          <cell r="C155" t="str">
            <v>Sqm</v>
          </cell>
          <cell r="D155">
            <v>0</v>
          </cell>
          <cell r="E155">
            <v>0</v>
          </cell>
          <cell r="F155">
            <v>0</v>
          </cell>
          <cell r="G155">
            <v>0</v>
          </cell>
          <cell r="H155">
            <v>0</v>
          </cell>
          <cell r="J155">
            <v>0</v>
          </cell>
          <cell r="K155">
            <v>0</v>
          </cell>
          <cell r="L155">
            <v>0</v>
          </cell>
          <cell r="N155">
            <v>0</v>
          </cell>
          <cell r="O155">
            <v>0</v>
          </cell>
          <cell r="P155">
            <v>0</v>
          </cell>
          <cell r="R155">
            <v>0</v>
          </cell>
          <cell r="S155">
            <v>0</v>
          </cell>
          <cell r="T155">
            <v>0</v>
          </cell>
          <cell r="V155">
            <v>0</v>
          </cell>
          <cell r="W155">
            <v>0</v>
          </cell>
          <cell r="X155">
            <v>0</v>
          </cell>
        </row>
        <row r="156">
          <cell r="A156" t="str">
            <v>F 14.4</v>
          </cell>
          <cell r="B156" t="str">
            <v xml:space="preserve">Granite slab for platform in pantry </v>
          </cell>
          <cell r="C156" t="str">
            <v>Sqm</v>
          </cell>
          <cell r="D156">
            <v>0</v>
          </cell>
          <cell r="E156">
            <v>0</v>
          </cell>
          <cell r="F156">
            <v>0</v>
          </cell>
          <cell r="G156">
            <v>0</v>
          </cell>
          <cell r="H156">
            <v>0</v>
          </cell>
          <cell r="J156">
            <v>0</v>
          </cell>
          <cell r="K156">
            <v>0</v>
          </cell>
          <cell r="L156">
            <v>0</v>
          </cell>
          <cell r="N156">
            <v>0</v>
          </cell>
          <cell r="O156">
            <v>0</v>
          </cell>
          <cell r="P156">
            <v>0</v>
          </cell>
          <cell r="R156">
            <v>0</v>
          </cell>
          <cell r="S156">
            <v>0</v>
          </cell>
          <cell r="T156">
            <v>0</v>
          </cell>
          <cell r="V156">
            <v>0</v>
          </cell>
          <cell r="W156">
            <v>0</v>
          </cell>
          <cell r="X156">
            <v>0</v>
          </cell>
        </row>
        <row r="157">
          <cell r="A157" t="str">
            <v>F 14.5 (1)</v>
          </cell>
          <cell r="B157" t="str">
            <v>Vitrified floor tiles Ground Floor</v>
          </cell>
          <cell r="C157" t="str">
            <v>Rmt</v>
          </cell>
          <cell r="D157">
            <v>96</v>
          </cell>
          <cell r="E157">
            <v>60</v>
          </cell>
          <cell r="F157">
            <v>5760</v>
          </cell>
          <cell r="G157">
            <v>0</v>
          </cell>
          <cell r="H157">
            <v>0</v>
          </cell>
          <cell r="J157">
            <v>0</v>
          </cell>
          <cell r="K157">
            <v>0</v>
          </cell>
          <cell r="L157">
            <v>0</v>
          </cell>
          <cell r="N157">
            <v>0</v>
          </cell>
          <cell r="O157">
            <v>0</v>
          </cell>
          <cell r="P157">
            <v>0</v>
          </cell>
          <cell r="R157">
            <v>0</v>
          </cell>
          <cell r="S157">
            <v>60</v>
          </cell>
          <cell r="T157">
            <v>5760</v>
          </cell>
          <cell r="V157">
            <v>0</v>
          </cell>
          <cell r="W157">
            <v>0</v>
          </cell>
          <cell r="X157">
            <v>0</v>
          </cell>
        </row>
        <row r="158">
          <cell r="A158" t="str">
            <v>F 14.5 (2)</v>
          </cell>
          <cell r="B158" t="str">
            <v>Vitrified floor tiles First Floor</v>
          </cell>
          <cell r="C158" t="str">
            <v>Rmt</v>
          </cell>
          <cell r="D158">
            <v>108</v>
          </cell>
          <cell r="E158">
            <v>0</v>
          </cell>
          <cell r="F158">
            <v>0</v>
          </cell>
          <cell r="G158">
            <v>0</v>
          </cell>
          <cell r="H158">
            <v>0</v>
          </cell>
          <cell r="J158">
            <v>0</v>
          </cell>
          <cell r="K158">
            <v>0</v>
          </cell>
          <cell r="L158">
            <v>0</v>
          </cell>
          <cell r="N158">
            <v>0</v>
          </cell>
          <cell r="O158">
            <v>0</v>
          </cell>
          <cell r="P158">
            <v>0</v>
          </cell>
          <cell r="R158">
            <v>0</v>
          </cell>
          <cell r="S158">
            <v>0</v>
          </cell>
          <cell r="T158">
            <v>0</v>
          </cell>
          <cell r="V158">
            <v>0</v>
          </cell>
          <cell r="W158">
            <v>0</v>
          </cell>
          <cell r="X158">
            <v>0</v>
          </cell>
        </row>
        <row r="159">
          <cell r="A159" t="str">
            <v>F 14.5 (3)</v>
          </cell>
          <cell r="B159" t="str">
            <v>Vitrified floor tiles Second Floor</v>
          </cell>
          <cell r="C159" t="str">
            <v>Rmt</v>
          </cell>
          <cell r="D159">
            <v>120</v>
          </cell>
          <cell r="E159">
            <v>0</v>
          </cell>
          <cell r="F159">
            <v>0</v>
          </cell>
          <cell r="G159">
            <v>0</v>
          </cell>
          <cell r="H159">
            <v>0</v>
          </cell>
          <cell r="J159">
            <v>0</v>
          </cell>
          <cell r="K159">
            <v>0</v>
          </cell>
          <cell r="L159">
            <v>0</v>
          </cell>
          <cell r="N159">
            <v>0</v>
          </cell>
          <cell r="O159">
            <v>0</v>
          </cell>
          <cell r="P159">
            <v>0</v>
          </cell>
          <cell r="R159">
            <v>0</v>
          </cell>
          <cell r="S159">
            <v>0</v>
          </cell>
          <cell r="T159">
            <v>0</v>
          </cell>
          <cell r="V159">
            <v>0</v>
          </cell>
          <cell r="W159">
            <v>0</v>
          </cell>
          <cell r="X159">
            <v>0</v>
          </cell>
        </row>
        <row r="160">
          <cell r="A160" t="str">
            <v>F 14.6</v>
          </cell>
          <cell r="B160" t="str">
            <v xml:space="preserve">Granite tiles of 10mm thick for dadoing </v>
          </cell>
          <cell r="C160" t="str">
            <v>Sqm</v>
          </cell>
          <cell r="D160">
            <v>0</v>
          </cell>
          <cell r="E160">
            <v>0</v>
          </cell>
          <cell r="F160">
            <v>0</v>
          </cell>
          <cell r="G160">
            <v>0</v>
          </cell>
          <cell r="H160">
            <v>0</v>
          </cell>
          <cell r="J160">
            <v>0</v>
          </cell>
          <cell r="K160">
            <v>0</v>
          </cell>
          <cell r="L160">
            <v>0</v>
          </cell>
          <cell r="N160">
            <v>0</v>
          </cell>
          <cell r="O160">
            <v>0</v>
          </cell>
          <cell r="P160">
            <v>0</v>
          </cell>
          <cell r="R160">
            <v>0</v>
          </cell>
          <cell r="S160">
            <v>0</v>
          </cell>
          <cell r="T160">
            <v>0</v>
          </cell>
          <cell r="V160">
            <v>0</v>
          </cell>
          <cell r="W160">
            <v>0</v>
          </cell>
          <cell r="X160">
            <v>0</v>
          </cell>
        </row>
        <row r="161">
          <cell r="A161" t="str">
            <v>F 14.7</v>
          </cell>
          <cell r="B161" t="str">
            <v xml:space="preserve">Granite tiles of 10mm thick for flooring </v>
          </cell>
          <cell r="C161" t="str">
            <v>Sqm</v>
          </cell>
          <cell r="D161">
            <v>0</v>
          </cell>
          <cell r="E161">
            <v>0</v>
          </cell>
          <cell r="F161">
            <v>0</v>
          </cell>
          <cell r="G161">
            <v>0</v>
          </cell>
          <cell r="H161">
            <v>0</v>
          </cell>
          <cell r="J161">
            <v>0</v>
          </cell>
          <cell r="K161">
            <v>0</v>
          </cell>
          <cell r="L161">
            <v>0</v>
          </cell>
          <cell r="N161">
            <v>0</v>
          </cell>
          <cell r="O161">
            <v>0</v>
          </cell>
          <cell r="P161">
            <v>0</v>
          </cell>
          <cell r="R161">
            <v>0</v>
          </cell>
          <cell r="S161">
            <v>0</v>
          </cell>
          <cell r="T161">
            <v>0</v>
          </cell>
          <cell r="V161">
            <v>0</v>
          </cell>
          <cell r="W161">
            <v>0</v>
          </cell>
          <cell r="X161">
            <v>0</v>
          </cell>
        </row>
        <row r="162">
          <cell r="A162" t="str">
            <v>ROA2</v>
          </cell>
          <cell r="B162" t="str">
            <v>Earth Dressing for Road</v>
          </cell>
          <cell r="C162" t="str">
            <v>Sqm</v>
          </cell>
          <cell r="D162">
            <v>9</v>
          </cell>
          <cell r="E162">
            <v>0</v>
          </cell>
          <cell r="F162">
            <v>0</v>
          </cell>
          <cell r="G162">
            <v>0</v>
          </cell>
          <cell r="H162">
            <v>0</v>
          </cell>
          <cell r="J162">
            <v>0</v>
          </cell>
          <cell r="K162">
            <v>0</v>
          </cell>
          <cell r="L162">
            <v>0</v>
          </cell>
          <cell r="N162">
            <v>0</v>
          </cell>
          <cell r="O162">
            <v>0</v>
          </cell>
          <cell r="P162">
            <v>0</v>
          </cell>
          <cell r="R162">
            <v>0</v>
          </cell>
          <cell r="S162">
            <v>0</v>
          </cell>
          <cell r="T162">
            <v>0</v>
          </cell>
          <cell r="V162">
            <v>0</v>
          </cell>
          <cell r="W162">
            <v>0</v>
          </cell>
          <cell r="X162">
            <v>0</v>
          </cell>
        </row>
        <row r="163">
          <cell r="A163" t="str">
            <v>ROA3</v>
          </cell>
          <cell r="B163" t="str">
            <v>Carting away debris &amp; excavated earth outside Infosys premises upto 500m.</v>
          </cell>
          <cell r="C163" t="str">
            <v>Cum.</v>
          </cell>
          <cell r="D163">
            <v>50</v>
          </cell>
          <cell r="E163">
            <v>0</v>
          </cell>
          <cell r="F163">
            <v>0</v>
          </cell>
          <cell r="G163">
            <v>0</v>
          </cell>
          <cell r="H163">
            <v>0</v>
          </cell>
          <cell r="J163">
            <v>0</v>
          </cell>
          <cell r="K163">
            <v>0</v>
          </cell>
          <cell r="L163">
            <v>0</v>
          </cell>
          <cell r="N163">
            <v>0</v>
          </cell>
          <cell r="O163">
            <v>0</v>
          </cell>
          <cell r="P163">
            <v>0</v>
          </cell>
          <cell r="R163">
            <v>0</v>
          </cell>
          <cell r="S163">
            <v>0</v>
          </cell>
          <cell r="T163">
            <v>0</v>
          </cell>
          <cell r="V163">
            <v>0</v>
          </cell>
          <cell r="W163">
            <v>0</v>
          </cell>
          <cell r="X163">
            <v>0</v>
          </cell>
        </row>
        <row r="164">
          <cell r="A164" t="str">
            <v>ROA4</v>
          </cell>
          <cell r="B164" t="str">
            <v>Rolling formation surface with 8 to 10 MT roller</v>
          </cell>
          <cell r="C164" t="str">
            <v>Sqm</v>
          </cell>
          <cell r="D164">
            <v>8</v>
          </cell>
          <cell r="E164">
            <v>0</v>
          </cell>
          <cell r="F164">
            <v>0</v>
          </cell>
          <cell r="G164">
            <v>0</v>
          </cell>
          <cell r="H164">
            <v>0</v>
          </cell>
          <cell r="J164">
            <v>0</v>
          </cell>
          <cell r="K164">
            <v>0</v>
          </cell>
          <cell r="L164">
            <v>0</v>
          </cell>
          <cell r="N164">
            <v>0</v>
          </cell>
          <cell r="O164">
            <v>0</v>
          </cell>
          <cell r="P164">
            <v>0</v>
          </cell>
          <cell r="R164">
            <v>0</v>
          </cell>
          <cell r="S164">
            <v>0</v>
          </cell>
          <cell r="T164">
            <v>0</v>
          </cell>
          <cell r="V164">
            <v>0</v>
          </cell>
          <cell r="W164">
            <v>0</v>
          </cell>
          <cell r="X164">
            <v>0</v>
          </cell>
        </row>
        <row r="165">
          <cell r="A165" t="str">
            <v>ROA5A</v>
          </cell>
          <cell r="B165" t="str">
            <v>Collecting &amp; stacking 100-63mm Metal</v>
          </cell>
          <cell r="C165" t="str">
            <v>Cum</v>
          </cell>
          <cell r="D165">
            <v>479</v>
          </cell>
          <cell r="E165">
            <v>0</v>
          </cell>
          <cell r="F165">
            <v>0</v>
          </cell>
          <cell r="G165">
            <v>0</v>
          </cell>
          <cell r="H165">
            <v>0</v>
          </cell>
          <cell r="J165">
            <v>0</v>
          </cell>
          <cell r="K165">
            <v>0</v>
          </cell>
          <cell r="L165">
            <v>0</v>
          </cell>
          <cell r="N165">
            <v>0</v>
          </cell>
          <cell r="O165">
            <v>0</v>
          </cell>
          <cell r="P165">
            <v>0</v>
          </cell>
          <cell r="R165">
            <v>0</v>
          </cell>
          <cell r="S165">
            <v>0</v>
          </cell>
          <cell r="T165">
            <v>0</v>
          </cell>
          <cell r="V165">
            <v>0</v>
          </cell>
          <cell r="W165">
            <v>0</v>
          </cell>
          <cell r="X165">
            <v>0</v>
          </cell>
        </row>
        <row r="166">
          <cell r="A166" t="str">
            <v>ROA5B</v>
          </cell>
          <cell r="B166" t="str">
            <v>Collecting &amp; stacking 40-25mm Metal</v>
          </cell>
          <cell r="C166" t="str">
            <v>Cum</v>
          </cell>
          <cell r="D166">
            <v>569</v>
          </cell>
          <cell r="E166">
            <v>0</v>
          </cell>
          <cell r="F166">
            <v>0</v>
          </cell>
          <cell r="G166">
            <v>0</v>
          </cell>
          <cell r="H166">
            <v>0</v>
          </cell>
          <cell r="J166">
            <v>0</v>
          </cell>
          <cell r="K166">
            <v>0</v>
          </cell>
          <cell r="L166">
            <v>0</v>
          </cell>
          <cell r="N166">
            <v>0</v>
          </cell>
          <cell r="O166">
            <v>0</v>
          </cell>
          <cell r="P166">
            <v>0</v>
          </cell>
          <cell r="R166">
            <v>0</v>
          </cell>
          <cell r="S166">
            <v>0</v>
          </cell>
          <cell r="T166">
            <v>0</v>
          </cell>
          <cell r="V166">
            <v>0</v>
          </cell>
          <cell r="W166">
            <v>0</v>
          </cell>
          <cell r="X166">
            <v>0</v>
          </cell>
        </row>
        <row r="167">
          <cell r="A167" t="str">
            <v>ROA6</v>
          </cell>
          <cell r="B167" t="str">
            <v>Collecting &amp; stacking Murram</v>
          </cell>
          <cell r="C167" t="str">
            <v>Cum</v>
          </cell>
          <cell r="D167">
            <v>298</v>
          </cell>
          <cell r="E167">
            <v>0</v>
          </cell>
          <cell r="F167">
            <v>0</v>
          </cell>
          <cell r="G167">
            <v>0</v>
          </cell>
          <cell r="H167">
            <v>0</v>
          </cell>
          <cell r="J167">
            <v>0</v>
          </cell>
          <cell r="K167">
            <v>0</v>
          </cell>
          <cell r="L167">
            <v>0</v>
          </cell>
          <cell r="N167">
            <v>0</v>
          </cell>
          <cell r="O167">
            <v>0</v>
          </cell>
          <cell r="P167">
            <v>0</v>
          </cell>
          <cell r="R167">
            <v>0</v>
          </cell>
          <cell r="S167">
            <v>0</v>
          </cell>
          <cell r="T167">
            <v>0</v>
          </cell>
          <cell r="V167">
            <v>0</v>
          </cell>
          <cell r="W167">
            <v>0</v>
          </cell>
          <cell r="X167">
            <v>0</v>
          </cell>
        </row>
        <row r="168">
          <cell r="A168" t="str">
            <v>ROA7</v>
          </cell>
          <cell r="B168" t="str">
            <v>Collecting &amp; stacking Sand</v>
          </cell>
          <cell r="C168" t="str">
            <v>Cum</v>
          </cell>
          <cell r="D168">
            <v>510</v>
          </cell>
          <cell r="E168">
            <v>0</v>
          </cell>
          <cell r="F168">
            <v>0</v>
          </cell>
          <cell r="G168">
            <v>0</v>
          </cell>
          <cell r="H168">
            <v>0</v>
          </cell>
          <cell r="J168">
            <v>0</v>
          </cell>
          <cell r="K168">
            <v>0</v>
          </cell>
          <cell r="L168">
            <v>0</v>
          </cell>
          <cell r="N168">
            <v>0</v>
          </cell>
          <cell r="O168">
            <v>0</v>
          </cell>
          <cell r="P168">
            <v>0</v>
          </cell>
          <cell r="R168">
            <v>0</v>
          </cell>
          <cell r="S168">
            <v>0</v>
          </cell>
          <cell r="T168">
            <v>0</v>
          </cell>
          <cell r="V168">
            <v>0</v>
          </cell>
          <cell r="W168">
            <v>0</v>
          </cell>
          <cell r="X168">
            <v>0</v>
          </cell>
        </row>
        <row r="169">
          <cell r="A169" t="str">
            <v>ROA8A</v>
          </cell>
          <cell r="B169" t="str">
            <v>Spreading 100-63mm Metal (200mm thk.)</v>
          </cell>
          <cell r="C169" t="str">
            <v>Cum</v>
          </cell>
          <cell r="D169">
            <v>171</v>
          </cell>
          <cell r="E169">
            <v>0</v>
          </cell>
          <cell r="F169">
            <v>0</v>
          </cell>
          <cell r="G169">
            <v>0</v>
          </cell>
          <cell r="H169">
            <v>0</v>
          </cell>
          <cell r="J169">
            <v>0</v>
          </cell>
          <cell r="K169">
            <v>0</v>
          </cell>
          <cell r="L169">
            <v>0</v>
          </cell>
          <cell r="N169">
            <v>0</v>
          </cell>
          <cell r="O169">
            <v>0</v>
          </cell>
          <cell r="P169">
            <v>0</v>
          </cell>
          <cell r="R169">
            <v>0</v>
          </cell>
          <cell r="S169">
            <v>0</v>
          </cell>
          <cell r="T169">
            <v>0</v>
          </cell>
          <cell r="V169">
            <v>0</v>
          </cell>
          <cell r="W169">
            <v>0</v>
          </cell>
          <cell r="X169">
            <v>0</v>
          </cell>
        </row>
        <row r="170">
          <cell r="A170" t="str">
            <v>ROA8B</v>
          </cell>
          <cell r="B170" t="str">
            <v>Spreading 40-25mm Metal (150mm thk.)</v>
          </cell>
          <cell r="C170" t="str">
            <v>Cum</v>
          </cell>
          <cell r="D170">
            <v>137</v>
          </cell>
          <cell r="E170">
            <v>0</v>
          </cell>
          <cell r="F170">
            <v>0</v>
          </cell>
          <cell r="G170">
            <v>0</v>
          </cell>
          <cell r="H170">
            <v>0</v>
          </cell>
          <cell r="J170">
            <v>0</v>
          </cell>
          <cell r="K170">
            <v>0</v>
          </cell>
          <cell r="L170">
            <v>0</v>
          </cell>
          <cell r="N170">
            <v>0</v>
          </cell>
          <cell r="O170">
            <v>0</v>
          </cell>
          <cell r="P170">
            <v>0</v>
          </cell>
          <cell r="R170">
            <v>0</v>
          </cell>
          <cell r="S170">
            <v>0</v>
          </cell>
          <cell r="T170">
            <v>0</v>
          </cell>
          <cell r="V170">
            <v>0</v>
          </cell>
          <cell r="W170">
            <v>0</v>
          </cell>
          <cell r="X170">
            <v>0</v>
          </cell>
        </row>
        <row r="171">
          <cell r="A171" t="str">
            <v>ROA8C</v>
          </cell>
          <cell r="B171" t="str">
            <v>Spreading Murram &amp; Sand</v>
          </cell>
          <cell r="C171" t="str">
            <v>Cum</v>
          </cell>
          <cell r="D171">
            <v>66</v>
          </cell>
          <cell r="E171">
            <v>0</v>
          </cell>
          <cell r="F171">
            <v>0</v>
          </cell>
          <cell r="G171">
            <v>0</v>
          </cell>
          <cell r="H171">
            <v>0</v>
          </cell>
          <cell r="J171">
            <v>0</v>
          </cell>
          <cell r="K171">
            <v>0</v>
          </cell>
          <cell r="L171">
            <v>0</v>
          </cell>
          <cell r="N171">
            <v>0</v>
          </cell>
          <cell r="O171">
            <v>0</v>
          </cell>
          <cell r="P171">
            <v>0</v>
          </cell>
          <cell r="R171">
            <v>0</v>
          </cell>
          <cell r="S171">
            <v>0</v>
          </cell>
          <cell r="T171">
            <v>0</v>
          </cell>
          <cell r="V171">
            <v>0</v>
          </cell>
          <cell r="W171">
            <v>0</v>
          </cell>
          <cell r="X171">
            <v>0</v>
          </cell>
        </row>
        <row r="172">
          <cell r="A172" t="str">
            <v>ROA9A</v>
          </cell>
          <cell r="B172" t="str">
            <v>Consolidation of Soling 200mm thk.</v>
          </cell>
          <cell r="C172" t="str">
            <v>Cum</v>
          </cell>
          <cell r="D172">
            <v>65</v>
          </cell>
          <cell r="E172">
            <v>0</v>
          </cell>
          <cell r="F172">
            <v>0</v>
          </cell>
          <cell r="G172">
            <v>0</v>
          </cell>
          <cell r="H172">
            <v>0</v>
          </cell>
          <cell r="J172">
            <v>0</v>
          </cell>
          <cell r="K172">
            <v>0</v>
          </cell>
          <cell r="L172">
            <v>0</v>
          </cell>
          <cell r="N172">
            <v>0</v>
          </cell>
          <cell r="O172">
            <v>0</v>
          </cell>
          <cell r="P172">
            <v>0</v>
          </cell>
          <cell r="R172">
            <v>0</v>
          </cell>
          <cell r="S172">
            <v>0</v>
          </cell>
          <cell r="T172">
            <v>0</v>
          </cell>
          <cell r="V172">
            <v>0</v>
          </cell>
          <cell r="W172">
            <v>0</v>
          </cell>
          <cell r="X172">
            <v>0</v>
          </cell>
        </row>
        <row r="173">
          <cell r="A173" t="str">
            <v>ROA9B</v>
          </cell>
          <cell r="B173" t="str">
            <v>Consolidation of WBM 150mm thk.</v>
          </cell>
          <cell r="C173" t="str">
            <v>Cum</v>
          </cell>
          <cell r="D173">
            <v>64</v>
          </cell>
          <cell r="E173">
            <v>0</v>
          </cell>
          <cell r="F173">
            <v>0</v>
          </cell>
          <cell r="G173">
            <v>0</v>
          </cell>
          <cell r="H173">
            <v>0</v>
          </cell>
          <cell r="J173">
            <v>0</v>
          </cell>
          <cell r="K173">
            <v>0</v>
          </cell>
          <cell r="L173">
            <v>0</v>
          </cell>
          <cell r="N173">
            <v>0</v>
          </cell>
          <cell r="O173">
            <v>0</v>
          </cell>
          <cell r="P173">
            <v>0</v>
          </cell>
          <cell r="R173">
            <v>0</v>
          </cell>
          <cell r="S173">
            <v>0</v>
          </cell>
          <cell r="T173">
            <v>0</v>
          </cell>
          <cell r="V173">
            <v>0</v>
          </cell>
          <cell r="W173">
            <v>0</v>
          </cell>
          <cell r="X173">
            <v>0</v>
          </cell>
        </row>
        <row r="174">
          <cell r="A174" t="str">
            <v>ROA10A</v>
          </cell>
          <cell r="B174" t="str">
            <v>Watering of Soling 200mm thk.</v>
          </cell>
          <cell r="C174" t="str">
            <v>Cum</v>
          </cell>
          <cell r="D174">
            <v>9</v>
          </cell>
          <cell r="E174">
            <v>0</v>
          </cell>
          <cell r="F174">
            <v>0</v>
          </cell>
          <cell r="G174">
            <v>0</v>
          </cell>
          <cell r="H174">
            <v>0</v>
          </cell>
          <cell r="J174">
            <v>0</v>
          </cell>
          <cell r="K174">
            <v>0</v>
          </cell>
          <cell r="L174">
            <v>0</v>
          </cell>
          <cell r="N174">
            <v>0</v>
          </cell>
          <cell r="O174">
            <v>0</v>
          </cell>
          <cell r="P174">
            <v>0</v>
          </cell>
          <cell r="R174">
            <v>0</v>
          </cell>
          <cell r="S174">
            <v>0</v>
          </cell>
          <cell r="T174">
            <v>0</v>
          </cell>
          <cell r="V174">
            <v>0</v>
          </cell>
          <cell r="W174">
            <v>0</v>
          </cell>
          <cell r="X174">
            <v>0</v>
          </cell>
        </row>
        <row r="175">
          <cell r="A175" t="str">
            <v>ROA10B</v>
          </cell>
          <cell r="B175" t="str">
            <v>Watering of WBM 150mm thk.</v>
          </cell>
          <cell r="C175" t="str">
            <v>Cum</v>
          </cell>
          <cell r="D175">
            <v>20</v>
          </cell>
          <cell r="E175">
            <v>0</v>
          </cell>
          <cell r="F175">
            <v>0</v>
          </cell>
          <cell r="G175">
            <v>0</v>
          </cell>
          <cell r="H175">
            <v>0</v>
          </cell>
          <cell r="J175">
            <v>0</v>
          </cell>
          <cell r="K175">
            <v>0</v>
          </cell>
          <cell r="L175">
            <v>0</v>
          </cell>
          <cell r="N175">
            <v>0</v>
          </cell>
          <cell r="O175">
            <v>0</v>
          </cell>
          <cell r="P175">
            <v>0</v>
          </cell>
          <cell r="R175">
            <v>0</v>
          </cell>
          <cell r="S175">
            <v>0</v>
          </cell>
          <cell r="T175">
            <v>0</v>
          </cell>
          <cell r="V175">
            <v>0</v>
          </cell>
          <cell r="W175">
            <v>0</v>
          </cell>
          <cell r="X175">
            <v>0</v>
          </cell>
        </row>
        <row r="176">
          <cell r="A176" t="str">
            <v>ROA12</v>
          </cell>
          <cell r="B176" t="str">
            <v>M20 for Road</v>
          </cell>
          <cell r="C176" t="str">
            <v>Cum</v>
          </cell>
          <cell r="D176">
            <v>1685</v>
          </cell>
          <cell r="E176">
            <v>0</v>
          </cell>
          <cell r="F176">
            <v>0</v>
          </cell>
          <cell r="G176">
            <v>0</v>
          </cell>
          <cell r="H176">
            <v>0</v>
          </cell>
          <cell r="J176">
            <v>0</v>
          </cell>
          <cell r="K176">
            <v>0</v>
          </cell>
          <cell r="L176">
            <v>0</v>
          </cell>
          <cell r="N176">
            <v>0</v>
          </cell>
          <cell r="O176">
            <v>0</v>
          </cell>
          <cell r="P176">
            <v>0</v>
          </cell>
          <cell r="R176">
            <v>0</v>
          </cell>
          <cell r="S176">
            <v>0</v>
          </cell>
          <cell r="T176">
            <v>0</v>
          </cell>
          <cell r="V176">
            <v>0</v>
          </cell>
          <cell r="W176">
            <v>0</v>
          </cell>
          <cell r="X176">
            <v>0</v>
          </cell>
        </row>
        <row r="177">
          <cell r="A177" t="str">
            <v>ROA14</v>
          </cell>
          <cell r="B177" t="str">
            <v>Shalitex Board 25mm thk. 125 high for exp joint</v>
          </cell>
          <cell r="C177" t="str">
            <v>Rmt</v>
          </cell>
          <cell r="D177">
            <v>142</v>
          </cell>
          <cell r="E177">
            <v>0</v>
          </cell>
          <cell r="F177">
            <v>0</v>
          </cell>
          <cell r="G177">
            <v>0</v>
          </cell>
          <cell r="H177">
            <v>0</v>
          </cell>
          <cell r="J177">
            <v>0</v>
          </cell>
          <cell r="K177">
            <v>0</v>
          </cell>
          <cell r="L177">
            <v>0</v>
          </cell>
          <cell r="N177">
            <v>0</v>
          </cell>
          <cell r="O177">
            <v>0</v>
          </cell>
          <cell r="P177">
            <v>0</v>
          </cell>
          <cell r="R177">
            <v>0</v>
          </cell>
          <cell r="S177">
            <v>0</v>
          </cell>
          <cell r="T177">
            <v>0</v>
          </cell>
          <cell r="V177">
            <v>0</v>
          </cell>
          <cell r="W177">
            <v>0</v>
          </cell>
          <cell r="X177">
            <v>0</v>
          </cell>
        </row>
        <row r="178">
          <cell r="A178" t="str">
            <v>ROA15</v>
          </cell>
          <cell r="B178" t="str">
            <v>Bullnose groove 25x25mm</v>
          </cell>
          <cell r="C178" t="str">
            <v>Rmt</v>
          </cell>
          <cell r="D178">
            <v>148</v>
          </cell>
          <cell r="E178">
            <v>0</v>
          </cell>
          <cell r="F178">
            <v>0</v>
          </cell>
          <cell r="G178">
            <v>0</v>
          </cell>
          <cell r="H178">
            <v>0</v>
          </cell>
          <cell r="J178">
            <v>0</v>
          </cell>
          <cell r="K178">
            <v>0</v>
          </cell>
          <cell r="L178">
            <v>0</v>
          </cell>
          <cell r="N178">
            <v>0</v>
          </cell>
          <cell r="O178">
            <v>0</v>
          </cell>
          <cell r="P178">
            <v>0</v>
          </cell>
          <cell r="R178">
            <v>0</v>
          </cell>
          <cell r="S178">
            <v>0</v>
          </cell>
          <cell r="T178">
            <v>0</v>
          </cell>
          <cell r="V178">
            <v>0</v>
          </cell>
          <cell r="W178">
            <v>0</v>
          </cell>
          <cell r="X178">
            <v>0</v>
          </cell>
        </row>
        <row r="179">
          <cell r="A179" t="str">
            <v>ROA16</v>
          </cell>
          <cell r="B179" t="str">
            <v>Making grooves for construction joint 10x25mm</v>
          </cell>
          <cell r="C179" t="str">
            <v>Rmt</v>
          </cell>
          <cell r="D179">
            <v>58</v>
          </cell>
          <cell r="E179">
            <v>0</v>
          </cell>
          <cell r="F179">
            <v>0</v>
          </cell>
          <cell r="G179">
            <v>0</v>
          </cell>
          <cell r="H179">
            <v>0</v>
          </cell>
          <cell r="J179">
            <v>0</v>
          </cell>
          <cell r="K179">
            <v>0</v>
          </cell>
          <cell r="L179">
            <v>0</v>
          </cell>
          <cell r="N179">
            <v>0</v>
          </cell>
          <cell r="O179">
            <v>0</v>
          </cell>
          <cell r="P179">
            <v>0</v>
          </cell>
          <cell r="R179">
            <v>0</v>
          </cell>
          <cell r="S179">
            <v>0</v>
          </cell>
          <cell r="T179">
            <v>0</v>
          </cell>
          <cell r="V179">
            <v>0</v>
          </cell>
          <cell r="W179">
            <v>0</v>
          </cell>
          <cell r="X179">
            <v>0</v>
          </cell>
        </row>
        <row r="180">
          <cell r="A180" t="str">
            <v>ROA17</v>
          </cell>
          <cell r="B180" t="str">
            <v>Filling shalitex sealing compound 25x25mm</v>
          </cell>
          <cell r="C180" t="str">
            <v>Rmt</v>
          </cell>
          <cell r="D180">
            <v>86</v>
          </cell>
          <cell r="E180">
            <v>0</v>
          </cell>
          <cell r="F180">
            <v>0</v>
          </cell>
          <cell r="G180">
            <v>0</v>
          </cell>
          <cell r="H180">
            <v>0</v>
          </cell>
          <cell r="J180">
            <v>0</v>
          </cell>
          <cell r="K180">
            <v>0</v>
          </cell>
          <cell r="L180">
            <v>0</v>
          </cell>
          <cell r="N180">
            <v>0</v>
          </cell>
          <cell r="O180">
            <v>0</v>
          </cell>
          <cell r="P180">
            <v>0</v>
          </cell>
          <cell r="R180">
            <v>0</v>
          </cell>
          <cell r="S180">
            <v>0</v>
          </cell>
          <cell r="T180">
            <v>0</v>
          </cell>
          <cell r="V180">
            <v>0</v>
          </cell>
          <cell r="W180">
            <v>0</v>
          </cell>
          <cell r="X180">
            <v>0</v>
          </cell>
        </row>
        <row r="181">
          <cell r="A181" t="str">
            <v>ROA18</v>
          </cell>
          <cell r="B181" t="str">
            <v>Filling shalitex sealing compound  10x25mm</v>
          </cell>
          <cell r="C181" t="str">
            <v>Rmt</v>
          </cell>
          <cell r="D181">
            <v>46</v>
          </cell>
          <cell r="E181">
            <v>0</v>
          </cell>
          <cell r="F181">
            <v>0</v>
          </cell>
          <cell r="G181">
            <v>0</v>
          </cell>
          <cell r="H181">
            <v>0</v>
          </cell>
          <cell r="J181">
            <v>0</v>
          </cell>
          <cell r="K181">
            <v>0</v>
          </cell>
          <cell r="L181">
            <v>0</v>
          </cell>
          <cell r="N181">
            <v>0</v>
          </cell>
          <cell r="O181">
            <v>0</v>
          </cell>
          <cell r="P181">
            <v>0</v>
          </cell>
          <cell r="R181">
            <v>0</v>
          </cell>
          <cell r="S181">
            <v>0</v>
          </cell>
          <cell r="T181">
            <v>0</v>
          </cell>
          <cell r="V181">
            <v>0</v>
          </cell>
          <cell r="W181">
            <v>0</v>
          </cell>
          <cell r="X181">
            <v>0</v>
          </cell>
        </row>
        <row r="182">
          <cell r="A182" t="str">
            <v>ROA19</v>
          </cell>
          <cell r="B182" t="str">
            <v>100mm thk. 600mm deep RCC precast Kerb stone including all</v>
          </cell>
          <cell r="C182" t="str">
            <v>Rmt</v>
          </cell>
          <cell r="D182">
            <v>245</v>
          </cell>
          <cell r="E182">
            <v>0</v>
          </cell>
          <cell r="F182">
            <v>0</v>
          </cell>
          <cell r="G182">
            <v>0</v>
          </cell>
          <cell r="H182">
            <v>0</v>
          </cell>
          <cell r="J182">
            <v>0</v>
          </cell>
          <cell r="K182">
            <v>0</v>
          </cell>
          <cell r="L182">
            <v>0</v>
          </cell>
          <cell r="N182">
            <v>0</v>
          </cell>
          <cell r="O182">
            <v>0</v>
          </cell>
          <cell r="P182">
            <v>0</v>
          </cell>
          <cell r="R182">
            <v>0</v>
          </cell>
          <cell r="S182">
            <v>0</v>
          </cell>
          <cell r="T182">
            <v>0</v>
          </cell>
          <cell r="V182">
            <v>0</v>
          </cell>
          <cell r="W182">
            <v>0</v>
          </cell>
          <cell r="X182">
            <v>0</v>
          </cell>
        </row>
        <row r="183">
          <cell r="A183" t="str">
            <v>ROA20</v>
          </cell>
          <cell r="B183" t="str">
            <v>MS Rod 25mm dia 500mm long for expansion joint</v>
          </cell>
          <cell r="C183" t="str">
            <v>MT</v>
          </cell>
          <cell r="D183">
            <v>5065</v>
          </cell>
          <cell r="E183">
            <v>0</v>
          </cell>
          <cell r="F183">
            <v>0</v>
          </cell>
          <cell r="G183">
            <v>0</v>
          </cell>
          <cell r="H183">
            <v>0</v>
          </cell>
          <cell r="J183">
            <v>0</v>
          </cell>
          <cell r="K183">
            <v>0</v>
          </cell>
          <cell r="L183">
            <v>0</v>
          </cell>
          <cell r="N183">
            <v>0</v>
          </cell>
          <cell r="O183">
            <v>0</v>
          </cell>
          <cell r="P183">
            <v>0</v>
          </cell>
          <cell r="R183">
            <v>0</v>
          </cell>
          <cell r="S183">
            <v>0</v>
          </cell>
          <cell r="T183">
            <v>0</v>
          </cell>
          <cell r="V183">
            <v>0</v>
          </cell>
          <cell r="W183">
            <v>0</v>
          </cell>
          <cell r="X183">
            <v>0</v>
          </cell>
        </row>
        <row r="184">
          <cell r="A184" t="str">
            <v>ROB3A</v>
          </cell>
          <cell r="B184" t="str">
            <v xml:space="preserve">M20 for drain including shuttering </v>
          </cell>
          <cell r="C184" t="str">
            <v>Cum</v>
          </cell>
          <cell r="D184">
            <v>5300</v>
          </cell>
          <cell r="E184">
            <v>0</v>
          </cell>
          <cell r="F184">
            <v>0</v>
          </cell>
          <cell r="G184">
            <v>0</v>
          </cell>
          <cell r="H184">
            <v>0</v>
          </cell>
          <cell r="J184">
            <v>0</v>
          </cell>
          <cell r="K184">
            <v>0</v>
          </cell>
          <cell r="L184">
            <v>0</v>
          </cell>
          <cell r="N184">
            <v>0</v>
          </cell>
          <cell r="O184">
            <v>0</v>
          </cell>
          <cell r="P184">
            <v>0</v>
          </cell>
          <cell r="R184">
            <v>0</v>
          </cell>
          <cell r="S184">
            <v>0</v>
          </cell>
          <cell r="T184">
            <v>0</v>
          </cell>
          <cell r="V184">
            <v>0</v>
          </cell>
          <cell r="W184">
            <v>0</v>
          </cell>
          <cell r="X184">
            <v>0</v>
          </cell>
        </row>
        <row r="185">
          <cell r="A185" t="str">
            <v>ROB3B</v>
          </cell>
          <cell r="B185" t="str">
            <v>M20 for Drain cover slab including shuttering</v>
          </cell>
          <cell r="C185" t="str">
            <v>Cum</v>
          </cell>
          <cell r="D185">
            <v>3300</v>
          </cell>
          <cell r="E185">
            <v>0</v>
          </cell>
          <cell r="F185">
            <v>0</v>
          </cell>
          <cell r="G185">
            <v>0</v>
          </cell>
          <cell r="H185">
            <v>0</v>
          </cell>
          <cell r="J185">
            <v>0</v>
          </cell>
          <cell r="K185">
            <v>0</v>
          </cell>
          <cell r="L185">
            <v>0</v>
          </cell>
          <cell r="N185">
            <v>0</v>
          </cell>
          <cell r="O185">
            <v>0</v>
          </cell>
          <cell r="P185">
            <v>0</v>
          </cell>
          <cell r="R185">
            <v>0</v>
          </cell>
          <cell r="S185">
            <v>0</v>
          </cell>
          <cell r="T185">
            <v>0</v>
          </cell>
          <cell r="V185">
            <v>0</v>
          </cell>
          <cell r="W185">
            <v>0</v>
          </cell>
          <cell r="X185">
            <v>0</v>
          </cell>
        </row>
        <row r="186">
          <cell r="A186" t="str">
            <v>ROB5</v>
          </cell>
          <cell r="B186" t="str">
            <v>Precast cover slab for drain</v>
          </cell>
          <cell r="C186" t="str">
            <v>Cum</v>
          </cell>
          <cell r="D186">
            <v>3011</v>
          </cell>
          <cell r="E186">
            <v>0</v>
          </cell>
          <cell r="F186">
            <v>0</v>
          </cell>
          <cell r="G186">
            <v>0</v>
          </cell>
          <cell r="H186">
            <v>0</v>
          </cell>
          <cell r="J186">
            <v>0</v>
          </cell>
          <cell r="K186">
            <v>0</v>
          </cell>
          <cell r="L186">
            <v>0</v>
          </cell>
          <cell r="N186">
            <v>0</v>
          </cell>
          <cell r="O186">
            <v>0</v>
          </cell>
          <cell r="P186">
            <v>0</v>
          </cell>
          <cell r="R186">
            <v>0</v>
          </cell>
          <cell r="S186">
            <v>0</v>
          </cell>
          <cell r="T186">
            <v>0</v>
          </cell>
          <cell r="V186">
            <v>0</v>
          </cell>
          <cell r="W186">
            <v>0</v>
          </cell>
          <cell r="X186">
            <v>0</v>
          </cell>
        </row>
        <row r="187">
          <cell r="A187" t="str">
            <v>ROB6</v>
          </cell>
          <cell r="B187" t="str">
            <v>Fixing MS angles for drain &amp; duct with Epoxy Paint</v>
          </cell>
          <cell r="C187" t="str">
            <v>MT</v>
          </cell>
          <cell r="D187">
            <v>15939</v>
          </cell>
          <cell r="E187">
            <v>0</v>
          </cell>
          <cell r="F187">
            <v>0</v>
          </cell>
          <cell r="G187">
            <v>0</v>
          </cell>
          <cell r="H187">
            <v>0</v>
          </cell>
          <cell r="J187">
            <v>0</v>
          </cell>
          <cell r="K187">
            <v>0</v>
          </cell>
          <cell r="L187">
            <v>0</v>
          </cell>
          <cell r="N187">
            <v>0</v>
          </cell>
          <cell r="O187">
            <v>0</v>
          </cell>
          <cell r="P187">
            <v>0</v>
          </cell>
          <cell r="R187">
            <v>0</v>
          </cell>
          <cell r="S187">
            <v>0</v>
          </cell>
          <cell r="T187">
            <v>0</v>
          </cell>
          <cell r="V187">
            <v>0</v>
          </cell>
          <cell r="W187">
            <v>0</v>
          </cell>
          <cell r="X187">
            <v>0</v>
          </cell>
        </row>
        <row r="188">
          <cell r="A188" t="str">
            <v>ROB10</v>
          </cell>
          <cell r="B188" t="str">
            <v>Murram spreading 15cm thick</v>
          </cell>
          <cell r="C188" t="str">
            <v>Sqm</v>
          </cell>
          <cell r="D188">
            <v>60</v>
          </cell>
          <cell r="E188">
            <v>0</v>
          </cell>
          <cell r="F188">
            <v>0</v>
          </cell>
          <cell r="G188">
            <v>0</v>
          </cell>
          <cell r="H188">
            <v>0</v>
          </cell>
          <cell r="J188">
            <v>0</v>
          </cell>
          <cell r="K188">
            <v>0</v>
          </cell>
          <cell r="L188">
            <v>0</v>
          </cell>
          <cell r="N188">
            <v>0</v>
          </cell>
          <cell r="O188">
            <v>0</v>
          </cell>
          <cell r="P188">
            <v>0</v>
          </cell>
          <cell r="R188">
            <v>0</v>
          </cell>
          <cell r="S188">
            <v>0</v>
          </cell>
          <cell r="T188">
            <v>0</v>
          </cell>
          <cell r="V188">
            <v>0</v>
          </cell>
          <cell r="W188">
            <v>0</v>
          </cell>
          <cell r="X188">
            <v>0</v>
          </cell>
        </row>
        <row r="189">
          <cell r="A189" t="str">
            <v>ROB11</v>
          </cell>
          <cell r="B189" t="str">
            <v>Providing 1:2:4  for 40mm thk. Flooring</v>
          </cell>
          <cell r="C189" t="str">
            <v>Sqm</v>
          </cell>
          <cell r="D189">
            <v>120</v>
          </cell>
          <cell r="E189">
            <v>0</v>
          </cell>
          <cell r="F189">
            <v>0</v>
          </cell>
          <cell r="G189">
            <v>0</v>
          </cell>
          <cell r="H189">
            <v>0</v>
          </cell>
          <cell r="J189">
            <v>0</v>
          </cell>
          <cell r="K189">
            <v>0</v>
          </cell>
          <cell r="L189">
            <v>0</v>
          </cell>
          <cell r="N189">
            <v>0</v>
          </cell>
          <cell r="O189">
            <v>0</v>
          </cell>
          <cell r="P189">
            <v>0</v>
          </cell>
          <cell r="R189">
            <v>0</v>
          </cell>
          <cell r="S189">
            <v>0</v>
          </cell>
          <cell r="T189">
            <v>0</v>
          </cell>
          <cell r="V189">
            <v>0</v>
          </cell>
          <cell r="W189">
            <v>0</v>
          </cell>
          <cell r="X189">
            <v>0</v>
          </cell>
        </row>
        <row r="190">
          <cell r="A190" t="str">
            <v>ROB13</v>
          </cell>
          <cell r="B190" t="str">
            <v>Brick Masonry Chamber of size 50x50x50 including all</v>
          </cell>
          <cell r="C190" t="str">
            <v>No</v>
          </cell>
          <cell r="D190">
            <v>1945</v>
          </cell>
          <cell r="E190">
            <v>0</v>
          </cell>
          <cell r="F190">
            <v>0</v>
          </cell>
          <cell r="G190">
            <v>0</v>
          </cell>
          <cell r="H190">
            <v>0</v>
          </cell>
          <cell r="J190">
            <v>0</v>
          </cell>
          <cell r="K190">
            <v>0</v>
          </cell>
          <cell r="L190">
            <v>0</v>
          </cell>
          <cell r="N190">
            <v>0</v>
          </cell>
          <cell r="O190">
            <v>0</v>
          </cell>
          <cell r="P190">
            <v>0</v>
          </cell>
          <cell r="R190">
            <v>0</v>
          </cell>
          <cell r="S190">
            <v>0</v>
          </cell>
          <cell r="T190">
            <v>0</v>
          </cell>
          <cell r="V190">
            <v>0</v>
          </cell>
          <cell r="W190">
            <v>0</v>
          </cell>
          <cell r="X190">
            <v>0</v>
          </cell>
        </row>
        <row r="191">
          <cell r="A191" t="str">
            <v>ROB14</v>
          </cell>
          <cell r="B191" t="str">
            <v>Rain water sink well 2m dia 3 mt deep</v>
          </cell>
          <cell r="C191" t="str">
            <v>No</v>
          </cell>
          <cell r="D191">
            <v>30190</v>
          </cell>
          <cell r="E191">
            <v>0</v>
          </cell>
          <cell r="F191">
            <v>0</v>
          </cell>
          <cell r="G191">
            <v>0</v>
          </cell>
          <cell r="H191">
            <v>0</v>
          </cell>
          <cell r="J191">
            <v>0</v>
          </cell>
          <cell r="K191">
            <v>0</v>
          </cell>
          <cell r="L191">
            <v>0</v>
          </cell>
          <cell r="N191">
            <v>0</v>
          </cell>
          <cell r="O191">
            <v>0</v>
          </cell>
          <cell r="P191">
            <v>0</v>
          </cell>
          <cell r="R191">
            <v>0</v>
          </cell>
          <cell r="S191">
            <v>0</v>
          </cell>
          <cell r="T191">
            <v>0</v>
          </cell>
          <cell r="V191">
            <v>0</v>
          </cell>
          <cell r="W191">
            <v>0</v>
          </cell>
          <cell r="X191">
            <v>0</v>
          </cell>
        </row>
        <row r="192">
          <cell r="A192" t="str">
            <v>SD3</v>
          </cell>
          <cell r="B192" t="str">
            <v>Carting away debris &amp; excavated earth outside Infosys premises upto 3-4Km.</v>
          </cell>
          <cell r="C192" t="str">
            <v>Cum</v>
          </cell>
          <cell r="D192">
            <v>85</v>
          </cell>
          <cell r="E192">
            <v>0</v>
          </cell>
          <cell r="F192">
            <v>0</v>
          </cell>
          <cell r="G192">
            <v>0</v>
          </cell>
          <cell r="H192">
            <v>0</v>
          </cell>
          <cell r="J192">
            <v>0</v>
          </cell>
          <cell r="K192">
            <v>0</v>
          </cell>
          <cell r="L192">
            <v>0</v>
          </cell>
          <cell r="N192">
            <v>0</v>
          </cell>
          <cell r="O192">
            <v>0</v>
          </cell>
          <cell r="P192">
            <v>0</v>
          </cell>
          <cell r="R192">
            <v>0</v>
          </cell>
          <cell r="S192">
            <v>0</v>
          </cell>
          <cell r="T192">
            <v>0</v>
          </cell>
          <cell r="V192">
            <v>0</v>
          </cell>
          <cell r="W192">
            <v>0</v>
          </cell>
          <cell r="X192">
            <v>0</v>
          </cell>
        </row>
        <row r="193">
          <cell r="A193" t="str">
            <v>SD8</v>
          </cell>
          <cell r="B193" t="str">
            <v>PCC 1:2:4 for coping including shuttering</v>
          </cell>
          <cell r="C193" t="str">
            <v>Cum</v>
          </cell>
          <cell r="D193">
            <v>3038</v>
          </cell>
          <cell r="E193">
            <v>0</v>
          </cell>
          <cell r="F193">
            <v>0</v>
          </cell>
          <cell r="G193">
            <v>0</v>
          </cell>
          <cell r="H193">
            <v>0</v>
          </cell>
          <cell r="J193">
            <v>0</v>
          </cell>
          <cell r="K193">
            <v>0</v>
          </cell>
          <cell r="L193">
            <v>0</v>
          </cell>
          <cell r="N193">
            <v>0</v>
          </cell>
          <cell r="O193">
            <v>0</v>
          </cell>
          <cell r="P193">
            <v>0</v>
          </cell>
          <cell r="R193">
            <v>0</v>
          </cell>
          <cell r="S193">
            <v>0</v>
          </cell>
          <cell r="T193">
            <v>0</v>
          </cell>
          <cell r="V193">
            <v>0</v>
          </cell>
          <cell r="W193">
            <v>0</v>
          </cell>
          <cell r="X193">
            <v>0</v>
          </cell>
        </row>
        <row r="194">
          <cell r="A194" t="str">
            <v>UG12.06</v>
          </cell>
          <cell r="B194" t="str">
            <v xml:space="preserve">230 mm wide PVC water stopper </v>
          </cell>
          <cell r="C194" t="str">
            <v>Rmt</v>
          </cell>
          <cell r="D194">
            <v>450</v>
          </cell>
          <cell r="E194">
            <v>0</v>
          </cell>
          <cell r="F194">
            <v>0</v>
          </cell>
          <cell r="G194">
            <v>0</v>
          </cell>
          <cell r="H194">
            <v>0</v>
          </cell>
          <cell r="J194">
            <v>0</v>
          </cell>
          <cell r="K194">
            <v>0</v>
          </cell>
          <cell r="L194">
            <v>0</v>
          </cell>
          <cell r="N194">
            <v>0</v>
          </cell>
          <cell r="O194">
            <v>0</v>
          </cell>
          <cell r="P194">
            <v>0</v>
          </cell>
          <cell r="R194">
            <v>0</v>
          </cell>
          <cell r="S194">
            <v>0</v>
          </cell>
          <cell r="T194">
            <v>0</v>
          </cell>
          <cell r="V194">
            <v>0</v>
          </cell>
          <cell r="W194">
            <v>0</v>
          </cell>
          <cell r="X194">
            <v>0</v>
          </cell>
        </row>
        <row r="195">
          <cell r="A195">
            <v>0</v>
          </cell>
          <cell r="B195">
            <v>0</v>
          </cell>
          <cell r="C195">
            <v>0</v>
          </cell>
          <cell r="D195">
            <v>0</v>
          </cell>
          <cell r="E195">
            <v>0</v>
          </cell>
          <cell r="F195">
            <v>0</v>
          </cell>
          <cell r="G195">
            <v>0</v>
          </cell>
          <cell r="H195">
            <v>0</v>
          </cell>
          <cell r="J195">
            <v>0</v>
          </cell>
          <cell r="K195">
            <v>0</v>
          </cell>
          <cell r="L195">
            <v>0</v>
          </cell>
          <cell r="N195">
            <v>0</v>
          </cell>
          <cell r="O195">
            <v>0</v>
          </cell>
          <cell r="P195">
            <v>0</v>
          </cell>
          <cell r="R195">
            <v>0</v>
          </cell>
          <cell r="S195">
            <v>0</v>
          </cell>
          <cell r="T195">
            <v>0</v>
          </cell>
          <cell r="V195">
            <v>0</v>
          </cell>
          <cell r="W195">
            <v>0</v>
          </cell>
          <cell r="X195">
            <v>0</v>
          </cell>
        </row>
        <row r="196">
          <cell r="A196">
            <v>0</v>
          </cell>
          <cell r="B196">
            <v>0</v>
          </cell>
          <cell r="C196">
            <v>0</v>
          </cell>
          <cell r="D196">
            <v>0</v>
          </cell>
          <cell r="E196">
            <v>0</v>
          </cell>
          <cell r="F196">
            <v>0</v>
          </cell>
          <cell r="G196">
            <v>0</v>
          </cell>
          <cell r="H196">
            <v>0</v>
          </cell>
          <cell r="J196">
            <v>0</v>
          </cell>
          <cell r="K196">
            <v>0</v>
          </cell>
          <cell r="L196">
            <v>0</v>
          </cell>
          <cell r="N196">
            <v>0</v>
          </cell>
          <cell r="O196">
            <v>0</v>
          </cell>
          <cell r="P196">
            <v>0</v>
          </cell>
          <cell r="R196">
            <v>0</v>
          </cell>
          <cell r="S196">
            <v>0</v>
          </cell>
          <cell r="T196">
            <v>0</v>
          </cell>
          <cell r="V196">
            <v>0</v>
          </cell>
          <cell r="W196">
            <v>0</v>
          </cell>
          <cell r="X196">
            <v>0</v>
          </cell>
        </row>
        <row r="197">
          <cell r="A197">
            <v>0</v>
          </cell>
          <cell r="B197">
            <v>0</v>
          </cell>
          <cell r="C197">
            <v>0</v>
          </cell>
          <cell r="D197">
            <v>0</v>
          </cell>
          <cell r="E197">
            <v>0</v>
          </cell>
          <cell r="F197">
            <v>0</v>
          </cell>
          <cell r="G197">
            <v>0</v>
          </cell>
          <cell r="H197">
            <v>0</v>
          </cell>
          <cell r="J197">
            <v>0</v>
          </cell>
          <cell r="K197">
            <v>0</v>
          </cell>
          <cell r="L197">
            <v>0</v>
          </cell>
          <cell r="N197">
            <v>0</v>
          </cell>
          <cell r="O197">
            <v>0</v>
          </cell>
          <cell r="P197">
            <v>0</v>
          </cell>
          <cell r="R197">
            <v>0</v>
          </cell>
          <cell r="S197">
            <v>0</v>
          </cell>
          <cell r="T197">
            <v>0</v>
          </cell>
          <cell r="V197">
            <v>0</v>
          </cell>
          <cell r="W197">
            <v>0</v>
          </cell>
          <cell r="X197">
            <v>0</v>
          </cell>
        </row>
        <row r="198">
          <cell r="A198">
            <v>0</v>
          </cell>
          <cell r="B198">
            <v>0</v>
          </cell>
          <cell r="C198">
            <v>0</v>
          </cell>
          <cell r="D198">
            <v>0</v>
          </cell>
          <cell r="E198">
            <v>0</v>
          </cell>
          <cell r="F198">
            <v>0</v>
          </cell>
          <cell r="G198">
            <v>0</v>
          </cell>
          <cell r="H198">
            <v>0</v>
          </cell>
          <cell r="J198">
            <v>0</v>
          </cell>
          <cell r="K198">
            <v>0</v>
          </cell>
          <cell r="L198">
            <v>0</v>
          </cell>
          <cell r="N198">
            <v>0</v>
          </cell>
          <cell r="O198">
            <v>0</v>
          </cell>
          <cell r="P198">
            <v>0</v>
          </cell>
          <cell r="R198">
            <v>0</v>
          </cell>
          <cell r="S198">
            <v>0</v>
          </cell>
          <cell r="T198">
            <v>0</v>
          </cell>
          <cell r="V198">
            <v>0</v>
          </cell>
          <cell r="W198">
            <v>0</v>
          </cell>
          <cell r="X198">
            <v>0</v>
          </cell>
        </row>
        <row r="199">
          <cell r="A199">
            <v>0</v>
          </cell>
          <cell r="B199">
            <v>0</v>
          </cell>
          <cell r="C199">
            <v>0</v>
          </cell>
          <cell r="D199">
            <v>0</v>
          </cell>
          <cell r="E199">
            <v>0</v>
          </cell>
          <cell r="F199">
            <v>0</v>
          </cell>
          <cell r="G199">
            <v>0</v>
          </cell>
          <cell r="H199">
            <v>0</v>
          </cell>
          <cell r="J199">
            <v>0</v>
          </cell>
          <cell r="K199">
            <v>0</v>
          </cell>
          <cell r="L199">
            <v>0</v>
          </cell>
          <cell r="N199">
            <v>0</v>
          </cell>
          <cell r="O199">
            <v>0</v>
          </cell>
          <cell r="P199">
            <v>0</v>
          </cell>
          <cell r="R199">
            <v>0</v>
          </cell>
          <cell r="S199">
            <v>0</v>
          </cell>
          <cell r="T199">
            <v>0</v>
          </cell>
          <cell r="V199">
            <v>0</v>
          </cell>
          <cell r="W199">
            <v>0</v>
          </cell>
          <cell r="X199">
            <v>0</v>
          </cell>
        </row>
        <row r="200">
          <cell r="A200">
            <v>0</v>
          </cell>
          <cell r="B200">
            <v>0</v>
          </cell>
          <cell r="C200">
            <v>0</v>
          </cell>
          <cell r="D200">
            <v>0</v>
          </cell>
          <cell r="E200">
            <v>0</v>
          </cell>
          <cell r="F200">
            <v>0</v>
          </cell>
          <cell r="G200">
            <v>0</v>
          </cell>
          <cell r="H200">
            <v>0</v>
          </cell>
          <cell r="J200">
            <v>0</v>
          </cell>
          <cell r="K200">
            <v>0</v>
          </cell>
          <cell r="L200">
            <v>0</v>
          </cell>
          <cell r="N200">
            <v>0</v>
          </cell>
          <cell r="O200">
            <v>0</v>
          </cell>
          <cell r="P200">
            <v>0</v>
          </cell>
          <cell r="R200">
            <v>0</v>
          </cell>
          <cell r="S200">
            <v>0</v>
          </cell>
          <cell r="T200">
            <v>0</v>
          </cell>
          <cell r="V200">
            <v>0</v>
          </cell>
          <cell r="W200">
            <v>0</v>
          </cell>
          <cell r="X200">
            <v>0</v>
          </cell>
        </row>
        <row r="201">
          <cell r="A201">
            <v>0</v>
          </cell>
          <cell r="B201">
            <v>0</v>
          </cell>
          <cell r="C201">
            <v>0</v>
          </cell>
          <cell r="D201">
            <v>0</v>
          </cell>
          <cell r="E201">
            <v>0</v>
          </cell>
          <cell r="F201">
            <v>0</v>
          </cell>
          <cell r="G201">
            <v>0</v>
          </cell>
          <cell r="H201">
            <v>0</v>
          </cell>
          <cell r="J201">
            <v>0</v>
          </cell>
          <cell r="K201">
            <v>0</v>
          </cell>
          <cell r="L201">
            <v>0</v>
          </cell>
          <cell r="N201">
            <v>0</v>
          </cell>
          <cell r="O201">
            <v>0</v>
          </cell>
          <cell r="P201">
            <v>0</v>
          </cell>
          <cell r="R201">
            <v>0</v>
          </cell>
          <cell r="S201">
            <v>0</v>
          </cell>
          <cell r="T201">
            <v>0</v>
          </cell>
          <cell r="V201">
            <v>0</v>
          </cell>
          <cell r="W201">
            <v>0</v>
          </cell>
          <cell r="X201">
            <v>0</v>
          </cell>
        </row>
        <row r="202">
          <cell r="A202">
            <v>0</v>
          </cell>
          <cell r="B202">
            <v>0</v>
          </cell>
          <cell r="C202">
            <v>0</v>
          </cell>
          <cell r="D202">
            <v>0</v>
          </cell>
          <cell r="E202">
            <v>0</v>
          </cell>
          <cell r="F202">
            <v>0</v>
          </cell>
          <cell r="G202">
            <v>0</v>
          </cell>
          <cell r="H202">
            <v>0</v>
          </cell>
          <cell r="J202">
            <v>0</v>
          </cell>
          <cell r="K202">
            <v>0</v>
          </cell>
          <cell r="L202">
            <v>0</v>
          </cell>
          <cell r="N202">
            <v>0</v>
          </cell>
          <cell r="O202">
            <v>0</v>
          </cell>
          <cell r="P202">
            <v>0</v>
          </cell>
          <cell r="R202">
            <v>0</v>
          </cell>
          <cell r="S202">
            <v>0</v>
          </cell>
          <cell r="T202">
            <v>0</v>
          </cell>
          <cell r="V202">
            <v>0</v>
          </cell>
          <cell r="W202">
            <v>0</v>
          </cell>
          <cell r="X202">
            <v>0</v>
          </cell>
        </row>
        <row r="203">
          <cell r="A203">
            <v>0</v>
          </cell>
          <cell r="B203">
            <v>0</v>
          </cell>
          <cell r="C203">
            <v>0</v>
          </cell>
          <cell r="D203">
            <v>0</v>
          </cell>
          <cell r="E203">
            <v>0</v>
          </cell>
          <cell r="F203">
            <v>0</v>
          </cell>
          <cell r="G203">
            <v>0</v>
          </cell>
          <cell r="H203">
            <v>0</v>
          </cell>
          <cell r="J203">
            <v>0</v>
          </cell>
          <cell r="K203">
            <v>0</v>
          </cell>
          <cell r="L203">
            <v>0</v>
          </cell>
          <cell r="N203">
            <v>0</v>
          </cell>
          <cell r="O203">
            <v>0</v>
          </cell>
          <cell r="P203">
            <v>0</v>
          </cell>
          <cell r="R203">
            <v>0</v>
          </cell>
          <cell r="S203">
            <v>0</v>
          </cell>
          <cell r="T203">
            <v>0</v>
          </cell>
          <cell r="V203">
            <v>0</v>
          </cell>
          <cell r="W203">
            <v>0</v>
          </cell>
          <cell r="X203">
            <v>0</v>
          </cell>
        </row>
        <row r="204">
          <cell r="A204">
            <v>0</v>
          </cell>
          <cell r="B204">
            <v>0</v>
          </cell>
          <cell r="C204">
            <v>0</v>
          </cell>
          <cell r="D204">
            <v>0</v>
          </cell>
          <cell r="E204">
            <v>0</v>
          </cell>
          <cell r="F204">
            <v>0</v>
          </cell>
          <cell r="G204">
            <v>0</v>
          </cell>
          <cell r="H204">
            <v>0</v>
          </cell>
          <cell r="J204">
            <v>0</v>
          </cell>
          <cell r="K204">
            <v>0</v>
          </cell>
          <cell r="L204">
            <v>0</v>
          </cell>
          <cell r="N204">
            <v>0</v>
          </cell>
          <cell r="O204">
            <v>0</v>
          </cell>
          <cell r="P204">
            <v>0</v>
          </cell>
          <cell r="R204">
            <v>0</v>
          </cell>
          <cell r="S204">
            <v>0</v>
          </cell>
          <cell r="T204">
            <v>0</v>
          </cell>
          <cell r="V204">
            <v>0</v>
          </cell>
          <cell r="W204">
            <v>0</v>
          </cell>
          <cell r="X204">
            <v>0</v>
          </cell>
        </row>
        <row r="205">
          <cell r="A205">
            <v>0</v>
          </cell>
          <cell r="B205">
            <v>0</v>
          </cell>
          <cell r="C205">
            <v>0</v>
          </cell>
          <cell r="D205">
            <v>0</v>
          </cell>
          <cell r="E205">
            <v>0</v>
          </cell>
          <cell r="F205">
            <v>0</v>
          </cell>
          <cell r="G205">
            <v>0</v>
          </cell>
          <cell r="H205">
            <v>0</v>
          </cell>
          <cell r="J205">
            <v>0</v>
          </cell>
          <cell r="K205">
            <v>0</v>
          </cell>
          <cell r="L205">
            <v>0</v>
          </cell>
          <cell r="N205">
            <v>0</v>
          </cell>
          <cell r="O205">
            <v>0</v>
          </cell>
          <cell r="P205">
            <v>0</v>
          </cell>
          <cell r="R205">
            <v>0</v>
          </cell>
          <cell r="S205">
            <v>0</v>
          </cell>
          <cell r="T205">
            <v>0</v>
          </cell>
          <cell r="V205">
            <v>0</v>
          </cell>
          <cell r="W205">
            <v>0</v>
          </cell>
          <cell r="X205">
            <v>0</v>
          </cell>
        </row>
        <row r="206">
          <cell r="A206">
            <v>0</v>
          </cell>
          <cell r="B206">
            <v>0</v>
          </cell>
          <cell r="C206">
            <v>0</v>
          </cell>
          <cell r="D206">
            <v>0</v>
          </cell>
          <cell r="E206">
            <v>0</v>
          </cell>
          <cell r="F206">
            <v>0</v>
          </cell>
          <cell r="G206">
            <v>0</v>
          </cell>
          <cell r="H206">
            <v>0</v>
          </cell>
          <cell r="J206">
            <v>0</v>
          </cell>
          <cell r="K206">
            <v>0</v>
          </cell>
          <cell r="L206">
            <v>0</v>
          </cell>
          <cell r="N206">
            <v>0</v>
          </cell>
          <cell r="O206">
            <v>0</v>
          </cell>
          <cell r="P206">
            <v>0</v>
          </cell>
          <cell r="R206">
            <v>0</v>
          </cell>
          <cell r="S206">
            <v>0</v>
          </cell>
          <cell r="T206">
            <v>0</v>
          </cell>
          <cell r="V206">
            <v>0</v>
          </cell>
          <cell r="W206">
            <v>0</v>
          </cell>
          <cell r="X206">
            <v>0</v>
          </cell>
        </row>
        <row r="207">
          <cell r="A207">
            <v>0</v>
          </cell>
          <cell r="B207">
            <v>0</v>
          </cell>
          <cell r="C207">
            <v>0</v>
          </cell>
          <cell r="D207">
            <v>0</v>
          </cell>
          <cell r="E207">
            <v>0</v>
          </cell>
          <cell r="F207">
            <v>0</v>
          </cell>
          <cell r="G207">
            <v>0</v>
          </cell>
          <cell r="H207">
            <v>0</v>
          </cell>
          <cell r="J207">
            <v>0</v>
          </cell>
          <cell r="K207">
            <v>0</v>
          </cell>
          <cell r="L207">
            <v>0</v>
          </cell>
          <cell r="N207">
            <v>0</v>
          </cell>
          <cell r="O207">
            <v>0</v>
          </cell>
          <cell r="P207">
            <v>0</v>
          </cell>
          <cell r="R207">
            <v>0</v>
          </cell>
          <cell r="S207">
            <v>0</v>
          </cell>
          <cell r="T207">
            <v>0</v>
          </cell>
          <cell r="V207">
            <v>0</v>
          </cell>
          <cell r="W207">
            <v>0</v>
          </cell>
          <cell r="X207">
            <v>0</v>
          </cell>
        </row>
        <row r="208">
          <cell r="A208">
            <v>0</v>
          </cell>
          <cell r="B208">
            <v>0</v>
          </cell>
          <cell r="C208">
            <v>0</v>
          </cell>
          <cell r="D208">
            <v>0</v>
          </cell>
          <cell r="E208">
            <v>0</v>
          </cell>
          <cell r="F208">
            <v>0</v>
          </cell>
          <cell r="G208">
            <v>0</v>
          </cell>
          <cell r="H208">
            <v>0</v>
          </cell>
          <cell r="J208">
            <v>0</v>
          </cell>
          <cell r="K208">
            <v>0</v>
          </cell>
          <cell r="L208">
            <v>0</v>
          </cell>
          <cell r="N208">
            <v>0</v>
          </cell>
          <cell r="O208">
            <v>0</v>
          </cell>
          <cell r="P208">
            <v>0</v>
          </cell>
          <cell r="R208">
            <v>0</v>
          </cell>
          <cell r="S208">
            <v>0</v>
          </cell>
          <cell r="T208">
            <v>0</v>
          </cell>
          <cell r="V208">
            <v>0</v>
          </cell>
          <cell r="W208">
            <v>0</v>
          </cell>
          <cell r="X208">
            <v>0</v>
          </cell>
        </row>
        <row r="209">
          <cell r="A209">
            <v>0</v>
          </cell>
          <cell r="B209">
            <v>0</v>
          </cell>
          <cell r="C209">
            <v>0</v>
          </cell>
          <cell r="D209">
            <v>0</v>
          </cell>
          <cell r="E209">
            <v>0</v>
          </cell>
          <cell r="F209">
            <v>0</v>
          </cell>
          <cell r="G209">
            <v>0</v>
          </cell>
          <cell r="H209">
            <v>0</v>
          </cell>
          <cell r="J209">
            <v>0</v>
          </cell>
          <cell r="K209">
            <v>0</v>
          </cell>
          <cell r="L209">
            <v>0</v>
          </cell>
          <cell r="N209">
            <v>0</v>
          </cell>
          <cell r="O209">
            <v>0</v>
          </cell>
          <cell r="P209">
            <v>0</v>
          </cell>
          <cell r="R209">
            <v>0</v>
          </cell>
          <cell r="S209">
            <v>0</v>
          </cell>
          <cell r="T209">
            <v>0</v>
          </cell>
          <cell r="V209">
            <v>0</v>
          </cell>
          <cell r="W209">
            <v>0</v>
          </cell>
          <cell r="X209">
            <v>0</v>
          </cell>
        </row>
        <row r="210">
          <cell r="A210">
            <v>0</v>
          </cell>
          <cell r="B210">
            <v>0</v>
          </cell>
          <cell r="C210">
            <v>0</v>
          </cell>
          <cell r="D210">
            <v>0</v>
          </cell>
          <cell r="E210">
            <v>0</v>
          </cell>
          <cell r="F210">
            <v>0</v>
          </cell>
          <cell r="G210">
            <v>0</v>
          </cell>
          <cell r="H210">
            <v>0</v>
          </cell>
          <cell r="J210">
            <v>0</v>
          </cell>
          <cell r="K210">
            <v>0</v>
          </cell>
          <cell r="L210">
            <v>0</v>
          </cell>
          <cell r="N210">
            <v>0</v>
          </cell>
          <cell r="O210">
            <v>0</v>
          </cell>
          <cell r="P210">
            <v>0</v>
          </cell>
          <cell r="R210">
            <v>0</v>
          </cell>
          <cell r="S210">
            <v>0</v>
          </cell>
          <cell r="T210">
            <v>0</v>
          </cell>
          <cell r="V210">
            <v>0</v>
          </cell>
          <cell r="W210">
            <v>0</v>
          </cell>
          <cell r="X210">
            <v>0</v>
          </cell>
        </row>
        <row r="211">
          <cell r="A211">
            <v>0</v>
          </cell>
          <cell r="B211">
            <v>0</v>
          </cell>
          <cell r="C211">
            <v>0</v>
          </cell>
          <cell r="D211">
            <v>0</v>
          </cell>
          <cell r="E211">
            <v>0</v>
          </cell>
          <cell r="F211">
            <v>0</v>
          </cell>
          <cell r="G211">
            <v>0</v>
          </cell>
          <cell r="H211">
            <v>0</v>
          </cell>
          <cell r="J211">
            <v>0</v>
          </cell>
          <cell r="K211">
            <v>0</v>
          </cell>
          <cell r="L211">
            <v>0</v>
          </cell>
          <cell r="N211">
            <v>0</v>
          </cell>
          <cell r="O211">
            <v>0</v>
          </cell>
          <cell r="P211">
            <v>0</v>
          </cell>
          <cell r="R211">
            <v>0</v>
          </cell>
          <cell r="S211">
            <v>0</v>
          </cell>
          <cell r="T211">
            <v>0</v>
          </cell>
          <cell r="V211">
            <v>0</v>
          </cell>
          <cell r="W211">
            <v>0</v>
          </cell>
          <cell r="X211">
            <v>0</v>
          </cell>
        </row>
        <row r="212">
          <cell r="A212">
            <v>0</v>
          </cell>
          <cell r="B212">
            <v>0</v>
          </cell>
          <cell r="C212">
            <v>0</v>
          </cell>
          <cell r="D212">
            <v>0</v>
          </cell>
          <cell r="E212">
            <v>0</v>
          </cell>
          <cell r="F212">
            <v>0</v>
          </cell>
          <cell r="G212">
            <v>0</v>
          </cell>
          <cell r="H212">
            <v>0</v>
          </cell>
          <cell r="J212">
            <v>0</v>
          </cell>
          <cell r="K212">
            <v>0</v>
          </cell>
          <cell r="L212">
            <v>0</v>
          </cell>
          <cell r="N212">
            <v>0</v>
          </cell>
          <cell r="O212">
            <v>0</v>
          </cell>
          <cell r="P212">
            <v>0</v>
          </cell>
          <cell r="R212">
            <v>0</v>
          </cell>
          <cell r="S212">
            <v>0</v>
          </cell>
          <cell r="T212">
            <v>0</v>
          </cell>
          <cell r="V212">
            <v>0</v>
          </cell>
          <cell r="W212">
            <v>0</v>
          </cell>
          <cell r="X212">
            <v>0</v>
          </cell>
        </row>
        <row r="213">
          <cell r="A213">
            <v>0</v>
          </cell>
          <cell r="B213">
            <v>0</v>
          </cell>
          <cell r="C213">
            <v>0</v>
          </cell>
          <cell r="D213">
            <v>0</v>
          </cell>
          <cell r="E213">
            <v>0</v>
          </cell>
          <cell r="F213">
            <v>0</v>
          </cell>
          <cell r="G213">
            <v>0</v>
          </cell>
          <cell r="H213">
            <v>0</v>
          </cell>
          <cell r="J213">
            <v>0</v>
          </cell>
          <cell r="K213">
            <v>0</v>
          </cell>
          <cell r="L213">
            <v>0</v>
          </cell>
          <cell r="N213">
            <v>0</v>
          </cell>
          <cell r="O213">
            <v>0</v>
          </cell>
          <cell r="P213">
            <v>0</v>
          </cell>
          <cell r="R213">
            <v>0</v>
          </cell>
          <cell r="S213">
            <v>0</v>
          </cell>
          <cell r="T213">
            <v>0</v>
          </cell>
          <cell r="V213">
            <v>0</v>
          </cell>
          <cell r="W213">
            <v>0</v>
          </cell>
          <cell r="X213">
            <v>0</v>
          </cell>
        </row>
        <row r="214">
          <cell r="A214">
            <v>0</v>
          </cell>
          <cell r="B214">
            <v>0</v>
          </cell>
          <cell r="C214">
            <v>0</v>
          </cell>
          <cell r="D214">
            <v>0</v>
          </cell>
          <cell r="E214">
            <v>0</v>
          </cell>
          <cell r="F214">
            <v>0</v>
          </cell>
          <cell r="G214">
            <v>0</v>
          </cell>
          <cell r="H214">
            <v>0</v>
          </cell>
          <cell r="J214">
            <v>0</v>
          </cell>
          <cell r="K214">
            <v>0</v>
          </cell>
          <cell r="L214">
            <v>0</v>
          </cell>
          <cell r="N214">
            <v>0</v>
          </cell>
          <cell r="O214">
            <v>0</v>
          </cell>
          <cell r="P214">
            <v>0</v>
          </cell>
          <cell r="R214">
            <v>0</v>
          </cell>
          <cell r="S214">
            <v>0</v>
          </cell>
          <cell r="T214">
            <v>0</v>
          </cell>
          <cell r="V214">
            <v>0</v>
          </cell>
          <cell r="W214">
            <v>0</v>
          </cell>
          <cell r="X214">
            <v>0</v>
          </cell>
        </row>
        <row r="215">
          <cell r="A215">
            <v>0</v>
          </cell>
          <cell r="B215">
            <v>0</v>
          </cell>
          <cell r="C215">
            <v>0</v>
          </cell>
          <cell r="D215">
            <v>0</v>
          </cell>
          <cell r="E215">
            <v>0</v>
          </cell>
          <cell r="F215">
            <v>0</v>
          </cell>
          <cell r="G215">
            <v>0</v>
          </cell>
          <cell r="H215">
            <v>0</v>
          </cell>
          <cell r="J215">
            <v>0</v>
          </cell>
          <cell r="K215">
            <v>0</v>
          </cell>
          <cell r="L215">
            <v>0</v>
          </cell>
          <cell r="N215">
            <v>0</v>
          </cell>
          <cell r="O215">
            <v>0</v>
          </cell>
          <cell r="P215">
            <v>0</v>
          </cell>
          <cell r="R215">
            <v>0</v>
          </cell>
          <cell r="S215">
            <v>0</v>
          </cell>
          <cell r="T215">
            <v>0</v>
          </cell>
          <cell r="V215">
            <v>0</v>
          </cell>
          <cell r="W215">
            <v>0</v>
          </cell>
          <cell r="X215">
            <v>0</v>
          </cell>
        </row>
        <row r="216">
          <cell r="A216">
            <v>0</v>
          </cell>
          <cell r="B216">
            <v>0</v>
          </cell>
          <cell r="C216">
            <v>0</v>
          </cell>
          <cell r="D216">
            <v>0</v>
          </cell>
          <cell r="E216">
            <v>0</v>
          </cell>
          <cell r="F216">
            <v>0</v>
          </cell>
          <cell r="G216">
            <v>0</v>
          </cell>
          <cell r="H216">
            <v>0</v>
          </cell>
          <cell r="J216">
            <v>0</v>
          </cell>
          <cell r="K216">
            <v>0</v>
          </cell>
          <cell r="L216">
            <v>0</v>
          </cell>
          <cell r="N216">
            <v>0</v>
          </cell>
          <cell r="O216">
            <v>0</v>
          </cell>
          <cell r="P216">
            <v>0</v>
          </cell>
          <cell r="R216">
            <v>0</v>
          </cell>
          <cell r="S216">
            <v>0</v>
          </cell>
          <cell r="T216">
            <v>0</v>
          </cell>
          <cell r="V216">
            <v>0</v>
          </cell>
          <cell r="W216">
            <v>0</v>
          </cell>
          <cell r="X216">
            <v>0</v>
          </cell>
        </row>
        <row r="217">
          <cell r="A217">
            <v>0</v>
          </cell>
          <cell r="B217">
            <v>0</v>
          </cell>
          <cell r="C217">
            <v>0</v>
          </cell>
          <cell r="D217">
            <v>0</v>
          </cell>
          <cell r="E217">
            <v>0</v>
          </cell>
          <cell r="F217">
            <v>0</v>
          </cell>
          <cell r="G217">
            <v>0</v>
          </cell>
          <cell r="H217">
            <v>0</v>
          </cell>
          <cell r="J217">
            <v>0</v>
          </cell>
          <cell r="K217">
            <v>0</v>
          </cell>
          <cell r="L217">
            <v>0</v>
          </cell>
          <cell r="N217">
            <v>0</v>
          </cell>
          <cell r="O217">
            <v>0</v>
          </cell>
          <cell r="P217">
            <v>0</v>
          </cell>
          <cell r="R217">
            <v>0</v>
          </cell>
          <cell r="S217">
            <v>0</v>
          </cell>
          <cell r="T217">
            <v>0</v>
          </cell>
          <cell r="V217">
            <v>0</v>
          </cell>
          <cell r="W217">
            <v>0</v>
          </cell>
          <cell r="X217">
            <v>0</v>
          </cell>
        </row>
        <row r="218">
          <cell r="A218">
            <v>0</v>
          </cell>
          <cell r="B218">
            <v>0</v>
          </cell>
          <cell r="C218">
            <v>0</v>
          </cell>
          <cell r="D218">
            <v>0</v>
          </cell>
          <cell r="E218">
            <v>0</v>
          </cell>
          <cell r="F218">
            <v>0</v>
          </cell>
          <cell r="G218">
            <v>0</v>
          </cell>
          <cell r="H218">
            <v>0</v>
          </cell>
          <cell r="J218">
            <v>0</v>
          </cell>
          <cell r="K218">
            <v>0</v>
          </cell>
          <cell r="L218">
            <v>0</v>
          </cell>
          <cell r="N218">
            <v>0</v>
          </cell>
          <cell r="O218">
            <v>0</v>
          </cell>
          <cell r="P218">
            <v>0</v>
          </cell>
          <cell r="R218">
            <v>0</v>
          </cell>
          <cell r="S218">
            <v>0</v>
          </cell>
          <cell r="T218">
            <v>0</v>
          </cell>
          <cell r="V218">
            <v>0</v>
          </cell>
          <cell r="W218">
            <v>0</v>
          </cell>
          <cell r="X218">
            <v>0</v>
          </cell>
        </row>
        <row r="219">
          <cell r="A219">
            <v>0</v>
          </cell>
          <cell r="B219">
            <v>0</v>
          </cell>
          <cell r="C219">
            <v>0</v>
          </cell>
          <cell r="D219">
            <v>0</v>
          </cell>
          <cell r="E219">
            <v>0</v>
          </cell>
          <cell r="F219">
            <v>0</v>
          </cell>
          <cell r="G219">
            <v>0</v>
          </cell>
          <cell r="H219">
            <v>0</v>
          </cell>
          <cell r="J219">
            <v>0</v>
          </cell>
          <cell r="K219">
            <v>0</v>
          </cell>
          <cell r="L219">
            <v>0</v>
          </cell>
          <cell r="N219">
            <v>0</v>
          </cell>
          <cell r="O219">
            <v>0</v>
          </cell>
          <cell r="P219">
            <v>0</v>
          </cell>
          <cell r="R219">
            <v>0</v>
          </cell>
          <cell r="S219">
            <v>0</v>
          </cell>
          <cell r="T219">
            <v>0</v>
          </cell>
          <cell r="V219">
            <v>0</v>
          </cell>
          <cell r="W219">
            <v>0</v>
          </cell>
          <cell r="X219">
            <v>0</v>
          </cell>
        </row>
        <row r="220">
          <cell r="A220">
            <v>0</v>
          </cell>
          <cell r="B220">
            <v>0</v>
          </cell>
          <cell r="C220">
            <v>0</v>
          </cell>
          <cell r="D220">
            <v>0</v>
          </cell>
          <cell r="E220">
            <v>0</v>
          </cell>
          <cell r="F220">
            <v>0</v>
          </cell>
          <cell r="G220">
            <v>0</v>
          </cell>
          <cell r="H220">
            <v>0</v>
          </cell>
          <cell r="J220">
            <v>0</v>
          </cell>
          <cell r="K220">
            <v>0</v>
          </cell>
          <cell r="L220">
            <v>0</v>
          </cell>
          <cell r="N220">
            <v>0</v>
          </cell>
          <cell r="O220">
            <v>0</v>
          </cell>
          <cell r="P220">
            <v>0</v>
          </cell>
          <cell r="R220">
            <v>0</v>
          </cell>
          <cell r="S220">
            <v>0</v>
          </cell>
          <cell r="T220">
            <v>0</v>
          </cell>
          <cell r="V220">
            <v>0</v>
          </cell>
          <cell r="W220">
            <v>0</v>
          </cell>
          <cell r="X220">
            <v>0</v>
          </cell>
        </row>
        <row r="221">
          <cell r="A221">
            <v>0</v>
          </cell>
          <cell r="B221">
            <v>0</v>
          </cell>
          <cell r="C221">
            <v>0</v>
          </cell>
          <cell r="D221">
            <v>0</v>
          </cell>
          <cell r="E221">
            <v>0</v>
          </cell>
          <cell r="F221">
            <v>0</v>
          </cell>
          <cell r="G221">
            <v>0</v>
          </cell>
          <cell r="H221">
            <v>0</v>
          </cell>
          <cell r="J221">
            <v>0</v>
          </cell>
          <cell r="K221">
            <v>0</v>
          </cell>
          <cell r="L221">
            <v>0</v>
          </cell>
          <cell r="N221">
            <v>0</v>
          </cell>
          <cell r="O221">
            <v>0</v>
          </cell>
          <cell r="P221">
            <v>0</v>
          </cell>
          <cell r="R221">
            <v>0</v>
          </cell>
          <cell r="S221">
            <v>0</v>
          </cell>
          <cell r="T221">
            <v>0</v>
          </cell>
          <cell r="V221">
            <v>0</v>
          </cell>
          <cell r="W221">
            <v>0</v>
          </cell>
          <cell r="X221">
            <v>0</v>
          </cell>
        </row>
        <row r="222">
          <cell r="A222">
            <v>0</v>
          </cell>
          <cell r="B222">
            <v>0</v>
          </cell>
          <cell r="C222">
            <v>0</v>
          </cell>
          <cell r="D222">
            <v>0</v>
          </cell>
          <cell r="E222">
            <v>0</v>
          </cell>
          <cell r="F222">
            <v>0</v>
          </cell>
          <cell r="G222">
            <v>0</v>
          </cell>
          <cell r="H222">
            <v>0</v>
          </cell>
          <cell r="J222">
            <v>0</v>
          </cell>
          <cell r="K222">
            <v>0</v>
          </cell>
          <cell r="L222">
            <v>0</v>
          </cell>
          <cell r="N222">
            <v>0</v>
          </cell>
          <cell r="O222">
            <v>0</v>
          </cell>
          <cell r="P222">
            <v>0</v>
          </cell>
          <cell r="R222">
            <v>0</v>
          </cell>
          <cell r="S222">
            <v>0</v>
          </cell>
          <cell r="T222">
            <v>0</v>
          </cell>
          <cell r="V222">
            <v>0</v>
          </cell>
          <cell r="W222">
            <v>0</v>
          </cell>
          <cell r="X222">
            <v>0</v>
          </cell>
        </row>
        <row r="223">
          <cell r="A223">
            <v>0</v>
          </cell>
          <cell r="B223">
            <v>0</v>
          </cell>
          <cell r="C223">
            <v>0</v>
          </cell>
          <cell r="D223">
            <v>0</v>
          </cell>
          <cell r="E223">
            <v>0</v>
          </cell>
          <cell r="F223">
            <v>0</v>
          </cell>
          <cell r="G223">
            <v>0</v>
          </cell>
          <cell r="H223">
            <v>0</v>
          </cell>
          <cell r="J223">
            <v>0</v>
          </cell>
          <cell r="K223">
            <v>0</v>
          </cell>
          <cell r="L223">
            <v>0</v>
          </cell>
          <cell r="N223">
            <v>0</v>
          </cell>
          <cell r="O223">
            <v>0</v>
          </cell>
          <cell r="P223">
            <v>0</v>
          </cell>
          <cell r="R223">
            <v>0</v>
          </cell>
          <cell r="S223">
            <v>0</v>
          </cell>
          <cell r="T223">
            <v>0</v>
          </cell>
          <cell r="V223">
            <v>0</v>
          </cell>
          <cell r="W223">
            <v>0</v>
          </cell>
          <cell r="X223">
            <v>0</v>
          </cell>
        </row>
        <row r="224">
          <cell r="A224">
            <v>0</v>
          </cell>
          <cell r="B224">
            <v>0</v>
          </cell>
          <cell r="C224">
            <v>0</v>
          </cell>
          <cell r="D224">
            <v>0</v>
          </cell>
          <cell r="E224">
            <v>0</v>
          </cell>
          <cell r="F224">
            <v>0</v>
          </cell>
          <cell r="G224">
            <v>0</v>
          </cell>
          <cell r="H224">
            <v>0</v>
          </cell>
          <cell r="J224">
            <v>0</v>
          </cell>
          <cell r="K224">
            <v>0</v>
          </cell>
          <cell r="L224">
            <v>0</v>
          </cell>
          <cell r="N224">
            <v>0</v>
          </cell>
          <cell r="O224">
            <v>0</v>
          </cell>
          <cell r="P224">
            <v>0</v>
          </cell>
          <cell r="R224">
            <v>0</v>
          </cell>
          <cell r="S224">
            <v>0</v>
          </cell>
          <cell r="T224">
            <v>0</v>
          </cell>
          <cell r="V224">
            <v>0</v>
          </cell>
          <cell r="W224">
            <v>0</v>
          </cell>
          <cell r="X224">
            <v>0</v>
          </cell>
        </row>
        <row r="225">
          <cell r="A225">
            <v>0</v>
          </cell>
          <cell r="B225">
            <v>0</v>
          </cell>
          <cell r="C225">
            <v>0</v>
          </cell>
          <cell r="D225">
            <v>0</v>
          </cell>
          <cell r="E225">
            <v>0</v>
          </cell>
          <cell r="F225">
            <v>0</v>
          </cell>
          <cell r="G225">
            <v>0</v>
          </cell>
          <cell r="H225">
            <v>0</v>
          </cell>
          <cell r="J225">
            <v>0</v>
          </cell>
          <cell r="K225">
            <v>0</v>
          </cell>
          <cell r="L225">
            <v>0</v>
          </cell>
          <cell r="N225">
            <v>0</v>
          </cell>
          <cell r="O225">
            <v>0</v>
          </cell>
          <cell r="P225">
            <v>0</v>
          </cell>
          <cell r="R225">
            <v>0</v>
          </cell>
          <cell r="S225">
            <v>0</v>
          </cell>
          <cell r="T225">
            <v>0</v>
          </cell>
          <cell r="V225">
            <v>0</v>
          </cell>
          <cell r="W225">
            <v>0</v>
          </cell>
          <cell r="X225">
            <v>0</v>
          </cell>
        </row>
        <row r="226">
          <cell r="A226">
            <v>0</v>
          </cell>
          <cell r="B226">
            <v>0</v>
          </cell>
          <cell r="C226">
            <v>0</v>
          </cell>
          <cell r="D226">
            <v>0</v>
          </cell>
          <cell r="E226">
            <v>0</v>
          </cell>
          <cell r="F226">
            <v>0</v>
          </cell>
          <cell r="G226">
            <v>0</v>
          </cell>
          <cell r="H226">
            <v>0</v>
          </cell>
          <cell r="J226">
            <v>0</v>
          </cell>
          <cell r="K226">
            <v>0</v>
          </cell>
          <cell r="L226">
            <v>0</v>
          </cell>
          <cell r="N226">
            <v>0</v>
          </cell>
          <cell r="O226">
            <v>0</v>
          </cell>
          <cell r="P226">
            <v>0</v>
          </cell>
          <cell r="R226">
            <v>0</v>
          </cell>
          <cell r="S226">
            <v>0</v>
          </cell>
          <cell r="T226">
            <v>0</v>
          </cell>
          <cell r="V226">
            <v>0</v>
          </cell>
          <cell r="W226">
            <v>0</v>
          </cell>
          <cell r="X226">
            <v>0</v>
          </cell>
        </row>
        <row r="227">
          <cell r="A227">
            <v>0</v>
          </cell>
          <cell r="B227">
            <v>0</v>
          </cell>
          <cell r="C227">
            <v>0</v>
          </cell>
          <cell r="D227">
            <v>0</v>
          </cell>
          <cell r="E227">
            <v>0</v>
          </cell>
          <cell r="F227">
            <v>0</v>
          </cell>
          <cell r="G227">
            <v>0</v>
          </cell>
          <cell r="H227">
            <v>0</v>
          </cell>
          <cell r="J227">
            <v>0</v>
          </cell>
          <cell r="K227">
            <v>0</v>
          </cell>
          <cell r="L227">
            <v>0</v>
          </cell>
          <cell r="N227">
            <v>0</v>
          </cell>
          <cell r="O227">
            <v>0</v>
          </cell>
          <cell r="P227">
            <v>0</v>
          </cell>
          <cell r="R227">
            <v>0</v>
          </cell>
          <cell r="S227">
            <v>0</v>
          </cell>
          <cell r="T227">
            <v>0</v>
          </cell>
          <cell r="V227">
            <v>0</v>
          </cell>
          <cell r="W227">
            <v>0</v>
          </cell>
          <cell r="X227">
            <v>0</v>
          </cell>
        </row>
        <row r="228">
          <cell r="A228">
            <v>0</v>
          </cell>
          <cell r="B228">
            <v>0</v>
          </cell>
          <cell r="C228">
            <v>0</v>
          </cell>
          <cell r="D228">
            <v>0</v>
          </cell>
          <cell r="E228">
            <v>0</v>
          </cell>
          <cell r="F228">
            <v>0</v>
          </cell>
          <cell r="G228">
            <v>0</v>
          </cell>
          <cell r="H228">
            <v>0</v>
          </cell>
          <cell r="J228">
            <v>0</v>
          </cell>
          <cell r="K228">
            <v>0</v>
          </cell>
          <cell r="L228">
            <v>0</v>
          </cell>
          <cell r="N228">
            <v>0</v>
          </cell>
          <cell r="O228">
            <v>0</v>
          </cell>
          <cell r="P228">
            <v>0</v>
          </cell>
          <cell r="R228">
            <v>0</v>
          </cell>
          <cell r="S228">
            <v>0</v>
          </cell>
          <cell r="T228">
            <v>0</v>
          </cell>
          <cell r="V228">
            <v>0</v>
          </cell>
          <cell r="W228">
            <v>0</v>
          </cell>
          <cell r="X228">
            <v>0</v>
          </cell>
        </row>
        <row r="229">
          <cell r="A229">
            <v>0</v>
          </cell>
          <cell r="B229">
            <v>0</v>
          </cell>
          <cell r="C229">
            <v>0</v>
          </cell>
          <cell r="D229">
            <v>0</v>
          </cell>
          <cell r="E229">
            <v>0</v>
          </cell>
          <cell r="F229">
            <v>0</v>
          </cell>
          <cell r="G229">
            <v>0</v>
          </cell>
          <cell r="H229">
            <v>0</v>
          </cell>
          <cell r="J229">
            <v>0</v>
          </cell>
          <cell r="K229">
            <v>0</v>
          </cell>
          <cell r="L229">
            <v>0</v>
          </cell>
          <cell r="N229">
            <v>0</v>
          </cell>
          <cell r="O229">
            <v>0</v>
          </cell>
          <cell r="P229">
            <v>0</v>
          </cell>
          <cell r="R229">
            <v>0</v>
          </cell>
          <cell r="S229">
            <v>0</v>
          </cell>
          <cell r="T229">
            <v>0</v>
          </cell>
          <cell r="V229">
            <v>0</v>
          </cell>
          <cell r="W229">
            <v>0</v>
          </cell>
          <cell r="X229">
            <v>0</v>
          </cell>
        </row>
        <row r="230">
          <cell r="A230">
            <v>0</v>
          </cell>
          <cell r="B230">
            <v>0</v>
          </cell>
          <cell r="C230">
            <v>0</v>
          </cell>
          <cell r="D230">
            <v>0</v>
          </cell>
          <cell r="E230">
            <v>0</v>
          </cell>
          <cell r="F230">
            <v>0</v>
          </cell>
          <cell r="G230">
            <v>0</v>
          </cell>
          <cell r="H230">
            <v>0</v>
          </cell>
          <cell r="J230">
            <v>0</v>
          </cell>
          <cell r="K230">
            <v>0</v>
          </cell>
          <cell r="L230">
            <v>0</v>
          </cell>
          <cell r="N230">
            <v>0</v>
          </cell>
          <cell r="O230">
            <v>0</v>
          </cell>
          <cell r="P230">
            <v>0</v>
          </cell>
          <cell r="R230">
            <v>0</v>
          </cell>
          <cell r="S230">
            <v>0</v>
          </cell>
          <cell r="T230">
            <v>0</v>
          </cell>
          <cell r="V230">
            <v>0</v>
          </cell>
          <cell r="W230">
            <v>0</v>
          </cell>
          <cell r="X230">
            <v>0</v>
          </cell>
        </row>
        <row r="231">
          <cell r="A231">
            <v>0</v>
          </cell>
          <cell r="B231">
            <v>0</v>
          </cell>
          <cell r="C231">
            <v>0</v>
          </cell>
          <cell r="D231">
            <v>0</v>
          </cell>
          <cell r="E231">
            <v>0</v>
          </cell>
          <cell r="F231">
            <v>0</v>
          </cell>
          <cell r="G231">
            <v>0</v>
          </cell>
          <cell r="H231">
            <v>0</v>
          </cell>
          <cell r="J231">
            <v>0</v>
          </cell>
          <cell r="K231">
            <v>0</v>
          </cell>
          <cell r="L231">
            <v>0</v>
          </cell>
          <cell r="N231">
            <v>0</v>
          </cell>
          <cell r="O231">
            <v>0</v>
          </cell>
          <cell r="P231">
            <v>0</v>
          </cell>
          <cell r="R231">
            <v>0</v>
          </cell>
          <cell r="S231">
            <v>0</v>
          </cell>
          <cell r="T231">
            <v>0</v>
          </cell>
          <cell r="V231">
            <v>0</v>
          </cell>
          <cell r="W231">
            <v>0</v>
          </cell>
          <cell r="X231">
            <v>0</v>
          </cell>
        </row>
        <row r="232">
          <cell r="A232">
            <v>0</v>
          </cell>
          <cell r="B232">
            <v>0</v>
          </cell>
          <cell r="C232">
            <v>0</v>
          </cell>
          <cell r="D232">
            <v>0</v>
          </cell>
          <cell r="E232">
            <v>0</v>
          </cell>
          <cell r="F232">
            <v>0</v>
          </cell>
          <cell r="G232">
            <v>0</v>
          </cell>
          <cell r="H232">
            <v>0</v>
          </cell>
          <cell r="J232">
            <v>0</v>
          </cell>
          <cell r="K232">
            <v>0</v>
          </cell>
          <cell r="L232">
            <v>0</v>
          </cell>
          <cell r="N232">
            <v>0</v>
          </cell>
          <cell r="O232">
            <v>0</v>
          </cell>
          <cell r="P232">
            <v>0</v>
          </cell>
          <cell r="R232">
            <v>0</v>
          </cell>
          <cell r="S232">
            <v>0</v>
          </cell>
          <cell r="T232">
            <v>0</v>
          </cell>
          <cell r="V232">
            <v>0</v>
          </cell>
          <cell r="W232">
            <v>0</v>
          </cell>
          <cell r="X232">
            <v>0</v>
          </cell>
        </row>
        <row r="233">
          <cell r="A233">
            <v>0</v>
          </cell>
          <cell r="B233">
            <v>0</v>
          </cell>
          <cell r="C233">
            <v>0</v>
          </cell>
          <cell r="D233">
            <v>0</v>
          </cell>
          <cell r="E233">
            <v>0</v>
          </cell>
          <cell r="F233">
            <v>0</v>
          </cell>
          <cell r="G233">
            <v>0</v>
          </cell>
          <cell r="H233">
            <v>0</v>
          </cell>
          <cell r="J233">
            <v>0</v>
          </cell>
          <cell r="K233">
            <v>0</v>
          </cell>
          <cell r="L233">
            <v>0</v>
          </cell>
          <cell r="N233">
            <v>0</v>
          </cell>
          <cell r="O233">
            <v>0</v>
          </cell>
          <cell r="P233">
            <v>0</v>
          </cell>
          <cell r="R233">
            <v>0</v>
          </cell>
          <cell r="S233">
            <v>0</v>
          </cell>
          <cell r="T233">
            <v>0</v>
          </cell>
          <cell r="V233">
            <v>0</v>
          </cell>
          <cell r="W233">
            <v>0</v>
          </cell>
          <cell r="X233">
            <v>0</v>
          </cell>
        </row>
        <row r="234">
          <cell r="A234">
            <v>0</v>
          </cell>
          <cell r="B234">
            <v>0</v>
          </cell>
          <cell r="C234">
            <v>0</v>
          </cell>
          <cell r="D234">
            <v>0</v>
          </cell>
          <cell r="E234">
            <v>0</v>
          </cell>
          <cell r="F234">
            <v>0</v>
          </cell>
          <cell r="G234">
            <v>0</v>
          </cell>
          <cell r="H234">
            <v>0</v>
          </cell>
          <cell r="J234">
            <v>0</v>
          </cell>
          <cell r="K234">
            <v>0</v>
          </cell>
          <cell r="L234">
            <v>0</v>
          </cell>
          <cell r="N234">
            <v>0</v>
          </cell>
          <cell r="O234">
            <v>0</v>
          </cell>
          <cell r="P234">
            <v>0</v>
          </cell>
          <cell r="R234">
            <v>0</v>
          </cell>
          <cell r="S234">
            <v>0</v>
          </cell>
          <cell r="T234">
            <v>0</v>
          </cell>
          <cell r="V234">
            <v>0</v>
          </cell>
          <cell r="W234">
            <v>0</v>
          </cell>
          <cell r="X234">
            <v>0</v>
          </cell>
        </row>
        <row r="235">
          <cell r="A235">
            <v>0</v>
          </cell>
          <cell r="B235">
            <v>0</v>
          </cell>
          <cell r="C235">
            <v>0</v>
          </cell>
          <cell r="D235">
            <v>0</v>
          </cell>
          <cell r="E235">
            <v>0</v>
          </cell>
          <cell r="F235">
            <v>0</v>
          </cell>
          <cell r="G235">
            <v>0</v>
          </cell>
          <cell r="H235">
            <v>0</v>
          </cell>
          <cell r="J235">
            <v>0</v>
          </cell>
          <cell r="K235">
            <v>0</v>
          </cell>
          <cell r="L235">
            <v>0</v>
          </cell>
          <cell r="N235">
            <v>0</v>
          </cell>
          <cell r="O235">
            <v>0</v>
          </cell>
          <cell r="P235">
            <v>0</v>
          </cell>
          <cell r="R235">
            <v>0</v>
          </cell>
          <cell r="S235">
            <v>0</v>
          </cell>
          <cell r="T235">
            <v>0</v>
          </cell>
          <cell r="V235">
            <v>0</v>
          </cell>
          <cell r="W235">
            <v>0</v>
          </cell>
          <cell r="X235">
            <v>0</v>
          </cell>
        </row>
        <row r="236">
          <cell r="A236">
            <v>0</v>
          </cell>
          <cell r="B236">
            <v>0</v>
          </cell>
          <cell r="C236">
            <v>0</v>
          </cell>
          <cell r="D236">
            <v>0</v>
          </cell>
          <cell r="E236">
            <v>0</v>
          </cell>
          <cell r="F236">
            <v>0</v>
          </cell>
          <cell r="G236">
            <v>0</v>
          </cell>
          <cell r="H236">
            <v>0</v>
          </cell>
          <cell r="J236">
            <v>0</v>
          </cell>
          <cell r="K236">
            <v>0</v>
          </cell>
          <cell r="L236">
            <v>0</v>
          </cell>
          <cell r="N236">
            <v>0</v>
          </cell>
          <cell r="O236">
            <v>0</v>
          </cell>
          <cell r="P236">
            <v>0</v>
          </cell>
          <cell r="R236">
            <v>0</v>
          </cell>
          <cell r="S236">
            <v>0</v>
          </cell>
          <cell r="T236">
            <v>0</v>
          </cell>
          <cell r="V236">
            <v>0</v>
          </cell>
          <cell r="W236">
            <v>0</v>
          </cell>
          <cell r="X236">
            <v>0</v>
          </cell>
        </row>
        <row r="237">
          <cell r="A237">
            <v>0</v>
          </cell>
          <cell r="B237">
            <v>0</v>
          </cell>
          <cell r="C237">
            <v>0</v>
          </cell>
          <cell r="D237">
            <v>0</v>
          </cell>
          <cell r="E237">
            <v>0</v>
          </cell>
          <cell r="F237">
            <v>0</v>
          </cell>
          <cell r="G237">
            <v>0</v>
          </cell>
          <cell r="H237">
            <v>0</v>
          </cell>
          <cell r="J237">
            <v>0</v>
          </cell>
          <cell r="K237">
            <v>0</v>
          </cell>
          <cell r="L237">
            <v>0</v>
          </cell>
          <cell r="N237">
            <v>0</v>
          </cell>
          <cell r="O237">
            <v>0</v>
          </cell>
          <cell r="P237">
            <v>0</v>
          </cell>
          <cell r="R237">
            <v>0</v>
          </cell>
          <cell r="S237">
            <v>0</v>
          </cell>
          <cell r="T237">
            <v>0</v>
          </cell>
          <cell r="V237">
            <v>0</v>
          </cell>
          <cell r="W237">
            <v>0</v>
          </cell>
          <cell r="X237">
            <v>0</v>
          </cell>
        </row>
        <row r="238">
          <cell r="A238">
            <v>0</v>
          </cell>
          <cell r="B238">
            <v>0</v>
          </cell>
          <cell r="C238">
            <v>0</v>
          </cell>
          <cell r="D238">
            <v>0</v>
          </cell>
          <cell r="E238">
            <v>0</v>
          </cell>
          <cell r="F238">
            <v>0</v>
          </cell>
          <cell r="G238">
            <v>0</v>
          </cell>
          <cell r="H238">
            <v>0</v>
          </cell>
          <cell r="J238">
            <v>0</v>
          </cell>
          <cell r="K238">
            <v>0</v>
          </cell>
          <cell r="L238">
            <v>0</v>
          </cell>
          <cell r="N238">
            <v>0</v>
          </cell>
          <cell r="O238">
            <v>0</v>
          </cell>
          <cell r="P238">
            <v>0</v>
          </cell>
          <cell r="R238">
            <v>0</v>
          </cell>
          <cell r="S238">
            <v>0</v>
          </cell>
          <cell r="T238">
            <v>0</v>
          </cell>
          <cell r="V238">
            <v>0</v>
          </cell>
          <cell r="W238">
            <v>0</v>
          </cell>
          <cell r="X238">
            <v>0</v>
          </cell>
        </row>
        <row r="239">
          <cell r="A239">
            <v>0</v>
          </cell>
          <cell r="B239">
            <v>0</v>
          </cell>
          <cell r="C239">
            <v>0</v>
          </cell>
          <cell r="D239">
            <v>0</v>
          </cell>
          <cell r="E239">
            <v>0</v>
          </cell>
          <cell r="F239">
            <v>0</v>
          </cell>
          <cell r="G239">
            <v>0</v>
          </cell>
          <cell r="H239">
            <v>0</v>
          </cell>
          <cell r="J239">
            <v>0</v>
          </cell>
          <cell r="K239">
            <v>0</v>
          </cell>
          <cell r="L239">
            <v>0</v>
          </cell>
          <cell r="N239">
            <v>0</v>
          </cell>
          <cell r="O239">
            <v>0</v>
          </cell>
          <cell r="P239">
            <v>0</v>
          </cell>
          <cell r="R239">
            <v>0</v>
          </cell>
          <cell r="S239">
            <v>0</v>
          </cell>
          <cell r="T239">
            <v>0</v>
          </cell>
          <cell r="V239">
            <v>0</v>
          </cell>
          <cell r="W239">
            <v>0</v>
          </cell>
          <cell r="X239">
            <v>0</v>
          </cell>
        </row>
        <row r="240">
          <cell r="A240">
            <v>0</v>
          </cell>
          <cell r="B240">
            <v>0</v>
          </cell>
          <cell r="C240">
            <v>0</v>
          </cell>
          <cell r="D240">
            <v>0</v>
          </cell>
          <cell r="E240">
            <v>0</v>
          </cell>
          <cell r="F240">
            <v>0</v>
          </cell>
          <cell r="G240">
            <v>0</v>
          </cell>
          <cell r="H240">
            <v>0</v>
          </cell>
          <cell r="J240">
            <v>0</v>
          </cell>
          <cell r="K240">
            <v>0</v>
          </cell>
          <cell r="L240">
            <v>0</v>
          </cell>
          <cell r="N240">
            <v>0</v>
          </cell>
          <cell r="O240">
            <v>0</v>
          </cell>
          <cell r="P240">
            <v>0</v>
          </cell>
          <cell r="R240">
            <v>0</v>
          </cell>
          <cell r="S240">
            <v>0</v>
          </cell>
          <cell r="T240">
            <v>0</v>
          </cell>
          <cell r="V240">
            <v>0</v>
          </cell>
          <cell r="W240">
            <v>0</v>
          </cell>
          <cell r="X240">
            <v>0</v>
          </cell>
        </row>
        <row r="241">
          <cell r="A241">
            <v>0</v>
          </cell>
          <cell r="B241">
            <v>0</v>
          </cell>
          <cell r="C241">
            <v>0</v>
          </cell>
          <cell r="D241">
            <v>0</v>
          </cell>
          <cell r="E241">
            <v>0</v>
          </cell>
          <cell r="F241">
            <v>0</v>
          </cell>
          <cell r="G241">
            <v>0</v>
          </cell>
          <cell r="H241">
            <v>0</v>
          </cell>
          <cell r="J241">
            <v>0</v>
          </cell>
          <cell r="K241">
            <v>0</v>
          </cell>
          <cell r="L241">
            <v>0</v>
          </cell>
          <cell r="N241">
            <v>0</v>
          </cell>
          <cell r="O241">
            <v>0</v>
          </cell>
          <cell r="P241">
            <v>0</v>
          </cell>
          <cell r="R241">
            <v>0</v>
          </cell>
          <cell r="S241">
            <v>0</v>
          </cell>
          <cell r="T241">
            <v>0</v>
          </cell>
          <cell r="V241">
            <v>0</v>
          </cell>
          <cell r="W241">
            <v>0</v>
          </cell>
          <cell r="X241">
            <v>0</v>
          </cell>
        </row>
        <row r="242">
          <cell r="A242">
            <v>0</v>
          </cell>
          <cell r="B242">
            <v>0</v>
          </cell>
          <cell r="C242">
            <v>0</v>
          </cell>
          <cell r="D242">
            <v>0</v>
          </cell>
          <cell r="E242">
            <v>0</v>
          </cell>
          <cell r="F242">
            <v>0</v>
          </cell>
          <cell r="G242">
            <v>0</v>
          </cell>
          <cell r="H242">
            <v>0</v>
          </cell>
          <cell r="J242">
            <v>0</v>
          </cell>
          <cell r="K242">
            <v>0</v>
          </cell>
          <cell r="L242">
            <v>0</v>
          </cell>
          <cell r="N242">
            <v>0</v>
          </cell>
          <cell r="O242">
            <v>0</v>
          </cell>
          <cell r="P242">
            <v>0</v>
          </cell>
          <cell r="R242">
            <v>0</v>
          </cell>
          <cell r="S242">
            <v>0</v>
          </cell>
          <cell r="T242">
            <v>0</v>
          </cell>
          <cell r="V242">
            <v>0</v>
          </cell>
          <cell r="W242">
            <v>0</v>
          </cell>
          <cell r="X242">
            <v>0</v>
          </cell>
        </row>
        <row r="243">
          <cell r="A243">
            <v>0</v>
          </cell>
          <cell r="B243">
            <v>0</v>
          </cell>
          <cell r="C243">
            <v>0</v>
          </cell>
          <cell r="D243">
            <v>0</v>
          </cell>
          <cell r="E243">
            <v>0</v>
          </cell>
          <cell r="F243">
            <v>0</v>
          </cell>
          <cell r="G243">
            <v>0</v>
          </cell>
          <cell r="H243">
            <v>0</v>
          </cell>
          <cell r="J243">
            <v>0</v>
          </cell>
          <cell r="K243">
            <v>0</v>
          </cell>
          <cell r="L243">
            <v>0</v>
          </cell>
          <cell r="N243">
            <v>0</v>
          </cell>
          <cell r="O243">
            <v>0</v>
          </cell>
          <cell r="P243">
            <v>0</v>
          </cell>
          <cell r="R243">
            <v>0</v>
          </cell>
          <cell r="S243">
            <v>0</v>
          </cell>
          <cell r="T243">
            <v>0</v>
          </cell>
          <cell r="V243">
            <v>0</v>
          </cell>
          <cell r="W243">
            <v>0</v>
          </cell>
          <cell r="X243">
            <v>0</v>
          </cell>
        </row>
        <row r="244">
          <cell r="A244">
            <v>0</v>
          </cell>
          <cell r="B244">
            <v>0</v>
          </cell>
          <cell r="C244">
            <v>0</v>
          </cell>
          <cell r="D244">
            <v>0</v>
          </cell>
          <cell r="E244">
            <v>0</v>
          </cell>
          <cell r="F244">
            <v>0</v>
          </cell>
          <cell r="G244">
            <v>0</v>
          </cell>
          <cell r="H244">
            <v>0</v>
          </cell>
          <cell r="J244">
            <v>0</v>
          </cell>
          <cell r="K244">
            <v>0</v>
          </cell>
          <cell r="L244">
            <v>0</v>
          </cell>
          <cell r="N244">
            <v>0</v>
          </cell>
          <cell r="O244">
            <v>0</v>
          </cell>
          <cell r="P244">
            <v>0</v>
          </cell>
          <cell r="R244">
            <v>0</v>
          </cell>
          <cell r="S244">
            <v>0</v>
          </cell>
          <cell r="T244">
            <v>0</v>
          </cell>
          <cell r="V244">
            <v>0</v>
          </cell>
          <cell r="W244">
            <v>0</v>
          </cell>
          <cell r="X244">
            <v>0</v>
          </cell>
        </row>
        <row r="245">
          <cell r="A245">
            <v>0</v>
          </cell>
          <cell r="B245">
            <v>0</v>
          </cell>
          <cell r="C245">
            <v>0</v>
          </cell>
          <cell r="D245">
            <v>0</v>
          </cell>
          <cell r="E245">
            <v>0</v>
          </cell>
          <cell r="F245">
            <v>0</v>
          </cell>
          <cell r="G245">
            <v>0</v>
          </cell>
          <cell r="H245">
            <v>0</v>
          </cell>
          <cell r="J245">
            <v>0</v>
          </cell>
          <cell r="K245">
            <v>0</v>
          </cell>
          <cell r="L245">
            <v>0</v>
          </cell>
          <cell r="N245">
            <v>0</v>
          </cell>
          <cell r="O245">
            <v>0</v>
          </cell>
          <cell r="P245">
            <v>0</v>
          </cell>
          <cell r="R245">
            <v>0</v>
          </cell>
          <cell r="S245">
            <v>0</v>
          </cell>
          <cell r="T245">
            <v>0</v>
          </cell>
          <cell r="V245">
            <v>0</v>
          </cell>
          <cell r="W245">
            <v>0</v>
          </cell>
          <cell r="X245">
            <v>0</v>
          </cell>
        </row>
        <row r="246">
          <cell r="A246">
            <v>0</v>
          </cell>
          <cell r="B246">
            <v>0</v>
          </cell>
          <cell r="C246">
            <v>0</v>
          </cell>
          <cell r="D246">
            <v>0</v>
          </cell>
          <cell r="E246">
            <v>0</v>
          </cell>
          <cell r="F246">
            <v>0</v>
          </cell>
          <cell r="G246">
            <v>0</v>
          </cell>
          <cell r="H246">
            <v>0</v>
          </cell>
          <cell r="J246">
            <v>0</v>
          </cell>
          <cell r="K246">
            <v>0</v>
          </cell>
          <cell r="L246">
            <v>0</v>
          </cell>
          <cell r="N246">
            <v>0</v>
          </cell>
          <cell r="O246">
            <v>0</v>
          </cell>
          <cell r="P246">
            <v>0</v>
          </cell>
          <cell r="R246">
            <v>0</v>
          </cell>
          <cell r="S246">
            <v>0</v>
          </cell>
          <cell r="T246">
            <v>0</v>
          </cell>
          <cell r="V246">
            <v>0</v>
          </cell>
          <cell r="W246">
            <v>0</v>
          </cell>
          <cell r="X246">
            <v>0</v>
          </cell>
        </row>
        <row r="247">
          <cell r="A247">
            <v>0</v>
          </cell>
          <cell r="B247">
            <v>0</v>
          </cell>
          <cell r="C247">
            <v>0</v>
          </cell>
          <cell r="D247">
            <v>0</v>
          </cell>
          <cell r="E247">
            <v>0</v>
          </cell>
          <cell r="F247">
            <v>0</v>
          </cell>
          <cell r="G247">
            <v>0</v>
          </cell>
          <cell r="H247">
            <v>0</v>
          </cell>
          <cell r="J247">
            <v>0</v>
          </cell>
          <cell r="K247">
            <v>0</v>
          </cell>
          <cell r="L247">
            <v>0</v>
          </cell>
          <cell r="N247">
            <v>0</v>
          </cell>
          <cell r="O247">
            <v>0</v>
          </cell>
          <cell r="P247">
            <v>0</v>
          </cell>
          <cell r="R247">
            <v>0</v>
          </cell>
          <cell r="S247">
            <v>0</v>
          </cell>
          <cell r="T247">
            <v>0</v>
          </cell>
          <cell r="V247">
            <v>0</v>
          </cell>
          <cell r="W247">
            <v>0</v>
          </cell>
          <cell r="X247">
            <v>0</v>
          </cell>
        </row>
        <row r="248">
          <cell r="A248">
            <v>0</v>
          </cell>
          <cell r="B248">
            <v>0</v>
          </cell>
          <cell r="C248">
            <v>0</v>
          </cell>
          <cell r="D248">
            <v>0</v>
          </cell>
          <cell r="E248">
            <v>0</v>
          </cell>
          <cell r="F248">
            <v>0</v>
          </cell>
          <cell r="G248">
            <v>0</v>
          </cell>
          <cell r="H248">
            <v>0</v>
          </cell>
          <cell r="J248">
            <v>0</v>
          </cell>
          <cell r="K248">
            <v>0</v>
          </cell>
          <cell r="L248">
            <v>0</v>
          </cell>
          <cell r="N248">
            <v>0</v>
          </cell>
          <cell r="O248">
            <v>0</v>
          </cell>
          <cell r="P248">
            <v>0</v>
          </cell>
          <cell r="R248">
            <v>0</v>
          </cell>
          <cell r="S248">
            <v>0</v>
          </cell>
          <cell r="T248">
            <v>0</v>
          </cell>
          <cell r="V248">
            <v>0</v>
          </cell>
          <cell r="W248">
            <v>0</v>
          </cell>
          <cell r="X248">
            <v>0</v>
          </cell>
        </row>
        <row r="249">
          <cell r="A249">
            <v>0</v>
          </cell>
          <cell r="B249">
            <v>0</v>
          </cell>
          <cell r="C249">
            <v>0</v>
          </cell>
          <cell r="D249">
            <v>0</v>
          </cell>
          <cell r="E249">
            <v>0</v>
          </cell>
          <cell r="F249">
            <v>0</v>
          </cell>
          <cell r="G249">
            <v>0</v>
          </cell>
          <cell r="H249">
            <v>0</v>
          </cell>
          <cell r="J249">
            <v>0</v>
          </cell>
          <cell r="K249">
            <v>0</v>
          </cell>
          <cell r="L249">
            <v>0</v>
          </cell>
          <cell r="N249">
            <v>0</v>
          </cell>
          <cell r="O249">
            <v>0</v>
          </cell>
          <cell r="P249">
            <v>0</v>
          </cell>
          <cell r="R249">
            <v>0</v>
          </cell>
          <cell r="S249">
            <v>0</v>
          </cell>
          <cell r="T249">
            <v>0</v>
          </cell>
          <cell r="V249">
            <v>0</v>
          </cell>
          <cell r="W249">
            <v>0</v>
          </cell>
          <cell r="X249">
            <v>0</v>
          </cell>
        </row>
        <row r="250">
          <cell r="A250">
            <v>0</v>
          </cell>
          <cell r="B250">
            <v>0</v>
          </cell>
          <cell r="C250">
            <v>0</v>
          </cell>
          <cell r="D250">
            <v>0</v>
          </cell>
          <cell r="E250">
            <v>0</v>
          </cell>
          <cell r="F250">
            <v>0</v>
          </cell>
          <cell r="G250">
            <v>0</v>
          </cell>
          <cell r="H250">
            <v>0</v>
          </cell>
          <cell r="J250">
            <v>0</v>
          </cell>
          <cell r="K250">
            <v>0</v>
          </cell>
          <cell r="L250">
            <v>0</v>
          </cell>
          <cell r="N250">
            <v>0</v>
          </cell>
          <cell r="O250">
            <v>0</v>
          </cell>
          <cell r="P250">
            <v>0</v>
          </cell>
          <cell r="R250">
            <v>0</v>
          </cell>
          <cell r="S250">
            <v>0</v>
          </cell>
          <cell r="T250">
            <v>0</v>
          </cell>
          <cell r="V250">
            <v>0</v>
          </cell>
          <cell r="W250">
            <v>0</v>
          </cell>
          <cell r="X250">
            <v>0</v>
          </cell>
        </row>
        <row r="251">
          <cell r="A251">
            <v>0</v>
          </cell>
          <cell r="B251">
            <v>0</v>
          </cell>
          <cell r="C251">
            <v>0</v>
          </cell>
          <cell r="D251">
            <v>0</v>
          </cell>
          <cell r="E251">
            <v>0</v>
          </cell>
          <cell r="F251">
            <v>0</v>
          </cell>
          <cell r="G251">
            <v>0</v>
          </cell>
          <cell r="H251">
            <v>0</v>
          </cell>
          <cell r="J251">
            <v>0</v>
          </cell>
          <cell r="K251">
            <v>0</v>
          </cell>
          <cell r="L251">
            <v>0</v>
          </cell>
          <cell r="N251">
            <v>0</v>
          </cell>
          <cell r="O251">
            <v>0</v>
          </cell>
          <cell r="P251">
            <v>0</v>
          </cell>
          <cell r="R251">
            <v>0</v>
          </cell>
          <cell r="S251">
            <v>0</v>
          </cell>
          <cell r="T251">
            <v>0</v>
          </cell>
          <cell r="V251">
            <v>0</v>
          </cell>
          <cell r="W251">
            <v>0</v>
          </cell>
          <cell r="X251">
            <v>0</v>
          </cell>
        </row>
        <row r="252">
          <cell r="A252">
            <v>0</v>
          </cell>
          <cell r="B252">
            <v>0</v>
          </cell>
          <cell r="C252">
            <v>0</v>
          </cell>
          <cell r="D252">
            <v>0</v>
          </cell>
          <cell r="E252">
            <v>0</v>
          </cell>
          <cell r="F252">
            <v>0</v>
          </cell>
          <cell r="G252">
            <v>0</v>
          </cell>
          <cell r="H252">
            <v>0</v>
          </cell>
          <cell r="J252">
            <v>0</v>
          </cell>
          <cell r="K252">
            <v>0</v>
          </cell>
          <cell r="L252">
            <v>0</v>
          </cell>
          <cell r="N252">
            <v>0</v>
          </cell>
          <cell r="O252">
            <v>0</v>
          </cell>
          <cell r="P252">
            <v>0</v>
          </cell>
          <cell r="R252">
            <v>0</v>
          </cell>
          <cell r="S252">
            <v>0</v>
          </cell>
          <cell r="T252">
            <v>0</v>
          </cell>
          <cell r="V252">
            <v>0</v>
          </cell>
          <cell r="W252">
            <v>0</v>
          </cell>
          <cell r="X252">
            <v>0</v>
          </cell>
        </row>
        <row r="253">
          <cell r="A253">
            <v>0</v>
          </cell>
          <cell r="B253">
            <v>0</v>
          </cell>
          <cell r="C253">
            <v>0</v>
          </cell>
          <cell r="D253">
            <v>0</v>
          </cell>
          <cell r="E253">
            <v>0</v>
          </cell>
          <cell r="F253">
            <v>0</v>
          </cell>
          <cell r="G253">
            <v>0</v>
          </cell>
          <cell r="H253">
            <v>0</v>
          </cell>
          <cell r="J253">
            <v>0</v>
          </cell>
          <cell r="K253">
            <v>0</v>
          </cell>
          <cell r="L253">
            <v>0</v>
          </cell>
          <cell r="N253">
            <v>0</v>
          </cell>
          <cell r="O253">
            <v>0</v>
          </cell>
          <cell r="P253">
            <v>0</v>
          </cell>
          <cell r="R253">
            <v>0</v>
          </cell>
          <cell r="S253">
            <v>0</v>
          </cell>
          <cell r="T253">
            <v>0</v>
          </cell>
          <cell r="V253">
            <v>0</v>
          </cell>
          <cell r="W253">
            <v>0</v>
          </cell>
          <cell r="X253">
            <v>0</v>
          </cell>
        </row>
        <row r="254">
          <cell r="A254">
            <v>0</v>
          </cell>
          <cell r="B254">
            <v>0</v>
          </cell>
          <cell r="C254">
            <v>0</v>
          </cell>
          <cell r="D254">
            <v>0</v>
          </cell>
          <cell r="E254">
            <v>0</v>
          </cell>
          <cell r="F254">
            <v>0</v>
          </cell>
          <cell r="G254">
            <v>0</v>
          </cell>
          <cell r="H254">
            <v>0</v>
          </cell>
          <cell r="J254">
            <v>0</v>
          </cell>
          <cell r="K254">
            <v>0</v>
          </cell>
          <cell r="L254">
            <v>0</v>
          </cell>
          <cell r="N254">
            <v>0</v>
          </cell>
          <cell r="O254">
            <v>0</v>
          </cell>
          <cell r="P254">
            <v>0</v>
          </cell>
          <cell r="R254">
            <v>0</v>
          </cell>
          <cell r="S254">
            <v>0</v>
          </cell>
          <cell r="T254">
            <v>0</v>
          </cell>
          <cell r="V254">
            <v>0</v>
          </cell>
          <cell r="W254">
            <v>0</v>
          </cell>
          <cell r="X254">
            <v>0</v>
          </cell>
        </row>
        <row r="255">
          <cell r="A255">
            <v>0</v>
          </cell>
          <cell r="B255">
            <v>0</v>
          </cell>
          <cell r="C255">
            <v>0</v>
          </cell>
          <cell r="D255">
            <v>0</v>
          </cell>
          <cell r="E255">
            <v>0</v>
          </cell>
          <cell r="F255">
            <v>0</v>
          </cell>
          <cell r="G255">
            <v>0</v>
          </cell>
          <cell r="H255">
            <v>0</v>
          </cell>
          <cell r="J255">
            <v>0</v>
          </cell>
          <cell r="K255">
            <v>0</v>
          </cell>
          <cell r="L255">
            <v>0</v>
          </cell>
          <cell r="N255">
            <v>0</v>
          </cell>
          <cell r="O255">
            <v>0</v>
          </cell>
          <cell r="P255">
            <v>0</v>
          </cell>
          <cell r="R255">
            <v>0</v>
          </cell>
          <cell r="S255">
            <v>0</v>
          </cell>
          <cell r="T255">
            <v>0</v>
          </cell>
          <cell r="V255">
            <v>0</v>
          </cell>
          <cell r="W255">
            <v>0</v>
          </cell>
          <cell r="X255">
            <v>0</v>
          </cell>
        </row>
        <row r="256">
          <cell r="A256">
            <v>0</v>
          </cell>
          <cell r="B256">
            <v>0</v>
          </cell>
          <cell r="C256">
            <v>0</v>
          </cell>
          <cell r="D256">
            <v>0</v>
          </cell>
          <cell r="E256">
            <v>0</v>
          </cell>
          <cell r="F256">
            <v>0</v>
          </cell>
          <cell r="G256">
            <v>0</v>
          </cell>
          <cell r="H256">
            <v>0</v>
          </cell>
          <cell r="J256">
            <v>0</v>
          </cell>
          <cell r="K256">
            <v>0</v>
          </cell>
          <cell r="L256">
            <v>0</v>
          </cell>
          <cell r="N256">
            <v>0</v>
          </cell>
          <cell r="O256">
            <v>0</v>
          </cell>
          <cell r="P256">
            <v>0</v>
          </cell>
          <cell r="R256">
            <v>0</v>
          </cell>
          <cell r="S256">
            <v>0</v>
          </cell>
          <cell r="T256">
            <v>0</v>
          </cell>
          <cell r="V256">
            <v>0</v>
          </cell>
          <cell r="W256">
            <v>0</v>
          </cell>
          <cell r="X256">
            <v>0</v>
          </cell>
        </row>
        <row r="257">
          <cell r="A257">
            <v>0</v>
          </cell>
          <cell r="B257">
            <v>0</v>
          </cell>
          <cell r="C257">
            <v>0</v>
          </cell>
          <cell r="D257">
            <v>0</v>
          </cell>
          <cell r="E257">
            <v>0</v>
          </cell>
          <cell r="F257">
            <v>0</v>
          </cell>
          <cell r="G257">
            <v>0</v>
          </cell>
          <cell r="H257">
            <v>0</v>
          </cell>
          <cell r="J257">
            <v>0</v>
          </cell>
          <cell r="K257">
            <v>0</v>
          </cell>
          <cell r="L257">
            <v>0</v>
          </cell>
          <cell r="N257">
            <v>0</v>
          </cell>
          <cell r="O257">
            <v>0</v>
          </cell>
          <cell r="P257">
            <v>0</v>
          </cell>
          <cell r="R257">
            <v>0</v>
          </cell>
          <cell r="S257">
            <v>0</v>
          </cell>
          <cell r="T257">
            <v>0</v>
          </cell>
          <cell r="V257">
            <v>0</v>
          </cell>
          <cell r="W257">
            <v>0</v>
          </cell>
          <cell r="X257">
            <v>0</v>
          </cell>
        </row>
        <row r="258">
          <cell r="A258">
            <v>0</v>
          </cell>
          <cell r="B258">
            <v>0</v>
          </cell>
          <cell r="C258">
            <v>0</v>
          </cell>
          <cell r="D258">
            <v>0</v>
          </cell>
          <cell r="E258">
            <v>0</v>
          </cell>
          <cell r="F258">
            <v>0</v>
          </cell>
          <cell r="G258">
            <v>0</v>
          </cell>
          <cell r="H258">
            <v>0</v>
          </cell>
          <cell r="J258">
            <v>0</v>
          </cell>
          <cell r="K258">
            <v>0</v>
          </cell>
          <cell r="L258">
            <v>0</v>
          </cell>
          <cell r="N258">
            <v>0</v>
          </cell>
          <cell r="O258">
            <v>0</v>
          </cell>
          <cell r="P258">
            <v>0</v>
          </cell>
          <cell r="R258">
            <v>0</v>
          </cell>
          <cell r="S258">
            <v>0</v>
          </cell>
          <cell r="T258">
            <v>0</v>
          </cell>
          <cell r="V258">
            <v>0</v>
          </cell>
          <cell r="W258">
            <v>0</v>
          </cell>
          <cell r="X258">
            <v>0</v>
          </cell>
        </row>
        <row r="259">
          <cell r="A259">
            <v>0</v>
          </cell>
          <cell r="B259">
            <v>0</v>
          </cell>
          <cell r="C259">
            <v>0</v>
          </cell>
          <cell r="D259">
            <v>0</v>
          </cell>
          <cell r="E259">
            <v>0</v>
          </cell>
          <cell r="F259">
            <v>0</v>
          </cell>
          <cell r="G259">
            <v>0</v>
          </cell>
          <cell r="H259">
            <v>0</v>
          </cell>
          <cell r="J259">
            <v>0</v>
          </cell>
          <cell r="K259">
            <v>0</v>
          </cell>
          <cell r="L259">
            <v>0</v>
          </cell>
          <cell r="N259">
            <v>0</v>
          </cell>
          <cell r="O259">
            <v>0</v>
          </cell>
          <cell r="P259">
            <v>0</v>
          </cell>
          <cell r="R259">
            <v>0</v>
          </cell>
          <cell r="S259">
            <v>0</v>
          </cell>
          <cell r="T259">
            <v>0</v>
          </cell>
          <cell r="V259">
            <v>0</v>
          </cell>
          <cell r="W259">
            <v>0</v>
          </cell>
          <cell r="X259">
            <v>0</v>
          </cell>
        </row>
        <row r="260">
          <cell r="A260">
            <v>0</v>
          </cell>
          <cell r="B260">
            <v>0</v>
          </cell>
          <cell r="C260">
            <v>0</v>
          </cell>
          <cell r="D260">
            <v>0</v>
          </cell>
          <cell r="E260">
            <v>0</v>
          </cell>
          <cell r="F260">
            <v>0</v>
          </cell>
          <cell r="G260">
            <v>0</v>
          </cell>
          <cell r="H260">
            <v>0</v>
          </cell>
          <cell r="J260">
            <v>0</v>
          </cell>
          <cell r="K260">
            <v>0</v>
          </cell>
          <cell r="L260">
            <v>0</v>
          </cell>
          <cell r="N260">
            <v>0</v>
          </cell>
          <cell r="O260">
            <v>0</v>
          </cell>
          <cell r="P260">
            <v>0</v>
          </cell>
          <cell r="R260">
            <v>0</v>
          </cell>
          <cell r="S260">
            <v>0</v>
          </cell>
          <cell r="T260">
            <v>0</v>
          </cell>
          <cell r="V260">
            <v>0</v>
          </cell>
          <cell r="W260">
            <v>0</v>
          </cell>
          <cell r="X260">
            <v>0</v>
          </cell>
        </row>
        <row r="261">
          <cell r="A261">
            <v>0</v>
          </cell>
          <cell r="B261">
            <v>0</v>
          </cell>
          <cell r="C261">
            <v>0</v>
          </cell>
          <cell r="D261">
            <v>0</v>
          </cell>
          <cell r="E261">
            <v>0</v>
          </cell>
          <cell r="F261">
            <v>0</v>
          </cell>
          <cell r="G261">
            <v>0</v>
          </cell>
          <cell r="H261">
            <v>0</v>
          </cell>
          <cell r="J261">
            <v>0</v>
          </cell>
          <cell r="K261">
            <v>0</v>
          </cell>
          <cell r="L261">
            <v>0</v>
          </cell>
          <cell r="N261">
            <v>0</v>
          </cell>
          <cell r="O261">
            <v>0</v>
          </cell>
          <cell r="P261">
            <v>0</v>
          </cell>
          <cell r="R261">
            <v>0</v>
          </cell>
          <cell r="S261">
            <v>0</v>
          </cell>
          <cell r="T261">
            <v>0</v>
          </cell>
          <cell r="V261">
            <v>0</v>
          </cell>
          <cell r="W261">
            <v>0</v>
          </cell>
          <cell r="X261">
            <v>0</v>
          </cell>
        </row>
        <row r="262">
          <cell r="A262">
            <v>0</v>
          </cell>
          <cell r="B262">
            <v>0</v>
          </cell>
          <cell r="C262">
            <v>0</v>
          </cell>
          <cell r="D262">
            <v>0</v>
          </cell>
          <cell r="E262">
            <v>0</v>
          </cell>
          <cell r="F262">
            <v>0</v>
          </cell>
          <cell r="G262">
            <v>0</v>
          </cell>
          <cell r="H262">
            <v>0</v>
          </cell>
          <cell r="J262">
            <v>0</v>
          </cell>
          <cell r="K262">
            <v>0</v>
          </cell>
          <cell r="L262">
            <v>0</v>
          </cell>
          <cell r="N262">
            <v>0</v>
          </cell>
          <cell r="O262">
            <v>0</v>
          </cell>
          <cell r="P262">
            <v>0</v>
          </cell>
          <cell r="R262">
            <v>0</v>
          </cell>
          <cell r="S262">
            <v>0</v>
          </cell>
          <cell r="T262">
            <v>0</v>
          </cell>
          <cell r="V262">
            <v>0</v>
          </cell>
          <cell r="W262">
            <v>0</v>
          </cell>
          <cell r="X262">
            <v>0</v>
          </cell>
        </row>
        <row r="263">
          <cell r="A263">
            <v>0</v>
          </cell>
          <cell r="B263">
            <v>0</v>
          </cell>
          <cell r="C263">
            <v>0</v>
          </cell>
          <cell r="D263">
            <v>0</v>
          </cell>
          <cell r="E263">
            <v>0</v>
          </cell>
          <cell r="F263">
            <v>0</v>
          </cell>
          <cell r="G263">
            <v>0</v>
          </cell>
          <cell r="H263">
            <v>0</v>
          </cell>
          <cell r="J263">
            <v>0</v>
          </cell>
          <cell r="K263">
            <v>0</v>
          </cell>
          <cell r="L263">
            <v>0</v>
          </cell>
          <cell r="N263">
            <v>0</v>
          </cell>
          <cell r="O263">
            <v>0</v>
          </cell>
          <cell r="P263">
            <v>0</v>
          </cell>
          <cell r="R263">
            <v>0</v>
          </cell>
          <cell r="S263">
            <v>0</v>
          </cell>
          <cell r="T263">
            <v>0</v>
          </cell>
          <cell r="V263">
            <v>0</v>
          </cell>
          <cell r="W263">
            <v>0</v>
          </cell>
          <cell r="X263">
            <v>0</v>
          </cell>
        </row>
        <row r="264">
          <cell r="A264">
            <v>0</v>
          </cell>
          <cell r="B264">
            <v>0</v>
          </cell>
          <cell r="C264">
            <v>0</v>
          </cell>
          <cell r="D264">
            <v>0</v>
          </cell>
          <cell r="E264">
            <v>0</v>
          </cell>
          <cell r="F264">
            <v>0</v>
          </cell>
          <cell r="G264">
            <v>0</v>
          </cell>
          <cell r="H264">
            <v>0</v>
          </cell>
          <cell r="J264">
            <v>0</v>
          </cell>
          <cell r="K264">
            <v>0</v>
          </cell>
          <cell r="L264">
            <v>0</v>
          </cell>
          <cell r="N264">
            <v>0</v>
          </cell>
          <cell r="O264">
            <v>0</v>
          </cell>
          <cell r="P264">
            <v>0</v>
          </cell>
          <cell r="R264">
            <v>0</v>
          </cell>
          <cell r="S264">
            <v>0</v>
          </cell>
          <cell r="T264">
            <v>0</v>
          </cell>
          <cell r="V264">
            <v>0</v>
          </cell>
          <cell r="W264">
            <v>0</v>
          </cell>
          <cell r="X264">
            <v>0</v>
          </cell>
        </row>
        <row r="265">
          <cell r="A265">
            <v>0</v>
          </cell>
          <cell r="B265">
            <v>0</v>
          </cell>
          <cell r="C265">
            <v>0</v>
          </cell>
          <cell r="D265">
            <v>0</v>
          </cell>
          <cell r="E265">
            <v>0</v>
          </cell>
          <cell r="F265">
            <v>0</v>
          </cell>
          <cell r="G265">
            <v>0</v>
          </cell>
          <cell r="H265">
            <v>0</v>
          </cell>
          <cell r="J265">
            <v>0</v>
          </cell>
          <cell r="K265">
            <v>0</v>
          </cell>
          <cell r="L265">
            <v>0</v>
          </cell>
          <cell r="N265">
            <v>0</v>
          </cell>
          <cell r="O265">
            <v>0</v>
          </cell>
          <cell r="P265">
            <v>0</v>
          </cell>
          <cell r="R265">
            <v>0</v>
          </cell>
          <cell r="S265">
            <v>0</v>
          </cell>
          <cell r="T265">
            <v>0</v>
          </cell>
          <cell r="V265">
            <v>0</v>
          </cell>
          <cell r="W265">
            <v>0</v>
          </cell>
          <cell r="X265">
            <v>0</v>
          </cell>
        </row>
        <row r="266">
          <cell r="A266">
            <v>0</v>
          </cell>
          <cell r="B266">
            <v>0</v>
          </cell>
          <cell r="C266">
            <v>0</v>
          </cell>
          <cell r="D266">
            <v>0</v>
          </cell>
          <cell r="E266">
            <v>0</v>
          </cell>
          <cell r="F266">
            <v>0</v>
          </cell>
          <cell r="G266">
            <v>0</v>
          </cell>
          <cell r="H266">
            <v>0</v>
          </cell>
          <cell r="J266">
            <v>0</v>
          </cell>
          <cell r="K266">
            <v>0</v>
          </cell>
          <cell r="L266">
            <v>0</v>
          </cell>
          <cell r="N266">
            <v>0</v>
          </cell>
          <cell r="O266">
            <v>0</v>
          </cell>
          <cell r="P266">
            <v>0</v>
          </cell>
          <cell r="R266">
            <v>0</v>
          </cell>
          <cell r="S266">
            <v>0</v>
          </cell>
          <cell r="T266">
            <v>0</v>
          </cell>
          <cell r="V266">
            <v>0</v>
          </cell>
          <cell r="W266">
            <v>0</v>
          </cell>
          <cell r="X266">
            <v>0</v>
          </cell>
        </row>
        <row r="267">
          <cell r="A267">
            <v>0</v>
          </cell>
          <cell r="B267">
            <v>0</v>
          </cell>
          <cell r="C267">
            <v>0</v>
          </cell>
          <cell r="D267">
            <v>0</v>
          </cell>
          <cell r="E267">
            <v>0</v>
          </cell>
          <cell r="F267">
            <v>0</v>
          </cell>
          <cell r="G267">
            <v>0</v>
          </cell>
          <cell r="H267">
            <v>0</v>
          </cell>
          <cell r="J267">
            <v>0</v>
          </cell>
          <cell r="K267">
            <v>0</v>
          </cell>
          <cell r="L267">
            <v>0</v>
          </cell>
          <cell r="N267">
            <v>0</v>
          </cell>
          <cell r="O267">
            <v>0</v>
          </cell>
          <cell r="P267">
            <v>0</v>
          </cell>
          <cell r="R267">
            <v>0</v>
          </cell>
          <cell r="S267">
            <v>0</v>
          </cell>
          <cell r="T267">
            <v>0</v>
          </cell>
          <cell r="V267">
            <v>0</v>
          </cell>
          <cell r="W267">
            <v>0</v>
          </cell>
          <cell r="X267">
            <v>0</v>
          </cell>
        </row>
        <row r="268">
          <cell r="A268">
            <v>0</v>
          </cell>
          <cell r="B268">
            <v>0</v>
          </cell>
          <cell r="C268">
            <v>0</v>
          </cell>
          <cell r="D268">
            <v>0</v>
          </cell>
          <cell r="E268">
            <v>0</v>
          </cell>
          <cell r="F268">
            <v>0</v>
          </cell>
          <cell r="G268">
            <v>0</v>
          </cell>
          <cell r="H268">
            <v>0</v>
          </cell>
          <cell r="J268">
            <v>0</v>
          </cell>
          <cell r="K268">
            <v>0</v>
          </cell>
          <cell r="L268">
            <v>0</v>
          </cell>
          <cell r="N268">
            <v>0</v>
          </cell>
          <cell r="O268">
            <v>0</v>
          </cell>
          <cell r="P268">
            <v>0</v>
          </cell>
          <cell r="R268">
            <v>0</v>
          </cell>
          <cell r="S268">
            <v>0</v>
          </cell>
          <cell r="T268">
            <v>0</v>
          </cell>
          <cell r="V268">
            <v>0</v>
          </cell>
          <cell r="W268">
            <v>0</v>
          </cell>
          <cell r="X268">
            <v>0</v>
          </cell>
        </row>
        <row r="269">
          <cell r="A269">
            <v>0</v>
          </cell>
          <cell r="B269">
            <v>0</v>
          </cell>
          <cell r="C269">
            <v>0</v>
          </cell>
          <cell r="D269">
            <v>0</v>
          </cell>
          <cell r="E269">
            <v>0</v>
          </cell>
          <cell r="F269">
            <v>0</v>
          </cell>
          <cell r="G269">
            <v>0</v>
          </cell>
          <cell r="H269">
            <v>0</v>
          </cell>
          <cell r="J269">
            <v>0</v>
          </cell>
          <cell r="K269">
            <v>0</v>
          </cell>
          <cell r="L269">
            <v>0</v>
          </cell>
          <cell r="N269">
            <v>0</v>
          </cell>
          <cell r="O269">
            <v>0</v>
          </cell>
          <cell r="P269">
            <v>0</v>
          </cell>
          <cell r="R269">
            <v>0</v>
          </cell>
          <cell r="S269">
            <v>0</v>
          </cell>
          <cell r="T269">
            <v>0</v>
          </cell>
          <cell r="V269">
            <v>0</v>
          </cell>
          <cell r="W269">
            <v>0</v>
          </cell>
          <cell r="X269">
            <v>0</v>
          </cell>
        </row>
        <row r="270">
          <cell r="A270">
            <v>0</v>
          </cell>
          <cell r="B270">
            <v>0</v>
          </cell>
          <cell r="C270">
            <v>0</v>
          </cell>
          <cell r="D270">
            <v>0</v>
          </cell>
          <cell r="E270">
            <v>0</v>
          </cell>
          <cell r="F270">
            <v>0</v>
          </cell>
          <cell r="G270">
            <v>0</v>
          </cell>
          <cell r="H270">
            <v>0</v>
          </cell>
          <cell r="J270">
            <v>0</v>
          </cell>
          <cell r="K270">
            <v>0</v>
          </cell>
          <cell r="L270">
            <v>0</v>
          </cell>
          <cell r="N270">
            <v>0</v>
          </cell>
          <cell r="O270">
            <v>0</v>
          </cell>
          <cell r="P270">
            <v>0</v>
          </cell>
          <cell r="R270">
            <v>0</v>
          </cell>
          <cell r="S270">
            <v>0</v>
          </cell>
          <cell r="T270">
            <v>0</v>
          </cell>
          <cell r="V270">
            <v>0</v>
          </cell>
          <cell r="W270">
            <v>0</v>
          </cell>
          <cell r="X270">
            <v>0</v>
          </cell>
        </row>
        <row r="271">
          <cell r="A271">
            <v>0</v>
          </cell>
          <cell r="B271">
            <v>0</v>
          </cell>
          <cell r="C271">
            <v>0</v>
          </cell>
          <cell r="D271">
            <v>0</v>
          </cell>
          <cell r="E271">
            <v>0</v>
          </cell>
          <cell r="F271">
            <v>0</v>
          </cell>
          <cell r="G271">
            <v>0</v>
          </cell>
          <cell r="H271">
            <v>0</v>
          </cell>
          <cell r="J271">
            <v>0</v>
          </cell>
          <cell r="K271">
            <v>0</v>
          </cell>
          <cell r="L271">
            <v>0</v>
          </cell>
          <cell r="N271">
            <v>0</v>
          </cell>
          <cell r="O271">
            <v>0</v>
          </cell>
          <cell r="P271">
            <v>0</v>
          </cell>
          <cell r="R271">
            <v>0</v>
          </cell>
          <cell r="S271">
            <v>0</v>
          </cell>
          <cell r="T271">
            <v>0</v>
          </cell>
          <cell r="V271">
            <v>0</v>
          </cell>
          <cell r="W271">
            <v>0</v>
          </cell>
          <cell r="X271">
            <v>0</v>
          </cell>
        </row>
        <row r="272">
          <cell r="A272">
            <v>0</v>
          </cell>
          <cell r="B272">
            <v>0</v>
          </cell>
          <cell r="C272">
            <v>0</v>
          </cell>
          <cell r="D272">
            <v>0</v>
          </cell>
          <cell r="E272">
            <v>0</v>
          </cell>
          <cell r="F272">
            <v>0</v>
          </cell>
          <cell r="G272">
            <v>0</v>
          </cell>
          <cell r="H272">
            <v>0</v>
          </cell>
          <cell r="J272">
            <v>0</v>
          </cell>
          <cell r="K272">
            <v>0</v>
          </cell>
          <cell r="L272">
            <v>0</v>
          </cell>
          <cell r="N272">
            <v>0</v>
          </cell>
          <cell r="O272">
            <v>0</v>
          </cell>
          <cell r="P272">
            <v>0</v>
          </cell>
          <cell r="R272">
            <v>0</v>
          </cell>
          <cell r="S272">
            <v>0</v>
          </cell>
          <cell r="T272">
            <v>0</v>
          </cell>
          <cell r="V272">
            <v>0</v>
          </cell>
          <cell r="W272">
            <v>0</v>
          </cell>
          <cell r="X272">
            <v>0</v>
          </cell>
        </row>
        <row r="273">
          <cell r="A273">
            <v>0</v>
          </cell>
          <cell r="B273">
            <v>0</v>
          </cell>
          <cell r="C273">
            <v>0</v>
          </cell>
          <cell r="D273">
            <v>0</v>
          </cell>
          <cell r="E273">
            <v>0</v>
          </cell>
          <cell r="F273">
            <v>0</v>
          </cell>
          <cell r="G273">
            <v>0</v>
          </cell>
          <cell r="H273">
            <v>0</v>
          </cell>
          <cell r="J273">
            <v>0</v>
          </cell>
          <cell r="K273">
            <v>0</v>
          </cell>
          <cell r="L273">
            <v>0</v>
          </cell>
          <cell r="N273">
            <v>0</v>
          </cell>
          <cell r="O273">
            <v>0</v>
          </cell>
          <cell r="P273">
            <v>0</v>
          </cell>
          <cell r="R273">
            <v>0</v>
          </cell>
          <cell r="S273">
            <v>0</v>
          </cell>
          <cell r="T273">
            <v>0</v>
          </cell>
          <cell r="V273">
            <v>0</v>
          </cell>
          <cell r="W273">
            <v>0</v>
          </cell>
          <cell r="X273">
            <v>0</v>
          </cell>
        </row>
        <row r="274">
          <cell r="A274">
            <v>0</v>
          </cell>
          <cell r="B274">
            <v>0</v>
          </cell>
          <cell r="C274">
            <v>0</v>
          </cell>
          <cell r="D274">
            <v>0</v>
          </cell>
          <cell r="E274">
            <v>0</v>
          </cell>
          <cell r="F274">
            <v>0</v>
          </cell>
          <cell r="G274">
            <v>0</v>
          </cell>
          <cell r="H274">
            <v>0</v>
          </cell>
          <cell r="J274">
            <v>0</v>
          </cell>
          <cell r="K274">
            <v>0</v>
          </cell>
          <cell r="L274">
            <v>0</v>
          </cell>
          <cell r="N274">
            <v>0</v>
          </cell>
          <cell r="O274">
            <v>0</v>
          </cell>
          <cell r="P274">
            <v>0</v>
          </cell>
          <cell r="R274">
            <v>0</v>
          </cell>
          <cell r="S274">
            <v>0</v>
          </cell>
          <cell r="T274">
            <v>0</v>
          </cell>
          <cell r="V274">
            <v>0</v>
          </cell>
          <cell r="W274">
            <v>0</v>
          </cell>
          <cell r="X274">
            <v>0</v>
          </cell>
        </row>
        <row r="275">
          <cell r="A275">
            <v>0</v>
          </cell>
          <cell r="B275">
            <v>0</v>
          </cell>
          <cell r="C275">
            <v>0</v>
          </cell>
          <cell r="D275">
            <v>0</v>
          </cell>
          <cell r="E275">
            <v>0</v>
          </cell>
          <cell r="F275">
            <v>0</v>
          </cell>
          <cell r="G275">
            <v>0</v>
          </cell>
          <cell r="H275">
            <v>0</v>
          </cell>
          <cell r="J275">
            <v>0</v>
          </cell>
          <cell r="K275">
            <v>0</v>
          </cell>
          <cell r="L275">
            <v>0</v>
          </cell>
          <cell r="N275">
            <v>0</v>
          </cell>
          <cell r="O275">
            <v>0</v>
          </cell>
          <cell r="P275">
            <v>0</v>
          </cell>
          <cell r="R275">
            <v>0</v>
          </cell>
          <cell r="S275">
            <v>0</v>
          </cell>
          <cell r="T275">
            <v>0</v>
          </cell>
          <cell r="V275">
            <v>0</v>
          </cell>
          <cell r="W275">
            <v>0</v>
          </cell>
          <cell r="X275">
            <v>0</v>
          </cell>
        </row>
        <row r="276">
          <cell r="A276">
            <v>0</v>
          </cell>
          <cell r="B276">
            <v>0</v>
          </cell>
          <cell r="C276">
            <v>0</v>
          </cell>
          <cell r="D276">
            <v>0</v>
          </cell>
          <cell r="E276">
            <v>0</v>
          </cell>
          <cell r="F276">
            <v>0</v>
          </cell>
          <cell r="G276">
            <v>0</v>
          </cell>
          <cell r="H276">
            <v>0</v>
          </cell>
          <cell r="J276">
            <v>0</v>
          </cell>
          <cell r="K276">
            <v>0</v>
          </cell>
          <cell r="L276">
            <v>0</v>
          </cell>
          <cell r="N276">
            <v>0</v>
          </cell>
          <cell r="O276">
            <v>0</v>
          </cell>
          <cell r="P276">
            <v>0</v>
          </cell>
          <cell r="R276">
            <v>0</v>
          </cell>
          <cell r="S276">
            <v>0</v>
          </cell>
          <cell r="T276">
            <v>0</v>
          </cell>
          <cell r="V276">
            <v>0</v>
          </cell>
          <cell r="W276">
            <v>0</v>
          </cell>
          <cell r="X276">
            <v>0</v>
          </cell>
        </row>
        <row r="277">
          <cell r="A277">
            <v>0</v>
          </cell>
          <cell r="B277">
            <v>0</v>
          </cell>
          <cell r="C277">
            <v>0</v>
          </cell>
          <cell r="D277">
            <v>0</v>
          </cell>
          <cell r="E277">
            <v>0</v>
          </cell>
          <cell r="F277">
            <v>0</v>
          </cell>
          <cell r="G277">
            <v>0</v>
          </cell>
          <cell r="H277">
            <v>0</v>
          </cell>
          <cell r="J277">
            <v>0</v>
          </cell>
          <cell r="K277">
            <v>0</v>
          </cell>
          <cell r="L277">
            <v>0</v>
          </cell>
          <cell r="N277">
            <v>0</v>
          </cell>
          <cell r="O277">
            <v>0</v>
          </cell>
          <cell r="P277">
            <v>0</v>
          </cell>
          <cell r="R277">
            <v>0</v>
          </cell>
          <cell r="S277">
            <v>0</v>
          </cell>
          <cell r="T277">
            <v>0</v>
          </cell>
          <cell r="V277">
            <v>0</v>
          </cell>
          <cell r="W277">
            <v>0</v>
          </cell>
          <cell r="X277">
            <v>0</v>
          </cell>
        </row>
        <row r="278">
          <cell r="A278">
            <v>0</v>
          </cell>
          <cell r="B278">
            <v>0</v>
          </cell>
          <cell r="C278">
            <v>0</v>
          </cell>
          <cell r="D278">
            <v>0</v>
          </cell>
          <cell r="E278">
            <v>0</v>
          </cell>
          <cell r="F278">
            <v>0</v>
          </cell>
          <cell r="G278">
            <v>0</v>
          </cell>
          <cell r="H278">
            <v>0</v>
          </cell>
          <cell r="J278">
            <v>0</v>
          </cell>
          <cell r="K278">
            <v>0</v>
          </cell>
          <cell r="L278">
            <v>0</v>
          </cell>
          <cell r="N278">
            <v>0</v>
          </cell>
          <cell r="O278">
            <v>0</v>
          </cell>
          <cell r="P278">
            <v>0</v>
          </cell>
          <cell r="R278">
            <v>0</v>
          </cell>
          <cell r="S278">
            <v>0</v>
          </cell>
          <cell r="T278">
            <v>0</v>
          </cell>
          <cell r="V278">
            <v>0</v>
          </cell>
          <cell r="W278">
            <v>0</v>
          </cell>
          <cell r="X278">
            <v>0</v>
          </cell>
        </row>
        <row r="279">
          <cell r="A279">
            <v>0</v>
          </cell>
          <cell r="B279">
            <v>0</v>
          </cell>
          <cell r="C279">
            <v>0</v>
          </cell>
          <cell r="D279">
            <v>0</v>
          </cell>
          <cell r="E279">
            <v>0</v>
          </cell>
          <cell r="F279">
            <v>0</v>
          </cell>
          <cell r="G279">
            <v>0</v>
          </cell>
          <cell r="H279">
            <v>0</v>
          </cell>
          <cell r="J279">
            <v>0</v>
          </cell>
          <cell r="K279">
            <v>0</v>
          </cell>
          <cell r="L279">
            <v>0</v>
          </cell>
          <cell r="N279">
            <v>0</v>
          </cell>
          <cell r="O279">
            <v>0</v>
          </cell>
          <cell r="P279">
            <v>0</v>
          </cell>
          <cell r="R279">
            <v>0</v>
          </cell>
          <cell r="S279">
            <v>0</v>
          </cell>
          <cell r="T279">
            <v>0</v>
          </cell>
          <cell r="V279">
            <v>0</v>
          </cell>
          <cell r="W279">
            <v>0</v>
          </cell>
          <cell r="X279">
            <v>0</v>
          </cell>
        </row>
        <row r="280">
          <cell r="A280">
            <v>0</v>
          </cell>
          <cell r="B280">
            <v>0</v>
          </cell>
          <cell r="C280">
            <v>0</v>
          </cell>
          <cell r="D280">
            <v>0</v>
          </cell>
          <cell r="E280">
            <v>0</v>
          </cell>
          <cell r="F280">
            <v>0</v>
          </cell>
          <cell r="G280">
            <v>0</v>
          </cell>
          <cell r="H280">
            <v>0</v>
          </cell>
          <cell r="J280">
            <v>0</v>
          </cell>
          <cell r="K280">
            <v>0</v>
          </cell>
          <cell r="L280">
            <v>0</v>
          </cell>
          <cell r="N280">
            <v>0</v>
          </cell>
          <cell r="O280">
            <v>0</v>
          </cell>
          <cell r="P280">
            <v>0</v>
          </cell>
          <cell r="R280">
            <v>0</v>
          </cell>
          <cell r="S280">
            <v>0</v>
          </cell>
          <cell r="T280">
            <v>0</v>
          </cell>
          <cell r="V280">
            <v>0</v>
          </cell>
          <cell r="W280">
            <v>0</v>
          </cell>
          <cell r="X280">
            <v>0</v>
          </cell>
        </row>
        <row r="281">
          <cell r="A281">
            <v>0</v>
          </cell>
          <cell r="B281">
            <v>0</v>
          </cell>
          <cell r="C281">
            <v>0</v>
          </cell>
          <cell r="D281">
            <v>0</v>
          </cell>
          <cell r="E281">
            <v>0</v>
          </cell>
          <cell r="F281">
            <v>0</v>
          </cell>
          <cell r="G281">
            <v>0</v>
          </cell>
          <cell r="H281">
            <v>0</v>
          </cell>
          <cell r="J281">
            <v>0</v>
          </cell>
          <cell r="K281">
            <v>0</v>
          </cell>
          <cell r="L281">
            <v>0</v>
          </cell>
          <cell r="N281">
            <v>0</v>
          </cell>
          <cell r="O281">
            <v>0</v>
          </cell>
          <cell r="P281">
            <v>0</v>
          </cell>
          <cell r="R281">
            <v>0</v>
          </cell>
          <cell r="S281">
            <v>0</v>
          </cell>
          <cell r="T281">
            <v>0</v>
          </cell>
          <cell r="V281">
            <v>0</v>
          </cell>
          <cell r="W281">
            <v>0</v>
          </cell>
          <cell r="X281">
            <v>0</v>
          </cell>
        </row>
        <row r="282">
          <cell r="A282">
            <v>0</v>
          </cell>
          <cell r="B282">
            <v>0</v>
          </cell>
          <cell r="C282">
            <v>0</v>
          </cell>
          <cell r="D282">
            <v>0</v>
          </cell>
          <cell r="E282">
            <v>0</v>
          </cell>
          <cell r="F282">
            <v>0</v>
          </cell>
          <cell r="G282">
            <v>0</v>
          </cell>
          <cell r="H282">
            <v>0</v>
          </cell>
          <cell r="J282">
            <v>0</v>
          </cell>
          <cell r="K282">
            <v>0</v>
          </cell>
          <cell r="L282">
            <v>0</v>
          </cell>
          <cell r="N282">
            <v>0</v>
          </cell>
          <cell r="O282">
            <v>0</v>
          </cell>
          <cell r="P282">
            <v>0</v>
          </cell>
          <cell r="R282">
            <v>0</v>
          </cell>
          <cell r="S282">
            <v>0</v>
          </cell>
          <cell r="T282">
            <v>0</v>
          </cell>
          <cell r="V282">
            <v>0</v>
          </cell>
          <cell r="W282">
            <v>0</v>
          </cell>
          <cell r="X282">
            <v>0</v>
          </cell>
        </row>
        <row r="283">
          <cell r="A283">
            <v>0</v>
          </cell>
          <cell r="B283">
            <v>0</v>
          </cell>
          <cell r="C283">
            <v>0</v>
          </cell>
          <cell r="D283">
            <v>0</v>
          </cell>
          <cell r="E283">
            <v>0</v>
          </cell>
          <cell r="F283">
            <v>0</v>
          </cell>
          <cell r="G283">
            <v>0</v>
          </cell>
          <cell r="H283">
            <v>0</v>
          </cell>
          <cell r="J283">
            <v>0</v>
          </cell>
          <cell r="K283">
            <v>0</v>
          </cell>
          <cell r="L283">
            <v>0</v>
          </cell>
          <cell r="N283">
            <v>0</v>
          </cell>
          <cell r="O283">
            <v>0</v>
          </cell>
          <cell r="P283">
            <v>0</v>
          </cell>
          <cell r="R283">
            <v>0</v>
          </cell>
          <cell r="S283">
            <v>0</v>
          </cell>
          <cell r="T283">
            <v>0</v>
          </cell>
          <cell r="V283">
            <v>0</v>
          </cell>
          <cell r="W283">
            <v>0</v>
          </cell>
          <cell r="X283">
            <v>0</v>
          </cell>
        </row>
        <row r="284">
          <cell r="A284">
            <v>0</v>
          </cell>
          <cell r="B284">
            <v>0</v>
          </cell>
          <cell r="C284">
            <v>0</v>
          </cell>
          <cell r="D284">
            <v>0</v>
          </cell>
          <cell r="E284">
            <v>0</v>
          </cell>
          <cell r="F284">
            <v>0</v>
          </cell>
          <cell r="G284">
            <v>0</v>
          </cell>
          <cell r="H284">
            <v>0</v>
          </cell>
          <cell r="J284">
            <v>0</v>
          </cell>
          <cell r="K284">
            <v>0</v>
          </cell>
          <cell r="L284">
            <v>0</v>
          </cell>
          <cell r="N284">
            <v>0</v>
          </cell>
          <cell r="O284">
            <v>0</v>
          </cell>
          <cell r="P284">
            <v>0</v>
          </cell>
          <cell r="R284">
            <v>0</v>
          </cell>
          <cell r="S284">
            <v>0</v>
          </cell>
          <cell r="T284">
            <v>0</v>
          </cell>
          <cell r="V284">
            <v>0</v>
          </cell>
          <cell r="W284">
            <v>0</v>
          </cell>
          <cell r="X284">
            <v>0</v>
          </cell>
        </row>
        <row r="285">
          <cell r="A285">
            <v>0</v>
          </cell>
          <cell r="B285">
            <v>0</v>
          </cell>
          <cell r="C285">
            <v>0</v>
          </cell>
          <cell r="D285">
            <v>0</v>
          </cell>
          <cell r="E285">
            <v>0</v>
          </cell>
          <cell r="F285">
            <v>0</v>
          </cell>
          <cell r="G285">
            <v>0</v>
          </cell>
          <cell r="H285">
            <v>0</v>
          </cell>
          <cell r="J285">
            <v>0</v>
          </cell>
          <cell r="K285">
            <v>0</v>
          </cell>
          <cell r="L285">
            <v>0</v>
          </cell>
          <cell r="N285">
            <v>0</v>
          </cell>
          <cell r="O285">
            <v>0</v>
          </cell>
          <cell r="P285">
            <v>0</v>
          </cell>
          <cell r="R285">
            <v>0</v>
          </cell>
          <cell r="S285">
            <v>0</v>
          </cell>
          <cell r="T285">
            <v>0</v>
          </cell>
          <cell r="V285">
            <v>0</v>
          </cell>
          <cell r="W285">
            <v>0</v>
          </cell>
          <cell r="X285">
            <v>0</v>
          </cell>
        </row>
        <row r="286">
          <cell r="A286">
            <v>0</v>
          </cell>
          <cell r="B286">
            <v>0</v>
          </cell>
          <cell r="C286">
            <v>0</v>
          </cell>
          <cell r="D286">
            <v>0</v>
          </cell>
          <cell r="E286">
            <v>0</v>
          </cell>
          <cell r="F286">
            <v>0</v>
          </cell>
          <cell r="G286">
            <v>0</v>
          </cell>
          <cell r="H286">
            <v>0</v>
          </cell>
          <cell r="J286">
            <v>0</v>
          </cell>
          <cell r="K286">
            <v>0</v>
          </cell>
          <cell r="L286">
            <v>0</v>
          </cell>
          <cell r="N286">
            <v>0</v>
          </cell>
          <cell r="O286">
            <v>0</v>
          </cell>
          <cell r="P286">
            <v>0</v>
          </cell>
          <cell r="R286">
            <v>0</v>
          </cell>
          <cell r="S286">
            <v>0</v>
          </cell>
          <cell r="T286">
            <v>0</v>
          </cell>
          <cell r="V286">
            <v>0</v>
          </cell>
          <cell r="W286">
            <v>0</v>
          </cell>
          <cell r="X286">
            <v>0</v>
          </cell>
        </row>
        <row r="287">
          <cell r="A287">
            <v>0</v>
          </cell>
          <cell r="B287">
            <v>0</v>
          </cell>
          <cell r="C287">
            <v>0</v>
          </cell>
          <cell r="D287">
            <v>0</v>
          </cell>
          <cell r="E287">
            <v>0</v>
          </cell>
          <cell r="F287">
            <v>0</v>
          </cell>
          <cell r="G287">
            <v>0</v>
          </cell>
          <cell r="H287">
            <v>0</v>
          </cell>
          <cell r="J287">
            <v>0</v>
          </cell>
          <cell r="K287">
            <v>0</v>
          </cell>
          <cell r="L287">
            <v>0</v>
          </cell>
          <cell r="N287">
            <v>0</v>
          </cell>
          <cell r="O287">
            <v>0</v>
          </cell>
          <cell r="P287">
            <v>0</v>
          </cell>
          <cell r="R287">
            <v>0</v>
          </cell>
          <cell r="S287">
            <v>0</v>
          </cell>
          <cell r="T287">
            <v>0</v>
          </cell>
          <cell r="V287">
            <v>0</v>
          </cell>
          <cell r="W287">
            <v>0</v>
          </cell>
          <cell r="X287">
            <v>0</v>
          </cell>
        </row>
        <row r="288">
          <cell r="A288">
            <v>0</v>
          </cell>
          <cell r="B288">
            <v>0</v>
          </cell>
          <cell r="C288">
            <v>0</v>
          </cell>
          <cell r="D288">
            <v>0</v>
          </cell>
          <cell r="E288">
            <v>0</v>
          </cell>
          <cell r="F288">
            <v>0</v>
          </cell>
          <cell r="G288">
            <v>0</v>
          </cell>
          <cell r="H288">
            <v>0</v>
          </cell>
          <cell r="J288">
            <v>0</v>
          </cell>
          <cell r="K288">
            <v>0</v>
          </cell>
          <cell r="L288">
            <v>0</v>
          </cell>
          <cell r="N288">
            <v>0</v>
          </cell>
          <cell r="O288">
            <v>0</v>
          </cell>
          <cell r="P288">
            <v>0</v>
          </cell>
          <cell r="R288">
            <v>0</v>
          </cell>
          <cell r="S288">
            <v>0</v>
          </cell>
          <cell r="T288">
            <v>0</v>
          </cell>
          <cell r="V288">
            <v>0</v>
          </cell>
          <cell r="W288">
            <v>0</v>
          </cell>
          <cell r="X288">
            <v>0</v>
          </cell>
        </row>
        <row r="289">
          <cell r="A289">
            <v>0</v>
          </cell>
          <cell r="B289">
            <v>0</v>
          </cell>
          <cell r="C289">
            <v>0</v>
          </cell>
          <cell r="D289">
            <v>0</v>
          </cell>
          <cell r="E289">
            <v>0</v>
          </cell>
          <cell r="F289">
            <v>0</v>
          </cell>
          <cell r="G289">
            <v>0</v>
          </cell>
          <cell r="H289">
            <v>0</v>
          </cell>
          <cell r="J289">
            <v>0</v>
          </cell>
          <cell r="K289">
            <v>0</v>
          </cell>
          <cell r="L289">
            <v>0</v>
          </cell>
          <cell r="N289">
            <v>0</v>
          </cell>
          <cell r="O289">
            <v>0</v>
          </cell>
          <cell r="P289">
            <v>0</v>
          </cell>
          <cell r="R289">
            <v>0</v>
          </cell>
          <cell r="S289">
            <v>0</v>
          </cell>
          <cell r="T289">
            <v>0</v>
          </cell>
          <cell r="V289">
            <v>0</v>
          </cell>
          <cell r="W289">
            <v>0</v>
          </cell>
          <cell r="X289">
            <v>0</v>
          </cell>
        </row>
        <row r="290">
          <cell r="A290">
            <v>0</v>
          </cell>
          <cell r="B290">
            <v>0</v>
          </cell>
          <cell r="C290">
            <v>0</v>
          </cell>
          <cell r="D290">
            <v>0</v>
          </cell>
          <cell r="E290">
            <v>0</v>
          </cell>
          <cell r="F290">
            <v>0</v>
          </cell>
          <cell r="G290">
            <v>0</v>
          </cell>
          <cell r="H290">
            <v>0</v>
          </cell>
          <cell r="J290">
            <v>0</v>
          </cell>
          <cell r="K290">
            <v>0</v>
          </cell>
          <cell r="L290">
            <v>0</v>
          </cell>
          <cell r="N290">
            <v>0</v>
          </cell>
          <cell r="O290">
            <v>0</v>
          </cell>
          <cell r="P290">
            <v>0</v>
          </cell>
          <cell r="R290">
            <v>0</v>
          </cell>
          <cell r="S290">
            <v>0</v>
          </cell>
          <cell r="T290">
            <v>0</v>
          </cell>
          <cell r="V290">
            <v>0</v>
          </cell>
          <cell r="W290">
            <v>0</v>
          </cell>
          <cell r="X290">
            <v>0</v>
          </cell>
        </row>
        <row r="291">
          <cell r="A291">
            <v>0</v>
          </cell>
          <cell r="B291">
            <v>0</v>
          </cell>
          <cell r="C291">
            <v>0</v>
          </cell>
          <cell r="D291">
            <v>0</v>
          </cell>
          <cell r="E291">
            <v>0</v>
          </cell>
          <cell r="F291">
            <v>0</v>
          </cell>
          <cell r="G291">
            <v>0</v>
          </cell>
          <cell r="H291">
            <v>0</v>
          </cell>
          <cell r="J291">
            <v>0</v>
          </cell>
          <cell r="K291">
            <v>0</v>
          </cell>
          <cell r="L291">
            <v>0</v>
          </cell>
          <cell r="N291">
            <v>0</v>
          </cell>
          <cell r="O291">
            <v>0</v>
          </cell>
          <cell r="P291">
            <v>0</v>
          </cell>
          <cell r="R291">
            <v>0</v>
          </cell>
          <cell r="S291">
            <v>0</v>
          </cell>
          <cell r="T291">
            <v>0</v>
          </cell>
          <cell r="V291">
            <v>0</v>
          </cell>
          <cell r="W291">
            <v>0</v>
          </cell>
          <cell r="X291">
            <v>0</v>
          </cell>
        </row>
        <row r="292">
          <cell r="A292">
            <v>0</v>
          </cell>
          <cell r="B292">
            <v>0</v>
          </cell>
          <cell r="C292">
            <v>0</v>
          </cell>
          <cell r="D292">
            <v>0</v>
          </cell>
          <cell r="E292">
            <v>0</v>
          </cell>
          <cell r="F292">
            <v>0</v>
          </cell>
          <cell r="G292">
            <v>0</v>
          </cell>
          <cell r="H292">
            <v>0</v>
          </cell>
          <cell r="J292">
            <v>0</v>
          </cell>
          <cell r="K292">
            <v>0</v>
          </cell>
          <cell r="L292">
            <v>0</v>
          </cell>
          <cell r="N292">
            <v>0</v>
          </cell>
          <cell r="O292">
            <v>0</v>
          </cell>
          <cell r="P292">
            <v>0</v>
          </cell>
          <cell r="R292">
            <v>0</v>
          </cell>
          <cell r="S292">
            <v>0</v>
          </cell>
          <cell r="T292">
            <v>0</v>
          </cell>
          <cell r="V292">
            <v>0</v>
          </cell>
          <cell r="W292">
            <v>0</v>
          </cell>
          <cell r="X292">
            <v>0</v>
          </cell>
        </row>
        <row r="293">
          <cell r="A293">
            <v>0</v>
          </cell>
          <cell r="B293">
            <v>0</v>
          </cell>
          <cell r="C293">
            <v>0</v>
          </cell>
          <cell r="D293">
            <v>0</v>
          </cell>
          <cell r="E293">
            <v>0</v>
          </cell>
          <cell r="F293">
            <v>0</v>
          </cell>
          <cell r="G293">
            <v>0</v>
          </cell>
          <cell r="H293">
            <v>0</v>
          </cell>
          <cell r="J293">
            <v>0</v>
          </cell>
          <cell r="K293">
            <v>0</v>
          </cell>
          <cell r="L293">
            <v>0</v>
          </cell>
          <cell r="N293">
            <v>0</v>
          </cell>
          <cell r="O293">
            <v>0</v>
          </cell>
          <cell r="P293">
            <v>0</v>
          </cell>
          <cell r="R293">
            <v>0</v>
          </cell>
          <cell r="S293">
            <v>0</v>
          </cell>
          <cell r="T293">
            <v>0</v>
          </cell>
          <cell r="V293">
            <v>0</v>
          </cell>
          <cell r="W293">
            <v>0</v>
          </cell>
          <cell r="X293">
            <v>0</v>
          </cell>
        </row>
        <row r="294">
          <cell r="A294">
            <v>0</v>
          </cell>
          <cell r="B294">
            <v>0</v>
          </cell>
          <cell r="C294">
            <v>0</v>
          </cell>
          <cell r="D294">
            <v>0</v>
          </cell>
          <cell r="E294">
            <v>0</v>
          </cell>
          <cell r="F294">
            <v>0</v>
          </cell>
          <cell r="G294">
            <v>0</v>
          </cell>
          <cell r="H294">
            <v>0</v>
          </cell>
          <cell r="J294">
            <v>0</v>
          </cell>
          <cell r="K294">
            <v>0</v>
          </cell>
          <cell r="L294">
            <v>0</v>
          </cell>
          <cell r="N294">
            <v>0</v>
          </cell>
          <cell r="O294">
            <v>0</v>
          </cell>
          <cell r="P294">
            <v>0</v>
          </cell>
          <cell r="R294">
            <v>0</v>
          </cell>
          <cell r="S294">
            <v>0</v>
          </cell>
          <cell r="T294">
            <v>0</v>
          </cell>
          <cell r="V294">
            <v>0</v>
          </cell>
          <cell r="W294">
            <v>0</v>
          </cell>
          <cell r="X294">
            <v>0</v>
          </cell>
        </row>
        <row r="295">
          <cell r="A295">
            <v>0</v>
          </cell>
          <cell r="B295">
            <v>0</v>
          </cell>
          <cell r="C295">
            <v>0</v>
          </cell>
          <cell r="D295">
            <v>0</v>
          </cell>
          <cell r="E295">
            <v>0</v>
          </cell>
          <cell r="F295">
            <v>0</v>
          </cell>
          <cell r="G295">
            <v>0</v>
          </cell>
          <cell r="H295">
            <v>0</v>
          </cell>
          <cell r="J295">
            <v>0</v>
          </cell>
          <cell r="K295">
            <v>0</v>
          </cell>
          <cell r="L295">
            <v>0</v>
          </cell>
          <cell r="N295">
            <v>0</v>
          </cell>
          <cell r="O295">
            <v>0</v>
          </cell>
          <cell r="P295">
            <v>0</v>
          </cell>
          <cell r="R295">
            <v>0</v>
          </cell>
          <cell r="S295">
            <v>0</v>
          </cell>
          <cell r="T295">
            <v>0</v>
          </cell>
          <cell r="V295">
            <v>0</v>
          </cell>
          <cell r="W295">
            <v>0</v>
          </cell>
          <cell r="X295">
            <v>0</v>
          </cell>
        </row>
        <row r="296">
          <cell r="A296">
            <v>0</v>
          </cell>
          <cell r="B296">
            <v>0</v>
          </cell>
          <cell r="C296">
            <v>0</v>
          </cell>
          <cell r="D296">
            <v>0</v>
          </cell>
          <cell r="E296">
            <v>0</v>
          </cell>
          <cell r="F296">
            <v>0</v>
          </cell>
          <cell r="G296">
            <v>0</v>
          </cell>
          <cell r="H296">
            <v>0</v>
          </cell>
          <cell r="J296">
            <v>0</v>
          </cell>
          <cell r="K296">
            <v>0</v>
          </cell>
          <cell r="L296">
            <v>0</v>
          </cell>
          <cell r="N296">
            <v>0</v>
          </cell>
          <cell r="O296">
            <v>0</v>
          </cell>
          <cell r="P296">
            <v>0</v>
          </cell>
          <cell r="R296">
            <v>0</v>
          </cell>
          <cell r="S296">
            <v>0</v>
          </cell>
          <cell r="T296">
            <v>0</v>
          </cell>
          <cell r="V296">
            <v>0</v>
          </cell>
          <cell r="W296">
            <v>0</v>
          </cell>
          <cell r="X296">
            <v>0</v>
          </cell>
        </row>
        <row r="297">
          <cell r="A297">
            <v>0</v>
          </cell>
          <cell r="B297">
            <v>0</v>
          </cell>
          <cell r="C297">
            <v>0</v>
          </cell>
          <cell r="D297">
            <v>0</v>
          </cell>
          <cell r="E297">
            <v>0</v>
          </cell>
          <cell r="F297">
            <v>0</v>
          </cell>
          <cell r="G297">
            <v>0</v>
          </cell>
          <cell r="H297">
            <v>0</v>
          </cell>
          <cell r="J297">
            <v>0</v>
          </cell>
          <cell r="K297">
            <v>0</v>
          </cell>
          <cell r="L297">
            <v>0</v>
          </cell>
          <cell r="N297">
            <v>0</v>
          </cell>
          <cell r="O297">
            <v>0</v>
          </cell>
          <cell r="P297">
            <v>0</v>
          </cell>
          <cell r="R297">
            <v>0</v>
          </cell>
          <cell r="S297">
            <v>0</v>
          </cell>
          <cell r="T297">
            <v>0</v>
          </cell>
          <cell r="V297">
            <v>0</v>
          </cell>
          <cell r="W297">
            <v>0</v>
          </cell>
          <cell r="X297">
            <v>0</v>
          </cell>
        </row>
        <row r="298">
          <cell r="A298">
            <v>0</v>
          </cell>
          <cell r="B298">
            <v>0</v>
          </cell>
          <cell r="C298">
            <v>0</v>
          </cell>
          <cell r="D298">
            <v>0</v>
          </cell>
          <cell r="E298">
            <v>0</v>
          </cell>
          <cell r="F298">
            <v>0</v>
          </cell>
          <cell r="G298">
            <v>0</v>
          </cell>
          <cell r="H298">
            <v>0</v>
          </cell>
          <cell r="J298">
            <v>0</v>
          </cell>
          <cell r="K298">
            <v>0</v>
          </cell>
          <cell r="L298">
            <v>0</v>
          </cell>
          <cell r="N298">
            <v>0</v>
          </cell>
          <cell r="O298">
            <v>0</v>
          </cell>
          <cell r="P298">
            <v>0</v>
          </cell>
          <cell r="R298">
            <v>0</v>
          </cell>
          <cell r="S298">
            <v>0</v>
          </cell>
          <cell r="T298">
            <v>0</v>
          </cell>
          <cell r="V298">
            <v>0</v>
          </cell>
          <cell r="W298">
            <v>0</v>
          </cell>
          <cell r="X298">
            <v>0</v>
          </cell>
        </row>
        <row r="299">
          <cell r="A299">
            <v>0</v>
          </cell>
          <cell r="B299">
            <v>0</v>
          </cell>
          <cell r="C299">
            <v>0</v>
          </cell>
          <cell r="D299">
            <v>0</v>
          </cell>
          <cell r="E299">
            <v>0</v>
          </cell>
          <cell r="F299">
            <v>0</v>
          </cell>
          <cell r="G299">
            <v>0</v>
          </cell>
          <cell r="H299">
            <v>0</v>
          </cell>
          <cell r="J299">
            <v>0</v>
          </cell>
          <cell r="K299">
            <v>0</v>
          </cell>
          <cell r="L299">
            <v>0</v>
          </cell>
          <cell r="N299">
            <v>0</v>
          </cell>
          <cell r="O299">
            <v>0</v>
          </cell>
          <cell r="P299">
            <v>0</v>
          </cell>
          <cell r="R299">
            <v>0</v>
          </cell>
          <cell r="S299">
            <v>0</v>
          </cell>
          <cell r="T299">
            <v>0</v>
          </cell>
          <cell r="V299">
            <v>0</v>
          </cell>
          <cell r="W299">
            <v>0</v>
          </cell>
          <cell r="X299">
            <v>0</v>
          </cell>
        </row>
        <row r="300">
          <cell r="A300">
            <v>0</v>
          </cell>
          <cell r="B300">
            <v>0</v>
          </cell>
          <cell r="C300">
            <v>0</v>
          </cell>
          <cell r="D300">
            <v>0</v>
          </cell>
          <cell r="E300">
            <v>0</v>
          </cell>
          <cell r="F300">
            <v>0</v>
          </cell>
          <cell r="G300">
            <v>0</v>
          </cell>
          <cell r="H300">
            <v>0</v>
          </cell>
          <cell r="J300">
            <v>0</v>
          </cell>
          <cell r="K300">
            <v>0</v>
          </cell>
          <cell r="L300">
            <v>0</v>
          </cell>
          <cell r="N300">
            <v>0</v>
          </cell>
          <cell r="O300">
            <v>0</v>
          </cell>
          <cell r="P300">
            <v>0</v>
          </cell>
          <cell r="R300">
            <v>0</v>
          </cell>
          <cell r="S300">
            <v>0</v>
          </cell>
          <cell r="T300">
            <v>0</v>
          </cell>
          <cell r="V300">
            <v>0</v>
          </cell>
          <cell r="W300">
            <v>0</v>
          </cell>
          <cell r="X300">
            <v>0</v>
          </cell>
        </row>
        <row r="301">
          <cell r="A301" t="str">
            <v>MISC</v>
          </cell>
          <cell r="B301" t="str">
            <v>Misc work</v>
          </cell>
          <cell r="C301" t="str">
            <v>LS</v>
          </cell>
          <cell r="D301">
            <v>1</v>
          </cell>
          <cell r="E301">
            <v>240000</v>
          </cell>
          <cell r="F301">
            <v>240000</v>
          </cell>
          <cell r="G301">
            <v>100000</v>
          </cell>
          <cell r="H301">
            <v>100000</v>
          </cell>
          <cell r="I301">
            <v>100000</v>
          </cell>
          <cell r="J301">
            <v>100000</v>
          </cell>
          <cell r="K301">
            <v>20000</v>
          </cell>
          <cell r="L301">
            <v>20000</v>
          </cell>
          <cell r="M301">
            <v>20000</v>
          </cell>
          <cell r="N301">
            <v>20000</v>
          </cell>
          <cell r="O301">
            <v>20000</v>
          </cell>
          <cell r="P301">
            <v>20000</v>
          </cell>
          <cell r="Q301">
            <v>20000</v>
          </cell>
          <cell r="R301">
            <v>20000</v>
          </cell>
          <cell r="S301">
            <v>100000</v>
          </cell>
          <cell r="T301">
            <v>100000</v>
          </cell>
          <cell r="U301">
            <v>100000</v>
          </cell>
          <cell r="V301">
            <v>100000</v>
          </cell>
          <cell r="W301">
            <v>240000</v>
          </cell>
          <cell r="X301">
            <v>240000</v>
          </cell>
        </row>
        <row r="302">
          <cell r="A302">
            <v>0</v>
          </cell>
          <cell r="B302">
            <v>0</v>
          </cell>
          <cell r="C302">
            <v>0</v>
          </cell>
          <cell r="D302">
            <v>0</v>
          </cell>
          <cell r="E302">
            <v>0</v>
          </cell>
          <cell r="F302">
            <v>0</v>
          </cell>
          <cell r="G302">
            <v>0</v>
          </cell>
          <cell r="H302">
            <v>0</v>
          </cell>
          <cell r="J302">
            <v>0</v>
          </cell>
          <cell r="K302">
            <v>0</v>
          </cell>
          <cell r="L302">
            <v>0</v>
          </cell>
          <cell r="N302">
            <v>0</v>
          </cell>
          <cell r="O302">
            <v>0</v>
          </cell>
          <cell r="P302">
            <v>0</v>
          </cell>
          <cell r="R302">
            <v>0</v>
          </cell>
          <cell r="S302">
            <v>0</v>
          </cell>
          <cell r="T302">
            <v>0</v>
          </cell>
          <cell r="V302">
            <v>0</v>
          </cell>
          <cell r="W302">
            <v>0</v>
          </cell>
          <cell r="X302">
            <v>0</v>
          </cell>
        </row>
        <row r="303">
          <cell r="A303">
            <v>0</v>
          </cell>
          <cell r="B303">
            <v>0</v>
          </cell>
          <cell r="C303">
            <v>0</v>
          </cell>
          <cell r="D303">
            <v>0</v>
          </cell>
          <cell r="E303">
            <v>0</v>
          </cell>
          <cell r="F303">
            <v>0</v>
          </cell>
          <cell r="G303">
            <v>0</v>
          </cell>
          <cell r="H303">
            <v>0</v>
          </cell>
          <cell r="J303">
            <v>0</v>
          </cell>
          <cell r="K303">
            <v>0</v>
          </cell>
          <cell r="L303">
            <v>0</v>
          </cell>
          <cell r="N303">
            <v>0</v>
          </cell>
          <cell r="O303">
            <v>0</v>
          </cell>
          <cell r="P303">
            <v>0</v>
          </cell>
          <cell r="R303">
            <v>0</v>
          </cell>
          <cell r="S303">
            <v>0</v>
          </cell>
          <cell r="T303">
            <v>0</v>
          </cell>
          <cell r="V303">
            <v>0</v>
          </cell>
          <cell r="W303">
            <v>0</v>
          </cell>
          <cell r="X303">
            <v>0</v>
          </cell>
        </row>
        <row r="304">
          <cell r="A304">
            <v>0</v>
          </cell>
          <cell r="B304">
            <v>0</v>
          </cell>
          <cell r="C304">
            <v>0</v>
          </cell>
          <cell r="D304">
            <v>0</v>
          </cell>
          <cell r="E304">
            <v>0</v>
          </cell>
          <cell r="F304">
            <v>0</v>
          </cell>
          <cell r="G304">
            <v>0</v>
          </cell>
          <cell r="H304">
            <v>0</v>
          </cell>
          <cell r="J304">
            <v>0</v>
          </cell>
          <cell r="K304">
            <v>0</v>
          </cell>
          <cell r="L304">
            <v>0</v>
          </cell>
          <cell r="N304">
            <v>0</v>
          </cell>
          <cell r="O304">
            <v>0</v>
          </cell>
          <cell r="P304">
            <v>0</v>
          </cell>
          <cell r="R304">
            <v>0</v>
          </cell>
          <cell r="S304">
            <v>0</v>
          </cell>
          <cell r="T304">
            <v>0</v>
          </cell>
          <cell r="V304">
            <v>0</v>
          </cell>
          <cell r="W304">
            <v>0</v>
          </cell>
          <cell r="X304">
            <v>0</v>
          </cell>
        </row>
        <row r="305">
          <cell r="A305">
            <v>0</v>
          </cell>
          <cell r="B305">
            <v>0</v>
          </cell>
          <cell r="C305">
            <v>0</v>
          </cell>
          <cell r="D305">
            <v>0</v>
          </cell>
          <cell r="E305">
            <v>0</v>
          </cell>
          <cell r="F305">
            <v>0</v>
          </cell>
          <cell r="G305">
            <v>0</v>
          </cell>
          <cell r="H305">
            <v>0</v>
          </cell>
          <cell r="J305">
            <v>0</v>
          </cell>
          <cell r="K305">
            <v>0</v>
          </cell>
          <cell r="L305">
            <v>0</v>
          </cell>
          <cell r="N305">
            <v>0</v>
          </cell>
          <cell r="O305">
            <v>0</v>
          </cell>
          <cell r="P305">
            <v>0</v>
          </cell>
          <cell r="R305">
            <v>0</v>
          </cell>
          <cell r="S305">
            <v>0</v>
          </cell>
          <cell r="T305">
            <v>0</v>
          </cell>
          <cell r="V305">
            <v>0</v>
          </cell>
          <cell r="W305">
            <v>0</v>
          </cell>
          <cell r="X305">
            <v>0</v>
          </cell>
        </row>
        <row r="306">
          <cell r="A306">
            <v>0</v>
          </cell>
          <cell r="B306">
            <v>0</v>
          </cell>
          <cell r="C306">
            <v>0</v>
          </cell>
          <cell r="D306">
            <v>0</v>
          </cell>
          <cell r="E306">
            <v>0</v>
          </cell>
          <cell r="F306">
            <v>0</v>
          </cell>
          <cell r="G306">
            <v>0</v>
          </cell>
          <cell r="H306">
            <v>0</v>
          </cell>
          <cell r="J306">
            <v>0</v>
          </cell>
          <cell r="K306">
            <v>0</v>
          </cell>
          <cell r="L306">
            <v>0</v>
          </cell>
          <cell r="N306">
            <v>0</v>
          </cell>
          <cell r="O306">
            <v>0</v>
          </cell>
          <cell r="P306">
            <v>0</v>
          </cell>
          <cell r="R306">
            <v>0</v>
          </cell>
          <cell r="S306">
            <v>0</v>
          </cell>
          <cell r="T306">
            <v>0</v>
          </cell>
          <cell r="V306">
            <v>0</v>
          </cell>
          <cell r="W306">
            <v>0</v>
          </cell>
          <cell r="X306">
            <v>0</v>
          </cell>
        </row>
        <row r="307">
          <cell r="A307">
            <v>0</v>
          </cell>
          <cell r="B307">
            <v>0</v>
          </cell>
          <cell r="C307">
            <v>0</v>
          </cell>
          <cell r="D307">
            <v>0</v>
          </cell>
          <cell r="E307">
            <v>0</v>
          </cell>
          <cell r="F307">
            <v>0</v>
          </cell>
          <cell r="G307">
            <v>0</v>
          </cell>
          <cell r="H307">
            <v>0</v>
          </cell>
          <cell r="J307">
            <v>0</v>
          </cell>
          <cell r="K307">
            <v>0</v>
          </cell>
          <cell r="L307">
            <v>0</v>
          </cell>
          <cell r="N307">
            <v>0</v>
          </cell>
          <cell r="O307">
            <v>0</v>
          </cell>
          <cell r="P307">
            <v>0</v>
          </cell>
          <cell r="R307">
            <v>0</v>
          </cell>
          <cell r="S307">
            <v>0</v>
          </cell>
          <cell r="T307">
            <v>0</v>
          </cell>
          <cell r="V307">
            <v>0</v>
          </cell>
          <cell r="W307">
            <v>0</v>
          </cell>
          <cell r="X307">
            <v>0</v>
          </cell>
        </row>
        <row r="308">
          <cell r="A308">
            <v>0</v>
          </cell>
          <cell r="B308">
            <v>0</v>
          </cell>
          <cell r="C308">
            <v>0</v>
          </cell>
          <cell r="D308">
            <v>0</v>
          </cell>
          <cell r="E308">
            <v>0</v>
          </cell>
          <cell r="F308">
            <v>0</v>
          </cell>
          <cell r="G308">
            <v>0</v>
          </cell>
          <cell r="H308">
            <v>0</v>
          </cell>
          <cell r="J308">
            <v>0</v>
          </cell>
          <cell r="K308">
            <v>0</v>
          </cell>
          <cell r="L308">
            <v>0</v>
          </cell>
          <cell r="N308">
            <v>0</v>
          </cell>
          <cell r="O308">
            <v>0</v>
          </cell>
          <cell r="P308">
            <v>0</v>
          </cell>
          <cell r="R308">
            <v>0</v>
          </cell>
          <cell r="S308">
            <v>0</v>
          </cell>
          <cell r="T308">
            <v>0</v>
          </cell>
          <cell r="V308">
            <v>0</v>
          </cell>
          <cell r="W308">
            <v>0</v>
          </cell>
          <cell r="X308">
            <v>0</v>
          </cell>
        </row>
        <row r="309">
          <cell r="A309">
            <v>0</v>
          </cell>
          <cell r="B309">
            <v>0</v>
          </cell>
          <cell r="C309">
            <v>0</v>
          </cell>
          <cell r="D309">
            <v>0</v>
          </cell>
          <cell r="E309">
            <v>0</v>
          </cell>
          <cell r="F309">
            <v>0</v>
          </cell>
          <cell r="G309">
            <v>0</v>
          </cell>
          <cell r="H309">
            <v>0</v>
          </cell>
          <cell r="J309">
            <v>0</v>
          </cell>
          <cell r="K309">
            <v>0</v>
          </cell>
          <cell r="L309">
            <v>0</v>
          </cell>
          <cell r="N309">
            <v>0</v>
          </cell>
          <cell r="O309">
            <v>0</v>
          </cell>
          <cell r="P309">
            <v>0</v>
          </cell>
          <cell r="R309">
            <v>0</v>
          </cell>
          <cell r="S309">
            <v>0</v>
          </cell>
          <cell r="T309">
            <v>0</v>
          </cell>
          <cell r="V309">
            <v>0</v>
          </cell>
          <cell r="W309">
            <v>0</v>
          </cell>
          <cell r="X309">
            <v>0</v>
          </cell>
        </row>
        <row r="310">
          <cell r="A310">
            <v>0</v>
          </cell>
          <cell r="B310">
            <v>0</v>
          </cell>
          <cell r="C310">
            <v>0</v>
          </cell>
          <cell r="D310">
            <v>0</v>
          </cell>
          <cell r="E310">
            <v>0</v>
          </cell>
          <cell r="F310">
            <v>0</v>
          </cell>
          <cell r="G310">
            <v>0</v>
          </cell>
          <cell r="H310">
            <v>0</v>
          </cell>
          <cell r="J310">
            <v>0</v>
          </cell>
          <cell r="K310">
            <v>0</v>
          </cell>
          <cell r="L310">
            <v>0</v>
          </cell>
          <cell r="N310">
            <v>0</v>
          </cell>
          <cell r="O310">
            <v>0</v>
          </cell>
          <cell r="P310">
            <v>0</v>
          </cell>
          <cell r="R310">
            <v>0</v>
          </cell>
          <cell r="S310">
            <v>0</v>
          </cell>
          <cell r="T310">
            <v>0</v>
          </cell>
          <cell r="V310">
            <v>0</v>
          </cell>
          <cell r="W310">
            <v>0</v>
          </cell>
          <cell r="X310">
            <v>0</v>
          </cell>
        </row>
        <row r="311">
          <cell r="A311">
            <v>0</v>
          </cell>
          <cell r="B311">
            <v>0</v>
          </cell>
          <cell r="C311">
            <v>0</v>
          </cell>
          <cell r="D311">
            <v>0</v>
          </cell>
          <cell r="E311">
            <v>0</v>
          </cell>
          <cell r="F311">
            <v>0</v>
          </cell>
          <cell r="G311">
            <v>0</v>
          </cell>
          <cell r="H311">
            <v>0</v>
          </cell>
          <cell r="J311">
            <v>0</v>
          </cell>
          <cell r="K311">
            <v>0</v>
          </cell>
          <cell r="L311">
            <v>0</v>
          </cell>
          <cell r="N311">
            <v>0</v>
          </cell>
          <cell r="O311">
            <v>0</v>
          </cell>
          <cell r="P311">
            <v>0</v>
          </cell>
          <cell r="R311">
            <v>0</v>
          </cell>
          <cell r="S311">
            <v>0</v>
          </cell>
          <cell r="T311">
            <v>0</v>
          </cell>
          <cell r="V311">
            <v>0</v>
          </cell>
          <cell r="W311">
            <v>0</v>
          </cell>
          <cell r="X311">
            <v>0</v>
          </cell>
        </row>
        <row r="312">
          <cell r="A312">
            <v>0</v>
          </cell>
          <cell r="B312">
            <v>0</v>
          </cell>
          <cell r="C312">
            <v>0</v>
          </cell>
          <cell r="D312">
            <v>0</v>
          </cell>
          <cell r="E312">
            <v>0</v>
          </cell>
          <cell r="F312">
            <v>0</v>
          </cell>
          <cell r="G312">
            <v>0</v>
          </cell>
          <cell r="H312">
            <v>0</v>
          </cell>
          <cell r="J312">
            <v>0</v>
          </cell>
          <cell r="K312">
            <v>0</v>
          </cell>
          <cell r="L312">
            <v>0</v>
          </cell>
          <cell r="N312">
            <v>0</v>
          </cell>
          <cell r="O312">
            <v>0</v>
          </cell>
          <cell r="P312">
            <v>0</v>
          </cell>
          <cell r="R312">
            <v>0</v>
          </cell>
          <cell r="S312">
            <v>0</v>
          </cell>
          <cell r="T312">
            <v>0</v>
          </cell>
          <cell r="V312">
            <v>0</v>
          </cell>
          <cell r="W312">
            <v>0</v>
          </cell>
          <cell r="X312">
            <v>0</v>
          </cell>
        </row>
        <row r="313">
          <cell r="A313">
            <v>0</v>
          </cell>
          <cell r="B313">
            <v>0</v>
          </cell>
          <cell r="C313">
            <v>0</v>
          </cell>
          <cell r="D313">
            <v>0</v>
          </cell>
          <cell r="E313">
            <v>0</v>
          </cell>
          <cell r="F313">
            <v>0</v>
          </cell>
          <cell r="G313">
            <v>0</v>
          </cell>
          <cell r="H313">
            <v>0</v>
          </cell>
          <cell r="J313">
            <v>0</v>
          </cell>
          <cell r="K313">
            <v>0</v>
          </cell>
          <cell r="L313">
            <v>0</v>
          </cell>
          <cell r="N313">
            <v>0</v>
          </cell>
          <cell r="O313">
            <v>0</v>
          </cell>
          <cell r="P313">
            <v>0</v>
          </cell>
          <cell r="R313">
            <v>0</v>
          </cell>
          <cell r="S313">
            <v>0</v>
          </cell>
          <cell r="T313">
            <v>0</v>
          </cell>
          <cell r="V313">
            <v>0</v>
          </cell>
          <cell r="W313">
            <v>0</v>
          </cell>
          <cell r="X313">
            <v>0</v>
          </cell>
        </row>
        <row r="314">
          <cell r="A314">
            <v>0</v>
          </cell>
          <cell r="B314">
            <v>0</v>
          </cell>
          <cell r="C314">
            <v>0</v>
          </cell>
          <cell r="D314">
            <v>0</v>
          </cell>
          <cell r="E314">
            <v>0</v>
          </cell>
          <cell r="F314">
            <v>0</v>
          </cell>
          <cell r="G314">
            <v>0</v>
          </cell>
          <cell r="H314">
            <v>0</v>
          </cell>
          <cell r="J314">
            <v>0</v>
          </cell>
          <cell r="K314">
            <v>0</v>
          </cell>
          <cell r="L314">
            <v>0</v>
          </cell>
          <cell r="N314">
            <v>0</v>
          </cell>
          <cell r="O314">
            <v>0</v>
          </cell>
          <cell r="P314">
            <v>0</v>
          </cell>
          <cell r="R314">
            <v>0</v>
          </cell>
          <cell r="S314">
            <v>0</v>
          </cell>
          <cell r="T314">
            <v>0</v>
          </cell>
          <cell r="V314">
            <v>0</v>
          </cell>
          <cell r="W314">
            <v>0</v>
          </cell>
          <cell r="X314">
            <v>0</v>
          </cell>
        </row>
        <row r="315">
          <cell r="A315">
            <v>0</v>
          </cell>
          <cell r="B315">
            <v>0</v>
          </cell>
          <cell r="C315">
            <v>0</v>
          </cell>
          <cell r="D315">
            <v>0</v>
          </cell>
          <cell r="E315">
            <v>0</v>
          </cell>
          <cell r="F315">
            <v>0</v>
          </cell>
          <cell r="G315">
            <v>0</v>
          </cell>
          <cell r="H315">
            <v>0</v>
          </cell>
          <cell r="J315">
            <v>0</v>
          </cell>
          <cell r="K315">
            <v>0</v>
          </cell>
          <cell r="L315">
            <v>0</v>
          </cell>
          <cell r="N315">
            <v>0</v>
          </cell>
          <cell r="O315">
            <v>0</v>
          </cell>
          <cell r="P315">
            <v>0</v>
          </cell>
          <cell r="R315">
            <v>0</v>
          </cell>
          <cell r="S315">
            <v>0</v>
          </cell>
          <cell r="T315">
            <v>0</v>
          </cell>
          <cell r="V315">
            <v>0</v>
          </cell>
          <cell r="W315">
            <v>0</v>
          </cell>
          <cell r="X315">
            <v>0</v>
          </cell>
        </row>
        <row r="316">
          <cell r="A316">
            <v>0</v>
          </cell>
          <cell r="B316">
            <v>0</v>
          </cell>
          <cell r="C316">
            <v>0</v>
          </cell>
          <cell r="D316">
            <v>0</v>
          </cell>
          <cell r="E316">
            <v>0</v>
          </cell>
          <cell r="F316">
            <v>0</v>
          </cell>
          <cell r="G316">
            <v>0</v>
          </cell>
          <cell r="H316">
            <v>0</v>
          </cell>
          <cell r="J316">
            <v>0</v>
          </cell>
          <cell r="K316">
            <v>0</v>
          </cell>
          <cell r="L316">
            <v>0</v>
          </cell>
          <cell r="N316">
            <v>0</v>
          </cell>
          <cell r="O316">
            <v>0</v>
          </cell>
          <cell r="P316">
            <v>0</v>
          </cell>
          <cell r="R316">
            <v>0</v>
          </cell>
          <cell r="S316">
            <v>0</v>
          </cell>
          <cell r="T316">
            <v>0</v>
          </cell>
          <cell r="V316">
            <v>0</v>
          </cell>
          <cell r="W316">
            <v>0</v>
          </cell>
          <cell r="X316">
            <v>0</v>
          </cell>
        </row>
        <row r="317">
          <cell r="A317">
            <v>0</v>
          </cell>
          <cell r="B317">
            <v>0</v>
          </cell>
          <cell r="C317">
            <v>0</v>
          </cell>
          <cell r="D317">
            <v>0</v>
          </cell>
          <cell r="E317">
            <v>0</v>
          </cell>
          <cell r="F317">
            <v>0</v>
          </cell>
          <cell r="G317">
            <v>0</v>
          </cell>
          <cell r="H317">
            <v>0</v>
          </cell>
          <cell r="J317">
            <v>0</v>
          </cell>
          <cell r="K317">
            <v>0</v>
          </cell>
          <cell r="L317">
            <v>0</v>
          </cell>
          <cell r="N317">
            <v>0</v>
          </cell>
          <cell r="O317">
            <v>0</v>
          </cell>
          <cell r="P317">
            <v>0</v>
          </cell>
          <cell r="R317">
            <v>0</v>
          </cell>
          <cell r="S317">
            <v>0</v>
          </cell>
          <cell r="T317">
            <v>0</v>
          </cell>
          <cell r="V317">
            <v>0</v>
          </cell>
          <cell r="W317">
            <v>0</v>
          </cell>
          <cell r="X317">
            <v>0</v>
          </cell>
        </row>
        <row r="318">
          <cell r="A318">
            <v>0</v>
          </cell>
          <cell r="B318">
            <v>0</v>
          </cell>
          <cell r="C318">
            <v>0</v>
          </cell>
          <cell r="D318">
            <v>0</v>
          </cell>
          <cell r="E318">
            <v>0</v>
          </cell>
          <cell r="F318">
            <v>0</v>
          </cell>
          <cell r="G318">
            <v>0</v>
          </cell>
          <cell r="H318">
            <v>0</v>
          </cell>
          <cell r="J318">
            <v>0</v>
          </cell>
          <cell r="K318">
            <v>0</v>
          </cell>
          <cell r="L318">
            <v>0</v>
          </cell>
          <cell r="N318">
            <v>0</v>
          </cell>
          <cell r="O318">
            <v>0</v>
          </cell>
          <cell r="P318">
            <v>0</v>
          </cell>
          <cell r="R318">
            <v>0</v>
          </cell>
          <cell r="S318">
            <v>0</v>
          </cell>
          <cell r="T318">
            <v>0</v>
          </cell>
          <cell r="V318">
            <v>0</v>
          </cell>
          <cell r="W318">
            <v>0</v>
          </cell>
          <cell r="X318">
            <v>0</v>
          </cell>
        </row>
        <row r="319">
          <cell r="A319">
            <v>0</v>
          </cell>
          <cell r="B319">
            <v>0</v>
          </cell>
          <cell r="C319">
            <v>0</v>
          </cell>
          <cell r="D319">
            <v>0</v>
          </cell>
          <cell r="E319">
            <v>0</v>
          </cell>
          <cell r="F319">
            <v>0</v>
          </cell>
          <cell r="G319">
            <v>0</v>
          </cell>
          <cell r="H319">
            <v>0</v>
          </cell>
          <cell r="J319">
            <v>0</v>
          </cell>
          <cell r="K319">
            <v>0</v>
          </cell>
          <cell r="L319">
            <v>0</v>
          </cell>
          <cell r="N319">
            <v>0</v>
          </cell>
          <cell r="O319">
            <v>0</v>
          </cell>
          <cell r="P319">
            <v>0</v>
          </cell>
          <cell r="R319">
            <v>0</v>
          </cell>
          <cell r="S319">
            <v>0</v>
          </cell>
          <cell r="T319">
            <v>0</v>
          </cell>
          <cell r="V319">
            <v>0</v>
          </cell>
          <cell r="W319">
            <v>0</v>
          </cell>
          <cell r="X319">
            <v>0</v>
          </cell>
        </row>
        <row r="320">
          <cell r="A320">
            <v>0</v>
          </cell>
          <cell r="B320">
            <v>0</v>
          </cell>
          <cell r="C320">
            <v>0</v>
          </cell>
          <cell r="D320">
            <v>0</v>
          </cell>
          <cell r="E320">
            <v>0</v>
          </cell>
          <cell r="F320">
            <v>0</v>
          </cell>
          <cell r="G320">
            <v>0</v>
          </cell>
          <cell r="H320">
            <v>0</v>
          </cell>
          <cell r="J320">
            <v>0</v>
          </cell>
          <cell r="K320">
            <v>0</v>
          </cell>
          <cell r="L320">
            <v>0</v>
          </cell>
          <cell r="N320">
            <v>0</v>
          </cell>
          <cell r="O320">
            <v>0</v>
          </cell>
          <cell r="P320">
            <v>0</v>
          </cell>
          <cell r="R320">
            <v>0</v>
          </cell>
          <cell r="S320">
            <v>0</v>
          </cell>
          <cell r="T320">
            <v>0</v>
          </cell>
          <cell r="V320">
            <v>0</v>
          </cell>
          <cell r="W320">
            <v>0</v>
          </cell>
          <cell r="X320">
            <v>0</v>
          </cell>
        </row>
        <row r="321">
          <cell r="A321">
            <v>0</v>
          </cell>
          <cell r="B321">
            <v>0</v>
          </cell>
          <cell r="C321">
            <v>0</v>
          </cell>
          <cell r="D321">
            <v>0</v>
          </cell>
          <cell r="E321">
            <v>0</v>
          </cell>
          <cell r="F321">
            <v>0</v>
          </cell>
          <cell r="G321">
            <v>0</v>
          </cell>
          <cell r="H321">
            <v>0</v>
          </cell>
          <cell r="J321">
            <v>0</v>
          </cell>
          <cell r="K321">
            <v>0</v>
          </cell>
          <cell r="L321">
            <v>0</v>
          </cell>
          <cell r="N321">
            <v>0</v>
          </cell>
          <cell r="O321">
            <v>0</v>
          </cell>
          <cell r="P321">
            <v>0</v>
          </cell>
          <cell r="R321">
            <v>0</v>
          </cell>
          <cell r="S321">
            <v>0</v>
          </cell>
          <cell r="T321">
            <v>0</v>
          </cell>
          <cell r="V321">
            <v>0</v>
          </cell>
          <cell r="W321">
            <v>0</v>
          </cell>
          <cell r="X321">
            <v>0</v>
          </cell>
        </row>
        <row r="322">
          <cell r="A322">
            <v>0</v>
          </cell>
          <cell r="B322">
            <v>0</v>
          </cell>
          <cell r="C322">
            <v>0</v>
          </cell>
          <cell r="D322">
            <v>0</v>
          </cell>
          <cell r="E322">
            <v>0</v>
          </cell>
          <cell r="F322">
            <v>0</v>
          </cell>
          <cell r="G322">
            <v>0</v>
          </cell>
          <cell r="H322">
            <v>0</v>
          </cell>
          <cell r="J322">
            <v>0</v>
          </cell>
          <cell r="K322">
            <v>0</v>
          </cell>
          <cell r="L322">
            <v>0</v>
          </cell>
          <cell r="N322">
            <v>0</v>
          </cell>
          <cell r="O322">
            <v>0</v>
          </cell>
          <cell r="P322">
            <v>0</v>
          </cell>
          <cell r="R322">
            <v>0</v>
          </cell>
          <cell r="S322">
            <v>0</v>
          </cell>
          <cell r="T322">
            <v>0</v>
          </cell>
          <cell r="V322">
            <v>0</v>
          </cell>
          <cell r="W322">
            <v>0</v>
          </cell>
          <cell r="X322">
            <v>0</v>
          </cell>
        </row>
        <row r="323">
          <cell r="A323">
            <v>0</v>
          </cell>
          <cell r="B323">
            <v>0</v>
          </cell>
          <cell r="C323">
            <v>0</v>
          </cell>
          <cell r="D323">
            <v>0</v>
          </cell>
          <cell r="E323">
            <v>0</v>
          </cell>
          <cell r="F323">
            <v>0</v>
          </cell>
          <cell r="G323">
            <v>0</v>
          </cell>
          <cell r="H323">
            <v>0</v>
          </cell>
          <cell r="J323">
            <v>0</v>
          </cell>
          <cell r="K323">
            <v>0</v>
          </cell>
          <cell r="L323">
            <v>0</v>
          </cell>
          <cell r="N323">
            <v>0</v>
          </cell>
          <cell r="O323">
            <v>0</v>
          </cell>
          <cell r="P323">
            <v>0</v>
          </cell>
          <cell r="R323">
            <v>0</v>
          </cell>
          <cell r="S323">
            <v>0</v>
          </cell>
          <cell r="T323">
            <v>0</v>
          </cell>
          <cell r="V323">
            <v>0</v>
          </cell>
          <cell r="W323">
            <v>0</v>
          </cell>
          <cell r="X323">
            <v>0</v>
          </cell>
        </row>
        <row r="324">
          <cell r="A324">
            <v>0</v>
          </cell>
          <cell r="B324">
            <v>0</v>
          </cell>
          <cell r="C324">
            <v>0</v>
          </cell>
          <cell r="D324">
            <v>0</v>
          </cell>
          <cell r="E324">
            <v>0</v>
          </cell>
          <cell r="F324">
            <v>0</v>
          </cell>
          <cell r="G324">
            <v>0</v>
          </cell>
          <cell r="H324">
            <v>0</v>
          </cell>
          <cell r="J324">
            <v>0</v>
          </cell>
          <cell r="K324">
            <v>0</v>
          </cell>
          <cell r="L324">
            <v>0</v>
          </cell>
          <cell r="N324">
            <v>0</v>
          </cell>
          <cell r="O324">
            <v>0</v>
          </cell>
          <cell r="P324">
            <v>0</v>
          </cell>
          <cell r="R324">
            <v>0</v>
          </cell>
          <cell r="S324">
            <v>0</v>
          </cell>
          <cell r="T324">
            <v>0</v>
          </cell>
          <cell r="V324">
            <v>0</v>
          </cell>
          <cell r="W324">
            <v>0</v>
          </cell>
          <cell r="X324">
            <v>0</v>
          </cell>
        </row>
        <row r="325">
          <cell r="A325">
            <v>0</v>
          </cell>
          <cell r="B325">
            <v>0</v>
          </cell>
          <cell r="C325">
            <v>0</v>
          </cell>
          <cell r="D325">
            <v>0</v>
          </cell>
          <cell r="E325">
            <v>0</v>
          </cell>
          <cell r="F325">
            <v>0</v>
          </cell>
          <cell r="G325">
            <v>0</v>
          </cell>
          <cell r="H325">
            <v>0</v>
          </cell>
          <cell r="J325">
            <v>0</v>
          </cell>
          <cell r="K325">
            <v>0</v>
          </cell>
          <cell r="L325">
            <v>0</v>
          </cell>
          <cell r="N325">
            <v>0</v>
          </cell>
          <cell r="O325">
            <v>0</v>
          </cell>
          <cell r="P325">
            <v>0</v>
          </cell>
          <cell r="R325">
            <v>0</v>
          </cell>
          <cell r="S325">
            <v>0</v>
          </cell>
          <cell r="T325">
            <v>0</v>
          </cell>
          <cell r="V325">
            <v>0</v>
          </cell>
          <cell r="W325">
            <v>0</v>
          </cell>
          <cell r="X325">
            <v>0</v>
          </cell>
        </row>
        <row r="326">
          <cell r="A326">
            <v>0</v>
          </cell>
          <cell r="B326">
            <v>0</v>
          </cell>
          <cell r="C326">
            <v>0</v>
          </cell>
          <cell r="D326">
            <v>0</v>
          </cell>
          <cell r="E326">
            <v>0</v>
          </cell>
          <cell r="F326">
            <v>0</v>
          </cell>
          <cell r="G326">
            <v>0</v>
          </cell>
          <cell r="H326">
            <v>0</v>
          </cell>
          <cell r="J326">
            <v>0</v>
          </cell>
          <cell r="K326">
            <v>0</v>
          </cell>
          <cell r="L326">
            <v>0</v>
          </cell>
          <cell r="N326">
            <v>0</v>
          </cell>
          <cell r="O326">
            <v>0</v>
          </cell>
          <cell r="P326">
            <v>0</v>
          </cell>
          <cell r="R326">
            <v>0</v>
          </cell>
          <cell r="S326">
            <v>0</v>
          </cell>
          <cell r="T326">
            <v>0</v>
          </cell>
          <cell r="V326">
            <v>0</v>
          </cell>
          <cell r="W326">
            <v>0</v>
          </cell>
          <cell r="X326">
            <v>0</v>
          </cell>
        </row>
        <row r="327">
          <cell r="A327">
            <v>0</v>
          </cell>
          <cell r="B327">
            <v>0</v>
          </cell>
          <cell r="C327">
            <v>0</v>
          </cell>
          <cell r="D327">
            <v>0</v>
          </cell>
          <cell r="E327">
            <v>0</v>
          </cell>
          <cell r="F327">
            <v>0</v>
          </cell>
          <cell r="G327">
            <v>0</v>
          </cell>
          <cell r="H327">
            <v>0</v>
          </cell>
          <cell r="J327">
            <v>0</v>
          </cell>
          <cell r="K327">
            <v>0</v>
          </cell>
          <cell r="L327">
            <v>0</v>
          </cell>
          <cell r="N327">
            <v>0</v>
          </cell>
          <cell r="O327">
            <v>0</v>
          </cell>
          <cell r="P327">
            <v>0</v>
          </cell>
          <cell r="R327">
            <v>0</v>
          </cell>
          <cell r="S327">
            <v>0</v>
          </cell>
          <cell r="T327">
            <v>0</v>
          </cell>
          <cell r="V327">
            <v>0</v>
          </cell>
          <cell r="W327">
            <v>0</v>
          </cell>
          <cell r="X327">
            <v>0</v>
          </cell>
        </row>
        <row r="328">
          <cell r="A328">
            <v>0</v>
          </cell>
          <cell r="B328">
            <v>0</v>
          </cell>
          <cell r="C328">
            <v>0</v>
          </cell>
          <cell r="D328">
            <v>0</v>
          </cell>
          <cell r="E328">
            <v>0</v>
          </cell>
          <cell r="F328">
            <v>0</v>
          </cell>
          <cell r="G328">
            <v>0</v>
          </cell>
          <cell r="H328">
            <v>0</v>
          </cell>
          <cell r="J328">
            <v>0</v>
          </cell>
          <cell r="K328">
            <v>0</v>
          </cell>
          <cell r="L328">
            <v>0</v>
          </cell>
          <cell r="N328">
            <v>0</v>
          </cell>
          <cell r="O328">
            <v>0</v>
          </cell>
          <cell r="P328">
            <v>0</v>
          </cell>
          <cell r="R328">
            <v>0</v>
          </cell>
          <cell r="S328">
            <v>0</v>
          </cell>
          <cell r="T328">
            <v>0</v>
          </cell>
          <cell r="V328">
            <v>0</v>
          </cell>
          <cell r="W328">
            <v>0</v>
          </cell>
          <cell r="X328">
            <v>0</v>
          </cell>
        </row>
        <row r="329">
          <cell r="A329">
            <v>0</v>
          </cell>
          <cell r="B329">
            <v>0</v>
          </cell>
          <cell r="C329">
            <v>0</v>
          </cell>
          <cell r="D329">
            <v>0</v>
          </cell>
          <cell r="E329">
            <v>0</v>
          </cell>
          <cell r="F329">
            <v>0</v>
          </cell>
          <cell r="G329">
            <v>0</v>
          </cell>
          <cell r="H329">
            <v>0</v>
          </cell>
          <cell r="J329">
            <v>0</v>
          </cell>
          <cell r="K329">
            <v>0</v>
          </cell>
          <cell r="L329">
            <v>0</v>
          </cell>
          <cell r="N329">
            <v>0</v>
          </cell>
          <cell r="O329">
            <v>0</v>
          </cell>
          <cell r="P329">
            <v>0</v>
          </cell>
          <cell r="R329">
            <v>0</v>
          </cell>
          <cell r="S329">
            <v>0</v>
          </cell>
          <cell r="T329">
            <v>0</v>
          </cell>
          <cell r="V329">
            <v>0</v>
          </cell>
          <cell r="W329">
            <v>0</v>
          </cell>
          <cell r="X329">
            <v>0</v>
          </cell>
        </row>
        <row r="330">
          <cell r="A330">
            <v>0</v>
          </cell>
          <cell r="B330">
            <v>0</v>
          </cell>
          <cell r="C330">
            <v>0</v>
          </cell>
          <cell r="D330">
            <v>0</v>
          </cell>
          <cell r="E330">
            <v>0</v>
          </cell>
          <cell r="F330">
            <v>0</v>
          </cell>
          <cell r="G330">
            <v>0</v>
          </cell>
          <cell r="H330">
            <v>0</v>
          </cell>
          <cell r="J330">
            <v>0</v>
          </cell>
          <cell r="K330">
            <v>0</v>
          </cell>
          <cell r="L330">
            <v>0</v>
          </cell>
          <cell r="N330">
            <v>0</v>
          </cell>
          <cell r="O330">
            <v>0</v>
          </cell>
          <cell r="P330">
            <v>0</v>
          </cell>
          <cell r="R330">
            <v>0</v>
          </cell>
          <cell r="S330">
            <v>0</v>
          </cell>
          <cell r="T330">
            <v>0</v>
          </cell>
          <cell r="V330">
            <v>0</v>
          </cell>
          <cell r="W330">
            <v>0</v>
          </cell>
          <cell r="X330">
            <v>0</v>
          </cell>
        </row>
        <row r="331">
          <cell r="A331">
            <v>0</v>
          </cell>
          <cell r="B331">
            <v>0</v>
          </cell>
          <cell r="C331">
            <v>0</v>
          </cell>
          <cell r="D331">
            <v>0</v>
          </cell>
          <cell r="E331">
            <v>0</v>
          </cell>
          <cell r="F331">
            <v>0</v>
          </cell>
          <cell r="G331">
            <v>0</v>
          </cell>
          <cell r="H331">
            <v>0</v>
          </cell>
          <cell r="J331">
            <v>0</v>
          </cell>
          <cell r="K331">
            <v>0</v>
          </cell>
          <cell r="L331">
            <v>0</v>
          </cell>
          <cell r="N331">
            <v>0</v>
          </cell>
          <cell r="O331">
            <v>0</v>
          </cell>
          <cell r="P331">
            <v>0</v>
          </cell>
          <cell r="R331">
            <v>0</v>
          </cell>
          <cell r="S331">
            <v>0</v>
          </cell>
          <cell r="T331">
            <v>0</v>
          </cell>
          <cell r="V331">
            <v>0</v>
          </cell>
          <cell r="W331">
            <v>0</v>
          </cell>
          <cell r="X331">
            <v>0</v>
          </cell>
        </row>
        <row r="332">
          <cell r="A332">
            <v>0</v>
          </cell>
          <cell r="B332">
            <v>0</v>
          </cell>
          <cell r="C332">
            <v>0</v>
          </cell>
          <cell r="D332">
            <v>0</v>
          </cell>
          <cell r="E332">
            <v>0</v>
          </cell>
          <cell r="F332">
            <v>0</v>
          </cell>
          <cell r="G332">
            <v>0</v>
          </cell>
          <cell r="H332">
            <v>0</v>
          </cell>
          <cell r="J332">
            <v>0</v>
          </cell>
          <cell r="K332">
            <v>0</v>
          </cell>
          <cell r="L332">
            <v>0</v>
          </cell>
          <cell r="N332">
            <v>0</v>
          </cell>
          <cell r="O332">
            <v>0</v>
          </cell>
          <cell r="P332">
            <v>0</v>
          </cell>
          <cell r="R332">
            <v>0</v>
          </cell>
          <cell r="S332">
            <v>0</v>
          </cell>
          <cell r="T332">
            <v>0</v>
          </cell>
          <cell r="V332">
            <v>0</v>
          </cell>
          <cell r="W332">
            <v>0</v>
          </cell>
          <cell r="X332">
            <v>0</v>
          </cell>
        </row>
        <row r="333">
          <cell r="A333">
            <v>0</v>
          </cell>
          <cell r="B333">
            <v>0</v>
          </cell>
          <cell r="C333">
            <v>0</v>
          </cell>
          <cell r="D333">
            <v>0</v>
          </cell>
          <cell r="E333">
            <v>0</v>
          </cell>
          <cell r="F333">
            <v>0</v>
          </cell>
          <cell r="G333">
            <v>0</v>
          </cell>
          <cell r="H333">
            <v>0</v>
          </cell>
          <cell r="J333">
            <v>0</v>
          </cell>
          <cell r="K333">
            <v>0</v>
          </cell>
          <cell r="L333">
            <v>0</v>
          </cell>
          <cell r="N333">
            <v>0</v>
          </cell>
          <cell r="O333">
            <v>0</v>
          </cell>
          <cell r="P333">
            <v>0</v>
          </cell>
          <cell r="R333">
            <v>0</v>
          </cell>
          <cell r="S333">
            <v>0</v>
          </cell>
          <cell r="T333">
            <v>0</v>
          </cell>
          <cell r="V333">
            <v>0</v>
          </cell>
          <cell r="W333">
            <v>0</v>
          </cell>
          <cell r="X333">
            <v>0</v>
          </cell>
        </row>
        <row r="334">
          <cell r="A334">
            <v>0</v>
          </cell>
          <cell r="B334">
            <v>0</v>
          </cell>
          <cell r="C334">
            <v>0</v>
          </cell>
          <cell r="D334">
            <v>0</v>
          </cell>
          <cell r="E334">
            <v>0</v>
          </cell>
          <cell r="F334">
            <v>0</v>
          </cell>
          <cell r="G334">
            <v>0</v>
          </cell>
          <cell r="H334">
            <v>0</v>
          </cell>
          <cell r="J334">
            <v>0</v>
          </cell>
          <cell r="K334">
            <v>0</v>
          </cell>
          <cell r="L334">
            <v>0</v>
          </cell>
          <cell r="N334">
            <v>0</v>
          </cell>
          <cell r="O334">
            <v>0</v>
          </cell>
          <cell r="P334">
            <v>0</v>
          </cell>
          <cell r="R334">
            <v>0</v>
          </cell>
          <cell r="S334">
            <v>0</v>
          </cell>
          <cell r="T334">
            <v>0</v>
          </cell>
          <cell r="V334">
            <v>0</v>
          </cell>
          <cell r="W334">
            <v>0</v>
          </cell>
          <cell r="X334">
            <v>0</v>
          </cell>
        </row>
        <row r="335">
          <cell r="A335">
            <v>0</v>
          </cell>
          <cell r="B335">
            <v>0</v>
          </cell>
          <cell r="C335">
            <v>0</v>
          </cell>
          <cell r="D335">
            <v>0</v>
          </cell>
          <cell r="E335">
            <v>0</v>
          </cell>
          <cell r="F335">
            <v>0</v>
          </cell>
          <cell r="G335">
            <v>0</v>
          </cell>
          <cell r="H335">
            <v>0</v>
          </cell>
          <cell r="J335">
            <v>0</v>
          </cell>
          <cell r="K335">
            <v>0</v>
          </cell>
          <cell r="L335">
            <v>0</v>
          </cell>
          <cell r="N335">
            <v>0</v>
          </cell>
          <cell r="O335">
            <v>0</v>
          </cell>
          <cell r="P335">
            <v>0</v>
          </cell>
          <cell r="R335">
            <v>0</v>
          </cell>
          <cell r="S335">
            <v>0</v>
          </cell>
          <cell r="T335">
            <v>0</v>
          </cell>
          <cell r="V335">
            <v>0</v>
          </cell>
          <cell r="W335">
            <v>0</v>
          </cell>
          <cell r="X335">
            <v>0</v>
          </cell>
        </row>
        <row r="336">
          <cell r="A336">
            <v>0</v>
          </cell>
          <cell r="B336">
            <v>0</v>
          </cell>
          <cell r="C336">
            <v>0</v>
          </cell>
          <cell r="D336">
            <v>0</v>
          </cell>
          <cell r="E336">
            <v>0</v>
          </cell>
          <cell r="F336">
            <v>0</v>
          </cell>
          <cell r="G336">
            <v>0</v>
          </cell>
          <cell r="H336">
            <v>0</v>
          </cell>
          <cell r="J336">
            <v>0</v>
          </cell>
          <cell r="K336">
            <v>0</v>
          </cell>
          <cell r="L336">
            <v>0</v>
          </cell>
          <cell r="N336">
            <v>0</v>
          </cell>
          <cell r="O336">
            <v>0</v>
          </cell>
          <cell r="P336">
            <v>0</v>
          </cell>
          <cell r="R336">
            <v>0</v>
          </cell>
          <cell r="S336">
            <v>0</v>
          </cell>
          <cell r="T336">
            <v>0</v>
          </cell>
          <cell r="V336">
            <v>0</v>
          </cell>
          <cell r="W336">
            <v>0</v>
          </cell>
          <cell r="X336">
            <v>0</v>
          </cell>
        </row>
        <row r="337">
          <cell r="A337">
            <v>0</v>
          </cell>
          <cell r="B337">
            <v>0</v>
          </cell>
          <cell r="C337">
            <v>0</v>
          </cell>
          <cell r="D337">
            <v>0</v>
          </cell>
          <cell r="E337">
            <v>0</v>
          </cell>
          <cell r="F337">
            <v>0</v>
          </cell>
          <cell r="G337">
            <v>0</v>
          </cell>
          <cell r="H337">
            <v>0</v>
          </cell>
          <cell r="J337">
            <v>0</v>
          </cell>
          <cell r="K337">
            <v>0</v>
          </cell>
          <cell r="L337">
            <v>0</v>
          </cell>
          <cell r="N337">
            <v>0</v>
          </cell>
          <cell r="O337">
            <v>0</v>
          </cell>
          <cell r="P337">
            <v>0</v>
          </cell>
          <cell r="R337">
            <v>0</v>
          </cell>
          <cell r="S337">
            <v>0</v>
          </cell>
          <cell r="T337">
            <v>0</v>
          </cell>
          <cell r="V337">
            <v>0</v>
          </cell>
          <cell r="W337">
            <v>0</v>
          </cell>
          <cell r="X337">
            <v>0</v>
          </cell>
        </row>
        <row r="338">
          <cell r="A338">
            <v>0</v>
          </cell>
          <cell r="B338">
            <v>0</v>
          </cell>
          <cell r="C338">
            <v>0</v>
          </cell>
          <cell r="D338">
            <v>0</v>
          </cell>
          <cell r="E338">
            <v>0</v>
          </cell>
          <cell r="F338">
            <v>0</v>
          </cell>
          <cell r="G338">
            <v>0</v>
          </cell>
          <cell r="H338">
            <v>0</v>
          </cell>
          <cell r="J338">
            <v>0</v>
          </cell>
          <cell r="K338">
            <v>0</v>
          </cell>
          <cell r="L338">
            <v>0</v>
          </cell>
          <cell r="N338">
            <v>0</v>
          </cell>
          <cell r="O338">
            <v>0</v>
          </cell>
          <cell r="P338">
            <v>0</v>
          </cell>
          <cell r="R338">
            <v>0</v>
          </cell>
          <cell r="S338">
            <v>0</v>
          </cell>
          <cell r="T338">
            <v>0</v>
          </cell>
          <cell r="V338">
            <v>0</v>
          </cell>
          <cell r="W338">
            <v>0</v>
          </cell>
          <cell r="X338">
            <v>0</v>
          </cell>
        </row>
        <row r="339">
          <cell r="A339">
            <v>0</v>
          </cell>
          <cell r="B339">
            <v>0</v>
          </cell>
          <cell r="C339">
            <v>0</v>
          </cell>
          <cell r="D339">
            <v>0</v>
          </cell>
          <cell r="E339">
            <v>0</v>
          </cell>
          <cell r="F339">
            <v>0</v>
          </cell>
          <cell r="G339">
            <v>0</v>
          </cell>
          <cell r="H339">
            <v>0</v>
          </cell>
          <cell r="J339">
            <v>0</v>
          </cell>
          <cell r="K339">
            <v>0</v>
          </cell>
          <cell r="L339">
            <v>0</v>
          </cell>
          <cell r="N339">
            <v>0</v>
          </cell>
          <cell r="O339">
            <v>0</v>
          </cell>
          <cell r="P339">
            <v>0</v>
          </cell>
          <cell r="R339">
            <v>0</v>
          </cell>
          <cell r="S339">
            <v>0</v>
          </cell>
          <cell r="T339">
            <v>0</v>
          </cell>
          <cell r="V339">
            <v>0</v>
          </cell>
          <cell r="W339">
            <v>0</v>
          </cell>
          <cell r="X339">
            <v>0</v>
          </cell>
        </row>
        <row r="340">
          <cell r="A340">
            <v>0</v>
          </cell>
          <cell r="B340">
            <v>0</v>
          </cell>
          <cell r="C340">
            <v>0</v>
          </cell>
          <cell r="D340">
            <v>0</v>
          </cell>
          <cell r="E340">
            <v>0</v>
          </cell>
          <cell r="F340">
            <v>0</v>
          </cell>
          <cell r="G340">
            <v>0</v>
          </cell>
          <cell r="H340">
            <v>0</v>
          </cell>
          <cell r="J340">
            <v>0</v>
          </cell>
          <cell r="K340">
            <v>0</v>
          </cell>
          <cell r="L340">
            <v>0</v>
          </cell>
          <cell r="N340">
            <v>0</v>
          </cell>
          <cell r="O340">
            <v>0</v>
          </cell>
          <cell r="P340">
            <v>0</v>
          </cell>
          <cell r="R340">
            <v>0</v>
          </cell>
          <cell r="S340">
            <v>0</v>
          </cell>
          <cell r="T340">
            <v>0</v>
          </cell>
          <cell r="V340">
            <v>0</v>
          </cell>
          <cell r="W340">
            <v>0</v>
          </cell>
          <cell r="X340">
            <v>0</v>
          </cell>
        </row>
        <row r="341">
          <cell r="A341">
            <v>0</v>
          </cell>
          <cell r="B341">
            <v>0</v>
          </cell>
          <cell r="C341">
            <v>0</v>
          </cell>
          <cell r="D341">
            <v>0</v>
          </cell>
          <cell r="E341">
            <v>0</v>
          </cell>
          <cell r="F341">
            <v>0</v>
          </cell>
          <cell r="G341">
            <v>0</v>
          </cell>
          <cell r="H341">
            <v>0</v>
          </cell>
          <cell r="J341">
            <v>0</v>
          </cell>
          <cell r="K341">
            <v>0</v>
          </cell>
          <cell r="L341">
            <v>0</v>
          </cell>
          <cell r="N341">
            <v>0</v>
          </cell>
          <cell r="O341">
            <v>0</v>
          </cell>
          <cell r="P341">
            <v>0</v>
          </cell>
          <cell r="R341">
            <v>0</v>
          </cell>
          <cell r="S341">
            <v>0</v>
          </cell>
          <cell r="T341">
            <v>0</v>
          </cell>
          <cell r="V341">
            <v>0</v>
          </cell>
          <cell r="W341">
            <v>0</v>
          </cell>
          <cell r="X341">
            <v>0</v>
          </cell>
        </row>
        <row r="342">
          <cell r="A342">
            <v>0</v>
          </cell>
          <cell r="B342">
            <v>0</v>
          </cell>
          <cell r="C342">
            <v>0</v>
          </cell>
          <cell r="D342">
            <v>0</v>
          </cell>
          <cell r="E342">
            <v>0</v>
          </cell>
          <cell r="F342">
            <v>0</v>
          </cell>
          <cell r="G342">
            <v>0</v>
          </cell>
          <cell r="H342">
            <v>0</v>
          </cell>
          <cell r="J342">
            <v>0</v>
          </cell>
          <cell r="K342">
            <v>0</v>
          </cell>
          <cell r="L342">
            <v>0</v>
          </cell>
          <cell r="N342">
            <v>0</v>
          </cell>
          <cell r="O342">
            <v>0</v>
          </cell>
          <cell r="P342">
            <v>0</v>
          </cell>
          <cell r="R342">
            <v>0</v>
          </cell>
          <cell r="S342">
            <v>0</v>
          </cell>
          <cell r="T342">
            <v>0</v>
          </cell>
          <cell r="V342">
            <v>0</v>
          </cell>
          <cell r="W342">
            <v>0</v>
          </cell>
          <cell r="X342">
            <v>0</v>
          </cell>
        </row>
        <row r="343">
          <cell r="A343">
            <v>0</v>
          </cell>
          <cell r="B343">
            <v>0</v>
          </cell>
          <cell r="C343">
            <v>0</v>
          </cell>
          <cell r="D343">
            <v>0</v>
          </cell>
          <cell r="E343">
            <v>0</v>
          </cell>
          <cell r="F343">
            <v>0</v>
          </cell>
          <cell r="G343">
            <v>0</v>
          </cell>
          <cell r="H343">
            <v>0</v>
          </cell>
          <cell r="J343">
            <v>0</v>
          </cell>
          <cell r="K343">
            <v>0</v>
          </cell>
          <cell r="L343">
            <v>0</v>
          </cell>
          <cell r="N343">
            <v>0</v>
          </cell>
          <cell r="O343">
            <v>0</v>
          </cell>
          <cell r="P343">
            <v>0</v>
          </cell>
          <cell r="R343">
            <v>0</v>
          </cell>
          <cell r="S343">
            <v>0</v>
          </cell>
          <cell r="T343">
            <v>0</v>
          </cell>
          <cell r="V343">
            <v>0</v>
          </cell>
          <cell r="W343">
            <v>0</v>
          </cell>
          <cell r="X343">
            <v>0</v>
          </cell>
        </row>
        <row r="344">
          <cell r="A344">
            <v>0</v>
          </cell>
          <cell r="B344">
            <v>0</v>
          </cell>
          <cell r="C344">
            <v>0</v>
          </cell>
          <cell r="D344">
            <v>0</v>
          </cell>
          <cell r="E344">
            <v>0</v>
          </cell>
          <cell r="F344">
            <v>0</v>
          </cell>
          <cell r="G344">
            <v>0</v>
          </cell>
          <cell r="H344">
            <v>0</v>
          </cell>
          <cell r="J344">
            <v>0</v>
          </cell>
          <cell r="K344">
            <v>0</v>
          </cell>
          <cell r="L344">
            <v>0</v>
          </cell>
          <cell r="N344">
            <v>0</v>
          </cell>
          <cell r="O344">
            <v>0</v>
          </cell>
          <cell r="P344">
            <v>0</v>
          </cell>
          <cell r="R344">
            <v>0</v>
          </cell>
          <cell r="S344">
            <v>0</v>
          </cell>
          <cell r="T344">
            <v>0</v>
          </cell>
          <cell r="V344">
            <v>0</v>
          </cell>
          <cell r="W344">
            <v>0</v>
          </cell>
          <cell r="X344">
            <v>0</v>
          </cell>
        </row>
        <row r="345">
          <cell r="A345">
            <v>0</v>
          </cell>
          <cell r="B345">
            <v>0</v>
          </cell>
          <cell r="C345">
            <v>0</v>
          </cell>
          <cell r="D345">
            <v>0</v>
          </cell>
          <cell r="E345">
            <v>0</v>
          </cell>
          <cell r="F345">
            <v>0</v>
          </cell>
          <cell r="G345">
            <v>0</v>
          </cell>
          <cell r="H345">
            <v>0</v>
          </cell>
          <cell r="J345">
            <v>0</v>
          </cell>
          <cell r="K345">
            <v>0</v>
          </cell>
          <cell r="L345">
            <v>0</v>
          </cell>
          <cell r="N345">
            <v>0</v>
          </cell>
          <cell r="O345">
            <v>0</v>
          </cell>
          <cell r="P345">
            <v>0</v>
          </cell>
          <cell r="R345">
            <v>0</v>
          </cell>
          <cell r="S345">
            <v>0</v>
          </cell>
          <cell r="T345">
            <v>0</v>
          </cell>
          <cell r="V345">
            <v>0</v>
          </cell>
          <cell r="W345">
            <v>0</v>
          </cell>
          <cell r="X345">
            <v>0</v>
          </cell>
        </row>
        <row r="346">
          <cell r="A346">
            <v>0</v>
          </cell>
          <cell r="B346">
            <v>0</v>
          </cell>
          <cell r="C346">
            <v>0</v>
          </cell>
          <cell r="D346">
            <v>0</v>
          </cell>
          <cell r="E346">
            <v>0</v>
          </cell>
          <cell r="F346">
            <v>0</v>
          </cell>
          <cell r="G346">
            <v>0</v>
          </cell>
          <cell r="H346">
            <v>0</v>
          </cell>
          <cell r="J346">
            <v>0</v>
          </cell>
          <cell r="K346">
            <v>0</v>
          </cell>
          <cell r="L346">
            <v>0</v>
          </cell>
          <cell r="N346">
            <v>0</v>
          </cell>
          <cell r="O346">
            <v>0</v>
          </cell>
          <cell r="P346">
            <v>0</v>
          </cell>
          <cell r="R346">
            <v>0</v>
          </cell>
          <cell r="S346">
            <v>0</v>
          </cell>
          <cell r="T346">
            <v>0</v>
          </cell>
          <cell r="V346">
            <v>0</v>
          </cell>
          <cell r="W346">
            <v>0</v>
          </cell>
          <cell r="X346">
            <v>0</v>
          </cell>
        </row>
        <row r="347">
          <cell r="A347">
            <v>0</v>
          </cell>
          <cell r="B347">
            <v>0</v>
          </cell>
          <cell r="C347">
            <v>0</v>
          </cell>
          <cell r="D347">
            <v>0</v>
          </cell>
          <cell r="E347">
            <v>0</v>
          </cell>
          <cell r="F347">
            <v>0</v>
          </cell>
          <cell r="G347">
            <v>0</v>
          </cell>
          <cell r="H347">
            <v>0</v>
          </cell>
          <cell r="J347">
            <v>0</v>
          </cell>
          <cell r="K347">
            <v>0</v>
          </cell>
          <cell r="L347">
            <v>0</v>
          </cell>
          <cell r="N347">
            <v>0</v>
          </cell>
          <cell r="O347">
            <v>0</v>
          </cell>
          <cell r="P347">
            <v>0</v>
          </cell>
          <cell r="R347">
            <v>0</v>
          </cell>
          <cell r="S347">
            <v>0</v>
          </cell>
          <cell r="T347">
            <v>0</v>
          </cell>
          <cell r="V347">
            <v>0</v>
          </cell>
          <cell r="W347">
            <v>0</v>
          </cell>
          <cell r="X347">
            <v>0</v>
          </cell>
        </row>
        <row r="348">
          <cell r="A348">
            <v>0</v>
          </cell>
          <cell r="B348">
            <v>0</v>
          </cell>
          <cell r="C348">
            <v>0</v>
          </cell>
          <cell r="D348">
            <v>0</v>
          </cell>
          <cell r="E348">
            <v>0</v>
          </cell>
          <cell r="F348">
            <v>0</v>
          </cell>
          <cell r="G348">
            <v>0</v>
          </cell>
          <cell r="H348">
            <v>0</v>
          </cell>
          <cell r="J348">
            <v>0</v>
          </cell>
          <cell r="K348">
            <v>0</v>
          </cell>
          <cell r="L348">
            <v>0</v>
          </cell>
          <cell r="N348">
            <v>0</v>
          </cell>
          <cell r="O348">
            <v>0</v>
          </cell>
          <cell r="P348">
            <v>0</v>
          </cell>
          <cell r="R348">
            <v>0</v>
          </cell>
          <cell r="S348">
            <v>0</v>
          </cell>
          <cell r="T348">
            <v>0</v>
          </cell>
          <cell r="V348">
            <v>0</v>
          </cell>
          <cell r="W348">
            <v>0</v>
          </cell>
          <cell r="X348">
            <v>0</v>
          </cell>
        </row>
        <row r="349">
          <cell r="A349">
            <v>0</v>
          </cell>
          <cell r="B349">
            <v>0</v>
          </cell>
          <cell r="C349">
            <v>0</v>
          </cell>
          <cell r="D349">
            <v>0</v>
          </cell>
          <cell r="E349">
            <v>0</v>
          </cell>
          <cell r="F349">
            <v>0</v>
          </cell>
          <cell r="G349">
            <v>0</v>
          </cell>
          <cell r="H349">
            <v>0</v>
          </cell>
          <cell r="J349">
            <v>0</v>
          </cell>
          <cell r="K349">
            <v>0</v>
          </cell>
          <cell r="L349">
            <v>0</v>
          </cell>
          <cell r="N349">
            <v>0</v>
          </cell>
          <cell r="O349">
            <v>0</v>
          </cell>
          <cell r="P349">
            <v>0</v>
          </cell>
          <cell r="R349">
            <v>0</v>
          </cell>
          <cell r="S349">
            <v>0</v>
          </cell>
          <cell r="T349">
            <v>0</v>
          </cell>
          <cell r="V349">
            <v>0</v>
          </cell>
          <cell r="W349">
            <v>0</v>
          </cell>
          <cell r="X349">
            <v>0</v>
          </cell>
        </row>
        <row r="350">
          <cell r="A350">
            <v>0</v>
          </cell>
          <cell r="B350">
            <v>0</v>
          </cell>
          <cell r="C350">
            <v>0</v>
          </cell>
          <cell r="D350">
            <v>0</v>
          </cell>
          <cell r="E350">
            <v>0</v>
          </cell>
          <cell r="F350">
            <v>0</v>
          </cell>
          <cell r="G350">
            <v>0</v>
          </cell>
          <cell r="H350">
            <v>0</v>
          </cell>
          <cell r="J350">
            <v>0</v>
          </cell>
          <cell r="K350">
            <v>0</v>
          </cell>
          <cell r="L350">
            <v>0</v>
          </cell>
          <cell r="N350">
            <v>0</v>
          </cell>
          <cell r="O350">
            <v>0</v>
          </cell>
          <cell r="P350">
            <v>0</v>
          </cell>
          <cell r="R350">
            <v>0</v>
          </cell>
          <cell r="S350">
            <v>0</v>
          </cell>
          <cell r="T350">
            <v>0</v>
          </cell>
          <cell r="V350">
            <v>0</v>
          </cell>
          <cell r="W350">
            <v>0</v>
          </cell>
          <cell r="X350">
            <v>0</v>
          </cell>
        </row>
        <row r="351">
          <cell r="A351">
            <v>0</v>
          </cell>
          <cell r="B351">
            <v>0</v>
          </cell>
          <cell r="C351">
            <v>0</v>
          </cell>
          <cell r="D351">
            <v>0</v>
          </cell>
          <cell r="E351">
            <v>0</v>
          </cell>
          <cell r="F351">
            <v>0</v>
          </cell>
          <cell r="G351">
            <v>0</v>
          </cell>
          <cell r="H351">
            <v>0</v>
          </cell>
          <cell r="J351">
            <v>0</v>
          </cell>
          <cell r="K351">
            <v>0</v>
          </cell>
          <cell r="L351">
            <v>0</v>
          </cell>
          <cell r="N351">
            <v>0</v>
          </cell>
          <cell r="O351">
            <v>0</v>
          </cell>
          <cell r="P351">
            <v>0</v>
          </cell>
          <cell r="R351">
            <v>0</v>
          </cell>
          <cell r="S351">
            <v>0</v>
          </cell>
          <cell r="T351">
            <v>0</v>
          </cell>
          <cell r="V351">
            <v>0</v>
          </cell>
          <cell r="W351">
            <v>0</v>
          </cell>
          <cell r="X351">
            <v>0</v>
          </cell>
        </row>
        <row r="352">
          <cell r="A352">
            <v>0</v>
          </cell>
          <cell r="B352">
            <v>0</v>
          </cell>
          <cell r="C352">
            <v>0</v>
          </cell>
          <cell r="D352">
            <v>0</v>
          </cell>
          <cell r="E352">
            <v>0</v>
          </cell>
          <cell r="F352">
            <v>0</v>
          </cell>
          <cell r="G352">
            <v>0</v>
          </cell>
          <cell r="H352">
            <v>0</v>
          </cell>
          <cell r="J352">
            <v>0</v>
          </cell>
          <cell r="K352">
            <v>0</v>
          </cell>
          <cell r="L352">
            <v>0</v>
          </cell>
          <cell r="N352">
            <v>0</v>
          </cell>
          <cell r="O352">
            <v>0</v>
          </cell>
          <cell r="P352">
            <v>0</v>
          </cell>
          <cell r="R352">
            <v>0</v>
          </cell>
          <cell r="S352">
            <v>0</v>
          </cell>
          <cell r="T352">
            <v>0</v>
          </cell>
          <cell r="V352">
            <v>0</v>
          </cell>
          <cell r="W352">
            <v>0</v>
          </cell>
          <cell r="X352">
            <v>0</v>
          </cell>
        </row>
        <row r="353">
          <cell r="A353">
            <v>0</v>
          </cell>
          <cell r="B353">
            <v>0</v>
          </cell>
          <cell r="C353">
            <v>0</v>
          </cell>
          <cell r="D353">
            <v>0</v>
          </cell>
          <cell r="E353">
            <v>0</v>
          </cell>
          <cell r="F353">
            <v>0</v>
          </cell>
          <cell r="G353">
            <v>0</v>
          </cell>
          <cell r="H353">
            <v>0</v>
          </cell>
          <cell r="J353">
            <v>0</v>
          </cell>
          <cell r="K353">
            <v>0</v>
          </cell>
          <cell r="L353">
            <v>0</v>
          </cell>
          <cell r="N353">
            <v>0</v>
          </cell>
          <cell r="O353">
            <v>0</v>
          </cell>
          <cell r="P353">
            <v>0</v>
          </cell>
          <cell r="R353">
            <v>0</v>
          </cell>
          <cell r="S353">
            <v>0</v>
          </cell>
          <cell r="T353">
            <v>0</v>
          </cell>
          <cell r="V353">
            <v>0</v>
          </cell>
          <cell r="W353">
            <v>0</v>
          </cell>
          <cell r="X353">
            <v>0</v>
          </cell>
        </row>
        <row r="354">
          <cell r="A354">
            <v>0</v>
          </cell>
          <cell r="B354">
            <v>0</v>
          </cell>
          <cell r="C354">
            <v>0</v>
          </cell>
          <cell r="D354">
            <v>0</v>
          </cell>
          <cell r="E354">
            <v>0</v>
          </cell>
          <cell r="F354">
            <v>0</v>
          </cell>
          <cell r="G354">
            <v>0</v>
          </cell>
          <cell r="H354">
            <v>0</v>
          </cell>
          <cell r="J354">
            <v>0</v>
          </cell>
          <cell r="K354">
            <v>0</v>
          </cell>
          <cell r="L354">
            <v>0</v>
          </cell>
          <cell r="N354">
            <v>0</v>
          </cell>
          <cell r="O354">
            <v>0</v>
          </cell>
          <cell r="P354">
            <v>0</v>
          </cell>
          <cell r="R354">
            <v>0</v>
          </cell>
          <cell r="S354">
            <v>0</v>
          </cell>
          <cell r="T354">
            <v>0</v>
          </cell>
          <cell r="V354">
            <v>0</v>
          </cell>
          <cell r="W354">
            <v>0</v>
          </cell>
          <cell r="X354">
            <v>0</v>
          </cell>
        </row>
        <row r="355">
          <cell r="A355">
            <v>0</v>
          </cell>
          <cell r="B355">
            <v>0</v>
          </cell>
          <cell r="C355">
            <v>0</v>
          </cell>
          <cell r="D355">
            <v>0</v>
          </cell>
          <cell r="E355">
            <v>0</v>
          </cell>
          <cell r="F355">
            <v>0</v>
          </cell>
          <cell r="G355">
            <v>0</v>
          </cell>
          <cell r="H355">
            <v>0</v>
          </cell>
          <cell r="J355">
            <v>0</v>
          </cell>
          <cell r="K355">
            <v>0</v>
          </cell>
          <cell r="L355">
            <v>0</v>
          </cell>
          <cell r="N355">
            <v>0</v>
          </cell>
          <cell r="O355">
            <v>0</v>
          </cell>
          <cell r="P355">
            <v>0</v>
          </cell>
          <cell r="R355">
            <v>0</v>
          </cell>
          <cell r="S355">
            <v>0</v>
          </cell>
          <cell r="T355">
            <v>0</v>
          </cell>
          <cell r="V355">
            <v>0</v>
          </cell>
          <cell r="W355">
            <v>0</v>
          </cell>
          <cell r="X355">
            <v>0</v>
          </cell>
        </row>
        <row r="356">
          <cell r="A356">
            <v>0</v>
          </cell>
          <cell r="B356">
            <v>0</v>
          </cell>
          <cell r="C356">
            <v>0</v>
          </cell>
          <cell r="D356">
            <v>0</v>
          </cell>
          <cell r="E356">
            <v>0</v>
          </cell>
          <cell r="F356">
            <v>0</v>
          </cell>
          <cell r="G356">
            <v>0</v>
          </cell>
          <cell r="H356">
            <v>0</v>
          </cell>
          <cell r="J356">
            <v>0</v>
          </cell>
          <cell r="K356">
            <v>0</v>
          </cell>
          <cell r="L356">
            <v>0</v>
          </cell>
          <cell r="N356">
            <v>0</v>
          </cell>
          <cell r="O356">
            <v>0</v>
          </cell>
          <cell r="P356">
            <v>0</v>
          </cell>
          <cell r="R356">
            <v>0</v>
          </cell>
          <cell r="S356">
            <v>0</v>
          </cell>
          <cell r="T356">
            <v>0</v>
          </cell>
          <cell r="V356">
            <v>0</v>
          </cell>
          <cell r="W356">
            <v>0</v>
          </cell>
          <cell r="X356">
            <v>0</v>
          </cell>
        </row>
        <row r="357">
          <cell r="A357">
            <v>0</v>
          </cell>
          <cell r="B357">
            <v>0</v>
          </cell>
          <cell r="C357">
            <v>0</v>
          </cell>
          <cell r="D357">
            <v>0</v>
          </cell>
          <cell r="E357">
            <v>0</v>
          </cell>
          <cell r="F357">
            <v>0</v>
          </cell>
          <cell r="G357">
            <v>0</v>
          </cell>
          <cell r="H357">
            <v>0</v>
          </cell>
          <cell r="J357">
            <v>0</v>
          </cell>
          <cell r="K357">
            <v>0</v>
          </cell>
          <cell r="L357">
            <v>0</v>
          </cell>
          <cell r="N357">
            <v>0</v>
          </cell>
          <cell r="O357">
            <v>0</v>
          </cell>
          <cell r="P357">
            <v>0</v>
          </cell>
          <cell r="R357">
            <v>0</v>
          </cell>
          <cell r="S357">
            <v>0</v>
          </cell>
          <cell r="T357">
            <v>0</v>
          </cell>
          <cell r="V357">
            <v>0</v>
          </cell>
          <cell r="W357">
            <v>0</v>
          </cell>
          <cell r="X357">
            <v>0</v>
          </cell>
        </row>
        <row r="358">
          <cell r="A358">
            <v>0</v>
          </cell>
          <cell r="B358">
            <v>0</v>
          </cell>
          <cell r="C358">
            <v>0</v>
          </cell>
          <cell r="D358">
            <v>0</v>
          </cell>
          <cell r="E358">
            <v>0</v>
          </cell>
          <cell r="F358">
            <v>0</v>
          </cell>
          <cell r="G358">
            <v>0</v>
          </cell>
          <cell r="H358">
            <v>0</v>
          </cell>
          <cell r="J358">
            <v>0</v>
          </cell>
          <cell r="K358">
            <v>0</v>
          </cell>
          <cell r="L358">
            <v>0</v>
          </cell>
          <cell r="N358">
            <v>0</v>
          </cell>
          <cell r="O358">
            <v>0</v>
          </cell>
          <cell r="P358">
            <v>0</v>
          </cell>
          <cell r="R358">
            <v>0</v>
          </cell>
          <cell r="S358">
            <v>0</v>
          </cell>
          <cell r="T358">
            <v>0</v>
          </cell>
          <cell r="V358">
            <v>0</v>
          </cell>
          <cell r="W358">
            <v>0</v>
          </cell>
          <cell r="X358">
            <v>0</v>
          </cell>
        </row>
        <row r="359">
          <cell r="A359">
            <v>0</v>
          </cell>
          <cell r="B359">
            <v>0</v>
          </cell>
          <cell r="C359">
            <v>0</v>
          </cell>
          <cell r="D359">
            <v>0</v>
          </cell>
          <cell r="E359">
            <v>0</v>
          </cell>
          <cell r="F359">
            <v>0</v>
          </cell>
          <cell r="G359">
            <v>0</v>
          </cell>
          <cell r="H359">
            <v>0</v>
          </cell>
          <cell r="J359">
            <v>0</v>
          </cell>
          <cell r="K359">
            <v>0</v>
          </cell>
          <cell r="L359">
            <v>0</v>
          </cell>
          <cell r="N359">
            <v>0</v>
          </cell>
          <cell r="O359">
            <v>0</v>
          </cell>
          <cell r="P359">
            <v>0</v>
          </cell>
          <cell r="R359">
            <v>0</v>
          </cell>
          <cell r="S359">
            <v>0</v>
          </cell>
          <cell r="T359">
            <v>0</v>
          </cell>
          <cell r="V359">
            <v>0</v>
          </cell>
          <cell r="W359">
            <v>0</v>
          </cell>
          <cell r="X359">
            <v>0</v>
          </cell>
        </row>
        <row r="360">
          <cell r="A360">
            <v>0</v>
          </cell>
          <cell r="B360">
            <v>0</v>
          </cell>
          <cell r="C360">
            <v>0</v>
          </cell>
          <cell r="D360">
            <v>0</v>
          </cell>
          <cell r="E360">
            <v>0</v>
          </cell>
          <cell r="F360">
            <v>0</v>
          </cell>
          <cell r="G360">
            <v>0</v>
          </cell>
          <cell r="H360">
            <v>0</v>
          </cell>
          <cell r="J360">
            <v>0</v>
          </cell>
          <cell r="K360">
            <v>0</v>
          </cell>
          <cell r="L360">
            <v>0</v>
          </cell>
          <cell r="N360">
            <v>0</v>
          </cell>
          <cell r="O360">
            <v>0</v>
          </cell>
          <cell r="P360">
            <v>0</v>
          </cell>
          <cell r="R360">
            <v>0</v>
          </cell>
          <cell r="S360">
            <v>0</v>
          </cell>
          <cell r="T360">
            <v>0</v>
          </cell>
          <cell r="V360">
            <v>0</v>
          </cell>
          <cell r="W360">
            <v>0</v>
          </cell>
          <cell r="X360">
            <v>0</v>
          </cell>
        </row>
        <row r="361">
          <cell r="A361">
            <v>0</v>
          </cell>
          <cell r="B361">
            <v>0</v>
          </cell>
          <cell r="C361">
            <v>0</v>
          </cell>
          <cell r="D361">
            <v>0</v>
          </cell>
          <cell r="E361">
            <v>0</v>
          </cell>
          <cell r="F361">
            <v>0</v>
          </cell>
          <cell r="G361">
            <v>0</v>
          </cell>
          <cell r="H361">
            <v>0</v>
          </cell>
          <cell r="J361">
            <v>0</v>
          </cell>
          <cell r="K361">
            <v>0</v>
          </cell>
          <cell r="L361">
            <v>0</v>
          </cell>
          <cell r="N361">
            <v>0</v>
          </cell>
          <cell r="O361">
            <v>0</v>
          </cell>
          <cell r="P361">
            <v>0</v>
          </cell>
          <cell r="R361">
            <v>0</v>
          </cell>
          <cell r="S361">
            <v>0</v>
          </cell>
          <cell r="T361">
            <v>0</v>
          </cell>
          <cell r="V361">
            <v>0</v>
          </cell>
          <cell r="W361">
            <v>0</v>
          </cell>
          <cell r="X361">
            <v>0</v>
          </cell>
        </row>
        <row r="362">
          <cell r="A362">
            <v>0</v>
          </cell>
          <cell r="B362">
            <v>0</v>
          </cell>
          <cell r="C362">
            <v>0</v>
          </cell>
          <cell r="D362">
            <v>0</v>
          </cell>
          <cell r="E362">
            <v>0</v>
          </cell>
          <cell r="F362">
            <v>0</v>
          </cell>
          <cell r="G362">
            <v>0</v>
          </cell>
          <cell r="H362">
            <v>0</v>
          </cell>
          <cell r="J362">
            <v>0</v>
          </cell>
          <cell r="K362">
            <v>0</v>
          </cell>
          <cell r="L362">
            <v>0</v>
          </cell>
          <cell r="N362">
            <v>0</v>
          </cell>
          <cell r="O362">
            <v>0</v>
          </cell>
          <cell r="P362">
            <v>0</v>
          </cell>
          <cell r="R362">
            <v>0</v>
          </cell>
          <cell r="S362">
            <v>0</v>
          </cell>
          <cell r="T362">
            <v>0</v>
          </cell>
          <cell r="V362">
            <v>0</v>
          </cell>
          <cell r="W362">
            <v>0</v>
          </cell>
          <cell r="X362">
            <v>0</v>
          </cell>
        </row>
        <row r="363">
          <cell r="A363">
            <v>0</v>
          </cell>
          <cell r="B363">
            <v>0</v>
          </cell>
          <cell r="C363">
            <v>0</v>
          </cell>
          <cell r="D363">
            <v>0</v>
          </cell>
          <cell r="E363">
            <v>0</v>
          </cell>
          <cell r="F363">
            <v>0</v>
          </cell>
          <cell r="G363">
            <v>0</v>
          </cell>
          <cell r="H363">
            <v>0</v>
          </cell>
          <cell r="J363">
            <v>0</v>
          </cell>
          <cell r="K363">
            <v>0</v>
          </cell>
          <cell r="L363">
            <v>0</v>
          </cell>
          <cell r="N363">
            <v>0</v>
          </cell>
          <cell r="O363">
            <v>0</v>
          </cell>
          <cell r="P363">
            <v>0</v>
          </cell>
          <cell r="R363">
            <v>0</v>
          </cell>
          <cell r="S363">
            <v>0</v>
          </cell>
          <cell r="T363">
            <v>0</v>
          </cell>
          <cell r="V363">
            <v>0</v>
          </cell>
          <cell r="W363">
            <v>0</v>
          </cell>
          <cell r="X363">
            <v>0</v>
          </cell>
        </row>
        <row r="364">
          <cell r="A364">
            <v>0</v>
          </cell>
          <cell r="B364">
            <v>0</v>
          </cell>
          <cell r="C364">
            <v>0</v>
          </cell>
          <cell r="D364">
            <v>0</v>
          </cell>
          <cell r="E364">
            <v>0</v>
          </cell>
          <cell r="F364">
            <v>0</v>
          </cell>
          <cell r="G364">
            <v>0</v>
          </cell>
          <cell r="H364">
            <v>0</v>
          </cell>
          <cell r="J364">
            <v>0</v>
          </cell>
          <cell r="K364">
            <v>0</v>
          </cell>
          <cell r="L364">
            <v>0</v>
          </cell>
          <cell r="N364">
            <v>0</v>
          </cell>
          <cell r="O364">
            <v>0</v>
          </cell>
          <cell r="P364">
            <v>0</v>
          </cell>
          <cell r="R364">
            <v>0</v>
          </cell>
          <cell r="S364">
            <v>0</v>
          </cell>
          <cell r="T364">
            <v>0</v>
          </cell>
          <cell r="V364">
            <v>0</v>
          </cell>
          <cell r="W364">
            <v>0</v>
          </cell>
          <cell r="X364">
            <v>0</v>
          </cell>
        </row>
        <row r="365">
          <cell r="A365">
            <v>0</v>
          </cell>
          <cell r="B365">
            <v>0</v>
          </cell>
          <cell r="C365">
            <v>0</v>
          </cell>
          <cell r="D365">
            <v>0</v>
          </cell>
          <cell r="E365">
            <v>0</v>
          </cell>
          <cell r="F365">
            <v>0</v>
          </cell>
          <cell r="G365">
            <v>0</v>
          </cell>
          <cell r="H365">
            <v>0</v>
          </cell>
          <cell r="J365">
            <v>0</v>
          </cell>
          <cell r="K365">
            <v>0</v>
          </cell>
          <cell r="L365">
            <v>0</v>
          </cell>
          <cell r="N365">
            <v>0</v>
          </cell>
          <cell r="O365">
            <v>0</v>
          </cell>
          <cell r="P365">
            <v>0</v>
          </cell>
          <cell r="R365">
            <v>0</v>
          </cell>
          <cell r="S365">
            <v>0</v>
          </cell>
          <cell r="T365">
            <v>0</v>
          </cell>
          <cell r="V365">
            <v>0</v>
          </cell>
          <cell r="W365">
            <v>0</v>
          </cell>
          <cell r="X365">
            <v>0</v>
          </cell>
        </row>
        <row r="366">
          <cell r="A366">
            <v>0</v>
          </cell>
          <cell r="B366">
            <v>0</v>
          </cell>
          <cell r="C366">
            <v>0</v>
          </cell>
          <cell r="D366">
            <v>0</v>
          </cell>
          <cell r="E366">
            <v>0</v>
          </cell>
          <cell r="F366">
            <v>0</v>
          </cell>
          <cell r="G366">
            <v>0</v>
          </cell>
          <cell r="H366">
            <v>0</v>
          </cell>
          <cell r="J366">
            <v>0</v>
          </cell>
          <cell r="K366">
            <v>0</v>
          </cell>
          <cell r="L366">
            <v>0</v>
          </cell>
          <cell r="N366">
            <v>0</v>
          </cell>
          <cell r="O366">
            <v>0</v>
          </cell>
          <cell r="P366">
            <v>0</v>
          </cell>
          <cell r="R366">
            <v>0</v>
          </cell>
          <cell r="S366">
            <v>0</v>
          </cell>
          <cell r="T366">
            <v>0</v>
          </cell>
          <cell r="V366">
            <v>0</v>
          </cell>
          <cell r="W366">
            <v>0</v>
          </cell>
          <cell r="X366">
            <v>0</v>
          </cell>
        </row>
        <row r="367">
          <cell r="A367">
            <v>0</v>
          </cell>
          <cell r="B367">
            <v>0</v>
          </cell>
          <cell r="C367">
            <v>0</v>
          </cell>
          <cell r="D367">
            <v>0</v>
          </cell>
          <cell r="E367">
            <v>0</v>
          </cell>
          <cell r="F367">
            <v>0</v>
          </cell>
          <cell r="G367">
            <v>0</v>
          </cell>
          <cell r="H367">
            <v>0</v>
          </cell>
          <cell r="J367">
            <v>0</v>
          </cell>
          <cell r="K367">
            <v>0</v>
          </cell>
          <cell r="L367">
            <v>0</v>
          </cell>
          <cell r="N367">
            <v>0</v>
          </cell>
          <cell r="O367">
            <v>0</v>
          </cell>
          <cell r="P367">
            <v>0</v>
          </cell>
          <cell r="R367">
            <v>0</v>
          </cell>
          <cell r="S367">
            <v>0</v>
          </cell>
          <cell r="T367">
            <v>0</v>
          </cell>
          <cell r="V367">
            <v>0</v>
          </cell>
          <cell r="W367">
            <v>0</v>
          </cell>
          <cell r="X367">
            <v>0</v>
          </cell>
        </row>
        <row r="368">
          <cell r="A368">
            <v>0</v>
          </cell>
          <cell r="B368">
            <v>0</v>
          </cell>
          <cell r="C368">
            <v>0</v>
          </cell>
          <cell r="D368">
            <v>0</v>
          </cell>
          <cell r="E368">
            <v>0</v>
          </cell>
          <cell r="F368">
            <v>0</v>
          </cell>
          <cell r="G368">
            <v>0</v>
          </cell>
          <cell r="H368">
            <v>0</v>
          </cell>
          <cell r="J368">
            <v>0</v>
          </cell>
          <cell r="K368">
            <v>0</v>
          </cell>
          <cell r="L368">
            <v>0</v>
          </cell>
          <cell r="N368">
            <v>0</v>
          </cell>
          <cell r="O368">
            <v>0</v>
          </cell>
          <cell r="P368">
            <v>0</v>
          </cell>
          <cell r="R368">
            <v>0</v>
          </cell>
          <cell r="S368">
            <v>0</v>
          </cell>
          <cell r="T368">
            <v>0</v>
          </cell>
          <cell r="V368">
            <v>0</v>
          </cell>
          <cell r="W368">
            <v>0</v>
          </cell>
          <cell r="X368">
            <v>0</v>
          </cell>
        </row>
        <row r="369">
          <cell r="A369">
            <v>0</v>
          </cell>
          <cell r="B369">
            <v>0</v>
          </cell>
          <cell r="C369">
            <v>0</v>
          </cell>
          <cell r="D369">
            <v>0</v>
          </cell>
          <cell r="E369">
            <v>0</v>
          </cell>
          <cell r="F369">
            <v>0</v>
          </cell>
          <cell r="G369">
            <v>0</v>
          </cell>
          <cell r="H369">
            <v>0</v>
          </cell>
          <cell r="J369">
            <v>0</v>
          </cell>
          <cell r="K369">
            <v>0</v>
          </cell>
          <cell r="L369">
            <v>0</v>
          </cell>
          <cell r="N369">
            <v>0</v>
          </cell>
          <cell r="O369">
            <v>0</v>
          </cell>
          <cell r="P369">
            <v>0</v>
          </cell>
          <cell r="R369">
            <v>0</v>
          </cell>
          <cell r="S369">
            <v>0</v>
          </cell>
          <cell r="T369">
            <v>0</v>
          </cell>
          <cell r="V369">
            <v>0</v>
          </cell>
          <cell r="W369">
            <v>0</v>
          </cell>
          <cell r="X369">
            <v>0</v>
          </cell>
        </row>
        <row r="370">
          <cell r="A370">
            <v>0</v>
          </cell>
          <cell r="B370">
            <v>0</v>
          </cell>
          <cell r="C370">
            <v>0</v>
          </cell>
          <cell r="D370">
            <v>0</v>
          </cell>
          <cell r="E370">
            <v>0</v>
          </cell>
          <cell r="F370">
            <v>0</v>
          </cell>
          <cell r="G370">
            <v>0</v>
          </cell>
          <cell r="H370">
            <v>0</v>
          </cell>
          <cell r="J370">
            <v>0</v>
          </cell>
          <cell r="K370">
            <v>0</v>
          </cell>
          <cell r="L370">
            <v>0</v>
          </cell>
          <cell r="N370">
            <v>0</v>
          </cell>
          <cell r="O370">
            <v>0</v>
          </cell>
          <cell r="P370">
            <v>0</v>
          </cell>
          <cell r="R370">
            <v>0</v>
          </cell>
          <cell r="S370">
            <v>0</v>
          </cell>
          <cell r="T370">
            <v>0</v>
          </cell>
          <cell r="V370">
            <v>0</v>
          </cell>
          <cell r="W370">
            <v>0</v>
          </cell>
          <cell r="X370">
            <v>0</v>
          </cell>
        </row>
        <row r="371">
          <cell r="A371">
            <v>0</v>
          </cell>
          <cell r="B371">
            <v>0</v>
          </cell>
          <cell r="C371">
            <v>0</v>
          </cell>
          <cell r="D371">
            <v>0</v>
          </cell>
          <cell r="E371">
            <v>0</v>
          </cell>
          <cell r="F371">
            <v>0</v>
          </cell>
          <cell r="G371">
            <v>0</v>
          </cell>
          <cell r="H371">
            <v>0</v>
          </cell>
          <cell r="J371">
            <v>0</v>
          </cell>
          <cell r="K371">
            <v>0</v>
          </cell>
          <cell r="L371">
            <v>0</v>
          </cell>
          <cell r="N371">
            <v>0</v>
          </cell>
          <cell r="O371">
            <v>0</v>
          </cell>
          <cell r="P371">
            <v>0</v>
          </cell>
          <cell r="R371">
            <v>0</v>
          </cell>
          <cell r="S371">
            <v>0</v>
          </cell>
          <cell r="T371">
            <v>0</v>
          </cell>
          <cell r="V371">
            <v>0</v>
          </cell>
          <cell r="W371">
            <v>0</v>
          </cell>
          <cell r="X371">
            <v>0</v>
          </cell>
        </row>
        <row r="372">
          <cell r="A372">
            <v>0</v>
          </cell>
          <cell r="B372">
            <v>0</v>
          </cell>
          <cell r="C372">
            <v>0</v>
          </cell>
          <cell r="D372">
            <v>0</v>
          </cell>
          <cell r="E372">
            <v>0</v>
          </cell>
          <cell r="F372">
            <v>0</v>
          </cell>
          <cell r="G372">
            <v>0</v>
          </cell>
          <cell r="H372">
            <v>0</v>
          </cell>
          <cell r="J372">
            <v>0</v>
          </cell>
          <cell r="K372">
            <v>0</v>
          </cell>
          <cell r="L372">
            <v>0</v>
          </cell>
          <cell r="N372">
            <v>0</v>
          </cell>
          <cell r="O372">
            <v>0</v>
          </cell>
          <cell r="P372">
            <v>0</v>
          </cell>
          <cell r="R372">
            <v>0</v>
          </cell>
          <cell r="S372">
            <v>0</v>
          </cell>
          <cell r="T372">
            <v>0</v>
          </cell>
          <cell r="V372">
            <v>0</v>
          </cell>
          <cell r="W372">
            <v>0</v>
          </cell>
          <cell r="X372">
            <v>0</v>
          </cell>
        </row>
        <row r="373">
          <cell r="A373">
            <v>0</v>
          </cell>
          <cell r="B373">
            <v>0</v>
          </cell>
          <cell r="C373">
            <v>0</v>
          </cell>
          <cell r="D373">
            <v>0</v>
          </cell>
          <cell r="E373">
            <v>0</v>
          </cell>
          <cell r="F373">
            <v>0</v>
          </cell>
          <cell r="G373">
            <v>0</v>
          </cell>
          <cell r="H373">
            <v>0</v>
          </cell>
          <cell r="J373">
            <v>0</v>
          </cell>
          <cell r="K373">
            <v>0</v>
          </cell>
          <cell r="L373">
            <v>0</v>
          </cell>
          <cell r="N373">
            <v>0</v>
          </cell>
          <cell r="O373">
            <v>0</v>
          </cell>
          <cell r="P373">
            <v>0</v>
          </cell>
          <cell r="R373">
            <v>0</v>
          </cell>
          <cell r="S373">
            <v>0</v>
          </cell>
          <cell r="T373">
            <v>0</v>
          </cell>
          <cell r="V373">
            <v>0</v>
          </cell>
          <cell r="W373">
            <v>0</v>
          </cell>
          <cell r="X373">
            <v>0</v>
          </cell>
        </row>
        <row r="374">
          <cell r="A374">
            <v>0</v>
          </cell>
          <cell r="B374">
            <v>0</v>
          </cell>
          <cell r="C374">
            <v>0</v>
          </cell>
          <cell r="D374">
            <v>0</v>
          </cell>
          <cell r="E374">
            <v>0</v>
          </cell>
          <cell r="F374">
            <v>0</v>
          </cell>
          <cell r="G374">
            <v>0</v>
          </cell>
          <cell r="H374">
            <v>0</v>
          </cell>
          <cell r="J374">
            <v>0</v>
          </cell>
          <cell r="K374">
            <v>0</v>
          </cell>
          <cell r="L374">
            <v>0</v>
          </cell>
          <cell r="N374">
            <v>0</v>
          </cell>
          <cell r="O374">
            <v>0</v>
          </cell>
          <cell r="P374">
            <v>0</v>
          </cell>
          <cell r="R374">
            <v>0</v>
          </cell>
          <cell r="S374">
            <v>0</v>
          </cell>
          <cell r="T374">
            <v>0</v>
          </cell>
          <cell r="V374">
            <v>0</v>
          </cell>
          <cell r="W374">
            <v>0</v>
          </cell>
          <cell r="X374">
            <v>0</v>
          </cell>
        </row>
        <row r="375">
          <cell r="A375">
            <v>0</v>
          </cell>
          <cell r="B375">
            <v>0</v>
          </cell>
          <cell r="C375">
            <v>0</v>
          </cell>
          <cell r="D375">
            <v>0</v>
          </cell>
          <cell r="E375">
            <v>0</v>
          </cell>
          <cell r="F375">
            <v>0</v>
          </cell>
          <cell r="G375">
            <v>0</v>
          </cell>
          <cell r="H375">
            <v>0</v>
          </cell>
          <cell r="J375">
            <v>0</v>
          </cell>
          <cell r="K375">
            <v>0</v>
          </cell>
          <cell r="L375">
            <v>0</v>
          </cell>
          <cell r="N375">
            <v>0</v>
          </cell>
          <cell r="O375">
            <v>0</v>
          </cell>
          <cell r="P375">
            <v>0</v>
          </cell>
          <cell r="R375">
            <v>0</v>
          </cell>
          <cell r="S375">
            <v>0</v>
          </cell>
          <cell r="T375">
            <v>0</v>
          </cell>
          <cell r="V375">
            <v>0</v>
          </cell>
          <cell r="W375">
            <v>0</v>
          </cell>
          <cell r="X375">
            <v>0</v>
          </cell>
        </row>
        <row r="376">
          <cell r="A376">
            <v>0</v>
          </cell>
          <cell r="B376">
            <v>0</v>
          </cell>
          <cell r="C376">
            <v>0</v>
          </cell>
          <cell r="D376">
            <v>0</v>
          </cell>
          <cell r="E376">
            <v>0</v>
          </cell>
          <cell r="F376">
            <v>0</v>
          </cell>
          <cell r="G376">
            <v>0</v>
          </cell>
          <cell r="H376">
            <v>0</v>
          </cell>
          <cell r="J376">
            <v>0</v>
          </cell>
          <cell r="K376">
            <v>0</v>
          </cell>
          <cell r="L376">
            <v>0</v>
          </cell>
          <cell r="N376">
            <v>0</v>
          </cell>
          <cell r="O376">
            <v>0</v>
          </cell>
          <cell r="P376">
            <v>0</v>
          </cell>
          <cell r="R376">
            <v>0</v>
          </cell>
          <cell r="S376">
            <v>0</v>
          </cell>
          <cell r="T376">
            <v>0</v>
          </cell>
          <cell r="V376">
            <v>0</v>
          </cell>
          <cell r="W376">
            <v>0</v>
          </cell>
          <cell r="X376">
            <v>0</v>
          </cell>
        </row>
        <row r="377">
          <cell r="A377">
            <v>0</v>
          </cell>
          <cell r="B377">
            <v>0</v>
          </cell>
          <cell r="C377">
            <v>0</v>
          </cell>
          <cell r="D377">
            <v>0</v>
          </cell>
          <cell r="E377">
            <v>0</v>
          </cell>
          <cell r="F377">
            <v>0</v>
          </cell>
          <cell r="G377">
            <v>0</v>
          </cell>
          <cell r="H377">
            <v>0</v>
          </cell>
          <cell r="J377">
            <v>0</v>
          </cell>
          <cell r="K377">
            <v>0</v>
          </cell>
          <cell r="L377">
            <v>0</v>
          </cell>
          <cell r="N377">
            <v>0</v>
          </cell>
          <cell r="O377">
            <v>0</v>
          </cell>
          <cell r="P377">
            <v>0</v>
          </cell>
          <cell r="R377">
            <v>0</v>
          </cell>
          <cell r="S377">
            <v>0</v>
          </cell>
          <cell r="T377">
            <v>0</v>
          </cell>
          <cell r="V377">
            <v>0</v>
          </cell>
          <cell r="W377">
            <v>0</v>
          </cell>
          <cell r="X377">
            <v>0</v>
          </cell>
        </row>
        <row r="378">
          <cell r="A378">
            <v>0</v>
          </cell>
          <cell r="B378">
            <v>0</v>
          </cell>
          <cell r="C378">
            <v>0</v>
          </cell>
          <cell r="D378">
            <v>0</v>
          </cell>
          <cell r="E378">
            <v>0</v>
          </cell>
          <cell r="F378">
            <v>0</v>
          </cell>
          <cell r="G378">
            <v>0</v>
          </cell>
          <cell r="H378">
            <v>0</v>
          </cell>
          <cell r="J378">
            <v>0</v>
          </cell>
          <cell r="K378">
            <v>0</v>
          </cell>
          <cell r="L378">
            <v>0</v>
          </cell>
          <cell r="N378">
            <v>0</v>
          </cell>
          <cell r="O378">
            <v>0</v>
          </cell>
          <cell r="P378">
            <v>0</v>
          </cell>
          <cell r="R378">
            <v>0</v>
          </cell>
          <cell r="S378">
            <v>0</v>
          </cell>
          <cell r="T378">
            <v>0</v>
          </cell>
          <cell r="V378">
            <v>0</v>
          </cell>
          <cell r="W378">
            <v>0</v>
          </cell>
          <cell r="X378">
            <v>0</v>
          </cell>
        </row>
        <row r="379">
          <cell r="A379">
            <v>0</v>
          </cell>
          <cell r="B379">
            <v>0</v>
          </cell>
          <cell r="C379">
            <v>0</v>
          </cell>
          <cell r="D379">
            <v>0</v>
          </cell>
          <cell r="E379">
            <v>0</v>
          </cell>
          <cell r="F379">
            <v>0</v>
          </cell>
          <cell r="G379">
            <v>0</v>
          </cell>
          <cell r="H379">
            <v>0</v>
          </cell>
          <cell r="J379">
            <v>0</v>
          </cell>
          <cell r="K379">
            <v>0</v>
          </cell>
          <cell r="L379">
            <v>0</v>
          </cell>
          <cell r="N379">
            <v>0</v>
          </cell>
          <cell r="O379">
            <v>0</v>
          </cell>
          <cell r="P379">
            <v>0</v>
          </cell>
          <cell r="R379">
            <v>0</v>
          </cell>
          <cell r="S379">
            <v>0</v>
          </cell>
          <cell r="T379">
            <v>0</v>
          </cell>
          <cell r="V379">
            <v>0</v>
          </cell>
          <cell r="W379">
            <v>0</v>
          </cell>
          <cell r="X379">
            <v>0</v>
          </cell>
        </row>
        <row r="380">
          <cell r="A380">
            <v>0</v>
          </cell>
          <cell r="B380">
            <v>0</v>
          </cell>
          <cell r="C380">
            <v>0</v>
          </cell>
          <cell r="D380">
            <v>0</v>
          </cell>
          <cell r="E380">
            <v>0</v>
          </cell>
          <cell r="F380">
            <v>0</v>
          </cell>
          <cell r="G380">
            <v>0</v>
          </cell>
          <cell r="H380">
            <v>0</v>
          </cell>
          <cell r="J380">
            <v>0</v>
          </cell>
          <cell r="K380">
            <v>0</v>
          </cell>
          <cell r="L380">
            <v>0</v>
          </cell>
          <cell r="N380">
            <v>0</v>
          </cell>
          <cell r="O380">
            <v>0</v>
          </cell>
          <cell r="P380">
            <v>0</v>
          </cell>
          <cell r="R380">
            <v>0</v>
          </cell>
          <cell r="S380">
            <v>0</v>
          </cell>
          <cell r="T380">
            <v>0</v>
          </cell>
          <cell r="V380">
            <v>0</v>
          </cell>
          <cell r="W380">
            <v>0</v>
          </cell>
          <cell r="X380">
            <v>0</v>
          </cell>
        </row>
        <row r="381">
          <cell r="A381">
            <v>0</v>
          </cell>
          <cell r="B381">
            <v>0</v>
          </cell>
          <cell r="C381">
            <v>0</v>
          </cell>
          <cell r="D381">
            <v>0</v>
          </cell>
          <cell r="E381">
            <v>0</v>
          </cell>
          <cell r="F381">
            <v>0</v>
          </cell>
          <cell r="G381">
            <v>0</v>
          </cell>
          <cell r="H381">
            <v>0</v>
          </cell>
          <cell r="J381">
            <v>0</v>
          </cell>
          <cell r="K381">
            <v>0</v>
          </cell>
          <cell r="L381">
            <v>0</v>
          </cell>
          <cell r="N381">
            <v>0</v>
          </cell>
          <cell r="O381">
            <v>0</v>
          </cell>
          <cell r="P381">
            <v>0</v>
          </cell>
          <cell r="R381">
            <v>0</v>
          </cell>
          <cell r="S381">
            <v>0</v>
          </cell>
          <cell r="T381">
            <v>0</v>
          </cell>
          <cell r="V381">
            <v>0</v>
          </cell>
          <cell r="W381">
            <v>0</v>
          </cell>
          <cell r="X381">
            <v>0</v>
          </cell>
        </row>
        <row r="382">
          <cell r="A382">
            <v>0</v>
          </cell>
          <cell r="B382">
            <v>0</v>
          </cell>
          <cell r="C382">
            <v>0</v>
          </cell>
          <cell r="D382">
            <v>0</v>
          </cell>
          <cell r="E382">
            <v>0</v>
          </cell>
          <cell r="F382">
            <v>0</v>
          </cell>
          <cell r="G382">
            <v>0</v>
          </cell>
          <cell r="H382">
            <v>0</v>
          </cell>
          <cell r="J382">
            <v>0</v>
          </cell>
          <cell r="K382">
            <v>0</v>
          </cell>
          <cell r="L382">
            <v>0</v>
          </cell>
          <cell r="N382">
            <v>0</v>
          </cell>
          <cell r="O382">
            <v>0</v>
          </cell>
          <cell r="P382">
            <v>0</v>
          </cell>
          <cell r="R382">
            <v>0</v>
          </cell>
          <cell r="S382">
            <v>0</v>
          </cell>
          <cell r="T382">
            <v>0</v>
          </cell>
          <cell r="V382">
            <v>0</v>
          </cell>
          <cell r="W382">
            <v>0</v>
          </cell>
          <cell r="X382">
            <v>0</v>
          </cell>
        </row>
        <row r="383">
          <cell r="A383">
            <v>0</v>
          </cell>
          <cell r="B383">
            <v>0</v>
          </cell>
          <cell r="C383">
            <v>0</v>
          </cell>
          <cell r="D383">
            <v>0</v>
          </cell>
          <cell r="E383">
            <v>0</v>
          </cell>
          <cell r="F383">
            <v>0</v>
          </cell>
          <cell r="G383">
            <v>0</v>
          </cell>
          <cell r="H383">
            <v>0</v>
          </cell>
          <cell r="J383">
            <v>0</v>
          </cell>
          <cell r="K383">
            <v>0</v>
          </cell>
          <cell r="L383">
            <v>0</v>
          </cell>
          <cell r="N383">
            <v>0</v>
          </cell>
          <cell r="O383">
            <v>0</v>
          </cell>
          <cell r="P383">
            <v>0</v>
          </cell>
          <cell r="R383">
            <v>0</v>
          </cell>
          <cell r="S383">
            <v>0</v>
          </cell>
          <cell r="T383">
            <v>0</v>
          </cell>
          <cell r="V383">
            <v>0</v>
          </cell>
          <cell r="W383">
            <v>0</v>
          </cell>
          <cell r="X383">
            <v>0</v>
          </cell>
        </row>
        <row r="384">
          <cell r="A384">
            <v>0</v>
          </cell>
          <cell r="B384">
            <v>0</v>
          </cell>
          <cell r="C384">
            <v>0</v>
          </cell>
          <cell r="D384">
            <v>0</v>
          </cell>
          <cell r="E384">
            <v>0</v>
          </cell>
          <cell r="F384">
            <v>0</v>
          </cell>
          <cell r="G384">
            <v>0</v>
          </cell>
          <cell r="H384">
            <v>0</v>
          </cell>
          <cell r="J384">
            <v>0</v>
          </cell>
          <cell r="K384">
            <v>0</v>
          </cell>
          <cell r="L384">
            <v>0</v>
          </cell>
          <cell r="N384">
            <v>0</v>
          </cell>
          <cell r="O384">
            <v>0</v>
          </cell>
          <cell r="P384">
            <v>0</v>
          </cell>
          <cell r="R384">
            <v>0</v>
          </cell>
          <cell r="S384">
            <v>0</v>
          </cell>
          <cell r="T384">
            <v>0</v>
          </cell>
          <cell r="V384">
            <v>0</v>
          </cell>
          <cell r="W384">
            <v>0</v>
          </cell>
          <cell r="X384">
            <v>0</v>
          </cell>
        </row>
        <row r="385">
          <cell r="A385">
            <v>0</v>
          </cell>
          <cell r="B385">
            <v>0</v>
          </cell>
          <cell r="C385">
            <v>0</v>
          </cell>
          <cell r="D385">
            <v>0</v>
          </cell>
          <cell r="E385">
            <v>0</v>
          </cell>
          <cell r="F385">
            <v>0</v>
          </cell>
          <cell r="G385">
            <v>0</v>
          </cell>
          <cell r="H385">
            <v>0</v>
          </cell>
          <cell r="J385">
            <v>0</v>
          </cell>
          <cell r="K385">
            <v>0</v>
          </cell>
          <cell r="L385">
            <v>0</v>
          </cell>
          <cell r="N385">
            <v>0</v>
          </cell>
          <cell r="O385">
            <v>0</v>
          </cell>
          <cell r="P385">
            <v>0</v>
          </cell>
          <cell r="R385">
            <v>0</v>
          </cell>
          <cell r="S385">
            <v>0</v>
          </cell>
          <cell r="T385">
            <v>0</v>
          </cell>
          <cell r="V385">
            <v>0</v>
          </cell>
          <cell r="W385">
            <v>0</v>
          </cell>
          <cell r="X385">
            <v>0</v>
          </cell>
        </row>
        <row r="386">
          <cell r="A386">
            <v>0</v>
          </cell>
          <cell r="B386">
            <v>0</v>
          </cell>
          <cell r="C386">
            <v>0</v>
          </cell>
          <cell r="D386">
            <v>0</v>
          </cell>
          <cell r="E386">
            <v>0</v>
          </cell>
          <cell r="F386">
            <v>0</v>
          </cell>
          <cell r="G386">
            <v>0</v>
          </cell>
          <cell r="H386">
            <v>0</v>
          </cell>
          <cell r="J386">
            <v>0</v>
          </cell>
          <cell r="K386">
            <v>0</v>
          </cell>
          <cell r="L386">
            <v>0</v>
          </cell>
          <cell r="N386">
            <v>0</v>
          </cell>
          <cell r="O386">
            <v>0</v>
          </cell>
          <cell r="P386">
            <v>0</v>
          </cell>
          <cell r="R386">
            <v>0</v>
          </cell>
          <cell r="S386">
            <v>0</v>
          </cell>
          <cell r="T386">
            <v>0</v>
          </cell>
          <cell r="V386">
            <v>0</v>
          </cell>
          <cell r="W386">
            <v>0</v>
          </cell>
          <cell r="X386">
            <v>0</v>
          </cell>
        </row>
        <row r="387">
          <cell r="A387">
            <v>0</v>
          </cell>
          <cell r="B387">
            <v>0</v>
          </cell>
          <cell r="C387">
            <v>0</v>
          </cell>
          <cell r="D387">
            <v>0</v>
          </cell>
          <cell r="E387">
            <v>0</v>
          </cell>
          <cell r="F387">
            <v>0</v>
          </cell>
          <cell r="G387">
            <v>0</v>
          </cell>
          <cell r="H387">
            <v>0</v>
          </cell>
          <cell r="J387">
            <v>0</v>
          </cell>
          <cell r="K387">
            <v>0</v>
          </cell>
          <cell r="L387">
            <v>0</v>
          </cell>
          <cell r="N387">
            <v>0</v>
          </cell>
          <cell r="O387">
            <v>0</v>
          </cell>
          <cell r="P387">
            <v>0</v>
          </cell>
          <cell r="R387">
            <v>0</v>
          </cell>
          <cell r="S387">
            <v>0</v>
          </cell>
          <cell r="T387">
            <v>0</v>
          </cell>
          <cell r="V387">
            <v>0</v>
          </cell>
          <cell r="W387">
            <v>0</v>
          </cell>
          <cell r="X387">
            <v>0</v>
          </cell>
        </row>
        <row r="388">
          <cell r="A388">
            <v>0</v>
          </cell>
          <cell r="B388">
            <v>0</v>
          </cell>
          <cell r="C388">
            <v>0</v>
          </cell>
          <cell r="D388">
            <v>0</v>
          </cell>
          <cell r="E388">
            <v>0</v>
          </cell>
          <cell r="F388">
            <v>0</v>
          </cell>
          <cell r="G388">
            <v>0</v>
          </cell>
          <cell r="H388">
            <v>0</v>
          </cell>
          <cell r="J388">
            <v>0</v>
          </cell>
          <cell r="K388">
            <v>0</v>
          </cell>
          <cell r="L388">
            <v>0</v>
          </cell>
          <cell r="N388">
            <v>0</v>
          </cell>
          <cell r="O388">
            <v>0</v>
          </cell>
          <cell r="P388">
            <v>0</v>
          </cell>
          <cell r="R388">
            <v>0</v>
          </cell>
          <cell r="S388">
            <v>0</v>
          </cell>
          <cell r="T388">
            <v>0</v>
          </cell>
          <cell r="V388">
            <v>0</v>
          </cell>
          <cell r="W388">
            <v>0</v>
          </cell>
          <cell r="X388">
            <v>0</v>
          </cell>
        </row>
        <row r="389">
          <cell r="A389">
            <v>0</v>
          </cell>
          <cell r="B389">
            <v>0</v>
          </cell>
          <cell r="C389">
            <v>0</v>
          </cell>
          <cell r="D389">
            <v>0</v>
          </cell>
          <cell r="E389">
            <v>0</v>
          </cell>
          <cell r="F389">
            <v>0</v>
          </cell>
          <cell r="G389">
            <v>0</v>
          </cell>
          <cell r="H389">
            <v>0</v>
          </cell>
          <cell r="J389">
            <v>0</v>
          </cell>
          <cell r="K389">
            <v>0</v>
          </cell>
          <cell r="L389">
            <v>0</v>
          </cell>
          <cell r="N389">
            <v>0</v>
          </cell>
          <cell r="O389">
            <v>0</v>
          </cell>
          <cell r="P389">
            <v>0</v>
          </cell>
          <cell r="R389">
            <v>0</v>
          </cell>
          <cell r="S389">
            <v>0</v>
          </cell>
          <cell r="T389">
            <v>0</v>
          </cell>
          <cell r="V389">
            <v>0</v>
          </cell>
          <cell r="W389">
            <v>0</v>
          </cell>
          <cell r="X389">
            <v>0</v>
          </cell>
        </row>
        <row r="390">
          <cell r="A390">
            <v>0</v>
          </cell>
          <cell r="B390">
            <v>0</v>
          </cell>
          <cell r="C390">
            <v>0</v>
          </cell>
          <cell r="D390">
            <v>0</v>
          </cell>
          <cell r="E390">
            <v>0</v>
          </cell>
          <cell r="F390">
            <v>0</v>
          </cell>
          <cell r="G390">
            <v>0</v>
          </cell>
          <cell r="H390">
            <v>0</v>
          </cell>
          <cell r="J390">
            <v>0</v>
          </cell>
          <cell r="K390">
            <v>0</v>
          </cell>
          <cell r="L390">
            <v>0</v>
          </cell>
          <cell r="N390">
            <v>0</v>
          </cell>
          <cell r="O390">
            <v>0</v>
          </cell>
          <cell r="P390">
            <v>0</v>
          </cell>
          <cell r="R390">
            <v>0</v>
          </cell>
          <cell r="S390">
            <v>0</v>
          </cell>
          <cell r="T390">
            <v>0</v>
          </cell>
          <cell r="V390">
            <v>0</v>
          </cell>
          <cell r="W390">
            <v>0</v>
          </cell>
          <cell r="X390">
            <v>0</v>
          </cell>
        </row>
        <row r="391">
          <cell r="A391">
            <v>0</v>
          </cell>
          <cell r="B391">
            <v>0</v>
          </cell>
          <cell r="C391">
            <v>0</v>
          </cell>
          <cell r="D391">
            <v>0</v>
          </cell>
          <cell r="E391">
            <v>0</v>
          </cell>
          <cell r="F391">
            <v>0</v>
          </cell>
          <cell r="G391">
            <v>0</v>
          </cell>
          <cell r="H391">
            <v>0</v>
          </cell>
          <cell r="J391">
            <v>0</v>
          </cell>
          <cell r="K391">
            <v>0</v>
          </cell>
          <cell r="L391">
            <v>0</v>
          </cell>
          <cell r="N391">
            <v>0</v>
          </cell>
          <cell r="O391">
            <v>0</v>
          </cell>
          <cell r="P391">
            <v>0</v>
          </cell>
          <cell r="R391">
            <v>0</v>
          </cell>
          <cell r="S391">
            <v>0</v>
          </cell>
          <cell r="T391">
            <v>0</v>
          </cell>
          <cell r="V391">
            <v>0</v>
          </cell>
          <cell r="W391">
            <v>0</v>
          </cell>
          <cell r="X391">
            <v>0</v>
          </cell>
        </row>
        <row r="392">
          <cell r="A392">
            <v>0</v>
          </cell>
          <cell r="B392">
            <v>0</v>
          </cell>
          <cell r="C392">
            <v>0</v>
          </cell>
          <cell r="D392">
            <v>0</v>
          </cell>
          <cell r="E392">
            <v>0</v>
          </cell>
          <cell r="F392">
            <v>0</v>
          </cell>
          <cell r="G392">
            <v>0</v>
          </cell>
          <cell r="H392">
            <v>0</v>
          </cell>
          <cell r="J392">
            <v>0</v>
          </cell>
          <cell r="K392">
            <v>0</v>
          </cell>
          <cell r="L392">
            <v>0</v>
          </cell>
          <cell r="N392">
            <v>0</v>
          </cell>
          <cell r="O392">
            <v>0</v>
          </cell>
          <cell r="P392">
            <v>0</v>
          </cell>
          <cell r="R392">
            <v>0</v>
          </cell>
          <cell r="S392">
            <v>0</v>
          </cell>
          <cell r="T392">
            <v>0</v>
          </cell>
          <cell r="V392">
            <v>0</v>
          </cell>
          <cell r="W392">
            <v>0</v>
          </cell>
          <cell r="X392">
            <v>0</v>
          </cell>
        </row>
        <row r="393">
          <cell r="A393">
            <v>0</v>
          </cell>
          <cell r="B393">
            <v>0</v>
          </cell>
          <cell r="C393">
            <v>0</v>
          </cell>
          <cell r="D393">
            <v>0</v>
          </cell>
          <cell r="E393">
            <v>0</v>
          </cell>
          <cell r="F393">
            <v>0</v>
          </cell>
          <cell r="G393">
            <v>0</v>
          </cell>
          <cell r="H393">
            <v>0</v>
          </cell>
          <cell r="J393">
            <v>0</v>
          </cell>
          <cell r="K393">
            <v>0</v>
          </cell>
          <cell r="L393">
            <v>0</v>
          </cell>
          <cell r="N393">
            <v>0</v>
          </cell>
          <cell r="O393">
            <v>0</v>
          </cell>
          <cell r="P393">
            <v>0</v>
          </cell>
          <cell r="R393">
            <v>0</v>
          </cell>
          <cell r="S393">
            <v>0</v>
          </cell>
          <cell r="T393">
            <v>0</v>
          </cell>
          <cell r="V393">
            <v>0</v>
          </cell>
          <cell r="W393">
            <v>0</v>
          </cell>
          <cell r="X393">
            <v>0</v>
          </cell>
        </row>
        <row r="394">
          <cell r="A394">
            <v>0</v>
          </cell>
          <cell r="B394">
            <v>0</v>
          </cell>
          <cell r="C394">
            <v>0</v>
          </cell>
          <cell r="D394">
            <v>0</v>
          </cell>
          <cell r="E394">
            <v>0</v>
          </cell>
          <cell r="F394">
            <v>0</v>
          </cell>
          <cell r="G394">
            <v>0</v>
          </cell>
          <cell r="H394">
            <v>0</v>
          </cell>
          <cell r="J394">
            <v>0</v>
          </cell>
          <cell r="K394">
            <v>0</v>
          </cell>
          <cell r="L394">
            <v>0</v>
          </cell>
          <cell r="N394">
            <v>0</v>
          </cell>
          <cell r="O394">
            <v>0</v>
          </cell>
          <cell r="P394">
            <v>0</v>
          </cell>
          <cell r="R394">
            <v>0</v>
          </cell>
          <cell r="S394">
            <v>0</v>
          </cell>
          <cell r="T394">
            <v>0</v>
          </cell>
          <cell r="V394">
            <v>0</v>
          </cell>
          <cell r="W394">
            <v>0</v>
          </cell>
          <cell r="X394">
            <v>0</v>
          </cell>
        </row>
        <row r="395">
          <cell r="A395">
            <v>0</v>
          </cell>
          <cell r="B395">
            <v>0</v>
          </cell>
          <cell r="C395">
            <v>0</v>
          </cell>
          <cell r="D395">
            <v>0</v>
          </cell>
          <cell r="E395">
            <v>0</v>
          </cell>
          <cell r="F395">
            <v>0</v>
          </cell>
          <cell r="G395">
            <v>0</v>
          </cell>
          <cell r="H395">
            <v>0</v>
          </cell>
          <cell r="J395">
            <v>0</v>
          </cell>
          <cell r="K395">
            <v>0</v>
          </cell>
          <cell r="L395">
            <v>0</v>
          </cell>
          <cell r="N395">
            <v>0</v>
          </cell>
          <cell r="O395">
            <v>0</v>
          </cell>
          <cell r="P395">
            <v>0</v>
          </cell>
          <cell r="R395">
            <v>0</v>
          </cell>
          <cell r="S395">
            <v>0</v>
          </cell>
          <cell r="T395">
            <v>0</v>
          </cell>
          <cell r="V395">
            <v>0</v>
          </cell>
          <cell r="W395">
            <v>0</v>
          </cell>
          <cell r="X395">
            <v>0</v>
          </cell>
        </row>
        <row r="396">
          <cell r="A396">
            <v>0</v>
          </cell>
          <cell r="B396">
            <v>0</v>
          </cell>
          <cell r="C396">
            <v>0</v>
          </cell>
          <cell r="D396">
            <v>0</v>
          </cell>
          <cell r="E396">
            <v>0</v>
          </cell>
          <cell r="F396">
            <v>0</v>
          </cell>
          <cell r="G396">
            <v>0</v>
          </cell>
          <cell r="H396">
            <v>0</v>
          </cell>
          <cell r="J396">
            <v>0</v>
          </cell>
          <cell r="K396">
            <v>0</v>
          </cell>
          <cell r="L396">
            <v>0</v>
          </cell>
          <cell r="N396">
            <v>0</v>
          </cell>
          <cell r="O396">
            <v>0</v>
          </cell>
          <cell r="P396">
            <v>0</v>
          </cell>
          <cell r="R396">
            <v>0</v>
          </cell>
          <cell r="S396">
            <v>0</v>
          </cell>
          <cell r="T396">
            <v>0</v>
          </cell>
          <cell r="V396">
            <v>0</v>
          </cell>
          <cell r="W396">
            <v>0</v>
          </cell>
          <cell r="X396">
            <v>0</v>
          </cell>
        </row>
        <row r="397">
          <cell r="A397">
            <v>0</v>
          </cell>
          <cell r="B397">
            <v>0</v>
          </cell>
          <cell r="C397">
            <v>0</v>
          </cell>
          <cell r="D397">
            <v>0</v>
          </cell>
          <cell r="E397">
            <v>0</v>
          </cell>
          <cell r="F397">
            <v>0</v>
          </cell>
          <cell r="G397">
            <v>0</v>
          </cell>
          <cell r="H397">
            <v>0</v>
          </cell>
          <cell r="J397">
            <v>0</v>
          </cell>
          <cell r="K397">
            <v>0</v>
          </cell>
          <cell r="L397">
            <v>0</v>
          </cell>
          <cell r="N397">
            <v>0</v>
          </cell>
          <cell r="O397">
            <v>0</v>
          </cell>
          <cell r="P397">
            <v>0</v>
          </cell>
          <cell r="R397">
            <v>0</v>
          </cell>
          <cell r="S397">
            <v>0</v>
          </cell>
          <cell r="T397">
            <v>0</v>
          </cell>
          <cell r="V397">
            <v>0</v>
          </cell>
          <cell r="W397">
            <v>0</v>
          </cell>
          <cell r="X397">
            <v>0</v>
          </cell>
        </row>
        <row r="398">
          <cell r="A398">
            <v>0</v>
          </cell>
          <cell r="B398">
            <v>0</v>
          </cell>
          <cell r="C398">
            <v>0</v>
          </cell>
          <cell r="D398">
            <v>0</v>
          </cell>
          <cell r="E398">
            <v>0</v>
          </cell>
          <cell r="F398">
            <v>0</v>
          </cell>
          <cell r="G398">
            <v>0</v>
          </cell>
          <cell r="H398">
            <v>0</v>
          </cell>
          <cell r="J398">
            <v>0</v>
          </cell>
          <cell r="K398">
            <v>0</v>
          </cell>
          <cell r="L398">
            <v>0</v>
          </cell>
          <cell r="N398">
            <v>0</v>
          </cell>
          <cell r="O398">
            <v>0</v>
          </cell>
          <cell r="P398">
            <v>0</v>
          </cell>
          <cell r="R398">
            <v>0</v>
          </cell>
          <cell r="S398">
            <v>0</v>
          </cell>
          <cell r="T398">
            <v>0</v>
          </cell>
          <cell r="V398">
            <v>0</v>
          </cell>
          <cell r="W398">
            <v>0</v>
          </cell>
          <cell r="X398">
            <v>0</v>
          </cell>
        </row>
        <row r="399">
          <cell r="A399">
            <v>0</v>
          </cell>
          <cell r="B399">
            <v>0</v>
          </cell>
          <cell r="C399">
            <v>0</v>
          </cell>
          <cell r="D399">
            <v>0</v>
          </cell>
          <cell r="E399">
            <v>0</v>
          </cell>
          <cell r="F399">
            <v>0</v>
          </cell>
          <cell r="G399">
            <v>0</v>
          </cell>
          <cell r="H399">
            <v>0</v>
          </cell>
          <cell r="J399">
            <v>0</v>
          </cell>
          <cell r="K399">
            <v>0</v>
          </cell>
          <cell r="L399">
            <v>0</v>
          </cell>
          <cell r="N399">
            <v>0</v>
          </cell>
          <cell r="O399">
            <v>0</v>
          </cell>
          <cell r="P399">
            <v>0</v>
          </cell>
          <cell r="R399">
            <v>0</v>
          </cell>
          <cell r="S399">
            <v>0</v>
          </cell>
          <cell r="T399">
            <v>0</v>
          </cell>
          <cell r="V399">
            <v>0</v>
          </cell>
          <cell r="W399">
            <v>0</v>
          </cell>
          <cell r="X399">
            <v>0</v>
          </cell>
        </row>
        <row r="400">
          <cell r="A400">
            <v>0</v>
          </cell>
          <cell r="B400">
            <v>0</v>
          </cell>
          <cell r="C400">
            <v>0</v>
          </cell>
          <cell r="D400">
            <v>0</v>
          </cell>
          <cell r="E400">
            <v>0</v>
          </cell>
          <cell r="F400">
            <v>0</v>
          </cell>
          <cell r="G400">
            <v>0</v>
          </cell>
          <cell r="H400">
            <v>0</v>
          </cell>
          <cell r="J400">
            <v>0</v>
          </cell>
          <cell r="K400">
            <v>0</v>
          </cell>
          <cell r="L400">
            <v>0</v>
          </cell>
          <cell r="N400">
            <v>0</v>
          </cell>
          <cell r="O400">
            <v>0</v>
          </cell>
          <cell r="P400">
            <v>0</v>
          </cell>
          <cell r="R400">
            <v>0</v>
          </cell>
          <cell r="S400">
            <v>0</v>
          </cell>
          <cell r="T400">
            <v>0</v>
          </cell>
          <cell r="V400">
            <v>0</v>
          </cell>
          <cell r="W400">
            <v>0</v>
          </cell>
          <cell r="X400">
            <v>0</v>
          </cell>
        </row>
        <row r="401">
          <cell r="A401">
            <v>0</v>
          </cell>
          <cell r="B401">
            <v>0</v>
          </cell>
          <cell r="C401">
            <v>0</v>
          </cell>
          <cell r="D401">
            <v>0</v>
          </cell>
          <cell r="E401">
            <v>0</v>
          </cell>
          <cell r="F401">
            <v>0</v>
          </cell>
          <cell r="G401">
            <v>0</v>
          </cell>
          <cell r="H401">
            <v>0</v>
          </cell>
          <cell r="J401">
            <v>0</v>
          </cell>
          <cell r="K401">
            <v>0</v>
          </cell>
          <cell r="L401">
            <v>0</v>
          </cell>
          <cell r="N401">
            <v>0</v>
          </cell>
          <cell r="O401">
            <v>0</v>
          </cell>
          <cell r="P401">
            <v>0</v>
          </cell>
          <cell r="R401">
            <v>0</v>
          </cell>
          <cell r="S401">
            <v>0</v>
          </cell>
          <cell r="T401">
            <v>0</v>
          </cell>
          <cell r="V401">
            <v>0</v>
          </cell>
          <cell r="W401">
            <v>0</v>
          </cell>
          <cell r="X401">
            <v>0</v>
          </cell>
        </row>
        <row r="402">
          <cell r="A402">
            <v>0</v>
          </cell>
          <cell r="B402">
            <v>0</v>
          </cell>
          <cell r="C402">
            <v>0</v>
          </cell>
          <cell r="D402">
            <v>0</v>
          </cell>
          <cell r="E402">
            <v>0</v>
          </cell>
          <cell r="F402">
            <v>0</v>
          </cell>
          <cell r="G402">
            <v>0</v>
          </cell>
          <cell r="H402">
            <v>0</v>
          </cell>
          <cell r="J402">
            <v>0</v>
          </cell>
          <cell r="K402">
            <v>0</v>
          </cell>
          <cell r="L402">
            <v>0</v>
          </cell>
          <cell r="N402">
            <v>0</v>
          </cell>
          <cell r="O402">
            <v>0</v>
          </cell>
          <cell r="P402">
            <v>0</v>
          </cell>
          <cell r="R402">
            <v>0</v>
          </cell>
          <cell r="S402">
            <v>0</v>
          </cell>
          <cell r="T402">
            <v>0</v>
          </cell>
          <cell r="V402">
            <v>0</v>
          </cell>
          <cell r="W402">
            <v>0</v>
          </cell>
          <cell r="X402">
            <v>0</v>
          </cell>
        </row>
        <row r="403">
          <cell r="A403">
            <v>0</v>
          </cell>
          <cell r="B403">
            <v>0</v>
          </cell>
          <cell r="C403">
            <v>0</v>
          </cell>
          <cell r="D403">
            <v>0</v>
          </cell>
          <cell r="E403">
            <v>0</v>
          </cell>
          <cell r="F403">
            <v>0</v>
          </cell>
          <cell r="G403">
            <v>0</v>
          </cell>
          <cell r="H403">
            <v>0</v>
          </cell>
          <cell r="J403">
            <v>0</v>
          </cell>
          <cell r="K403">
            <v>0</v>
          </cell>
          <cell r="L403">
            <v>0</v>
          </cell>
          <cell r="N403">
            <v>0</v>
          </cell>
          <cell r="O403">
            <v>0</v>
          </cell>
          <cell r="P403">
            <v>0</v>
          </cell>
          <cell r="R403">
            <v>0</v>
          </cell>
          <cell r="S403">
            <v>0</v>
          </cell>
          <cell r="T403">
            <v>0</v>
          </cell>
          <cell r="V403">
            <v>0</v>
          </cell>
          <cell r="W403">
            <v>0</v>
          </cell>
          <cell r="X403">
            <v>0</v>
          </cell>
        </row>
        <row r="404">
          <cell r="A404">
            <v>0</v>
          </cell>
          <cell r="B404">
            <v>0</v>
          </cell>
          <cell r="C404">
            <v>0</v>
          </cell>
          <cell r="D404">
            <v>0</v>
          </cell>
          <cell r="E404">
            <v>0</v>
          </cell>
          <cell r="F404">
            <v>0</v>
          </cell>
          <cell r="G404">
            <v>0</v>
          </cell>
          <cell r="H404">
            <v>0</v>
          </cell>
          <cell r="J404">
            <v>0</v>
          </cell>
          <cell r="K404">
            <v>0</v>
          </cell>
          <cell r="L404">
            <v>0</v>
          </cell>
          <cell r="N404">
            <v>0</v>
          </cell>
          <cell r="O404">
            <v>0</v>
          </cell>
          <cell r="P404">
            <v>0</v>
          </cell>
          <cell r="R404">
            <v>0</v>
          </cell>
          <cell r="S404">
            <v>0</v>
          </cell>
          <cell r="T404">
            <v>0</v>
          </cell>
          <cell r="V404">
            <v>0</v>
          </cell>
          <cell r="W404">
            <v>0</v>
          </cell>
          <cell r="X404">
            <v>0</v>
          </cell>
        </row>
        <row r="405">
          <cell r="A405">
            <v>0</v>
          </cell>
          <cell r="B405">
            <v>0</v>
          </cell>
          <cell r="C405">
            <v>0</v>
          </cell>
          <cell r="D405">
            <v>0</v>
          </cell>
          <cell r="E405">
            <v>0</v>
          </cell>
          <cell r="F405">
            <v>0</v>
          </cell>
          <cell r="G405">
            <v>0</v>
          </cell>
          <cell r="H405">
            <v>0</v>
          </cell>
          <cell r="J405">
            <v>0</v>
          </cell>
          <cell r="K405">
            <v>0</v>
          </cell>
          <cell r="L405">
            <v>0</v>
          </cell>
          <cell r="N405">
            <v>0</v>
          </cell>
          <cell r="O405">
            <v>0</v>
          </cell>
          <cell r="P405">
            <v>0</v>
          </cell>
          <cell r="R405">
            <v>0</v>
          </cell>
          <cell r="S405">
            <v>0</v>
          </cell>
          <cell r="T405">
            <v>0</v>
          </cell>
          <cell r="V405">
            <v>0</v>
          </cell>
          <cell r="W405">
            <v>0</v>
          </cell>
          <cell r="X405">
            <v>0</v>
          </cell>
        </row>
        <row r="406">
          <cell r="A406">
            <v>0</v>
          </cell>
          <cell r="B406">
            <v>0</v>
          </cell>
          <cell r="C406">
            <v>0</v>
          </cell>
          <cell r="D406">
            <v>0</v>
          </cell>
          <cell r="E406">
            <v>0</v>
          </cell>
          <cell r="F406">
            <v>0</v>
          </cell>
          <cell r="G406">
            <v>0</v>
          </cell>
          <cell r="H406">
            <v>0</v>
          </cell>
          <cell r="J406">
            <v>0</v>
          </cell>
          <cell r="K406">
            <v>0</v>
          </cell>
          <cell r="L406">
            <v>0</v>
          </cell>
          <cell r="N406">
            <v>0</v>
          </cell>
          <cell r="O406">
            <v>0</v>
          </cell>
          <cell r="P406">
            <v>0</v>
          </cell>
          <cell r="R406">
            <v>0</v>
          </cell>
          <cell r="S406">
            <v>0</v>
          </cell>
          <cell r="T406">
            <v>0</v>
          </cell>
          <cell r="V406">
            <v>0</v>
          </cell>
          <cell r="W406">
            <v>0</v>
          </cell>
          <cell r="X406">
            <v>0</v>
          </cell>
        </row>
        <row r="407">
          <cell r="A407">
            <v>0</v>
          </cell>
          <cell r="B407">
            <v>0</v>
          </cell>
          <cell r="C407">
            <v>0</v>
          </cell>
          <cell r="D407">
            <v>0</v>
          </cell>
          <cell r="E407">
            <v>0</v>
          </cell>
          <cell r="F407">
            <v>0</v>
          </cell>
          <cell r="G407">
            <v>0</v>
          </cell>
          <cell r="H407">
            <v>0</v>
          </cell>
          <cell r="J407">
            <v>0</v>
          </cell>
          <cell r="K407">
            <v>0</v>
          </cell>
          <cell r="L407">
            <v>0</v>
          </cell>
          <cell r="N407">
            <v>0</v>
          </cell>
          <cell r="O407">
            <v>0</v>
          </cell>
          <cell r="P407">
            <v>0</v>
          </cell>
          <cell r="R407">
            <v>0</v>
          </cell>
          <cell r="S407">
            <v>0</v>
          </cell>
          <cell r="T407">
            <v>0</v>
          </cell>
          <cell r="V407">
            <v>0</v>
          </cell>
          <cell r="W407">
            <v>0</v>
          </cell>
          <cell r="X407">
            <v>0</v>
          </cell>
        </row>
        <row r="408">
          <cell r="A408">
            <v>0</v>
          </cell>
          <cell r="B408">
            <v>0</v>
          </cell>
          <cell r="C408">
            <v>0</v>
          </cell>
          <cell r="D408">
            <v>0</v>
          </cell>
          <cell r="E408">
            <v>0</v>
          </cell>
          <cell r="F408">
            <v>0</v>
          </cell>
          <cell r="G408">
            <v>0</v>
          </cell>
          <cell r="H408">
            <v>0</v>
          </cell>
          <cell r="J408">
            <v>0</v>
          </cell>
          <cell r="K408">
            <v>0</v>
          </cell>
          <cell r="L408">
            <v>0</v>
          </cell>
          <cell r="N408">
            <v>0</v>
          </cell>
          <cell r="O408">
            <v>0</v>
          </cell>
          <cell r="P408">
            <v>0</v>
          </cell>
          <cell r="R408">
            <v>0</v>
          </cell>
          <cell r="S408">
            <v>0</v>
          </cell>
          <cell r="T408">
            <v>0</v>
          </cell>
          <cell r="V408">
            <v>0</v>
          </cell>
          <cell r="W408">
            <v>0</v>
          </cell>
          <cell r="X408">
            <v>0</v>
          </cell>
        </row>
        <row r="409">
          <cell r="A409">
            <v>0</v>
          </cell>
          <cell r="B409">
            <v>0</v>
          </cell>
          <cell r="C409">
            <v>0</v>
          </cell>
          <cell r="D409">
            <v>0</v>
          </cell>
          <cell r="E409">
            <v>0</v>
          </cell>
          <cell r="F409">
            <v>0</v>
          </cell>
          <cell r="G409">
            <v>0</v>
          </cell>
          <cell r="H409">
            <v>0</v>
          </cell>
          <cell r="J409">
            <v>0</v>
          </cell>
          <cell r="K409">
            <v>0</v>
          </cell>
          <cell r="L409">
            <v>0</v>
          </cell>
          <cell r="N409">
            <v>0</v>
          </cell>
          <cell r="O409">
            <v>0</v>
          </cell>
          <cell r="P409">
            <v>0</v>
          </cell>
          <cell r="R409">
            <v>0</v>
          </cell>
          <cell r="S409">
            <v>0</v>
          </cell>
          <cell r="T409">
            <v>0</v>
          </cell>
          <cell r="V409">
            <v>0</v>
          </cell>
          <cell r="W409">
            <v>0</v>
          </cell>
          <cell r="X409">
            <v>0</v>
          </cell>
        </row>
        <row r="410">
          <cell r="A410">
            <v>0</v>
          </cell>
          <cell r="B410">
            <v>0</v>
          </cell>
          <cell r="C410">
            <v>0</v>
          </cell>
          <cell r="D410">
            <v>0</v>
          </cell>
          <cell r="E410">
            <v>0</v>
          </cell>
          <cell r="F410">
            <v>0</v>
          </cell>
          <cell r="G410">
            <v>0</v>
          </cell>
          <cell r="H410">
            <v>0</v>
          </cell>
          <cell r="J410">
            <v>0</v>
          </cell>
          <cell r="K410">
            <v>0</v>
          </cell>
          <cell r="L410">
            <v>0</v>
          </cell>
          <cell r="N410">
            <v>0</v>
          </cell>
          <cell r="O410">
            <v>0</v>
          </cell>
          <cell r="P410">
            <v>0</v>
          </cell>
          <cell r="R410">
            <v>0</v>
          </cell>
          <cell r="S410">
            <v>0</v>
          </cell>
          <cell r="T410">
            <v>0</v>
          </cell>
          <cell r="V410">
            <v>0</v>
          </cell>
          <cell r="W410">
            <v>0</v>
          </cell>
          <cell r="X410">
            <v>0</v>
          </cell>
        </row>
        <row r="411">
          <cell r="A411">
            <v>0</v>
          </cell>
          <cell r="B411">
            <v>0</v>
          </cell>
          <cell r="C411">
            <v>0</v>
          </cell>
          <cell r="D411">
            <v>0</v>
          </cell>
          <cell r="E411">
            <v>0</v>
          </cell>
          <cell r="F411">
            <v>0</v>
          </cell>
          <cell r="G411">
            <v>0</v>
          </cell>
          <cell r="H411">
            <v>0</v>
          </cell>
          <cell r="J411">
            <v>0</v>
          </cell>
          <cell r="K411">
            <v>0</v>
          </cell>
          <cell r="L411">
            <v>0</v>
          </cell>
          <cell r="N411">
            <v>0</v>
          </cell>
          <cell r="O411">
            <v>0</v>
          </cell>
          <cell r="P411">
            <v>0</v>
          </cell>
          <cell r="R411">
            <v>0</v>
          </cell>
          <cell r="S411">
            <v>0</v>
          </cell>
          <cell r="T411">
            <v>0</v>
          </cell>
          <cell r="V411">
            <v>0</v>
          </cell>
          <cell r="W411">
            <v>0</v>
          </cell>
          <cell r="X411">
            <v>0</v>
          </cell>
        </row>
        <row r="412">
          <cell r="A412">
            <v>0</v>
          </cell>
          <cell r="B412">
            <v>0</v>
          </cell>
          <cell r="C412">
            <v>0</v>
          </cell>
          <cell r="D412">
            <v>0</v>
          </cell>
          <cell r="E412">
            <v>0</v>
          </cell>
          <cell r="F412">
            <v>0</v>
          </cell>
          <cell r="G412">
            <v>0</v>
          </cell>
          <cell r="H412">
            <v>0</v>
          </cell>
          <cell r="J412">
            <v>0</v>
          </cell>
          <cell r="K412">
            <v>0</v>
          </cell>
          <cell r="L412">
            <v>0</v>
          </cell>
          <cell r="N412">
            <v>0</v>
          </cell>
          <cell r="O412">
            <v>0</v>
          </cell>
          <cell r="P412">
            <v>0</v>
          </cell>
          <cell r="R412">
            <v>0</v>
          </cell>
          <cell r="S412">
            <v>0</v>
          </cell>
          <cell r="T412">
            <v>0</v>
          </cell>
          <cell r="V412">
            <v>0</v>
          </cell>
          <cell r="W412">
            <v>0</v>
          </cell>
          <cell r="X412">
            <v>0</v>
          </cell>
        </row>
        <row r="413">
          <cell r="A413">
            <v>0</v>
          </cell>
          <cell r="B413">
            <v>0</v>
          </cell>
          <cell r="C413">
            <v>0</v>
          </cell>
          <cell r="D413">
            <v>0</v>
          </cell>
          <cell r="E413">
            <v>0</v>
          </cell>
          <cell r="F413">
            <v>0</v>
          </cell>
          <cell r="G413">
            <v>0</v>
          </cell>
          <cell r="H413">
            <v>0</v>
          </cell>
          <cell r="J413">
            <v>0</v>
          </cell>
          <cell r="K413">
            <v>0</v>
          </cell>
          <cell r="L413">
            <v>0</v>
          </cell>
          <cell r="N413">
            <v>0</v>
          </cell>
          <cell r="O413">
            <v>0</v>
          </cell>
          <cell r="P413">
            <v>0</v>
          </cell>
          <cell r="R413">
            <v>0</v>
          </cell>
          <cell r="S413">
            <v>0</v>
          </cell>
          <cell r="T413">
            <v>0</v>
          </cell>
          <cell r="V413">
            <v>0</v>
          </cell>
          <cell r="W413">
            <v>0</v>
          </cell>
          <cell r="X413">
            <v>0</v>
          </cell>
        </row>
        <row r="414">
          <cell r="A414">
            <v>0</v>
          </cell>
          <cell r="B414">
            <v>0</v>
          </cell>
          <cell r="C414">
            <v>0</v>
          </cell>
          <cell r="D414">
            <v>0</v>
          </cell>
          <cell r="E414">
            <v>0</v>
          </cell>
          <cell r="F414">
            <v>0</v>
          </cell>
          <cell r="G414">
            <v>0</v>
          </cell>
          <cell r="H414">
            <v>0</v>
          </cell>
          <cell r="J414">
            <v>0</v>
          </cell>
          <cell r="K414">
            <v>0</v>
          </cell>
          <cell r="L414">
            <v>0</v>
          </cell>
          <cell r="N414">
            <v>0</v>
          </cell>
          <cell r="O414">
            <v>0</v>
          </cell>
          <cell r="P414">
            <v>0</v>
          </cell>
          <cell r="R414">
            <v>0</v>
          </cell>
          <cell r="S414">
            <v>0</v>
          </cell>
          <cell r="T414">
            <v>0</v>
          </cell>
          <cell r="V414">
            <v>0</v>
          </cell>
          <cell r="W414">
            <v>0</v>
          </cell>
          <cell r="X414">
            <v>0</v>
          </cell>
        </row>
        <row r="415">
          <cell r="A415">
            <v>0</v>
          </cell>
          <cell r="B415">
            <v>0</v>
          </cell>
          <cell r="C415">
            <v>0</v>
          </cell>
          <cell r="D415">
            <v>0</v>
          </cell>
          <cell r="E415">
            <v>0</v>
          </cell>
          <cell r="F415">
            <v>0</v>
          </cell>
          <cell r="G415">
            <v>0</v>
          </cell>
          <cell r="H415">
            <v>0</v>
          </cell>
          <cell r="J415">
            <v>0</v>
          </cell>
          <cell r="K415">
            <v>0</v>
          </cell>
          <cell r="L415">
            <v>0</v>
          </cell>
          <cell r="N415">
            <v>0</v>
          </cell>
          <cell r="O415">
            <v>0</v>
          </cell>
          <cell r="P415">
            <v>0</v>
          </cell>
          <cell r="R415">
            <v>0</v>
          </cell>
          <cell r="S415">
            <v>0</v>
          </cell>
          <cell r="T415">
            <v>0</v>
          </cell>
          <cell r="V415">
            <v>0</v>
          </cell>
          <cell r="W415">
            <v>0</v>
          </cell>
          <cell r="X415">
            <v>0</v>
          </cell>
        </row>
        <row r="416">
          <cell r="A416">
            <v>0</v>
          </cell>
          <cell r="B416">
            <v>0</v>
          </cell>
          <cell r="C416">
            <v>0</v>
          </cell>
          <cell r="D416">
            <v>0</v>
          </cell>
          <cell r="E416">
            <v>0</v>
          </cell>
          <cell r="F416">
            <v>0</v>
          </cell>
          <cell r="G416">
            <v>0</v>
          </cell>
          <cell r="H416">
            <v>0</v>
          </cell>
          <cell r="J416">
            <v>0</v>
          </cell>
          <cell r="K416">
            <v>0</v>
          </cell>
          <cell r="L416">
            <v>0</v>
          </cell>
          <cell r="N416">
            <v>0</v>
          </cell>
          <cell r="O416">
            <v>0</v>
          </cell>
          <cell r="P416">
            <v>0</v>
          </cell>
          <cell r="R416">
            <v>0</v>
          </cell>
          <cell r="S416">
            <v>0</v>
          </cell>
          <cell r="T416">
            <v>0</v>
          </cell>
          <cell r="V416">
            <v>0</v>
          </cell>
          <cell r="W416">
            <v>0</v>
          </cell>
          <cell r="X416">
            <v>0</v>
          </cell>
        </row>
        <row r="417">
          <cell r="A417">
            <v>0</v>
          </cell>
          <cell r="B417">
            <v>0</v>
          </cell>
          <cell r="C417">
            <v>0</v>
          </cell>
          <cell r="D417">
            <v>0</v>
          </cell>
          <cell r="E417">
            <v>0</v>
          </cell>
          <cell r="F417">
            <v>0</v>
          </cell>
          <cell r="G417">
            <v>0</v>
          </cell>
          <cell r="H417">
            <v>0</v>
          </cell>
          <cell r="J417">
            <v>0</v>
          </cell>
          <cell r="K417">
            <v>0</v>
          </cell>
          <cell r="L417">
            <v>0</v>
          </cell>
          <cell r="N417">
            <v>0</v>
          </cell>
          <cell r="O417">
            <v>0</v>
          </cell>
          <cell r="P417">
            <v>0</v>
          </cell>
          <cell r="R417">
            <v>0</v>
          </cell>
          <cell r="S417">
            <v>0</v>
          </cell>
          <cell r="T417">
            <v>0</v>
          </cell>
          <cell r="V417">
            <v>0</v>
          </cell>
          <cell r="W417">
            <v>0</v>
          </cell>
          <cell r="X417">
            <v>0</v>
          </cell>
        </row>
        <row r="418">
          <cell r="A418">
            <v>0</v>
          </cell>
          <cell r="B418">
            <v>0</v>
          </cell>
          <cell r="C418">
            <v>0</v>
          </cell>
          <cell r="D418">
            <v>0</v>
          </cell>
          <cell r="E418">
            <v>0</v>
          </cell>
          <cell r="F418">
            <v>0</v>
          </cell>
          <cell r="G418">
            <v>0</v>
          </cell>
          <cell r="H418">
            <v>0</v>
          </cell>
          <cell r="J418">
            <v>0</v>
          </cell>
          <cell r="K418">
            <v>0</v>
          </cell>
          <cell r="L418">
            <v>0</v>
          </cell>
          <cell r="N418">
            <v>0</v>
          </cell>
          <cell r="O418">
            <v>0</v>
          </cell>
          <cell r="P418">
            <v>0</v>
          </cell>
          <cell r="R418">
            <v>0</v>
          </cell>
          <cell r="S418">
            <v>0</v>
          </cell>
          <cell r="T418">
            <v>0</v>
          </cell>
          <cell r="V418">
            <v>0</v>
          </cell>
          <cell r="W418">
            <v>0</v>
          </cell>
          <cell r="X418">
            <v>0</v>
          </cell>
        </row>
        <row r="419">
          <cell r="A419">
            <v>0</v>
          </cell>
          <cell r="B419">
            <v>0</v>
          </cell>
          <cell r="C419">
            <v>0</v>
          </cell>
          <cell r="D419">
            <v>0</v>
          </cell>
          <cell r="E419">
            <v>0</v>
          </cell>
          <cell r="F419">
            <v>0</v>
          </cell>
          <cell r="G419">
            <v>0</v>
          </cell>
          <cell r="H419">
            <v>0</v>
          </cell>
          <cell r="J419">
            <v>0</v>
          </cell>
          <cell r="K419">
            <v>0</v>
          </cell>
          <cell r="L419">
            <v>0</v>
          </cell>
          <cell r="N419">
            <v>0</v>
          </cell>
          <cell r="O419">
            <v>0</v>
          </cell>
          <cell r="P419">
            <v>0</v>
          </cell>
          <cell r="R419">
            <v>0</v>
          </cell>
          <cell r="S419">
            <v>0</v>
          </cell>
          <cell r="T419">
            <v>0</v>
          </cell>
          <cell r="V419">
            <v>0</v>
          </cell>
          <cell r="W419">
            <v>0</v>
          </cell>
          <cell r="X419">
            <v>0</v>
          </cell>
        </row>
        <row r="420">
          <cell r="A420">
            <v>0</v>
          </cell>
          <cell r="B420">
            <v>0</v>
          </cell>
          <cell r="C420">
            <v>0</v>
          </cell>
          <cell r="D420">
            <v>0</v>
          </cell>
          <cell r="E420">
            <v>0</v>
          </cell>
          <cell r="F420">
            <v>0</v>
          </cell>
          <cell r="G420">
            <v>0</v>
          </cell>
          <cell r="H420">
            <v>0</v>
          </cell>
          <cell r="J420">
            <v>0</v>
          </cell>
          <cell r="K420">
            <v>0</v>
          </cell>
          <cell r="L420">
            <v>0</v>
          </cell>
          <cell r="N420">
            <v>0</v>
          </cell>
          <cell r="O420">
            <v>0</v>
          </cell>
          <cell r="P420">
            <v>0</v>
          </cell>
          <cell r="R420">
            <v>0</v>
          </cell>
          <cell r="S420">
            <v>0</v>
          </cell>
          <cell r="T420">
            <v>0</v>
          </cell>
          <cell r="V420">
            <v>0</v>
          </cell>
          <cell r="W420">
            <v>0</v>
          </cell>
          <cell r="X420">
            <v>0</v>
          </cell>
        </row>
        <row r="421">
          <cell r="A421">
            <v>0</v>
          </cell>
          <cell r="B421">
            <v>0</v>
          </cell>
          <cell r="C421">
            <v>0</v>
          </cell>
          <cell r="D421">
            <v>0</v>
          </cell>
          <cell r="E421">
            <v>0</v>
          </cell>
          <cell r="F421">
            <v>0</v>
          </cell>
          <cell r="G421">
            <v>0</v>
          </cell>
          <cell r="H421">
            <v>0</v>
          </cell>
          <cell r="J421">
            <v>0</v>
          </cell>
          <cell r="K421">
            <v>0</v>
          </cell>
          <cell r="L421">
            <v>0</v>
          </cell>
          <cell r="N421">
            <v>0</v>
          </cell>
          <cell r="O421">
            <v>0</v>
          </cell>
          <cell r="P421">
            <v>0</v>
          </cell>
          <cell r="R421">
            <v>0</v>
          </cell>
          <cell r="S421">
            <v>0</v>
          </cell>
          <cell r="T421">
            <v>0</v>
          </cell>
          <cell r="V421">
            <v>0</v>
          </cell>
          <cell r="W421">
            <v>0</v>
          </cell>
          <cell r="X421">
            <v>0</v>
          </cell>
        </row>
        <row r="422">
          <cell r="A422">
            <v>0</v>
          </cell>
          <cell r="B422">
            <v>0</v>
          </cell>
          <cell r="C422">
            <v>0</v>
          </cell>
          <cell r="D422">
            <v>0</v>
          </cell>
          <cell r="E422">
            <v>0</v>
          </cell>
          <cell r="F422">
            <v>0</v>
          </cell>
          <cell r="G422">
            <v>0</v>
          </cell>
          <cell r="H422">
            <v>0</v>
          </cell>
          <cell r="J422">
            <v>0</v>
          </cell>
          <cell r="K422">
            <v>0</v>
          </cell>
          <cell r="L422">
            <v>0</v>
          </cell>
          <cell r="N422">
            <v>0</v>
          </cell>
          <cell r="O422">
            <v>0</v>
          </cell>
          <cell r="P422">
            <v>0</v>
          </cell>
          <cell r="R422">
            <v>0</v>
          </cell>
          <cell r="S422">
            <v>0</v>
          </cell>
          <cell r="T422">
            <v>0</v>
          </cell>
          <cell r="V422">
            <v>0</v>
          </cell>
          <cell r="W422">
            <v>0</v>
          </cell>
          <cell r="X422">
            <v>0</v>
          </cell>
        </row>
        <row r="423">
          <cell r="A423">
            <v>0</v>
          </cell>
          <cell r="B423">
            <v>0</v>
          </cell>
          <cell r="C423">
            <v>0</v>
          </cell>
          <cell r="D423">
            <v>0</v>
          </cell>
          <cell r="E423">
            <v>0</v>
          </cell>
          <cell r="F423">
            <v>0</v>
          </cell>
          <cell r="G423">
            <v>0</v>
          </cell>
          <cell r="H423">
            <v>0</v>
          </cell>
          <cell r="J423">
            <v>0</v>
          </cell>
          <cell r="K423">
            <v>0</v>
          </cell>
          <cell r="L423">
            <v>0</v>
          </cell>
          <cell r="N423">
            <v>0</v>
          </cell>
          <cell r="O423">
            <v>0</v>
          </cell>
          <cell r="P423">
            <v>0</v>
          </cell>
          <cell r="R423">
            <v>0</v>
          </cell>
          <cell r="S423">
            <v>0</v>
          </cell>
          <cell r="T423">
            <v>0</v>
          </cell>
          <cell r="V423">
            <v>0</v>
          </cell>
          <cell r="W423">
            <v>0</v>
          </cell>
          <cell r="X423">
            <v>0</v>
          </cell>
        </row>
        <row r="424">
          <cell r="A424">
            <v>0</v>
          </cell>
          <cell r="B424">
            <v>0</v>
          </cell>
          <cell r="C424">
            <v>0</v>
          </cell>
          <cell r="D424">
            <v>0</v>
          </cell>
          <cell r="E424">
            <v>0</v>
          </cell>
          <cell r="F424">
            <v>0</v>
          </cell>
          <cell r="G424">
            <v>0</v>
          </cell>
          <cell r="H424">
            <v>0</v>
          </cell>
          <cell r="J424">
            <v>0</v>
          </cell>
          <cell r="K424">
            <v>0</v>
          </cell>
          <cell r="L424">
            <v>0</v>
          </cell>
          <cell r="N424">
            <v>0</v>
          </cell>
          <cell r="O424">
            <v>0</v>
          </cell>
          <cell r="P424">
            <v>0</v>
          </cell>
          <cell r="R424">
            <v>0</v>
          </cell>
          <cell r="S424">
            <v>0</v>
          </cell>
          <cell r="T424">
            <v>0</v>
          </cell>
          <cell r="V424">
            <v>0</v>
          </cell>
          <cell r="W424">
            <v>0</v>
          </cell>
          <cell r="X424">
            <v>0</v>
          </cell>
        </row>
        <row r="425">
          <cell r="A425">
            <v>0</v>
          </cell>
          <cell r="B425">
            <v>0</v>
          </cell>
          <cell r="C425">
            <v>0</v>
          </cell>
          <cell r="D425">
            <v>0</v>
          </cell>
          <cell r="E425">
            <v>0</v>
          </cell>
          <cell r="F425">
            <v>0</v>
          </cell>
          <cell r="G425">
            <v>0</v>
          </cell>
          <cell r="H425">
            <v>0</v>
          </cell>
          <cell r="J425">
            <v>0</v>
          </cell>
          <cell r="K425">
            <v>0</v>
          </cell>
          <cell r="L425">
            <v>0</v>
          </cell>
          <cell r="N425">
            <v>0</v>
          </cell>
          <cell r="O425">
            <v>0</v>
          </cell>
          <cell r="P425">
            <v>0</v>
          </cell>
          <cell r="R425">
            <v>0</v>
          </cell>
          <cell r="S425">
            <v>0</v>
          </cell>
          <cell r="T425">
            <v>0</v>
          </cell>
          <cell r="V425">
            <v>0</v>
          </cell>
          <cell r="W425">
            <v>0</v>
          </cell>
          <cell r="X425">
            <v>0</v>
          </cell>
        </row>
        <row r="426">
          <cell r="A426">
            <v>0</v>
          </cell>
          <cell r="B426">
            <v>0</v>
          </cell>
          <cell r="C426">
            <v>0</v>
          </cell>
          <cell r="D426">
            <v>0</v>
          </cell>
          <cell r="E426">
            <v>0</v>
          </cell>
          <cell r="F426">
            <v>0</v>
          </cell>
          <cell r="G426">
            <v>0</v>
          </cell>
          <cell r="H426">
            <v>0</v>
          </cell>
          <cell r="J426">
            <v>0</v>
          </cell>
          <cell r="K426">
            <v>0</v>
          </cell>
          <cell r="L426">
            <v>0</v>
          </cell>
          <cell r="N426">
            <v>0</v>
          </cell>
          <cell r="O426">
            <v>0</v>
          </cell>
          <cell r="P426">
            <v>0</v>
          </cell>
          <cell r="R426">
            <v>0</v>
          </cell>
          <cell r="S426">
            <v>0</v>
          </cell>
          <cell r="T426">
            <v>0</v>
          </cell>
          <cell r="V426">
            <v>0</v>
          </cell>
          <cell r="W426">
            <v>0</v>
          </cell>
          <cell r="X426">
            <v>0</v>
          </cell>
        </row>
        <row r="427">
          <cell r="A427">
            <v>0</v>
          </cell>
          <cell r="B427">
            <v>0</v>
          </cell>
          <cell r="C427">
            <v>0</v>
          </cell>
          <cell r="D427">
            <v>0</v>
          </cell>
          <cell r="E427">
            <v>0</v>
          </cell>
          <cell r="F427">
            <v>0</v>
          </cell>
          <cell r="G427">
            <v>0</v>
          </cell>
          <cell r="H427">
            <v>0</v>
          </cell>
          <cell r="J427">
            <v>0</v>
          </cell>
          <cell r="K427">
            <v>0</v>
          </cell>
          <cell r="L427">
            <v>0</v>
          </cell>
          <cell r="N427">
            <v>0</v>
          </cell>
          <cell r="O427">
            <v>0</v>
          </cell>
          <cell r="P427">
            <v>0</v>
          </cell>
          <cell r="R427">
            <v>0</v>
          </cell>
          <cell r="S427">
            <v>0</v>
          </cell>
          <cell r="T427">
            <v>0</v>
          </cell>
          <cell r="V427">
            <v>0</v>
          </cell>
          <cell r="W427">
            <v>0</v>
          </cell>
          <cell r="X427">
            <v>0</v>
          </cell>
        </row>
        <row r="428">
          <cell r="A428">
            <v>0</v>
          </cell>
          <cell r="B428">
            <v>0</v>
          </cell>
          <cell r="C428">
            <v>0</v>
          </cell>
          <cell r="D428">
            <v>0</v>
          </cell>
          <cell r="E428">
            <v>0</v>
          </cell>
          <cell r="F428">
            <v>0</v>
          </cell>
          <cell r="G428">
            <v>0</v>
          </cell>
          <cell r="H428">
            <v>0</v>
          </cell>
          <cell r="J428">
            <v>0</v>
          </cell>
          <cell r="K428">
            <v>0</v>
          </cell>
          <cell r="L428">
            <v>0</v>
          </cell>
          <cell r="N428">
            <v>0</v>
          </cell>
          <cell r="O428">
            <v>0</v>
          </cell>
          <cell r="P428">
            <v>0</v>
          </cell>
          <cell r="R428">
            <v>0</v>
          </cell>
          <cell r="S428">
            <v>0</v>
          </cell>
          <cell r="T428">
            <v>0</v>
          </cell>
          <cell r="V428">
            <v>0</v>
          </cell>
          <cell r="W428">
            <v>0</v>
          </cell>
          <cell r="X428">
            <v>0</v>
          </cell>
        </row>
        <row r="429">
          <cell r="A429">
            <v>0</v>
          </cell>
          <cell r="B429">
            <v>0</v>
          </cell>
          <cell r="C429">
            <v>0</v>
          </cell>
          <cell r="D429">
            <v>0</v>
          </cell>
          <cell r="E429">
            <v>0</v>
          </cell>
          <cell r="F429">
            <v>0</v>
          </cell>
          <cell r="G429">
            <v>0</v>
          </cell>
          <cell r="H429">
            <v>0</v>
          </cell>
          <cell r="J429">
            <v>0</v>
          </cell>
          <cell r="K429">
            <v>0</v>
          </cell>
          <cell r="L429">
            <v>0</v>
          </cell>
          <cell r="N429">
            <v>0</v>
          </cell>
          <cell r="O429">
            <v>0</v>
          </cell>
          <cell r="P429">
            <v>0</v>
          </cell>
          <cell r="R429">
            <v>0</v>
          </cell>
          <cell r="S429">
            <v>0</v>
          </cell>
          <cell r="T429">
            <v>0</v>
          </cell>
          <cell r="V429">
            <v>0</v>
          </cell>
          <cell r="W429">
            <v>0</v>
          </cell>
          <cell r="X429">
            <v>0</v>
          </cell>
        </row>
        <row r="430">
          <cell r="A430">
            <v>0</v>
          </cell>
          <cell r="B430">
            <v>0</v>
          </cell>
          <cell r="C430">
            <v>0</v>
          </cell>
          <cell r="D430">
            <v>0</v>
          </cell>
          <cell r="E430">
            <v>0</v>
          </cell>
          <cell r="F430">
            <v>0</v>
          </cell>
          <cell r="G430">
            <v>0</v>
          </cell>
          <cell r="H430">
            <v>0</v>
          </cell>
          <cell r="J430">
            <v>0</v>
          </cell>
          <cell r="K430">
            <v>0</v>
          </cell>
          <cell r="L430">
            <v>0</v>
          </cell>
          <cell r="N430">
            <v>0</v>
          </cell>
          <cell r="O430">
            <v>0</v>
          </cell>
          <cell r="P430">
            <v>0</v>
          </cell>
          <cell r="R430">
            <v>0</v>
          </cell>
          <cell r="S430">
            <v>0</v>
          </cell>
          <cell r="T430">
            <v>0</v>
          </cell>
          <cell r="V430">
            <v>0</v>
          </cell>
          <cell r="W430">
            <v>0</v>
          </cell>
          <cell r="X430">
            <v>0</v>
          </cell>
        </row>
        <row r="431">
          <cell r="A431">
            <v>0</v>
          </cell>
          <cell r="B431">
            <v>0</v>
          </cell>
          <cell r="C431">
            <v>0</v>
          </cell>
          <cell r="D431">
            <v>0</v>
          </cell>
          <cell r="E431">
            <v>0</v>
          </cell>
          <cell r="F431">
            <v>0</v>
          </cell>
          <cell r="G431">
            <v>0</v>
          </cell>
          <cell r="H431">
            <v>0</v>
          </cell>
          <cell r="J431">
            <v>0</v>
          </cell>
          <cell r="K431">
            <v>0</v>
          </cell>
          <cell r="L431">
            <v>0</v>
          </cell>
          <cell r="N431">
            <v>0</v>
          </cell>
          <cell r="O431">
            <v>0</v>
          </cell>
          <cell r="P431">
            <v>0</v>
          </cell>
          <cell r="R431">
            <v>0</v>
          </cell>
          <cell r="S431">
            <v>0</v>
          </cell>
          <cell r="T431">
            <v>0</v>
          </cell>
          <cell r="V431">
            <v>0</v>
          </cell>
          <cell r="W431">
            <v>0</v>
          </cell>
          <cell r="X431">
            <v>0</v>
          </cell>
        </row>
        <row r="432">
          <cell r="A432">
            <v>0</v>
          </cell>
          <cell r="B432">
            <v>0</v>
          </cell>
          <cell r="C432">
            <v>0</v>
          </cell>
          <cell r="D432">
            <v>0</v>
          </cell>
          <cell r="E432">
            <v>0</v>
          </cell>
          <cell r="F432">
            <v>0</v>
          </cell>
          <cell r="G432">
            <v>0</v>
          </cell>
          <cell r="H432">
            <v>0</v>
          </cell>
          <cell r="J432">
            <v>0</v>
          </cell>
          <cell r="K432">
            <v>0</v>
          </cell>
          <cell r="L432">
            <v>0</v>
          </cell>
          <cell r="N432">
            <v>0</v>
          </cell>
          <cell r="O432">
            <v>0</v>
          </cell>
          <cell r="P432">
            <v>0</v>
          </cell>
          <cell r="R432">
            <v>0</v>
          </cell>
          <cell r="S432">
            <v>0</v>
          </cell>
          <cell r="T432">
            <v>0</v>
          </cell>
          <cell r="V432">
            <v>0</v>
          </cell>
          <cell r="W432">
            <v>0</v>
          </cell>
          <cell r="X432">
            <v>0</v>
          </cell>
        </row>
        <row r="433">
          <cell r="A433">
            <v>0</v>
          </cell>
          <cell r="B433">
            <v>0</v>
          </cell>
          <cell r="C433">
            <v>0</v>
          </cell>
          <cell r="D433">
            <v>0</v>
          </cell>
          <cell r="E433">
            <v>0</v>
          </cell>
          <cell r="F433">
            <v>0</v>
          </cell>
          <cell r="G433">
            <v>0</v>
          </cell>
          <cell r="H433">
            <v>0</v>
          </cell>
          <cell r="J433">
            <v>0</v>
          </cell>
          <cell r="K433">
            <v>0</v>
          </cell>
          <cell r="L433">
            <v>0</v>
          </cell>
          <cell r="N433">
            <v>0</v>
          </cell>
          <cell r="O433">
            <v>0</v>
          </cell>
          <cell r="P433">
            <v>0</v>
          </cell>
          <cell r="R433">
            <v>0</v>
          </cell>
          <cell r="S433">
            <v>0</v>
          </cell>
          <cell r="T433">
            <v>0</v>
          </cell>
          <cell r="V433">
            <v>0</v>
          </cell>
          <cell r="W433">
            <v>0</v>
          </cell>
          <cell r="X433">
            <v>0</v>
          </cell>
        </row>
        <row r="434">
          <cell r="A434">
            <v>0</v>
          </cell>
          <cell r="B434">
            <v>0</v>
          </cell>
          <cell r="C434">
            <v>0</v>
          </cell>
          <cell r="D434">
            <v>0</v>
          </cell>
          <cell r="E434">
            <v>0</v>
          </cell>
          <cell r="F434">
            <v>0</v>
          </cell>
          <cell r="G434">
            <v>0</v>
          </cell>
          <cell r="H434">
            <v>0</v>
          </cell>
          <cell r="J434">
            <v>0</v>
          </cell>
          <cell r="K434">
            <v>0</v>
          </cell>
          <cell r="L434">
            <v>0</v>
          </cell>
          <cell r="N434">
            <v>0</v>
          </cell>
          <cell r="O434">
            <v>0</v>
          </cell>
          <cell r="P434">
            <v>0</v>
          </cell>
          <cell r="R434">
            <v>0</v>
          </cell>
          <cell r="S434">
            <v>0</v>
          </cell>
          <cell r="T434">
            <v>0</v>
          </cell>
          <cell r="V434">
            <v>0</v>
          </cell>
          <cell r="W434">
            <v>0</v>
          </cell>
          <cell r="X434">
            <v>0</v>
          </cell>
        </row>
        <row r="435">
          <cell r="A435">
            <v>0</v>
          </cell>
          <cell r="B435">
            <v>0</v>
          </cell>
          <cell r="C435">
            <v>0</v>
          </cell>
          <cell r="D435">
            <v>0</v>
          </cell>
          <cell r="E435">
            <v>0</v>
          </cell>
          <cell r="F435">
            <v>0</v>
          </cell>
          <cell r="G435">
            <v>0</v>
          </cell>
          <cell r="H435">
            <v>0</v>
          </cell>
          <cell r="J435">
            <v>0</v>
          </cell>
          <cell r="K435">
            <v>0</v>
          </cell>
          <cell r="L435">
            <v>0</v>
          </cell>
          <cell r="N435">
            <v>0</v>
          </cell>
          <cell r="O435">
            <v>0</v>
          </cell>
          <cell r="P435">
            <v>0</v>
          </cell>
          <cell r="R435">
            <v>0</v>
          </cell>
          <cell r="S435">
            <v>0</v>
          </cell>
          <cell r="T435">
            <v>0</v>
          </cell>
          <cell r="V435">
            <v>0</v>
          </cell>
          <cell r="W435">
            <v>0</v>
          </cell>
          <cell r="X435">
            <v>0</v>
          </cell>
        </row>
        <row r="436">
          <cell r="A436">
            <v>0</v>
          </cell>
          <cell r="B436">
            <v>0</v>
          </cell>
          <cell r="C436">
            <v>0</v>
          </cell>
          <cell r="D436">
            <v>0</v>
          </cell>
          <cell r="E436">
            <v>0</v>
          </cell>
          <cell r="F436">
            <v>0</v>
          </cell>
          <cell r="G436">
            <v>0</v>
          </cell>
          <cell r="H436">
            <v>0</v>
          </cell>
          <cell r="J436">
            <v>0</v>
          </cell>
          <cell r="K436">
            <v>0</v>
          </cell>
          <cell r="L436">
            <v>0</v>
          </cell>
          <cell r="N436">
            <v>0</v>
          </cell>
          <cell r="O436">
            <v>0</v>
          </cell>
          <cell r="P436">
            <v>0</v>
          </cell>
          <cell r="R436">
            <v>0</v>
          </cell>
          <cell r="S436">
            <v>0</v>
          </cell>
          <cell r="T436">
            <v>0</v>
          </cell>
          <cell r="V436">
            <v>0</v>
          </cell>
          <cell r="W436">
            <v>0</v>
          </cell>
          <cell r="X436">
            <v>0</v>
          </cell>
        </row>
        <row r="437">
          <cell r="A437">
            <v>0</v>
          </cell>
          <cell r="B437">
            <v>0</v>
          </cell>
          <cell r="C437">
            <v>0</v>
          </cell>
          <cell r="D437">
            <v>0</v>
          </cell>
          <cell r="E437">
            <v>0</v>
          </cell>
          <cell r="F437">
            <v>0</v>
          </cell>
          <cell r="G437">
            <v>0</v>
          </cell>
          <cell r="H437">
            <v>0</v>
          </cell>
          <cell r="J437">
            <v>0</v>
          </cell>
          <cell r="K437">
            <v>0</v>
          </cell>
          <cell r="L437">
            <v>0</v>
          </cell>
          <cell r="N437">
            <v>0</v>
          </cell>
          <cell r="O437">
            <v>0</v>
          </cell>
          <cell r="P437">
            <v>0</v>
          </cell>
          <cell r="R437">
            <v>0</v>
          </cell>
          <cell r="S437">
            <v>0</v>
          </cell>
          <cell r="T437">
            <v>0</v>
          </cell>
          <cell r="V437">
            <v>0</v>
          </cell>
          <cell r="W437">
            <v>0</v>
          </cell>
          <cell r="X437">
            <v>0</v>
          </cell>
        </row>
        <row r="438">
          <cell r="A438">
            <v>0</v>
          </cell>
          <cell r="B438">
            <v>0</v>
          </cell>
          <cell r="C438">
            <v>0</v>
          </cell>
          <cell r="D438">
            <v>0</v>
          </cell>
          <cell r="E438">
            <v>0</v>
          </cell>
          <cell r="F438">
            <v>0</v>
          </cell>
          <cell r="G438">
            <v>0</v>
          </cell>
          <cell r="H438">
            <v>0</v>
          </cell>
          <cell r="J438">
            <v>0</v>
          </cell>
          <cell r="K438">
            <v>0</v>
          </cell>
          <cell r="L438">
            <v>0</v>
          </cell>
          <cell r="N438">
            <v>0</v>
          </cell>
          <cell r="O438">
            <v>0</v>
          </cell>
          <cell r="P438">
            <v>0</v>
          </cell>
          <cell r="R438">
            <v>0</v>
          </cell>
          <cell r="S438">
            <v>0</v>
          </cell>
          <cell r="T438">
            <v>0</v>
          </cell>
          <cell r="V438">
            <v>0</v>
          </cell>
          <cell r="W438">
            <v>0</v>
          </cell>
          <cell r="X438">
            <v>0</v>
          </cell>
        </row>
        <row r="439">
          <cell r="A439">
            <v>0</v>
          </cell>
          <cell r="B439">
            <v>0</v>
          </cell>
          <cell r="C439">
            <v>0</v>
          </cell>
          <cell r="D439">
            <v>0</v>
          </cell>
          <cell r="E439">
            <v>0</v>
          </cell>
          <cell r="F439">
            <v>0</v>
          </cell>
          <cell r="G439">
            <v>0</v>
          </cell>
          <cell r="H439">
            <v>0</v>
          </cell>
          <cell r="J439">
            <v>0</v>
          </cell>
          <cell r="K439">
            <v>0</v>
          </cell>
          <cell r="L439">
            <v>0</v>
          </cell>
          <cell r="N439">
            <v>0</v>
          </cell>
          <cell r="O439">
            <v>0</v>
          </cell>
          <cell r="P439">
            <v>0</v>
          </cell>
          <cell r="R439">
            <v>0</v>
          </cell>
          <cell r="S439">
            <v>0</v>
          </cell>
          <cell r="T439">
            <v>0</v>
          </cell>
          <cell r="V439">
            <v>0</v>
          </cell>
          <cell r="W439">
            <v>0</v>
          </cell>
          <cell r="X439">
            <v>0</v>
          </cell>
        </row>
        <row r="440">
          <cell r="A440">
            <v>0</v>
          </cell>
          <cell r="B440">
            <v>0</v>
          </cell>
          <cell r="C440">
            <v>0</v>
          </cell>
          <cell r="D440">
            <v>0</v>
          </cell>
          <cell r="E440">
            <v>0</v>
          </cell>
          <cell r="F440">
            <v>0</v>
          </cell>
          <cell r="G440">
            <v>0</v>
          </cell>
          <cell r="H440">
            <v>0</v>
          </cell>
          <cell r="J440">
            <v>0</v>
          </cell>
          <cell r="K440">
            <v>0</v>
          </cell>
          <cell r="L440">
            <v>0</v>
          </cell>
          <cell r="N440">
            <v>0</v>
          </cell>
          <cell r="O440">
            <v>0</v>
          </cell>
          <cell r="P440">
            <v>0</v>
          </cell>
          <cell r="R440">
            <v>0</v>
          </cell>
          <cell r="S440">
            <v>0</v>
          </cell>
          <cell r="T440">
            <v>0</v>
          </cell>
          <cell r="V440">
            <v>0</v>
          </cell>
          <cell r="W440">
            <v>0</v>
          </cell>
          <cell r="X440">
            <v>0</v>
          </cell>
        </row>
        <row r="441">
          <cell r="A441">
            <v>0</v>
          </cell>
          <cell r="B441">
            <v>0</v>
          </cell>
          <cell r="C441">
            <v>0</v>
          </cell>
          <cell r="D441">
            <v>0</v>
          </cell>
          <cell r="E441">
            <v>0</v>
          </cell>
          <cell r="F441">
            <v>0</v>
          </cell>
          <cell r="G441">
            <v>0</v>
          </cell>
          <cell r="H441">
            <v>0</v>
          </cell>
          <cell r="J441">
            <v>0</v>
          </cell>
          <cell r="K441">
            <v>0</v>
          </cell>
          <cell r="L441">
            <v>0</v>
          </cell>
          <cell r="N441">
            <v>0</v>
          </cell>
          <cell r="O441">
            <v>0</v>
          </cell>
          <cell r="P441">
            <v>0</v>
          </cell>
          <cell r="R441">
            <v>0</v>
          </cell>
          <cell r="S441">
            <v>0</v>
          </cell>
          <cell r="T441">
            <v>0</v>
          </cell>
          <cell r="V441">
            <v>0</v>
          </cell>
          <cell r="W441">
            <v>0</v>
          </cell>
          <cell r="X441">
            <v>0</v>
          </cell>
        </row>
        <row r="442">
          <cell r="A442">
            <v>0</v>
          </cell>
          <cell r="B442">
            <v>0</v>
          </cell>
          <cell r="C442">
            <v>0</v>
          </cell>
          <cell r="D442">
            <v>0</v>
          </cell>
          <cell r="E442">
            <v>0</v>
          </cell>
          <cell r="F442">
            <v>0</v>
          </cell>
          <cell r="G442">
            <v>0</v>
          </cell>
          <cell r="H442">
            <v>0</v>
          </cell>
          <cell r="J442">
            <v>0</v>
          </cell>
          <cell r="K442">
            <v>0</v>
          </cell>
          <cell r="L442">
            <v>0</v>
          </cell>
          <cell r="N442">
            <v>0</v>
          </cell>
          <cell r="O442">
            <v>0</v>
          </cell>
          <cell r="P442">
            <v>0</v>
          </cell>
          <cell r="R442">
            <v>0</v>
          </cell>
          <cell r="S442">
            <v>0</v>
          </cell>
          <cell r="T442">
            <v>0</v>
          </cell>
          <cell r="V442">
            <v>0</v>
          </cell>
          <cell r="W442">
            <v>0</v>
          </cell>
          <cell r="X442">
            <v>0</v>
          </cell>
        </row>
        <row r="443">
          <cell r="A443">
            <v>0</v>
          </cell>
          <cell r="B443">
            <v>0</v>
          </cell>
          <cell r="C443">
            <v>0</v>
          </cell>
          <cell r="D443">
            <v>0</v>
          </cell>
          <cell r="E443">
            <v>0</v>
          </cell>
          <cell r="F443">
            <v>0</v>
          </cell>
          <cell r="G443">
            <v>0</v>
          </cell>
          <cell r="H443">
            <v>0</v>
          </cell>
          <cell r="J443">
            <v>0</v>
          </cell>
          <cell r="K443">
            <v>0</v>
          </cell>
          <cell r="L443">
            <v>0</v>
          </cell>
          <cell r="N443">
            <v>0</v>
          </cell>
          <cell r="O443">
            <v>0</v>
          </cell>
          <cell r="P443">
            <v>0</v>
          </cell>
          <cell r="R443">
            <v>0</v>
          </cell>
          <cell r="S443">
            <v>0</v>
          </cell>
          <cell r="T443">
            <v>0</v>
          </cell>
          <cell r="V443">
            <v>0</v>
          </cell>
          <cell r="W443">
            <v>0</v>
          </cell>
          <cell r="X443">
            <v>0</v>
          </cell>
        </row>
        <row r="444">
          <cell r="A444">
            <v>0</v>
          </cell>
          <cell r="B444">
            <v>0</v>
          </cell>
          <cell r="C444">
            <v>0</v>
          </cell>
          <cell r="D444">
            <v>0</v>
          </cell>
          <cell r="E444">
            <v>0</v>
          </cell>
          <cell r="F444">
            <v>0</v>
          </cell>
          <cell r="G444">
            <v>0</v>
          </cell>
          <cell r="H444">
            <v>0</v>
          </cell>
          <cell r="J444">
            <v>0</v>
          </cell>
          <cell r="K444">
            <v>0</v>
          </cell>
          <cell r="L444">
            <v>0</v>
          </cell>
          <cell r="N444">
            <v>0</v>
          </cell>
          <cell r="O444">
            <v>0</v>
          </cell>
          <cell r="P444">
            <v>0</v>
          </cell>
          <cell r="R444">
            <v>0</v>
          </cell>
          <cell r="S444">
            <v>0</v>
          </cell>
          <cell r="T444">
            <v>0</v>
          </cell>
          <cell r="V444">
            <v>0</v>
          </cell>
          <cell r="W444">
            <v>0</v>
          </cell>
          <cell r="X444">
            <v>0</v>
          </cell>
        </row>
        <row r="445">
          <cell r="A445">
            <v>0</v>
          </cell>
          <cell r="B445">
            <v>0</v>
          </cell>
          <cell r="C445">
            <v>0</v>
          </cell>
          <cell r="D445">
            <v>0</v>
          </cell>
          <cell r="E445">
            <v>0</v>
          </cell>
          <cell r="F445">
            <v>0</v>
          </cell>
          <cell r="G445">
            <v>0</v>
          </cell>
          <cell r="H445">
            <v>0</v>
          </cell>
          <cell r="J445">
            <v>0</v>
          </cell>
          <cell r="K445">
            <v>0</v>
          </cell>
          <cell r="L445">
            <v>0</v>
          </cell>
          <cell r="N445">
            <v>0</v>
          </cell>
          <cell r="O445">
            <v>0</v>
          </cell>
          <cell r="P445">
            <v>0</v>
          </cell>
          <cell r="R445">
            <v>0</v>
          </cell>
          <cell r="S445">
            <v>0</v>
          </cell>
          <cell r="T445">
            <v>0</v>
          </cell>
          <cell r="V445">
            <v>0</v>
          </cell>
          <cell r="W445">
            <v>0</v>
          </cell>
          <cell r="X445">
            <v>0</v>
          </cell>
        </row>
        <row r="446">
          <cell r="A446">
            <v>0</v>
          </cell>
          <cell r="B446">
            <v>0</v>
          </cell>
          <cell r="C446">
            <v>0</v>
          </cell>
          <cell r="D446">
            <v>0</v>
          </cell>
          <cell r="E446">
            <v>0</v>
          </cell>
          <cell r="F446">
            <v>0</v>
          </cell>
          <cell r="G446">
            <v>0</v>
          </cell>
          <cell r="H446">
            <v>0</v>
          </cell>
          <cell r="J446">
            <v>0</v>
          </cell>
          <cell r="K446">
            <v>0</v>
          </cell>
          <cell r="L446">
            <v>0</v>
          </cell>
          <cell r="N446">
            <v>0</v>
          </cell>
          <cell r="O446">
            <v>0</v>
          </cell>
          <cell r="P446">
            <v>0</v>
          </cell>
          <cell r="R446">
            <v>0</v>
          </cell>
          <cell r="S446">
            <v>0</v>
          </cell>
          <cell r="T446">
            <v>0</v>
          </cell>
          <cell r="V446">
            <v>0</v>
          </cell>
          <cell r="W446">
            <v>0</v>
          </cell>
          <cell r="X446">
            <v>0</v>
          </cell>
        </row>
        <row r="447">
          <cell r="A447">
            <v>0</v>
          </cell>
          <cell r="B447">
            <v>0</v>
          </cell>
          <cell r="C447">
            <v>0</v>
          </cell>
          <cell r="D447">
            <v>0</v>
          </cell>
          <cell r="E447">
            <v>0</v>
          </cell>
          <cell r="F447">
            <v>0</v>
          </cell>
          <cell r="G447">
            <v>0</v>
          </cell>
          <cell r="H447">
            <v>0</v>
          </cell>
          <cell r="J447">
            <v>0</v>
          </cell>
          <cell r="K447">
            <v>0</v>
          </cell>
          <cell r="L447">
            <v>0</v>
          </cell>
          <cell r="N447">
            <v>0</v>
          </cell>
          <cell r="O447">
            <v>0</v>
          </cell>
          <cell r="P447">
            <v>0</v>
          </cell>
          <cell r="R447">
            <v>0</v>
          </cell>
          <cell r="S447">
            <v>0</v>
          </cell>
          <cell r="T447">
            <v>0</v>
          </cell>
          <cell r="V447">
            <v>0</v>
          </cell>
          <cell r="W447">
            <v>0</v>
          </cell>
          <cell r="X447">
            <v>0</v>
          </cell>
        </row>
        <row r="448">
          <cell r="A448">
            <v>0</v>
          </cell>
          <cell r="B448">
            <v>0</v>
          </cell>
          <cell r="C448">
            <v>0</v>
          </cell>
          <cell r="D448">
            <v>0</v>
          </cell>
          <cell r="E448">
            <v>0</v>
          </cell>
          <cell r="F448">
            <v>0</v>
          </cell>
          <cell r="G448">
            <v>0</v>
          </cell>
          <cell r="H448">
            <v>0</v>
          </cell>
          <cell r="J448">
            <v>0</v>
          </cell>
          <cell r="K448">
            <v>0</v>
          </cell>
          <cell r="L448">
            <v>0</v>
          </cell>
          <cell r="N448">
            <v>0</v>
          </cell>
          <cell r="O448">
            <v>0</v>
          </cell>
          <cell r="P448">
            <v>0</v>
          </cell>
          <cell r="R448">
            <v>0</v>
          </cell>
          <cell r="S448">
            <v>0</v>
          </cell>
          <cell r="T448">
            <v>0</v>
          </cell>
          <cell r="V448">
            <v>0</v>
          </cell>
          <cell r="W448">
            <v>0</v>
          </cell>
          <cell r="X448">
            <v>0</v>
          </cell>
        </row>
        <row r="449">
          <cell r="A449">
            <v>0</v>
          </cell>
          <cell r="B449">
            <v>0</v>
          </cell>
          <cell r="C449">
            <v>0</v>
          </cell>
          <cell r="D449">
            <v>0</v>
          </cell>
          <cell r="E449">
            <v>0</v>
          </cell>
          <cell r="F449">
            <v>0</v>
          </cell>
          <cell r="G449">
            <v>0</v>
          </cell>
          <cell r="H449">
            <v>0</v>
          </cell>
          <cell r="J449">
            <v>0</v>
          </cell>
          <cell r="K449">
            <v>0</v>
          </cell>
          <cell r="L449">
            <v>0</v>
          </cell>
          <cell r="N449">
            <v>0</v>
          </cell>
          <cell r="O449">
            <v>0</v>
          </cell>
          <cell r="P449">
            <v>0</v>
          </cell>
          <cell r="R449">
            <v>0</v>
          </cell>
          <cell r="S449">
            <v>0</v>
          </cell>
          <cell r="T449">
            <v>0</v>
          </cell>
          <cell r="V449">
            <v>0</v>
          </cell>
          <cell r="W449">
            <v>0</v>
          </cell>
          <cell r="X449">
            <v>0</v>
          </cell>
        </row>
        <row r="450">
          <cell r="A450">
            <v>0</v>
          </cell>
          <cell r="B450">
            <v>0</v>
          </cell>
          <cell r="C450">
            <v>0</v>
          </cell>
          <cell r="D450">
            <v>0</v>
          </cell>
          <cell r="E450">
            <v>0</v>
          </cell>
          <cell r="F450">
            <v>0</v>
          </cell>
          <cell r="G450">
            <v>0</v>
          </cell>
          <cell r="H450">
            <v>0</v>
          </cell>
          <cell r="J450">
            <v>0</v>
          </cell>
          <cell r="K450">
            <v>0</v>
          </cell>
          <cell r="L450">
            <v>0</v>
          </cell>
          <cell r="N450">
            <v>0</v>
          </cell>
          <cell r="O450">
            <v>0</v>
          </cell>
          <cell r="P450">
            <v>0</v>
          </cell>
          <cell r="R450">
            <v>0</v>
          </cell>
          <cell r="S450">
            <v>0</v>
          </cell>
          <cell r="T450">
            <v>0</v>
          </cell>
          <cell r="V450">
            <v>0</v>
          </cell>
          <cell r="W450">
            <v>0</v>
          </cell>
          <cell r="X450">
            <v>0</v>
          </cell>
        </row>
        <row r="451">
          <cell r="A451">
            <v>0</v>
          </cell>
          <cell r="B451">
            <v>0</v>
          </cell>
          <cell r="C451">
            <v>0</v>
          </cell>
          <cell r="D451">
            <v>0</v>
          </cell>
          <cell r="E451">
            <v>0</v>
          </cell>
          <cell r="F451">
            <v>0</v>
          </cell>
          <cell r="G451">
            <v>0</v>
          </cell>
          <cell r="H451">
            <v>0</v>
          </cell>
          <cell r="J451">
            <v>0</v>
          </cell>
          <cell r="K451">
            <v>0</v>
          </cell>
          <cell r="L451">
            <v>0</v>
          </cell>
          <cell r="N451">
            <v>0</v>
          </cell>
          <cell r="O451">
            <v>0</v>
          </cell>
          <cell r="P451">
            <v>0</v>
          </cell>
          <cell r="R451">
            <v>0</v>
          </cell>
          <cell r="S451">
            <v>0</v>
          </cell>
          <cell r="T451">
            <v>0</v>
          </cell>
          <cell r="V451">
            <v>0</v>
          </cell>
          <cell r="W451">
            <v>0</v>
          </cell>
          <cell r="X451">
            <v>0</v>
          </cell>
        </row>
        <row r="452">
          <cell r="A452">
            <v>0</v>
          </cell>
          <cell r="B452">
            <v>0</v>
          </cell>
          <cell r="C452">
            <v>0</v>
          </cell>
          <cell r="D452">
            <v>0</v>
          </cell>
          <cell r="E452">
            <v>0</v>
          </cell>
          <cell r="F452">
            <v>0</v>
          </cell>
          <cell r="G452">
            <v>0</v>
          </cell>
          <cell r="H452">
            <v>0</v>
          </cell>
          <cell r="J452">
            <v>0</v>
          </cell>
          <cell r="K452">
            <v>0</v>
          </cell>
          <cell r="L452">
            <v>0</v>
          </cell>
          <cell r="N452">
            <v>0</v>
          </cell>
          <cell r="O452">
            <v>0</v>
          </cell>
          <cell r="P452">
            <v>0</v>
          </cell>
          <cell r="R452">
            <v>0</v>
          </cell>
          <cell r="S452">
            <v>0</v>
          </cell>
          <cell r="T452">
            <v>0</v>
          </cell>
          <cell r="V452">
            <v>0</v>
          </cell>
          <cell r="W452">
            <v>0</v>
          </cell>
          <cell r="X452">
            <v>0</v>
          </cell>
        </row>
        <row r="453">
          <cell r="A453">
            <v>0</v>
          </cell>
          <cell r="B453">
            <v>0</v>
          </cell>
          <cell r="C453">
            <v>0</v>
          </cell>
          <cell r="D453">
            <v>0</v>
          </cell>
          <cell r="E453">
            <v>0</v>
          </cell>
          <cell r="F453">
            <v>0</v>
          </cell>
          <cell r="G453">
            <v>0</v>
          </cell>
          <cell r="H453">
            <v>0</v>
          </cell>
          <cell r="J453">
            <v>0</v>
          </cell>
          <cell r="K453">
            <v>0</v>
          </cell>
          <cell r="L453">
            <v>0</v>
          </cell>
          <cell r="N453">
            <v>0</v>
          </cell>
          <cell r="O453">
            <v>0</v>
          </cell>
          <cell r="P453">
            <v>0</v>
          </cell>
          <cell r="R453">
            <v>0</v>
          </cell>
          <cell r="S453">
            <v>0</v>
          </cell>
          <cell r="T453">
            <v>0</v>
          </cell>
          <cell r="V453">
            <v>0</v>
          </cell>
          <cell r="W453">
            <v>0</v>
          </cell>
          <cell r="X453">
            <v>0</v>
          </cell>
        </row>
        <row r="454">
          <cell r="A454">
            <v>0</v>
          </cell>
          <cell r="B454">
            <v>0</v>
          </cell>
          <cell r="C454">
            <v>0</v>
          </cell>
          <cell r="D454">
            <v>0</v>
          </cell>
          <cell r="E454">
            <v>0</v>
          </cell>
          <cell r="F454">
            <v>0</v>
          </cell>
          <cell r="G454">
            <v>0</v>
          </cell>
          <cell r="H454">
            <v>0</v>
          </cell>
          <cell r="J454">
            <v>0</v>
          </cell>
          <cell r="K454">
            <v>0</v>
          </cell>
          <cell r="L454">
            <v>0</v>
          </cell>
          <cell r="N454">
            <v>0</v>
          </cell>
          <cell r="O454">
            <v>0</v>
          </cell>
          <cell r="P454">
            <v>0</v>
          </cell>
          <cell r="R454">
            <v>0</v>
          </cell>
          <cell r="S454">
            <v>0</v>
          </cell>
          <cell r="T454">
            <v>0</v>
          </cell>
          <cell r="V454">
            <v>0</v>
          </cell>
          <cell r="W454">
            <v>0</v>
          </cell>
          <cell r="X454">
            <v>0</v>
          </cell>
        </row>
        <row r="455">
          <cell r="A455">
            <v>0</v>
          </cell>
          <cell r="B455">
            <v>0</v>
          </cell>
          <cell r="C455">
            <v>0</v>
          </cell>
          <cell r="D455">
            <v>0</v>
          </cell>
          <cell r="E455">
            <v>0</v>
          </cell>
          <cell r="F455">
            <v>0</v>
          </cell>
          <cell r="G455">
            <v>0</v>
          </cell>
          <cell r="H455">
            <v>0</v>
          </cell>
          <cell r="J455">
            <v>0</v>
          </cell>
          <cell r="K455">
            <v>0</v>
          </cell>
          <cell r="L455">
            <v>0</v>
          </cell>
          <cell r="N455">
            <v>0</v>
          </cell>
          <cell r="O455">
            <v>0</v>
          </cell>
          <cell r="P455">
            <v>0</v>
          </cell>
          <cell r="R455">
            <v>0</v>
          </cell>
          <cell r="S455">
            <v>0</v>
          </cell>
          <cell r="T455">
            <v>0</v>
          </cell>
          <cell r="V455">
            <v>0</v>
          </cell>
          <cell r="W455">
            <v>0</v>
          </cell>
          <cell r="X455">
            <v>0</v>
          </cell>
        </row>
        <row r="456">
          <cell r="A456">
            <v>0</v>
          </cell>
          <cell r="B456">
            <v>0</v>
          </cell>
          <cell r="C456">
            <v>0</v>
          </cell>
          <cell r="D456">
            <v>0</v>
          </cell>
          <cell r="E456">
            <v>0</v>
          </cell>
          <cell r="F456">
            <v>0</v>
          </cell>
          <cell r="G456">
            <v>0</v>
          </cell>
          <cell r="H456">
            <v>0</v>
          </cell>
          <cell r="J456">
            <v>0</v>
          </cell>
          <cell r="K456">
            <v>0</v>
          </cell>
          <cell r="L456">
            <v>0</v>
          </cell>
          <cell r="N456">
            <v>0</v>
          </cell>
          <cell r="O456">
            <v>0</v>
          </cell>
          <cell r="P456">
            <v>0</v>
          </cell>
          <cell r="R456">
            <v>0</v>
          </cell>
          <cell r="S456">
            <v>0</v>
          </cell>
          <cell r="T456">
            <v>0</v>
          </cell>
          <cell r="V456">
            <v>0</v>
          </cell>
          <cell r="W456">
            <v>0</v>
          </cell>
          <cell r="X456">
            <v>0</v>
          </cell>
        </row>
        <row r="457">
          <cell r="A457">
            <v>0</v>
          </cell>
          <cell r="B457">
            <v>0</v>
          </cell>
          <cell r="C457">
            <v>0</v>
          </cell>
          <cell r="D457">
            <v>0</v>
          </cell>
          <cell r="E457">
            <v>0</v>
          </cell>
          <cell r="F457">
            <v>0</v>
          </cell>
          <cell r="G457">
            <v>0</v>
          </cell>
          <cell r="H457">
            <v>0</v>
          </cell>
          <cell r="J457">
            <v>0</v>
          </cell>
          <cell r="K457">
            <v>0</v>
          </cell>
          <cell r="L457">
            <v>0</v>
          </cell>
          <cell r="N457">
            <v>0</v>
          </cell>
          <cell r="O457">
            <v>0</v>
          </cell>
          <cell r="P457">
            <v>0</v>
          </cell>
          <cell r="R457">
            <v>0</v>
          </cell>
          <cell r="S457">
            <v>0</v>
          </cell>
          <cell r="T457">
            <v>0</v>
          </cell>
          <cell r="V457">
            <v>0</v>
          </cell>
          <cell r="W457">
            <v>0</v>
          </cell>
          <cell r="X457">
            <v>0</v>
          </cell>
        </row>
        <row r="458">
          <cell r="A458">
            <v>0</v>
          </cell>
          <cell r="B458">
            <v>0</v>
          </cell>
          <cell r="C458">
            <v>0</v>
          </cell>
          <cell r="D458">
            <v>0</v>
          </cell>
          <cell r="E458">
            <v>0</v>
          </cell>
          <cell r="F458">
            <v>0</v>
          </cell>
          <cell r="G458">
            <v>0</v>
          </cell>
          <cell r="H458">
            <v>0</v>
          </cell>
          <cell r="J458">
            <v>0</v>
          </cell>
          <cell r="K458">
            <v>0</v>
          </cell>
          <cell r="L458">
            <v>0</v>
          </cell>
          <cell r="N458">
            <v>0</v>
          </cell>
          <cell r="O458">
            <v>0</v>
          </cell>
          <cell r="P458">
            <v>0</v>
          </cell>
          <cell r="R458">
            <v>0</v>
          </cell>
          <cell r="S458">
            <v>0</v>
          </cell>
          <cell r="T458">
            <v>0</v>
          </cell>
          <cell r="V458">
            <v>0</v>
          </cell>
          <cell r="W458">
            <v>0</v>
          </cell>
          <cell r="X458">
            <v>0</v>
          </cell>
        </row>
        <row r="459">
          <cell r="A459">
            <v>0</v>
          </cell>
          <cell r="B459">
            <v>0</v>
          </cell>
          <cell r="C459">
            <v>0</v>
          </cell>
          <cell r="D459">
            <v>0</v>
          </cell>
          <cell r="E459">
            <v>0</v>
          </cell>
          <cell r="F459">
            <v>0</v>
          </cell>
          <cell r="G459">
            <v>0</v>
          </cell>
          <cell r="H459">
            <v>0</v>
          </cell>
          <cell r="J459">
            <v>0</v>
          </cell>
          <cell r="K459">
            <v>0</v>
          </cell>
          <cell r="L459">
            <v>0</v>
          </cell>
          <cell r="N459">
            <v>0</v>
          </cell>
          <cell r="O459">
            <v>0</v>
          </cell>
          <cell r="P459">
            <v>0</v>
          </cell>
          <cell r="R459">
            <v>0</v>
          </cell>
          <cell r="S459">
            <v>0</v>
          </cell>
          <cell r="T459">
            <v>0</v>
          </cell>
          <cell r="V459">
            <v>0</v>
          </cell>
          <cell r="W459">
            <v>0</v>
          </cell>
          <cell r="X459">
            <v>0</v>
          </cell>
        </row>
        <row r="460">
          <cell r="A460">
            <v>0</v>
          </cell>
          <cell r="B460">
            <v>0</v>
          </cell>
          <cell r="C460">
            <v>0</v>
          </cell>
          <cell r="D460">
            <v>0</v>
          </cell>
          <cell r="E460">
            <v>0</v>
          </cell>
          <cell r="F460">
            <v>0</v>
          </cell>
          <cell r="G460">
            <v>0</v>
          </cell>
          <cell r="H460">
            <v>0</v>
          </cell>
          <cell r="J460">
            <v>0</v>
          </cell>
          <cell r="K460">
            <v>0</v>
          </cell>
          <cell r="L460">
            <v>0</v>
          </cell>
          <cell r="N460">
            <v>0</v>
          </cell>
          <cell r="O460">
            <v>0</v>
          </cell>
          <cell r="P460">
            <v>0</v>
          </cell>
          <cell r="R460">
            <v>0</v>
          </cell>
          <cell r="S460">
            <v>0</v>
          </cell>
          <cell r="T460">
            <v>0</v>
          </cell>
          <cell r="V460">
            <v>0</v>
          </cell>
          <cell r="W460">
            <v>0</v>
          </cell>
          <cell r="X460">
            <v>0</v>
          </cell>
        </row>
        <row r="461">
          <cell r="A461">
            <v>0</v>
          </cell>
          <cell r="B461">
            <v>0</v>
          </cell>
          <cell r="C461">
            <v>0</v>
          </cell>
          <cell r="D461">
            <v>0</v>
          </cell>
          <cell r="E461">
            <v>0</v>
          </cell>
          <cell r="F461">
            <v>0</v>
          </cell>
          <cell r="G461">
            <v>0</v>
          </cell>
          <cell r="H461">
            <v>0</v>
          </cell>
          <cell r="J461">
            <v>0</v>
          </cell>
          <cell r="K461">
            <v>0</v>
          </cell>
          <cell r="L461">
            <v>0</v>
          </cell>
          <cell r="N461">
            <v>0</v>
          </cell>
          <cell r="O461">
            <v>0</v>
          </cell>
          <cell r="P461">
            <v>0</v>
          </cell>
          <cell r="R461">
            <v>0</v>
          </cell>
          <cell r="S461">
            <v>0</v>
          </cell>
          <cell r="T461">
            <v>0</v>
          </cell>
          <cell r="V461">
            <v>0</v>
          </cell>
          <cell r="W461">
            <v>0</v>
          </cell>
          <cell r="X461">
            <v>0</v>
          </cell>
        </row>
        <row r="462">
          <cell r="A462">
            <v>0</v>
          </cell>
          <cell r="B462">
            <v>0</v>
          </cell>
          <cell r="C462">
            <v>0</v>
          </cell>
          <cell r="D462">
            <v>0</v>
          </cell>
          <cell r="E462">
            <v>0</v>
          </cell>
          <cell r="F462">
            <v>0</v>
          </cell>
          <cell r="G462">
            <v>0</v>
          </cell>
          <cell r="H462">
            <v>0</v>
          </cell>
          <cell r="J462">
            <v>0</v>
          </cell>
          <cell r="K462">
            <v>0</v>
          </cell>
          <cell r="L462">
            <v>0</v>
          </cell>
          <cell r="N462">
            <v>0</v>
          </cell>
          <cell r="O462">
            <v>0</v>
          </cell>
          <cell r="P462">
            <v>0</v>
          </cell>
          <cell r="R462">
            <v>0</v>
          </cell>
          <cell r="S462">
            <v>0</v>
          </cell>
          <cell r="T462">
            <v>0</v>
          </cell>
          <cell r="V462">
            <v>0</v>
          </cell>
          <cell r="W462">
            <v>0</v>
          </cell>
          <cell r="X462">
            <v>0</v>
          </cell>
        </row>
        <row r="463">
          <cell r="A463">
            <v>0</v>
          </cell>
          <cell r="B463">
            <v>0</v>
          </cell>
          <cell r="C463">
            <v>0</v>
          </cell>
          <cell r="D463">
            <v>0</v>
          </cell>
          <cell r="E463">
            <v>0</v>
          </cell>
          <cell r="F463">
            <v>0</v>
          </cell>
          <cell r="G463">
            <v>0</v>
          </cell>
          <cell r="H463">
            <v>0</v>
          </cell>
          <cell r="J463">
            <v>0</v>
          </cell>
          <cell r="K463">
            <v>0</v>
          </cell>
          <cell r="L463">
            <v>0</v>
          </cell>
          <cell r="N463">
            <v>0</v>
          </cell>
          <cell r="O463">
            <v>0</v>
          </cell>
          <cell r="P463">
            <v>0</v>
          </cell>
          <cell r="R463">
            <v>0</v>
          </cell>
          <cell r="S463">
            <v>0</v>
          </cell>
          <cell r="T463">
            <v>0</v>
          </cell>
          <cell r="V463">
            <v>0</v>
          </cell>
          <cell r="W463">
            <v>0</v>
          </cell>
          <cell r="X463">
            <v>0</v>
          </cell>
        </row>
        <row r="464">
          <cell r="A464">
            <v>0</v>
          </cell>
          <cell r="B464">
            <v>0</v>
          </cell>
          <cell r="C464">
            <v>0</v>
          </cell>
          <cell r="D464">
            <v>0</v>
          </cell>
          <cell r="E464">
            <v>0</v>
          </cell>
          <cell r="F464">
            <v>0</v>
          </cell>
          <cell r="G464">
            <v>0</v>
          </cell>
          <cell r="H464">
            <v>0</v>
          </cell>
          <cell r="J464">
            <v>0</v>
          </cell>
          <cell r="K464">
            <v>0</v>
          </cell>
          <cell r="L464">
            <v>0</v>
          </cell>
          <cell r="N464">
            <v>0</v>
          </cell>
          <cell r="O464">
            <v>0</v>
          </cell>
          <cell r="P464">
            <v>0</v>
          </cell>
          <cell r="R464">
            <v>0</v>
          </cell>
          <cell r="S464">
            <v>0</v>
          </cell>
          <cell r="T464">
            <v>0</v>
          </cell>
          <cell r="V464">
            <v>0</v>
          </cell>
          <cell r="W464">
            <v>0</v>
          </cell>
          <cell r="X464">
            <v>0</v>
          </cell>
        </row>
        <row r="465">
          <cell r="A465">
            <v>0</v>
          </cell>
          <cell r="B465">
            <v>0</v>
          </cell>
          <cell r="C465">
            <v>0</v>
          </cell>
          <cell r="D465">
            <v>0</v>
          </cell>
          <cell r="E465">
            <v>0</v>
          </cell>
          <cell r="F465">
            <v>0</v>
          </cell>
          <cell r="G465">
            <v>0</v>
          </cell>
          <cell r="H465">
            <v>0</v>
          </cell>
          <cell r="J465">
            <v>0</v>
          </cell>
          <cell r="K465">
            <v>0</v>
          </cell>
          <cell r="L465">
            <v>0</v>
          </cell>
          <cell r="N465">
            <v>0</v>
          </cell>
          <cell r="O465">
            <v>0</v>
          </cell>
          <cell r="P465">
            <v>0</v>
          </cell>
          <cell r="R465">
            <v>0</v>
          </cell>
          <cell r="S465">
            <v>0</v>
          </cell>
          <cell r="T465">
            <v>0</v>
          </cell>
          <cell r="V465">
            <v>0</v>
          </cell>
          <cell r="W465">
            <v>0</v>
          </cell>
          <cell r="X465">
            <v>0</v>
          </cell>
        </row>
        <row r="466">
          <cell r="A466">
            <v>0</v>
          </cell>
          <cell r="B466">
            <v>0</v>
          </cell>
          <cell r="C466">
            <v>0</v>
          </cell>
          <cell r="D466">
            <v>0</v>
          </cell>
          <cell r="E466">
            <v>0</v>
          </cell>
          <cell r="F466">
            <v>0</v>
          </cell>
          <cell r="G466">
            <v>0</v>
          </cell>
          <cell r="H466">
            <v>0</v>
          </cell>
          <cell r="J466">
            <v>0</v>
          </cell>
          <cell r="K466">
            <v>0</v>
          </cell>
          <cell r="L466">
            <v>0</v>
          </cell>
          <cell r="N466">
            <v>0</v>
          </cell>
          <cell r="O466">
            <v>0</v>
          </cell>
          <cell r="P466">
            <v>0</v>
          </cell>
          <cell r="R466">
            <v>0</v>
          </cell>
          <cell r="S466">
            <v>0</v>
          </cell>
          <cell r="T466">
            <v>0</v>
          </cell>
          <cell r="V466">
            <v>0</v>
          </cell>
          <cell r="W466">
            <v>0</v>
          </cell>
          <cell r="X466">
            <v>0</v>
          </cell>
        </row>
        <row r="467">
          <cell r="A467">
            <v>0</v>
          </cell>
          <cell r="B467">
            <v>0</v>
          </cell>
          <cell r="C467">
            <v>0</v>
          </cell>
          <cell r="D467">
            <v>0</v>
          </cell>
          <cell r="E467">
            <v>0</v>
          </cell>
          <cell r="F467">
            <v>0</v>
          </cell>
          <cell r="G467">
            <v>0</v>
          </cell>
          <cell r="H467">
            <v>0</v>
          </cell>
          <cell r="J467">
            <v>0</v>
          </cell>
          <cell r="K467">
            <v>0</v>
          </cell>
          <cell r="L467">
            <v>0</v>
          </cell>
          <cell r="N467">
            <v>0</v>
          </cell>
          <cell r="O467">
            <v>0</v>
          </cell>
          <cell r="P467">
            <v>0</v>
          </cell>
          <cell r="R467">
            <v>0</v>
          </cell>
          <cell r="S467">
            <v>0</v>
          </cell>
          <cell r="T467">
            <v>0</v>
          </cell>
          <cell r="V467">
            <v>0</v>
          </cell>
          <cell r="W467">
            <v>0</v>
          </cell>
          <cell r="X467">
            <v>0</v>
          </cell>
        </row>
        <row r="468">
          <cell r="A468">
            <v>0</v>
          </cell>
          <cell r="B468">
            <v>0</v>
          </cell>
          <cell r="C468">
            <v>0</v>
          </cell>
          <cell r="D468">
            <v>0</v>
          </cell>
          <cell r="E468">
            <v>0</v>
          </cell>
          <cell r="F468">
            <v>0</v>
          </cell>
          <cell r="G468">
            <v>0</v>
          </cell>
          <cell r="H468">
            <v>0</v>
          </cell>
          <cell r="J468">
            <v>0</v>
          </cell>
          <cell r="K468">
            <v>0</v>
          </cell>
          <cell r="L468">
            <v>0</v>
          </cell>
          <cell r="N468">
            <v>0</v>
          </cell>
          <cell r="O468">
            <v>0</v>
          </cell>
          <cell r="P468">
            <v>0</v>
          </cell>
          <cell r="R468">
            <v>0</v>
          </cell>
          <cell r="S468">
            <v>0</v>
          </cell>
          <cell r="T468">
            <v>0</v>
          </cell>
          <cell r="V468">
            <v>0</v>
          </cell>
          <cell r="W468">
            <v>0</v>
          </cell>
          <cell r="X468">
            <v>0</v>
          </cell>
        </row>
        <row r="469">
          <cell r="A469">
            <v>0</v>
          </cell>
          <cell r="B469">
            <v>0</v>
          </cell>
          <cell r="C469">
            <v>0</v>
          </cell>
          <cell r="D469">
            <v>0</v>
          </cell>
          <cell r="E469">
            <v>0</v>
          </cell>
          <cell r="F469">
            <v>0</v>
          </cell>
          <cell r="G469">
            <v>0</v>
          </cell>
          <cell r="H469">
            <v>0</v>
          </cell>
          <cell r="J469">
            <v>0</v>
          </cell>
          <cell r="K469">
            <v>0</v>
          </cell>
          <cell r="L469">
            <v>0</v>
          </cell>
          <cell r="N469">
            <v>0</v>
          </cell>
          <cell r="O469">
            <v>0</v>
          </cell>
          <cell r="P469">
            <v>0</v>
          </cell>
          <cell r="R469">
            <v>0</v>
          </cell>
          <cell r="S469">
            <v>0</v>
          </cell>
          <cell r="T469">
            <v>0</v>
          </cell>
          <cell r="V469">
            <v>0</v>
          </cell>
          <cell r="W469">
            <v>0</v>
          </cell>
          <cell r="X469">
            <v>0</v>
          </cell>
        </row>
        <row r="470">
          <cell r="A470">
            <v>0</v>
          </cell>
          <cell r="B470">
            <v>0</v>
          </cell>
          <cell r="C470">
            <v>0</v>
          </cell>
          <cell r="D470">
            <v>0</v>
          </cell>
          <cell r="E470">
            <v>0</v>
          </cell>
          <cell r="F470">
            <v>0</v>
          </cell>
          <cell r="G470">
            <v>0</v>
          </cell>
          <cell r="H470">
            <v>0</v>
          </cell>
          <cell r="J470">
            <v>0</v>
          </cell>
          <cell r="K470">
            <v>0</v>
          </cell>
          <cell r="L470">
            <v>0</v>
          </cell>
          <cell r="N470">
            <v>0</v>
          </cell>
          <cell r="O470">
            <v>0</v>
          </cell>
          <cell r="P470">
            <v>0</v>
          </cell>
          <cell r="R470">
            <v>0</v>
          </cell>
          <cell r="S470">
            <v>0</v>
          </cell>
          <cell r="T470">
            <v>0</v>
          </cell>
          <cell r="V470">
            <v>0</v>
          </cell>
          <cell r="W470">
            <v>0</v>
          </cell>
          <cell r="X470">
            <v>0</v>
          </cell>
        </row>
        <row r="471">
          <cell r="A471">
            <v>0</v>
          </cell>
          <cell r="B471">
            <v>0</v>
          </cell>
          <cell r="C471">
            <v>0</v>
          </cell>
          <cell r="D471">
            <v>0</v>
          </cell>
          <cell r="E471">
            <v>0</v>
          </cell>
          <cell r="F471">
            <v>0</v>
          </cell>
          <cell r="G471">
            <v>0</v>
          </cell>
          <cell r="H471">
            <v>0</v>
          </cell>
          <cell r="J471">
            <v>0</v>
          </cell>
          <cell r="K471">
            <v>0</v>
          </cell>
          <cell r="L471">
            <v>0</v>
          </cell>
          <cell r="N471">
            <v>0</v>
          </cell>
          <cell r="O471">
            <v>0</v>
          </cell>
          <cell r="P471">
            <v>0</v>
          </cell>
          <cell r="R471">
            <v>0</v>
          </cell>
          <cell r="S471">
            <v>0</v>
          </cell>
          <cell r="T471">
            <v>0</v>
          </cell>
          <cell r="V471">
            <v>0</v>
          </cell>
          <cell r="W471">
            <v>0</v>
          </cell>
          <cell r="X471">
            <v>0</v>
          </cell>
        </row>
        <row r="472">
          <cell r="A472">
            <v>0</v>
          </cell>
          <cell r="B472">
            <v>0</v>
          </cell>
          <cell r="C472">
            <v>0</v>
          </cell>
          <cell r="D472">
            <v>0</v>
          </cell>
          <cell r="E472">
            <v>0</v>
          </cell>
          <cell r="F472">
            <v>0</v>
          </cell>
          <cell r="G472">
            <v>0</v>
          </cell>
          <cell r="H472">
            <v>0</v>
          </cell>
          <cell r="J472">
            <v>0</v>
          </cell>
          <cell r="K472">
            <v>0</v>
          </cell>
          <cell r="L472">
            <v>0</v>
          </cell>
          <cell r="N472">
            <v>0</v>
          </cell>
          <cell r="O472">
            <v>0</v>
          </cell>
          <cell r="P472">
            <v>0</v>
          </cell>
          <cell r="R472">
            <v>0</v>
          </cell>
          <cell r="S472">
            <v>0</v>
          </cell>
          <cell r="T472">
            <v>0</v>
          </cell>
          <cell r="V472">
            <v>0</v>
          </cell>
          <cell r="W472">
            <v>0</v>
          </cell>
          <cell r="X472">
            <v>0</v>
          </cell>
        </row>
        <row r="473">
          <cell r="A473">
            <v>0</v>
          </cell>
          <cell r="B473">
            <v>0</v>
          </cell>
          <cell r="C473">
            <v>0</v>
          </cell>
          <cell r="D473">
            <v>0</v>
          </cell>
          <cell r="E473">
            <v>0</v>
          </cell>
          <cell r="F473">
            <v>0</v>
          </cell>
          <cell r="G473">
            <v>0</v>
          </cell>
          <cell r="H473">
            <v>0</v>
          </cell>
          <cell r="J473">
            <v>0</v>
          </cell>
          <cell r="K473">
            <v>0</v>
          </cell>
          <cell r="L473">
            <v>0</v>
          </cell>
          <cell r="N473">
            <v>0</v>
          </cell>
          <cell r="O473">
            <v>0</v>
          </cell>
          <cell r="P473">
            <v>0</v>
          </cell>
          <cell r="R473">
            <v>0</v>
          </cell>
          <cell r="S473">
            <v>0</v>
          </cell>
          <cell r="T473">
            <v>0</v>
          </cell>
          <cell r="V473">
            <v>0</v>
          </cell>
          <cell r="W473">
            <v>0</v>
          </cell>
          <cell r="X473">
            <v>0</v>
          </cell>
        </row>
        <row r="474">
          <cell r="A474">
            <v>0</v>
          </cell>
          <cell r="B474">
            <v>0</v>
          </cell>
          <cell r="C474">
            <v>0</v>
          </cell>
          <cell r="D474">
            <v>0</v>
          </cell>
          <cell r="E474">
            <v>0</v>
          </cell>
          <cell r="F474">
            <v>0</v>
          </cell>
          <cell r="G474">
            <v>0</v>
          </cell>
          <cell r="H474">
            <v>0</v>
          </cell>
          <cell r="J474">
            <v>0</v>
          </cell>
          <cell r="K474">
            <v>0</v>
          </cell>
          <cell r="L474">
            <v>0</v>
          </cell>
          <cell r="N474">
            <v>0</v>
          </cell>
          <cell r="O474">
            <v>0</v>
          </cell>
          <cell r="P474">
            <v>0</v>
          </cell>
          <cell r="R474">
            <v>0</v>
          </cell>
          <cell r="S474">
            <v>0</v>
          </cell>
          <cell r="T474">
            <v>0</v>
          </cell>
          <cell r="V474">
            <v>0</v>
          </cell>
          <cell r="W474">
            <v>0</v>
          </cell>
          <cell r="X474">
            <v>0</v>
          </cell>
        </row>
        <row r="475">
          <cell r="A475">
            <v>0</v>
          </cell>
          <cell r="B475">
            <v>0</v>
          </cell>
          <cell r="C475">
            <v>0</v>
          </cell>
          <cell r="D475">
            <v>0</v>
          </cell>
          <cell r="E475">
            <v>0</v>
          </cell>
          <cell r="F475">
            <v>0</v>
          </cell>
          <cell r="G475">
            <v>0</v>
          </cell>
          <cell r="H475">
            <v>0</v>
          </cell>
          <cell r="J475">
            <v>0</v>
          </cell>
          <cell r="K475">
            <v>0</v>
          </cell>
          <cell r="L475">
            <v>0</v>
          </cell>
          <cell r="N475">
            <v>0</v>
          </cell>
          <cell r="O475">
            <v>0</v>
          </cell>
          <cell r="P475">
            <v>0</v>
          </cell>
          <cell r="R475">
            <v>0</v>
          </cell>
          <cell r="S475">
            <v>0</v>
          </cell>
          <cell r="T475">
            <v>0</v>
          </cell>
          <cell r="V475">
            <v>0</v>
          </cell>
          <cell r="W475">
            <v>0</v>
          </cell>
          <cell r="X475">
            <v>0</v>
          </cell>
        </row>
        <row r="476">
          <cell r="A476">
            <v>0</v>
          </cell>
          <cell r="B476">
            <v>0</v>
          </cell>
          <cell r="C476">
            <v>0</v>
          </cell>
          <cell r="D476">
            <v>0</v>
          </cell>
          <cell r="E476">
            <v>0</v>
          </cell>
          <cell r="F476">
            <v>0</v>
          </cell>
          <cell r="G476">
            <v>0</v>
          </cell>
          <cell r="H476">
            <v>0</v>
          </cell>
          <cell r="J476">
            <v>0</v>
          </cell>
          <cell r="K476">
            <v>0</v>
          </cell>
          <cell r="L476">
            <v>0</v>
          </cell>
          <cell r="N476">
            <v>0</v>
          </cell>
          <cell r="O476">
            <v>0</v>
          </cell>
          <cell r="P476">
            <v>0</v>
          </cell>
          <cell r="R476">
            <v>0</v>
          </cell>
          <cell r="S476">
            <v>0</v>
          </cell>
          <cell r="T476">
            <v>0</v>
          </cell>
          <cell r="V476">
            <v>0</v>
          </cell>
          <cell r="W476">
            <v>0</v>
          </cell>
          <cell r="X476">
            <v>0</v>
          </cell>
        </row>
        <row r="477">
          <cell r="A477">
            <v>0</v>
          </cell>
          <cell r="B477">
            <v>0</v>
          </cell>
          <cell r="C477">
            <v>0</v>
          </cell>
          <cell r="D477">
            <v>0</v>
          </cell>
          <cell r="E477">
            <v>0</v>
          </cell>
          <cell r="F477">
            <v>0</v>
          </cell>
          <cell r="G477">
            <v>0</v>
          </cell>
          <cell r="H477">
            <v>0</v>
          </cell>
          <cell r="J477">
            <v>0</v>
          </cell>
          <cell r="K477">
            <v>0</v>
          </cell>
          <cell r="L477">
            <v>0</v>
          </cell>
          <cell r="N477">
            <v>0</v>
          </cell>
          <cell r="O477">
            <v>0</v>
          </cell>
          <cell r="P477">
            <v>0</v>
          </cell>
          <cell r="R477">
            <v>0</v>
          </cell>
          <cell r="S477">
            <v>0</v>
          </cell>
          <cell r="T477">
            <v>0</v>
          </cell>
          <cell r="V477">
            <v>0</v>
          </cell>
          <cell r="W477">
            <v>0</v>
          </cell>
          <cell r="X477">
            <v>0</v>
          </cell>
        </row>
        <row r="478">
          <cell r="A478">
            <v>0</v>
          </cell>
          <cell r="B478">
            <v>0</v>
          </cell>
          <cell r="C478">
            <v>0</v>
          </cell>
          <cell r="D478">
            <v>0</v>
          </cell>
          <cell r="E478">
            <v>0</v>
          </cell>
          <cell r="F478">
            <v>0</v>
          </cell>
          <cell r="G478">
            <v>0</v>
          </cell>
          <cell r="H478">
            <v>0</v>
          </cell>
          <cell r="J478">
            <v>0</v>
          </cell>
          <cell r="K478">
            <v>0</v>
          </cell>
          <cell r="L478">
            <v>0</v>
          </cell>
          <cell r="N478">
            <v>0</v>
          </cell>
          <cell r="O478">
            <v>0</v>
          </cell>
          <cell r="P478">
            <v>0</v>
          </cell>
          <cell r="R478">
            <v>0</v>
          </cell>
          <cell r="S478">
            <v>0</v>
          </cell>
          <cell r="T478">
            <v>0</v>
          </cell>
          <cell r="V478">
            <v>0</v>
          </cell>
          <cell r="W478">
            <v>0</v>
          </cell>
          <cell r="X478">
            <v>0</v>
          </cell>
        </row>
        <row r="479">
          <cell r="A479">
            <v>0</v>
          </cell>
          <cell r="B479">
            <v>0</v>
          </cell>
          <cell r="C479">
            <v>0</v>
          </cell>
          <cell r="D479">
            <v>0</v>
          </cell>
          <cell r="E479">
            <v>0</v>
          </cell>
          <cell r="F479">
            <v>0</v>
          </cell>
          <cell r="G479">
            <v>0</v>
          </cell>
          <cell r="H479">
            <v>0</v>
          </cell>
          <cell r="J479">
            <v>0</v>
          </cell>
          <cell r="K479">
            <v>0</v>
          </cell>
          <cell r="L479">
            <v>0</v>
          </cell>
          <cell r="N479">
            <v>0</v>
          </cell>
          <cell r="O479">
            <v>0</v>
          </cell>
          <cell r="P479">
            <v>0</v>
          </cell>
          <cell r="R479">
            <v>0</v>
          </cell>
          <cell r="S479">
            <v>0</v>
          </cell>
          <cell r="T479">
            <v>0</v>
          </cell>
          <cell r="V479">
            <v>0</v>
          </cell>
          <cell r="W479">
            <v>0</v>
          </cell>
          <cell r="X479">
            <v>0</v>
          </cell>
        </row>
        <row r="480">
          <cell r="A480">
            <v>0</v>
          </cell>
          <cell r="B480">
            <v>0</v>
          </cell>
          <cell r="C480">
            <v>0</v>
          </cell>
          <cell r="D480">
            <v>0</v>
          </cell>
          <cell r="E480">
            <v>0</v>
          </cell>
          <cell r="F480">
            <v>0</v>
          </cell>
          <cell r="G480">
            <v>0</v>
          </cell>
          <cell r="H480">
            <v>0</v>
          </cell>
          <cell r="J480">
            <v>0</v>
          </cell>
          <cell r="K480">
            <v>0</v>
          </cell>
          <cell r="L480">
            <v>0</v>
          </cell>
          <cell r="N480">
            <v>0</v>
          </cell>
          <cell r="O480">
            <v>0</v>
          </cell>
          <cell r="P480">
            <v>0</v>
          </cell>
          <cell r="R480">
            <v>0</v>
          </cell>
          <cell r="S480">
            <v>0</v>
          </cell>
          <cell r="T480">
            <v>0</v>
          </cell>
          <cell r="V480">
            <v>0</v>
          </cell>
          <cell r="W480">
            <v>0</v>
          </cell>
          <cell r="X480">
            <v>0</v>
          </cell>
        </row>
        <row r="481">
          <cell r="A481">
            <v>0</v>
          </cell>
          <cell r="B481">
            <v>0</v>
          </cell>
          <cell r="C481">
            <v>0</v>
          </cell>
          <cell r="D481">
            <v>0</v>
          </cell>
          <cell r="E481">
            <v>0</v>
          </cell>
          <cell r="F481">
            <v>0</v>
          </cell>
          <cell r="G481">
            <v>0</v>
          </cell>
          <cell r="H481">
            <v>0</v>
          </cell>
          <cell r="J481">
            <v>0</v>
          </cell>
          <cell r="K481">
            <v>0</v>
          </cell>
          <cell r="L481">
            <v>0</v>
          </cell>
          <cell r="N481">
            <v>0</v>
          </cell>
          <cell r="O481">
            <v>0</v>
          </cell>
          <cell r="P481">
            <v>0</v>
          </cell>
          <cell r="R481">
            <v>0</v>
          </cell>
          <cell r="S481">
            <v>0</v>
          </cell>
          <cell r="T481">
            <v>0</v>
          </cell>
          <cell r="V481">
            <v>0</v>
          </cell>
          <cell r="W481">
            <v>0</v>
          </cell>
          <cell r="X481">
            <v>0</v>
          </cell>
        </row>
        <row r="482">
          <cell r="A482">
            <v>0</v>
          </cell>
          <cell r="B482">
            <v>0</v>
          </cell>
          <cell r="C482">
            <v>0</v>
          </cell>
          <cell r="D482">
            <v>0</v>
          </cell>
          <cell r="E482">
            <v>0</v>
          </cell>
          <cell r="F482">
            <v>0</v>
          </cell>
          <cell r="G482">
            <v>0</v>
          </cell>
          <cell r="H482">
            <v>0</v>
          </cell>
          <cell r="J482">
            <v>0</v>
          </cell>
          <cell r="K482">
            <v>0</v>
          </cell>
          <cell r="L482">
            <v>0</v>
          </cell>
          <cell r="N482">
            <v>0</v>
          </cell>
          <cell r="O482">
            <v>0</v>
          </cell>
          <cell r="P482">
            <v>0</v>
          </cell>
          <cell r="R482">
            <v>0</v>
          </cell>
          <cell r="S482">
            <v>0</v>
          </cell>
          <cell r="T482">
            <v>0</v>
          </cell>
          <cell r="V482">
            <v>0</v>
          </cell>
          <cell r="W482">
            <v>0</v>
          </cell>
          <cell r="X482">
            <v>0</v>
          </cell>
        </row>
        <row r="483">
          <cell r="A483">
            <v>0</v>
          </cell>
          <cell r="B483">
            <v>0</v>
          </cell>
          <cell r="C483">
            <v>0</v>
          </cell>
          <cell r="D483">
            <v>0</v>
          </cell>
          <cell r="E483">
            <v>0</v>
          </cell>
          <cell r="F483">
            <v>0</v>
          </cell>
          <cell r="G483">
            <v>0</v>
          </cell>
          <cell r="H483">
            <v>0</v>
          </cell>
          <cell r="J483">
            <v>0</v>
          </cell>
          <cell r="K483">
            <v>0</v>
          </cell>
          <cell r="L483">
            <v>0</v>
          </cell>
          <cell r="N483">
            <v>0</v>
          </cell>
          <cell r="O483">
            <v>0</v>
          </cell>
          <cell r="P483">
            <v>0</v>
          </cell>
          <cell r="R483">
            <v>0</v>
          </cell>
          <cell r="S483">
            <v>0</v>
          </cell>
          <cell r="T483">
            <v>0</v>
          </cell>
          <cell r="V483">
            <v>0</v>
          </cell>
          <cell r="W483">
            <v>0</v>
          </cell>
          <cell r="X483">
            <v>0</v>
          </cell>
        </row>
        <row r="484">
          <cell r="A484">
            <v>0</v>
          </cell>
          <cell r="B484">
            <v>0</v>
          </cell>
          <cell r="C484">
            <v>0</v>
          </cell>
          <cell r="D484">
            <v>0</v>
          </cell>
          <cell r="E484">
            <v>0</v>
          </cell>
          <cell r="F484">
            <v>0</v>
          </cell>
          <cell r="G484">
            <v>0</v>
          </cell>
          <cell r="H484">
            <v>0</v>
          </cell>
          <cell r="J484">
            <v>0</v>
          </cell>
          <cell r="K484">
            <v>0</v>
          </cell>
          <cell r="L484">
            <v>0</v>
          </cell>
          <cell r="N484">
            <v>0</v>
          </cell>
          <cell r="O484">
            <v>0</v>
          </cell>
          <cell r="P484">
            <v>0</v>
          </cell>
          <cell r="R484">
            <v>0</v>
          </cell>
          <cell r="S484">
            <v>0</v>
          </cell>
          <cell r="T484">
            <v>0</v>
          </cell>
          <cell r="V484">
            <v>0</v>
          </cell>
          <cell r="W484">
            <v>0</v>
          </cell>
          <cell r="X484">
            <v>0</v>
          </cell>
        </row>
        <row r="485">
          <cell r="A485">
            <v>0</v>
          </cell>
          <cell r="B485">
            <v>0</v>
          </cell>
          <cell r="C485">
            <v>0</v>
          </cell>
          <cell r="D485">
            <v>0</v>
          </cell>
          <cell r="E485">
            <v>0</v>
          </cell>
          <cell r="F485">
            <v>0</v>
          </cell>
          <cell r="G485">
            <v>0</v>
          </cell>
          <cell r="H485">
            <v>0</v>
          </cell>
          <cell r="J485">
            <v>0</v>
          </cell>
          <cell r="K485">
            <v>0</v>
          </cell>
          <cell r="L485">
            <v>0</v>
          </cell>
          <cell r="N485">
            <v>0</v>
          </cell>
          <cell r="O485">
            <v>0</v>
          </cell>
          <cell r="P485">
            <v>0</v>
          </cell>
          <cell r="R485">
            <v>0</v>
          </cell>
          <cell r="S485">
            <v>0</v>
          </cell>
          <cell r="T485">
            <v>0</v>
          </cell>
          <cell r="V485">
            <v>0</v>
          </cell>
          <cell r="W485">
            <v>0</v>
          </cell>
          <cell r="X485">
            <v>0</v>
          </cell>
        </row>
        <row r="486">
          <cell r="A486">
            <v>0</v>
          </cell>
          <cell r="B486">
            <v>0</v>
          </cell>
          <cell r="C486">
            <v>0</v>
          </cell>
          <cell r="D486">
            <v>0</v>
          </cell>
          <cell r="E486">
            <v>0</v>
          </cell>
          <cell r="F486">
            <v>0</v>
          </cell>
          <cell r="G486">
            <v>0</v>
          </cell>
          <cell r="H486">
            <v>0</v>
          </cell>
          <cell r="J486">
            <v>0</v>
          </cell>
          <cell r="K486">
            <v>0</v>
          </cell>
          <cell r="L486">
            <v>0</v>
          </cell>
          <cell r="N486">
            <v>0</v>
          </cell>
          <cell r="O486">
            <v>0</v>
          </cell>
          <cell r="P486">
            <v>0</v>
          </cell>
          <cell r="R486">
            <v>0</v>
          </cell>
          <cell r="S486">
            <v>0</v>
          </cell>
          <cell r="T486">
            <v>0</v>
          </cell>
          <cell r="V486">
            <v>0</v>
          </cell>
          <cell r="W486">
            <v>0</v>
          </cell>
          <cell r="X486">
            <v>0</v>
          </cell>
        </row>
        <row r="487">
          <cell r="A487">
            <v>0</v>
          </cell>
          <cell r="B487">
            <v>0</v>
          </cell>
          <cell r="C487">
            <v>0</v>
          </cell>
          <cell r="D487">
            <v>0</v>
          </cell>
          <cell r="E487">
            <v>0</v>
          </cell>
          <cell r="F487">
            <v>0</v>
          </cell>
          <cell r="G487">
            <v>0</v>
          </cell>
          <cell r="H487">
            <v>0</v>
          </cell>
          <cell r="J487">
            <v>0</v>
          </cell>
          <cell r="K487">
            <v>0</v>
          </cell>
          <cell r="L487">
            <v>0</v>
          </cell>
          <cell r="N487">
            <v>0</v>
          </cell>
          <cell r="O487">
            <v>0</v>
          </cell>
          <cell r="P487">
            <v>0</v>
          </cell>
          <cell r="R487">
            <v>0</v>
          </cell>
          <cell r="S487">
            <v>0</v>
          </cell>
          <cell r="T487">
            <v>0</v>
          </cell>
          <cell r="V487">
            <v>0</v>
          </cell>
          <cell r="W487">
            <v>0</v>
          </cell>
          <cell r="X487">
            <v>0</v>
          </cell>
        </row>
        <row r="488">
          <cell r="A488">
            <v>0</v>
          </cell>
          <cell r="B488">
            <v>0</v>
          </cell>
          <cell r="C488">
            <v>0</v>
          </cell>
          <cell r="D488">
            <v>0</v>
          </cell>
          <cell r="E488">
            <v>0</v>
          </cell>
          <cell r="F488">
            <v>0</v>
          </cell>
          <cell r="G488">
            <v>0</v>
          </cell>
          <cell r="H488">
            <v>0</v>
          </cell>
          <cell r="J488">
            <v>0</v>
          </cell>
          <cell r="K488">
            <v>0</v>
          </cell>
          <cell r="L488">
            <v>0</v>
          </cell>
          <cell r="N488">
            <v>0</v>
          </cell>
          <cell r="O488">
            <v>0</v>
          </cell>
          <cell r="P488">
            <v>0</v>
          </cell>
          <cell r="R488">
            <v>0</v>
          </cell>
          <cell r="S488">
            <v>0</v>
          </cell>
          <cell r="T488">
            <v>0</v>
          </cell>
          <cell r="V488">
            <v>0</v>
          </cell>
          <cell r="W488">
            <v>0</v>
          </cell>
          <cell r="X488">
            <v>0</v>
          </cell>
        </row>
        <row r="489">
          <cell r="A489">
            <v>0</v>
          </cell>
          <cell r="B489">
            <v>0</v>
          </cell>
          <cell r="C489">
            <v>0</v>
          </cell>
          <cell r="D489">
            <v>0</v>
          </cell>
          <cell r="E489">
            <v>0</v>
          </cell>
          <cell r="F489">
            <v>0</v>
          </cell>
          <cell r="G489">
            <v>0</v>
          </cell>
          <cell r="H489">
            <v>0</v>
          </cell>
          <cell r="J489">
            <v>0</v>
          </cell>
          <cell r="K489">
            <v>0</v>
          </cell>
          <cell r="L489">
            <v>0</v>
          </cell>
          <cell r="N489">
            <v>0</v>
          </cell>
          <cell r="O489">
            <v>0</v>
          </cell>
          <cell r="P489">
            <v>0</v>
          </cell>
          <cell r="R489">
            <v>0</v>
          </cell>
          <cell r="S489">
            <v>0</v>
          </cell>
          <cell r="T489">
            <v>0</v>
          </cell>
          <cell r="V489">
            <v>0</v>
          </cell>
          <cell r="W489">
            <v>0</v>
          </cell>
          <cell r="X489">
            <v>0</v>
          </cell>
        </row>
        <row r="490">
          <cell r="A490">
            <v>0</v>
          </cell>
          <cell r="B490">
            <v>0</v>
          </cell>
          <cell r="C490">
            <v>0</v>
          </cell>
          <cell r="D490">
            <v>0</v>
          </cell>
          <cell r="E490">
            <v>0</v>
          </cell>
          <cell r="F490">
            <v>0</v>
          </cell>
          <cell r="G490">
            <v>0</v>
          </cell>
          <cell r="H490">
            <v>0</v>
          </cell>
          <cell r="J490">
            <v>0</v>
          </cell>
          <cell r="K490">
            <v>0</v>
          </cell>
          <cell r="L490">
            <v>0</v>
          </cell>
          <cell r="N490">
            <v>0</v>
          </cell>
          <cell r="O490">
            <v>0</v>
          </cell>
          <cell r="P490">
            <v>0</v>
          </cell>
          <cell r="R490">
            <v>0</v>
          </cell>
          <cell r="S490">
            <v>0</v>
          </cell>
          <cell r="T490">
            <v>0</v>
          </cell>
          <cell r="V490">
            <v>0</v>
          </cell>
          <cell r="W490">
            <v>0</v>
          </cell>
          <cell r="X490">
            <v>0</v>
          </cell>
        </row>
        <row r="491">
          <cell r="A491">
            <v>0</v>
          </cell>
          <cell r="B491">
            <v>0</v>
          </cell>
          <cell r="C491">
            <v>0</v>
          </cell>
          <cell r="D491">
            <v>0</v>
          </cell>
          <cell r="E491">
            <v>0</v>
          </cell>
          <cell r="F491">
            <v>0</v>
          </cell>
          <cell r="G491">
            <v>0</v>
          </cell>
          <cell r="H491">
            <v>0</v>
          </cell>
          <cell r="J491">
            <v>0</v>
          </cell>
          <cell r="K491">
            <v>0</v>
          </cell>
          <cell r="L491">
            <v>0</v>
          </cell>
          <cell r="N491">
            <v>0</v>
          </cell>
          <cell r="O491">
            <v>0</v>
          </cell>
          <cell r="P491">
            <v>0</v>
          </cell>
          <cell r="R491">
            <v>0</v>
          </cell>
          <cell r="S491">
            <v>0</v>
          </cell>
          <cell r="T491">
            <v>0</v>
          </cell>
          <cell r="V491">
            <v>0</v>
          </cell>
          <cell r="W491">
            <v>0</v>
          </cell>
          <cell r="X491">
            <v>0</v>
          </cell>
        </row>
        <row r="492">
          <cell r="A492">
            <v>0</v>
          </cell>
          <cell r="B492">
            <v>0</v>
          </cell>
          <cell r="C492">
            <v>0</v>
          </cell>
          <cell r="D492">
            <v>0</v>
          </cell>
          <cell r="E492">
            <v>0</v>
          </cell>
          <cell r="F492">
            <v>0</v>
          </cell>
          <cell r="G492">
            <v>0</v>
          </cell>
          <cell r="H492">
            <v>0</v>
          </cell>
          <cell r="J492">
            <v>0</v>
          </cell>
          <cell r="K492">
            <v>0</v>
          </cell>
          <cell r="L492">
            <v>0</v>
          </cell>
          <cell r="N492">
            <v>0</v>
          </cell>
          <cell r="O492">
            <v>0</v>
          </cell>
          <cell r="P492">
            <v>0</v>
          </cell>
          <cell r="R492">
            <v>0</v>
          </cell>
          <cell r="S492">
            <v>0</v>
          </cell>
          <cell r="T492">
            <v>0</v>
          </cell>
          <cell r="V492">
            <v>0</v>
          </cell>
          <cell r="W492">
            <v>0</v>
          </cell>
          <cell r="X492">
            <v>0</v>
          </cell>
        </row>
        <row r="493">
          <cell r="A493">
            <v>0</v>
          </cell>
          <cell r="B493">
            <v>0</v>
          </cell>
          <cell r="C493">
            <v>0</v>
          </cell>
          <cell r="D493">
            <v>0</v>
          </cell>
          <cell r="E493">
            <v>0</v>
          </cell>
          <cell r="F493">
            <v>0</v>
          </cell>
          <cell r="G493">
            <v>0</v>
          </cell>
          <cell r="H493">
            <v>0</v>
          </cell>
          <cell r="J493">
            <v>0</v>
          </cell>
          <cell r="K493">
            <v>0</v>
          </cell>
          <cell r="L493">
            <v>0</v>
          </cell>
          <cell r="N493">
            <v>0</v>
          </cell>
          <cell r="O493">
            <v>0</v>
          </cell>
          <cell r="P493">
            <v>0</v>
          </cell>
          <cell r="R493">
            <v>0</v>
          </cell>
          <cell r="S493">
            <v>0</v>
          </cell>
          <cell r="T493">
            <v>0</v>
          </cell>
          <cell r="V493">
            <v>0</v>
          </cell>
          <cell r="W493">
            <v>0</v>
          </cell>
          <cell r="X493">
            <v>0</v>
          </cell>
        </row>
        <row r="494">
          <cell r="A494">
            <v>0</v>
          </cell>
          <cell r="B494">
            <v>0</v>
          </cell>
          <cell r="C494">
            <v>0</v>
          </cell>
          <cell r="D494">
            <v>0</v>
          </cell>
          <cell r="E494">
            <v>0</v>
          </cell>
          <cell r="F494">
            <v>0</v>
          </cell>
          <cell r="G494">
            <v>0</v>
          </cell>
          <cell r="H494">
            <v>0</v>
          </cell>
          <cell r="J494">
            <v>0</v>
          </cell>
          <cell r="K494">
            <v>0</v>
          </cell>
          <cell r="L494">
            <v>0</v>
          </cell>
          <cell r="N494">
            <v>0</v>
          </cell>
          <cell r="O494">
            <v>0</v>
          </cell>
          <cell r="P494">
            <v>0</v>
          </cell>
          <cell r="R494">
            <v>0</v>
          </cell>
          <cell r="S494">
            <v>0</v>
          </cell>
          <cell r="T494">
            <v>0</v>
          </cell>
          <cell r="V494">
            <v>0</v>
          </cell>
          <cell r="W494">
            <v>0</v>
          </cell>
          <cell r="X494">
            <v>0</v>
          </cell>
        </row>
        <row r="495">
          <cell r="A495">
            <v>0</v>
          </cell>
          <cell r="B495">
            <v>0</v>
          </cell>
          <cell r="C495">
            <v>0</v>
          </cell>
          <cell r="D495">
            <v>0</v>
          </cell>
          <cell r="E495">
            <v>0</v>
          </cell>
          <cell r="F495">
            <v>0</v>
          </cell>
          <cell r="G495">
            <v>0</v>
          </cell>
          <cell r="H495">
            <v>0</v>
          </cell>
          <cell r="J495">
            <v>0</v>
          </cell>
          <cell r="K495">
            <v>0</v>
          </cell>
          <cell r="L495">
            <v>0</v>
          </cell>
          <cell r="N495">
            <v>0</v>
          </cell>
          <cell r="O495">
            <v>0</v>
          </cell>
          <cell r="P495">
            <v>0</v>
          </cell>
          <cell r="R495">
            <v>0</v>
          </cell>
          <cell r="S495">
            <v>0</v>
          </cell>
          <cell r="T495">
            <v>0</v>
          </cell>
          <cell r="V495">
            <v>0</v>
          </cell>
          <cell r="W495">
            <v>0</v>
          </cell>
          <cell r="X495">
            <v>0</v>
          </cell>
        </row>
        <row r="496">
          <cell r="A496">
            <v>0</v>
          </cell>
          <cell r="B496">
            <v>0</v>
          </cell>
          <cell r="C496">
            <v>0</v>
          </cell>
          <cell r="D496">
            <v>0</v>
          </cell>
          <cell r="E496">
            <v>0</v>
          </cell>
          <cell r="F496">
            <v>0</v>
          </cell>
          <cell r="G496">
            <v>0</v>
          </cell>
          <cell r="H496">
            <v>0</v>
          </cell>
          <cell r="J496">
            <v>0</v>
          </cell>
          <cell r="K496">
            <v>0</v>
          </cell>
          <cell r="L496">
            <v>0</v>
          </cell>
          <cell r="N496">
            <v>0</v>
          </cell>
          <cell r="O496">
            <v>0</v>
          </cell>
          <cell r="P496">
            <v>0</v>
          </cell>
          <cell r="R496">
            <v>0</v>
          </cell>
          <cell r="S496">
            <v>0</v>
          </cell>
          <cell r="T496">
            <v>0</v>
          </cell>
          <cell r="V496">
            <v>0</v>
          </cell>
          <cell r="W496">
            <v>0</v>
          </cell>
          <cell r="X496">
            <v>0</v>
          </cell>
        </row>
        <row r="497">
          <cell r="A497">
            <v>0</v>
          </cell>
          <cell r="B497">
            <v>0</v>
          </cell>
          <cell r="C497">
            <v>0</v>
          </cell>
          <cell r="D497">
            <v>0</v>
          </cell>
          <cell r="E497">
            <v>0</v>
          </cell>
          <cell r="F497">
            <v>0</v>
          </cell>
          <cell r="G497">
            <v>0</v>
          </cell>
          <cell r="H497">
            <v>0</v>
          </cell>
          <cell r="J497">
            <v>0</v>
          </cell>
          <cell r="K497">
            <v>0</v>
          </cell>
          <cell r="L497">
            <v>0</v>
          </cell>
          <cell r="N497">
            <v>0</v>
          </cell>
          <cell r="O497">
            <v>0</v>
          </cell>
          <cell r="P497">
            <v>0</v>
          </cell>
          <cell r="R497">
            <v>0</v>
          </cell>
          <cell r="S497">
            <v>0</v>
          </cell>
          <cell r="T497">
            <v>0</v>
          </cell>
          <cell r="V497">
            <v>0</v>
          </cell>
          <cell r="W497">
            <v>0</v>
          </cell>
          <cell r="X497">
            <v>0</v>
          </cell>
        </row>
        <row r="498">
          <cell r="A498">
            <v>0</v>
          </cell>
          <cell r="B498">
            <v>0</v>
          </cell>
          <cell r="C498">
            <v>0</v>
          </cell>
          <cell r="D498">
            <v>0</v>
          </cell>
          <cell r="E498">
            <v>0</v>
          </cell>
          <cell r="F498">
            <v>0</v>
          </cell>
          <cell r="G498">
            <v>0</v>
          </cell>
          <cell r="H498">
            <v>0</v>
          </cell>
          <cell r="J498">
            <v>0</v>
          </cell>
          <cell r="K498">
            <v>0</v>
          </cell>
          <cell r="L498">
            <v>0</v>
          </cell>
          <cell r="N498">
            <v>0</v>
          </cell>
          <cell r="O498">
            <v>0</v>
          </cell>
          <cell r="P498">
            <v>0</v>
          </cell>
          <cell r="R498">
            <v>0</v>
          </cell>
          <cell r="S498">
            <v>0</v>
          </cell>
          <cell r="T498">
            <v>0</v>
          </cell>
          <cell r="V498">
            <v>0</v>
          </cell>
          <cell r="W498">
            <v>0</v>
          </cell>
          <cell r="X498">
            <v>0</v>
          </cell>
        </row>
        <row r="499">
          <cell r="A499">
            <v>0</v>
          </cell>
          <cell r="B499">
            <v>0</v>
          </cell>
          <cell r="C499">
            <v>0</v>
          </cell>
          <cell r="D499">
            <v>0</v>
          </cell>
          <cell r="E499">
            <v>0</v>
          </cell>
          <cell r="F499">
            <v>0</v>
          </cell>
          <cell r="G499">
            <v>0</v>
          </cell>
          <cell r="H499">
            <v>0</v>
          </cell>
          <cell r="J499">
            <v>0</v>
          </cell>
          <cell r="K499">
            <v>0</v>
          </cell>
          <cell r="L499">
            <v>0</v>
          </cell>
          <cell r="N499">
            <v>0</v>
          </cell>
          <cell r="O499">
            <v>0</v>
          </cell>
          <cell r="P499">
            <v>0</v>
          </cell>
          <cell r="R499">
            <v>0</v>
          </cell>
          <cell r="S499">
            <v>0</v>
          </cell>
          <cell r="T499">
            <v>0</v>
          </cell>
          <cell r="V499">
            <v>0</v>
          </cell>
          <cell r="W499">
            <v>0</v>
          </cell>
          <cell r="X499">
            <v>0</v>
          </cell>
        </row>
        <row r="500">
          <cell r="A500">
            <v>0</v>
          </cell>
          <cell r="B500">
            <v>0</v>
          </cell>
          <cell r="C500">
            <v>0</v>
          </cell>
          <cell r="D500">
            <v>0</v>
          </cell>
          <cell r="E500">
            <v>0</v>
          </cell>
          <cell r="F500">
            <v>0</v>
          </cell>
          <cell r="G500">
            <v>0</v>
          </cell>
          <cell r="H500">
            <v>0</v>
          </cell>
          <cell r="J500">
            <v>0</v>
          </cell>
          <cell r="K500">
            <v>0</v>
          </cell>
          <cell r="L500">
            <v>0</v>
          </cell>
          <cell r="N500">
            <v>0</v>
          </cell>
          <cell r="O500">
            <v>0</v>
          </cell>
          <cell r="P500">
            <v>0</v>
          </cell>
          <cell r="R500">
            <v>0</v>
          </cell>
          <cell r="S500">
            <v>0</v>
          </cell>
          <cell r="T500">
            <v>0</v>
          </cell>
          <cell r="V500">
            <v>0</v>
          </cell>
          <cell r="W500">
            <v>0</v>
          </cell>
          <cell r="X500">
            <v>0</v>
          </cell>
        </row>
        <row r="501">
          <cell r="A501">
            <v>0</v>
          </cell>
          <cell r="B501">
            <v>0</v>
          </cell>
          <cell r="C501">
            <v>0</v>
          </cell>
          <cell r="D501">
            <v>0</v>
          </cell>
          <cell r="E501">
            <v>0</v>
          </cell>
          <cell r="F501">
            <v>0</v>
          </cell>
          <cell r="G501">
            <v>0</v>
          </cell>
          <cell r="H501">
            <v>0</v>
          </cell>
          <cell r="J501">
            <v>0</v>
          </cell>
          <cell r="K501">
            <v>0</v>
          </cell>
          <cell r="L501">
            <v>0</v>
          </cell>
          <cell r="N501">
            <v>0</v>
          </cell>
          <cell r="O501">
            <v>0</v>
          </cell>
          <cell r="P501">
            <v>0</v>
          </cell>
          <cell r="R501">
            <v>0</v>
          </cell>
          <cell r="S501">
            <v>0</v>
          </cell>
          <cell r="T501">
            <v>0</v>
          </cell>
          <cell r="V501">
            <v>0</v>
          </cell>
          <cell r="W501">
            <v>0</v>
          </cell>
          <cell r="X501">
            <v>0</v>
          </cell>
        </row>
        <row r="502">
          <cell r="A502">
            <v>0</v>
          </cell>
          <cell r="B502">
            <v>0</v>
          </cell>
          <cell r="C502">
            <v>0</v>
          </cell>
          <cell r="D502">
            <v>0</v>
          </cell>
          <cell r="E502">
            <v>0</v>
          </cell>
          <cell r="F502">
            <v>0</v>
          </cell>
          <cell r="G502">
            <v>0</v>
          </cell>
          <cell r="H502">
            <v>0</v>
          </cell>
          <cell r="J502">
            <v>0</v>
          </cell>
          <cell r="K502">
            <v>0</v>
          </cell>
          <cell r="L502">
            <v>0</v>
          </cell>
          <cell r="N502">
            <v>0</v>
          </cell>
          <cell r="O502">
            <v>0</v>
          </cell>
          <cell r="P502">
            <v>0</v>
          </cell>
          <cell r="R502">
            <v>0</v>
          </cell>
          <cell r="S502">
            <v>0</v>
          </cell>
          <cell r="T502">
            <v>0</v>
          </cell>
          <cell r="V502">
            <v>0</v>
          </cell>
          <cell r="W502">
            <v>0</v>
          </cell>
          <cell r="X502">
            <v>0</v>
          </cell>
        </row>
        <row r="503">
          <cell r="A503">
            <v>0</v>
          </cell>
          <cell r="B503">
            <v>0</v>
          </cell>
          <cell r="C503">
            <v>0</v>
          </cell>
          <cell r="D503">
            <v>0</v>
          </cell>
          <cell r="E503">
            <v>0</v>
          </cell>
          <cell r="F503">
            <v>0</v>
          </cell>
          <cell r="G503">
            <v>0</v>
          </cell>
          <cell r="H503">
            <v>0</v>
          </cell>
          <cell r="J503">
            <v>0</v>
          </cell>
          <cell r="K503">
            <v>0</v>
          </cell>
          <cell r="L503">
            <v>0</v>
          </cell>
          <cell r="N503">
            <v>0</v>
          </cell>
          <cell r="O503">
            <v>0</v>
          </cell>
          <cell r="P503">
            <v>0</v>
          </cell>
          <cell r="R503">
            <v>0</v>
          </cell>
          <cell r="S503">
            <v>0</v>
          </cell>
          <cell r="T503">
            <v>0</v>
          </cell>
          <cell r="V503">
            <v>0</v>
          </cell>
          <cell r="W503">
            <v>0</v>
          </cell>
          <cell r="X503">
            <v>0</v>
          </cell>
        </row>
        <row r="504">
          <cell r="A504">
            <v>0</v>
          </cell>
          <cell r="B504">
            <v>0</v>
          </cell>
          <cell r="C504">
            <v>0</v>
          </cell>
          <cell r="D504">
            <v>0</v>
          </cell>
          <cell r="E504">
            <v>0</v>
          </cell>
          <cell r="F504">
            <v>0</v>
          </cell>
          <cell r="G504">
            <v>0</v>
          </cell>
          <cell r="H504">
            <v>0</v>
          </cell>
          <cell r="J504">
            <v>0</v>
          </cell>
          <cell r="K504">
            <v>0</v>
          </cell>
          <cell r="L504">
            <v>0</v>
          </cell>
          <cell r="N504">
            <v>0</v>
          </cell>
          <cell r="O504">
            <v>0</v>
          </cell>
          <cell r="P504">
            <v>0</v>
          </cell>
          <cell r="R504">
            <v>0</v>
          </cell>
          <cell r="S504">
            <v>0</v>
          </cell>
          <cell r="T504">
            <v>0</v>
          </cell>
          <cell r="V504">
            <v>0</v>
          </cell>
          <cell r="W504">
            <v>0</v>
          </cell>
          <cell r="X504">
            <v>0</v>
          </cell>
        </row>
        <row r="505">
          <cell r="A505">
            <v>0</v>
          </cell>
          <cell r="B505">
            <v>0</v>
          </cell>
          <cell r="C505">
            <v>0</v>
          </cell>
          <cell r="D505">
            <v>0</v>
          </cell>
          <cell r="E505">
            <v>0</v>
          </cell>
          <cell r="F505">
            <v>0</v>
          </cell>
          <cell r="G505">
            <v>0</v>
          </cell>
          <cell r="H505">
            <v>0</v>
          </cell>
          <cell r="J505">
            <v>0</v>
          </cell>
          <cell r="K505">
            <v>0</v>
          </cell>
          <cell r="L505">
            <v>0</v>
          </cell>
          <cell r="N505">
            <v>0</v>
          </cell>
          <cell r="O505">
            <v>0</v>
          </cell>
          <cell r="P505">
            <v>0</v>
          </cell>
          <cell r="R505">
            <v>0</v>
          </cell>
          <cell r="S505">
            <v>0</v>
          </cell>
          <cell r="T505">
            <v>0</v>
          </cell>
          <cell r="V505">
            <v>0</v>
          </cell>
          <cell r="W505">
            <v>0</v>
          </cell>
          <cell r="X505">
            <v>0</v>
          </cell>
        </row>
        <row r="506">
          <cell r="A506">
            <v>0</v>
          </cell>
          <cell r="B506">
            <v>0</v>
          </cell>
          <cell r="C506">
            <v>0</v>
          </cell>
          <cell r="D506">
            <v>0</v>
          </cell>
          <cell r="E506">
            <v>0</v>
          </cell>
          <cell r="F506">
            <v>0</v>
          </cell>
          <cell r="G506">
            <v>0</v>
          </cell>
          <cell r="H506">
            <v>0</v>
          </cell>
          <cell r="J506">
            <v>0</v>
          </cell>
          <cell r="K506">
            <v>0</v>
          </cell>
          <cell r="L506">
            <v>0</v>
          </cell>
          <cell r="N506">
            <v>0</v>
          </cell>
          <cell r="O506">
            <v>0</v>
          </cell>
          <cell r="P506">
            <v>0</v>
          </cell>
          <cell r="R506">
            <v>0</v>
          </cell>
          <cell r="S506">
            <v>0</v>
          </cell>
          <cell r="T506">
            <v>0</v>
          </cell>
          <cell r="V506">
            <v>0</v>
          </cell>
          <cell r="W506">
            <v>0</v>
          </cell>
          <cell r="X506">
            <v>0</v>
          </cell>
        </row>
        <row r="507">
          <cell r="A507">
            <v>0</v>
          </cell>
          <cell r="B507">
            <v>0</v>
          </cell>
          <cell r="C507">
            <v>0</v>
          </cell>
          <cell r="D507">
            <v>0</v>
          </cell>
          <cell r="E507">
            <v>0</v>
          </cell>
          <cell r="F507">
            <v>0</v>
          </cell>
          <cell r="G507">
            <v>0</v>
          </cell>
          <cell r="H507">
            <v>0</v>
          </cell>
          <cell r="J507">
            <v>0</v>
          </cell>
          <cell r="K507">
            <v>0</v>
          </cell>
          <cell r="L507">
            <v>0</v>
          </cell>
          <cell r="N507">
            <v>0</v>
          </cell>
          <cell r="O507">
            <v>0</v>
          </cell>
          <cell r="P507">
            <v>0</v>
          </cell>
          <cell r="R507">
            <v>0</v>
          </cell>
          <cell r="S507">
            <v>0</v>
          </cell>
          <cell r="T507">
            <v>0</v>
          </cell>
          <cell r="V507">
            <v>0</v>
          </cell>
          <cell r="W507">
            <v>0</v>
          </cell>
          <cell r="X507">
            <v>0</v>
          </cell>
        </row>
        <row r="508">
          <cell r="A508">
            <v>0</v>
          </cell>
          <cell r="B508">
            <v>0</v>
          </cell>
          <cell r="C508">
            <v>0</v>
          </cell>
          <cell r="D508">
            <v>0</v>
          </cell>
          <cell r="E508">
            <v>0</v>
          </cell>
          <cell r="F508">
            <v>0</v>
          </cell>
          <cell r="G508">
            <v>0</v>
          </cell>
          <cell r="H508">
            <v>0</v>
          </cell>
          <cell r="J508">
            <v>0</v>
          </cell>
          <cell r="K508">
            <v>0</v>
          </cell>
          <cell r="L508">
            <v>0</v>
          </cell>
          <cell r="N508">
            <v>0</v>
          </cell>
          <cell r="O508">
            <v>0</v>
          </cell>
          <cell r="P508">
            <v>0</v>
          </cell>
          <cell r="R508">
            <v>0</v>
          </cell>
          <cell r="S508">
            <v>0</v>
          </cell>
          <cell r="T508">
            <v>0</v>
          </cell>
          <cell r="V508">
            <v>0</v>
          </cell>
          <cell r="W508">
            <v>0</v>
          </cell>
          <cell r="X508">
            <v>0</v>
          </cell>
        </row>
        <row r="509">
          <cell r="A509">
            <v>0</v>
          </cell>
          <cell r="B509">
            <v>0</v>
          </cell>
          <cell r="C509">
            <v>0</v>
          </cell>
          <cell r="D509">
            <v>0</v>
          </cell>
          <cell r="E509">
            <v>0</v>
          </cell>
          <cell r="F509">
            <v>0</v>
          </cell>
          <cell r="G509">
            <v>0</v>
          </cell>
          <cell r="H509">
            <v>0</v>
          </cell>
          <cell r="J509">
            <v>0</v>
          </cell>
          <cell r="K509">
            <v>0</v>
          </cell>
          <cell r="L509">
            <v>0</v>
          </cell>
          <cell r="N509">
            <v>0</v>
          </cell>
          <cell r="O509">
            <v>0</v>
          </cell>
          <cell r="P509">
            <v>0</v>
          </cell>
          <cell r="R509">
            <v>0</v>
          </cell>
          <cell r="S509">
            <v>0</v>
          </cell>
          <cell r="T509">
            <v>0</v>
          </cell>
          <cell r="V509">
            <v>0</v>
          </cell>
          <cell r="W509">
            <v>0</v>
          </cell>
          <cell r="X509">
            <v>0</v>
          </cell>
        </row>
        <row r="510">
          <cell r="A510">
            <v>0</v>
          </cell>
          <cell r="B510">
            <v>0</v>
          </cell>
          <cell r="C510">
            <v>0</v>
          </cell>
          <cell r="D510">
            <v>0</v>
          </cell>
          <cell r="E510">
            <v>0</v>
          </cell>
          <cell r="F510">
            <v>0</v>
          </cell>
          <cell r="G510">
            <v>0</v>
          </cell>
          <cell r="H510">
            <v>0</v>
          </cell>
          <cell r="J510">
            <v>0</v>
          </cell>
          <cell r="K510">
            <v>0</v>
          </cell>
          <cell r="L510">
            <v>0</v>
          </cell>
          <cell r="N510">
            <v>0</v>
          </cell>
          <cell r="O510">
            <v>0</v>
          </cell>
          <cell r="P510">
            <v>0</v>
          </cell>
          <cell r="R510">
            <v>0</v>
          </cell>
          <cell r="S510">
            <v>0</v>
          </cell>
          <cell r="T510">
            <v>0</v>
          </cell>
          <cell r="V510">
            <v>0</v>
          </cell>
          <cell r="W510">
            <v>0</v>
          </cell>
          <cell r="X510">
            <v>0</v>
          </cell>
        </row>
        <row r="511">
          <cell r="A511">
            <v>0</v>
          </cell>
          <cell r="B511">
            <v>0</v>
          </cell>
          <cell r="C511">
            <v>0</v>
          </cell>
          <cell r="D511">
            <v>0</v>
          </cell>
          <cell r="E511">
            <v>0</v>
          </cell>
          <cell r="F511">
            <v>0</v>
          </cell>
          <cell r="G511">
            <v>0</v>
          </cell>
          <cell r="H511">
            <v>0</v>
          </cell>
          <cell r="J511">
            <v>0</v>
          </cell>
          <cell r="K511">
            <v>0</v>
          </cell>
          <cell r="L511">
            <v>0</v>
          </cell>
          <cell r="N511">
            <v>0</v>
          </cell>
          <cell r="O511">
            <v>0</v>
          </cell>
          <cell r="P511">
            <v>0</v>
          </cell>
          <cell r="R511">
            <v>0</v>
          </cell>
          <cell r="S511">
            <v>0</v>
          </cell>
          <cell r="T511">
            <v>0</v>
          </cell>
          <cell r="V511">
            <v>0</v>
          </cell>
          <cell r="W511">
            <v>0</v>
          </cell>
          <cell r="X511">
            <v>0</v>
          </cell>
        </row>
        <row r="512">
          <cell r="A512">
            <v>0</v>
          </cell>
          <cell r="B512">
            <v>0</v>
          </cell>
          <cell r="C512">
            <v>0</v>
          </cell>
          <cell r="D512">
            <v>0</v>
          </cell>
          <cell r="E512">
            <v>0</v>
          </cell>
          <cell r="F512">
            <v>0</v>
          </cell>
          <cell r="G512">
            <v>0</v>
          </cell>
          <cell r="H512">
            <v>0</v>
          </cell>
          <cell r="J512">
            <v>0</v>
          </cell>
          <cell r="K512">
            <v>0</v>
          </cell>
          <cell r="L512">
            <v>0</v>
          </cell>
          <cell r="N512">
            <v>0</v>
          </cell>
          <cell r="O512">
            <v>0</v>
          </cell>
          <cell r="P512">
            <v>0</v>
          </cell>
          <cell r="R512">
            <v>0</v>
          </cell>
          <cell r="S512">
            <v>0</v>
          </cell>
          <cell r="T512">
            <v>0</v>
          </cell>
          <cell r="V512">
            <v>0</v>
          </cell>
          <cell r="W512">
            <v>0</v>
          </cell>
          <cell r="X512">
            <v>0</v>
          </cell>
        </row>
        <row r="513">
          <cell r="A513">
            <v>0</v>
          </cell>
          <cell r="B513">
            <v>0</v>
          </cell>
          <cell r="C513">
            <v>0</v>
          </cell>
          <cell r="D513">
            <v>0</v>
          </cell>
          <cell r="E513">
            <v>0</v>
          </cell>
          <cell r="F513">
            <v>0</v>
          </cell>
          <cell r="G513">
            <v>0</v>
          </cell>
          <cell r="H513">
            <v>0</v>
          </cell>
          <cell r="J513">
            <v>0</v>
          </cell>
          <cell r="K513">
            <v>0</v>
          </cell>
          <cell r="L513">
            <v>0</v>
          </cell>
          <cell r="N513">
            <v>0</v>
          </cell>
          <cell r="O513">
            <v>0</v>
          </cell>
          <cell r="P513">
            <v>0</v>
          </cell>
          <cell r="R513">
            <v>0</v>
          </cell>
          <cell r="S513">
            <v>0</v>
          </cell>
          <cell r="T513">
            <v>0</v>
          </cell>
          <cell r="V513">
            <v>0</v>
          </cell>
          <cell r="W513">
            <v>0</v>
          </cell>
          <cell r="X513">
            <v>0</v>
          </cell>
        </row>
        <row r="514">
          <cell r="A514">
            <v>0</v>
          </cell>
          <cell r="B514">
            <v>0</v>
          </cell>
          <cell r="C514">
            <v>0</v>
          </cell>
          <cell r="D514">
            <v>0</v>
          </cell>
          <cell r="E514">
            <v>0</v>
          </cell>
          <cell r="F514">
            <v>0</v>
          </cell>
          <cell r="G514">
            <v>0</v>
          </cell>
          <cell r="H514">
            <v>0</v>
          </cell>
          <cell r="J514">
            <v>0</v>
          </cell>
          <cell r="K514">
            <v>0</v>
          </cell>
          <cell r="L514">
            <v>0</v>
          </cell>
          <cell r="N514">
            <v>0</v>
          </cell>
          <cell r="O514">
            <v>0</v>
          </cell>
          <cell r="P514">
            <v>0</v>
          </cell>
          <cell r="R514">
            <v>0</v>
          </cell>
          <cell r="S514">
            <v>0</v>
          </cell>
          <cell r="T514">
            <v>0</v>
          </cell>
          <cell r="V514">
            <v>0</v>
          </cell>
          <cell r="W514">
            <v>0</v>
          </cell>
          <cell r="X514">
            <v>0</v>
          </cell>
        </row>
        <row r="515">
          <cell r="A515">
            <v>0</v>
          </cell>
          <cell r="B515">
            <v>0</v>
          </cell>
          <cell r="C515">
            <v>0</v>
          </cell>
          <cell r="D515">
            <v>0</v>
          </cell>
          <cell r="E515">
            <v>0</v>
          </cell>
          <cell r="F515">
            <v>0</v>
          </cell>
          <cell r="G515">
            <v>0</v>
          </cell>
          <cell r="H515">
            <v>0</v>
          </cell>
          <cell r="J515">
            <v>0</v>
          </cell>
          <cell r="K515">
            <v>0</v>
          </cell>
          <cell r="L515">
            <v>0</v>
          </cell>
          <cell r="N515">
            <v>0</v>
          </cell>
          <cell r="O515">
            <v>0</v>
          </cell>
          <cell r="P515">
            <v>0</v>
          </cell>
          <cell r="R515">
            <v>0</v>
          </cell>
          <cell r="S515">
            <v>0</v>
          </cell>
          <cell r="T515">
            <v>0</v>
          </cell>
          <cell r="V515">
            <v>0</v>
          </cell>
          <cell r="W515">
            <v>0</v>
          </cell>
          <cell r="X515">
            <v>0</v>
          </cell>
        </row>
        <row r="516">
          <cell r="A516">
            <v>0</v>
          </cell>
          <cell r="B516">
            <v>0</v>
          </cell>
          <cell r="C516">
            <v>0</v>
          </cell>
          <cell r="D516">
            <v>0</v>
          </cell>
          <cell r="E516">
            <v>0</v>
          </cell>
          <cell r="F516">
            <v>0</v>
          </cell>
          <cell r="G516">
            <v>0</v>
          </cell>
          <cell r="H516">
            <v>0</v>
          </cell>
          <cell r="J516">
            <v>0</v>
          </cell>
          <cell r="K516">
            <v>0</v>
          </cell>
          <cell r="L516">
            <v>0</v>
          </cell>
          <cell r="N516">
            <v>0</v>
          </cell>
          <cell r="O516">
            <v>0</v>
          </cell>
          <cell r="P516">
            <v>0</v>
          </cell>
          <cell r="R516">
            <v>0</v>
          </cell>
          <cell r="S516">
            <v>0</v>
          </cell>
          <cell r="T516">
            <v>0</v>
          </cell>
          <cell r="V516">
            <v>0</v>
          </cell>
          <cell r="W516">
            <v>0</v>
          </cell>
          <cell r="X516">
            <v>0</v>
          </cell>
        </row>
        <row r="517">
          <cell r="A517">
            <v>0</v>
          </cell>
          <cell r="B517">
            <v>0</v>
          </cell>
          <cell r="C517">
            <v>0</v>
          </cell>
          <cell r="D517">
            <v>0</v>
          </cell>
          <cell r="E517">
            <v>0</v>
          </cell>
          <cell r="F517">
            <v>0</v>
          </cell>
          <cell r="G517">
            <v>0</v>
          </cell>
          <cell r="H517">
            <v>0</v>
          </cell>
          <cell r="J517">
            <v>0</v>
          </cell>
          <cell r="K517">
            <v>0</v>
          </cell>
          <cell r="L517">
            <v>0</v>
          </cell>
          <cell r="N517">
            <v>0</v>
          </cell>
          <cell r="O517">
            <v>0</v>
          </cell>
          <cell r="P517">
            <v>0</v>
          </cell>
          <cell r="R517">
            <v>0</v>
          </cell>
          <cell r="S517">
            <v>0</v>
          </cell>
          <cell r="T517">
            <v>0</v>
          </cell>
          <cell r="V517">
            <v>0</v>
          </cell>
          <cell r="W517">
            <v>0</v>
          </cell>
          <cell r="X517">
            <v>0</v>
          </cell>
        </row>
        <row r="518">
          <cell r="A518">
            <v>0</v>
          </cell>
          <cell r="B518">
            <v>0</v>
          </cell>
          <cell r="C518">
            <v>0</v>
          </cell>
          <cell r="D518">
            <v>0</v>
          </cell>
          <cell r="E518">
            <v>0</v>
          </cell>
          <cell r="F518">
            <v>0</v>
          </cell>
          <cell r="G518">
            <v>0</v>
          </cell>
          <cell r="H518">
            <v>0</v>
          </cell>
          <cell r="J518">
            <v>0</v>
          </cell>
          <cell r="K518">
            <v>0</v>
          </cell>
          <cell r="L518">
            <v>0</v>
          </cell>
          <cell r="N518">
            <v>0</v>
          </cell>
          <cell r="O518">
            <v>0</v>
          </cell>
          <cell r="P518">
            <v>0</v>
          </cell>
          <cell r="R518">
            <v>0</v>
          </cell>
          <cell r="S518">
            <v>0</v>
          </cell>
          <cell r="T518">
            <v>0</v>
          </cell>
          <cell r="V518">
            <v>0</v>
          </cell>
          <cell r="W518">
            <v>0</v>
          </cell>
          <cell r="X518">
            <v>0</v>
          </cell>
        </row>
        <row r="519">
          <cell r="A519">
            <v>0</v>
          </cell>
          <cell r="B519">
            <v>0</v>
          </cell>
          <cell r="C519">
            <v>0</v>
          </cell>
          <cell r="D519">
            <v>0</v>
          </cell>
          <cell r="E519">
            <v>0</v>
          </cell>
          <cell r="F519">
            <v>0</v>
          </cell>
          <cell r="G519">
            <v>0</v>
          </cell>
          <cell r="H519">
            <v>0</v>
          </cell>
          <cell r="J519">
            <v>0</v>
          </cell>
          <cell r="K519">
            <v>0</v>
          </cell>
          <cell r="L519">
            <v>0</v>
          </cell>
          <cell r="N519">
            <v>0</v>
          </cell>
          <cell r="O519">
            <v>0</v>
          </cell>
          <cell r="P519">
            <v>0</v>
          </cell>
          <cell r="R519">
            <v>0</v>
          </cell>
          <cell r="S519">
            <v>0</v>
          </cell>
          <cell r="T519">
            <v>0</v>
          </cell>
          <cell r="V519">
            <v>0</v>
          </cell>
          <cell r="W519">
            <v>0</v>
          </cell>
          <cell r="X519">
            <v>0</v>
          </cell>
        </row>
        <row r="520">
          <cell r="A520">
            <v>0</v>
          </cell>
          <cell r="B520">
            <v>0</v>
          </cell>
          <cell r="C520">
            <v>0</v>
          </cell>
          <cell r="D520">
            <v>0</v>
          </cell>
          <cell r="E520">
            <v>0</v>
          </cell>
          <cell r="F520">
            <v>0</v>
          </cell>
          <cell r="G520">
            <v>0</v>
          </cell>
          <cell r="H520">
            <v>0</v>
          </cell>
          <cell r="J520">
            <v>0</v>
          </cell>
          <cell r="K520">
            <v>0</v>
          </cell>
          <cell r="L520">
            <v>0</v>
          </cell>
          <cell r="N520">
            <v>0</v>
          </cell>
          <cell r="O520">
            <v>0</v>
          </cell>
          <cell r="P520">
            <v>0</v>
          </cell>
          <cell r="R520">
            <v>0</v>
          </cell>
          <cell r="S520">
            <v>0</v>
          </cell>
          <cell r="T520">
            <v>0</v>
          </cell>
          <cell r="V520">
            <v>0</v>
          </cell>
          <cell r="W520">
            <v>0</v>
          </cell>
          <cell r="X520">
            <v>0</v>
          </cell>
        </row>
        <row r="521">
          <cell r="A521">
            <v>0</v>
          </cell>
          <cell r="B521">
            <v>0</v>
          </cell>
          <cell r="C521">
            <v>0</v>
          </cell>
          <cell r="D521">
            <v>0</v>
          </cell>
          <cell r="E521">
            <v>0</v>
          </cell>
          <cell r="F521">
            <v>0</v>
          </cell>
          <cell r="G521">
            <v>0</v>
          </cell>
          <cell r="H521">
            <v>0</v>
          </cell>
          <cell r="J521">
            <v>0</v>
          </cell>
          <cell r="K521">
            <v>0</v>
          </cell>
          <cell r="L521">
            <v>0</v>
          </cell>
          <cell r="N521">
            <v>0</v>
          </cell>
          <cell r="O521">
            <v>0</v>
          </cell>
          <cell r="P521">
            <v>0</v>
          </cell>
          <cell r="R521">
            <v>0</v>
          </cell>
          <cell r="S521">
            <v>0</v>
          </cell>
          <cell r="T521">
            <v>0</v>
          </cell>
          <cell r="V521">
            <v>0</v>
          </cell>
          <cell r="W521">
            <v>0</v>
          </cell>
          <cell r="X521">
            <v>0</v>
          </cell>
        </row>
        <row r="522">
          <cell r="A522">
            <v>0</v>
          </cell>
          <cell r="B522">
            <v>0</v>
          </cell>
          <cell r="C522">
            <v>0</v>
          </cell>
          <cell r="D522">
            <v>0</v>
          </cell>
          <cell r="E522">
            <v>0</v>
          </cell>
          <cell r="F522">
            <v>0</v>
          </cell>
          <cell r="G522">
            <v>0</v>
          </cell>
          <cell r="H522">
            <v>0</v>
          </cell>
          <cell r="J522">
            <v>0</v>
          </cell>
          <cell r="K522">
            <v>0</v>
          </cell>
          <cell r="L522">
            <v>0</v>
          </cell>
          <cell r="N522">
            <v>0</v>
          </cell>
          <cell r="O522">
            <v>0</v>
          </cell>
          <cell r="P522">
            <v>0</v>
          </cell>
          <cell r="R522">
            <v>0</v>
          </cell>
          <cell r="S522">
            <v>0</v>
          </cell>
          <cell r="T522">
            <v>0</v>
          </cell>
          <cell r="V522">
            <v>0</v>
          </cell>
          <cell r="W522">
            <v>0</v>
          </cell>
          <cell r="X522">
            <v>0</v>
          </cell>
        </row>
        <row r="523">
          <cell r="A523">
            <v>0</v>
          </cell>
          <cell r="B523">
            <v>0</v>
          </cell>
          <cell r="C523">
            <v>0</v>
          </cell>
          <cell r="D523">
            <v>0</v>
          </cell>
          <cell r="E523">
            <v>0</v>
          </cell>
          <cell r="F523">
            <v>0</v>
          </cell>
          <cell r="G523">
            <v>0</v>
          </cell>
          <cell r="H523">
            <v>0</v>
          </cell>
          <cell r="J523">
            <v>0</v>
          </cell>
          <cell r="K523">
            <v>0</v>
          </cell>
          <cell r="L523">
            <v>0</v>
          </cell>
          <cell r="N523">
            <v>0</v>
          </cell>
          <cell r="O523">
            <v>0</v>
          </cell>
          <cell r="P523">
            <v>0</v>
          </cell>
          <cell r="R523">
            <v>0</v>
          </cell>
          <cell r="S523">
            <v>0</v>
          </cell>
          <cell r="T523">
            <v>0</v>
          </cell>
          <cell r="V523">
            <v>0</v>
          </cell>
          <cell r="W523">
            <v>0</v>
          </cell>
          <cell r="X523">
            <v>0</v>
          </cell>
        </row>
        <row r="524">
          <cell r="A524">
            <v>0</v>
          </cell>
          <cell r="B524">
            <v>0</v>
          </cell>
          <cell r="C524">
            <v>0</v>
          </cell>
          <cell r="D524">
            <v>0</v>
          </cell>
          <cell r="E524">
            <v>0</v>
          </cell>
          <cell r="F524">
            <v>0</v>
          </cell>
          <cell r="G524">
            <v>0</v>
          </cell>
          <cell r="H524">
            <v>0</v>
          </cell>
          <cell r="J524">
            <v>0</v>
          </cell>
          <cell r="K524">
            <v>0</v>
          </cell>
          <cell r="L524">
            <v>0</v>
          </cell>
          <cell r="N524">
            <v>0</v>
          </cell>
          <cell r="O524">
            <v>0</v>
          </cell>
          <cell r="P524">
            <v>0</v>
          </cell>
          <cell r="R524">
            <v>0</v>
          </cell>
          <cell r="S524">
            <v>0</v>
          </cell>
          <cell r="T524">
            <v>0</v>
          </cell>
          <cell r="V524">
            <v>0</v>
          </cell>
          <cell r="W524">
            <v>0</v>
          </cell>
          <cell r="X524">
            <v>0</v>
          </cell>
        </row>
        <row r="525">
          <cell r="A525">
            <v>0</v>
          </cell>
          <cell r="B525">
            <v>0</v>
          </cell>
          <cell r="C525">
            <v>0</v>
          </cell>
          <cell r="D525">
            <v>0</v>
          </cell>
          <cell r="E525">
            <v>0</v>
          </cell>
          <cell r="F525">
            <v>0</v>
          </cell>
          <cell r="G525">
            <v>0</v>
          </cell>
          <cell r="H525">
            <v>0</v>
          </cell>
          <cell r="J525">
            <v>0</v>
          </cell>
          <cell r="K525">
            <v>0</v>
          </cell>
          <cell r="L525">
            <v>0</v>
          </cell>
          <cell r="N525">
            <v>0</v>
          </cell>
          <cell r="O525">
            <v>0</v>
          </cell>
          <cell r="P525">
            <v>0</v>
          </cell>
          <cell r="R525">
            <v>0</v>
          </cell>
          <cell r="S525">
            <v>0</v>
          </cell>
          <cell r="T525">
            <v>0</v>
          </cell>
          <cell r="V525">
            <v>0</v>
          </cell>
          <cell r="W525">
            <v>0</v>
          </cell>
          <cell r="X525">
            <v>0</v>
          </cell>
        </row>
        <row r="526">
          <cell r="A526">
            <v>0</v>
          </cell>
          <cell r="B526">
            <v>0</v>
          </cell>
          <cell r="C526">
            <v>0</v>
          </cell>
          <cell r="D526">
            <v>0</v>
          </cell>
          <cell r="E526">
            <v>0</v>
          </cell>
          <cell r="F526">
            <v>0</v>
          </cell>
          <cell r="G526">
            <v>0</v>
          </cell>
          <cell r="H526">
            <v>0</v>
          </cell>
          <cell r="J526">
            <v>0</v>
          </cell>
          <cell r="K526">
            <v>0</v>
          </cell>
          <cell r="L526">
            <v>0</v>
          </cell>
          <cell r="N526">
            <v>0</v>
          </cell>
          <cell r="O526">
            <v>0</v>
          </cell>
          <cell r="P526">
            <v>0</v>
          </cell>
          <cell r="R526">
            <v>0</v>
          </cell>
          <cell r="S526">
            <v>0</v>
          </cell>
          <cell r="T526">
            <v>0</v>
          </cell>
          <cell r="V526">
            <v>0</v>
          </cell>
          <cell r="W526">
            <v>0</v>
          </cell>
          <cell r="X526">
            <v>0</v>
          </cell>
        </row>
        <row r="527">
          <cell r="A527">
            <v>0</v>
          </cell>
          <cell r="B527">
            <v>0</v>
          </cell>
          <cell r="C527">
            <v>0</v>
          </cell>
          <cell r="D527">
            <v>0</v>
          </cell>
          <cell r="E527">
            <v>0</v>
          </cell>
          <cell r="F527">
            <v>0</v>
          </cell>
          <cell r="G527">
            <v>0</v>
          </cell>
          <cell r="H527">
            <v>0</v>
          </cell>
          <cell r="J527">
            <v>0</v>
          </cell>
          <cell r="K527">
            <v>0</v>
          </cell>
          <cell r="L527">
            <v>0</v>
          </cell>
          <cell r="N527">
            <v>0</v>
          </cell>
          <cell r="O527">
            <v>0</v>
          </cell>
          <cell r="P527">
            <v>0</v>
          </cell>
          <cell r="R527">
            <v>0</v>
          </cell>
          <cell r="S527">
            <v>0</v>
          </cell>
          <cell r="T527">
            <v>0</v>
          </cell>
          <cell r="V527">
            <v>0</v>
          </cell>
          <cell r="W527">
            <v>0</v>
          </cell>
          <cell r="X527">
            <v>0</v>
          </cell>
        </row>
        <row r="528">
          <cell r="A528">
            <v>0</v>
          </cell>
          <cell r="B528">
            <v>0</v>
          </cell>
          <cell r="C528">
            <v>0</v>
          </cell>
          <cell r="D528">
            <v>0</v>
          </cell>
          <cell r="E528">
            <v>0</v>
          </cell>
          <cell r="F528">
            <v>0</v>
          </cell>
          <cell r="G528">
            <v>0</v>
          </cell>
          <cell r="H528">
            <v>0</v>
          </cell>
          <cell r="J528">
            <v>0</v>
          </cell>
          <cell r="K528">
            <v>0</v>
          </cell>
          <cell r="L528">
            <v>0</v>
          </cell>
          <cell r="N528">
            <v>0</v>
          </cell>
          <cell r="O528">
            <v>0</v>
          </cell>
          <cell r="P528">
            <v>0</v>
          </cell>
          <cell r="R528">
            <v>0</v>
          </cell>
          <cell r="S528">
            <v>0</v>
          </cell>
          <cell r="T528">
            <v>0</v>
          </cell>
          <cell r="V528">
            <v>0</v>
          </cell>
          <cell r="W528">
            <v>0</v>
          </cell>
          <cell r="X528">
            <v>0</v>
          </cell>
        </row>
        <row r="529">
          <cell r="A529">
            <v>0</v>
          </cell>
          <cell r="B529">
            <v>0</v>
          </cell>
          <cell r="C529">
            <v>0</v>
          </cell>
          <cell r="D529">
            <v>0</v>
          </cell>
          <cell r="E529">
            <v>0</v>
          </cell>
          <cell r="F529">
            <v>0</v>
          </cell>
          <cell r="G529">
            <v>0</v>
          </cell>
          <cell r="H529">
            <v>0</v>
          </cell>
          <cell r="J529">
            <v>0</v>
          </cell>
          <cell r="K529">
            <v>0</v>
          </cell>
          <cell r="L529">
            <v>0</v>
          </cell>
          <cell r="N529">
            <v>0</v>
          </cell>
          <cell r="O529">
            <v>0</v>
          </cell>
          <cell r="P529">
            <v>0</v>
          </cell>
          <cell r="R529">
            <v>0</v>
          </cell>
          <cell r="S529">
            <v>0</v>
          </cell>
          <cell r="T529">
            <v>0</v>
          </cell>
          <cell r="V529">
            <v>0</v>
          </cell>
          <cell r="W529">
            <v>0</v>
          </cell>
          <cell r="X529">
            <v>0</v>
          </cell>
        </row>
        <row r="530">
          <cell r="A530">
            <v>0</v>
          </cell>
          <cell r="B530">
            <v>0</v>
          </cell>
          <cell r="C530">
            <v>0</v>
          </cell>
          <cell r="D530">
            <v>0</v>
          </cell>
          <cell r="E530">
            <v>0</v>
          </cell>
          <cell r="F530">
            <v>0</v>
          </cell>
          <cell r="G530">
            <v>0</v>
          </cell>
          <cell r="H530">
            <v>0</v>
          </cell>
          <cell r="J530">
            <v>0</v>
          </cell>
          <cell r="K530">
            <v>0</v>
          </cell>
          <cell r="L530">
            <v>0</v>
          </cell>
          <cell r="N530">
            <v>0</v>
          </cell>
          <cell r="O530">
            <v>0</v>
          </cell>
          <cell r="P530">
            <v>0</v>
          </cell>
          <cell r="R530">
            <v>0</v>
          </cell>
          <cell r="S530">
            <v>0</v>
          </cell>
          <cell r="T530">
            <v>0</v>
          </cell>
          <cell r="V530">
            <v>0</v>
          </cell>
          <cell r="W530">
            <v>0</v>
          </cell>
          <cell r="X530">
            <v>0</v>
          </cell>
        </row>
        <row r="531">
          <cell r="A531">
            <v>0</v>
          </cell>
          <cell r="B531">
            <v>0</v>
          </cell>
          <cell r="C531">
            <v>0</v>
          </cell>
          <cell r="D531">
            <v>0</v>
          </cell>
          <cell r="E531">
            <v>0</v>
          </cell>
          <cell r="F531">
            <v>0</v>
          </cell>
          <cell r="G531">
            <v>0</v>
          </cell>
          <cell r="H531">
            <v>0</v>
          </cell>
          <cell r="J531">
            <v>0</v>
          </cell>
          <cell r="K531">
            <v>0</v>
          </cell>
          <cell r="L531">
            <v>0</v>
          </cell>
          <cell r="N531">
            <v>0</v>
          </cell>
          <cell r="O531">
            <v>0</v>
          </cell>
          <cell r="P531">
            <v>0</v>
          </cell>
          <cell r="R531">
            <v>0</v>
          </cell>
          <cell r="S531">
            <v>0</v>
          </cell>
          <cell r="T531">
            <v>0</v>
          </cell>
          <cell r="V531">
            <v>0</v>
          </cell>
          <cell r="W531">
            <v>0</v>
          </cell>
          <cell r="X531">
            <v>0</v>
          </cell>
        </row>
        <row r="532">
          <cell r="A532">
            <v>0</v>
          </cell>
          <cell r="B532">
            <v>0</v>
          </cell>
          <cell r="C532">
            <v>0</v>
          </cell>
          <cell r="D532">
            <v>0</v>
          </cell>
          <cell r="E532">
            <v>0</v>
          </cell>
          <cell r="F532">
            <v>0</v>
          </cell>
          <cell r="G532">
            <v>0</v>
          </cell>
          <cell r="H532">
            <v>0</v>
          </cell>
          <cell r="J532">
            <v>0</v>
          </cell>
          <cell r="K532">
            <v>0</v>
          </cell>
          <cell r="L532">
            <v>0</v>
          </cell>
          <cell r="N532">
            <v>0</v>
          </cell>
          <cell r="O532">
            <v>0</v>
          </cell>
          <cell r="P532">
            <v>0</v>
          </cell>
          <cell r="R532">
            <v>0</v>
          </cell>
          <cell r="S532">
            <v>0</v>
          </cell>
          <cell r="T532">
            <v>0</v>
          </cell>
          <cell r="V532">
            <v>0</v>
          </cell>
          <cell r="W532">
            <v>0</v>
          </cell>
          <cell r="X532">
            <v>0</v>
          </cell>
        </row>
        <row r="533">
          <cell r="A533">
            <v>0</v>
          </cell>
          <cell r="B533">
            <v>0</v>
          </cell>
          <cell r="C533">
            <v>0</v>
          </cell>
          <cell r="D533">
            <v>0</v>
          </cell>
          <cell r="E533">
            <v>0</v>
          </cell>
          <cell r="F533">
            <v>0</v>
          </cell>
          <cell r="G533">
            <v>0</v>
          </cell>
          <cell r="H533">
            <v>0</v>
          </cell>
          <cell r="J533">
            <v>0</v>
          </cell>
          <cell r="K533">
            <v>0</v>
          </cell>
          <cell r="L533">
            <v>0</v>
          </cell>
          <cell r="N533">
            <v>0</v>
          </cell>
          <cell r="O533">
            <v>0</v>
          </cell>
          <cell r="P533">
            <v>0</v>
          </cell>
          <cell r="R533">
            <v>0</v>
          </cell>
          <cell r="S533">
            <v>0</v>
          </cell>
          <cell r="T533">
            <v>0</v>
          </cell>
          <cell r="V533">
            <v>0</v>
          </cell>
          <cell r="W533">
            <v>0</v>
          </cell>
          <cell r="X533">
            <v>0</v>
          </cell>
        </row>
        <row r="534">
          <cell r="A534">
            <v>0</v>
          </cell>
          <cell r="B534">
            <v>0</v>
          </cell>
          <cell r="C534">
            <v>0</v>
          </cell>
          <cell r="D534">
            <v>0</v>
          </cell>
          <cell r="E534">
            <v>0</v>
          </cell>
          <cell r="F534">
            <v>0</v>
          </cell>
          <cell r="G534">
            <v>0</v>
          </cell>
          <cell r="H534">
            <v>0</v>
          </cell>
          <cell r="J534">
            <v>0</v>
          </cell>
          <cell r="K534">
            <v>0</v>
          </cell>
          <cell r="L534">
            <v>0</v>
          </cell>
          <cell r="N534">
            <v>0</v>
          </cell>
          <cell r="O534">
            <v>0</v>
          </cell>
          <cell r="P534">
            <v>0</v>
          </cell>
          <cell r="R534">
            <v>0</v>
          </cell>
          <cell r="S534">
            <v>0</v>
          </cell>
          <cell r="T534">
            <v>0</v>
          </cell>
          <cell r="V534">
            <v>0</v>
          </cell>
          <cell r="W534">
            <v>0</v>
          </cell>
          <cell r="X534">
            <v>0</v>
          </cell>
        </row>
        <row r="535">
          <cell r="A535">
            <v>0</v>
          </cell>
          <cell r="B535">
            <v>0</v>
          </cell>
          <cell r="C535">
            <v>0</v>
          </cell>
          <cell r="D535">
            <v>0</v>
          </cell>
          <cell r="E535">
            <v>0</v>
          </cell>
          <cell r="F535">
            <v>0</v>
          </cell>
          <cell r="G535">
            <v>0</v>
          </cell>
          <cell r="H535">
            <v>0</v>
          </cell>
          <cell r="J535">
            <v>0</v>
          </cell>
          <cell r="K535">
            <v>0</v>
          </cell>
          <cell r="L535">
            <v>0</v>
          </cell>
          <cell r="N535">
            <v>0</v>
          </cell>
          <cell r="O535">
            <v>0</v>
          </cell>
          <cell r="P535">
            <v>0</v>
          </cell>
          <cell r="R535">
            <v>0</v>
          </cell>
          <cell r="S535">
            <v>0</v>
          </cell>
          <cell r="T535">
            <v>0</v>
          </cell>
          <cell r="V535">
            <v>0</v>
          </cell>
          <cell r="W535">
            <v>0</v>
          </cell>
          <cell r="X535">
            <v>0</v>
          </cell>
        </row>
        <row r="536">
          <cell r="A536">
            <v>0</v>
          </cell>
          <cell r="B536">
            <v>0</v>
          </cell>
          <cell r="C536">
            <v>0</v>
          </cell>
          <cell r="D536">
            <v>0</v>
          </cell>
          <cell r="E536">
            <v>0</v>
          </cell>
          <cell r="F536">
            <v>0</v>
          </cell>
          <cell r="G536">
            <v>0</v>
          </cell>
          <cell r="H536">
            <v>0</v>
          </cell>
          <cell r="J536">
            <v>0</v>
          </cell>
          <cell r="K536">
            <v>0</v>
          </cell>
          <cell r="L536">
            <v>0</v>
          </cell>
          <cell r="N536">
            <v>0</v>
          </cell>
          <cell r="O536">
            <v>0</v>
          </cell>
          <cell r="P536">
            <v>0</v>
          </cell>
          <cell r="R536">
            <v>0</v>
          </cell>
          <cell r="S536">
            <v>0</v>
          </cell>
          <cell r="T536">
            <v>0</v>
          </cell>
          <cell r="V536">
            <v>0</v>
          </cell>
          <cell r="W536">
            <v>0</v>
          </cell>
          <cell r="X536">
            <v>0</v>
          </cell>
        </row>
        <row r="537">
          <cell r="A537">
            <v>0</v>
          </cell>
          <cell r="B537">
            <v>0</v>
          </cell>
          <cell r="C537">
            <v>0</v>
          </cell>
          <cell r="D537">
            <v>0</v>
          </cell>
          <cell r="E537">
            <v>0</v>
          </cell>
          <cell r="F537">
            <v>0</v>
          </cell>
          <cell r="G537">
            <v>0</v>
          </cell>
          <cell r="H537">
            <v>0</v>
          </cell>
          <cell r="J537">
            <v>0</v>
          </cell>
          <cell r="K537">
            <v>0</v>
          </cell>
          <cell r="L537">
            <v>0</v>
          </cell>
          <cell r="N537">
            <v>0</v>
          </cell>
          <cell r="O537">
            <v>0</v>
          </cell>
          <cell r="P537">
            <v>0</v>
          </cell>
          <cell r="R537">
            <v>0</v>
          </cell>
          <cell r="S537">
            <v>0</v>
          </cell>
          <cell r="T537">
            <v>0</v>
          </cell>
          <cell r="V537">
            <v>0</v>
          </cell>
          <cell r="W537">
            <v>0</v>
          </cell>
          <cell r="X537">
            <v>0</v>
          </cell>
        </row>
        <row r="538">
          <cell r="A538">
            <v>0</v>
          </cell>
          <cell r="B538">
            <v>0</v>
          </cell>
          <cell r="C538">
            <v>0</v>
          </cell>
          <cell r="D538">
            <v>0</v>
          </cell>
          <cell r="E538">
            <v>0</v>
          </cell>
          <cell r="F538">
            <v>0</v>
          </cell>
          <cell r="G538">
            <v>0</v>
          </cell>
          <cell r="H538">
            <v>0</v>
          </cell>
          <cell r="J538">
            <v>0</v>
          </cell>
          <cell r="K538">
            <v>0</v>
          </cell>
          <cell r="L538">
            <v>0</v>
          </cell>
          <cell r="N538">
            <v>0</v>
          </cell>
          <cell r="O538">
            <v>0</v>
          </cell>
          <cell r="P538">
            <v>0</v>
          </cell>
          <cell r="R538">
            <v>0</v>
          </cell>
          <cell r="S538">
            <v>0</v>
          </cell>
          <cell r="T538">
            <v>0</v>
          </cell>
          <cell r="V538">
            <v>0</v>
          </cell>
          <cell r="W538">
            <v>0</v>
          </cell>
          <cell r="X538">
            <v>0</v>
          </cell>
        </row>
        <row r="539">
          <cell r="A539">
            <v>0</v>
          </cell>
          <cell r="B539">
            <v>0</v>
          </cell>
          <cell r="C539">
            <v>0</v>
          </cell>
          <cell r="D539">
            <v>0</v>
          </cell>
          <cell r="E539">
            <v>0</v>
          </cell>
          <cell r="F539">
            <v>0</v>
          </cell>
          <cell r="G539">
            <v>0</v>
          </cell>
          <cell r="H539">
            <v>0</v>
          </cell>
          <cell r="J539">
            <v>0</v>
          </cell>
          <cell r="K539">
            <v>0</v>
          </cell>
          <cell r="L539">
            <v>0</v>
          </cell>
          <cell r="N539">
            <v>0</v>
          </cell>
          <cell r="O539">
            <v>0</v>
          </cell>
          <cell r="P539">
            <v>0</v>
          </cell>
          <cell r="R539">
            <v>0</v>
          </cell>
          <cell r="S539">
            <v>0</v>
          </cell>
          <cell r="T539">
            <v>0</v>
          </cell>
          <cell r="V539">
            <v>0</v>
          </cell>
          <cell r="W539">
            <v>0</v>
          </cell>
          <cell r="X539">
            <v>0</v>
          </cell>
        </row>
        <row r="540">
          <cell r="A540">
            <v>0</v>
          </cell>
          <cell r="B540">
            <v>0</v>
          </cell>
          <cell r="C540">
            <v>0</v>
          </cell>
          <cell r="D540">
            <v>0</v>
          </cell>
          <cell r="E540">
            <v>0</v>
          </cell>
          <cell r="F540">
            <v>0</v>
          </cell>
          <cell r="G540">
            <v>0</v>
          </cell>
          <cell r="H540">
            <v>0</v>
          </cell>
          <cell r="J540">
            <v>0</v>
          </cell>
          <cell r="K540">
            <v>0</v>
          </cell>
          <cell r="L540">
            <v>0</v>
          </cell>
          <cell r="N540">
            <v>0</v>
          </cell>
          <cell r="O540">
            <v>0</v>
          </cell>
          <cell r="P540">
            <v>0</v>
          </cell>
          <cell r="R540">
            <v>0</v>
          </cell>
          <cell r="S540">
            <v>0</v>
          </cell>
          <cell r="T540">
            <v>0</v>
          </cell>
          <cell r="V540">
            <v>0</v>
          </cell>
          <cell r="W540">
            <v>0</v>
          </cell>
          <cell r="X540">
            <v>0</v>
          </cell>
        </row>
        <row r="541">
          <cell r="A541">
            <v>0</v>
          </cell>
          <cell r="B541">
            <v>0</v>
          </cell>
          <cell r="C541">
            <v>0</v>
          </cell>
          <cell r="D541">
            <v>0</v>
          </cell>
          <cell r="E541">
            <v>0</v>
          </cell>
          <cell r="F541">
            <v>0</v>
          </cell>
          <cell r="G541">
            <v>0</v>
          </cell>
          <cell r="H541">
            <v>0</v>
          </cell>
          <cell r="J541">
            <v>0</v>
          </cell>
          <cell r="K541">
            <v>0</v>
          </cell>
          <cell r="L541">
            <v>0</v>
          </cell>
          <cell r="N541">
            <v>0</v>
          </cell>
          <cell r="O541">
            <v>0</v>
          </cell>
          <cell r="P541">
            <v>0</v>
          </cell>
          <cell r="R541">
            <v>0</v>
          </cell>
          <cell r="S541">
            <v>0</v>
          </cell>
          <cell r="T541">
            <v>0</v>
          </cell>
          <cell r="V541">
            <v>0</v>
          </cell>
          <cell r="W541">
            <v>0</v>
          </cell>
          <cell r="X541">
            <v>0</v>
          </cell>
        </row>
        <row r="542">
          <cell r="A542">
            <v>0</v>
          </cell>
          <cell r="B542">
            <v>0</v>
          </cell>
          <cell r="C542">
            <v>0</v>
          </cell>
          <cell r="D542">
            <v>0</v>
          </cell>
          <cell r="E542">
            <v>0</v>
          </cell>
          <cell r="F542">
            <v>0</v>
          </cell>
          <cell r="G542">
            <v>0</v>
          </cell>
          <cell r="H542">
            <v>0</v>
          </cell>
          <cell r="J542">
            <v>0</v>
          </cell>
          <cell r="K542">
            <v>0</v>
          </cell>
          <cell r="L542">
            <v>0</v>
          </cell>
          <cell r="N542">
            <v>0</v>
          </cell>
          <cell r="O542">
            <v>0</v>
          </cell>
          <cell r="P542">
            <v>0</v>
          </cell>
          <cell r="R542">
            <v>0</v>
          </cell>
          <cell r="S542">
            <v>0</v>
          </cell>
          <cell r="T542">
            <v>0</v>
          </cell>
          <cell r="V542">
            <v>0</v>
          </cell>
          <cell r="W542">
            <v>0</v>
          </cell>
          <cell r="X542">
            <v>0</v>
          </cell>
        </row>
        <row r="543">
          <cell r="A543">
            <v>0</v>
          </cell>
          <cell r="B543">
            <v>0</v>
          </cell>
          <cell r="C543">
            <v>0</v>
          </cell>
          <cell r="D543">
            <v>0</v>
          </cell>
          <cell r="E543">
            <v>0</v>
          </cell>
          <cell r="F543">
            <v>0</v>
          </cell>
          <cell r="G543">
            <v>0</v>
          </cell>
          <cell r="H543">
            <v>0</v>
          </cell>
          <cell r="J543">
            <v>0</v>
          </cell>
          <cell r="K543">
            <v>0</v>
          </cell>
          <cell r="L543">
            <v>0</v>
          </cell>
          <cell r="N543">
            <v>0</v>
          </cell>
          <cell r="O543">
            <v>0</v>
          </cell>
          <cell r="P543">
            <v>0</v>
          </cell>
          <cell r="R543">
            <v>0</v>
          </cell>
          <cell r="S543">
            <v>0</v>
          </cell>
          <cell r="T543">
            <v>0</v>
          </cell>
          <cell r="V543">
            <v>0</v>
          </cell>
          <cell r="W543">
            <v>0</v>
          </cell>
          <cell r="X543">
            <v>0</v>
          </cell>
        </row>
        <row r="544">
          <cell r="A544">
            <v>0</v>
          </cell>
          <cell r="B544">
            <v>0</v>
          </cell>
          <cell r="C544">
            <v>0</v>
          </cell>
          <cell r="D544">
            <v>0</v>
          </cell>
          <cell r="E544">
            <v>0</v>
          </cell>
          <cell r="F544">
            <v>0</v>
          </cell>
          <cell r="G544">
            <v>0</v>
          </cell>
          <cell r="H544">
            <v>0</v>
          </cell>
          <cell r="J544">
            <v>0</v>
          </cell>
          <cell r="K544">
            <v>0</v>
          </cell>
          <cell r="L544">
            <v>0</v>
          </cell>
          <cell r="N544">
            <v>0</v>
          </cell>
          <cell r="O544">
            <v>0</v>
          </cell>
          <cell r="P544">
            <v>0</v>
          </cell>
          <cell r="R544">
            <v>0</v>
          </cell>
          <cell r="S544">
            <v>0</v>
          </cell>
          <cell r="T544">
            <v>0</v>
          </cell>
          <cell r="V544">
            <v>0</v>
          </cell>
          <cell r="W544">
            <v>0</v>
          </cell>
          <cell r="X544">
            <v>0</v>
          </cell>
        </row>
        <row r="545">
          <cell r="A545">
            <v>0</v>
          </cell>
          <cell r="B545">
            <v>0</v>
          </cell>
          <cell r="C545">
            <v>0</v>
          </cell>
          <cell r="D545">
            <v>0</v>
          </cell>
          <cell r="E545">
            <v>0</v>
          </cell>
          <cell r="F545">
            <v>0</v>
          </cell>
          <cell r="G545">
            <v>0</v>
          </cell>
          <cell r="H545">
            <v>0</v>
          </cell>
          <cell r="J545">
            <v>0</v>
          </cell>
          <cell r="K545">
            <v>0</v>
          </cell>
          <cell r="L545">
            <v>0</v>
          </cell>
          <cell r="N545">
            <v>0</v>
          </cell>
          <cell r="O545">
            <v>0</v>
          </cell>
          <cell r="P545">
            <v>0</v>
          </cell>
          <cell r="R545">
            <v>0</v>
          </cell>
          <cell r="S545">
            <v>0</v>
          </cell>
          <cell r="T545">
            <v>0</v>
          </cell>
          <cell r="V545">
            <v>0</v>
          </cell>
          <cell r="W545">
            <v>0</v>
          </cell>
          <cell r="X545">
            <v>0</v>
          </cell>
        </row>
        <row r="546">
          <cell r="A546">
            <v>0</v>
          </cell>
          <cell r="B546">
            <v>0</v>
          </cell>
          <cell r="C546">
            <v>0</v>
          </cell>
          <cell r="D546">
            <v>0</v>
          </cell>
          <cell r="E546">
            <v>0</v>
          </cell>
          <cell r="F546">
            <v>0</v>
          </cell>
          <cell r="G546">
            <v>0</v>
          </cell>
          <cell r="H546">
            <v>0</v>
          </cell>
          <cell r="J546">
            <v>0</v>
          </cell>
          <cell r="K546">
            <v>0</v>
          </cell>
          <cell r="L546">
            <v>0</v>
          </cell>
          <cell r="N546">
            <v>0</v>
          </cell>
          <cell r="O546">
            <v>0</v>
          </cell>
          <cell r="P546">
            <v>0</v>
          </cell>
          <cell r="R546">
            <v>0</v>
          </cell>
          <cell r="S546">
            <v>0</v>
          </cell>
          <cell r="T546">
            <v>0</v>
          </cell>
          <cell r="V546">
            <v>0</v>
          </cell>
          <cell r="W546">
            <v>0</v>
          </cell>
          <cell r="X546">
            <v>0</v>
          </cell>
        </row>
        <row r="547">
          <cell r="A547">
            <v>0</v>
          </cell>
          <cell r="B547">
            <v>0</v>
          </cell>
          <cell r="C547">
            <v>0</v>
          </cell>
          <cell r="D547">
            <v>0</v>
          </cell>
          <cell r="E547">
            <v>0</v>
          </cell>
          <cell r="F547">
            <v>0</v>
          </cell>
          <cell r="G547">
            <v>0</v>
          </cell>
          <cell r="H547">
            <v>0</v>
          </cell>
          <cell r="J547">
            <v>0</v>
          </cell>
          <cell r="K547">
            <v>0</v>
          </cell>
          <cell r="L547">
            <v>0</v>
          </cell>
          <cell r="N547">
            <v>0</v>
          </cell>
          <cell r="O547">
            <v>0</v>
          </cell>
          <cell r="P547">
            <v>0</v>
          </cell>
          <cell r="R547">
            <v>0</v>
          </cell>
          <cell r="S547">
            <v>0</v>
          </cell>
          <cell r="T547">
            <v>0</v>
          </cell>
          <cell r="V547">
            <v>0</v>
          </cell>
          <cell r="W547">
            <v>0</v>
          </cell>
          <cell r="X547">
            <v>0</v>
          </cell>
        </row>
        <row r="548">
          <cell r="A548">
            <v>0</v>
          </cell>
          <cell r="B548">
            <v>0</v>
          </cell>
          <cell r="C548">
            <v>0</v>
          </cell>
          <cell r="D548">
            <v>0</v>
          </cell>
          <cell r="E548">
            <v>0</v>
          </cell>
          <cell r="F548">
            <v>0</v>
          </cell>
          <cell r="G548">
            <v>0</v>
          </cell>
          <cell r="H548">
            <v>0</v>
          </cell>
          <cell r="J548">
            <v>0</v>
          </cell>
          <cell r="K548">
            <v>0</v>
          </cell>
          <cell r="L548">
            <v>0</v>
          </cell>
          <cell r="N548">
            <v>0</v>
          </cell>
          <cell r="O548">
            <v>0</v>
          </cell>
          <cell r="P548">
            <v>0</v>
          </cell>
          <cell r="R548">
            <v>0</v>
          </cell>
          <cell r="S548">
            <v>0</v>
          </cell>
          <cell r="T548">
            <v>0</v>
          </cell>
          <cell r="V548">
            <v>0</v>
          </cell>
          <cell r="W548">
            <v>0</v>
          </cell>
          <cell r="X548">
            <v>0</v>
          </cell>
        </row>
        <row r="549">
          <cell r="A549">
            <v>0</v>
          </cell>
          <cell r="B549">
            <v>0</v>
          </cell>
          <cell r="C549">
            <v>0</v>
          </cell>
          <cell r="D549">
            <v>0</v>
          </cell>
          <cell r="E549">
            <v>0</v>
          </cell>
          <cell r="F549">
            <v>0</v>
          </cell>
          <cell r="G549">
            <v>0</v>
          </cell>
          <cell r="H549">
            <v>0</v>
          </cell>
          <cell r="J549">
            <v>0</v>
          </cell>
          <cell r="K549">
            <v>0</v>
          </cell>
          <cell r="L549">
            <v>0</v>
          </cell>
          <cell r="N549">
            <v>0</v>
          </cell>
          <cell r="O549">
            <v>0</v>
          </cell>
          <cell r="P549">
            <v>0</v>
          </cell>
          <cell r="R549">
            <v>0</v>
          </cell>
          <cell r="S549">
            <v>0</v>
          </cell>
          <cell r="T549">
            <v>0</v>
          </cell>
          <cell r="V549">
            <v>0</v>
          </cell>
          <cell r="W549">
            <v>0</v>
          </cell>
          <cell r="X549">
            <v>0</v>
          </cell>
        </row>
        <row r="550">
          <cell r="A550">
            <v>0</v>
          </cell>
          <cell r="B550">
            <v>0</v>
          </cell>
          <cell r="C550">
            <v>0</v>
          </cell>
          <cell r="D550">
            <v>0</v>
          </cell>
          <cell r="E550">
            <v>0</v>
          </cell>
          <cell r="F550">
            <v>0</v>
          </cell>
          <cell r="G550">
            <v>0</v>
          </cell>
          <cell r="H550">
            <v>0</v>
          </cell>
          <cell r="J550">
            <v>0</v>
          </cell>
          <cell r="K550">
            <v>0</v>
          </cell>
          <cell r="L550">
            <v>0</v>
          </cell>
          <cell r="N550">
            <v>0</v>
          </cell>
          <cell r="O550">
            <v>0</v>
          </cell>
          <cell r="P550">
            <v>0</v>
          </cell>
          <cell r="R550">
            <v>0</v>
          </cell>
          <cell r="S550">
            <v>0</v>
          </cell>
          <cell r="T550">
            <v>0</v>
          </cell>
          <cell r="V550">
            <v>0</v>
          </cell>
          <cell r="W550">
            <v>0</v>
          </cell>
          <cell r="X550">
            <v>0</v>
          </cell>
        </row>
        <row r="551">
          <cell r="A551">
            <v>0</v>
          </cell>
          <cell r="B551">
            <v>0</v>
          </cell>
          <cell r="C551">
            <v>0</v>
          </cell>
          <cell r="D551">
            <v>0</v>
          </cell>
          <cell r="E551">
            <v>0</v>
          </cell>
          <cell r="F551">
            <v>0</v>
          </cell>
          <cell r="G551">
            <v>0</v>
          </cell>
          <cell r="H551">
            <v>0</v>
          </cell>
          <cell r="J551">
            <v>0</v>
          </cell>
          <cell r="K551">
            <v>0</v>
          </cell>
          <cell r="L551">
            <v>0</v>
          </cell>
          <cell r="N551">
            <v>0</v>
          </cell>
          <cell r="O551">
            <v>0</v>
          </cell>
          <cell r="P551">
            <v>0</v>
          </cell>
          <cell r="R551">
            <v>0</v>
          </cell>
          <cell r="S551">
            <v>0</v>
          </cell>
          <cell r="T551">
            <v>0</v>
          </cell>
          <cell r="V551">
            <v>0</v>
          </cell>
          <cell r="W551">
            <v>0</v>
          </cell>
          <cell r="X551">
            <v>0</v>
          </cell>
        </row>
        <row r="552">
          <cell r="A552">
            <v>0</v>
          </cell>
          <cell r="B552">
            <v>0</v>
          </cell>
          <cell r="C552">
            <v>0</v>
          </cell>
          <cell r="D552">
            <v>0</v>
          </cell>
          <cell r="E552">
            <v>0</v>
          </cell>
          <cell r="F552">
            <v>0</v>
          </cell>
          <cell r="G552">
            <v>0</v>
          </cell>
          <cell r="H552">
            <v>0</v>
          </cell>
          <cell r="J552">
            <v>0</v>
          </cell>
          <cell r="K552">
            <v>0</v>
          </cell>
          <cell r="L552">
            <v>0</v>
          </cell>
          <cell r="N552">
            <v>0</v>
          </cell>
          <cell r="O552">
            <v>0</v>
          </cell>
          <cell r="P552">
            <v>0</v>
          </cell>
          <cell r="R552">
            <v>0</v>
          </cell>
          <cell r="S552">
            <v>0</v>
          </cell>
          <cell r="T552">
            <v>0</v>
          </cell>
          <cell r="V552">
            <v>0</v>
          </cell>
          <cell r="W552">
            <v>0</v>
          </cell>
          <cell r="X552">
            <v>0</v>
          </cell>
        </row>
        <row r="553">
          <cell r="A553">
            <v>0</v>
          </cell>
          <cell r="B553">
            <v>0</v>
          </cell>
          <cell r="C553">
            <v>0</v>
          </cell>
          <cell r="D553">
            <v>0</v>
          </cell>
          <cell r="E553">
            <v>0</v>
          </cell>
          <cell r="F553">
            <v>0</v>
          </cell>
          <cell r="G553">
            <v>0</v>
          </cell>
          <cell r="H553">
            <v>0</v>
          </cell>
          <cell r="J553">
            <v>0</v>
          </cell>
          <cell r="K553">
            <v>0</v>
          </cell>
          <cell r="L553">
            <v>0</v>
          </cell>
          <cell r="N553">
            <v>0</v>
          </cell>
          <cell r="O553">
            <v>0</v>
          </cell>
          <cell r="P553">
            <v>0</v>
          </cell>
          <cell r="R553">
            <v>0</v>
          </cell>
          <cell r="S553">
            <v>0</v>
          </cell>
          <cell r="T553">
            <v>0</v>
          </cell>
          <cell r="V553">
            <v>0</v>
          </cell>
          <cell r="W553">
            <v>0</v>
          </cell>
          <cell r="X553">
            <v>0</v>
          </cell>
        </row>
        <row r="554">
          <cell r="A554">
            <v>0</v>
          </cell>
          <cell r="B554">
            <v>0</v>
          </cell>
          <cell r="C554">
            <v>0</v>
          </cell>
          <cell r="D554">
            <v>0</v>
          </cell>
          <cell r="E554">
            <v>0</v>
          </cell>
          <cell r="F554">
            <v>0</v>
          </cell>
          <cell r="G554">
            <v>0</v>
          </cell>
          <cell r="H554">
            <v>0</v>
          </cell>
          <cell r="J554">
            <v>0</v>
          </cell>
          <cell r="K554">
            <v>0</v>
          </cell>
          <cell r="L554">
            <v>0</v>
          </cell>
          <cell r="N554">
            <v>0</v>
          </cell>
          <cell r="O554">
            <v>0</v>
          </cell>
          <cell r="P554">
            <v>0</v>
          </cell>
          <cell r="R554">
            <v>0</v>
          </cell>
          <cell r="S554">
            <v>0</v>
          </cell>
          <cell r="T554">
            <v>0</v>
          </cell>
          <cell r="V554">
            <v>0</v>
          </cell>
          <cell r="W554">
            <v>0</v>
          </cell>
          <cell r="X554">
            <v>0</v>
          </cell>
        </row>
        <row r="555">
          <cell r="A555">
            <v>0</v>
          </cell>
          <cell r="B555">
            <v>0</v>
          </cell>
          <cell r="C555">
            <v>0</v>
          </cell>
          <cell r="D555">
            <v>0</v>
          </cell>
          <cell r="E555">
            <v>0</v>
          </cell>
          <cell r="F555">
            <v>0</v>
          </cell>
          <cell r="G555">
            <v>0</v>
          </cell>
          <cell r="H555">
            <v>0</v>
          </cell>
          <cell r="J555">
            <v>0</v>
          </cell>
          <cell r="K555">
            <v>0</v>
          </cell>
          <cell r="L555">
            <v>0</v>
          </cell>
          <cell r="N555">
            <v>0</v>
          </cell>
          <cell r="O555">
            <v>0</v>
          </cell>
          <cell r="P555">
            <v>0</v>
          </cell>
          <cell r="R555">
            <v>0</v>
          </cell>
          <cell r="S555">
            <v>0</v>
          </cell>
          <cell r="T555">
            <v>0</v>
          </cell>
          <cell r="V555">
            <v>0</v>
          </cell>
          <cell r="W555">
            <v>0</v>
          </cell>
          <cell r="X555">
            <v>0</v>
          </cell>
        </row>
        <row r="556">
          <cell r="A556">
            <v>0</v>
          </cell>
          <cell r="B556">
            <v>0</v>
          </cell>
          <cell r="C556">
            <v>0</v>
          </cell>
          <cell r="D556">
            <v>0</v>
          </cell>
          <cell r="E556">
            <v>0</v>
          </cell>
          <cell r="F556">
            <v>0</v>
          </cell>
          <cell r="G556">
            <v>0</v>
          </cell>
          <cell r="H556">
            <v>0</v>
          </cell>
          <cell r="J556">
            <v>0</v>
          </cell>
          <cell r="K556">
            <v>0</v>
          </cell>
          <cell r="L556">
            <v>0</v>
          </cell>
          <cell r="N556">
            <v>0</v>
          </cell>
          <cell r="O556">
            <v>0</v>
          </cell>
          <cell r="P556">
            <v>0</v>
          </cell>
          <cell r="R556">
            <v>0</v>
          </cell>
          <cell r="S556">
            <v>0</v>
          </cell>
          <cell r="T556">
            <v>0</v>
          </cell>
          <cell r="V556">
            <v>0</v>
          </cell>
          <cell r="W556">
            <v>0</v>
          </cell>
          <cell r="X556">
            <v>0</v>
          </cell>
        </row>
        <row r="557">
          <cell r="A557">
            <v>0</v>
          </cell>
          <cell r="B557">
            <v>0</v>
          </cell>
          <cell r="C557">
            <v>0</v>
          </cell>
          <cell r="D557">
            <v>0</v>
          </cell>
          <cell r="E557">
            <v>0</v>
          </cell>
          <cell r="F557">
            <v>0</v>
          </cell>
          <cell r="G557">
            <v>0</v>
          </cell>
          <cell r="H557">
            <v>0</v>
          </cell>
          <cell r="J557">
            <v>0</v>
          </cell>
          <cell r="K557">
            <v>0</v>
          </cell>
          <cell r="L557">
            <v>0</v>
          </cell>
          <cell r="N557">
            <v>0</v>
          </cell>
          <cell r="O557">
            <v>0</v>
          </cell>
          <cell r="P557">
            <v>0</v>
          </cell>
          <cell r="R557">
            <v>0</v>
          </cell>
          <cell r="S557">
            <v>0</v>
          </cell>
          <cell r="T557">
            <v>0</v>
          </cell>
          <cell r="V557">
            <v>0</v>
          </cell>
          <cell r="W557">
            <v>0</v>
          </cell>
          <cell r="X557">
            <v>0</v>
          </cell>
        </row>
        <row r="558">
          <cell r="A558">
            <v>0</v>
          </cell>
          <cell r="B558">
            <v>0</v>
          </cell>
          <cell r="C558">
            <v>0</v>
          </cell>
          <cell r="D558">
            <v>0</v>
          </cell>
          <cell r="E558">
            <v>0</v>
          </cell>
          <cell r="F558">
            <v>0</v>
          </cell>
          <cell r="G558">
            <v>0</v>
          </cell>
          <cell r="H558">
            <v>0</v>
          </cell>
          <cell r="J558">
            <v>0</v>
          </cell>
          <cell r="K558">
            <v>0</v>
          </cell>
          <cell r="L558">
            <v>0</v>
          </cell>
          <cell r="N558">
            <v>0</v>
          </cell>
          <cell r="O558">
            <v>0</v>
          </cell>
          <cell r="P558">
            <v>0</v>
          </cell>
          <cell r="R558">
            <v>0</v>
          </cell>
          <cell r="S558">
            <v>0</v>
          </cell>
          <cell r="T558">
            <v>0</v>
          </cell>
          <cell r="V558">
            <v>0</v>
          </cell>
          <cell r="W558">
            <v>0</v>
          </cell>
          <cell r="X558">
            <v>0</v>
          </cell>
        </row>
        <row r="559">
          <cell r="A559">
            <v>0</v>
          </cell>
          <cell r="B559">
            <v>0</v>
          </cell>
          <cell r="C559">
            <v>0</v>
          </cell>
          <cell r="D559">
            <v>0</v>
          </cell>
          <cell r="E559">
            <v>0</v>
          </cell>
          <cell r="F559">
            <v>0</v>
          </cell>
          <cell r="G559">
            <v>0</v>
          </cell>
          <cell r="H559">
            <v>0</v>
          </cell>
          <cell r="J559">
            <v>0</v>
          </cell>
          <cell r="K559">
            <v>0</v>
          </cell>
          <cell r="L559">
            <v>0</v>
          </cell>
          <cell r="N559">
            <v>0</v>
          </cell>
          <cell r="O559">
            <v>0</v>
          </cell>
          <cell r="P559">
            <v>0</v>
          </cell>
          <cell r="R559">
            <v>0</v>
          </cell>
          <cell r="S559">
            <v>0</v>
          </cell>
          <cell r="T559">
            <v>0</v>
          </cell>
          <cell r="V559">
            <v>0</v>
          </cell>
          <cell r="W559">
            <v>0</v>
          </cell>
          <cell r="X559">
            <v>0</v>
          </cell>
        </row>
        <row r="560">
          <cell r="A560">
            <v>0</v>
          </cell>
          <cell r="B560">
            <v>0</v>
          </cell>
          <cell r="C560">
            <v>0</v>
          </cell>
          <cell r="D560">
            <v>0</v>
          </cell>
          <cell r="E560">
            <v>0</v>
          </cell>
          <cell r="F560">
            <v>0</v>
          </cell>
          <cell r="G560">
            <v>0</v>
          </cell>
          <cell r="H560">
            <v>0</v>
          </cell>
          <cell r="J560">
            <v>0</v>
          </cell>
          <cell r="K560">
            <v>0</v>
          </cell>
          <cell r="L560">
            <v>0</v>
          </cell>
          <cell r="N560">
            <v>0</v>
          </cell>
          <cell r="O560">
            <v>0</v>
          </cell>
          <cell r="P560">
            <v>0</v>
          </cell>
          <cell r="R560">
            <v>0</v>
          </cell>
          <cell r="S560">
            <v>0</v>
          </cell>
          <cell r="T560">
            <v>0</v>
          </cell>
          <cell r="V560">
            <v>0</v>
          </cell>
          <cell r="W560">
            <v>0</v>
          </cell>
          <cell r="X560">
            <v>0</v>
          </cell>
        </row>
        <row r="561">
          <cell r="A561">
            <v>0</v>
          </cell>
          <cell r="B561">
            <v>0</v>
          </cell>
          <cell r="C561">
            <v>0</v>
          </cell>
          <cell r="D561">
            <v>0</v>
          </cell>
          <cell r="E561">
            <v>0</v>
          </cell>
          <cell r="F561">
            <v>0</v>
          </cell>
          <cell r="G561">
            <v>0</v>
          </cell>
          <cell r="H561">
            <v>0</v>
          </cell>
          <cell r="J561">
            <v>0</v>
          </cell>
          <cell r="K561">
            <v>0</v>
          </cell>
          <cell r="L561">
            <v>0</v>
          </cell>
          <cell r="N561">
            <v>0</v>
          </cell>
          <cell r="O561">
            <v>0</v>
          </cell>
          <cell r="P561">
            <v>0</v>
          </cell>
          <cell r="R561">
            <v>0</v>
          </cell>
          <cell r="S561">
            <v>0</v>
          </cell>
          <cell r="T561">
            <v>0</v>
          </cell>
          <cell r="V561">
            <v>0</v>
          </cell>
          <cell r="W561">
            <v>0</v>
          </cell>
          <cell r="X561">
            <v>0</v>
          </cell>
        </row>
        <row r="562">
          <cell r="A562">
            <v>0</v>
          </cell>
          <cell r="B562">
            <v>0</v>
          </cell>
          <cell r="C562">
            <v>0</v>
          </cell>
          <cell r="D562">
            <v>0</v>
          </cell>
          <cell r="E562">
            <v>0</v>
          </cell>
          <cell r="F562">
            <v>0</v>
          </cell>
          <cell r="G562">
            <v>0</v>
          </cell>
          <cell r="H562">
            <v>0</v>
          </cell>
          <cell r="J562">
            <v>0</v>
          </cell>
          <cell r="K562">
            <v>0</v>
          </cell>
          <cell r="L562">
            <v>0</v>
          </cell>
          <cell r="N562">
            <v>0</v>
          </cell>
          <cell r="O562">
            <v>0</v>
          </cell>
          <cell r="P562">
            <v>0</v>
          </cell>
          <cell r="R562">
            <v>0</v>
          </cell>
          <cell r="S562">
            <v>0</v>
          </cell>
          <cell r="T562">
            <v>0</v>
          </cell>
          <cell r="V562">
            <v>0</v>
          </cell>
          <cell r="W562">
            <v>0</v>
          </cell>
          <cell r="X562">
            <v>0</v>
          </cell>
        </row>
        <row r="563">
          <cell r="A563">
            <v>0</v>
          </cell>
          <cell r="B563">
            <v>0</v>
          </cell>
          <cell r="C563">
            <v>0</v>
          </cell>
          <cell r="D563">
            <v>0</v>
          </cell>
          <cell r="E563">
            <v>0</v>
          </cell>
          <cell r="F563">
            <v>0</v>
          </cell>
          <cell r="G563">
            <v>0</v>
          </cell>
          <cell r="H563">
            <v>0</v>
          </cell>
          <cell r="J563">
            <v>0</v>
          </cell>
          <cell r="K563">
            <v>0</v>
          </cell>
          <cell r="L563">
            <v>0</v>
          </cell>
          <cell r="N563">
            <v>0</v>
          </cell>
          <cell r="O563">
            <v>0</v>
          </cell>
          <cell r="P563">
            <v>0</v>
          </cell>
          <cell r="R563">
            <v>0</v>
          </cell>
          <cell r="S563">
            <v>0</v>
          </cell>
          <cell r="T563">
            <v>0</v>
          </cell>
          <cell r="V563">
            <v>0</v>
          </cell>
          <cell r="W563">
            <v>0</v>
          </cell>
          <cell r="X563">
            <v>0</v>
          </cell>
        </row>
        <row r="564">
          <cell r="A564">
            <v>0</v>
          </cell>
          <cell r="B564">
            <v>0</v>
          </cell>
          <cell r="C564">
            <v>0</v>
          </cell>
          <cell r="D564">
            <v>0</v>
          </cell>
          <cell r="E564">
            <v>0</v>
          </cell>
          <cell r="F564">
            <v>0</v>
          </cell>
          <cell r="G564">
            <v>0</v>
          </cell>
          <cell r="H564">
            <v>0</v>
          </cell>
          <cell r="J564">
            <v>0</v>
          </cell>
          <cell r="K564">
            <v>0</v>
          </cell>
          <cell r="L564">
            <v>0</v>
          </cell>
          <cell r="N564">
            <v>0</v>
          </cell>
          <cell r="O564">
            <v>0</v>
          </cell>
          <cell r="P564">
            <v>0</v>
          </cell>
          <cell r="R564">
            <v>0</v>
          </cell>
          <cell r="S564">
            <v>0</v>
          </cell>
          <cell r="T564">
            <v>0</v>
          </cell>
          <cell r="V564">
            <v>0</v>
          </cell>
          <cell r="W564">
            <v>0</v>
          </cell>
          <cell r="X564">
            <v>0</v>
          </cell>
        </row>
        <row r="565">
          <cell r="A565">
            <v>0</v>
          </cell>
          <cell r="B565">
            <v>0</v>
          </cell>
          <cell r="C565">
            <v>0</v>
          </cell>
          <cell r="D565">
            <v>0</v>
          </cell>
          <cell r="E565">
            <v>0</v>
          </cell>
          <cell r="F565">
            <v>0</v>
          </cell>
          <cell r="G565">
            <v>0</v>
          </cell>
          <cell r="H565">
            <v>0</v>
          </cell>
          <cell r="J565">
            <v>0</v>
          </cell>
          <cell r="K565">
            <v>0</v>
          </cell>
          <cell r="L565">
            <v>0</v>
          </cell>
          <cell r="N565">
            <v>0</v>
          </cell>
          <cell r="O565">
            <v>0</v>
          </cell>
          <cell r="P565">
            <v>0</v>
          </cell>
          <cell r="R565">
            <v>0</v>
          </cell>
          <cell r="S565">
            <v>0</v>
          </cell>
          <cell r="T565">
            <v>0</v>
          </cell>
          <cell r="V565">
            <v>0</v>
          </cell>
          <cell r="W565">
            <v>0</v>
          </cell>
          <cell r="X565">
            <v>0</v>
          </cell>
        </row>
        <row r="566">
          <cell r="A566">
            <v>0</v>
          </cell>
          <cell r="B566">
            <v>0</v>
          </cell>
          <cell r="C566">
            <v>0</v>
          </cell>
          <cell r="D566">
            <v>0</v>
          </cell>
          <cell r="E566">
            <v>0</v>
          </cell>
          <cell r="F566">
            <v>0</v>
          </cell>
          <cell r="G566">
            <v>0</v>
          </cell>
          <cell r="H566">
            <v>0</v>
          </cell>
          <cell r="J566">
            <v>0</v>
          </cell>
          <cell r="K566">
            <v>0</v>
          </cell>
          <cell r="L566">
            <v>0</v>
          </cell>
          <cell r="N566">
            <v>0</v>
          </cell>
          <cell r="O566">
            <v>0</v>
          </cell>
          <cell r="P566">
            <v>0</v>
          </cell>
          <cell r="R566">
            <v>0</v>
          </cell>
          <cell r="S566">
            <v>0</v>
          </cell>
          <cell r="T566">
            <v>0</v>
          </cell>
          <cell r="V566">
            <v>0</v>
          </cell>
          <cell r="W566">
            <v>0</v>
          </cell>
          <cell r="X566">
            <v>0</v>
          </cell>
        </row>
        <row r="567">
          <cell r="A567">
            <v>0</v>
          </cell>
          <cell r="B567">
            <v>0</v>
          </cell>
          <cell r="C567">
            <v>0</v>
          </cell>
          <cell r="D567">
            <v>0</v>
          </cell>
          <cell r="E567">
            <v>0</v>
          </cell>
          <cell r="F567">
            <v>0</v>
          </cell>
          <cell r="G567">
            <v>0</v>
          </cell>
          <cell r="H567">
            <v>0</v>
          </cell>
          <cell r="J567">
            <v>0</v>
          </cell>
          <cell r="K567">
            <v>0</v>
          </cell>
          <cell r="L567">
            <v>0</v>
          </cell>
          <cell r="N567">
            <v>0</v>
          </cell>
          <cell r="O567">
            <v>0</v>
          </cell>
          <cell r="P567">
            <v>0</v>
          </cell>
          <cell r="R567">
            <v>0</v>
          </cell>
          <cell r="S567">
            <v>0</v>
          </cell>
          <cell r="T567">
            <v>0</v>
          </cell>
          <cell r="V567">
            <v>0</v>
          </cell>
          <cell r="W567">
            <v>0</v>
          </cell>
          <cell r="X567">
            <v>0</v>
          </cell>
        </row>
        <row r="568">
          <cell r="A568">
            <v>0</v>
          </cell>
          <cell r="B568">
            <v>0</v>
          </cell>
          <cell r="C568">
            <v>0</v>
          </cell>
          <cell r="D568">
            <v>0</v>
          </cell>
          <cell r="E568">
            <v>0</v>
          </cell>
          <cell r="F568">
            <v>0</v>
          </cell>
          <cell r="G568">
            <v>0</v>
          </cell>
          <cell r="H568">
            <v>0</v>
          </cell>
          <cell r="J568">
            <v>0</v>
          </cell>
          <cell r="K568">
            <v>0</v>
          </cell>
          <cell r="L568">
            <v>0</v>
          </cell>
          <cell r="N568">
            <v>0</v>
          </cell>
          <cell r="O568">
            <v>0</v>
          </cell>
          <cell r="P568">
            <v>0</v>
          </cell>
          <cell r="R568">
            <v>0</v>
          </cell>
          <cell r="S568">
            <v>0</v>
          </cell>
          <cell r="T568">
            <v>0</v>
          </cell>
          <cell r="V568">
            <v>0</v>
          </cell>
          <cell r="W568">
            <v>0</v>
          </cell>
          <cell r="X568">
            <v>0</v>
          </cell>
        </row>
        <row r="569">
          <cell r="A569">
            <v>0</v>
          </cell>
          <cell r="B569">
            <v>0</v>
          </cell>
          <cell r="C569">
            <v>0</v>
          </cell>
          <cell r="D569">
            <v>0</v>
          </cell>
          <cell r="E569">
            <v>0</v>
          </cell>
          <cell r="F569">
            <v>0</v>
          </cell>
          <cell r="G569">
            <v>0</v>
          </cell>
          <cell r="H569">
            <v>0</v>
          </cell>
          <cell r="J569">
            <v>0</v>
          </cell>
          <cell r="K569">
            <v>0</v>
          </cell>
          <cell r="L569">
            <v>0</v>
          </cell>
          <cell r="N569">
            <v>0</v>
          </cell>
          <cell r="O569">
            <v>0</v>
          </cell>
          <cell r="P569">
            <v>0</v>
          </cell>
          <cell r="R569">
            <v>0</v>
          </cell>
          <cell r="S569">
            <v>0</v>
          </cell>
          <cell r="T569">
            <v>0</v>
          </cell>
          <cell r="V569">
            <v>0</v>
          </cell>
          <cell r="W569">
            <v>0</v>
          </cell>
          <cell r="X569">
            <v>0</v>
          </cell>
        </row>
        <row r="570">
          <cell r="A570">
            <v>0</v>
          </cell>
          <cell r="B570">
            <v>0</v>
          </cell>
          <cell r="C570">
            <v>0</v>
          </cell>
          <cell r="D570">
            <v>0</v>
          </cell>
          <cell r="E570">
            <v>0</v>
          </cell>
          <cell r="F570">
            <v>0</v>
          </cell>
          <cell r="G570">
            <v>0</v>
          </cell>
          <cell r="H570">
            <v>0</v>
          </cell>
          <cell r="J570">
            <v>0</v>
          </cell>
          <cell r="K570">
            <v>0</v>
          </cell>
          <cell r="L570">
            <v>0</v>
          </cell>
          <cell r="N570">
            <v>0</v>
          </cell>
          <cell r="O570">
            <v>0</v>
          </cell>
          <cell r="P570">
            <v>0</v>
          </cell>
          <cell r="R570">
            <v>0</v>
          </cell>
          <cell r="S570">
            <v>0</v>
          </cell>
          <cell r="T570">
            <v>0</v>
          </cell>
          <cell r="V570">
            <v>0</v>
          </cell>
          <cell r="W570">
            <v>0</v>
          </cell>
          <cell r="X570">
            <v>0</v>
          </cell>
        </row>
        <row r="571">
          <cell r="A571">
            <v>0</v>
          </cell>
          <cell r="B571">
            <v>0</v>
          </cell>
          <cell r="C571">
            <v>0</v>
          </cell>
          <cell r="D571">
            <v>0</v>
          </cell>
          <cell r="E571">
            <v>0</v>
          </cell>
          <cell r="F571">
            <v>0</v>
          </cell>
          <cell r="G571">
            <v>0</v>
          </cell>
          <cell r="H571">
            <v>0</v>
          </cell>
          <cell r="J571">
            <v>0</v>
          </cell>
          <cell r="K571">
            <v>0</v>
          </cell>
          <cell r="L571">
            <v>0</v>
          </cell>
          <cell r="N571">
            <v>0</v>
          </cell>
          <cell r="O571">
            <v>0</v>
          </cell>
          <cell r="P571">
            <v>0</v>
          </cell>
          <cell r="R571">
            <v>0</v>
          </cell>
          <cell r="S571">
            <v>0</v>
          </cell>
          <cell r="T571">
            <v>0</v>
          </cell>
          <cell r="V571">
            <v>0</v>
          </cell>
          <cell r="W571">
            <v>0</v>
          </cell>
          <cell r="X571">
            <v>0</v>
          </cell>
        </row>
        <row r="572">
          <cell r="A572">
            <v>0</v>
          </cell>
          <cell r="B572">
            <v>0</v>
          </cell>
          <cell r="C572">
            <v>0</v>
          </cell>
          <cell r="D572">
            <v>0</v>
          </cell>
          <cell r="E572">
            <v>0</v>
          </cell>
          <cell r="F572">
            <v>0</v>
          </cell>
          <cell r="G572">
            <v>0</v>
          </cell>
          <cell r="H572">
            <v>0</v>
          </cell>
          <cell r="J572">
            <v>0</v>
          </cell>
          <cell r="K572">
            <v>0</v>
          </cell>
          <cell r="L572">
            <v>0</v>
          </cell>
          <cell r="N572">
            <v>0</v>
          </cell>
          <cell r="O572">
            <v>0</v>
          </cell>
          <cell r="P572">
            <v>0</v>
          </cell>
          <cell r="R572">
            <v>0</v>
          </cell>
          <cell r="S572">
            <v>0</v>
          </cell>
          <cell r="T572">
            <v>0</v>
          </cell>
          <cell r="V572">
            <v>0</v>
          </cell>
          <cell r="W572">
            <v>0</v>
          </cell>
          <cell r="X572">
            <v>0</v>
          </cell>
        </row>
        <row r="573">
          <cell r="A573">
            <v>0</v>
          </cell>
          <cell r="B573">
            <v>0</v>
          </cell>
          <cell r="C573">
            <v>0</v>
          </cell>
          <cell r="D573">
            <v>0</v>
          </cell>
          <cell r="E573">
            <v>0</v>
          </cell>
          <cell r="F573">
            <v>0</v>
          </cell>
          <cell r="G573">
            <v>0</v>
          </cell>
          <cell r="H573">
            <v>0</v>
          </cell>
          <cell r="J573">
            <v>0</v>
          </cell>
          <cell r="K573">
            <v>0</v>
          </cell>
          <cell r="L573">
            <v>0</v>
          </cell>
          <cell r="N573">
            <v>0</v>
          </cell>
          <cell r="O573">
            <v>0</v>
          </cell>
          <cell r="P573">
            <v>0</v>
          </cell>
          <cell r="R573">
            <v>0</v>
          </cell>
          <cell r="S573">
            <v>0</v>
          </cell>
          <cell r="T573">
            <v>0</v>
          </cell>
          <cell r="V573">
            <v>0</v>
          </cell>
          <cell r="W573">
            <v>0</v>
          </cell>
          <cell r="X573">
            <v>0</v>
          </cell>
        </row>
        <row r="574">
          <cell r="A574">
            <v>0</v>
          </cell>
          <cell r="B574">
            <v>0</v>
          </cell>
          <cell r="C574">
            <v>0</v>
          </cell>
          <cell r="D574">
            <v>0</v>
          </cell>
          <cell r="E574">
            <v>0</v>
          </cell>
          <cell r="F574">
            <v>0</v>
          </cell>
          <cell r="G574">
            <v>0</v>
          </cell>
          <cell r="H574">
            <v>0</v>
          </cell>
          <cell r="J574">
            <v>0</v>
          </cell>
          <cell r="K574">
            <v>0</v>
          </cell>
          <cell r="L574">
            <v>0</v>
          </cell>
          <cell r="N574">
            <v>0</v>
          </cell>
          <cell r="O574">
            <v>0</v>
          </cell>
          <cell r="P574">
            <v>0</v>
          </cell>
          <cell r="R574">
            <v>0</v>
          </cell>
          <cell r="S574">
            <v>0</v>
          </cell>
          <cell r="T574">
            <v>0</v>
          </cell>
          <cell r="V574">
            <v>0</v>
          </cell>
          <cell r="W574">
            <v>0</v>
          </cell>
          <cell r="X574">
            <v>0</v>
          </cell>
        </row>
        <row r="575">
          <cell r="A575">
            <v>0</v>
          </cell>
          <cell r="B575">
            <v>0</v>
          </cell>
          <cell r="C575">
            <v>0</v>
          </cell>
          <cell r="D575">
            <v>0</v>
          </cell>
          <cell r="E575">
            <v>0</v>
          </cell>
          <cell r="F575">
            <v>0</v>
          </cell>
          <cell r="G575">
            <v>0</v>
          </cell>
          <cell r="H575">
            <v>0</v>
          </cell>
          <cell r="J575">
            <v>0</v>
          </cell>
          <cell r="K575">
            <v>0</v>
          </cell>
          <cell r="L575">
            <v>0</v>
          </cell>
          <cell r="N575">
            <v>0</v>
          </cell>
          <cell r="O575">
            <v>0</v>
          </cell>
          <cell r="P575">
            <v>0</v>
          </cell>
          <cell r="R575">
            <v>0</v>
          </cell>
          <cell r="S575">
            <v>0</v>
          </cell>
          <cell r="T575">
            <v>0</v>
          </cell>
          <cell r="V575">
            <v>0</v>
          </cell>
          <cell r="W575">
            <v>0</v>
          </cell>
          <cell r="X575">
            <v>0</v>
          </cell>
        </row>
        <row r="576">
          <cell r="A576">
            <v>0</v>
          </cell>
          <cell r="B576">
            <v>0</v>
          </cell>
          <cell r="C576">
            <v>0</v>
          </cell>
          <cell r="D576">
            <v>0</v>
          </cell>
          <cell r="E576">
            <v>0</v>
          </cell>
          <cell r="F576">
            <v>0</v>
          </cell>
          <cell r="G576">
            <v>0</v>
          </cell>
          <cell r="H576">
            <v>0</v>
          </cell>
          <cell r="J576">
            <v>0</v>
          </cell>
          <cell r="K576">
            <v>0</v>
          </cell>
          <cell r="L576">
            <v>0</v>
          </cell>
          <cell r="N576">
            <v>0</v>
          </cell>
          <cell r="O576">
            <v>0</v>
          </cell>
          <cell r="P576">
            <v>0</v>
          </cell>
          <cell r="R576">
            <v>0</v>
          </cell>
          <cell r="S576">
            <v>0</v>
          </cell>
          <cell r="T576">
            <v>0</v>
          </cell>
          <cell r="V576">
            <v>0</v>
          </cell>
          <cell r="W576">
            <v>0</v>
          </cell>
          <cell r="X576">
            <v>0</v>
          </cell>
        </row>
        <row r="577">
          <cell r="A577">
            <v>0</v>
          </cell>
          <cell r="B577">
            <v>0</v>
          </cell>
          <cell r="C577">
            <v>0</v>
          </cell>
          <cell r="D577">
            <v>0</v>
          </cell>
          <cell r="E577">
            <v>0</v>
          </cell>
          <cell r="F577">
            <v>0</v>
          </cell>
          <cell r="G577">
            <v>0</v>
          </cell>
          <cell r="H577">
            <v>0</v>
          </cell>
          <cell r="J577">
            <v>0</v>
          </cell>
          <cell r="K577">
            <v>0</v>
          </cell>
          <cell r="L577">
            <v>0</v>
          </cell>
          <cell r="N577">
            <v>0</v>
          </cell>
          <cell r="O577">
            <v>0</v>
          </cell>
          <cell r="P577">
            <v>0</v>
          </cell>
          <cell r="R577">
            <v>0</v>
          </cell>
          <cell r="S577">
            <v>0</v>
          </cell>
          <cell r="T577">
            <v>0</v>
          </cell>
          <cell r="V577">
            <v>0</v>
          </cell>
          <cell r="W577">
            <v>0</v>
          </cell>
          <cell r="X577">
            <v>0</v>
          </cell>
        </row>
        <row r="578">
          <cell r="A578">
            <v>0</v>
          </cell>
          <cell r="B578">
            <v>0</v>
          </cell>
          <cell r="C578">
            <v>0</v>
          </cell>
          <cell r="D578">
            <v>0</v>
          </cell>
          <cell r="E578">
            <v>0</v>
          </cell>
          <cell r="F578">
            <v>0</v>
          </cell>
          <cell r="G578">
            <v>0</v>
          </cell>
          <cell r="H578">
            <v>0</v>
          </cell>
          <cell r="J578">
            <v>0</v>
          </cell>
          <cell r="K578">
            <v>0</v>
          </cell>
          <cell r="L578">
            <v>0</v>
          </cell>
          <cell r="N578">
            <v>0</v>
          </cell>
          <cell r="O578">
            <v>0</v>
          </cell>
          <cell r="P578">
            <v>0</v>
          </cell>
          <cell r="R578">
            <v>0</v>
          </cell>
          <cell r="S578">
            <v>0</v>
          </cell>
          <cell r="T578">
            <v>0</v>
          </cell>
          <cell r="V578">
            <v>0</v>
          </cell>
          <cell r="W578">
            <v>0</v>
          </cell>
          <cell r="X578">
            <v>0</v>
          </cell>
        </row>
        <row r="579">
          <cell r="A579">
            <v>0</v>
          </cell>
          <cell r="B579">
            <v>0</v>
          </cell>
          <cell r="C579">
            <v>0</v>
          </cell>
          <cell r="D579">
            <v>0</v>
          </cell>
          <cell r="E579">
            <v>0</v>
          </cell>
          <cell r="F579">
            <v>0</v>
          </cell>
          <cell r="G579">
            <v>0</v>
          </cell>
          <cell r="H579">
            <v>0</v>
          </cell>
          <cell r="J579">
            <v>0</v>
          </cell>
          <cell r="K579">
            <v>0</v>
          </cell>
          <cell r="L579">
            <v>0</v>
          </cell>
          <cell r="N579">
            <v>0</v>
          </cell>
          <cell r="O579">
            <v>0</v>
          </cell>
          <cell r="P579">
            <v>0</v>
          </cell>
          <cell r="R579">
            <v>0</v>
          </cell>
          <cell r="S579">
            <v>0</v>
          </cell>
          <cell r="T579">
            <v>0</v>
          </cell>
          <cell r="V579">
            <v>0</v>
          </cell>
          <cell r="W579">
            <v>0</v>
          </cell>
          <cell r="X579">
            <v>0</v>
          </cell>
        </row>
        <row r="580">
          <cell r="A580">
            <v>0</v>
          </cell>
          <cell r="B580">
            <v>0</v>
          </cell>
          <cell r="C580">
            <v>0</v>
          </cell>
          <cell r="D580">
            <v>0</v>
          </cell>
          <cell r="E580">
            <v>0</v>
          </cell>
          <cell r="F580">
            <v>0</v>
          </cell>
          <cell r="G580">
            <v>0</v>
          </cell>
          <cell r="H580">
            <v>0</v>
          </cell>
          <cell r="J580">
            <v>0</v>
          </cell>
          <cell r="K580">
            <v>0</v>
          </cell>
          <cell r="L580">
            <v>0</v>
          </cell>
          <cell r="N580">
            <v>0</v>
          </cell>
          <cell r="O580">
            <v>0</v>
          </cell>
          <cell r="P580">
            <v>0</v>
          </cell>
          <cell r="R580">
            <v>0</v>
          </cell>
          <cell r="S580">
            <v>0</v>
          </cell>
          <cell r="T580">
            <v>0</v>
          </cell>
          <cell r="V580">
            <v>0</v>
          </cell>
          <cell r="W580">
            <v>0</v>
          </cell>
          <cell r="X580">
            <v>0</v>
          </cell>
        </row>
        <row r="581">
          <cell r="A581">
            <v>0</v>
          </cell>
          <cell r="B581">
            <v>0</v>
          </cell>
          <cell r="C581">
            <v>0</v>
          </cell>
          <cell r="D581">
            <v>0</v>
          </cell>
          <cell r="E581">
            <v>0</v>
          </cell>
          <cell r="F581">
            <v>0</v>
          </cell>
          <cell r="G581">
            <v>0</v>
          </cell>
          <cell r="H581">
            <v>0</v>
          </cell>
          <cell r="J581">
            <v>0</v>
          </cell>
          <cell r="K581">
            <v>0</v>
          </cell>
          <cell r="L581">
            <v>0</v>
          </cell>
          <cell r="N581">
            <v>0</v>
          </cell>
          <cell r="O581">
            <v>0</v>
          </cell>
          <cell r="P581">
            <v>0</v>
          </cell>
          <cell r="R581">
            <v>0</v>
          </cell>
          <cell r="S581">
            <v>0</v>
          </cell>
          <cell r="T581">
            <v>0</v>
          </cell>
          <cell r="V581">
            <v>0</v>
          </cell>
          <cell r="W581">
            <v>0</v>
          </cell>
          <cell r="X581">
            <v>0</v>
          </cell>
        </row>
        <row r="582">
          <cell r="A582">
            <v>0</v>
          </cell>
          <cell r="B582">
            <v>0</v>
          </cell>
          <cell r="C582">
            <v>0</v>
          </cell>
          <cell r="D582">
            <v>0</v>
          </cell>
          <cell r="E582">
            <v>0</v>
          </cell>
          <cell r="F582">
            <v>0</v>
          </cell>
          <cell r="G582">
            <v>0</v>
          </cell>
          <cell r="H582">
            <v>0</v>
          </cell>
          <cell r="J582">
            <v>0</v>
          </cell>
          <cell r="K582">
            <v>0</v>
          </cell>
          <cell r="L582">
            <v>0</v>
          </cell>
          <cell r="N582">
            <v>0</v>
          </cell>
          <cell r="O582">
            <v>0</v>
          </cell>
          <cell r="P582">
            <v>0</v>
          </cell>
          <cell r="R582">
            <v>0</v>
          </cell>
          <cell r="S582">
            <v>0</v>
          </cell>
          <cell r="T582">
            <v>0</v>
          </cell>
          <cell r="V582">
            <v>0</v>
          </cell>
          <cell r="W582">
            <v>0</v>
          </cell>
          <cell r="X582">
            <v>0</v>
          </cell>
        </row>
        <row r="583">
          <cell r="A583">
            <v>0</v>
          </cell>
          <cell r="B583">
            <v>0</v>
          </cell>
          <cell r="C583">
            <v>0</v>
          </cell>
          <cell r="D583">
            <v>0</v>
          </cell>
          <cell r="E583">
            <v>0</v>
          </cell>
          <cell r="F583">
            <v>0</v>
          </cell>
          <cell r="G583">
            <v>0</v>
          </cell>
          <cell r="H583">
            <v>0</v>
          </cell>
          <cell r="J583">
            <v>0</v>
          </cell>
          <cell r="K583">
            <v>0</v>
          </cell>
          <cell r="L583">
            <v>0</v>
          </cell>
          <cell r="N583">
            <v>0</v>
          </cell>
          <cell r="O583">
            <v>0</v>
          </cell>
          <cell r="P583">
            <v>0</v>
          </cell>
          <cell r="R583">
            <v>0</v>
          </cell>
          <cell r="S583">
            <v>0</v>
          </cell>
          <cell r="T583">
            <v>0</v>
          </cell>
          <cell r="V583">
            <v>0</v>
          </cell>
          <cell r="W583">
            <v>0</v>
          </cell>
          <cell r="X583">
            <v>0</v>
          </cell>
        </row>
        <row r="584">
          <cell r="A584">
            <v>0</v>
          </cell>
          <cell r="B584">
            <v>0</v>
          </cell>
          <cell r="C584">
            <v>0</v>
          </cell>
          <cell r="D584">
            <v>0</v>
          </cell>
          <cell r="E584">
            <v>0</v>
          </cell>
          <cell r="F584">
            <v>0</v>
          </cell>
          <cell r="G584">
            <v>0</v>
          </cell>
          <cell r="H584">
            <v>0</v>
          </cell>
          <cell r="J584">
            <v>0</v>
          </cell>
          <cell r="K584">
            <v>0</v>
          </cell>
          <cell r="L584">
            <v>0</v>
          </cell>
          <cell r="N584">
            <v>0</v>
          </cell>
          <cell r="O584">
            <v>0</v>
          </cell>
          <cell r="P584">
            <v>0</v>
          </cell>
          <cell r="R584">
            <v>0</v>
          </cell>
          <cell r="S584">
            <v>0</v>
          </cell>
          <cell r="T584">
            <v>0</v>
          </cell>
          <cell r="V584">
            <v>0</v>
          </cell>
          <cell r="W584">
            <v>0</v>
          </cell>
          <cell r="X584">
            <v>0</v>
          </cell>
        </row>
        <row r="585">
          <cell r="A585">
            <v>0</v>
          </cell>
          <cell r="B585">
            <v>0</v>
          </cell>
          <cell r="C585">
            <v>0</v>
          </cell>
          <cell r="D585">
            <v>0</v>
          </cell>
          <cell r="E585">
            <v>0</v>
          </cell>
          <cell r="F585">
            <v>0</v>
          </cell>
          <cell r="G585">
            <v>0</v>
          </cell>
          <cell r="H585">
            <v>0</v>
          </cell>
          <cell r="J585">
            <v>0</v>
          </cell>
          <cell r="K585">
            <v>0</v>
          </cell>
          <cell r="L585">
            <v>0</v>
          </cell>
          <cell r="N585">
            <v>0</v>
          </cell>
          <cell r="O585">
            <v>0</v>
          </cell>
          <cell r="P585">
            <v>0</v>
          </cell>
          <cell r="R585">
            <v>0</v>
          </cell>
          <cell r="S585">
            <v>0</v>
          </cell>
          <cell r="T585">
            <v>0</v>
          </cell>
          <cell r="V585">
            <v>0</v>
          </cell>
          <cell r="W585">
            <v>0</v>
          </cell>
          <cell r="X585">
            <v>0</v>
          </cell>
        </row>
        <row r="586">
          <cell r="A586">
            <v>0</v>
          </cell>
          <cell r="B586">
            <v>0</v>
          </cell>
          <cell r="C586">
            <v>0</v>
          </cell>
          <cell r="D586">
            <v>0</v>
          </cell>
          <cell r="E586">
            <v>0</v>
          </cell>
          <cell r="F586">
            <v>0</v>
          </cell>
          <cell r="G586">
            <v>0</v>
          </cell>
          <cell r="H586">
            <v>0</v>
          </cell>
          <cell r="J586">
            <v>0</v>
          </cell>
          <cell r="K586">
            <v>0</v>
          </cell>
          <cell r="L586">
            <v>0</v>
          </cell>
          <cell r="N586">
            <v>0</v>
          </cell>
          <cell r="O586">
            <v>0</v>
          </cell>
          <cell r="P586">
            <v>0</v>
          </cell>
          <cell r="R586">
            <v>0</v>
          </cell>
          <cell r="S586">
            <v>0</v>
          </cell>
          <cell r="T586">
            <v>0</v>
          </cell>
          <cell r="V586">
            <v>0</v>
          </cell>
          <cell r="W586">
            <v>0</v>
          </cell>
          <cell r="X586">
            <v>0</v>
          </cell>
        </row>
        <row r="587">
          <cell r="A587">
            <v>0</v>
          </cell>
          <cell r="B587">
            <v>0</v>
          </cell>
          <cell r="C587">
            <v>0</v>
          </cell>
          <cell r="D587">
            <v>0</v>
          </cell>
          <cell r="E587">
            <v>0</v>
          </cell>
          <cell r="F587">
            <v>0</v>
          </cell>
          <cell r="G587">
            <v>0</v>
          </cell>
          <cell r="H587">
            <v>0</v>
          </cell>
          <cell r="J587">
            <v>0</v>
          </cell>
          <cell r="K587">
            <v>0</v>
          </cell>
          <cell r="L587">
            <v>0</v>
          </cell>
          <cell r="N587">
            <v>0</v>
          </cell>
          <cell r="O587">
            <v>0</v>
          </cell>
          <cell r="P587">
            <v>0</v>
          </cell>
          <cell r="R587">
            <v>0</v>
          </cell>
          <cell r="S587">
            <v>0</v>
          </cell>
          <cell r="T587">
            <v>0</v>
          </cell>
          <cell r="V587">
            <v>0</v>
          </cell>
          <cell r="W587">
            <v>0</v>
          </cell>
          <cell r="X587">
            <v>0</v>
          </cell>
        </row>
        <row r="588">
          <cell r="A588">
            <v>0</v>
          </cell>
          <cell r="B588">
            <v>0</v>
          </cell>
          <cell r="C588">
            <v>0</v>
          </cell>
          <cell r="D588">
            <v>0</v>
          </cell>
          <cell r="E588">
            <v>0</v>
          </cell>
          <cell r="F588">
            <v>0</v>
          </cell>
          <cell r="G588">
            <v>0</v>
          </cell>
          <cell r="H588">
            <v>0</v>
          </cell>
          <cell r="J588">
            <v>0</v>
          </cell>
          <cell r="K588">
            <v>0</v>
          </cell>
          <cell r="L588">
            <v>0</v>
          </cell>
          <cell r="N588">
            <v>0</v>
          </cell>
          <cell r="O588">
            <v>0</v>
          </cell>
          <cell r="P588">
            <v>0</v>
          </cell>
          <cell r="R588">
            <v>0</v>
          </cell>
          <cell r="S588">
            <v>0</v>
          </cell>
          <cell r="T588">
            <v>0</v>
          </cell>
          <cell r="V588">
            <v>0</v>
          </cell>
          <cell r="W588">
            <v>0</v>
          </cell>
          <cell r="X588">
            <v>0</v>
          </cell>
        </row>
        <row r="589">
          <cell r="A589">
            <v>0</v>
          </cell>
          <cell r="B589">
            <v>0</v>
          </cell>
          <cell r="C589">
            <v>0</v>
          </cell>
          <cell r="D589">
            <v>0</v>
          </cell>
          <cell r="E589">
            <v>0</v>
          </cell>
          <cell r="F589">
            <v>0</v>
          </cell>
          <cell r="G589">
            <v>0</v>
          </cell>
          <cell r="H589">
            <v>0</v>
          </cell>
          <cell r="J589">
            <v>0</v>
          </cell>
          <cell r="K589">
            <v>0</v>
          </cell>
          <cell r="L589">
            <v>0</v>
          </cell>
          <cell r="N589">
            <v>0</v>
          </cell>
          <cell r="O589">
            <v>0</v>
          </cell>
          <cell r="P589">
            <v>0</v>
          </cell>
          <cell r="R589">
            <v>0</v>
          </cell>
          <cell r="S589">
            <v>0</v>
          </cell>
          <cell r="T589">
            <v>0</v>
          </cell>
          <cell r="V589">
            <v>0</v>
          </cell>
          <cell r="W589">
            <v>0</v>
          </cell>
          <cell r="X589">
            <v>0</v>
          </cell>
        </row>
        <row r="590">
          <cell r="A590">
            <v>0</v>
          </cell>
          <cell r="B590">
            <v>0</v>
          </cell>
          <cell r="C590">
            <v>0</v>
          </cell>
          <cell r="D590">
            <v>0</v>
          </cell>
          <cell r="E590">
            <v>0</v>
          </cell>
          <cell r="F590">
            <v>0</v>
          </cell>
          <cell r="G590">
            <v>0</v>
          </cell>
          <cell r="H590">
            <v>0</v>
          </cell>
          <cell r="J590">
            <v>0</v>
          </cell>
          <cell r="K590">
            <v>0</v>
          </cell>
          <cell r="L590">
            <v>0</v>
          </cell>
          <cell r="N590">
            <v>0</v>
          </cell>
          <cell r="O590">
            <v>0</v>
          </cell>
          <cell r="P590">
            <v>0</v>
          </cell>
          <cell r="R590">
            <v>0</v>
          </cell>
          <cell r="S590">
            <v>0</v>
          </cell>
          <cell r="T590">
            <v>0</v>
          </cell>
          <cell r="V590">
            <v>0</v>
          </cell>
          <cell r="W590">
            <v>0</v>
          </cell>
          <cell r="X590">
            <v>0</v>
          </cell>
        </row>
        <row r="591">
          <cell r="A591">
            <v>0</v>
          </cell>
          <cell r="B591">
            <v>0</v>
          </cell>
          <cell r="C591">
            <v>0</v>
          </cell>
          <cell r="D591">
            <v>0</v>
          </cell>
          <cell r="E591">
            <v>0</v>
          </cell>
          <cell r="F591">
            <v>0</v>
          </cell>
          <cell r="G591">
            <v>0</v>
          </cell>
          <cell r="H591">
            <v>0</v>
          </cell>
          <cell r="J591">
            <v>0</v>
          </cell>
          <cell r="K591">
            <v>0</v>
          </cell>
          <cell r="L591">
            <v>0</v>
          </cell>
          <cell r="N591">
            <v>0</v>
          </cell>
          <cell r="O591">
            <v>0</v>
          </cell>
          <cell r="P591">
            <v>0</v>
          </cell>
          <cell r="R591">
            <v>0</v>
          </cell>
          <cell r="S591">
            <v>0</v>
          </cell>
          <cell r="T591">
            <v>0</v>
          </cell>
          <cell r="V591">
            <v>0</v>
          </cell>
          <cell r="W591">
            <v>0</v>
          </cell>
          <cell r="X591">
            <v>0</v>
          </cell>
        </row>
        <row r="592">
          <cell r="A592">
            <v>0</v>
          </cell>
          <cell r="B592">
            <v>0</v>
          </cell>
          <cell r="C592">
            <v>0</v>
          </cell>
          <cell r="D592">
            <v>0</v>
          </cell>
          <cell r="E592">
            <v>0</v>
          </cell>
          <cell r="F592">
            <v>0</v>
          </cell>
          <cell r="G592">
            <v>0</v>
          </cell>
          <cell r="H592">
            <v>0</v>
          </cell>
          <cell r="J592">
            <v>0</v>
          </cell>
          <cell r="K592">
            <v>0</v>
          </cell>
          <cell r="L592">
            <v>0</v>
          </cell>
          <cell r="N592">
            <v>0</v>
          </cell>
          <cell r="O592">
            <v>0</v>
          </cell>
          <cell r="P592">
            <v>0</v>
          </cell>
          <cell r="R592">
            <v>0</v>
          </cell>
          <cell r="S592">
            <v>0</v>
          </cell>
          <cell r="T592">
            <v>0</v>
          </cell>
          <cell r="V592">
            <v>0</v>
          </cell>
          <cell r="W592">
            <v>0</v>
          </cell>
          <cell r="X592">
            <v>0</v>
          </cell>
        </row>
        <row r="593">
          <cell r="A593">
            <v>0</v>
          </cell>
          <cell r="B593">
            <v>0</v>
          </cell>
          <cell r="C593">
            <v>0</v>
          </cell>
          <cell r="D593">
            <v>0</v>
          </cell>
          <cell r="E593">
            <v>0</v>
          </cell>
          <cell r="F593">
            <v>0</v>
          </cell>
          <cell r="G593">
            <v>0</v>
          </cell>
          <cell r="H593">
            <v>0</v>
          </cell>
          <cell r="J593">
            <v>0</v>
          </cell>
          <cell r="K593">
            <v>0</v>
          </cell>
          <cell r="L593">
            <v>0</v>
          </cell>
          <cell r="N593">
            <v>0</v>
          </cell>
          <cell r="O593">
            <v>0</v>
          </cell>
          <cell r="P593">
            <v>0</v>
          </cell>
          <cell r="R593">
            <v>0</v>
          </cell>
          <cell r="S593">
            <v>0</v>
          </cell>
          <cell r="T593">
            <v>0</v>
          </cell>
          <cell r="V593">
            <v>0</v>
          </cell>
          <cell r="W593">
            <v>0</v>
          </cell>
          <cell r="X593">
            <v>0</v>
          </cell>
        </row>
        <row r="594">
          <cell r="A594">
            <v>0</v>
          </cell>
          <cell r="B594">
            <v>0</v>
          </cell>
          <cell r="C594">
            <v>0</v>
          </cell>
          <cell r="D594">
            <v>0</v>
          </cell>
          <cell r="E594">
            <v>0</v>
          </cell>
          <cell r="F594">
            <v>0</v>
          </cell>
          <cell r="G594">
            <v>0</v>
          </cell>
          <cell r="H594">
            <v>0</v>
          </cell>
          <cell r="J594">
            <v>0</v>
          </cell>
          <cell r="K594">
            <v>0</v>
          </cell>
          <cell r="L594">
            <v>0</v>
          </cell>
          <cell r="N594">
            <v>0</v>
          </cell>
          <cell r="O594">
            <v>0</v>
          </cell>
          <cell r="P594">
            <v>0</v>
          </cell>
          <cell r="R594">
            <v>0</v>
          </cell>
          <cell r="S594">
            <v>0</v>
          </cell>
          <cell r="T594">
            <v>0</v>
          </cell>
          <cell r="V594">
            <v>0</v>
          </cell>
          <cell r="W594">
            <v>0</v>
          </cell>
          <cell r="X594">
            <v>0</v>
          </cell>
        </row>
        <row r="595">
          <cell r="A595">
            <v>0</v>
          </cell>
          <cell r="B595">
            <v>0</v>
          </cell>
          <cell r="C595">
            <v>0</v>
          </cell>
          <cell r="D595">
            <v>0</v>
          </cell>
          <cell r="E595">
            <v>0</v>
          </cell>
          <cell r="F595">
            <v>0</v>
          </cell>
          <cell r="G595">
            <v>0</v>
          </cell>
          <cell r="H595">
            <v>0</v>
          </cell>
          <cell r="J595">
            <v>0</v>
          </cell>
          <cell r="K595">
            <v>0</v>
          </cell>
          <cell r="L595">
            <v>0</v>
          </cell>
          <cell r="N595">
            <v>0</v>
          </cell>
          <cell r="O595">
            <v>0</v>
          </cell>
          <cell r="P595">
            <v>0</v>
          </cell>
          <cell r="R595">
            <v>0</v>
          </cell>
          <cell r="S595">
            <v>0</v>
          </cell>
          <cell r="T595">
            <v>0</v>
          </cell>
          <cell r="V595">
            <v>0</v>
          </cell>
          <cell r="W595">
            <v>0</v>
          </cell>
          <cell r="X595">
            <v>0</v>
          </cell>
        </row>
        <row r="596">
          <cell r="A596">
            <v>0</v>
          </cell>
          <cell r="B596">
            <v>0</v>
          </cell>
          <cell r="C596">
            <v>0</v>
          </cell>
          <cell r="D596">
            <v>0</v>
          </cell>
          <cell r="E596">
            <v>0</v>
          </cell>
          <cell r="F596">
            <v>0</v>
          </cell>
          <cell r="G596">
            <v>0</v>
          </cell>
          <cell r="H596">
            <v>0</v>
          </cell>
          <cell r="J596">
            <v>0</v>
          </cell>
          <cell r="K596">
            <v>0</v>
          </cell>
          <cell r="L596">
            <v>0</v>
          </cell>
          <cell r="N596">
            <v>0</v>
          </cell>
          <cell r="O596">
            <v>0</v>
          </cell>
          <cell r="P596">
            <v>0</v>
          </cell>
          <cell r="R596">
            <v>0</v>
          </cell>
          <cell r="S596">
            <v>0</v>
          </cell>
          <cell r="T596">
            <v>0</v>
          </cell>
          <cell r="V596">
            <v>0</v>
          </cell>
          <cell r="W596">
            <v>0</v>
          </cell>
          <cell r="X596">
            <v>0</v>
          </cell>
        </row>
        <row r="597">
          <cell r="A597">
            <v>0</v>
          </cell>
          <cell r="B597">
            <v>0</v>
          </cell>
          <cell r="C597">
            <v>0</v>
          </cell>
          <cell r="D597">
            <v>0</v>
          </cell>
          <cell r="E597">
            <v>0</v>
          </cell>
          <cell r="F597">
            <v>0</v>
          </cell>
          <cell r="G597">
            <v>0</v>
          </cell>
          <cell r="H597">
            <v>0</v>
          </cell>
          <cell r="J597">
            <v>0</v>
          </cell>
          <cell r="K597">
            <v>0</v>
          </cell>
          <cell r="L597">
            <v>0</v>
          </cell>
          <cell r="N597">
            <v>0</v>
          </cell>
          <cell r="O597">
            <v>0</v>
          </cell>
          <cell r="P597">
            <v>0</v>
          </cell>
          <cell r="R597">
            <v>0</v>
          </cell>
          <cell r="S597">
            <v>0</v>
          </cell>
          <cell r="T597">
            <v>0</v>
          </cell>
          <cell r="V597">
            <v>0</v>
          </cell>
          <cell r="W597">
            <v>0</v>
          </cell>
          <cell r="X597">
            <v>0</v>
          </cell>
        </row>
        <row r="598">
          <cell r="A598">
            <v>0</v>
          </cell>
          <cell r="B598">
            <v>0</v>
          </cell>
          <cell r="C598">
            <v>0</v>
          </cell>
          <cell r="D598">
            <v>0</v>
          </cell>
          <cell r="E598">
            <v>0</v>
          </cell>
          <cell r="F598">
            <v>0</v>
          </cell>
          <cell r="G598">
            <v>0</v>
          </cell>
          <cell r="H598">
            <v>0</v>
          </cell>
          <cell r="J598">
            <v>0</v>
          </cell>
          <cell r="K598">
            <v>0</v>
          </cell>
          <cell r="L598">
            <v>0</v>
          </cell>
          <cell r="N598">
            <v>0</v>
          </cell>
          <cell r="O598">
            <v>0</v>
          </cell>
          <cell r="P598">
            <v>0</v>
          </cell>
          <cell r="R598">
            <v>0</v>
          </cell>
          <cell r="S598">
            <v>0</v>
          </cell>
          <cell r="T598">
            <v>0</v>
          </cell>
          <cell r="V598">
            <v>0</v>
          </cell>
          <cell r="W598">
            <v>0</v>
          </cell>
          <cell r="X598">
            <v>0</v>
          </cell>
        </row>
        <row r="599">
          <cell r="B599" t="str">
            <v>TOTAL</v>
          </cell>
          <cell r="E599">
            <v>1</v>
          </cell>
          <cell r="F599">
            <v>4532877.5</v>
          </cell>
          <cell r="H599">
            <v>1405135</v>
          </cell>
          <cell r="J599">
            <v>1373974.5</v>
          </cell>
          <cell r="L599">
            <v>609845</v>
          </cell>
          <cell r="N599">
            <v>484390</v>
          </cell>
          <cell r="P599">
            <v>1188867.5</v>
          </cell>
          <cell r="R599">
            <v>903765.7</v>
          </cell>
          <cell r="T599">
            <v>1329030</v>
          </cell>
          <cell r="V599">
            <v>615535</v>
          </cell>
          <cell r="X599">
            <v>3377665.2</v>
          </cell>
        </row>
        <row r="601">
          <cell r="B601" t="str">
            <v>PREPARED</v>
          </cell>
          <cell r="X601" t="str">
            <v>SITE INCHARGE</v>
          </cell>
        </row>
      </sheetData>
      <sheetData sheetId="11" refreshError="1">
        <row r="1">
          <cell r="A1" t="str">
            <v>MONTHLY PLANNING</v>
          </cell>
        </row>
        <row r="2">
          <cell r="A2" t="str">
            <v>Doc. No. 402-D-29a(R2)</v>
          </cell>
          <cell r="X2" t="str">
            <v>Department: Construction</v>
          </cell>
        </row>
        <row r="3">
          <cell r="A3" t="str">
            <v>Reference ISO 9002:1994 Section. 4.02</v>
          </cell>
        </row>
        <row r="4">
          <cell r="A4" t="str">
            <v>Approved by Mr.</v>
          </cell>
          <cell r="F4" t="str">
            <v xml:space="preserve">         Date 22-09-96</v>
          </cell>
          <cell r="J4" t="str">
            <v xml:space="preserve">Rev. N0.    </v>
          </cell>
          <cell r="X4" t="str">
            <v xml:space="preserve">                     Page 01 of 01</v>
          </cell>
        </row>
        <row r="5">
          <cell r="A5" t="str">
            <v xml:space="preserve">          JMC Projects (India) Ltd.</v>
          </cell>
        </row>
        <row r="6">
          <cell r="B6" t="str">
            <v>Name of site: Infosys</v>
          </cell>
        </row>
        <row r="7">
          <cell r="B7" t="str">
            <v>Building :   UG - SUMP</v>
          </cell>
        </row>
        <row r="8">
          <cell r="B8" t="str">
            <v>Planning for the month:         OCT'99</v>
          </cell>
        </row>
        <row r="9">
          <cell r="A9" t="str">
            <v>Sr.</v>
          </cell>
          <cell r="B9" t="str">
            <v>Activity</v>
          </cell>
          <cell r="C9" t="str">
            <v>Unit</v>
          </cell>
          <cell r="D9" t="str">
            <v>Rate</v>
          </cell>
          <cell r="E9" t="str">
            <v>Month's  target</v>
          </cell>
          <cell r="G9" t="str">
            <v>1 st Week</v>
          </cell>
          <cell r="K9" t="str">
            <v>2 st Week</v>
          </cell>
          <cell r="O9" t="str">
            <v>3 st Week</v>
          </cell>
          <cell r="S9" t="str">
            <v>4 st Week</v>
          </cell>
          <cell r="W9" t="str">
            <v>Total Achieved</v>
          </cell>
          <cell r="Y9" t="str">
            <v>Remark</v>
          </cell>
        </row>
        <row r="10">
          <cell r="A10" t="str">
            <v>No.</v>
          </cell>
          <cell r="G10" t="str">
            <v>Target</v>
          </cell>
          <cell r="I10" t="str">
            <v>Achieved</v>
          </cell>
          <cell r="K10" t="str">
            <v>Target</v>
          </cell>
          <cell r="M10" t="str">
            <v>Achieved</v>
          </cell>
          <cell r="O10" t="str">
            <v>Target</v>
          </cell>
          <cell r="Q10" t="str">
            <v>Achieved</v>
          </cell>
          <cell r="S10" t="str">
            <v>Target</v>
          </cell>
          <cell r="U10" t="str">
            <v xml:space="preserve">       Achieved</v>
          </cell>
        </row>
        <row r="11">
          <cell r="E11" t="str">
            <v>Qnt.</v>
          </cell>
          <cell r="F11" t="str">
            <v>Amt.</v>
          </cell>
          <cell r="G11" t="str">
            <v>Qnt.</v>
          </cell>
          <cell r="H11" t="str">
            <v>Amt.</v>
          </cell>
          <cell r="I11" t="str">
            <v>Qnt.</v>
          </cell>
          <cell r="J11" t="str">
            <v>Amt.</v>
          </cell>
          <cell r="K11" t="str">
            <v>Qnt.</v>
          </cell>
          <cell r="L11" t="str">
            <v>Amt.</v>
          </cell>
          <cell r="M11" t="str">
            <v>Qnt.</v>
          </cell>
          <cell r="N11" t="str">
            <v>Amt.</v>
          </cell>
          <cell r="O11" t="str">
            <v>Qnt.</v>
          </cell>
          <cell r="P11" t="str">
            <v>Amt.</v>
          </cell>
          <cell r="Q11" t="str">
            <v>Qnt.</v>
          </cell>
          <cell r="R11" t="str">
            <v>Amt.</v>
          </cell>
          <cell r="S11" t="str">
            <v>Qnt.</v>
          </cell>
          <cell r="T11" t="str">
            <v>Amt.</v>
          </cell>
          <cell r="U11" t="str">
            <v>Qnt.</v>
          </cell>
          <cell r="V11" t="str">
            <v>Amt.</v>
          </cell>
          <cell r="W11" t="str">
            <v>Qnt.</v>
          </cell>
          <cell r="X11" t="str">
            <v>Amt.</v>
          </cell>
        </row>
        <row r="12">
          <cell r="A12" t="str">
            <v>EW1.1</v>
          </cell>
          <cell r="B12" t="str">
            <v xml:space="preserve">Earth work excavation for levelling and lowering the ground upto 1.5m </v>
          </cell>
          <cell r="C12" t="str">
            <v>Cum</v>
          </cell>
          <cell r="D12">
            <v>68</v>
          </cell>
          <cell r="E12">
            <v>0</v>
          </cell>
          <cell r="F12">
            <v>0</v>
          </cell>
          <cell r="G12">
            <v>0</v>
          </cell>
          <cell r="H12">
            <v>0</v>
          </cell>
          <cell r="J12">
            <v>0</v>
          </cell>
          <cell r="K12">
            <v>0</v>
          </cell>
          <cell r="L12">
            <v>0</v>
          </cell>
          <cell r="N12">
            <v>0</v>
          </cell>
          <cell r="O12">
            <v>0</v>
          </cell>
          <cell r="P12">
            <v>0</v>
          </cell>
          <cell r="R12">
            <v>0</v>
          </cell>
          <cell r="S12">
            <v>0</v>
          </cell>
          <cell r="T12">
            <v>0</v>
          </cell>
          <cell r="V12">
            <v>0</v>
          </cell>
          <cell r="W12">
            <v>0</v>
          </cell>
          <cell r="X12">
            <v>0</v>
          </cell>
        </row>
        <row r="13">
          <cell r="A13" t="str">
            <v>EW1.1a</v>
          </cell>
          <cell r="B13" t="str">
            <v>Earth work excavation for levelling and lowering the ground upto 1.5m to 3.0m for Area grading</v>
          </cell>
          <cell r="C13" t="str">
            <v>Cum</v>
          </cell>
          <cell r="D13">
            <v>75</v>
          </cell>
          <cell r="E13">
            <v>0</v>
          </cell>
          <cell r="F13">
            <v>0</v>
          </cell>
          <cell r="G13">
            <v>0</v>
          </cell>
          <cell r="H13">
            <v>0</v>
          </cell>
          <cell r="J13">
            <v>0</v>
          </cell>
          <cell r="K13">
            <v>0</v>
          </cell>
          <cell r="L13">
            <v>0</v>
          </cell>
          <cell r="N13">
            <v>0</v>
          </cell>
          <cell r="O13">
            <v>0</v>
          </cell>
          <cell r="P13">
            <v>0</v>
          </cell>
          <cell r="R13">
            <v>0</v>
          </cell>
          <cell r="S13">
            <v>0</v>
          </cell>
          <cell r="T13">
            <v>0</v>
          </cell>
          <cell r="V13">
            <v>0</v>
          </cell>
          <cell r="W13">
            <v>0</v>
          </cell>
          <cell r="X13">
            <v>0</v>
          </cell>
        </row>
        <row r="14">
          <cell r="A14" t="str">
            <v>EW1.2a</v>
          </cell>
          <cell r="B14" t="str">
            <v>Excavation 0-1.5 M</v>
          </cell>
          <cell r="C14" t="str">
            <v>Cum</v>
          </cell>
          <cell r="D14">
            <v>85</v>
          </cell>
          <cell r="E14">
            <v>0</v>
          </cell>
          <cell r="F14">
            <v>0</v>
          </cell>
          <cell r="G14">
            <v>0</v>
          </cell>
          <cell r="H14">
            <v>0</v>
          </cell>
          <cell r="J14">
            <v>0</v>
          </cell>
          <cell r="K14">
            <v>0</v>
          </cell>
          <cell r="L14">
            <v>0</v>
          </cell>
          <cell r="N14">
            <v>0</v>
          </cell>
          <cell r="O14">
            <v>0</v>
          </cell>
          <cell r="P14">
            <v>0</v>
          </cell>
          <cell r="R14">
            <v>0</v>
          </cell>
          <cell r="S14">
            <v>0</v>
          </cell>
          <cell r="T14">
            <v>0</v>
          </cell>
          <cell r="V14">
            <v>0</v>
          </cell>
          <cell r="W14">
            <v>0</v>
          </cell>
          <cell r="X14">
            <v>0</v>
          </cell>
        </row>
        <row r="15">
          <cell r="A15" t="str">
            <v>EW1.2b</v>
          </cell>
          <cell r="B15" t="str">
            <v>Excavation 1.5 M to 3.0 M</v>
          </cell>
          <cell r="C15" t="str">
            <v>Cum</v>
          </cell>
          <cell r="D15">
            <v>98</v>
          </cell>
          <cell r="E15">
            <v>0</v>
          </cell>
          <cell r="F15">
            <v>0</v>
          </cell>
          <cell r="G15">
            <v>0</v>
          </cell>
          <cell r="H15">
            <v>0</v>
          </cell>
          <cell r="J15">
            <v>0</v>
          </cell>
          <cell r="K15">
            <v>0</v>
          </cell>
          <cell r="L15">
            <v>0</v>
          </cell>
          <cell r="N15">
            <v>0</v>
          </cell>
          <cell r="O15">
            <v>0</v>
          </cell>
          <cell r="P15">
            <v>0</v>
          </cell>
          <cell r="R15">
            <v>0</v>
          </cell>
          <cell r="S15">
            <v>0</v>
          </cell>
          <cell r="T15">
            <v>0</v>
          </cell>
          <cell r="V15">
            <v>0</v>
          </cell>
          <cell r="W15">
            <v>0</v>
          </cell>
          <cell r="X15">
            <v>0</v>
          </cell>
        </row>
        <row r="16">
          <cell r="A16" t="str">
            <v>EW1.2c</v>
          </cell>
          <cell r="B16" t="str">
            <v>Excavation 3.0 M to 4.5 M</v>
          </cell>
          <cell r="C16" t="str">
            <v>Cum</v>
          </cell>
          <cell r="D16">
            <v>113</v>
          </cell>
          <cell r="E16">
            <v>0</v>
          </cell>
          <cell r="F16">
            <v>0</v>
          </cell>
          <cell r="G16">
            <v>0</v>
          </cell>
          <cell r="H16">
            <v>0</v>
          </cell>
          <cell r="J16">
            <v>0</v>
          </cell>
          <cell r="K16">
            <v>0</v>
          </cell>
          <cell r="L16">
            <v>0</v>
          </cell>
          <cell r="N16">
            <v>0</v>
          </cell>
          <cell r="O16">
            <v>0</v>
          </cell>
          <cell r="P16">
            <v>0</v>
          </cell>
          <cell r="R16">
            <v>0</v>
          </cell>
          <cell r="S16">
            <v>0</v>
          </cell>
          <cell r="T16">
            <v>0</v>
          </cell>
          <cell r="V16">
            <v>0</v>
          </cell>
          <cell r="W16">
            <v>0</v>
          </cell>
          <cell r="X16">
            <v>0</v>
          </cell>
        </row>
        <row r="17">
          <cell r="A17" t="str">
            <v>EW1.3</v>
          </cell>
          <cell r="B17" t="str">
            <v>Excavation in Hard rock</v>
          </cell>
          <cell r="C17" t="str">
            <v>Cum</v>
          </cell>
          <cell r="D17">
            <v>334</v>
          </cell>
          <cell r="E17">
            <v>0</v>
          </cell>
          <cell r="F17">
            <v>0</v>
          </cell>
          <cell r="G17">
            <v>0</v>
          </cell>
          <cell r="H17">
            <v>0</v>
          </cell>
          <cell r="J17">
            <v>0</v>
          </cell>
          <cell r="K17">
            <v>0</v>
          </cell>
          <cell r="L17">
            <v>0</v>
          </cell>
          <cell r="N17">
            <v>0</v>
          </cell>
          <cell r="O17">
            <v>0</v>
          </cell>
          <cell r="P17">
            <v>0</v>
          </cell>
          <cell r="R17">
            <v>0</v>
          </cell>
          <cell r="S17">
            <v>0</v>
          </cell>
          <cell r="T17">
            <v>0</v>
          </cell>
          <cell r="V17">
            <v>0</v>
          </cell>
          <cell r="W17">
            <v>0</v>
          </cell>
          <cell r="X17">
            <v>0</v>
          </cell>
        </row>
        <row r="18">
          <cell r="A18" t="str">
            <v>EW1.4</v>
          </cell>
          <cell r="B18" t="str">
            <v>Excavation in Soft rock</v>
          </cell>
          <cell r="C18" t="str">
            <v>Cum</v>
          </cell>
          <cell r="D18">
            <v>227</v>
          </cell>
          <cell r="E18">
            <v>0</v>
          </cell>
          <cell r="F18">
            <v>0</v>
          </cell>
          <cell r="G18">
            <v>0</v>
          </cell>
          <cell r="H18">
            <v>0</v>
          </cell>
          <cell r="J18">
            <v>0</v>
          </cell>
          <cell r="K18">
            <v>0</v>
          </cell>
          <cell r="L18">
            <v>0</v>
          </cell>
          <cell r="N18">
            <v>0</v>
          </cell>
          <cell r="O18">
            <v>0</v>
          </cell>
          <cell r="P18">
            <v>0</v>
          </cell>
          <cell r="R18">
            <v>0</v>
          </cell>
          <cell r="S18">
            <v>0</v>
          </cell>
          <cell r="T18">
            <v>0</v>
          </cell>
          <cell r="V18">
            <v>0</v>
          </cell>
          <cell r="W18">
            <v>0</v>
          </cell>
          <cell r="X18">
            <v>0</v>
          </cell>
        </row>
        <row r="19">
          <cell r="A19" t="str">
            <v>EW1.5a</v>
          </cell>
          <cell r="B19" t="str">
            <v xml:space="preserve">Earth filling </v>
          </cell>
          <cell r="C19" t="str">
            <v>Cum</v>
          </cell>
          <cell r="D19">
            <v>50</v>
          </cell>
          <cell r="E19">
            <v>0</v>
          </cell>
          <cell r="F19">
            <v>0</v>
          </cell>
          <cell r="G19">
            <v>0</v>
          </cell>
          <cell r="H19">
            <v>0</v>
          </cell>
          <cell r="J19">
            <v>0</v>
          </cell>
          <cell r="K19">
            <v>0</v>
          </cell>
          <cell r="L19">
            <v>0</v>
          </cell>
          <cell r="N19">
            <v>0</v>
          </cell>
          <cell r="O19">
            <v>0</v>
          </cell>
          <cell r="P19">
            <v>0</v>
          </cell>
          <cell r="R19">
            <v>0</v>
          </cell>
          <cell r="S19">
            <v>0</v>
          </cell>
          <cell r="T19">
            <v>0</v>
          </cell>
          <cell r="V19">
            <v>0</v>
          </cell>
          <cell r="W19">
            <v>0</v>
          </cell>
          <cell r="X19">
            <v>0</v>
          </cell>
        </row>
        <row r="20">
          <cell r="A20" t="str">
            <v>EW1.6</v>
          </cell>
          <cell r="B20" t="str">
            <v xml:space="preserve">Earth filling  with  earth brought from outside </v>
          </cell>
          <cell r="C20" t="str">
            <v>Cum</v>
          </cell>
          <cell r="D20">
            <v>300</v>
          </cell>
          <cell r="E20">
            <v>0</v>
          </cell>
          <cell r="F20">
            <v>0</v>
          </cell>
          <cell r="G20">
            <v>0</v>
          </cell>
          <cell r="H20">
            <v>0</v>
          </cell>
          <cell r="J20">
            <v>0</v>
          </cell>
          <cell r="K20">
            <v>0</v>
          </cell>
          <cell r="L20">
            <v>0</v>
          </cell>
          <cell r="N20">
            <v>0</v>
          </cell>
          <cell r="O20">
            <v>0</v>
          </cell>
          <cell r="P20">
            <v>0</v>
          </cell>
          <cell r="R20">
            <v>0</v>
          </cell>
          <cell r="S20">
            <v>0</v>
          </cell>
          <cell r="T20">
            <v>0</v>
          </cell>
          <cell r="V20">
            <v>0</v>
          </cell>
          <cell r="W20">
            <v>0</v>
          </cell>
          <cell r="X20">
            <v>0</v>
          </cell>
        </row>
        <row r="21">
          <cell r="A21" t="str">
            <v>EW1.7</v>
          </cell>
          <cell r="B21" t="str">
            <v>Carting away debris &amp; excavated earth outside Infosys premises upto 1 Km.</v>
          </cell>
          <cell r="C21" t="str">
            <v>Cum</v>
          </cell>
          <cell r="D21">
            <v>55</v>
          </cell>
          <cell r="E21">
            <v>0</v>
          </cell>
          <cell r="F21">
            <v>0</v>
          </cell>
          <cell r="G21">
            <v>0</v>
          </cell>
          <cell r="H21">
            <v>0</v>
          </cell>
          <cell r="J21">
            <v>0</v>
          </cell>
          <cell r="K21">
            <v>0</v>
          </cell>
          <cell r="L21">
            <v>0</v>
          </cell>
          <cell r="N21">
            <v>0</v>
          </cell>
          <cell r="O21">
            <v>0</v>
          </cell>
          <cell r="P21">
            <v>0</v>
          </cell>
          <cell r="R21">
            <v>0</v>
          </cell>
          <cell r="S21">
            <v>0</v>
          </cell>
          <cell r="T21">
            <v>0</v>
          </cell>
          <cell r="V21">
            <v>0</v>
          </cell>
          <cell r="W21">
            <v>0</v>
          </cell>
          <cell r="X21">
            <v>0</v>
          </cell>
        </row>
        <row r="22">
          <cell r="A22" t="str">
            <v>PCC2.1</v>
          </cell>
          <cell r="B22" t="str">
            <v>Providing and laying cement concrete 1:3:6 using 20mm  with necessary shuttering etc., complete for drain.</v>
          </cell>
          <cell r="C22" t="str">
            <v>Cum</v>
          </cell>
          <cell r="D22">
            <v>1247</v>
          </cell>
          <cell r="E22">
            <v>0</v>
          </cell>
          <cell r="F22">
            <v>0</v>
          </cell>
          <cell r="G22">
            <v>0</v>
          </cell>
          <cell r="H22">
            <v>0</v>
          </cell>
          <cell r="J22">
            <v>0</v>
          </cell>
          <cell r="K22">
            <v>0</v>
          </cell>
          <cell r="L22">
            <v>0</v>
          </cell>
          <cell r="N22">
            <v>0</v>
          </cell>
          <cell r="O22">
            <v>0</v>
          </cell>
          <cell r="P22">
            <v>0</v>
          </cell>
          <cell r="R22">
            <v>0</v>
          </cell>
          <cell r="S22">
            <v>0</v>
          </cell>
          <cell r="T22">
            <v>0</v>
          </cell>
          <cell r="V22">
            <v>0</v>
          </cell>
          <cell r="W22">
            <v>0</v>
          </cell>
          <cell r="X22">
            <v>0</v>
          </cell>
        </row>
        <row r="23">
          <cell r="A23" t="str">
            <v>PCC2.2</v>
          </cell>
          <cell r="B23" t="str">
            <v>Providing &amp; laying cement concrete 1:4:8 for foundation using 40mm , shuttering etc., complete.</v>
          </cell>
          <cell r="C23" t="str">
            <v>Cum</v>
          </cell>
          <cell r="D23">
            <v>1126</v>
          </cell>
          <cell r="E23">
            <v>0</v>
          </cell>
          <cell r="F23">
            <v>0</v>
          </cell>
          <cell r="G23">
            <v>0</v>
          </cell>
          <cell r="H23">
            <v>0</v>
          </cell>
          <cell r="J23">
            <v>0</v>
          </cell>
          <cell r="K23">
            <v>0</v>
          </cell>
          <cell r="L23">
            <v>0</v>
          </cell>
          <cell r="N23">
            <v>0</v>
          </cell>
          <cell r="O23">
            <v>0</v>
          </cell>
          <cell r="P23">
            <v>0</v>
          </cell>
          <cell r="R23">
            <v>0</v>
          </cell>
          <cell r="S23">
            <v>0</v>
          </cell>
          <cell r="T23">
            <v>0</v>
          </cell>
          <cell r="V23">
            <v>0</v>
          </cell>
          <cell r="W23">
            <v>0</v>
          </cell>
          <cell r="X23">
            <v>0</v>
          </cell>
        </row>
        <row r="24">
          <cell r="A24" t="str">
            <v>PCC 2.3</v>
          </cell>
          <cell r="B24" t="str">
            <v xml:space="preserve">Providing and laying cement concrete 1:2:4 for above raft projection </v>
          </cell>
          <cell r="C24" t="str">
            <v>Cum</v>
          </cell>
          <cell r="D24">
            <v>1214</v>
          </cell>
          <cell r="E24">
            <v>0</v>
          </cell>
          <cell r="F24">
            <v>0</v>
          </cell>
          <cell r="G24">
            <v>0</v>
          </cell>
          <cell r="H24">
            <v>0</v>
          </cell>
          <cell r="J24">
            <v>0</v>
          </cell>
          <cell r="K24">
            <v>0</v>
          </cell>
          <cell r="L24">
            <v>0</v>
          </cell>
          <cell r="N24">
            <v>0</v>
          </cell>
          <cell r="O24">
            <v>0</v>
          </cell>
          <cell r="P24">
            <v>0</v>
          </cell>
          <cell r="R24">
            <v>0</v>
          </cell>
          <cell r="S24">
            <v>0</v>
          </cell>
          <cell r="T24">
            <v>0</v>
          </cell>
          <cell r="V24">
            <v>0</v>
          </cell>
          <cell r="W24">
            <v>0</v>
          </cell>
          <cell r="X24">
            <v>0</v>
          </cell>
        </row>
        <row r="25">
          <cell r="A25" t="str">
            <v>PCC 2.4</v>
          </cell>
          <cell r="B25" t="str">
            <v>Providing and laying cement concrete 1:4:8 for flooring using 20mm complete.</v>
          </cell>
          <cell r="C25" t="str">
            <v>Cum</v>
          </cell>
          <cell r="D25">
            <v>1382</v>
          </cell>
          <cell r="E25">
            <v>0</v>
          </cell>
          <cell r="F25">
            <v>0</v>
          </cell>
          <cell r="G25">
            <v>0</v>
          </cell>
          <cell r="H25">
            <v>0</v>
          </cell>
          <cell r="J25">
            <v>0</v>
          </cell>
          <cell r="K25">
            <v>0</v>
          </cell>
          <cell r="L25">
            <v>0</v>
          </cell>
          <cell r="N25">
            <v>0</v>
          </cell>
          <cell r="O25">
            <v>0</v>
          </cell>
          <cell r="P25">
            <v>0</v>
          </cell>
          <cell r="R25">
            <v>0</v>
          </cell>
          <cell r="S25">
            <v>0</v>
          </cell>
          <cell r="T25">
            <v>0</v>
          </cell>
          <cell r="V25">
            <v>0</v>
          </cell>
          <cell r="W25">
            <v>0</v>
          </cell>
          <cell r="X25">
            <v>0</v>
          </cell>
        </row>
        <row r="26">
          <cell r="A26" t="str">
            <v>PCC 2.5</v>
          </cell>
          <cell r="B26" t="str">
            <v>Providing and laying 1:3:6 concrete using for flagging concrete including  shuttering</v>
          </cell>
          <cell r="C26" t="str">
            <v>Cum</v>
          </cell>
          <cell r="D26">
            <v>2523</v>
          </cell>
          <cell r="E26">
            <v>0</v>
          </cell>
          <cell r="F26">
            <v>0</v>
          </cell>
          <cell r="G26">
            <v>0</v>
          </cell>
          <cell r="H26">
            <v>0</v>
          </cell>
          <cell r="J26">
            <v>0</v>
          </cell>
          <cell r="K26">
            <v>0</v>
          </cell>
          <cell r="L26">
            <v>0</v>
          </cell>
          <cell r="N26">
            <v>0</v>
          </cell>
          <cell r="O26">
            <v>0</v>
          </cell>
          <cell r="P26">
            <v>0</v>
          </cell>
          <cell r="R26">
            <v>0</v>
          </cell>
          <cell r="S26">
            <v>0</v>
          </cell>
          <cell r="T26">
            <v>0</v>
          </cell>
          <cell r="V26">
            <v>0</v>
          </cell>
          <cell r="W26">
            <v>0</v>
          </cell>
          <cell r="X26">
            <v>0</v>
          </cell>
        </row>
        <row r="27">
          <cell r="A27" t="str">
            <v>PCC 2.6(1)</v>
          </cell>
          <cell r="B27" t="str">
            <v>Providing and laying 1:2:4 concrete  in toilet  including shuttering Ground Floor</v>
          </cell>
          <cell r="C27" t="str">
            <v>Cum</v>
          </cell>
          <cell r="D27">
            <v>1214</v>
          </cell>
          <cell r="E27">
            <v>0</v>
          </cell>
          <cell r="F27">
            <v>0</v>
          </cell>
          <cell r="G27">
            <v>0</v>
          </cell>
          <cell r="H27">
            <v>0</v>
          </cell>
          <cell r="J27">
            <v>0</v>
          </cell>
          <cell r="K27">
            <v>0</v>
          </cell>
          <cell r="L27">
            <v>0</v>
          </cell>
          <cell r="N27">
            <v>0</v>
          </cell>
          <cell r="O27">
            <v>0</v>
          </cell>
          <cell r="P27">
            <v>0</v>
          </cell>
          <cell r="R27">
            <v>0</v>
          </cell>
          <cell r="S27">
            <v>0</v>
          </cell>
          <cell r="T27">
            <v>0</v>
          </cell>
          <cell r="V27">
            <v>0</v>
          </cell>
          <cell r="W27">
            <v>0</v>
          </cell>
          <cell r="X27">
            <v>0</v>
          </cell>
        </row>
        <row r="28">
          <cell r="A28" t="str">
            <v>PCC 2.6(2)</v>
          </cell>
          <cell r="B28" t="str">
            <v>Providing and laying 1:2:4 concrete  in toilet  including shuttering FirstFloor</v>
          </cell>
          <cell r="C28" t="str">
            <v>Cum</v>
          </cell>
          <cell r="D28">
            <v>1214</v>
          </cell>
          <cell r="E28">
            <v>0</v>
          </cell>
          <cell r="F28">
            <v>0</v>
          </cell>
          <cell r="G28">
            <v>0</v>
          </cell>
          <cell r="H28">
            <v>0</v>
          </cell>
          <cell r="J28">
            <v>0</v>
          </cell>
          <cell r="K28">
            <v>0</v>
          </cell>
          <cell r="L28">
            <v>0</v>
          </cell>
          <cell r="N28">
            <v>0</v>
          </cell>
          <cell r="O28">
            <v>0</v>
          </cell>
          <cell r="P28">
            <v>0</v>
          </cell>
          <cell r="R28">
            <v>0</v>
          </cell>
          <cell r="S28">
            <v>0</v>
          </cell>
          <cell r="T28">
            <v>0</v>
          </cell>
          <cell r="V28">
            <v>0</v>
          </cell>
          <cell r="W28">
            <v>0</v>
          </cell>
          <cell r="X28">
            <v>0</v>
          </cell>
        </row>
        <row r="29">
          <cell r="A29" t="str">
            <v>PCC 2.6(3)</v>
          </cell>
          <cell r="B29" t="str">
            <v>Providing and laying 1:2:4 concrete  in toilet  including shuttering SecondFloor</v>
          </cell>
          <cell r="C29" t="str">
            <v>Cum</v>
          </cell>
          <cell r="D29">
            <v>1214</v>
          </cell>
          <cell r="E29">
            <v>0</v>
          </cell>
          <cell r="F29">
            <v>0</v>
          </cell>
          <cell r="G29">
            <v>0</v>
          </cell>
          <cell r="H29">
            <v>0</v>
          </cell>
          <cell r="J29">
            <v>0</v>
          </cell>
          <cell r="K29">
            <v>0</v>
          </cell>
          <cell r="L29">
            <v>0</v>
          </cell>
          <cell r="N29">
            <v>0</v>
          </cell>
          <cell r="O29">
            <v>0</v>
          </cell>
          <cell r="P29">
            <v>0</v>
          </cell>
          <cell r="R29">
            <v>0</v>
          </cell>
          <cell r="S29">
            <v>0</v>
          </cell>
          <cell r="T29">
            <v>0</v>
          </cell>
          <cell r="V29">
            <v>0</v>
          </cell>
          <cell r="W29">
            <v>0</v>
          </cell>
          <cell r="X29">
            <v>0</v>
          </cell>
        </row>
        <row r="30">
          <cell r="A30" t="str">
            <v>PCC 2.6(4)</v>
          </cell>
          <cell r="B30" t="str">
            <v>Providing and laying 1:2:4 concrete  in toilet  including shuttering TerraceFloor</v>
          </cell>
          <cell r="C30" t="str">
            <v>Cum</v>
          </cell>
          <cell r="D30">
            <v>1214</v>
          </cell>
          <cell r="E30">
            <v>0</v>
          </cell>
          <cell r="F30">
            <v>0</v>
          </cell>
          <cell r="G30">
            <v>0</v>
          </cell>
          <cell r="H30">
            <v>0</v>
          </cell>
          <cell r="J30">
            <v>0</v>
          </cell>
          <cell r="K30">
            <v>0</v>
          </cell>
          <cell r="L30">
            <v>0</v>
          </cell>
          <cell r="N30">
            <v>0</v>
          </cell>
          <cell r="O30">
            <v>0</v>
          </cell>
          <cell r="P30">
            <v>0</v>
          </cell>
          <cell r="R30">
            <v>0</v>
          </cell>
          <cell r="S30">
            <v>0</v>
          </cell>
          <cell r="T30">
            <v>0</v>
          </cell>
          <cell r="V30">
            <v>0</v>
          </cell>
          <cell r="W30">
            <v>0</v>
          </cell>
          <cell r="X30">
            <v>0</v>
          </cell>
        </row>
        <row r="31">
          <cell r="A31" t="str">
            <v>PCC 2.7 (1)</v>
          </cell>
          <cell r="B31" t="str">
            <v>Providing and laying screed concrete 1:2:4 for flooring (50mm thick)  finishing by power floating, curing with necessary shuttering, etc., complete</v>
          </cell>
          <cell r="C31" t="str">
            <v>Sqm</v>
          </cell>
          <cell r="D31">
            <v>131</v>
          </cell>
          <cell r="E31">
            <v>0</v>
          </cell>
          <cell r="F31">
            <v>0</v>
          </cell>
          <cell r="G31">
            <v>0</v>
          </cell>
          <cell r="H31">
            <v>0</v>
          </cell>
          <cell r="J31">
            <v>0</v>
          </cell>
          <cell r="K31">
            <v>0</v>
          </cell>
          <cell r="L31">
            <v>0</v>
          </cell>
          <cell r="N31">
            <v>0</v>
          </cell>
          <cell r="O31">
            <v>0</v>
          </cell>
          <cell r="P31">
            <v>0</v>
          </cell>
          <cell r="R31">
            <v>0</v>
          </cell>
          <cell r="S31">
            <v>0</v>
          </cell>
          <cell r="T31">
            <v>0</v>
          </cell>
          <cell r="V31">
            <v>0</v>
          </cell>
          <cell r="W31">
            <v>0</v>
          </cell>
          <cell r="X31">
            <v>0</v>
          </cell>
        </row>
        <row r="32">
          <cell r="A32" t="str">
            <v>PCC 2.7 (2)</v>
          </cell>
          <cell r="B32" t="str">
            <v>Providing and laying screed concrete 1:2:4 for flooring (50mm thick)  finishing by power floating, with  shutteringfor First Floor</v>
          </cell>
          <cell r="C32" t="str">
            <v>Sqm</v>
          </cell>
          <cell r="D32">
            <v>139</v>
          </cell>
          <cell r="E32">
            <v>0</v>
          </cell>
          <cell r="F32">
            <v>0</v>
          </cell>
          <cell r="G32">
            <v>0</v>
          </cell>
          <cell r="H32">
            <v>0</v>
          </cell>
          <cell r="J32">
            <v>0</v>
          </cell>
          <cell r="K32">
            <v>0</v>
          </cell>
          <cell r="L32">
            <v>0</v>
          </cell>
          <cell r="N32">
            <v>0</v>
          </cell>
          <cell r="O32">
            <v>0</v>
          </cell>
          <cell r="P32">
            <v>0</v>
          </cell>
          <cell r="R32">
            <v>0</v>
          </cell>
          <cell r="S32">
            <v>0</v>
          </cell>
          <cell r="T32">
            <v>0</v>
          </cell>
          <cell r="V32">
            <v>0</v>
          </cell>
          <cell r="W32">
            <v>0</v>
          </cell>
          <cell r="X32">
            <v>0</v>
          </cell>
        </row>
        <row r="33">
          <cell r="A33" t="str">
            <v>PCC 2.7 (3)</v>
          </cell>
          <cell r="B33" t="str">
            <v>Providing and laying screed concrete 1:2:4 for flooring (50mm thick)  finishing by power floating, with  shutteringfor Second Floor</v>
          </cell>
          <cell r="C33" t="str">
            <v>Sqm</v>
          </cell>
          <cell r="D33">
            <v>147</v>
          </cell>
          <cell r="E33">
            <v>0</v>
          </cell>
          <cell r="F33">
            <v>0</v>
          </cell>
          <cell r="G33">
            <v>0</v>
          </cell>
          <cell r="H33">
            <v>0</v>
          </cell>
          <cell r="J33">
            <v>0</v>
          </cell>
          <cell r="K33">
            <v>0</v>
          </cell>
          <cell r="L33">
            <v>0</v>
          </cell>
          <cell r="N33">
            <v>0</v>
          </cell>
          <cell r="O33">
            <v>0</v>
          </cell>
          <cell r="P33">
            <v>0</v>
          </cell>
          <cell r="R33">
            <v>0</v>
          </cell>
          <cell r="S33">
            <v>0</v>
          </cell>
          <cell r="T33">
            <v>0</v>
          </cell>
          <cell r="V33">
            <v>0</v>
          </cell>
          <cell r="W33">
            <v>0</v>
          </cell>
          <cell r="X33">
            <v>0</v>
          </cell>
        </row>
        <row r="34">
          <cell r="A34" t="str">
            <v>RCC 3.1</v>
          </cell>
          <cell r="B34" t="str">
            <v>cement concrete M20 for plinth slab/beam</v>
          </cell>
          <cell r="C34" t="str">
            <v>Cum</v>
          </cell>
          <cell r="D34">
            <v>1460</v>
          </cell>
          <cell r="E34">
            <v>0</v>
          </cell>
          <cell r="F34">
            <v>0</v>
          </cell>
          <cell r="G34">
            <v>0</v>
          </cell>
          <cell r="H34">
            <v>0</v>
          </cell>
          <cell r="J34">
            <v>0</v>
          </cell>
          <cell r="K34">
            <v>0</v>
          </cell>
          <cell r="L34">
            <v>0</v>
          </cell>
          <cell r="N34">
            <v>0</v>
          </cell>
          <cell r="O34">
            <v>0</v>
          </cell>
          <cell r="P34">
            <v>0</v>
          </cell>
          <cell r="R34">
            <v>0</v>
          </cell>
          <cell r="S34">
            <v>0</v>
          </cell>
          <cell r="T34">
            <v>0</v>
          </cell>
          <cell r="V34">
            <v>0</v>
          </cell>
          <cell r="W34">
            <v>0</v>
          </cell>
          <cell r="X34">
            <v>0</v>
          </cell>
        </row>
        <row r="35">
          <cell r="A35" t="str">
            <v>RCC 3.2</v>
          </cell>
          <cell r="B35" t="str">
            <v xml:space="preserve"> M20 concrete using 20mm  for footing/foundation.</v>
          </cell>
          <cell r="C35" t="str">
            <v>Cum</v>
          </cell>
          <cell r="D35">
            <v>1460</v>
          </cell>
          <cell r="E35">
            <v>0</v>
          </cell>
          <cell r="F35">
            <v>0</v>
          </cell>
          <cell r="G35">
            <v>0</v>
          </cell>
          <cell r="H35">
            <v>0</v>
          </cell>
          <cell r="J35">
            <v>0</v>
          </cell>
          <cell r="K35">
            <v>0</v>
          </cell>
          <cell r="L35">
            <v>0</v>
          </cell>
          <cell r="N35">
            <v>0</v>
          </cell>
          <cell r="O35">
            <v>0</v>
          </cell>
          <cell r="P35">
            <v>0</v>
          </cell>
          <cell r="R35">
            <v>0</v>
          </cell>
          <cell r="S35">
            <v>0</v>
          </cell>
          <cell r="T35">
            <v>0</v>
          </cell>
          <cell r="V35">
            <v>0</v>
          </cell>
          <cell r="W35">
            <v>0</v>
          </cell>
          <cell r="X35">
            <v>0</v>
          </cell>
        </row>
        <row r="36">
          <cell r="A36" t="str">
            <v>RCC 3.3</v>
          </cell>
          <cell r="B36" t="str">
            <v xml:space="preserve">M20 concrete  for RCC curved slab </v>
          </cell>
          <cell r="C36" t="str">
            <v>Cum</v>
          </cell>
          <cell r="D36">
            <v>1661</v>
          </cell>
          <cell r="E36">
            <v>0</v>
          </cell>
          <cell r="F36">
            <v>0</v>
          </cell>
          <cell r="G36">
            <v>0</v>
          </cell>
          <cell r="H36">
            <v>0</v>
          </cell>
          <cell r="J36">
            <v>0</v>
          </cell>
          <cell r="K36">
            <v>0</v>
          </cell>
          <cell r="L36">
            <v>0</v>
          </cell>
          <cell r="N36">
            <v>0</v>
          </cell>
          <cell r="O36">
            <v>0</v>
          </cell>
          <cell r="P36">
            <v>0</v>
          </cell>
          <cell r="R36">
            <v>0</v>
          </cell>
          <cell r="S36">
            <v>0</v>
          </cell>
          <cell r="T36">
            <v>0</v>
          </cell>
          <cell r="V36">
            <v>0</v>
          </cell>
          <cell r="W36">
            <v>0</v>
          </cell>
          <cell r="X36">
            <v>0</v>
          </cell>
        </row>
        <row r="37">
          <cell r="A37" t="str">
            <v>RCC 3.4 (1)</v>
          </cell>
          <cell r="B37" t="str">
            <v>M20 for cills Ground Floor</v>
          </cell>
          <cell r="C37" t="str">
            <v>Cum</v>
          </cell>
          <cell r="D37">
            <v>1681</v>
          </cell>
          <cell r="E37">
            <v>0</v>
          </cell>
          <cell r="F37">
            <v>0</v>
          </cell>
          <cell r="G37">
            <v>0</v>
          </cell>
          <cell r="H37">
            <v>0</v>
          </cell>
          <cell r="J37">
            <v>0</v>
          </cell>
          <cell r="K37">
            <v>0</v>
          </cell>
          <cell r="L37">
            <v>0</v>
          </cell>
          <cell r="N37">
            <v>0</v>
          </cell>
          <cell r="O37">
            <v>0</v>
          </cell>
          <cell r="P37">
            <v>0</v>
          </cell>
          <cell r="R37">
            <v>0</v>
          </cell>
          <cell r="S37">
            <v>0</v>
          </cell>
          <cell r="T37">
            <v>0</v>
          </cell>
          <cell r="V37">
            <v>0</v>
          </cell>
          <cell r="W37">
            <v>0</v>
          </cell>
          <cell r="X37">
            <v>0</v>
          </cell>
        </row>
        <row r="38">
          <cell r="A38" t="str">
            <v>RCC 3.4 (2)</v>
          </cell>
          <cell r="B38" t="str">
            <v>M20 for cills First Floor</v>
          </cell>
          <cell r="C38" t="str">
            <v>Cum</v>
          </cell>
          <cell r="D38">
            <v>1681</v>
          </cell>
          <cell r="E38">
            <v>0</v>
          </cell>
          <cell r="F38">
            <v>0</v>
          </cell>
          <cell r="G38">
            <v>0</v>
          </cell>
          <cell r="H38">
            <v>0</v>
          </cell>
          <cell r="J38">
            <v>0</v>
          </cell>
          <cell r="K38">
            <v>0</v>
          </cell>
          <cell r="L38">
            <v>0</v>
          </cell>
          <cell r="N38">
            <v>0</v>
          </cell>
          <cell r="O38">
            <v>0</v>
          </cell>
          <cell r="P38">
            <v>0</v>
          </cell>
          <cell r="R38">
            <v>0</v>
          </cell>
          <cell r="S38">
            <v>0</v>
          </cell>
          <cell r="T38">
            <v>0</v>
          </cell>
          <cell r="V38">
            <v>0</v>
          </cell>
          <cell r="W38">
            <v>0</v>
          </cell>
          <cell r="X38">
            <v>0</v>
          </cell>
        </row>
        <row r="39">
          <cell r="A39" t="str">
            <v>RCC 3.4 (3)</v>
          </cell>
          <cell r="B39" t="str">
            <v>M20 for cills Second Floor</v>
          </cell>
          <cell r="C39" t="str">
            <v>Cum</v>
          </cell>
          <cell r="D39">
            <v>1681</v>
          </cell>
          <cell r="E39">
            <v>0</v>
          </cell>
          <cell r="F39">
            <v>0</v>
          </cell>
          <cell r="G39">
            <v>0</v>
          </cell>
          <cell r="H39">
            <v>0</v>
          </cell>
          <cell r="J39">
            <v>0</v>
          </cell>
          <cell r="K39">
            <v>0</v>
          </cell>
          <cell r="L39">
            <v>0</v>
          </cell>
          <cell r="N39">
            <v>0</v>
          </cell>
          <cell r="O39">
            <v>0</v>
          </cell>
          <cell r="P39">
            <v>0</v>
          </cell>
          <cell r="R39">
            <v>0</v>
          </cell>
          <cell r="S39">
            <v>0</v>
          </cell>
          <cell r="T39">
            <v>0</v>
          </cell>
          <cell r="V39">
            <v>0</v>
          </cell>
          <cell r="W39">
            <v>0</v>
          </cell>
          <cell r="X39">
            <v>0</v>
          </cell>
        </row>
        <row r="40">
          <cell r="A40" t="str">
            <v>RCC 3.5 ( 1 )</v>
          </cell>
          <cell r="B40" t="str">
            <v xml:space="preserve"> M20 cocnrete  for RCC walls Ground Floor</v>
          </cell>
          <cell r="C40" t="str">
            <v>Cum</v>
          </cell>
          <cell r="D40">
            <v>1681</v>
          </cell>
          <cell r="E40">
            <v>90</v>
          </cell>
          <cell r="F40">
            <v>151290</v>
          </cell>
          <cell r="G40">
            <v>30</v>
          </cell>
          <cell r="H40">
            <v>50430</v>
          </cell>
          <cell r="I40">
            <v>30</v>
          </cell>
          <cell r="J40">
            <v>50430</v>
          </cell>
          <cell r="K40">
            <v>30</v>
          </cell>
          <cell r="L40">
            <v>50430</v>
          </cell>
          <cell r="M40">
            <v>30</v>
          </cell>
          <cell r="N40">
            <v>50430</v>
          </cell>
          <cell r="O40">
            <v>30</v>
          </cell>
          <cell r="P40">
            <v>50430</v>
          </cell>
          <cell r="Q40">
            <v>10</v>
          </cell>
          <cell r="R40">
            <v>16810</v>
          </cell>
          <cell r="S40">
            <v>0</v>
          </cell>
          <cell r="T40">
            <v>0</v>
          </cell>
          <cell r="V40">
            <v>0</v>
          </cell>
          <cell r="W40">
            <v>70</v>
          </cell>
          <cell r="X40">
            <v>117670</v>
          </cell>
        </row>
        <row r="41">
          <cell r="A41" t="str">
            <v>RCC 3.5 ( 2 )</v>
          </cell>
          <cell r="B41" t="str">
            <v xml:space="preserve"> M20 cocnrete  for RCC walls First Floor</v>
          </cell>
          <cell r="C41" t="str">
            <v>Cum</v>
          </cell>
          <cell r="D41">
            <v>1681</v>
          </cell>
          <cell r="E41">
            <v>0</v>
          </cell>
          <cell r="F41">
            <v>0</v>
          </cell>
          <cell r="G41">
            <v>0</v>
          </cell>
          <cell r="H41">
            <v>0</v>
          </cell>
          <cell r="J41">
            <v>0</v>
          </cell>
          <cell r="K41">
            <v>0</v>
          </cell>
          <cell r="L41">
            <v>0</v>
          </cell>
          <cell r="N41">
            <v>0</v>
          </cell>
          <cell r="O41">
            <v>0</v>
          </cell>
          <cell r="P41">
            <v>0</v>
          </cell>
          <cell r="R41">
            <v>0</v>
          </cell>
          <cell r="S41">
            <v>0</v>
          </cell>
          <cell r="T41">
            <v>0</v>
          </cell>
          <cell r="V41">
            <v>0</v>
          </cell>
          <cell r="W41">
            <v>0</v>
          </cell>
          <cell r="X41">
            <v>0</v>
          </cell>
        </row>
        <row r="42">
          <cell r="A42" t="str">
            <v>RCC 3.5 ( 3 )</v>
          </cell>
          <cell r="B42" t="str">
            <v xml:space="preserve"> M20 cocnrete  for RCC walls Second Floor</v>
          </cell>
          <cell r="C42" t="str">
            <v>Cum</v>
          </cell>
          <cell r="D42">
            <v>1681</v>
          </cell>
          <cell r="E42">
            <v>0</v>
          </cell>
          <cell r="F42">
            <v>0</v>
          </cell>
          <cell r="G42">
            <v>0</v>
          </cell>
          <cell r="H42">
            <v>0</v>
          </cell>
          <cell r="J42">
            <v>0</v>
          </cell>
          <cell r="K42">
            <v>0</v>
          </cell>
          <cell r="L42">
            <v>0</v>
          </cell>
          <cell r="N42">
            <v>0</v>
          </cell>
          <cell r="O42">
            <v>0</v>
          </cell>
          <cell r="P42">
            <v>0</v>
          </cell>
          <cell r="R42">
            <v>0</v>
          </cell>
          <cell r="S42">
            <v>0</v>
          </cell>
          <cell r="T42">
            <v>0</v>
          </cell>
          <cell r="V42">
            <v>0</v>
          </cell>
          <cell r="W42">
            <v>0</v>
          </cell>
          <cell r="X42">
            <v>0</v>
          </cell>
        </row>
        <row r="43">
          <cell r="A43" t="str">
            <v>RCC 3.5 ( 4 )</v>
          </cell>
          <cell r="B43" t="str">
            <v xml:space="preserve"> M20 cocnrete  for RCC walls Terrace</v>
          </cell>
          <cell r="C43" t="str">
            <v>Cum</v>
          </cell>
          <cell r="D43">
            <v>1681</v>
          </cell>
          <cell r="E43">
            <v>0</v>
          </cell>
          <cell r="F43">
            <v>0</v>
          </cell>
          <cell r="G43">
            <v>0</v>
          </cell>
          <cell r="H43">
            <v>0</v>
          </cell>
          <cell r="J43">
            <v>0</v>
          </cell>
          <cell r="K43">
            <v>0</v>
          </cell>
          <cell r="L43">
            <v>0</v>
          </cell>
          <cell r="N43">
            <v>0</v>
          </cell>
          <cell r="O43">
            <v>0</v>
          </cell>
          <cell r="P43">
            <v>0</v>
          </cell>
          <cell r="R43">
            <v>0</v>
          </cell>
          <cell r="S43">
            <v>0</v>
          </cell>
          <cell r="T43">
            <v>0</v>
          </cell>
          <cell r="V43">
            <v>0</v>
          </cell>
          <cell r="W43">
            <v>0</v>
          </cell>
          <cell r="X43">
            <v>0</v>
          </cell>
        </row>
        <row r="44">
          <cell r="A44" t="str">
            <v>RCC 3.5 ( 5 )</v>
          </cell>
          <cell r="B44" t="str">
            <v xml:space="preserve"> M20 cocnrete  for RCC walls  For Water tank</v>
          </cell>
          <cell r="C44" t="str">
            <v>Cum</v>
          </cell>
          <cell r="D44">
            <v>1681</v>
          </cell>
          <cell r="E44">
            <v>0</v>
          </cell>
          <cell r="F44">
            <v>0</v>
          </cell>
          <cell r="G44">
            <v>0</v>
          </cell>
          <cell r="H44">
            <v>0</v>
          </cell>
          <cell r="J44">
            <v>0</v>
          </cell>
          <cell r="K44">
            <v>0</v>
          </cell>
          <cell r="L44">
            <v>0</v>
          </cell>
          <cell r="N44">
            <v>0</v>
          </cell>
          <cell r="O44">
            <v>0</v>
          </cell>
          <cell r="P44">
            <v>0</v>
          </cell>
          <cell r="R44">
            <v>0</v>
          </cell>
          <cell r="S44">
            <v>0</v>
          </cell>
          <cell r="T44">
            <v>0</v>
          </cell>
          <cell r="V44">
            <v>0</v>
          </cell>
          <cell r="W44">
            <v>0</v>
          </cell>
          <cell r="X44">
            <v>0</v>
          </cell>
        </row>
        <row r="45">
          <cell r="A45" t="str">
            <v>RCC 3.6 ( 1 )</v>
          </cell>
          <cell r="B45" t="str">
            <v>M20 concrete for Columns/Brackets/Pedestals Ground floor</v>
          </cell>
          <cell r="C45" t="str">
            <v>Cum</v>
          </cell>
          <cell r="D45">
            <v>1681</v>
          </cell>
          <cell r="E45">
            <v>32</v>
          </cell>
          <cell r="F45">
            <v>53792</v>
          </cell>
          <cell r="G45">
            <v>8</v>
          </cell>
          <cell r="H45">
            <v>13448</v>
          </cell>
          <cell r="J45">
            <v>0</v>
          </cell>
          <cell r="K45">
            <v>8</v>
          </cell>
          <cell r="L45">
            <v>13448</v>
          </cell>
          <cell r="N45">
            <v>0</v>
          </cell>
          <cell r="O45">
            <v>8</v>
          </cell>
          <cell r="P45">
            <v>13448</v>
          </cell>
          <cell r="R45">
            <v>0</v>
          </cell>
          <cell r="S45">
            <v>8</v>
          </cell>
          <cell r="T45">
            <v>13448</v>
          </cell>
          <cell r="U45">
            <v>3.5</v>
          </cell>
          <cell r="V45">
            <v>5883.5</v>
          </cell>
          <cell r="W45">
            <v>3.5</v>
          </cell>
          <cell r="X45">
            <v>5883.5</v>
          </cell>
        </row>
        <row r="46">
          <cell r="A46" t="str">
            <v>RCC 3.6 ( 2 )</v>
          </cell>
          <cell r="B46" t="str">
            <v>M20 concrete for Columns/Brackets/Pedestals First floor</v>
          </cell>
          <cell r="C46" t="str">
            <v>Cum</v>
          </cell>
          <cell r="D46">
            <v>1681</v>
          </cell>
          <cell r="E46">
            <v>0</v>
          </cell>
          <cell r="F46">
            <v>0</v>
          </cell>
          <cell r="G46">
            <v>0</v>
          </cell>
          <cell r="H46">
            <v>0</v>
          </cell>
          <cell r="J46">
            <v>0</v>
          </cell>
          <cell r="K46">
            <v>0</v>
          </cell>
          <cell r="L46">
            <v>0</v>
          </cell>
          <cell r="N46">
            <v>0</v>
          </cell>
          <cell r="O46">
            <v>0</v>
          </cell>
          <cell r="P46">
            <v>0</v>
          </cell>
          <cell r="R46">
            <v>0</v>
          </cell>
          <cell r="S46">
            <v>0</v>
          </cell>
          <cell r="T46">
            <v>0</v>
          </cell>
          <cell r="V46">
            <v>0</v>
          </cell>
          <cell r="W46">
            <v>0</v>
          </cell>
          <cell r="X46">
            <v>0</v>
          </cell>
        </row>
        <row r="47">
          <cell r="A47" t="str">
            <v>RCC 3.6 ( 3 )</v>
          </cell>
          <cell r="B47" t="str">
            <v>M20 concrete for Columns/Brackets/Pedestals Second floor</v>
          </cell>
          <cell r="C47" t="str">
            <v>Cum</v>
          </cell>
          <cell r="D47">
            <v>1681</v>
          </cell>
          <cell r="E47">
            <v>0</v>
          </cell>
          <cell r="F47">
            <v>0</v>
          </cell>
          <cell r="G47">
            <v>0</v>
          </cell>
          <cell r="H47">
            <v>0</v>
          </cell>
          <cell r="J47">
            <v>0</v>
          </cell>
          <cell r="K47">
            <v>0</v>
          </cell>
          <cell r="L47">
            <v>0</v>
          </cell>
          <cell r="N47">
            <v>0</v>
          </cell>
          <cell r="O47">
            <v>0</v>
          </cell>
          <cell r="P47">
            <v>0</v>
          </cell>
          <cell r="R47">
            <v>0</v>
          </cell>
          <cell r="S47">
            <v>0</v>
          </cell>
          <cell r="T47">
            <v>0</v>
          </cell>
          <cell r="V47">
            <v>0</v>
          </cell>
          <cell r="W47">
            <v>0</v>
          </cell>
          <cell r="X47">
            <v>0</v>
          </cell>
        </row>
        <row r="48">
          <cell r="A48" t="str">
            <v>RCC 3.6 ( 4 )</v>
          </cell>
          <cell r="B48" t="str">
            <v>M20 concrete for Columns/Brackets/Pedestals Terrace floor</v>
          </cell>
          <cell r="C48" t="str">
            <v>Cum</v>
          </cell>
          <cell r="D48">
            <v>1681</v>
          </cell>
          <cell r="E48">
            <v>0</v>
          </cell>
          <cell r="F48">
            <v>0</v>
          </cell>
          <cell r="G48">
            <v>0</v>
          </cell>
          <cell r="H48">
            <v>0</v>
          </cell>
          <cell r="J48">
            <v>0</v>
          </cell>
          <cell r="K48">
            <v>0</v>
          </cell>
          <cell r="L48">
            <v>0</v>
          </cell>
          <cell r="N48">
            <v>0</v>
          </cell>
          <cell r="O48">
            <v>0</v>
          </cell>
          <cell r="P48">
            <v>0</v>
          </cell>
          <cell r="R48">
            <v>0</v>
          </cell>
          <cell r="S48">
            <v>0</v>
          </cell>
          <cell r="T48">
            <v>0</v>
          </cell>
          <cell r="V48">
            <v>0</v>
          </cell>
          <cell r="W48">
            <v>0</v>
          </cell>
          <cell r="X48">
            <v>0</v>
          </cell>
        </row>
        <row r="49">
          <cell r="A49" t="str">
            <v>RCC 3.7(a) (1)</v>
          </cell>
          <cell r="B49" t="str">
            <v>M20 concrete for Beams/Lintels Ground Floor</v>
          </cell>
          <cell r="C49" t="str">
            <v>Cum</v>
          </cell>
          <cell r="D49">
            <v>1681</v>
          </cell>
          <cell r="E49">
            <v>0</v>
          </cell>
          <cell r="F49">
            <v>0</v>
          </cell>
          <cell r="G49">
            <v>0</v>
          </cell>
          <cell r="H49">
            <v>0</v>
          </cell>
          <cell r="J49">
            <v>0</v>
          </cell>
          <cell r="K49">
            <v>0</v>
          </cell>
          <cell r="L49">
            <v>0</v>
          </cell>
          <cell r="N49">
            <v>0</v>
          </cell>
          <cell r="O49">
            <v>0</v>
          </cell>
          <cell r="P49">
            <v>0</v>
          </cell>
          <cell r="R49">
            <v>0</v>
          </cell>
          <cell r="S49">
            <v>0</v>
          </cell>
          <cell r="T49">
            <v>0</v>
          </cell>
          <cell r="V49">
            <v>0</v>
          </cell>
          <cell r="W49">
            <v>0</v>
          </cell>
          <cell r="X49">
            <v>0</v>
          </cell>
        </row>
        <row r="50">
          <cell r="A50" t="str">
            <v>RCC 3.7(a) (2)</v>
          </cell>
          <cell r="B50" t="str">
            <v>M20 concrete for Beams/Lintels First Floor</v>
          </cell>
          <cell r="C50" t="str">
            <v>Cum</v>
          </cell>
          <cell r="D50">
            <v>1681</v>
          </cell>
          <cell r="E50">
            <v>0</v>
          </cell>
          <cell r="F50">
            <v>0</v>
          </cell>
          <cell r="G50">
            <v>0</v>
          </cell>
          <cell r="H50">
            <v>0</v>
          </cell>
          <cell r="J50">
            <v>0</v>
          </cell>
          <cell r="K50">
            <v>0</v>
          </cell>
          <cell r="L50">
            <v>0</v>
          </cell>
          <cell r="N50">
            <v>0</v>
          </cell>
          <cell r="O50">
            <v>0</v>
          </cell>
          <cell r="P50">
            <v>0</v>
          </cell>
          <cell r="R50">
            <v>0</v>
          </cell>
          <cell r="S50">
            <v>0</v>
          </cell>
          <cell r="T50">
            <v>0</v>
          </cell>
          <cell r="V50">
            <v>0</v>
          </cell>
          <cell r="W50">
            <v>0</v>
          </cell>
          <cell r="X50">
            <v>0</v>
          </cell>
        </row>
        <row r="51">
          <cell r="A51" t="str">
            <v>RCC 3.7(a) (3)</v>
          </cell>
          <cell r="B51" t="str">
            <v xml:space="preserve"> M20 concrete for Beams/Lintels Second Floor</v>
          </cell>
          <cell r="C51" t="str">
            <v>Cum</v>
          </cell>
          <cell r="D51">
            <v>1681</v>
          </cell>
          <cell r="E51">
            <v>0</v>
          </cell>
          <cell r="F51">
            <v>0</v>
          </cell>
          <cell r="G51">
            <v>0</v>
          </cell>
          <cell r="H51">
            <v>0</v>
          </cell>
          <cell r="J51">
            <v>0</v>
          </cell>
          <cell r="K51">
            <v>0</v>
          </cell>
          <cell r="L51">
            <v>0</v>
          </cell>
          <cell r="N51">
            <v>0</v>
          </cell>
          <cell r="O51">
            <v>0</v>
          </cell>
          <cell r="P51">
            <v>0</v>
          </cell>
          <cell r="R51">
            <v>0</v>
          </cell>
          <cell r="S51">
            <v>0</v>
          </cell>
          <cell r="T51">
            <v>0</v>
          </cell>
          <cell r="V51">
            <v>0</v>
          </cell>
          <cell r="W51">
            <v>0</v>
          </cell>
          <cell r="X51">
            <v>0</v>
          </cell>
        </row>
        <row r="52">
          <cell r="A52" t="str">
            <v>RCC 3.7(a) (4)</v>
          </cell>
          <cell r="B52" t="str">
            <v>M20 concrete  for Beams/Lintels Terrace</v>
          </cell>
          <cell r="C52" t="str">
            <v>Cum</v>
          </cell>
          <cell r="D52">
            <v>1681</v>
          </cell>
          <cell r="E52">
            <v>0</v>
          </cell>
          <cell r="F52">
            <v>0</v>
          </cell>
          <cell r="G52">
            <v>0</v>
          </cell>
          <cell r="H52">
            <v>0</v>
          </cell>
          <cell r="J52">
            <v>0</v>
          </cell>
          <cell r="K52">
            <v>0</v>
          </cell>
          <cell r="L52">
            <v>0</v>
          </cell>
          <cell r="N52">
            <v>0</v>
          </cell>
          <cell r="O52">
            <v>0</v>
          </cell>
          <cell r="P52">
            <v>0</v>
          </cell>
          <cell r="R52">
            <v>0</v>
          </cell>
          <cell r="S52">
            <v>0</v>
          </cell>
          <cell r="T52">
            <v>0</v>
          </cell>
          <cell r="V52">
            <v>0</v>
          </cell>
          <cell r="W52">
            <v>0</v>
          </cell>
          <cell r="X52">
            <v>0</v>
          </cell>
        </row>
        <row r="53">
          <cell r="A53" t="str">
            <v xml:space="preserve">RCC 3.7(b) </v>
          </cell>
          <cell r="B53" t="str">
            <v xml:space="preserve"> ready mix concrete</v>
          </cell>
          <cell r="C53" t="str">
            <v>Cum</v>
          </cell>
          <cell r="D53">
            <v>3200</v>
          </cell>
          <cell r="E53">
            <v>0</v>
          </cell>
          <cell r="F53">
            <v>0</v>
          </cell>
          <cell r="G53">
            <v>0</v>
          </cell>
          <cell r="H53">
            <v>0</v>
          </cell>
          <cell r="J53">
            <v>0</v>
          </cell>
          <cell r="K53">
            <v>0</v>
          </cell>
          <cell r="L53">
            <v>0</v>
          </cell>
          <cell r="N53">
            <v>0</v>
          </cell>
          <cell r="O53">
            <v>0</v>
          </cell>
          <cell r="P53">
            <v>0</v>
          </cell>
          <cell r="R53">
            <v>0</v>
          </cell>
          <cell r="S53">
            <v>0</v>
          </cell>
          <cell r="T53">
            <v>0</v>
          </cell>
          <cell r="V53">
            <v>0</v>
          </cell>
          <cell r="W53">
            <v>0</v>
          </cell>
          <cell r="X53">
            <v>0</v>
          </cell>
        </row>
        <row r="54">
          <cell r="A54" t="str">
            <v>RCC 3.8 (1)</v>
          </cell>
          <cell r="B54" t="str">
            <v xml:space="preserve"> M20 concrete  staircase Ground Floor</v>
          </cell>
          <cell r="C54" t="str">
            <v>Cum</v>
          </cell>
          <cell r="D54">
            <v>1681</v>
          </cell>
          <cell r="E54">
            <v>0</v>
          </cell>
          <cell r="F54">
            <v>0</v>
          </cell>
          <cell r="G54">
            <v>0</v>
          </cell>
          <cell r="H54">
            <v>0</v>
          </cell>
          <cell r="J54">
            <v>0</v>
          </cell>
          <cell r="K54">
            <v>0</v>
          </cell>
          <cell r="L54">
            <v>0</v>
          </cell>
          <cell r="N54">
            <v>0</v>
          </cell>
          <cell r="O54">
            <v>0</v>
          </cell>
          <cell r="P54">
            <v>0</v>
          </cell>
          <cell r="R54">
            <v>0</v>
          </cell>
          <cell r="S54">
            <v>0</v>
          </cell>
          <cell r="T54">
            <v>0</v>
          </cell>
          <cell r="V54">
            <v>0</v>
          </cell>
          <cell r="W54">
            <v>0</v>
          </cell>
          <cell r="X54">
            <v>0</v>
          </cell>
        </row>
        <row r="55">
          <cell r="A55" t="str">
            <v>RCC 3.8 (2)</v>
          </cell>
          <cell r="B55" t="str">
            <v xml:space="preserve"> M20 concrete First Floor</v>
          </cell>
          <cell r="C55" t="str">
            <v>Cum</v>
          </cell>
          <cell r="D55">
            <v>1681</v>
          </cell>
          <cell r="E55">
            <v>0</v>
          </cell>
          <cell r="F55">
            <v>0</v>
          </cell>
          <cell r="G55">
            <v>0</v>
          </cell>
          <cell r="H55">
            <v>0</v>
          </cell>
          <cell r="J55">
            <v>0</v>
          </cell>
          <cell r="K55">
            <v>0</v>
          </cell>
          <cell r="L55">
            <v>0</v>
          </cell>
          <cell r="N55">
            <v>0</v>
          </cell>
          <cell r="O55">
            <v>0</v>
          </cell>
          <cell r="P55">
            <v>0</v>
          </cell>
          <cell r="R55">
            <v>0</v>
          </cell>
          <cell r="S55">
            <v>0</v>
          </cell>
          <cell r="T55">
            <v>0</v>
          </cell>
          <cell r="V55">
            <v>0</v>
          </cell>
          <cell r="W55">
            <v>0</v>
          </cell>
          <cell r="X55">
            <v>0</v>
          </cell>
        </row>
        <row r="56">
          <cell r="A56" t="str">
            <v>RCC 3.8 (3)</v>
          </cell>
          <cell r="B56" t="str">
            <v xml:space="preserve"> M20 concrete staircase Second Floor</v>
          </cell>
          <cell r="C56" t="str">
            <v>Cum</v>
          </cell>
          <cell r="D56">
            <v>1681</v>
          </cell>
          <cell r="E56">
            <v>0</v>
          </cell>
          <cell r="F56">
            <v>0</v>
          </cell>
          <cell r="G56">
            <v>0</v>
          </cell>
          <cell r="H56">
            <v>0</v>
          </cell>
          <cell r="J56">
            <v>0</v>
          </cell>
          <cell r="K56">
            <v>0</v>
          </cell>
          <cell r="L56">
            <v>0</v>
          </cell>
          <cell r="N56">
            <v>0</v>
          </cell>
          <cell r="O56">
            <v>0</v>
          </cell>
          <cell r="P56">
            <v>0</v>
          </cell>
          <cell r="R56">
            <v>0</v>
          </cell>
          <cell r="S56">
            <v>0</v>
          </cell>
          <cell r="T56">
            <v>0</v>
          </cell>
          <cell r="V56">
            <v>0</v>
          </cell>
          <cell r="W56">
            <v>0</v>
          </cell>
          <cell r="X56">
            <v>0</v>
          </cell>
        </row>
        <row r="57">
          <cell r="A57" t="str">
            <v>RCC 3.9</v>
          </cell>
          <cell r="B57" t="str">
            <v xml:space="preserve"> M20 concrete  for platform/lofts (thk 100mm)</v>
          </cell>
          <cell r="C57" t="str">
            <v>Sqm</v>
          </cell>
          <cell r="D57">
            <v>210</v>
          </cell>
          <cell r="E57">
            <v>0</v>
          </cell>
          <cell r="F57">
            <v>0</v>
          </cell>
          <cell r="G57">
            <v>0</v>
          </cell>
          <cell r="H57">
            <v>0</v>
          </cell>
          <cell r="J57">
            <v>0</v>
          </cell>
          <cell r="K57">
            <v>0</v>
          </cell>
          <cell r="L57">
            <v>0</v>
          </cell>
          <cell r="N57">
            <v>0</v>
          </cell>
          <cell r="O57">
            <v>0</v>
          </cell>
          <cell r="P57">
            <v>0</v>
          </cell>
          <cell r="R57">
            <v>0</v>
          </cell>
          <cell r="S57">
            <v>0</v>
          </cell>
          <cell r="T57">
            <v>0</v>
          </cell>
          <cell r="V57">
            <v>0</v>
          </cell>
          <cell r="W57">
            <v>0</v>
          </cell>
          <cell r="X57">
            <v>0</v>
          </cell>
        </row>
        <row r="58">
          <cell r="A58" t="str">
            <v>RCC3.10 (a) (1)</v>
          </cell>
          <cell r="B58" t="str">
            <v xml:space="preserve"> M20 concree  for Roof Slab Ground Floor</v>
          </cell>
          <cell r="C58" t="str">
            <v>Cum</v>
          </cell>
          <cell r="D58">
            <v>1681</v>
          </cell>
          <cell r="E58">
            <v>0</v>
          </cell>
          <cell r="F58">
            <v>0</v>
          </cell>
          <cell r="G58">
            <v>0</v>
          </cell>
          <cell r="H58">
            <v>0</v>
          </cell>
          <cell r="J58">
            <v>0</v>
          </cell>
          <cell r="K58">
            <v>0</v>
          </cell>
          <cell r="L58">
            <v>0</v>
          </cell>
          <cell r="N58">
            <v>0</v>
          </cell>
          <cell r="O58">
            <v>0</v>
          </cell>
          <cell r="P58">
            <v>0</v>
          </cell>
          <cell r="R58">
            <v>0</v>
          </cell>
          <cell r="S58">
            <v>0</v>
          </cell>
          <cell r="T58">
            <v>0</v>
          </cell>
          <cell r="V58">
            <v>0</v>
          </cell>
          <cell r="W58">
            <v>0</v>
          </cell>
          <cell r="X58">
            <v>0</v>
          </cell>
        </row>
        <row r="59">
          <cell r="A59" t="str">
            <v>RCC3.10 (a) (2)</v>
          </cell>
          <cell r="B59" t="str">
            <v xml:space="preserve"> M20 concree  for Roof Slab First Floor</v>
          </cell>
          <cell r="C59" t="str">
            <v>Cum</v>
          </cell>
          <cell r="D59">
            <v>1681</v>
          </cell>
          <cell r="E59">
            <v>0</v>
          </cell>
          <cell r="F59">
            <v>0</v>
          </cell>
          <cell r="G59">
            <v>0</v>
          </cell>
          <cell r="H59">
            <v>0</v>
          </cell>
          <cell r="J59">
            <v>0</v>
          </cell>
          <cell r="K59">
            <v>0</v>
          </cell>
          <cell r="L59">
            <v>0</v>
          </cell>
          <cell r="N59">
            <v>0</v>
          </cell>
          <cell r="O59">
            <v>0</v>
          </cell>
          <cell r="P59">
            <v>0</v>
          </cell>
          <cell r="R59">
            <v>0</v>
          </cell>
          <cell r="S59">
            <v>0</v>
          </cell>
          <cell r="T59">
            <v>0</v>
          </cell>
          <cell r="V59">
            <v>0</v>
          </cell>
          <cell r="W59">
            <v>0</v>
          </cell>
          <cell r="X59">
            <v>0</v>
          </cell>
        </row>
        <row r="60">
          <cell r="A60" t="str">
            <v>RCC3.10 (a) (3)</v>
          </cell>
          <cell r="B60" t="str">
            <v xml:space="preserve"> M20 concree  for Roof Slab Second Floor</v>
          </cell>
          <cell r="C60" t="str">
            <v>Cum</v>
          </cell>
          <cell r="D60">
            <v>1681</v>
          </cell>
          <cell r="E60">
            <v>0</v>
          </cell>
          <cell r="F60">
            <v>0</v>
          </cell>
          <cell r="G60">
            <v>0</v>
          </cell>
          <cell r="H60">
            <v>0</v>
          </cell>
          <cell r="J60">
            <v>0</v>
          </cell>
          <cell r="K60">
            <v>0</v>
          </cell>
          <cell r="L60">
            <v>0</v>
          </cell>
          <cell r="N60">
            <v>0</v>
          </cell>
          <cell r="O60">
            <v>0</v>
          </cell>
          <cell r="P60">
            <v>0</v>
          </cell>
          <cell r="R60">
            <v>0</v>
          </cell>
          <cell r="S60">
            <v>0</v>
          </cell>
          <cell r="T60">
            <v>0</v>
          </cell>
          <cell r="V60">
            <v>0</v>
          </cell>
          <cell r="W60">
            <v>0</v>
          </cell>
          <cell r="X60">
            <v>0</v>
          </cell>
        </row>
        <row r="61">
          <cell r="A61" t="str">
            <v>RCC3.10 (a) (4)</v>
          </cell>
          <cell r="B61" t="str">
            <v xml:space="preserve"> M20 concree  for Roof Slab Third Floor</v>
          </cell>
          <cell r="C61" t="str">
            <v>Cum</v>
          </cell>
          <cell r="D61">
            <v>1681</v>
          </cell>
          <cell r="E61">
            <v>0</v>
          </cell>
          <cell r="F61">
            <v>0</v>
          </cell>
          <cell r="G61">
            <v>0</v>
          </cell>
          <cell r="H61">
            <v>0</v>
          </cell>
          <cell r="J61">
            <v>0</v>
          </cell>
          <cell r="K61">
            <v>0</v>
          </cell>
          <cell r="L61">
            <v>0</v>
          </cell>
          <cell r="N61">
            <v>0</v>
          </cell>
          <cell r="O61">
            <v>0</v>
          </cell>
          <cell r="P61">
            <v>0</v>
          </cell>
          <cell r="R61">
            <v>0</v>
          </cell>
          <cell r="S61">
            <v>0</v>
          </cell>
          <cell r="T61">
            <v>0</v>
          </cell>
          <cell r="V61">
            <v>0</v>
          </cell>
          <cell r="W61">
            <v>0</v>
          </cell>
          <cell r="X61">
            <v>0</v>
          </cell>
        </row>
        <row r="62">
          <cell r="A62" t="str">
            <v>RCC3.10 (a) (5)</v>
          </cell>
          <cell r="B62" t="str">
            <v xml:space="preserve"> M20 concrete using  for Roof Slab Ground Floor For water tank (top and bottom slab)</v>
          </cell>
          <cell r="C62" t="str">
            <v>Cum</v>
          </cell>
          <cell r="D62">
            <v>1882</v>
          </cell>
          <cell r="E62">
            <v>0</v>
          </cell>
          <cell r="F62">
            <v>0</v>
          </cell>
          <cell r="G62">
            <v>0</v>
          </cell>
          <cell r="H62">
            <v>0</v>
          </cell>
          <cell r="J62">
            <v>0</v>
          </cell>
          <cell r="K62">
            <v>0</v>
          </cell>
          <cell r="L62">
            <v>0</v>
          </cell>
          <cell r="N62">
            <v>0</v>
          </cell>
          <cell r="O62">
            <v>0</v>
          </cell>
          <cell r="P62">
            <v>0</v>
          </cell>
          <cell r="R62">
            <v>0</v>
          </cell>
          <cell r="S62">
            <v>0</v>
          </cell>
          <cell r="T62">
            <v>0</v>
          </cell>
          <cell r="V62">
            <v>0</v>
          </cell>
          <cell r="W62">
            <v>0</v>
          </cell>
          <cell r="X62">
            <v>0</v>
          </cell>
        </row>
        <row r="63">
          <cell r="A63" t="str">
            <v xml:space="preserve">RCC3.10 (b) </v>
          </cell>
          <cell r="B63" t="str">
            <v>ready mix concrete</v>
          </cell>
          <cell r="C63" t="str">
            <v>Cum</v>
          </cell>
          <cell r="D63">
            <v>3200</v>
          </cell>
          <cell r="E63">
            <v>0</v>
          </cell>
          <cell r="F63">
            <v>0</v>
          </cell>
          <cell r="G63">
            <v>0</v>
          </cell>
          <cell r="H63">
            <v>0</v>
          </cell>
          <cell r="J63">
            <v>0</v>
          </cell>
          <cell r="K63">
            <v>0</v>
          </cell>
          <cell r="L63">
            <v>0</v>
          </cell>
          <cell r="N63">
            <v>0</v>
          </cell>
          <cell r="O63">
            <v>0</v>
          </cell>
          <cell r="P63">
            <v>0</v>
          </cell>
          <cell r="R63">
            <v>0</v>
          </cell>
          <cell r="S63">
            <v>0</v>
          </cell>
          <cell r="T63">
            <v>0</v>
          </cell>
          <cell r="V63">
            <v>0</v>
          </cell>
          <cell r="W63">
            <v>0</v>
          </cell>
          <cell r="X63">
            <v>0</v>
          </cell>
        </row>
        <row r="64">
          <cell r="A64" t="str">
            <v>ST 4.1</v>
          </cell>
          <cell r="B64" t="str">
            <v xml:space="preserve">steel  reinforcement </v>
          </cell>
          <cell r="C64" t="str">
            <v>MT</v>
          </cell>
          <cell r="D64">
            <v>3962</v>
          </cell>
          <cell r="E64">
            <v>0</v>
          </cell>
          <cell r="F64">
            <v>0</v>
          </cell>
          <cell r="G64">
            <v>0</v>
          </cell>
          <cell r="H64">
            <v>0</v>
          </cell>
          <cell r="J64">
            <v>0</v>
          </cell>
          <cell r="K64">
            <v>0</v>
          </cell>
          <cell r="L64">
            <v>0</v>
          </cell>
          <cell r="N64">
            <v>0</v>
          </cell>
          <cell r="O64">
            <v>0</v>
          </cell>
          <cell r="P64">
            <v>0</v>
          </cell>
          <cell r="R64">
            <v>0</v>
          </cell>
          <cell r="S64">
            <v>0</v>
          </cell>
          <cell r="T64">
            <v>0</v>
          </cell>
          <cell r="V64">
            <v>0</v>
          </cell>
          <cell r="W64">
            <v>0</v>
          </cell>
          <cell r="X64">
            <v>0</v>
          </cell>
        </row>
        <row r="65">
          <cell r="A65" t="str">
            <v>ST 4.2</v>
          </cell>
          <cell r="B65" t="str">
            <v xml:space="preserve"> structural steel members including ., providing two coats of synthetic enamel paint </v>
          </cell>
          <cell r="C65" t="str">
            <v>MT</v>
          </cell>
          <cell r="D65">
            <v>12854</v>
          </cell>
          <cell r="E65">
            <v>0</v>
          </cell>
          <cell r="F65">
            <v>0</v>
          </cell>
          <cell r="G65">
            <v>0</v>
          </cell>
          <cell r="H65">
            <v>0</v>
          </cell>
          <cell r="J65">
            <v>0</v>
          </cell>
          <cell r="K65">
            <v>0</v>
          </cell>
          <cell r="L65">
            <v>0</v>
          </cell>
          <cell r="N65">
            <v>0</v>
          </cell>
          <cell r="O65">
            <v>0</v>
          </cell>
          <cell r="P65">
            <v>0</v>
          </cell>
          <cell r="R65">
            <v>0</v>
          </cell>
          <cell r="S65">
            <v>0</v>
          </cell>
          <cell r="T65">
            <v>0</v>
          </cell>
          <cell r="V65">
            <v>0</v>
          </cell>
          <cell r="W65">
            <v>0</v>
          </cell>
          <cell r="X65">
            <v>0</v>
          </cell>
        </row>
        <row r="66">
          <cell r="A66" t="str">
            <v>ST 4.3</v>
          </cell>
          <cell r="B66" t="str">
            <v xml:space="preserve"> S.S. handrail to staircase</v>
          </cell>
          <cell r="C66" t="str">
            <v>Sqm</v>
          </cell>
          <cell r="D66">
            <v>3000</v>
          </cell>
          <cell r="E66">
            <v>0</v>
          </cell>
          <cell r="F66">
            <v>0</v>
          </cell>
          <cell r="G66">
            <v>0</v>
          </cell>
          <cell r="H66">
            <v>0</v>
          </cell>
          <cell r="J66">
            <v>0</v>
          </cell>
          <cell r="K66">
            <v>0</v>
          </cell>
          <cell r="L66">
            <v>0</v>
          </cell>
          <cell r="N66">
            <v>0</v>
          </cell>
          <cell r="O66">
            <v>0</v>
          </cell>
          <cell r="P66">
            <v>0</v>
          </cell>
          <cell r="R66">
            <v>0</v>
          </cell>
          <cell r="S66">
            <v>0</v>
          </cell>
          <cell r="T66">
            <v>0</v>
          </cell>
          <cell r="V66">
            <v>0</v>
          </cell>
          <cell r="W66">
            <v>0</v>
          </cell>
          <cell r="X66">
            <v>0</v>
          </cell>
        </row>
        <row r="67">
          <cell r="A67" t="str">
            <v>SH 5.1</v>
          </cell>
          <cell r="B67" t="str">
            <v>Shuttering For Plinth Slab/ Beams</v>
          </cell>
          <cell r="C67" t="str">
            <v>Sqm</v>
          </cell>
          <cell r="D67">
            <v>178</v>
          </cell>
          <cell r="E67">
            <v>0</v>
          </cell>
          <cell r="F67">
            <v>0</v>
          </cell>
          <cell r="G67">
            <v>0</v>
          </cell>
          <cell r="H67">
            <v>0</v>
          </cell>
          <cell r="J67">
            <v>0</v>
          </cell>
          <cell r="K67">
            <v>0</v>
          </cell>
          <cell r="L67">
            <v>0</v>
          </cell>
          <cell r="N67">
            <v>0</v>
          </cell>
          <cell r="O67">
            <v>0</v>
          </cell>
          <cell r="P67">
            <v>0</v>
          </cell>
          <cell r="R67">
            <v>0</v>
          </cell>
          <cell r="S67">
            <v>0</v>
          </cell>
          <cell r="T67">
            <v>0</v>
          </cell>
          <cell r="V67">
            <v>0</v>
          </cell>
          <cell r="W67">
            <v>0</v>
          </cell>
          <cell r="X67">
            <v>0</v>
          </cell>
        </row>
        <row r="68">
          <cell r="A68" t="str">
            <v>SH 5.2</v>
          </cell>
          <cell r="B68" t="str">
            <v>Shuttering For Cill Slab</v>
          </cell>
          <cell r="C68" t="str">
            <v>Sqm</v>
          </cell>
          <cell r="D68">
            <v>261</v>
          </cell>
          <cell r="E68">
            <v>0</v>
          </cell>
          <cell r="F68">
            <v>0</v>
          </cell>
          <cell r="G68">
            <v>0</v>
          </cell>
          <cell r="H68">
            <v>0</v>
          </cell>
          <cell r="J68">
            <v>0</v>
          </cell>
          <cell r="K68">
            <v>0</v>
          </cell>
          <cell r="L68">
            <v>0</v>
          </cell>
          <cell r="N68">
            <v>0</v>
          </cell>
          <cell r="O68">
            <v>0</v>
          </cell>
          <cell r="P68">
            <v>0</v>
          </cell>
          <cell r="R68">
            <v>0</v>
          </cell>
          <cell r="S68">
            <v>0</v>
          </cell>
          <cell r="T68">
            <v>0</v>
          </cell>
          <cell r="V68">
            <v>0</v>
          </cell>
          <cell r="W68">
            <v>0</v>
          </cell>
          <cell r="X68">
            <v>0</v>
          </cell>
        </row>
        <row r="69">
          <cell r="A69" t="str">
            <v>SH 5.3</v>
          </cell>
          <cell r="B69" t="str">
            <v>Shuttering For Column Footing / Foundation</v>
          </cell>
          <cell r="C69" t="str">
            <v>Sqm</v>
          </cell>
          <cell r="D69">
            <v>166</v>
          </cell>
          <cell r="E69">
            <v>0</v>
          </cell>
          <cell r="F69">
            <v>0</v>
          </cell>
          <cell r="G69">
            <v>0</v>
          </cell>
          <cell r="H69">
            <v>0</v>
          </cell>
          <cell r="J69">
            <v>0</v>
          </cell>
          <cell r="K69">
            <v>0</v>
          </cell>
          <cell r="L69">
            <v>0</v>
          </cell>
          <cell r="N69">
            <v>0</v>
          </cell>
          <cell r="O69">
            <v>0</v>
          </cell>
          <cell r="P69">
            <v>0</v>
          </cell>
          <cell r="R69">
            <v>0</v>
          </cell>
          <cell r="S69">
            <v>0</v>
          </cell>
          <cell r="T69">
            <v>0</v>
          </cell>
          <cell r="V69">
            <v>0</v>
          </cell>
          <cell r="W69">
            <v>0</v>
          </cell>
          <cell r="X69">
            <v>0</v>
          </cell>
        </row>
        <row r="70">
          <cell r="A70" t="str">
            <v>SH 5.4</v>
          </cell>
          <cell r="B70" t="str">
            <v>Shuttering  For Columns / Pedestals</v>
          </cell>
          <cell r="C70" t="str">
            <v>Sqm</v>
          </cell>
          <cell r="D70">
            <v>189</v>
          </cell>
          <cell r="E70">
            <v>512</v>
          </cell>
          <cell r="F70">
            <v>96768</v>
          </cell>
          <cell r="G70">
            <v>128</v>
          </cell>
          <cell r="H70">
            <v>24192</v>
          </cell>
          <cell r="J70">
            <v>0</v>
          </cell>
          <cell r="K70">
            <v>128</v>
          </cell>
          <cell r="L70">
            <v>24192</v>
          </cell>
          <cell r="N70">
            <v>0</v>
          </cell>
          <cell r="O70">
            <v>128</v>
          </cell>
          <cell r="P70">
            <v>24192</v>
          </cell>
          <cell r="R70">
            <v>0</v>
          </cell>
          <cell r="S70">
            <v>128</v>
          </cell>
          <cell r="T70">
            <v>24192</v>
          </cell>
          <cell r="U70">
            <v>37</v>
          </cell>
          <cell r="V70">
            <v>6993</v>
          </cell>
          <cell r="W70">
            <v>37</v>
          </cell>
          <cell r="X70">
            <v>6993</v>
          </cell>
        </row>
        <row r="71">
          <cell r="A71" t="str">
            <v>SH 5.5</v>
          </cell>
          <cell r="B71" t="str">
            <v>Shuttering For Beam / Lintels</v>
          </cell>
          <cell r="C71" t="str">
            <v>Sqm</v>
          </cell>
          <cell r="D71">
            <v>231</v>
          </cell>
          <cell r="E71">
            <v>0</v>
          </cell>
          <cell r="F71">
            <v>0</v>
          </cell>
          <cell r="G71">
            <v>0</v>
          </cell>
          <cell r="H71">
            <v>0</v>
          </cell>
          <cell r="J71">
            <v>0</v>
          </cell>
          <cell r="K71">
            <v>0</v>
          </cell>
          <cell r="L71">
            <v>0</v>
          </cell>
          <cell r="N71">
            <v>0</v>
          </cell>
          <cell r="O71">
            <v>0</v>
          </cell>
          <cell r="P71">
            <v>0</v>
          </cell>
          <cell r="R71">
            <v>0</v>
          </cell>
          <cell r="S71">
            <v>0</v>
          </cell>
          <cell r="T71">
            <v>0</v>
          </cell>
          <cell r="V71">
            <v>0</v>
          </cell>
          <cell r="W71">
            <v>0</v>
          </cell>
          <cell r="X71">
            <v>0</v>
          </cell>
        </row>
        <row r="72">
          <cell r="A72" t="str">
            <v>SH 5.6</v>
          </cell>
          <cell r="B72" t="str">
            <v>Shuttering For R.C. Wall</v>
          </cell>
          <cell r="C72" t="str">
            <v>Sqm</v>
          </cell>
          <cell r="D72">
            <v>205</v>
          </cell>
          <cell r="E72">
            <v>900</v>
          </cell>
          <cell r="F72">
            <v>184500</v>
          </cell>
          <cell r="G72">
            <v>300</v>
          </cell>
          <cell r="H72">
            <v>61500</v>
          </cell>
          <cell r="I72">
            <v>300</v>
          </cell>
          <cell r="J72">
            <v>61500</v>
          </cell>
          <cell r="K72">
            <v>300</v>
          </cell>
          <cell r="L72">
            <v>61500</v>
          </cell>
          <cell r="M72">
            <v>300</v>
          </cell>
          <cell r="N72">
            <v>61500</v>
          </cell>
          <cell r="O72">
            <v>300</v>
          </cell>
          <cell r="P72">
            <v>61500</v>
          </cell>
          <cell r="Q72">
            <v>250</v>
          </cell>
          <cell r="R72">
            <v>51250</v>
          </cell>
          <cell r="S72">
            <v>0</v>
          </cell>
          <cell r="T72">
            <v>0</v>
          </cell>
          <cell r="V72">
            <v>0</v>
          </cell>
          <cell r="W72">
            <v>850</v>
          </cell>
          <cell r="X72">
            <v>174250</v>
          </cell>
        </row>
        <row r="73">
          <cell r="A73" t="str">
            <v>SH 5.7</v>
          </cell>
          <cell r="B73" t="str">
            <v>Shuttering For Staircase</v>
          </cell>
          <cell r="C73" t="str">
            <v>Sqm</v>
          </cell>
          <cell r="D73">
            <v>213</v>
          </cell>
          <cell r="E73">
            <v>0</v>
          </cell>
          <cell r="F73">
            <v>0</v>
          </cell>
          <cell r="G73">
            <v>0</v>
          </cell>
          <cell r="H73">
            <v>0</v>
          </cell>
          <cell r="J73">
            <v>0</v>
          </cell>
          <cell r="K73">
            <v>0</v>
          </cell>
          <cell r="L73">
            <v>0</v>
          </cell>
          <cell r="N73">
            <v>0</v>
          </cell>
          <cell r="O73">
            <v>0</v>
          </cell>
          <cell r="P73">
            <v>0</v>
          </cell>
          <cell r="R73">
            <v>0</v>
          </cell>
          <cell r="S73">
            <v>0</v>
          </cell>
          <cell r="T73">
            <v>0</v>
          </cell>
          <cell r="V73">
            <v>0</v>
          </cell>
          <cell r="W73">
            <v>0</v>
          </cell>
          <cell r="X73">
            <v>0</v>
          </cell>
        </row>
        <row r="74">
          <cell r="A74" t="str">
            <v>SH 5.8</v>
          </cell>
          <cell r="B74" t="str">
            <v>Shuttering For Roof Slab</v>
          </cell>
          <cell r="C74" t="str">
            <v>Sqm</v>
          </cell>
          <cell r="D74">
            <v>183</v>
          </cell>
          <cell r="E74">
            <v>0</v>
          </cell>
          <cell r="F74">
            <v>0</v>
          </cell>
          <cell r="G74">
            <v>0</v>
          </cell>
          <cell r="H74">
            <v>0</v>
          </cell>
          <cell r="J74">
            <v>0</v>
          </cell>
          <cell r="K74">
            <v>0</v>
          </cell>
          <cell r="L74">
            <v>0</v>
          </cell>
          <cell r="N74">
            <v>0</v>
          </cell>
          <cell r="O74">
            <v>0</v>
          </cell>
          <cell r="P74">
            <v>0</v>
          </cell>
          <cell r="R74">
            <v>0</v>
          </cell>
          <cell r="S74">
            <v>0</v>
          </cell>
          <cell r="T74">
            <v>0</v>
          </cell>
          <cell r="V74">
            <v>0</v>
          </cell>
          <cell r="W74">
            <v>0</v>
          </cell>
          <cell r="X74">
            <v>0</v>
          </cell>
        </row>
        <row r="75">
          <cell r="A75" t="str">
            <v>SH 5.9</v>
          </cell>
          <cell r="B75" t="str">
            <v>Shuttering For Chajja/Platforms</v>
          </cell>
          <cell r="C75" t="str">
            <v>Sqm</v>
          </cell>
          <cell r="D75">
            <v>261</v>
          </cell>
          <cell r="E75">
            <v>0</v>
          </cell>
          <cell r="F75">
            <v>0</v>
          </cell>
          <cell r="G75">
            <v>0</v>
          </cell>
          <cell r="H75">
            <v>0</v>
          </cell>
          <cell r="J75">
            <v>0</v>
          </cell>
          <cell r="K75">
            <v>0</v>
          </cell>
          <cell r="L75">
            <v>0</v>
          </cell>
          <cell r="N75">
            <v>0</v>
          </cell>
          <cell r="O75">
            <v>0</v>
          </cell>
          <cell r="P75">
            <v>0</v>
          </cell>
          <cell r="R75">
            <v>0</v>
          </cell>
          <cell r="S75">
            <v>0</v>
          </cell>
          <cell r="T75">
            <v>0</v>
          </cell>
          <cell r="V75">
            <v>0</v>
          </cell>
          <cell r="W75">
            <v>0</v>
          </cell>
          <cell r="X75">
            <v>0</v>
          </cell>
        </row>
        <row r="76">
          <cell r="A76" t="str">
            <v>SH 5.10</v>
          </cell>
          <cell r="B76" t="str">
            <v>Shuttering For PCC</v>
          </cell>
          <cell r="C76" t="str">
            <v>Sqm</v>
          </cell>
          <cell r="D76">
            <v>166</v>
          </cell>
          <cell r="E76">
            <v>0</v>
          </cell>
          <cell r="F76">
            <v>0</v>
          </cell>
          <cell r="G76">
            <v>0</v>
          </cell>
          <cell r="H76">
            <v>0</v>
          </cell>
          <cell r="J76">
            <v>0</v>
          </cell>
          <cell r="K76">
            <v>0</v>
          </cell>
          <cell r="L76">
            <v>0</v>
          </cell>
          <cell r="N76">
            <v>0</v>
          </cell>
          <cell r="O76">
            <v>0</v>
          </cell>
          <cell r="P76">
            <v>0</v>
          </cell>
          <cell r="R76">
            <v>0</v>
          </cell>
          <cell r="S76">
            <v>0</v>
          </cell>
          <cell r="T76">
            <v>0</v>
          </cell>
          <cell r="V76">
            <v>0</v>
          </cell>
          <cell r="W76">
            <v>0</v>
          </cell>
          <cell r="X76">
            <v>0</v>
          </cell>
        </row>
        <row r="77">
          <cell r="A77" t="str">
            <v>SH 5.11</v>
          </cell>
          <cell r="B77" t="str">
            <v>Shuttering For curved slab</v>
          </cell>
          <cell r="C77" t="str">
            <v>Sqm</v>
          </cell>
          <cell r="D77">
            <v>261</v>
          </cell>
          <cell r="E77">
            <v>0</v>
          </cell>
          <cell r="F77">
            <v>0</v>
          </cell>
          <cell r="G77">
            <v>0</v>
          </cell>
          <cell r="H77">
            <v>0</v>
          </cell>
          <cell r="J77">
            <v>0</v>
          </cell>
          <cell r="K77">
            <v>0</v>
          </cell>
          <cell r="L77">
            <v>0</v>
          </cell>
          <cell r="N77">
            <v>0</v>
          </cell>
          <cell r="O77">
            <v>0</v>
          </cell>
          <cell r="P77">
            <v>0</v>
          </cell>
          <cell r="R77">
            <v>0</v>
          </cell>
          <cell r="S77">
            <v>0</v>
          </cell>
          <cell r="T77">
            <v>0</v>
          </cell>
          <cell r="V77">
            <v>0</v>
          </cell>
          <cell r="W77">
            <v>0</v>
          </cell>
          <cell r="X77">
            <v>0</v>
          </cell>
        </row>
        <row r="78">
          <cell r="A78" t="str">
            <v>MW 6.1</v>
          </cell>
          <cell r="B78" t="str">
            <v xml:space="preserve">SSM stones hammer dressed in CM 1:8 for foundation and plinth in courses </v>
          </cell>
          <cell r="C78" t="str">
            <v>Cum</v>
          </cell>
          <cell r="D78">
            <v>982</v>
          </cell>
          <cell r="E78">
            <v>0</v>
          </cell>
          <cell r="F78">
            <v>0</v>
          </cell>
          <cell r="G78">
            <v>0</v>
          </cell>
          <cell r="H78">
            <v>0</v>
          </cell>
          <cell r="J78">
            <v>0</v>
          </cell>
          <cell r="K78">
            <v>0</v>
          </cell>
          <cell r="L78">
            <v>0</v>
          </cell>
          <cell r="N78">
            <v>0</v>
          </cell>
          <cell r="O78">
            <v>0</v>
          </cell>
          <cell r="P78">
            <v>0</v>
          </cell>
          <cell r="R78">
            <v>0</v>
          </cell>
          <cell r="S78">
            <v>0</v>
          </cell>
          <cell r="T78">
            <v>0</v>
          </cell>
          <cell r="V78">
            <v>0</v>
          </cell>
          <cell r="W78">
            <v>0</v>
          </cell>
          <cell r="X78">
            <v>0</v>
          </cell>
        </row>
        <row r="79">
          <cell r="A79" t="str">
            <v>MW 6.2</v>
          </cell>
          <cell r="B79" t="str">
            <v>SSM in basement/plinth in CM 1:6  , chisel dressed and 2 line dressing</v>
          </cell>
          <cell r="C79" t="str">
            <v>Cum</v>
          </cell>
          <cell r="D79">
            <v>1416</v>
          </cell>
          <cell r="E79">
            <v>0</v>
          </cell>
          <cell r="F79">
            <v>0</v>
          </cell>
          <cell r="G79">
            <v>0</v>
          </cell>
          <cell r="H79">
            <v>0</v>
          </cell>
          <cell r="J79">
            <v>0</v>
          </cell>
          <cell r="K79">
            <v>0</v>
          </cell>
          <cell r="L79">
            <v>0</v>
          </cell>
          <cell r="N79">
            <v>0</v>
          </cell>
          <cell r="O79">
            <v>0</v>
          </cell>
          <cell r="P79">
            <v>0</v>
          </cell>
          <cell r="R79">
            <v>0</v>
          </cell>
          <cell r="S79">
            <v>0</v>
          </cell>
          <cell r="T79">
            <v>0</v>
          </cell>
          <cell r="V79">
            <v>0</v>
          </cell>
          <cell r="W79">
            <v>0</v>
          </cell>
          <cell r="X79">
            <v>0</v>
          </cell>
        </row>
        <row r="80">
          <cell r="A80" t="str">
            <v>MW 6.3 (1)</v>
          </cell>
          <cell r="B80" t="str">
            <v>constructing walls  with blocks of 40x20x15cm  Ground Floor</v>
          </cell>
          <cell r="C80" t="str">
            <v>Sqm</v>
          </cell>
          <cell r="D80">
            <v>338</v>
          </cell>
          <cell r="E80">
            <v>0</v>
          </cell>
          <cell r="F80">
            <v>0</v>
          </cell>
          <cell r="G80">
            <v>0</v>
          </cell>
          <cell r="H80">
            <v>0</v>
          </cell>
          <cell r="J80">
            <v>0</v>
          </cell>
          <cell r="K80">
            <v>0</v>
          </cell>
          <cell r="L80">
            <v>0</v>
          </cell>
          <cell r="N80">
            <v>0</v>
          </cell>
          <cell r="O80">
            <v>0</v>
          </cell>
          <cell r="P80">
            <v>0</v>
          </cell>
          <cell r="R80">
            <v>0</v>
          </cell>
          <cell r="S80">
            <v>0</v>
          </cell>
          <cell r="T80">
            <v>0</v>
          </cell>
          <cell r="V80">
            <v>0</v>
          </cell>
          <cell r="W80">
            <v>0</v>
          </cell>
          <cell r="X80">
            <v>0</v>
          </cell>
        </row>
        <row r="81">
          <cell r="A81" t="str">
            <v>MW 6.3 (2)</v>
          </cell>
          <cell r="B81" t="str">
            <v>constructing walls  with blocks of 40x20x15cm  First Floor</v>
          </cell>
          <cell r="C81" t="str">
            <v>Sqm</v>
          </cell>
          <cell r="D81">
            <v>344</v>
          </cell>
          <cell r="E81">
            <v>0</v>
          </cell>
          <cell r="F81">
            <v>0</v>
          </cell>
          <cell r="G81">
            <v>0</v>
          </cell>
          <cell r="H81">
            <v>0</v>
          </cell>
          <cell r="J81">
            <v>0</v>
          </cell>
          <cell r="K81">
            <v>0</v>
          </cell>
          <cell r="L81">
            <v>0</v>
          </cell>
          <cell r="N81">
            <v>0</v>
          </cell>
          <cell r="O81">
            <v>0</v>
          </cell>
          <cell r="P81">
            <v>0</v>
          </cell>
          <cell r="R81">
            <v>0</v>
          </cell>
          <cell r="S81">
            <v>0</v>
          </cell>
          <cell r="T81">
            <v>0</v>
          </cell>
          <cell r="V81">
            <v>0</v>
          </cell>
          <cell r="W81">
            <v>0</v>
          </cell>
          <cell r="X81">
            <v>0</v>
          </cell>
        </row>
        <row r="82">
          <cell r="A82" t="str">
            <v>MW 6.3 (3)</v>
          </cell>
          <cell r="B82" t="str">
            <v>constructing walls  with blocks of 40x20x15cm  Second Floor</v>
          </cell>
          <cell r="C82" t="str">
            <v>Sqm</v>
          </cell>
          <cell r="D82">
            <v>350</v>
          </cell>
          <cell r="E82">
            <v>0</v>
          </cell>
          <cell r="F82">
            <v>0</v>
          </cell>
          <cell r="G82">
            <v>0</v>
          </cell>
          <cell r="H82">
            <v>0</v>
          </cell>
          <cell r="J82">
            <v>0</v>
          </cell>
          <cell r="K82">
            <v>0</v>
          </cell>
          <cell r="L82">
            <v>0</v>
          </cell>
          <cell r="N82">
            <v>0</v>
          </cell>
          <cell r="O82">
            <v>0</v>
          </cell>
          <cell r="P82">
            <v>0</v>
          </cell>
          <cell r="R82">
            <v>0</v>
          </cell>
          <cell r="S82">
            <v>0</v>
          </cell>
          <cell r="T82">
            <v>0</v>
          </cell>
          <cell r="V82">
            <v>0</v>
          </cell>
          <cell r="W82">
            <v>0</v>
          </cell>
          <cell r="X82">
            <v>0</v>
          </cell>
        </row>
        <row r="83">
          <cell r="A83" t="str">
            <v>MW 6.3 (4)</v>
          </cell>
          <cell r="B83" t="str">
            <v>constructing walls  with blocks of 40x20x15cm  Third Floor</v>
          </cell>
          <cell r="C83" t="str">
            <v>Sqm</v>
          </cell>
          <cell r="D83">
            <v>356</v>
          </cell>
          <cell r="E83">
            <v>0</v>
          </cell>
          <cell r="F83">
            <v>0</v>
          </cell>
          <cell r="G83">
            <v>0</v>
          </cell>
          <cell r="H83">
            <v>0</v>
          </cell>
          <cell r="J83">
            <v>0</v>
          </cell>
          <cell r="K83">
            <v>0</v>
          </cell>
          <cell r="L83">
            <v>0</v>
          </cell>
          <cell r="N83">
            <v>0</v>
          </cell>
          <cell r="O83">
            <v>0</v>
          </cell>
          <cell r="P83">
            <v>0</v>
          </cell>
          <cell r="R83">
            <v>0</v>
          </cell>
          <cell r="S83">
            <v>0</v>
          </cell>
          <cell r="T83">
            <v>0</v>
          </cell>
          <cell r="V83">
            <v>0</v>
          </cell>
          <cell r="W83">
            <v>0</v>
          </cell>
          <cell r="X83">
            <v>0</v>
          </cell>
        </row>
        <row r="84">
          <cell r="A84" t="str">
            <v>MW 6.4 (1)</v>
          </cell>
          <cell r="B84" t="str">
            <v>115mm thick brick partition wall in Ground Floor</v>
          </cell>
          <cell r="C84" t="str">
            <v>Sqm</v>
          </cell>
          <cell r="D84">
            <v>276</v>
          </cell>
          <cell r="E84">
            <v>0</v>
          </cell>
          <cell r="F84">
            <v>0</v>
          </cell>
          <cell r="G84">
            <v>0</v>
          </cell>
          <cell r="H84">
            <v>0</v>
          </cell>
          <cell r="J84">
            <v>0</v>
          </cell>
          <cell r="K84">
            <v>0</v>
          </cell>
          <cell r="L84">
            <v>0</v>
          </cell>
          <cell r="N84">
            <v>0</v>
          </cell>
          <cell r="O84">
            <v>0</v>
          </cell>
          <cell r="P84">
            <v>0</v>
          </cell>
          <cell r="R84">
            <v>0</v>
          </cell>
          <cell r="S84">
            <v>0</v>
          </cell>
          <cell r="T84">
            <v>0</v>
          </cell>
          <cell r="V84">
            <v>0</v>
          </cell>
          <cell r="W84">
            <v>0</v>
          </cell>
          <cell r="X84">
            <v>0</v>
          </cell>
        </row>
        <row r="85">
          <cell r="A85" t="str">
            <v>MW 6.4 (2)</v>
          </cell>
          <cell r="B85" t="str">
            <v>115mm thick brick partition wall in First Floor</v>
          </cell>
          <cell r="C85" t="str">
            <v>Sqm</v>
          </cell>
          <cell r="D85">
            <v>276</v>
          </cell>
          <cell r="E85">
            <v>0</v>
          </cell>
          <cell r="F85">
            <v>0</v>
          </cell>
          <cell r="G85">
            <v>0</v>
          </cell>
          <cell r="H85">
            <v>0</v>
          </cell>
          <cell r="J85">
            <v>0</v>
          </cell>
          <cell r="K85">
            <v>0</v>
          </cell>
          <cell r="L85">
            <v>0</v>
          </cell>
          <cell r="N85">
            <v>0</v>
          </cell>
          <cell r="O85">
            <v>0</v>
          </cell>
          <cell r="P85">
            <v>0</v>
          </cell>
          <cell r="R85">
            <v>0</v>
          </cell>
          <cell r="S85">
            <v>0</v>
          </cell>
          <cell r="T85">
            <v>0</v>
          </cell>
          <cell r="V85">
            <v>0</v>
          </cell>
          <cell r="W85">
            <v>0</v>
          </cell>
          <cell r="X85">
            <v>0</v>
          </cell>
        </row>
        <row r="86">
          <cell r="A86" t="str">
            <v>MW 6.4 (3)</v>
          </cell>
          <cell r="B86" t="str">
            <v>115mm thick brick partition wall in Second Floor</v>
          </cell>
          <cell r="C86" t="str">
            <v>Sqm</v>
          </cell>
          <cell r="D86">
            <v>276</v>
          </cell>
          <cell r="E86">
            <v>0</v>
          </cell>
          <cell r="F86">
            <v>0</v>
          </cell>
          <cell r="G86">
            <v>0</v>
          </cell>
          <cell r="H86">
            <v>0</v>
          </cell>
          <cell r="J86">
            <v>0</v>
          </cell>
          <cell r="K86">
            <v>0</v>
          </cell>
          <cell r="L86">
            <v>0</v>
          </cell>
          <cell r="N86">
            <v>0</v>
          </cell>
          <cell r="O86">
            <v>0</v>
          </cell>
          <cell r="P86">
            <v>0</v>
          </cell>
          <cell r="R86">
            <v>0</v>
          </cell>
          <cell r="S86">
            <v>0</v>
          </cell>
          <cell r="T86">
            <v>0</v>
          </cell>
          <cell r="V86">
            <v>0</v>
          </cell>
          <cell r="W86">
            <v>0</v>
          </cell>
          <cell r="X86">
            <v>0</v>
          </cell>
        </row>
        <row r="87">
          <cell r="A87" t="str">
            <v>MW 6.4 (4)</v>
          </cell>
          <cell r="B87" t="str">
            <v>115mm thick brick partition wall inTerrace Floor</v>
          </cell>
          <cell r="C87" t="str">
            <v>Sqm</v>
          </cell>
          <cell r="D87">
            <v>276</v>
          </cell>
          <cell r="E87">
            <v>0</v>
          </cell>
          <cell r="F87">
            <v>0</v>
          </cell>
          <cell r="G87">
            <v>0</v>
          </cell>
          <cell r="H87">
            <v>0</v>
          </cell>
          <cell r="J87">
            <v>0</v>
          </cell>
          <cell r="K87">
            <v>0</v>
          </cell>
          <cell r="L87">
            <v>0</v>
          </cell>
          <cell r="N87">
            <v>0</v>
          </cell>
          <cell r="O87">
            <v>0</v>
          </cell>
          <cell r="P87">
            <v>0</v>
          </cell>
          <cell r="R87">
            <v>0</v>
          </cell>
          <cell r="S87">
            <v>0</v>
          </cell>
          <cell r="T87">
            <v>0</v>
          </cell>
          <cell r="V87">
            <v>0</v>
          </cell>
          <cell r="W87">
            <v>0</v>
          </cell>
          <cell r="X87">
            <v>0</v>
          </cell>
        </row>
        <row r="88">
          <cell r="A88" t="str">
            <v>MW 6.5 (1)</v>
          </cell>
          <cell r="B88" t="str">
            <v>230mm thk. masonry in CM 1:6 Ground Floor</v>
          </cell>
          <cell r="C88" t="str">
            <v>Cum</v>
          </cell>
          <cell r="D88">
            <v>1789</v>
          </cell>
          <cell r="E88">
            <v>0</v>
          </cell>
          <cell r="F88">
            <v>0</v>
          </cell>
          <cell r="G88">
            <v>0</v>
          </cell>
          <cell r="H88">
            <v>0</v>
          </cell>
          <cell r="J88">
            <v>0</v>
          </cell>
          <cell r="K88">
            <v>0</v>
          </cell>
          <cell r="L88">
            <v>0</v>
          </cell>
          <cell r="N88">
            <v>0</v>
          </cell>
          <cell r="O88">
            <v>0</v>
          </cell>
          <cell r="P88">
            <v>0</v>
          </cell>
          <cell r="R88">
            <v>0</v>
          </cell>
          <cell r="S88">
            <v>0</v>
          </cell>
          <cell r="T88">
            <v>0</v>
          </cell>
          <cell r="V88">
            <v>0</v>
          </cell>
          <cell r="W88">
            <v>0</v>
          </cell>
          <cell r="X88">
            <v>0</v>
          </cell>
        </row>
        <row r="89">
          <cell r="A89" t="str">
            <v>MW 6.5 (2)</v>
          </cell>
          <cell r="B89" t="str">
            <v>230mm thk. masonry in CM 1:6 First Floor</v>
          </cell>
          <cell r="C89" t="str">
            <v>Cum</v>
          </cell>
          <cell r="D89">
            <v>1789</v>
          </cell>
          <cell r="E89">
            <v>0</v>
          </cell>
          <cell r="F89">
            <v>0</v>
          </cell>
          <cell r="G89">
            <v>0</v>
          </cell>
          <cell r="H89">
            <v>0</v>
          </cell>
          <cell r="J89">
            <v>0</v>
          </cell>
          <cell r="K89">
            <v>0</v>
          </cell>
          <cell r="L89">
            <v>0</v>
          </cell>
          <cell r="N89">
            <v>0</v>
          </cell>
          <cell r="O89">
            <v>0</v>
          </cell>
          <cell r="P89">
            <v>0</v>
          </cell>
          <cell r="R89">
            <v>0</v>
          </cell>
          <cell r="S89">
            <v>0</v>
          </cell>
          <cell r="T89">
            <v>0</v>
          </cell>
          <cell r="V89">
            <v>0</v>
          </cell>
          <cell r="W89">
            <v>0</v>
          </cell>
          <cell r="X89">
            <v>0</v>
          </cell>
        </row>
        <row r="90">
          <cell r="A90" t="str">
            <v>MW 6.5 (3)</v>
          </cell>
          <cell r="B90" t="str">
            <v>230mm thk. masonry in CM 1:6 Second Floor</v>
          </cell>
          <cell r="C90" t="str">
            <v>Cum</v>
          </cell>
          <cell r="D90">
            <v>1789</v>
          </cell>
          <cell r="E90">
            <v>0</v>
          </cell>
          <cell r="F90">
            <v>0</v>
          </cell>
          <cell r="G90">
            <v>0</v>
          </cell>
          <cell r="H90">
            <v>0</v>
          </cell>
          <cell r="J90">
            <v>0</v>
          </cell>
          <cell r="K90">
            <v>0</v>
          </cell>
          <cell r="L90">
            <v>0</v>
          </cell>
          <cell r="N90">
            <v>0</v>
          </cell>
          <cell r="O90">
            <v>0</v>
          </cell>
          <cell r="P90">
            <v>0</v>
          </cell>
          <cell r="R90">
            <v>0</v>
          </cell>
          <cell r="S90">
            <v>0</v>
          </cell>
          <cell r="T90">
            <v>0</v>
          </cell>
          <cell r="V90">
            <v>0</v>
          </cell>
          <cell r="W90">
            <v>0</v>
          </cell>
          <cell r="X90">
            <v>0</v>
          </cell>
        </row>
        <row r="91">
          <cell r="A91" t="str">
            <v>MW 6.5 (4)</v>
          </cell>
          <cell r="B91" t="str">
            <v>230mm thk. masonry in CM 1:6 Third Floor</v>
          </cell>
          <cell r="C91" t="str">
            <v>Cum</v>
          </cell>
          <cell r="D91">
            <v>1789</v>
          </cell>
          <cell r="E91">
            <v>0</v>
          </cell>
          <cell r="F91">
            <v>0</v>
          </cell>
          <cell r="G91">
            <v>0</v>
          </cell>
          <cell r="H91">
            <v>0</v>
          </cell>
          <cell r="J91">
            <v>0</v>
          </cell>
          <cell r="K91">
            <v>0</v>
          </cell>
          <cell r="L91">
            <v>0</v>
          </cell>
          <cell r="N91">
            <v>0</v>
          </cell>
          <cell r="O91">
            <v>0</v>
          </cell>
          <cell r="P91">
            <v>0</v>
          </cell>
          <cell r="R91">
            <v>0</v>
          </cell>
          <cell r="S91">
            <v>0</v>
          </cell>
          <cell r="T91">
            <v>0</v>
          </cell>
          <cell r="V91">
            <v>0</v>
          </cell>
          <cell r="W91">
            <v>0</v>
          </cell>
          <cell r="X91">
            <v>0</v>
          </cell>
        </row>
        <row r="92">
          <cell r="A92" t="str">
            <v>MW 6.6</v>
          </cell>
          <cell r="B92" t="str">
            <v xml:space="preserve"> solid block work of 40x20x20cm with CM 1:6 </v>
          </cell>
          <cell r="C92" t="str">
            <v>Sqm</v>
          </cell>
          <cell r="D92">
            <v>378</v>
          </cell>
          <cell r="E92">
            <v>0</v>
          </cell>
          <cell r="F92">
            <v>0</v>
          </cell>
          <cell r="G92">
            <v>0</v>
          </cell>
          <cell r="H92">
            <v>0</v>
          </cell>
          <cell r="J92">
            <v>0</v>
          </cell>
          <cell r="K92">
            <v>0</v>
          </cell>
          <cell r="L92">
            <v>0</v>
          </cell>
          <cell r="N92">
            <v>0</v>
          </cell>
          <cell r="O92">
            <v>0</v>
          </cell>
          <cell r="P92">
            <v>0</v>
          </cell>
          <cell r="R92">
            <v>0</v>
          </cell>
          <cell r="S92">
            <v>0</v>
          </cell>
          <cell r="T92">
            <v>0</v>
          </cell>
          <cell r="V92">
            <v>0</v>
          </cell>
          <cell r="W92">
            <v>0</v>
          </cell>
          <cell r="X92">
            <v>0</v>
          </cell>
        </row>
        <row r="93">
          <cell r="A93" t="str">
            <v>PL 7.1 (1)</v>
          </cell>
          <cell r="B93" t="str">
            <v>Plastering  in CM 1:4, 12mm thk including providing plaster mesh Ground Floor</v>
          </cell>
          <cell r="C93" t="str">
            <v>Sqm</v>
          </cell>
          <cell r="D93">
            <v>106</v>
          </cell>
          <cell r="E93">
            <v>0</v>
          </cell>
          <cell r="F93">
            <v>0</v>
          </cell>
          <cell r="G93">
            <v>0</v>
          </cell>
          <cell r="H93">
            <v>0</v>
          </cell>
          <cell r="J93">
            <v>0</v>
          </cell>
          <cell r="K93">
            <v>0</v>
          </cell>
          <cell r="L93">
            <v>0</v>
          </cell>
          <cell r="N93">
            <v>0</v>
          </cell>
          <cell r="O93">
            <v>0</v>
          </cell>
          <cell r="P93">
            <v>0</v>
          </cell>
          <cell r="R93">
            <v>0</v>
          </cell>
          <cell r="S93">
            <v>0</v>
          </cell>
          <cell r="T93">
            <v>0</v>
          </cell>
          <cell r="V93">
            <v>0</v>
          </cell>
          <cell r="W93">
            <v>0</v>
          </cell>
          <cell r="X93">
            <v>0</v>
          </cell>
        </row>
        <row r="94">
          <cell r="A94" t="str">
            <v>PL 7.1 (2)</v>
          </cell>
          <cell r="B94" t="str">
            <v>plastering  in CM 1:4, 12mm thk including providing plaster mesh First Floor</v>
          </cell>
          <cell r="C94" t="str">
            <v>Sqm</v>
          </cell>
          <cell r="D94">
            <v>106</v>
          </cell>
          <cell r="E94">
            <v>0</v>
          </cell>
          <cell r="F94">
            <v>0</v>
          </cell>
          <cell r="G94">
            <v>0</v>
          </cell>
          <cell r="H94">
            <v>0</v>
          </cell>
          <cell r="J94">
            <v>0</v>
          </cell>
          <cell r="K94">
            <v>0</v>
          </cell>
          <cell r="L94">
            <v>0</v>
          </cell>
          <cell r="N94">
            <v>0</v>
          </cell>
          <cell r="O94">
            <v>0</v>
          </cell>
          <cell r="P94">
            <v>0</v>
          </cell>
          <cell r="R94">
            <v>0</v>
          </cell>
          <cell r="S94">
            <v>0</v>
          </cell>
          <cell r="T94">
            <v>0</v>
          </cell>
          <cell r="V94">
            <v>0</v>
          </cell>
          <cell r="W94">
            <v>0</v>
          </cell>
          <cell r="X94">
            <v>0</v>
          </cell>
        </row>
        <row r="95">
          <cell r="A95" t="str">
            <v>PL 7.1 (3)</v>
          </cell>
          <cell r="B95" t="str">
            <v>plastering  in CM 1:4, 12mm thk including providing plaster mesh  Second Floor</v>
          </cell>
          <cell r="C95" t="str">
            <v>Sqm</v>
          </cell>
          <cell r="D95">
            <v>106</v>
          </cell>
          <cell r="E95">
            <v>0</v>
          </cell>
          <cell r="F95">
            <v>0</v>
          </cell>
          <cell r="G95">
            <v>0</v>
          </cell>
          <cell r="H95">
            <v>0</v>
          </cell>
          <cell r="J95">
            <v>0</v>
          </cell>
          <cell r="K95">
            <v>0</v>
          </cell>
          <cell r="L95">
            <v>0</v>
          </cell>
          <cell r="N95">
            <v>0</v>
          </cell>
          <cell r="O95">
            <v>0</v>
          </cell>
          <cell r="P95">
            <v>0</v>
          </cell>
          <cell r="R95">
            <v>0</v>
          </cell>
          <cell r="S95">
            <v>0</v>
          </cell>
          <cell r="T95">
            <v>0</v>
          </cell>
          <cell r="V95">
            <v>0</v>
          </cell>
          <cell r="W95">
            <v>0</v>
          </cell>
          <cell r="X95">
            <v>0</v>
          </cell>
        </row>
        <row r="96">
          <cell r="A96" t="str">
            <v>PL 7.1 (4)</v>
          </cell>
          <cell r="B96" t="str">
            <v>plastering  in CM 1:4, 12mm thk including providing plaster mesh Terrace Floor</v>
          </cell>
          <cell r="C96" t="str">
            <v>Sqm</v>
          </cell>
          <cell r="D96">
            <v>106</v>
          </cell>
          <cell r="E96">
            <v>0</v>
          </cell>
          <cell r="F96">
            <v>0</v>
          </cell>
          <cell r="G96">
            <v>0</v>
          </cell>
          <cell r="H96">
            <v>0</v>
          </cell>
          <cell r="J96">
            <v>0</v>
          </cell>
          <cell r="K96">
            <v>0</v>
          </cell>
          <cell r="L96">
            <v>0</v>
          </cell>
          <cell r="N96">
            <v>0</v>
          </cell>
          <cell r="O96">
            <v>0</v>
          </cell>
          <cell r="P96">
            <v>0</v>
          </cell>
          <cell r="R96">
            <v>0</v>
          </cell>
          <cell r="S96">
            <v>0</v>
          </cell>
          <cell r="T96">
            <v>0</v>
          </cell>
          <cell r="V96">
            <v>0</v>
          </cell>
          <cell r="W96">
            <v>0</v>
          </cell>
          <cell r="X96">
            <v>0</v>
          </cell>
        </row>
        <row r="97">
          <cell r="A97" t="str">
            <v>PL 7.2 (1)</v>
          </cell>
          <cell r="B97" t="str">
            <v>Internal plastering to masonry in CM 1:6 Ground Floor</v>
          </cell>
          <cell r="C97" t="str">
            <v>Sqm</v>
          </cell>
          <cell r="D97">
            <v>94</v>
          </cell>
          <cell r="E97">
            <v>0</v>
          </cell>
          <cell r="F97">
            <v>0</v>
          </cell>
          <cell r="G97">
            <v>0</v>
          </cell>
          <cell r="H97">
            <v>0</v>
          </cell>
          <cell r="J97">
            <v>0</v>
          </cell>
          <cell r="K97">
            <v>0</v>
          </cell>
          <cell r="L97">
            <v>0</v>
          </cell>
          <cell r="N97">
            <v>0</v>
          </cell>
          <cell r="O97">
            <v>0</v>
          </cell>
          <cell r="P97">
            <v>0</v>
          </cell>
          <cell r="R97">
            <v>0</v>
          </cell>
          <cell r="S97">
            <v>0</v>
          </cell>
          <cell r="T97">
            <v>0</v>
          </cell>
          <cell r="V97">
            <v>0</v>
          </cell>
          <cell r="W97">
            <v>0</v>
          </cell>
          <cell r="X97">
            <v>0</v>
          </cell>
        </row>
        <row r="98">
          <cell r="A98" t="str">
            <v>PL 7.2 (2)</v>
          </cell>
          <cell r="B98" t="str">
            <v>Internal plastering to masonry in CM 1:6 First Floor</v>
          </cell>
          <cell r="C98" t="str">
            <v>Sqm</v>
          </cell>
          <cell r="D98">
            <v>94</v>
          </cell>
          <cell r="E98">
            <v>0</v>
          </cell>
          <cell r="F98">
            <v>0</v>
          </cell>
          <cell r="G98">
            <v>0</v>
          </cell>
          <cell r="H98">
            <v>0</v>
          </cell>
          <cell r="J98">
            <v>0</v>
          </cell>
          <cell r="K98">
            <v>0</v>
          </cell>
          <cell r="L98">
            <v>0</v>
          </cell>
          <cell r="N98">
            <v>0</v>
          </cell>
          <cell r="O98">
            <v>0</v>
          </cell>
          <cell r="P98">
            <v>0</v>
          </cell>
          <cell r="R98">
            <v>0</v>
          </cell>
          <cell r="S98">
            <v>0</v>
          </cell>
          <cell r="T98">
            <v>0</v>
          </cell>
          <cell r="V98">
            <v>0</v>
          </cell>
          <cell r="W98">
            <v>0</v>
          </cell>
          <cell r="X98">
            <v>0</v>
          </cell>
        </row>
        <row r="99">
          <cell r="A99" t="str">
            <v>PL 7.2 (3)</v>
          </cell>
          <cell r="B99" t="str">
            <v>Internal plastering to masonry in CM 1:6 Second Floor</v>
          </cell>
          <cell r="C99" t="str">
            <v>Sqm</v>
          </cell>
          <cell r="D99">
            <v>94</v>
          </cell>
          <cell r="E99">
            <v>0</v>
          </cell>
          <cell r="F99">
            <v>0</v>
          </cell>
          <cell r="G99">
            <v>0</v>
          </cell>
          <cell r="H99">
            <v>0</v>
          </cell>
          <cell r="J99">
            <v>0</v>
          </cell>
          <cell r="K99">
            <v>0</v>
          </cell>
          <cell r="L99">
            <v>0</v>
          </cell>
          <cell r="N99">
            <v>0</v>
          </cell>
          <cell r="O99">
            <v>0</v>
          </cell>
          <cell r="P99">
            <v>0</v>
          </cell>
          <cell r="R99">
            <v>0</v>
          </cell>
          <cell r="S99">
            <v>0</v>
          </cell>
          <cell r="T99">
            <v>0</v>
          </cell>
          <cell r="V99">
            <v>0</v>
          </cell>
          <cell r="W99">
            <v>0</v>
          </cell>
          <cell r="X99">
            <v>0</v>
          </cell>
        </row>
        <row r="100">
          <cell r="A100" t="str">
            <v>PL 7.2 (4)</v>
          </cell>
          <cell r="B100" t="str">
            <v>Internal plastering to masonry in CM 1:6 Terrace Floor</v>
          </cell>
          <cell r="C100" t="str">
            <v>Sqm</v>
          </cell>
          <cell r="D100">
            <v>94</v>
          </cell>
          <cell r="E100">
            <v>0</v>
          </cell>
          <cell r="F100">
            <v>0</v>
          </cell>
          <cell r="G100">
            <v>0</v>
          </cell>
          <cell r="H100">
            <v>0</v>
          </cell>
          <cell r="J100">
            <v>0</v>
          </cell>
          <cell r="K100">
            <v>0</v>
          </cell>
          <cell r="L100">
            <v>0</v>
          </cell>
          <cell r="N100">
            <v>0</v>
          </cell>
          <cell r="O100">
            <v>0</v>
          </cell>
          <cell r="P100">
            <v>0</v>
          </cell>
          <cell r="R100">
            <v>0</v>
          </cell>
          <cell r="S100">
            <v>0</v>
          </cell>
          <cell r="T100">
            <v>0</v>
          </cell>
          <cell r="V100">
            <v>0</v>
          </cell>
          <cell r="W100">
            <v>0</v>
          </cell>
          <cell r="X100">
            <v>0</v>
          </cell>
        </row>
        <row r="101">
          <cell r="A101" t="str">
            <v>PL 7.3</v>
          </cell>
          <cell r="B101" t="str">
            <v>plastering to external surface of masonry 20mm thk as per directions in CM 1:6</v>
          </cell>
          <cell r="C101" t="str">
            <v>Sqm</v>
          </cell>
          <cell r="D101">
            <v>119</v>
          </cell>
          <cell r="E101">
            <v>0</v>
          </cell>
          <cell r="F101">
            <v>0</v>
          </cell>
          <cell r="G101">
            <v>0</v>
          </cell>
          <cell r="H101">
            <v>0</v>
          </cell>
          <cell r="J101">
            <v>0</v>
          </cell>
          <cell r="K101">
            <v>0</v>
          </cell>
          <cell r="L101">
            <v>0</v>
          </cell>
          <cell r="N101">
            <v>0</v>
          </cell>
          <cell r="O101">
            <v>0</v>
          </cell>
          <cell r="P101">
            <v>0</v>
          </cell>
          <cell r="R101">
            <v>0</v>
          </cell>
          <cell r="S101">
            <v>0</v>
          </cell>
          <cell r="T101">
            <v>0</v>
          </cell>
          <cell r="V101">
            <v>0</v>
          </cell>
          <cell r="W101">
            <v>0</v>
          </cell>
          <cell r="X101">
            <v>0</v>
          </cell>
        </row>
        <row r="102">
          <cell r="A102" t="str">
            <v>PL 7.4</v>
          </cell>
          <cell r="B102" t="str">
            <v xml:space="preserve">Providing plastering to plinth surface of masonry 25mm thick as per directions in CM 1:6 </v>
          </cell>
          <cell r="C102" t="str">
            <v>Sqm</v>
          </cell>
          <cell r="D102">
            <v>119</v>
          </cell>
          <cell r="E102">
            <v>0</v>
          </cell>
          <cell r="F102">
            <v>0</v>
          </cell>
          <cell r="G102">
            <v>0</v>
          </cell>
          <cell r="H102">
            <v>0</v>
          </cell>
          <cell r="J102">
            <v>0</v>
          </cell>
          <cell r="K102">
            <v>0</v>
          </cell>
          <cell r="L102">
            <v>0</v>
          </cell>
          <cell r="N102">
            <v>0</v>
          </cell>
          <cell r="O102">
            <v>0</v>
          </cell>
          <cell r="P102">
            <v>0</v>
          </cell>
          <cell r="R102">
            <v>0</v>
          </cell>
          <cell r="S102">
            <v>0</v>
          </cell>
          <cell r="T102">
            <v>0</v>
          </cell>
          <cell r="V102">
            <v>0</v>
          </cell>
          <cell r="W102">
            <v>0</v>
          </cell>
          <cell r="X102">
            <v>0</v>
          </cell>
        </row>
        <row r="103">
          <cell r="A103" t="str">
            <v>PL 7.5</v>
          </cell>
          <cell r="B103" t="str">
            <v xml:space="preserve">Providing pointing to size stone masonry in CM 1:3 </v>
          </cell>
          <cell r="C103" t="str">
            <v>Sqm</v>
          </cell>
          <cell r="D103">
            <v>46</v>
          </cell>
          <cell r="E103">
            <v>0</v>
          </cell>
          <cell r="F103">
            <v>0</v>
          </cell>
          <cell r="G103">
            <v>0</v>
          </cell>
          <cell r="H103">
            <v>0</v>
          </cell>
          <cell r="J103">
            <v>0</v>
          </cell>
          <cell r="K103">
            <v>0</v>
          </cell>
          <cell r="L103">
            <v>0</v>
          </cell>
          <cell r="N103">
            <v>0</v>
          </cell>
          <cell r="O103">
            <v>0</v>
          </cell>
          <cell r="P103">
            <v>0</v>
          </cell>
          <cell r="R103">
            <v>0</v>
          </cell>
          <cell r="S103">
            <v>0</v>
          </cell>
          <cell r="T103">
            <v>0</v>
          </cell>
          <cell r="V103">
            <v>0</v>
          </cell>
          <cell r="W103">
            <v>0</v>
          </cell>
          <cell r="X103">
            <v>0</v>
          </cell>
        </row>
        <row r="104">
          <cell r="A104" t="str">
            <v>PL 7.6</v>
          </cell>
          <cell r="B104" t="str">
            <v xml:space="preserve">Plastering 12mm thick over flagging in CM 1:4 </v>
          </cell>
          <cell r="C104" t="str">
            <v>Sqm</v>
          </cell>
          <cell r="D104">
            <v>94</v>
          </cell>
          <cell r="E104">
            <v>0</v>
          </cell>
          <cell r="F104">
            <v>0</v>
          </cell>
          <cell r="G104">
            <v>0</v>
          </cell>
          <cell r="H104">
            <v>0</v>
          </cell>
          <cell r="J104">
            <v>0</v>
          </cell>
          <cell r="K104">
            <v>0</v>
          </cell>
          <cell r="L104">
            <v>0</v>
          </cell>
          <cell r="N104">
            <v>0</v>
          </cell>
          <cell r="O104">
            <v>0</v>
          </cell>
          <cell r="P104">
            <v>0</v>
          </cell>
          <cell r="R104">
            <v>0</v>
          </cell>
          <cell r="S104">
            <v>0</v>
          </cell>
          <cell r="T104">
            <v>0</v>
          </cell>
          <cell r="V104">
            <v>0</v>
          </cell>
          <cell r="W104">
            <v>0</v>
          </cell>
          <cell r="X104">
            <v>0</v>
          </cell>
        </row>
        <row r="105">
          <cell r="A105" t="str">
            <v>PL 7.7</v>
          </cell>
          <cell r="B105" t="str">
            <v xml:space="preserve">Providing 15mm thk rough plastering in toilet in CM 1:4 </v>
          </cell>
          <cell r="C105" t="str">
            <v>Sqm</v>
          </cell>
          <cell r="D105">
            <v>85</v>
          </cell>
          <cell r="E105">
            <v>0</v>
          </cell>
          <cell r="F105">
            <v>0</v>
          </cell>
          <cell r="G105">
            <v>0</v>
          </cell>
          <cell r="H105">
            <v>0</v>
          </cell>
          <cell r="J105">
            <v>0</v>
          </cell>
          <cell r="K105">
            <v>0</v>
          </cell>
          <cell r="L105">
            <v>0</v>
          </cell>
          <cell r="N105">
            <v>0</v>
          </cell>
          <cell r="O105">
            <v>0</v>
          </cell>
          <cell r="P105">
            <v>0</v>
          </cell>
          <cell r="R105">
            <v>0</v>
          </cell>
          <cell r="S105">
            <v>0</v>
          </cell>
          <cell r="T105">
            <v>0</v>
          </cell>
          <cell r="V105">
            <v>0</v>
          </cell>
          <cell r="W105">
            <v>0</v>
          </cell>
          <cell r="X105">
            <v>0</v>
          </cell>
        </row>
        <row r="106">
          <cell r="A106" t="str">
            <v>PL 7.8</v>
          </cell>
          <cell r="B106" t="str">
            <v>Providing plastering to sunken portion in CM 1:4, 12mm thk with water proof compound at 1 kg per bag</v>
          </cell>
          <cell r="C106" t="str">
            <v>Sqm</v>
          </cell>
          <cell r="D106">
            <v>122</v>
          </cell>
          <cell r="E106">
            <v>0</v>
          </cell>
          <cell r="F106">
            <v>0</v>
          </cell>
          <cell r="G106">
            <v>0</v>
          </cell>
          <cell r="H106">
            <v>0</v>
          </cell>
          <cell r="J106">
            <v>0</v>
          </cell>
          <cell r="K106">
            <v>0</v>
          </cell>
          <cell r="L106">
            <v>0</v>
          </cell>
          <cell r="N106">
            <v>0</v>
          </cell>
          <cell r="O106">
            <v>0</v>
          </cell>
          <cell r="P106">
            <v>0</v>
          </cell>
          <cell r="R106">
            <v>0</v>
          </cell>
          <cell r="S106">
            <v>0</v>
          </cell>
          <cell r="T106">
            <v>0</v>
          </cell>
          <cell r="V106">
            <v>0</v>
          </cell>
          <cell r="W106">
            <v>0</v>
          </cell>
          <cell r="X106">
            <v>0</v>
          </cell>
        </row>
        <row r="107">
          <cell r="A107" t="str">
            <v>PL 7.8 (a)</v>
          </cell>
          <cell r="B107" t="str">
            <v xml:space="preserve"> - Do - Water Tank</v>
          </cell>
          <cell r="C107" t="str">
            <v>Sqm</v>
          </cell>
          <cell r="D107">
            <v>139</v>
          </cell>
          <cell r="E107">
            <v>0</v>
          </cell>
          <cell r="F107">
            <v>0</v>
          </cell>
          <cell r="G107">
            <v>0</v>
          </cell>
          <cell r="H107">
            <v>0</v>
          </cell>
          <cell r="J107">
            <v>0</v>
          </cell>
          <cell r="K107">
            <v>0</v>
          </cell>
          <cell r="L107">
            <v>0</v>
          </cell>
          <cell r="N107">
            <v>0</v>
          </cell>
          <cell r="O107">
            <v>0</v>
          </cell>
          <cell r="P107">
            <v>0</v>
          </cell>
          <cell r="R107">
            <v>0</v>
          </cell>
          <cell r="S107">
            <v>0</v>
          </cell>
          <cell r="T107">
            <v>0</v>
          </cell>
          <cell r="V107">
            <v>0</v>
          </cell>
          <cell r="W107">
            <v>0</v>
          </cell>
          <cell r="X107">
            <v>0</v>
          </cell>
        </row>
        <row r="108">
          <cell r="A108" t="str">
            <v>PL 7.9</v>
          </cell>
          <cell r="B108" t="str">
            <v>Providing 12mm thk plastering grooves of 15-20mm thk. and 10mm deep in CM 1:6</v>
          </cell>
          <cell r="C108" t="str">
            <v>Rmt</v>
          </cell>
          <cell r="D108">
            <v>18</v>
          </cell>
          <cell r="E108">
            <v>0</v>
          </cell>
          <cell r="F108">
            <v>0</v>
          </cell>
          <cell r="G108">
            <v>0</v>
          </cell>
          <cell r="H108">
            <v>0</v>
          </cell>
          <cell r="J108">
            <v>0</v>
          </cell>
          <cell r="K108">
            <v>0</v>
          </cell>
          <cell r="L108">
            <v>0</v>
          </cell>
          <cell r="N108">
            <v>0</v>
          </cell>
          <cell r="O108">
            <v>0</v>
          </cell>
          <cell r="P108">
            <v>0</v>
          </cell>
          <cell r="R108">
            <v>0</v>
          </cell>
          <cell r="S108">
            <v>0</v>
          </cell>
          <cell r="T108">
            <v>0</v>
          </cell>
          <cell r="V108">
            <v>0</v>
          </cell>
          <cell r="W108">
            <v>0</v>
          </cell>
          <cell r="X108">
            <v>0</v>
          </cell>
        </row>
        <row r="109">
          <cell r="A109" t="str">
            <v>PL 7.10</v>
          </cell>
          <cell r="B109" t="str">
            <v xml:space="preserve">Providing Plastering to drain surface of masonry 15mm thk in CM 1:4 </v>
          </cell>
          <cell r="C109" t="str">
            <v>Sqm</v>
          </cell>
          <cell r="D109">
            <v>94</v>
          </cell>
          <cell r="E109">
            <v>0</v>
          </cell>
          <cell r="F109">
            <v>0</v>
          </cell>
          <cell r="G109">
            <v>0</v>
          </cell>
          <cell r="H109">
            <v>0</v>
          </cell>
          <cell r="J109">
            <v>0</v>
          </cell>
          <cell r="K109">
            <v>0</v>
          </cell>
          <cell r="L109">
            <v>0</v>
          </cell>
          <cell r="N109">
            <v>0</v>
          </cell>
          <cell r="O109">
            <v>0</v>
          </cell>
          <cell r="P109">
            <v>0</v>
          </cell>
          <cell r="R109">
            <v>0</v>
          </cell>
          <cell r="S109">
            <v>0</v>
          </cell>
          <cell r="T109">
            <v>0</v>
          </cell>
          <cell r="V109">
            <v>0</v>
          </cell>
          <cell r="W109">
            <v>0</v>
          </cell>
          <cell r="X109">
            <v>0</v>
          </cell>
        </row>
        <row r="110">
          <cell r="A110" t="str">
            <v>PL 7.11</v>
          </cell>
          <cell r="B110" t="str">
            <v>Providing plastering to water tank outer surface of 15mm thk  in CM 1:4</v>
          </cell>
          <cell r="C110" t="str">
            <v>Sqm</v>
          </cell>
          <cell r="D110">
            <v>119</v>
          </cell>
          <cell r="E110">
            <v>0</v>
          </cell>
          <cell r="F110">
            <v>0</v>
          </cell>
          <cell r="G110">
            <v>0</v>
          </cell>
          <cell r="H110">
            <v>0</v>
          </cell>
          <cell r="J110">
            <v>0</v>
          </cell>
          <cell r="K110">
            <v>0</v>
          </cell>
          <cell r="L110">
            <v>0</v>
          </cell>
          <cell r="N110">
            <v>0</v>
          </cell>
          <cell r="O110">
            <v>0</v>
          </cell>
          <cell r="P110">
            <v>0</v>
          </cell>
          <cell r="R110">
            <v>0</v>
          </cell>
          <cell r="S110">
            <v>0</v>
          </cell>
          <cell r="T110">
            <v>0</v>
          </cell>
          <cell r="V110">
            <v>0</v>
          </cell>
          <cell r="W110">
            <v>0</v>
          </cell>
          <cell r="X110">
            <v>0</v>
          </cell>
        </row>
        <row r="111">
          <cell r="A111" t="str">
            <v>FL 8.1</v>
          </cell>
          <cell r="B111" t="str">
            <v>Providing &amp; laying granolithic flooring 40mm thk.</v>
          </cell>
          <cell r="C111" t="str">
            <v>Sqm</v>
          </cell>
          <cell r="D111">
            <v>120</v>
          </cell>
          <cell r="E111">
            <v>0</v>
          </cell>
          <cell r="F111">
            <v>0</v>
          </cell>
          <cell r="G111">
            <v>0</v>
          </cell>
          <cell r="H111">
            <v>0</v>
          </cell>
          <cell r="J111">
            <v>0</v>
          </cell>
          <cell r="K111">
            <v>0</v>
          </cell>
          <cell r="L111">
            <v>0</v>
          </cell>
          <cell r="N111">
            <v>0</v>
          </cell>
          <cell r="O111">
            <v>0</v>
          </cell>
          <cell r="P111">
            <v>0</v>
          </cell>
          <cell r="R111">
            <v>0</v>
          </cell>
          <cell r="S111">
            <v>0</v>
          </cell>
          <cell r="T111">
            <v>0</v>
          </cell>
          <cell r="V111">
            <v>0</v>
          </cell>
          <cell r="W111">
            <v>0</v>
          </cell>
          <cell r="X111">
            <v>0</v>
          </cell>
        </row>
        <row r="112">
          <cell r="A112" t="str">
            <v>FL 8.2</v>
          </cell>
          <cell r="B112" t="str">
            <v xml:space="preserve">Pressed clay tiles laid in CM 1:3 pointed with DICTAMENT-DM </v>
          </cell>
          <cell r="C112" t="str">
            <v>Sqm</v>
          </cell>
          <cell r="D112">
            <v>251</v>
          </cell>
          <cell r="E112">
            <v>0</v>
          </cell>
          <cell r="F112">
            <v>0</v>
          </cell>
          <cell r="G112">
            <v>0</v>
          </cell>
          <cell r="H112">
            <v>0</v>
          </cell>
          <cell r="J112">
            <v>0</v>
          </cell>
          <cell r="K112">
            <v>0</v>
          </cell>
          <cell r="L112">
            <v>0</v>
          </cell>
          <cell r="N112">
            <v>0</v>
          </cell>
          <cell r="O112">
            <v>0</v>
          </cell>
          <cell r="P112">
            <v>0</v>
          </cell>
          <cell r="R112">
            <v>0</v>
          </cell>
          <cell r="S112">
            <v>0</v>
          </cell>
          <cell r="T112">
            <v>0</v>
          </cell>
          <cell r="V112">
            <v>0</v>
          </cell>
          <cell r="W112">
            <v>0</v>
          </cell>
          <cell r="X112">
            <v>0</v>
          </cell>
        </row>
        <row r="113">
          <cell r="A113" t="str">
            <v>DW 9.1</v>
          </cell>
          <cell r="B113" t="str">
            <v>Aluminium door/windows for main door</v>
          </cell>
          <cell r="C113" t="str">
            <v>Sqm</v>
          </cell>
          <cell r="D113">
            <v>5067</v>
          </cell>
          <cell r="E113">
            <v>0</v>
          </cell>
          <cell r="F113">
            <v>0</v>
          </cell>
          <cell r="G113">
            <v>0</v>
          </cell>
          <cell r="H113">
            <v>0</v>
          </cell>
          <cell r="J113">
            <v>0</v>
          </cell>
          <cell r="K113">
            <v>0</v>
          </cell>
          <cell r="L113">
            <v>0</v>
          </cell>
          <cell r="N113">
            <v>0</v>
          </cell>
          <cell r="O113">
            <v>0</v>
          </cell>
          <cell r="P113">
            <v>0</v>
          </cell>
          <cell r="R113">
            <v>0</v>
          </cell>
          <cell r="S113">
            <v>0</v>
          </cell>
          <cell r="T113">
            <v>0</v>
          </cell>
          <cell r="V113">
            <v>0</v>
          </cell>
          <cell r="W113">
            <v>0</v>
          </cell>
          <cell r="X113">
            <v>0</v>
          </cell>
        </row>
        <row r="114">
          <cell r="A114" t="str">
            <v>DW 9.2</v>
          </cell>
          <cell r="B114" t="str">
            <v>Providing &amp; fixing powder coated aluminium doors as per the following specifications at all levels.</v>
          </cell>
          <cell r="C114" t="str">
            <v>Sqm</v>
          </cell>
          <cell r="D114">
            <v>8955</v>
          </cell>
          <cell r="E114">
            <v>0</v>
          </cell>
          <cell r="F114">
            <v>0</v>
          </cell>
          <cell r="G114">
            <v>0</v>
          </cell>
          <cell r="H114">
            <v>0</v>
          </cell>
          <cell r="J114">
            <v>0</v>
          </cell>
          <cell r="K114">
            <v>0</v>
          </cell>
          <cell r="L114">
            <v>0</v>
          </cell>
          <cell r="N114">
            <v>0</v>
          </cell>
          <cell r="O114">
            <v>0</v>
          </cell>
          <cell r="P114">
            <v>0</v>
          </cell>
          <cell r="R114">
            <v>0</v>
          </cell>
          <cell r="S114">
            <v>0</v>
          </cell>
          <cell r="T114">
            <v>0</v>
          </cell>
          <cell r="V114">
            <v>0</v>
          </cell>
          <cell r="W114">
            <v>0</v>
          </cell>
          <cell r="X114">
            <v>0</v>
          </cell>
        </row>
        <row r="115">
          <cell r="A115" t="str">
            <v>DW 9.3</v>
          </cell>
          <cell r="B115" t="str">
            <v>Toile door with teak wood frame phenol bonded plywood</v>
          </cell>
          <cell r="C115" t="str">
            <v>Sqm</v>
          </cell>
          <cell r="D115">
            <v>5220</v>
          </cell>
          <cell r="E115">
            <v>0</v>
          </cell>
          <cell r="F115">
            <v>0</v>
          </cell>
          <cell r="G115">
            <v>0</v>
          </cell>
          <cell r="H115">
            <v>0</v>
          </cell>
          <cell r="J115">
            <v>0</v>
          </cell>
          <cell r="K115">
            <v>0</v>
          </cell>
          <cell r="L115">
            <v>0</v>
          </cell>
          <cell r="N115">
            <v>0</v>
          </cell>
          <cell r="O115">
            <v>0</v>
          </cell>
          <cell r="P115">
            <v>0</v>
          </cell>
          <cell r="R115">
            <v>0</v>
          </cell>
          <cell r="S115">
            <v>0</v>
          </cell>
          <cell r="T115">
            <v>0</v>
          </cell>
          <cell r="V115">
            <v>0</v>
          </cell>
          <cell r="W115">
            <v>0</v>
          </cell>
          <cell r="X115">
            <v>0</v>
          </cell>
        </row>
        <row r="116">
          <cell r="A116" t="str">
            <v>DW 9.4 (a)</v>
          </cell>
          <cell r="B116" t="str">
            <v>Aluminium sliding window fixed at the top openable at the bottom</v>
          </cell>
          <cell r="C116" t="str">
            <v>Sqm</v>
          </cell>
          <cell r="D116">
            <v>4000</v>
          </cell>
          <cell r="E116">
            <v>0</v>
          </cell>
          <cell r="F116">
            <v>0</v>
          </cell>
          <cell r="G116">
            <v>0</v>
          </cell>
          <cell r="H116">
            <v>0</v>
          </cell>
          <cell r="J116">
            <v>0</v>
          </cell>
          <cell r="K116">
            <v>0</v>
          </cell>
          <cell r="L116">
            <v>0</v>
          </cell>
          <cell r="N116">
            <v>0</v>
          </cell>
          <cell r="O116">
            <v>0</v>
          </cell>
          <cell r="P116">
            <v>0</v>
          </cell>
          <cell r="R116">
            <v>0</v>
          </cell>
          <cell r="S116">
            <v>0</v>
          </cell>
          <cell r="T116">
            <v>0</v>
          </cell>
          <cell r="V116">
            <v>0</v>
          </cell>
          <cell r="W116">
            <v>0</v>
          </cell>
          <cell r="X116">
            <v>0</v>
          </cell>
        </row>
        <row r="117">
          <cell r="A117" t="str">
            <v>DW 9.4 (b)</v>
          </cell>
          <cell r="B117" t="str">
            <v>Aluminium sliding window fixed at top and bottom openable at centre</v>
          </cell>
          <cell r="C117" t="str">
            <v>Sqm</v>
          </cell>
          <cell r="D117">
            <v>4200</v>
          </cell>
          <cell r="E117">
            <v>0</v>
          </cell>
          <cell r="F117">
            <v>0</v>
          </cell>
          <cell r="G117">
            <v>0</v>
          </cell>
          <cell r="H117">
            <v>0</v>
          </cell>
          <cell r="J117">
            <v>0</v>
          </cell>
          <cell r="K117">
            <v>0</v>
          </cell>
          <cell r="L117">
            <v>0</v>
          </cell>
          <cell r="N117">
            <v>0</v>
          </cell>
          <cell r="O117">
            <v>0</v>
          </cell>
          <cell r="P117">
            <v>0</v>
          </cell>
          <cell r="R117">
            <v>0</v>
          </cell>
          <cell r="S117">
            <v>0</v>
          </cell>
          <cell r="T117">
            <v>0</v>
          </cell>
          <cell r="V117">
            <v>0</v>
          </cell>
          <cell r="W117">
            <v>0</v>
          </cell>
          <cell r="X117">
            <v>0</v>
          </cell>
        </row>
        <row r="118">
          <cell r="A118" t="str">
            <v>DW 9.5</v>
          </cell>
          <cell r="B118" t="str">
            <v>Thermo vinyl polymer two tracks sliding windows (ELGI or equivalent)</v>
          </cell>
          <cell r="C118" t="str">
            <v>Sqm</v>
          </cell>
          <cell r="D118">
            <v>5220</v>
          </cell>
          <cell r="E118">
            <v>0</v>
          </cell>
          <cell r="F118">
            <v>0</v>
          </cell>
          <cell r="G118">
            <v>0</v>
          </cell>
          <cell r="H118">
            <v>0</v>
          </cell>
          <cell r="J118">
            <v>0</v>
          </cell>
          <cell r="K118">
            <v>0</v>
          </cell>
          <cell r="L118">
            <v>0</v>
          </cell>
          <cell r="N118">
            <v>0</v>
          </cell>
          <cell r="O118">
            <v>0</v>
          </cell>
          <cell r="P118">
            <v>0</v>
          </cell>
          <cell r="R118">
            <v>0</v>
          </cell>
          <cell r="S118">
            <v>0</v>
          </cell>
          <cell r="T118">
            <v>0</v>
          </cell>
          <cell r="V118">
            <v>0</v>
          </cell>
          <cell r="W118">
            <v>0</v>
          </cell>
          <cell r="X118">
            <v>0</v>
          </cell>
        </row>
        <row r="119">
          <cell r="A119" t="str">
            <v>DW 9.6 (1)</v>
          </cell>
          <cell r="B119" t="str">
            <v>Aluminium Sun Breaker Ground Floor</v>
          </cell>
          <cell r="C119" t="str">
            <v>Sqm</v>
          </cell>
          <cell r="D119">
            <v>2121</v>
          </cell>
          <cell r="E119">
            <v>0</v>
          </cell>
          <cell r="F119">
            <v>0</v>
          </cell>
          <cell r="G119">
            <v>0</v>
          </cell>
          <cell r="H119">
            <v>0</v>
          </cell>
          <cell r="J119">
            <v>0</v>
          </cell>
          <cell r="K119">
            <v>0</v>
          </cell>
          <cell r="L119">
            <v>0</v>
          </cell>
          <cell r="N119">
            <v>0</v>
          </cell>
          <cell r="O119">
            <v>0</v>
          </cell>
          <cell r="P119">
            <v>0</v>
          </cell>
          <cell r="R119">
            <v>0</v>
          </cell>
          <cell r="S119">
            <v>0</v>
          </cell>
          <cell r="T119">
            <v>0</v>
          </cell>
          <cell r="V119">
            <v>0</v>
          </cell>
          <cell r="W119">
            <v>0</v>
          </cell>
          <cell r="X119">
            <v>0</v>
          </cell>
        </row>
        <row r="120">
          <cell r="A120" t="str">
            <v>DW 9.6 (2)</v>
          </cell>
          <cell r="B120" t="str">
            <v>Aluminium Sun Breaker First Floor</v>
          </cell>
          <cell r="C120" t="str">
            <v>Sqm</v>
          </cell>
          <cell r="D120">
            <v>2301</v>
          </cell>
          <cell r="E120">
            <v>0</v>
          </cell>
          <cell r="F120">
            <v>0</v>
          </cell>
          <cell r="G120">
            <v>0</v>
          </cell>
          <cell r="H120">
            <v>0</v>
          </cell>
          <cell r="J120">
            <v>0</v>
          </cell>
          <cell r="K120">
            <v>0</v>
          </cell>
          <cell r="L120">
            <v>0</v>
          </cell>
          <cell r="N120">
            <v>0</v>
          </cell>
          <cell r="O120">
            <v>0</v>
          </cell>
          <cell r="P120">
            <v>0</v>
          </cell>
          <cell r="R120">
            <v>0</v>
          </cell>
          <cell r="S120">
            <v>0</v>
          </cell>
          <cell r="T120">
            <v>0</v>
          </cell>
          <cell r="V120">
            <v>0</v>
          </cell>
          <cell r="W120">
            <v>0</v>
          </cell>
          <cell r="X120">
            <v>0</v>
          </cell>
        </row>
        <row r="121">
          <cell r="A121" t="str">
            <v>DW 9.6 (3)</v>
          </cell>
          <cell r="B121" t="str">
            <v>Aluminium Sun Breaker Second Floor</v>
          </cell>
          <cell r="C121" t="str">
            <v>Sqm</v>
          </cell>
          <cell r="D121">
            <v>2481</v>
          </cell>
          <cell r="E121">
            <v>0</v>
          </cell>
          <cell r="F121">
            <v>0</v>
          </cell>
          <cell r="G121">
            <v>0</v>
          </cell>
          <cell r="H121">
            <v>0</v>
          </cell>
          <cell r="J121">
            <v>0</v>
          </cell>
          <cell r="K121">
            <v>0</v>
          </cell>
          <cell r="L121">
            <v>0</v>
          </cell>
          <cell r="N121">
            <v>0</v>
          </cell>
          <cell r="O121">
            <v>0</v>
          </cell>
          <cell r="P121">
            <v>0</v>
          </cell>
          <cell r="R121">
            <v>0</v>
          </cell>
          <cell r="S121">
            <v>0</v>
          </cell>
          <cell r="T121">
            <v>0</v>
          </cell>
          <cell r="V121">
            <v>0</v>
          </cell>
          <cell r="W121">
            <v>0</v>
          </cell>
          <cell r="X121">
            <v>0</v>
          </cell>
        </row>
        <row r="122">
          <cell r="A122" t="str">
            <v>DW 9.7</v>
          </cell>
          <cell r="B122" t="str">
            <v xml:space="preserve">Providing &amp; fixing sliding and folding door using anodised aluminium sections </v>
          </cell>
          <cell r="C122" t="str">
            <v>Sqm</v>
          </cell>
          <cell r="D122">
            <v>4949</v>
          </cell>
          <cell r="E122">
            <v>0</v>
          </cell>
          <cell r="F122">
            <v>0</v>
          </cell>
          <cell r="G122">
            <v>0</v>
          </cell>
          <cell r="H122">
            <v>0</v>
          </cell>
          <cell r="J122">
            <v>0</v>
          </cell>
          <cell r="K122">
            <v>0</v>
          </cell>
          <cell r="L122">
            <v>0</v>
          </cell>
          <cell r="N122">
            <v>0</v>
          </cell>
          <cell r="O122">
            <v>0</v>
          </cell>
          <cell r="P122">
            <v>0</v>
          </cell>
          <cell r="R122">
            <v>0</v>
          </cell>
          <cell r="S122">
            <v>0</v>
          </cell>
          <cell r="T122">
            <v>0</v>
          </cell>
          <cell r="V122">
            <v>0</v>
          </cell>
          <cell r="W122">
            <v>0</v>
          </cell>
          <cell r="X122">
            <v>0</v>
          </cell>
        </row>
        <row r="123">
          <cell r="A123" t="str">
            <v>PF 10.1</v>
          </cell>
          <cell r="B123" t="str">
            <v xml:space="preserve">Two coats of Renova </v>
          </cell>
          <cell r="C123" t="str">
            <v>Sqm</v>
          </cell>
          <cell r="D123">
            <v>304</v>
          </cell>
          <cell r="E123">
            <v>0</v>
          </cell>
          <cell r="F123">
            <v>0</v>
          </cell>
          <cell r="G123">
            <v>0</v>
          </cell>
          <cell r="H123">
            <v>0</v>
          </cell>
          <cell r="J123">
            <v>0</v>
          </cell>
          <cell r="K123">
            <v>0</v>
          </cell>
          <cell r="L123">
            <v>0</v>
          </cell>
          <cell r="N123">
            <v>0</v>
          </cell>
          <cell r="O123">
            <v>0</v>
          </cell>
          <cell r="P123">
            <v>0</v>
          </cell>
          <cell r="R123">
            <v>0</v>
          </cell>
          <cell r="S123">
            <v>0</v>
          </cell>
          <cell r="T123">
            <v>0</v>
          </cell>
          <cell r="V123">
            <v>0</v>
          </cell>
          <cell r="W123">
            <v>0</v>
          </cell>
          <cell r="X123">
            <v>0</v>
          </cell>
        </row>
        <row r="124">
          <cell r="A124" t="str">
            <v>PF 10.2</v>
          </cell>
          <cell r="B124" t="str">
            <v xml:space="preserve">2 coats of platic emulsion paint and make over a coat of primer </v>
          </cell>
          <cell r="C124" t="str">
            <v>Sqm</v>
          </cell>
          <cell r="D124">
            <v>88</v>
          </cell>
          <cell r="E124">
            <v>0</v>
          </cell>
          <cell r="F124">
            <v>0</v>
          </cell>
          <cell r="G124">
            <v>0</v>
          </cell>
          <cell r="H124">
            <v>0</v>
          </cell>
          <cell r="J124">
            <v>0</v>
          </cell>
          <cell r="K124">
            <v>0</v>
          </cell>
          <cell r="L124">
            <v>0</v>
          </cell>
          <cell r="N124">
            <v>0</v>
          </cell>
          <cell r="O124">
            <v>0</v>
          </cell>
          <cell r="P124">
            <v>0</v>
          </cell>
          <cell r="R124">
            <v>0</v>
          </cell>
          <cell r="S124">
            <v>0</v>
          </cell>
          <cell r="T124">
            <v>0</v>
          </cell>
          <cell r="V124">
            <v>0</v>
          </cell>
          <cell r="W124">
            <v>0</v>
          </cell>
          <cell r="X124">
            <v>0</v>
          </cell>
        </row>
        <row r="125">
          <cell r="A125" t="str">
            <v>MS 11.1</v>
          </cell>
          <cell r="B125" t="str">
            <v>MS Door</v>
          </cell>
          <cell r="C125" t="str">
            <v>Sqm</v>
          </cell>
          <cell r="D125">
            <v>3022</v>
          </cell>
          <cell r="E125">
            <v>0</v>
          </cell>
          <cell r="F125">
            <v>0</v>
          </cell>
          <cell r="G125">
            <v>0</v>
          </cell>
          <cell r="H125">
            <v>0</v>
          </cell>
          <cell r="J125">
            <v>0</v>
          </cell>
          <cell r="K125">
            <v>0</v>
          </cell>
          <cell r="L125">
            <v>0</v>
          </cell>
          <cell r="N125">
            <v>0</v>
          </cell>
          <cell r="O125">
            <v>0</v>
          </cell>
          <cell r="P125">
            <v>0</v>
          </cell>
          <cell r="R125">
            <v>0</v>
          </cell>
          <cell r="S125">
            <v>0</v>
          </cell>
          <cell r="T125">
            <v>0</v>
          </cell>
          <cell r="V125">
            <v>0</v>
          </cell>
          <cell r="W125">
            <v>0</v>
          </cell>
          <cell r="X125">
            <v>0</v>
          </cell>
        </row>
        <row r="126">
          <cell r="A126" t="str">
            <v>MS 11.2</v>
          </cell>
          <cell r="B126" t="str">
            <v>Push &amp; Pull type rolling shutter</v>
          </cell>
          <cell r="C126" t="str">
            <v>Sqm</v>
          </cell>
          <cell r="D126">
            <v>1959</v>
          </cell>
          <cell r="E126">
            <v>0</v>
          </cell>
          <cell r="F126">
            <v>0</v>
          </cell>
          <cell r="G126">
            <v>0</v>
          </cell>
          <cell r="H126">
            <v>0</v>
          </cell>
          <cell r="J126">
            <v>0</v>
          </cell>
          <cell r="K126">
            <v>0</v>
          </cell>
          <cell r="L126">
            <v>0</v>
          </cell>
          <cell r="N126">
            <v>0</v>
          </cell>
          <cell r="O126">
            <v>0</v>
          </cell>
          <cell r="P126">
            <v>0</v>
          </cell>
          <cell r="R126">
            <v>0</v>
          </cell>
          <cell r="S126">
            <v>0</v>
          </cell>
          <cell r="T126">
            <v>0</v>
          </cell>
          <cell r="V126">
            <v>0</v>
          </cell>
          <cell r="W126">
            <v>0</v>
          </cell>
          <cell r="X126">
            <v>0</v>
          </cell>
        </row>
        <row r="127">
          <cell r="A127" t="str">
            <v>MS 11.3</v>
          </cell>
          <cell r="B127" t="str">
            <v>MS Hand Railing for staircase</v>
          </cell>
          <cell r="C127" t="str">
            <v>Sqm</v>
          </cell>
          <cell r="D127">
            <v>967</v>
          </cell>
          <cell r="E127">
            <v>0</v>
          </cell>
          <cell r="F127">
            <v>0</v>
          </cell>
          <cell r="G127">
            <v>0</v>
          </cell>
          <cell r="H127">
            <v>0</v>
          </cell>
          <cell r="J127">
            <v>0</v>
          </cell>
          <cell r="K127">
            <v>0</v>
          </cell>
          <cell r="L127">
            <v>0</v>
          </cell>
          <cell r="N127">
            <v>0</v>
          </cell>
          <cell r="O127">
            <v>0</v>
          </cell>
          <cell r="P127">
            <v>0</v>
          </cell>
          <cell r="R127">
            <v>0</v>
          </cell>
          <cell r="S127">
            <v>0</v>
          </cell>
          <cell r="T127">
            <v>0</v>
          </cell>
          <cell r="V127">
            <v>0</v>
          </cell>
          <cell r="W127">
            <v>0</v>
          </cell>
          <cell r="X127">
            <v>0</v>
          </cell>
        </row>
        <row r="128">
          <cell r="A128" t="str">
            <v>WP 12.1</v>
          </cell>
          <cell r="B128" t="str">
            <v>Cell Proof Water Proofing</v>
          </cell>
          <cell r="C128" t="str">
            <v>Sqm</v>
          </cell>
          <cell r="D128">
            <v>362</v>
          </cell>
          <cell r="E128">
            <v>0</v>
          </cell>
          <cell r="F128">
            <v>0</v>
          </cell>
          <cell r="G128">
            <v>0</v>
          </cell>
          <cell r="H128">
            <v>0</v>
          </cell>
          <cell r="J128">
            <v>0</v>
          </cell>
          <cell r="K128">
            <v>0</v>
          </cell>
          <cell r="L128">
            <v>0</v>
          </cell>
          <cell r="N128">
            <v>0</v>
          </cell>
          <cell r="O128">
            <v>0</v>
          </cell>
          <cell r="P128">
            <v>0</v>
          </cell>
          <cell r="R128">
            <v>0</v>
          </cell>
          <cell r="S128">
            <v>0</v>
          </cell>
          <cell r="T128">
            <v>0</v>
          </cell>
          <cell r="V128">
            <v>0</v>
          </cell>
          <cell r="W128">
            <v>0</v>
          </cell>
          <cell r="X128">
            <v>0</v>
          </cell>
        </row>
        <row r="129">
          <cell r="A129" t="str">
            <v>WP 12.2 (a)</v>
          </cell>
          <cell r="B129" t="str">
            <v>Water proof membrene coating using Zentriflex elastic in two coats (thickness approx. 1.5mm )</v>
          </cell>
          <cell r="C129" t="str">
            <v>Sqm</v>
          </cell>
          <cell r="D129">
            <v>309</v>
          </cell>
          <cell r="E129">
            <v>0</v>
          </cell>
          <cell r="F129">
            <v>0</v>
          </cell>
          <cell r="G129">
            <v>0</v>
          </cell>
          <cell r="H129">
            <v>0</v>
          </cell>
          <cell r="J129">
            <v>0</v>
          </cell>
          <cell r="K129">
            <v>0</v>
          </cell>
          <cell r="L129">
            <v>0</v>
          </cell>
          <cell r="N129">
            <v>0</v>
          </cell>
          <cell r="O129">
            <v>0</v>
          </cell>
          <cell r="P129">
            <v>0</v>
          </cell>
          <cell r="R129">
            <v>0</v>
          </cell>
          <cell r="S129">
            <v>0</v>
          </cell>
          <cell r="T129">
            <v>0</v>
          </cell>
          <cell r="V129">
            <v>0</v>
          </cell>
          <cell r="W129">
            <v>0</v>
          </cell>
          <cell r="X129">
            <v>0</v>
          </cell>
        </row>
        <row r="130">
          <cell r="A130" t="str">
            <v>WP 12.2 (b)</v>
          </cell>
          <cell r="B130" t="str">
            <v xml:space="preserve">A bond coat consisting of Nafufill-SBR </v>
          </cell>
          <cell r="C130" t="str">
            <v>Sqm</v>
          </cell>
          <cell r="D130">
            <v>248</v>
          </cell>
          <cell r="E130">
            <v>0</v>
          </cell>
          <cell r="F130">
            <v>0</v>
          </cell>
          <cell r="G130">
            <v>0</v>
          </cell>
          <cell r="H130">
            <v>0</v>
          </cell>
          <cell r="J130">
            <v>0</v>
          </cell>
          <cell r="K130">
            <v>0</v>
          </cell>
          <cell r="L130">
            <v>0</v>
          </cell>
          <cell r="N130">
            <v>0</v>
          </cell>
          <cell r="O130">
            <v>0</v>
          </cell>
          <cell r="P130">
            <v>0</v>
          </cell>
          <cell r="R130">
            <v>0</v>
          </cell>
          <cell r="S130">
            <v>0</v>
          </cell>
          <cell r="T130">
            <v>0</v>
          </cell>
          <cell r="V130">
            <v>0</v>
          </cell>
          <cell r="W130">
            <v>0</v>
          </cell>
          <cell r="X130">
            <v>0</v>
          </cell>
        </row>
        <row r="131">
          <cell r="A131" t="str">
            <v>WP 12.2 (c)</v>
          </cell>
          <cell r="B131" t="str">
            <v>1:2:4 screed to slopes 100mm thk include the cost of integral water proofing compound  DICTAMENT-DM at 0.5% by weight of cement.</v>
          </cell>
          <cell r="C131" t="str">
            <v>Sqm</v>
          </cell>
          <cell r="D131">
            <v>190</v>
          </cell>
          <cell r="E131">
            <v>0</v>
          </cell>
          <cell r="F131">
            <v>0</v>
          </cell>
          <cell r="G131">
            <v>0</v>
          </cell>
          <cell r="H131">
            <v>0</v>
          </cell>
          <cell r="J131">
            <v>0</v>
          </cell>
          <cell r="K131">
            <v>0</v>
          </cell>
          <cell r="L131">
            <v>0</v>
          </cell>
          <cell r="N131">
            <v>0</v>
          </cell>
          <cell r="O131">
            <v>0</v>
          </cell>
          <cell r="P131">
            <v>0</v>
          </cell>
          <cell r="R131">
            <v>0</v>
          </cell>
          <cell r="S131">
            <v>0</v>
          </cell>
          <cell r="T131">
            <v>0</v>
          </cell>
          <cell r="V131">
            <v>0</v>
          </cell>
          <cell r="W131">
            <v>0</v>
          </cell>
          <cell r="X131">
            <v>0</v>
          </cell>
        </row>
        <row r="132">
          <cell r="A132" t="str">
            <v>M 13.1</v>
          </cell>
          <cell r="B132" t="str">
            <v>Antitermite Treatement</v>
          </cell>
          <cell r="C132" t="str">
            <v>Sqm</v>
          </cell>
          <cell r="D132">
            <v>46</v>
          </cell>
          <cell r="E132">
            <v>0</v>
          </cell>
          <cell r="F132">
            <v>0</v>
          </cell>
          <cell r="G132">
            <v>0</v>
          </cell>
          <cell r="H132">
            <v>0</v>
          </cell>
          <cell r="J132">
            <v>0</v>
          </cell>
          <cell r="K132">
            <v>0</v>
          </cell>
          <cell r="L132">
            <v>0</v>
          </cell>
          <cell r="N132">
            <v>0</v>
          </cell>
          <cell r="O132">
            <v>0</v>
          </cell>
          <cell r="P132">
            <v>0</v>
          </cell>
          <cell r="R132">
            <v>0</v>
          </cell>
          <cell r="S132">
            <v>0</v>
          </cell>
          <cell r="T132">
            <v>0</v>
          </cell>
          <cell r="V132">
            <v>0</v>
          </cell>
          <cell r="W132">
            <v>0</v>
          </cell>
          <cell r="X132">
            <v>0</v>
          </cell>
        </row>
        <row r="133">
          <cell r="A133" t="str">
            <v>M 13.2</v>
          </cell>
          <cell r="B133" t="str">
            <v>100mm dia PVC pipe</v>
          </cell>
          <cell r="C133" t="str">
            <v>Rmt</v>
          </cell>
          <cell r="D133">
            <v>330</v>
          </cell>
          <cell r="E133">
            <v>0</v>
          </cell>
          <cell r="F133">
            <v>0</v>
          </cell>
          <cell r="G133">
            <v>0</v>
          </cell>
          <cell r="H133">
            <v>0</v>
          </cell>
          <cell r="J133">
            <v>0</v>
          </cell>
          <cell r="K133">
            <v>0</v>
          </cell>
          <cell r="L133">
            <v>0</v>
          </cell>
          <cell r="N133">
            <v>0</v>
          </cell>
          <cell r="O133">
            <v>0</v>
          </cell>
          <cell r="P133">
            <v>0</v>
          </cell>
          <cell r="R133">
            <v>0</v>
          </cell>
          <cell r="S133">
            <v>0</v>
          </cell>
          <cell r="T133">
            <v>0</v>
          </cell>
          <cell r="V133">
            <v>0</v>
          </cell>
          <cell r="W133">
            <v>0</v>
          </cell>
          <cell r="X133">
            <v>0</v>
          </cell>
        </row>
        <row r="134">
          <cell r="A134" t="str">
            <v>M 13.3</v>
          </cell>
          <cell r="B134" t="str">
            <v xml:space="preserve">Aluminium structural glazing </v>
          </cell>
          <cell r="C134" t="str">
            <v>Sqm</v>
          </cell>
          <cell r="D134">
            <v>7761</v>
          </cell>
          <cell r="E134">
            <v>0</v>
          </cell>
          <cell r="F134">
            <v>0</v>
          </cell>
          <cell r="G134">
            <v>0</v>
          </cell>
          <cell r="H134">
            <v>0</v>
          </cell>
          <cell r="J134">
            <v>0</v>
          </cell>
          <cell r="K134">
            <v>0</v>
          </cell>
          <cell r="L134">
            <v>0</v>
          </cell>
          <cell r="N134">
            <v>0</v>
          </cell>
          <cell r="O134">
            <v>0</v>
          </cell>
          <cell r="P134">
            <v>0</v>
          </cell>
          <cell r="R134">
            <v>0</v>
          </cell>
          <cell r="S134">
            <v>0</v>
          </cell>
          <cell r="T134">
            <v>0</v>
          </cell>
          <cell r="V134">
            <v>0</v>
          </cell>
          <cell r="W134">
            <v>0</v>
          </cell>
          <cell r="X134">
            <v>0</v>
          </cell>
        </row>
        <row r="135">
          <cell r="A135" t="str">
            <v>M 13.4</v>
          </cell>
          <cell r="B135" t="str">
            <v>Anodised aluminium louvered ventilatores of frame size (50x25)mm</v>
          </cell>
          <cell r="C135" t="str">
            <v>Sqm</v>
          </cell>
          <cell r="D135">
            <v>1944</v>
          </cell>
          <cell r="E135">
            <v>0</v>
          </cell>
          <cell r="F135">
            <v>0</v>
          </cell>
          <cell r="G135">
            <v>0</v>
          </cell>
          <cell r="H135">
            <v>0</v>
          </cell>
          <cell r="J135">
            <v>0</v>
          </cell>
          <cell r="K135">
            <v>0</v>
          </cell>
          <cell r="L135">
            <v>0</v>
          </cell>
          <cell r="N135">
            <v>0</v>
          </cell>
          <cell r="O135">
            <v>0</v>
          </cell>
          <cell r="P135">
            <v>0</v>
          </cell>
          <cell r="R135">
            <v>0</v>
          </cell>
          <cell r="S135">
            <v>0</v>
          </cell>
          <cell r="T135">
            <v>0</v>
          </cell>
          <cell r="V135">
            <v>0</v>
          </cell>
          <cell r="W135">
            <v>0</v>
          </cell>
          <cell r="X135">
            <v>0</v>
          </cell>
        </row>
        <row r="136">
          <cell r="A136" t="str">
            <v>M 13.5</v>
          </cell>
          <cell r="B136" t="str">
            <v xml:space="preserve">Fabricating and installing at site anodised aluminium curtain wall </v>
          </cell>
          <cell r="C136" t="str">
            <v>Sqm</v>
          </cell>
          <cell r="D136">
            <v>5420</v>
          </cell>
          <cell r="E136">
            <v>0</v>
          </cell>
          <cell r="F136">
            <v>0</v>
          </cell>
          <cell r="G136">
            <v>0</v>
          </cell>
          <cell r="H136">
            <v>0</v>
          </cell>
          <cell r="J136">
            <v>0</v>
          </cell>
          <cell r="K136">
            <v>0</v>
          </cell>
          <cell r="L136">
            <v>0</v>
          </cell>
          <cell r="N136">
            <v>0</v>
          </cell>
          <cell r="O136">
            <v>0</v>
          </cell>
          <cell r="P136">
            <v>0</v>
          </cell>
          <cell r="R136">
            <v>0</v>
          </cell>
          <cell r="S136">
            <v>0</v>
          </cell>
          <cell r="T136">
            <v>0</v>
          </cell>
          <cell r="V136">
            <v>0</v>
          </cell>
          <cell r="W136">
            <v>0</v>
          </cell>
          <cell r="X136">
            <v>0</v>
          </cell>
        </row>
        <row r="137">
          <cell r="A137" t="str">
            <v>M 13.6</v>
          </cell>
          <cell r="B137" t="str">
            <v xml:space="preserve">Cobble paving tiles </v>
          </cell>
          <cell r="C137">
            <v>0</v>
          </cell>
          <cell r="D137">
            <v>650</v>
          </cell>
          <cell r="E137">
            <v>0</v>
          </cell>
          <cell r="F137">
            <v>0</v>
          </cell>
          <cell r="G137">
            <v>0</v>
          </cell>
          <cell r="H137">
            <v>0</v>
          </cell>
          <cell r="J137">
            <v>0</v>
          </cell>
          <cell r="K137">
            <v>0</v>
          </cell>
          <cell r="L137">
            <v>0</v>
          </cell>
          <cell r="N137">
            <v>0</v>
          </cell>
          <cell r="O137">
            <v>0</v>
          </cell>
          <cell r="P137">
            <v>0</v>
          </cell>
          <cell r="R137">
            <v>0</v>
          </cell>
          <cell r="S137">
            <v>0</v>
          </cell>
          <cell r="T137">
            <v>0</v>
          </cell>
          <cell r="V137">
            <v>0</v>
          </cell>
          <cell r="W137">
            <v>0</v>
          </cell>
          <cell r="X137">
            <v>0</v>
          </cell>
        </row>
        <row r="138">
          <cell r="A138" t="str">
            <v>M 13.7</v>
          </cell>
          <cell r="B138" t="str">
            <v xml:space="preserve">under deck insulation by using 40 mm thk thermocole </v>
          </cell>
          <cell r="C138" t="str">
            <v>Sqm</v>
          </cell>
          <cell r="D138">
            <v>471</v>
          </cell>
          <cell r="E138">
            <v>0</v>
          </cell>
          <cell r="F138">
            <v>0</v>
          </cell>
          <cell r="G138">
            <v>0</v>
          </cell>
          <cell r="H138">
            <v>0</v>
          </cell>
          <cell r="J138">
            <v>0</v>
          </cell>
          <cell r="K138">
            <v>0</v>
          </cell>
          <cell r="L138">
            <v>0</v>
          </cell>
          <cell r="N138">
            <v>0</v>
          </cell>
          <cell r="O138">
            <v>0</v>
          </cell>
          <cell r="P138">
            <v>0</v>
          </cell>
          <cell r="R138">
            <v>0</v>
          </cell>
          <cell r="S138">
            <v>0</v>
          </cell>
          <cell r="T138">
            <v>0</v>
          </cell>
          <cell r="V138">
            <v>0</v>
          </cell>
          <cell r="W138">
            <v>0</v>
          </cell>
          <cell r="X138">
            <v>0</v>
          </cell>
        </row>
        <row r="139">
          <cell r="A139" t="str">
            <v>M 13.8</v>
          </cell>
          <cell r="B139" t="str">
            <v xml:space="preserve">Cinder filling </v>
          </cell>
          <cell r="C139" t="str">
            <v>Cum</v>
          </cell>
          <cell r="D139">
            <v>1779</v>
          </cell>
          <cell r="E139">
            <v>0</v>
          </cell>
          <cell r="F139">
            <v>0</v>
          </cell>
          <cell r="G139">
            <v>0</v>
          </cell>
          <cell r="H139">
            <v>0</v>
          </cell>
          <cell r="J139">
            <v>0</v>
          </cell>
          <cell r="K139">
            <v>0</v>
          </cell>
          <cell r="L139">
            <v>0</v>
          </cell>
          <cell r="N139">
            <v>0</v>
          </cell>
          <cell r="O139">
            <v>0</v>
          </cell>
          <cell r="P139">
            <v>0</v>
          </cell>
          <cell r="R139">
            <v>0</v>
          </cell>
          <cell r="S139">
            <v>0</v>
          </cell>
          <cell r="T139">
            <v>0</v>
          </cell>
          <cell r="V139">
            <v>0</v>
          </cell>
          <cell r="W139">
            <v>0</v>
          </cell>
          <cell r="X139">
            <v>0</v>
          </cell>
        </row>
        <row r="140">
          <cell r="A140" t="str">
            <v>M 13.9</v>
          </cell>
          <cell r="B140" t="str">
            <v xml:space="preserve">Raised platform below cill cabinet using bricks lining </v>
          </cell>
          <cell r="C140" t="str">
            <v>Cum</v>
          </cell>
          <cell r="D140">
            <v>1854</v>
          </cell>
          <cell r="E140">
            <v>0</v>
          </cell>
          <cell r="F140">
            <v>0</v>
          </cell>
          <cell r="G140">
            <v>0</v>
          </cell>
          <cell r="H140">
            <v>0</v>
          </cell>
          <cell r="J140">
            <v>0</v>
          </cell>
          <cell r="K140">
            <v>0</v>
          </cell>
          <cell r="L140">
            <v>0</v>
          </cell>
          <cell r="N140">
            <v>0</v>
          </cell>
          <cell r="O140">
            <v>0</v>
          </cell>
          <cell r="P140">
            <v>0</v>
          </cell>
          <cell r="R140">
            <v>0</v>
          </cell>
          <cell r="S140">
            <v>0</v>
          </cell>
          <cell r="T140">
            <v>0</v>
          </cell>
          <cell r="V140">
            <v>0</v>
          </cell>
          <cell r="W140">
            <v>0</v>
          </cell>
          <cell r="X140">
            <v>0</v>
          </cell>
        </row>
        <row r="141">
          <cell r="A141" t="str">
            <v>M 13.10</v>
          </cell>
          <cell r="B141" t="str">
            <v>75mm thk. perforated pre-cast RCC slab using CC 1:2:4 above</v>
          </cell>
          <cell r="C141" t="str">
            <v>Sqm</v>
          </cell>
          <cell r="D141">
            <v>300</v>
          </cell>
          <cell r="E141">
            <v>0</v>
          </cell>
          <cell r="F141">
            <v>0</v>
          </cell>
          <cell r="G141">
            <v>0</v>
          </cell>
          <cell r="H141">
            <v>0</v>
          </cell>
          <cell r="J141">
            <v>0</v>
          </cell>
          <cell r="K141">
            <v>0</v>
          </cell>
          <cell r="L141">
            <v>0</v>
          </cell>
          <cell r="N141">
            <v>0</v>
          </cell>
          <cell r="O141">
            <v>0</v>
          </cell>
          <cell r="P141">
            <v>0</v>
          </cell>
          <cell r="R141">
            <v>0</v>
          </cell>
          <cell r="S141">
            <v>0</v>
          </cell>
          <cell r="T141">
            <v>0</v>
          </cell>
          <cell r="V141">
            <v>0</v>
          </cell>
          <cell r="W141">
            <v>0</v>
          </cell>
          <cell r="X141">
            <v>0</v>
          </cell>
        </row>
        <row r="142">
          <cell r="A142" t="str">
            <v>M 13.11</v>
          </cell>
          <cell r="B142" t="str">
            <v>100mm dia PVC pipe sleeves in beams of 250mm long (approx.)</v>
          </cell>
          <cell r="C142" t="str">
            <v>Nos</v>
          </cell>
          <cell r="D142">
            <v>78</v>
          </cell>
          <cell r="E142">
            <v>0</v>
          </cell>
          <cell r="F142">
            <v>0</v>
          </cell>
          <cell r="G142">
            <v>0</v>
          </cell>
          <cell r="H142">
            <v>0</v>
          </cell>
          <cell r="J142">
            <v>0</v>
          </cell>
          <cell r="K142">
            <v>0</v>
          </cell>
          <cell r="L142">
            <v>0</v>
          </cell>
          <cell r="N142">
            <v>0</v>
          </cell>
          <cell r="O142">
            <v>0</v>
          </cell>
          <cell r="P142">
            <v>0</v>
          </cell>
          <cell r="R142">
            <v>0</v>
          </cell>
          <cell r="S142">
            <v>0</v>
          </cell>
          <cell r="T142">
            <v>0</v>
          </cell>
          <cell r="V142">
            <v>0</v>
          </cell>
          <cell r="W142">
            <v>0</v>
          </cell>
          <cell r="X142">
            <v>0</v>
          </cell>
        </row>
        <row r="143">
          <cell r="A143" t="str">
            <v>M 13.12</v>
          </cell>
          <cell r="B143" t="str">
            <v xml:space="preserve">Inspection chamber using 200mm thk solid block </v>
          </cell>
          <cell r="C143" t="str">
            <v>Nos</v>
          </cell>
          <cell r="D143">
            <v>2456</v>
          </cell>
          <cell r="E143">
            <v>0</v>
          </cell>
          <cell r="F143">
            <v>0</v>
          </cell>
          <cell r="G143">
            <v>0</v>
          </cell>
          <cell r="H143">
            <v>0</v>
          </cell>
          <cell r="J143">
            <v>0</v>
          </cell>
          <cell r="K143">
            <v>0</v>
          </cell>
          <cell r="L143">
            <v>0</v>
          </cell>
          <cell r="N143">
            <v>0</v>
          </cell>
          <cell r="O143">
            <v>0</v>
          </cell>
          <cell r="P143">
            <v>0</v>
          </cell>
          <cell r="R143">
            <v>0</v>
          </cell>
          <cell r="S143">
            <v>0</v>
          </cell>
          <cell r="T143">
            <v>0</v>
          </cell>
          <cell r="V143">
            <v>0</v>
          </cell>
          <cell r="W143">
            <v>0</v>
          </cell>
          <cell r="X143">
            <v>0</v>
          </cell>
        </row>
        <row r="144">
          <cell r="A144" t="str">
            <v>M 13.13</v>
          </cell>
          <cell r="B144" t="str">
            <v>Sandwiched panel roof (for sky light)</v>
          </cell>
          <cell r="C144" t="str">
            <v>Sqm</v>
          </cell>
          <cell r="D144">
            <v>2575</v>
          </cell>
          <cell r="E144">
            <v>0</v>
          </cell>
          <cell r="F144">
            <v>0</v>
          </cell>
          <cell r="G144">
            <v>0</v>
          </cell>
          <cell r="H144">
            <v>0</v>
          </cell>
          <cell r="J144">
            <v>0</v>
          </cell>
          <cell r="K144">
            <v>0</v>
          </cell>
          <cell r="L144">
            <v>0</v>
          </cell>
          <cell r="N144">
            <v>0</v>
          </cell>
          <cell r="O144">
            <v>0</v>
          </cell>
          <cell r="P144">
            <v>0</v>
          </cell>
          <cell r="R144">
            <v>0</v>
          </cell>
          <cell r="S144">
            <v>0</v>
          </cell>
          <cell r="T144">
            <v>0</v>
          </cell>
          <cell r="V144">
            <v>0</v>
          </cell>
          <cell r="W144">
            <v>0</v>
          </cell>
          <cell r="X144">
            <v>0</v>
          </cell>
        </row>
        <row r="145">
          <cell r="A145" t="str">
            <v>M 13.14</v>
          </cell>
          <cell r="B145" t="str">
            <v>Medium duty M.S. man hole cover  for water tank on terrace.</v>
          </cell>
          <cell r="C145" t="str">
            <v>Nos</v>
          </cell>
          <cell r="D145">
            <v>1992</v>
          </cell>
          <cell r="E145">
            <v>0</v>
          </cell>
          <cell r="F145">
            <v>0</v>
          </cell>
          <cell r="G145">
            <v>0</v>
          </cell>
          <cell r="H145">
            <v>0</v>
          </cell>
          <cell r="J145">
            <v>0</v>
          </cell>
          <cell r="K145">
            <v>0</v>
          </cell>
          <cell r="L145">
            <v>0</v>
          </cell>
          <cell r="N145">
            <v>0</v>
          </cell>
          <cell r="O145">
            <v>0</v>
          </cell>
          <cell r="P145">
            <v>0</v>
          </cell>
          <cell r="R145">
            <v>0</v>
          </cell>
          <cell r="S145">
            <v>0</v>
          </cell>
          <cell r="T145">
            <v>0</v>
          </cell>
          <cell r="V145">
            <v>0</v>
          </cell>
          <cell r="W145">
            <v>0</v>
          </cell>
          <cell r="X145">
            <v>0</v>
          </cell>
        </row>
        <row r="146">
          <cell r="A146" t="str">
            <v>M 13.15a</v>
          </cell>
          <cell r="B146" t="str">
            <v>RCC hume pipe class NP2 150mm</v>
          </cell>
          <cell r="C146" t="str">
            <v>Rmt</v>
          </cell>
          <cell r="D146">
            <v>330</v>
          </cell>
          <cell r="E146">
            <v>0</v>
          </cell>
          <cell r="F146">
            <v>0</v>
          </cell>
          <cell r="G146">
            <v>0</v>
          </cell>
          <cell r="H146">
            <v>0</v>
          </cell>
          <cell r="J146">
            <v>0</v>
          </cell>
          <cell r="K146">
            <v>0</v>
          </cell>
          <cell r="L146">
            <v>0</v>
          </cell>
          <cell r="N146">
            <v>0</v>
          </cell>
          <cell r="O146">
            <v>0</v>
          </cell>
          <cell r="P146">
            <v>0</v>
          </cell>
          <cell r="R146">
            <v>0</v>
          </cell>
          <cell r="S146">
            <v>0</v>
          </cell>
          <cell r="T146">
            <v>0</v>
          </cell>
          <cell r="V146">
            <v>0</v>
          </cell>
          <cell r="W146">
            <v>0</v>
          </cell>
          <cell r="X146">
            <v>0</v>
          </cell>
        </row>
        <row r="147">
          <cell r="A147" t="str">
            <v>M 13.15b</v>
          </cell>
          <cell r="B147" t="str">
            <v>RCC hume pipe class NP3 300mm</v>
          </cell>
          <cell r="C147" t="str">
            <v>Rmt</v>
          </cell>
          <cell r="D147">
            <v>550</v>
          </cell>
          <cell r="E147">
            <v>0</v>
          </cell>
          <cell r="F147">
            <v>0</v>
          </cell>
          <cell r="G147">
            <v>0</v>
          </cell>
          <cell r="H147">
            <v>0</v>
          </cell>
          <cell r="J147">
            <v>0</v>
          </cell>
          <cell r="K147">
            <v>0</v>
          </cell>
          <cell r="L147">
            <v>0</v>
          </cell>
          <cell r="N147">
            <v>0</v>
          </cell>
          <cell r="O147">
            <v>0</v>
          </cell>
          <cell r="P147">
            <v>0</v>
          </cell>
          <cell r="R147">
            <v>0</v>
          </cell>
          <cell r="S147">
            <v>0</v>
          </cell>
          <cell r="T147">
            <v>0</v>
          </cell>
          <cell r="V147">
            <v>0</v>
          </cell>
          <cell r="W147">
            <v>0</v>
          </cell>
          <cell r="X147">
            <v>0</v>
          </cell>
        </row>
        <row r="148">
          <cell r="A148" t="str">
            <v>M 13.15c</v>
          </cell>
          <cell r="B148" t="str">
            <v>RCC hume pipe class NP4 750mm</v>
          </cell>
          <cell r="C148" t="str">
            <v>Rmt</v>
          </cell>
          <cell r="D148">
            <v>1825</v>
          </cell>
          <cell r="E148">
            <v>0</v>
          </cell>
          <cell r="F148">
            <v>0</v>
          </cell>
          <cell r="G148">
            <v>0</v>
          </cell>
          <cell r="H148">
            <v>0</v>
          </cell>
          <cell r="J148">
            <v>0</v>
          </cell>
          <cell r="K148">
            <v>0</v>
          </cell>
          <cell r="L148">
            <v>0</v>
          </cell>
          <cell r="N148">
            <v>0</v>
          </cell>
          <cell r="O148">
            <v>0</v>
          </cell>
          <cell r="P148">
            <v>0</v>
          </cell>
          <cell r="R148">
            <v>0</v>
          </cell>
          <cell r="S148">
            <v>0</v>
          </cell>
          <cell r="T148">
            <v>0</v>
          </cell>
          <cell r="V148">
            <v>0</v>
          </cell>
          <cell r="W148">
            <v>0</v>
          </cell>
          <cell r="X148">
            <v>0</v>
          </cell>
        </row>
        <row r="149">
          <cell r="A149" t="str">
            <v>M 13.16</v>
          </cell>
          <cell r="B149" t="str">
            <v>Rubble Soling</v>
          </cell>
          <cell r="C149" t="str">
            <v>Cum</v>
          </cell>
          <cell r="D149">
            <v>573</v>
          </cell>
          <cell r="E149">
            <v>0</v>
          </cell>
          <cell r="F149">
            <v>0</v>
          </cell>
          <cell r="G149">
            <v>0</v>
          </cell>
          <cell r="H149">
            <v>0</v>
          </cell>
          <cell r="J149">
            <v>0</v>
          </cell>
          <cell r="K149">
            <v>0</v>
          </cell>
          <cell r="L149">
            <v>0</v>
          </cell>
          <cell r="N149">
            <v>0</v>
          </cell>
          <cell r="O149">
            <v>0</v>
          </cell>
          <cell r="P149">
            <v>0</v>
          </cell>
          <cell r="R149">
            <v>0</v>
          </cell>
          <cell r="S149">
            <v>0</v>
          </cell>
          <cell r="T149">
            <v>0</v>
          </cell>
          <cell r="V149">
            <v>0</v>
          </cell>
          <cell r="W149">
            <v>0</v>
          </cell>
          <cell r="X149">
            <v>0</v>
          </cell>
        </row>
        <row r="150">
          <cell r="A150" t="str">
            <v>F 14.1 (1)</v>
          </cell>
          <cell r="B150" t="str">
            <v>Providing and laying granamite tiles  Ground Floor</v>
          </cell>
          <cell r="C150" t="str">
            <v>Sqm</v>
          </cell>
          <cell r="D150">
            <v>302</v>
          </cell>
          <cell r="E150">
            <v>0</v>
          </cell>
          <cell r="F150">
            <v>0</v>
          </cell>
          <cell r="G150">
            <v>0</v>
          </cell>
          <cell r="H150">
            <v>0</v>
          </cell>
          <cell r="J150">
            <v>0</v>
          </cell>
          <cell r="K150">
            <v>0</v>
          </cell>
          <cell r="L150">
            <v>0</v>
          </cell>
          <cell r="N150">
            <v>0</v>
          </cell>
          <cell r="O150">
            <v>0</v>
          </cell>
          <cell r="P150">
            <v>0</v>
          </cell>
          <cell r="R150">
            <v>0</v>
          </cell>
          <cell r="S150">
            <v>0</v>
          </cell>
          <cell r="T150">
            <v>0</v>
          </cell>
          <cell r="V150">
            <v>0</v>
          </cell>
          <cell r="W150">
            <v>0</v>
          </cell>
          <cell r="X150">
            <v>0</v>
          </cell>
        </row>
        <row r="151">
          <cell r="A151" t="str">
            <v>F 14.1 (2)</v>
          </cell>
          <cell r="B151" t="str">
            <v>Providing and laying granamite tiles  First Floor</v>
          </cell>
          <cell r="C151" t="str">
            <v>Sqm</v>
          </cell>
          <cell r="D151">
            <v>314</v>
          </cell>
          <cell r="E151">
            <v>0</v>
          </cell>
          <cell r="F151">
            <v>0</v>
          </cell>
          <cell r="G151">
            <v>0</v>
          </cell>
          <cell r="H151">
            <v>0</v>
          </cell>
          <cell r="J151">
            <v>0</v>
          </cell>
          <cell r="K151">
            <v>0</v>
          </cell>
          <cell r="L151">
            <v>0</v>
          </cell>
          <cell r="N151">
            <v>0</v>
          </cell>
          <cell r="O151">
            <v>0</v>
          </cell>
          <cell r="P151">
            <v>0</v>
          </cell>
          <cell r="R151">
            <v>0</v>
          </cell>
          <cell r="S151">
            <v>0</v>
          </cell>
          <cell r="T151">
            <v>0</v>
          </cell>
          <cell r="V151">
            <v>0</v>
          </cell>
          <cell r="W151">
            <v>0</v>
          </cell>
          <cell r="X151">
            <v>0</v>
          </cell>
        </row>
        <row r="152">
          <cell r="A152" t="str">
            <v>F 14.1 (3)</v>
          </cell>
          <cell r="B152" t="str">
            <v>Providing and laying granamite tiles  Second Floor</v>
          </cell>
          <cell r="C152" t="str">
            <v>Sqm</v>
          </cell>
          <cell r="D152">
            <v>326</v>
          </cell>
          <cell r="E152">
            <v>0</v>
          </cell>
          <cell r="F152">
            <v>0</v>
          </cell>
          <cell r="G152">
            <v>0</v>
          </cell>
          <cell r="H152">
            <v>0</v>
          </cell>
          <cell r="J152">
            <v>0</v>
          </cell>
          <cell r="K152">
            <v>0</v>
          </cell>
          <cell r="L152">
            <v>0</v>
          </cell>
          <cell r="N152">
            <v>0</v>
          </cell>
          <cell r="O152">
            <v>0</v>
          </cell>
          <cell r="P152">
            <v>0</v>
          </cell>
          <cell r="R152">
            <v>0</v>
          </cell>
          <cell r="S152">
            <v>0</v>
          </cell>
          <cell r="T152">
            <v>0</v>
          </cell>
          <cell r="V152">
            <v>0</v>
          </cell>
          <cell r="W152">
            <v>0</v>
          </cell>
          <cell r="X152">
            <v>0</v>
          </cell>
        </row>
        <row r="153">
          <cell r="A153" t="str">
            <v>F 14.2</v>
          </cell>
          <cell r="B153" t="str">
            <v xml:space="preserve">Granite slabs with bull nosing for staircase treads raisers </v>
          </cell>
          <cell r="C153" t="str">
            <v>Sqm</v>
          </cell>
          <cell r="D153">
            <v>0</v>
          </cell>
          <cell r="E153">
            <v>0</v>
          </cell>
          <cell r="F153">
            <v>0</v>
          </cell>
          <cell r="G153">
            <v>0</v>
          </cell>
          <cell r="H153">
            <v>0</v>
          </cell>
          <cell r="J153">
            <v>0</v>
          </cell>
          <cell r="K153">
            <v>0</v>
          </cell>
          <cell r="L153">
            <v>0</v>
          </cell>
          <cell r="N153">
            <v>0</v>
          </cell>
          <cell r="O153">
            <v>0</v>
          </cell>
          <cell r="P153">
            <v>0</v>
          </cell>
          <cell r="R153">
            <v>0</v>
          </cell>
          <cell r="S153">
            <v>0</v>
          </cell>
          <cell r="T153">
            <v>0</v>
          </cell>
          <cell r="V153">
            <v>0</v>
          </cell>
          <cell r="W153">
            <v>0</v>
          </cell>
          <cell r="X153">
            <v>0</v>
          </cell>
        </row>
        <row r="154">
          <cell r="A154" t="str">
            <v>F 14.3 (a)</v>
          </cell>
          <cell r="B154" t="str">
            <v>Granite slabs with bull nosing, 6x6 grooves at 18mm c/c for staircase treads raisers</v>
          </cell>
          <cell r="C154" t="str">
            <v>Sqm</v>
          </cell>
          <cell r="D154">
            <v>0</v>
          </cell>
          <cell r="E154">
            <v>0</v>
          </cell>
          <cell r="F154">
            <v>0</v>
          </cell>
          <cell r="G154">
            <v>0</v>
          </cell>
          <cell r="H154">
            <v>0</v>
          </cell>
          <cell r="J154">
            <v>0</v>
          </cell>
          <cell r="K154">
            <v>0</v>
          </cell>
          <cell r="L154">
            <v>0</v>
          </cell>
          <cell r="N154">
            <v>0</v>
          </cell>
          <cell r="O154">
            <v>0</v>
          </cell>
          <cell r="P154">
            <v>0</v>
          </cell>
          <cell r="R154">
            <v>0</v>
          </cell>
          <cell r="S154">
            <v>0</v>
          </cell>
          <cell r="T154">
            <v>0</v>
          </cell>
          <cell r="V154">
            <v>0</v>
          </cell>
          <cell r="W154">
            <v>0</v>
          </cell>
          <cell r="X154">
            <v>0</v>
          </cell>
        </row>
        <row r="155">
          <cell r="A155" t="str">
            <v>F 14.3 (b)</v>
          </cell>
          <cell r="B155" t="str">
            <v xml:space="preserve"> -do- for skirting</v>
          </cell>
          <cell r="C155" t="str">
            <v>Sqm</v>
          </cell>
          <cell r="D155">
            <v>0</v>
          </cell>
          <cell r="E155">
            <v>0</v>
          </cell>
          <cell r="F155">
            <v>0</v>
          </cell>
          <cell r="G155">
            <v>0</v>
          </cell>
          <cell r="H155">
            <v>0</v>
          </cell>
          <cell r="J155">
            <v>0</v>
          </cell>
          <cell r="K155">
            <v>0</v>
          </cell>
          <cell r="L155">
            <v>0</v>
          </cell>
          <cell r="N155">
            <v>0</v>
          </cell>
          <cell r="O155">
            <v>0</v>
          </cell>
          <cell r="P155">
            <v>0</v>
          </cell>
          <cell r="R155">
            <v>0</v>
          </cell>
          <cell r="S155">
            <v>0</v>
          </cell>
          <cell r="T155">
            <v>0</v>
          </cell>
          <cell r="V155">
            <v>0</v>
          </cell>
          <cell r="W155">
            <v>0</v>
          </cell>
          <cell r="X155">
            <v>0</v>
          </cell>
        </row>
        <row r="156">
          <cell r="A156" t="str">
            <v>F 14.4</v>
          </cell>
          <cell r="B156" t="str">
            <v xml:space="preserve">Granite slab for platform in pantry </v>
          </cell>
          <cell r="C156" t="str">
            <v>Sqm</v>
          </cell>
          <cell r="D156">
            <v>0</v>
          </cell>
          <cell r="E156">
            <v>0</v>
          </cell>
          <cell r="F156">
            <v>0</v>
          </cell>
          <cell r="G156">
            <v>0</v>
          </cell>
          <cell r="H156">
            <v>0</v>
          </cell>
          <cell r="J156">
            <v>0</v>
          </cell>
          <cell r="K156">
            <v>0</v>
          </cell>
          <cell r="L156">
            <v>0</v>
          </cell>
          <cell r="N156">
            <v>0</v>
          </cell>
          <cell r="O156">
            <v>0</v>
          </cell>
          <cell r="P156">
            <v>0</v>
          </cell>
          <cell r="R156">
            <v>0</v>
          </cell>
          <cell r="S156">
            <v>0</v>
          </cell>
          <cell r="T156">
            <v>0</v>
          </cell>
          <cell r="V156">
            <v>0</v>
          </cell>
          <cell r="W156">
            <v>0</v>
          </cell>
          <cell r="X156">
            <v>0</v>
          </cell>
        </row>
        <row r="157">
          <cell r="A157" t="str">
            <v>F 14.5 (1)</v>
          </cell>
          <cell r="B157" t="str">
            <v>Vitrified floor tiles Ground Floor</v>
          </cell>
          <cell r="C157" t="str">
            <v>Rmt</v>
          </cell>
          <cell r="D157">
            <v>96</v>
          </cell>
          <cell r="E157">
            <v>0</v>
          </cell>
          <cell r="F157">
            <v>0</v>
          </cell>
          <cell r="G157">
            <v>0</v>
          </cell>
          <cell r="H157">
            <v>0</v>
          </cell>
          <cell r="J157">
            <v>0</v>
          </cell>
          <cell r="K157">
            <v>0</v>
          </cell>
          <cell r="L157">
            <v>0</v>
          </cell>
          <cell r="N157">
            <v>0</v>
          </cell>
          <cell r="O157">
            <v>0</v>
          </cell>
          <cell r="P157">
            <v>0</v>
          </cell>
          <cell r="R157">
            <v>0</v>
          </cell>
          <cell r="S157">
            <v>0</v>
          </cell>
          <cell r="T157">
            <v>0</v>
          </cell>
          <cell r="V157">
            <v>0</v>
          </cell>
          <cell r="W157">
            <v>0</v>
          </cell>
          <cell r="X157">
            <v>0</v>
          </cell>
        </row>
        <row r="158">
          <cell r="A158" t="str">
            <v>F 14.5 (2)</v>
          </cell>
          <cell r="B158" t="str">
            <v>Vitrified floor tiles First Floor</v>
          </cell>
          <cell r="C158" t="str">
            <v>Rmt</v>
          </cell>
          <cell r="D158">
            <v>108</v>
          </cell>
          <cell r="E158">
            <v>0</v>
          </cell>
          <cell r="F158">
            <v>0</v>
          </cell>
          <cell r="G158">
            <v>0</v>
          </cell>
          <cell r="H158">
            <v>0</v>
          </cell>
          <cell r="J158">
            <v>0</v>
          </cell>
          <cell r="K158">
            <v>0</v>
          </cell>
          <cell r="L158">
            <v>0</v>
          </cell>
          <cell r="N158">
            <v>0</v>
          </cell>
          <cell r="O158">
            <v>0</v>
          </cell>
          <cell r="P158">
            <v>0</v>
          </cell>
          <cell r="R158">
            <v>0</v>
          </cell>
          <cell r="S158">
            <v>0</v>
          </cell>
          <cell r="T158">
            <v>0</v>
          </cell>
          <cell r="V158">
            <v>0</v>
          </cell>
          <cell r="W158">
            <v>0</v>
          </cell>
          <cell r="X158">
            <v>0</v>
          </cell>
        </row>
        <row r="159">
          <cell r="A159" t="str">
            <v>F 14.5 (3)</v>
          </cell>
          <cell r="B159" t="str">
            <v>Vitrified floor tiles Second Floor</v>
          </cell>
          <cell r="C159" t="str">
            <v>Rmt</v>
          </cell>
          <cell r="D159">
            <v>120</v>
          </cell>
          <cell r="E159">
            <v>0</v>
          </cell>
          <cell r="F159">
            <v>0</v>
          </cell>
          <cell r="G159">
            <v>0</v>
          </cell>
          <cell r="H159">
            <v>0</v>
          </cell>
          <cell r="J159">
            <v>0</v>
          </cell>
          <cell r="K159">
            <v>0</v>
          </cell>
          <cell r="L159">
            <v>0</v>
          </cell>
          <cell r="N159">
            <v>0</v>
          </cell>
          <cell r="O159">
            <v>0</v>
          </cell>
          <cell r="P159">
            <v>0</v>
          </cell>
          <cell r="R159">
            <v>0</v>
          </cell>
          <cell r="S159">
            <v>0</v>
          </cell>
          <cell r="T159">
            <v>0</v>
          </cell>
          <cell r="V159">
            <v>0</v>
          </cell>
          <cell r="W159">
            <v>0</v>
          </cell>
          <cell r="X159">
            <v>0</v>
          </cell>
        </row>
        <row r="160">
          <cell r="A160" t="str">
            <v>F 14.6</v>
          </cell>
          <cell r="B160" t="str">
            <v xml:space="preserve">Granite tiles of 10mm thick for dadoing </v>
          </cell>
          <cell r="C160" t="str">
            <v>Sqm</v>
          </cell>
          <cell r="D160">
            <v>0</v>
          </cell>
          <cell r="E160">
            <v>0</v>
          </cell>
          <cell r="F160">
            <v>0</v>
          </cell>
          <cell r="G160">
            <v>0</v>
          </cell>
          <cell r="H160">
            <v>0</v>
          </cell>
          <cell r="J160">
            <v>0</v>
          </cell>
          <cell r="K160">
            <v>0</v>
          </cell>
          <cell r="L160">
            <v>0</v>
          </cell>
          <cell r="N160">
            <v>0</v>
          </cell>
          <cell r="O160">
            <v>0</v>
          </cell>
          <cell r="P160">
            <v>0</v>
          </cell>
          <cell r="R160">
            <v>0</v>
          </cell>
          <cell r="S160">
            <v>0</v>
          </cell>
          <cell r="T160">
            <v>0</v>
          </cell>
          <cell r="V160">
            <v>0</v>
          </cell>
          <cell r="W160">
            <v>0</v>
          </cell>
          <cell r="X160">
            <v>0</v>
          </cell>
        </row>
        <row r="161">
          <cell r="A161" t="str">
            <v>F 14.7</v>
          </cell>
          <cell r="B161" t="str">
            <v xml:space="preserve">Granite tiles of 10mm thick for flooring </v>
          </cell>
          <cell r="C161" t="str">
            <v>Sqm</v>
          </cell>
          <cell r="D161">
            <v>0</v>
          </cell>
          <cell r="E161">
            <v>0</v>
          </cell>
          <cell r="F161">
            <v>0</v>
          </cell>
          <cell r="G161">
            <v>0</v>
          </cell>
          <cell r="H161">
            <v>0</v>
          </cell>
          <cell r="J161">
            <v>0</v>
          </cell>
          <cell r="K161">
            <v>0</v>
          </cell>
          <cell r="L161">
            <v>0</v>
          </cell>
          <cell r="N161">
            <v>0</v>
          </cell>
          <cell r="O161">
            <v>0</v>
          </cell>
          <cell r="P161">
            <v>0</v>
          </cell>
          <cell r="R161">
            <v>0</v>
          </cell>
          <cell r="S161">
            <v>0</v>
          </cell>
          <cell r="T161">
            <v>0</v>
          </cell>
          <cell r="V161">
            <v>0</v>
          </cell>
          <cell r="W161">
            <v>0</v>
          </cell>
          <cell r="X161">
            <v>0</v>
          </cell>
        </row>
        <row r="162">
          <cell r="A162" t="str">
            <v>ROA2</v>
          </cell>
          <cell r="B162" t="str">
            <v>Earth Dressing for Road</v>
          </cell>
          <cell r="C162" t="str">
            <v>Sqm</v>
          </cell>
          <cell r="D162">
            <v>9</v>
          </cell>
          <cell r="E162">
            <v>0</v>
          </cell>
          <cell r="F162">
            <v>0</v>
          </cell>
          <cell r="G162">
            <v>0</v>
          </cell>
          <cell r="H162">
            <v>0</v>
          </cell>
          <cell r="J162">
            <v>0</v>
          </cell>
          <cell r="K162">
            <v>0</v>
          </cell>
          <cell r="L162">
            <v>0</v>
          </cell>
          <cell r="N162">
            <v>0</v>
          </cell>
          <cell r="O162">
            <v>0</v>
          </cell>
          <cell r="P162">
            <v>0</v>
          </cell>
          <cell r="R162">
            <v>0</v>
          </cell>
          <cell r="S162">
            <v>0</v>
          </cell>
          <cell r="T162">
            <v>0</v>
          </cell>
          <cell r="V162">
            <v>0</v>
          </cell>
          <cell r="W162">
            <v>0</v>
          </cell>
          <cell r="X162">
            <v>0</v>
          </cell>
        </row>
        <row r="163">
          <cell r="A163" t="str">
            <v>ROA3</v>
          </cell>
          <cell r="B163" t="str">
            <v>Carting away debris &amp; excavated earth outside Infosys premises upto 500m.</v>
          </cell>
          <cell r="C163" t="str">
            <v>Cum.</v>
          </cell>
          <cell r="D163">
            <v>50</v>
          </cell>
          <cell r="E163">
            <v>0</v>
          </cell>
          <cell r="F163">
            <v>0</v>
          </cell>
          <cell r="G163">
            <v>0</v>
          </cell>
          <cell r="H163">
            <v>0</v>
          </cell>
          <cell r="J163">
            <v>0</v>
          </cell>
          <cell r="K163">
            <v>0</v>
          </cell>
          <cell r="L163">
            <v>0</v>
          </cell>
          <cell r="N163">
            <v>0</v>
          </cell>
          <cell r="O163">
            <v>0</v>
          </cell>
          <cell r="P163">
            <v>0</v>
          </cell>
          <cell r="R163">
            <v>0</v>
          </cell>
          <cell r="S163">
            <v>0</v>
          </cell>
          <cell r="T163">
            <v>0</v>
          </cell>
          <cell r="V163">
            <v>0</v>
          </cell>
          <cell r="W163">
            <v>0</v>
          </cell>
          <cell r="X163">
            <v>0</v>
          </cell>
        </row>
        <row r="164">
          <cell r="A164" t="str">
            <v>ROA4</v>
          </cell>
          <cell r="B164" t="str">
            <v>Rolling formation surface with 8 to 10 MT roller</v>
          </cell>
          <cell r="C164" t="str">
            <v>Sqm</v>
          </cell>
          <cell r="D164">
            <v>8</v>
          </cell>
          <cell r="E164">
            <v>0</v>
          </cell>
          <cell r="F164">
            <v>0</v>
          </cell>
          <cell r="G164">
            <v>0</v>
          </cell>
          <cell r="H164">
            <v>0</v>
          </cell>
          <cell r="J164">
            <v>0</v>
          </cell>
          <cell r="K164">
            <v>0</v>
          </cell>
          <cell r="L164">
            <v>0</v>
          </cell>
          <cell r="N164">
            <v>0</v>
          </cell>
          <cell r="O164">
            <v>0</v>
          </cell>
          <cell r="P164">
            <v>0</v>
          </cell>
          <cell r="R164">
            <v>0</v>
          </cell>
          <cell r="S164">
            <v>0</v>
          </cell>
          <cell r="T164">
            <v>0</v>
          </cell>
          <cell r="V164">
            <v>0</v>
          </cell>
          <cell r="W164">
            <v>0</v>
          </cell>
          <cell r="X164">
            <v>0</v>
          </cell>
        </row>
        <row r="165">
          <cell r="A165" t="str">
            <v>ROA5A</v>
          </cell>
          <cell r="B165" t="str">
            <v>Collecting &amp; stacking 100-63mm Metal</v>
          </cell>
          <cell r="C165" t="str">
            <v>Cum</v>
          </cell>
          <cell r="D165">
            <v>479</v>
          </cell>
          <cell r="E165">
            <v>0</v>
          </cell>
          <cell r="F165">
            <v>0</v>
          </cell>
          <cell r="G165">
            <v>0</v>
          </cell>
          <cell r="H165">
            <v>0</v>
          </cell>
          <cell r="J165">
            <v>0</v>
          </cell>
          <cell r="K165">
            <v>0</v>
          </cell>
          <cell r="L165">
            <v>0</v>
          </cell>
          <cell r="N165">
            <v>0</v>
          </cell>
          <cell r="O165">
            <v>0</v>
          </cell>
          <cell r="P165">
            <v>0</v>
          </cell>
          <cell r="R165">
            <v>0</v>
          </cell>
          <cell r="S165">
            <v>0</v>
          </cell>
          <cell r="T165">
            <v>0</v>
          </cell>
          <cell r="V165">
            <v>0</v>
          </cell>
          <cell r="W165">
            <v>0</v>
          </cell>
          <cell r="X165">
            <v>0</v>
          </cell>
        </row>
        <row r="166">
          <cell r="A166" t="str">
            <v>ROA5B</v>
          </cell>
          <cell r="B166" t="str">
            <v>Collecting &amp; stacking 40-25mm Metal</v>
          </cell>
          <cell r="C166" t="str">
            <v>Cum</v>
          </cell>
          <cell r="D166">
            <v>569</v>
          </cell>
          <cell r="E166">
            <v>0</v>
          </cell>
          <cell r="F166">
            <v>0</v>
          </cell>
          <cell r="G166">
            <v>0</v>
          </cell>
          <cell r="H166">
            <v>0</v>
          </cell>
          <cell r="J166">
            <v>0</v>
          </cell>
          <cell r="K166">
            <v>0</v>
          </cell>
          <cell r="L166">
            <v>0</v>
          </cell>
          <cell r="N166">
            <v>0</v>
          </cell>
          <cell r="O166">
            <v>0</v>
          </cell>
          <cell r="P166">
            <v>0</v>
          </cell>
          <cell r="R166">
            <v>0</v>
          </cell>
          <cell r="S166">
            <v>0</v>
          </cell>
          <cell r="T166">
            <v>0</v>
          </cell>
          <cell r="V166">
            <v>0</v>
          </cell>
          <cell r="W166">
            <v>0</v>
          </cell>
          <cell r="X166">
            <v>0</v>
          </cell>
        </row>
        <row r="167">
          <cell r="A167" t="str">
            <v>ROA6</v>
          </cell>
          <cell r="B167" t="str">
            <v>Collecting &amp; stacking Murram</v>
          </cell>
          <cell r="C167" t="str">
            <v>Cum</v>
          </cell>
          <cell r="D167">
            <v>298</v>
          </cell>
          <cell r="E167">
            <v>0</v>
          </cell>
          <cell r="F167">
            <v>0</v>
          </cell>
          <cell r="G167">
            <v>0</v>
          </cell>
          <cell r="H167">
            <v>0</v>
          </cell>
          <cell r="J167">
            <v>0</v>
          </cell>
          <cell r="K167">
            <v>0</v>
          </cell>
          <cell r="L167">
            <v>0</v>
          </cell>
          <cell r="N167">
            <v>0</v>
          </cell>
          <cell r="O167">
            <v>0</v>
          </cell>
          <cell r="P167">
            <v>0</v>
          </cell>
          <cell r="R167">
            <v>0</v>
          </cell>
          <cell r="S167">
            <v>0</v>
          </cell>
          <cell r="T167">
            <v>0</v>
          </cell>
          <cell r="V167">
            <v>0</v>
          </cell>
          <cell r="W167">
            <v>0</v>
          </cell>
          <cell r="X167">
            <v>0</v>
          </cell>
        </row>
        <row r="168">
          <cell r="A168" t="str">
            <v>ROA7</v>
          </cell>
          <cell r="B168" t="str">
            <v>Collecting &amp; stacking Sand</v>
          </cell>
          <cell r="C168" t="str">
            <v>Cum</v>
          </cell>
          <cell r="D168">
            <v>510</v>
          </cell>
          <cell r="E168">
            <v>0</v>
          </cell>
          <cell r="F168">
            <v>0</v>
          </cell>
          <cell r="G168">
            <v>0</v>
          </cell>
          <cell r="H168">
            <v>0</v>
          </cell>
          <cell r="J168">
            <v>0</v>
          </cell>
          <cell r="K168">
            <v>0</v>
          </cell>
          <cell r="L168">
            <v>0</v>
          </cell>
          <cell r="N168">
            <v>0</v>
          </cell>
          <cell r="O168">
            <v>0</v>
          </cell>
          <cell r="P168">
            <v>0</v>
          </cell>
          <cell r="R168">
            <v>0</v>
          </cell>
          <cell r="S168">
            <v>0</v>
          </cell>
          <cell r="T168">
            <v>0</v>
          </cell>
          <cell r="V168">
            <v>0</v>
          </cell>
          <cell r="W168">
            <v>0</v>
          </cell>
          <cell r="X168">
            <v>0</v>
          </cell>
        </row>
        <row r="169">
          <cell r="A169" t="str">
            <v>ROA8A</v>
          </cell>
          <cell r="B169" t="str">
            <v>Spreading 100-63mm Metal (200mm thk.)</v>
          </cell>
          <cell r="C169" t="str">
            <v>Cum</v>
          </cell>
          <cell r="D169">
            <v>171</v>
          </cell>
          <cell r="E169">
            <v>0</v>
          </cell>
          <cell r="F169">
            <v>0</v>
          </cell>
          <cell r="G169">
            <v>0</v>
          </cell>
          <cell r="H169">
            <v>0</v>
          </cell>
          <cell r="J169">
            <v>0</v>
          </cell>
          <cell r="K169">
            <v>0</v>
          </cell>
          <cell r="L169">
            <v>0</v>
          </cell>
          <cell r="N169">
            <v>0</v>
          </cell>
          <cell r="O169">
            <v>0</v>
          </cell>
          <cell r="P169">
            <v>0</v>
          </cell>
          <cell r="R169">
            <v>0</v>
          </cell>
          <cell r="S169">
            <v>0</v>
          </cell>
          <cell r="T169">
            <v>0</v>
          </cell>
          <cell r="V169">
            <v>0</v>
          </cell>
          <cell r="W169">
            <v>0</v>
          </cell>
          <cell r="X169">
            <v>0</v>
          </cell>
        </row>
        <row r="170">
          <cell r="A170" t="str">
            <v>ROA8B</v>
          </cell>
          <cell r="B170" t="str">
            <v>Spreading 40-25mm Metal (150mm thk.)</v>
          </cell>
          <cell r="C170" t="str">
            <v>Cum</v>
          </cell>
          <cell r="D170">
            <v>137</v>
          </cell>
          <cell r="E170">
            <v>0</v>
          </cell>
          <cell r="F170">
            <v>0</v>
          </cell>
          <cell r="G170">
            <v>0</v>
          </cell>
          <cell r="H170">
            <v>0</v>
          </cell>
          <cell r="J170">
            <v>0</v>
          </cell>
          <cell r="K170">
            <v>0</v>
          </cell>
          <cell r="L170">
            <v>0</v>
          </cell>
          <cell r="N170">
            <v>0</v>
          </cell>
          <cell r="O170">
            <v>0</v>
          </cell>
          <cell r="P170">
            <v>0</v>
          </cell>
          <cell r="R170">
            <v>0</v>
          </cell>
          <cell r="S170">
            <v>0</v>
          </cell>
          <cell r="T170">
            <v>0</v>
          </cell>
          <cell r="V170">
            <v>0</v>
          </cell>
          <cell r="W170">
            <v>0</v>
          </cell>
          <cell r="X170">
            <v>0</v>
          </cell>
        </row>
        <row r="171">
          <cell r="A171" t="str">
            <v>ROA8C</v>
          </cell>
          <cell r="B171" t="str">
            <v>Spreading Murram &amp; Sand</v>
          </cell>
          <cell r="C171" t="str">
            <v>Cum</v>
          </cell>
          <cell r="D171">
            <v>66</v>
          </cell>
          <cell r="E171">
            <v>0</v>
          </cell>
          <cell r="F171">
            <v>0</v>
          </cell>
          <cell r="G171">
            <v>0</v>
          </cell>
          <cell r="H171">
            <v>0</v>
          </cell>
          <cell r="J171">
            <v>0</v>
          </cell>
          <cell r="K171">
            <v>0</v>
          </cell>
          <cell r="L171">
            <v>0</v>
          </cell>
          <cell r="N171">
            <v>0</v>
          </cell>
          <cell r="O171">
            <v>0</v>
          </cell>
          <cell r="P171">
            <v>0</v>
          </cell>
          <cell r="R171">
            <v>0</v>
          </cell>
          <cell r="S171">
            <v>0</v>
          </cell>
          <cell r="T171">
            <v>0</v>
          </cell>
          <cell r="V171">
            <v>0</v>
          </cell>
          <cell r="W171">
            <v>0</v>
          </cell>
          <cell r="X171">
            <v>0</v>
          </cell>
        </row>
        <row r="172">
          <cell r="A172" t="str">
            <v>ROA9A</v>
          </cell>
          <cell r="B172" t="str">
            <v>Consolidation of Soling 200mm thk.</v>
          </cell>
          <cell r="C172" t="str">
            <v>Cum</v>
          </cell>
          <cell r="D172">
            <v>65</v>
          </cell>
          <cell r="E172">
            <v>0</v>
          </cell>
          <cell r="F172">
            <v>0</v>
          </cell>
          <cell r="G172">
            <v>0</v>
          </cell>
          <cell r="H172">
            <v>0</v>
          </cell>
          <cell r="J172">
            <v>0</v>
          </cell>
          <cell r="K172">
            <v>0</v>
          </cell>
          <cell r="L172">
            <v>0</v>
          </cell>
          <cell r="N172">
            <v>0</v>
          </cell>
          <cell r="O172">
            <v>0</v>
          </cell>
          <cell r="P172">
            <v>0</v>
          </cell>
          <cell r="R172">
            <v>0</v>
          </cell>
          <cell r="S172">
            <v>0</v>
          </cell>
          <cell r="T172">
            <v>0</v>
          </cell>
          <cell r="V172">
            <v>0</v>
          </cell>
          <cell r="W172">
            <v>0</v>
          </cell>
          <cell r="X172">
            <v>0</v>
          </cell>
        </row>
        <row r="173">
          <cell r="A173" t="str">
            <v>ROA9B</v>
          </cell>
          <cell r="B173" t="str">
            <v>Consolidation of WBM 150mm thk.</v>
          </cell>
          <cell r="C173" t="str">
            <v>Cum</v>
          </cell>
          <cell r="D173">
            <v>64</v>
          </cell>
          <cell r="E173">
            <v>0</v>
          </cell>
          <cell r="F173">
            <v>0</v>
          </cell>
          <cell r="G173">
            <v>0</v>
          </cell>
          <cell r="H173">
            <v>0</v>
          </cell>
          <cell r="J173">
            <v>0</v>
          </cell>
          <cell r="K173">
            <v>0</v>
          </cell>
          <cell r="L173">
            <v>0</v>
          </cell>
          <cell r="N173">
            <v>0</v>
          </cell>
          <cell r="O173">
            <v>0</v>
          </cell>
          <cell r="P173">
            <v>0</v>
          </cell>
          <cell r="R173">
            <v>0</v>
          </cell>
          <cell r="S173">
            <v>0</v>
          </cell>
          <cell r="T173">
            <v>0</v>
          </cell>
          <cell r="V173">
            <v>0</v>
          </cell>
          <cell r="W173">
            <v>0</v>
          </cell>
          <cell r="X173">
            <v>0</v>
          </cell>
        </row>
        <row r="174">
          <cell r="A174" t="str">
            <v>ROA10A</v>
          </cell>
          <cell r="B174" t="str">
            <v>Watering of Soling 200mm thk.</v>
          </cell>
          <cell r="C174" t="str">
            <v>Cum</v>
          </cell>
          <cell r="D174">
            <v>9</v>
          </cell>
          <cell r="E174">
            <v>0</v>
          </cell>
          <cell r="F174">
            <v>0</v>
          </cell>
          <cell r="G174">
            <v>0</v>
          </cell>
          <cell r="H174">
            <v>0</v>
          </cell>
          <cell r="J174">
            <v>0</v>
          </cell>
          <cell r="K174">
            <v>0</v>
          </cell>
          <cell r="L174">
            <v>0</v>
          </cell>
          <cell r="N174">
            <v>0</v>
          </cell>
          <cell r="O174">
            <v>0</v>
          </cell>
          <cell r="P174">
            <v>0</v>
          </cell>
          <cell r="R174">
            <v>0</v>
          </cell>
          <cell r="S174">
            <v>0</v>
          </cell>
          <cell r="T174">
            <v>0</v>
          </cell>
          <cell r="V174">
            <v>0</v>
          </cell>
          <cell r="W174">
            <v>0</v>
          </cell>
          <cell r="X174">
            <v>0</v>
          </cell>
        </row>
        <row r="175">
          <cell r="A175" t="str">
            <v>ROA10B</v>
          </cell>
          <cell r="B175" t="str">
            <v>Watering of WBM 150mm thk.</v>
          </cell>
          <cell r="C175" t="str">
            <v>Cum</v>
          </cell>
          <cell r="D175">
            <v>20</v>
          </cell>
          <cell r="E175">
            <v>0</v>
          </cell>
          <cell r="F175">
            <v>0</v>
          </cell>
          <cell r="G175">
            <v>0</v>
          </cell>
          <cell r="H175">
            <v>0</v>
          </cell>
          <cell r="J175">
            <v>0</v>
          </cell>
          <cell r="K175">
            <v>0</v>
          </cell>
          <cell r="L175">
            <v>0</v>
          </cell>
          <cell r="N175">
            <v>0</v>
          </cell>
          <cell r="O175">
            <v>0</v>
          </cell>
          <cell r="P175">
            <v>0</v>
          </cell>
          <cell r="R175">
            <v>0</v>
          </cell>
          <cell r="S175">
            <v>0</v>
          </cell>
          <cell r="T175">
            <v>0</v>
          </cell>
          <cell r="V175">
            <v>0</v>
          </cell>
          <cell r="W175">
            <v>0</v>
          </cell>
          <cell r="X175">
            <v>0</v>
          </cell>
        </row>
        <row r="176">
          <cell r="A176" t="str">
            <v>ROA12</v>
          </cell>
          <cell r="B176" t="str">
            <v>M20 for Road</v>
          </cell>
          <cell r="C176" t="str">
            <v>Cum</v>
          </cell>
          <cell r="D176">
            <v>1685</v>
          </cell>
          <cell r="E176">
            <v>0</v>
          </cell>
          <cell r="F176">
            <v>0</v>
          </cell>
          <cell r="G176">
            <v>0</v>
          </cell>
          <cell r="H176">
            <v>0</v>
          </cell>
          <cell r="J176">
            <v>0</v>
          </cell>
          <cell r="K176">
            <v>0</v>
          </cell>
          <cell r="L176">
            <v>0</v>
          </cell>
          <cell r="N176">
            <v>0</v>
          </cell>
          <cell r="O176">
            <v>0</v>
          </cell>
          <cell r="P176">
            <v>0</v>
          </cell>
          <cell r="R176">
            <v>0</v>
          </cell>
          <cell r="S176">
            <v>0</v>
          </cell>
          <cell r="T176">
            <v>0</v>
          </cell>
          <cell r="V176">
            <v>0</v>
          </cell>
          <cell r="W176">
            <v>0</v>
          </cell>
          <cell r="X176">
            <v>0</v>
          </cell>
        </row>
        <row r="177">
          <cell r="A177" t="str">
            <v>ROA14</v>
          </cell>
          <cell r="B177" t="str">
            <v>Shalitex Board 25mm thk. 125 high for exp joint</v>
          </cell>
          <cell r="C177" t="str">
            <v>Rmt</v>
          </cell>
          <cell r="D177">
            <v>142</v>
          </cell>
          <cell r="E177">
            <v>0</v>
          </cell>
          <cell r="F177">
            <v>0</v>
          </cell>
          <cell r="G177">
            <v>0</v>
          </cell>
          <cell r="H177">
            <v>0</v>
          </cell>
          <cell r="J177">
            <v>0</v>
          </cell>
          <cell r="K177">
            <v>0</v>
          </cell>
          <cell r="L177">
            <v>0</v>
          </cell>
          <cell r="N177">
            <v>0</v>
          </cell>
          <cell r="O177">
            <v>0</v>
          </cell>
          <cell r="P177">
            <v>0</v>
          </cell>
          <cell r="R177">
            <v>0</v>
          </cell>
          <cell r="S177">
            <v>0</v>
          </cell>
          <cell r="T177">
            <v>0</v>
          </cell>
          <cell r="V177">
            <v>0</v>
          </cell>
          <cell r="W177">
            <v>0</v>
          </cell>
          <cell r="X177">
            <v>0</v>
          </cell>
        </row>
        <row r="178">
          <cell r="A178" t="str">
            <v>ROA15</v>
          </cell>
          <cell r="B178" t="str">
            <v>Bullnose groove 25x25mm</v>
          </cell>
          <cell r="C178" t="str">
            <v>Rmt</v>
          </cell>
          <cell r="D178">
            <v>148</v>
          </cell>
          <cell r="E178">
            <v>0</v>
          </cell>
          <cell r="F178">
            <v>0</v>
          </cell>
          <cell r="G178">
            <v>0</v>
          </cell>
          <cell r="H178">
            <v>0</v>
          </cell>
          <cell r="J178">
            <v>0</v>
          </cell>
          <cell r="K178">
            <v>0</v>
          </cell>
          <cell r="L178">
            <v>0</v>
          </cell>
          <cell r="N178">
            <v>0</v>
          </cell>
          <cell r="O178">
            <v>0</v>
          </cell>
          <cell r="P178">
            <v>0</v>
          </cell>
          <cell r="R178">
            <v>0</v>
          </cell>
          <cell r="S178">
            <v>0</v>
          </cell>
          <cell r="T178">
            <v>0</v>
          </cell>
          <cell r="V178">
            <v>0</v>
          </cell>
          <cell r="W178">
            <v>0</v>
          </cell>
          <cell r="X178">
            <v>0</v>
          </cell>
        </row>
        <row r="179">
          <cell r="A179" t="str">
            <v>ROA16</v>
          </cell>
          <cell r="B179" t="str">
            <v>Making grooves for construction joint 10x25mm</v>
          </cell>
          <cell r="C179" t="str">
            <v>Rmt</v>
          </cell>
          <cell r="D179">
            <v>58</v>
          </cell>
          <cell r="E179">
            <v>0</v>
          </cell>
          <cell r="F179">
            <v>0</v>
          </cell>
          <cell r="G179">
            <v>0</v>
          </cell>
          <cell r="H179">
            <v>0</v>
          </cell>
          <cell r="J179">
            <v>0</v>
          </cell>
          <cell r="K179">
            <v>0</v>
          </cell>
          <cell r="L179">
            <v>0</v>
          </cell>
          <cell r="N179">
            <v>0</v>
          </cell>
          <cell r="O179">
            <v>0</v>
          </cell>
          <cell r="P179">
            <v>0</v>
          </cell>
          <cell r="R179">
            <v>0</v>
          </cell>
          <cell r="S179">
            <v>0</v>
          </cell>
          <cell r="T179">
            <v>0</v>
          </cell>
          <cell r="V179">
            <v>0</v>
          </cell>
          <cell r="W179">
            <v>0</v>
          </cell>
          <cell r="X179">
            <v>0</v>
          </cell>
        </row>
        <row r="180">
          <cell r="A180" t="str">
            <v>ROA17</v>
          </cell>
          <cell r="B180" t="str">
            <v>Filling shalitex sealing compound 25x25mm</v>
          </cell>
          <cell r="C180" t="str">
            <v>Rmt</v>
          </cell>
          <cell r="D180">
            <v>86</v>
          </cell>
          <cell r="E180">
            <v>0</v>
          </cell>
          <cell r="F180">
            <v>0</v>
          </cell>
          <cell r="G180">
            <v>0</v>
          </cell>
          <cell r="H180">
            <v>0</v>
          </cell>
          <cell r="J180">
            <v>0</v>
          </cell>
          <cell r="K180">
            <v>0</v>
          </cell>
          <cell r="L180">
            <v>0</v>
          </cell>
          <cell r="N180">
            <v>0</v>
          </cell>
          <cell r="O180">
            <v>0</v>
          </cell>
          <cell r="P180">
            <v>0</v>
          </cell>
          <cell r="R180">
            <v>0</v>
          </cell>
          <cell r="S180">
            <v>0</v>
          </cell>
          <cell r="T180">
            <v>0</v>
          </cell>
          <cell r="V180">
            <v>0</v>
          </cell>
          <cell r="W180">
            <v>0</v>
          </cell>
          <cell r="X180">
            <v>0</v>
          </cell>
        </row>
        <row r="181">
          <cell r="A181" t="str">
            <v>ROA18</v>
          </cell>
          <cell r="B181" t="str">
            <v>Filling shalitex sealing compound  10x25mm</v>
          </cell>
          <cell r="C181" t="str">
            <v>Rmt</v>
          </cell>
          <cell r="D181">
            <v>46</v>
          </cell>
          <cell r="E181">
            <v>0</v>
          </cell>
          <cell r="F181">
            <v>0</v>
          </cell>
          <cell r="G181">
            <v>0</v>
          </cell>
          <cell r="H181">
            <v>0</v>
          </cell>
          <cell r="J181">
            <v>0</v>
          </cell>
          <cell r="K181">
            <v>0</v>
          </cell>
          <cell r="L181">
            <v>0</v>
          </cell>
          <cell r="N181">
            <v>0</v>
          </cell>
          <cell r="O181">
            <v>0</v>
          </cell>
          <cell r="P181">
            <v>0</v>
          </cell>
          <cell r="R181">
            <v>0</v>
          </cell>
          <cell r="S181">
            <v>0</v>
          </cell>
          <cell r="T181">
            <v>0</v>
          </cell>
          <cell r="V181">
            <v>0</v>
          </cell>
          <cell r="W181">
            <v>0</v>
          </cell>
          <cell r="X181">
            <v>0</v>
          </cell>
        </row>
        <row r="182">
          <cell r="A182" t="str">
            <v>ROA19</v>
          </cell>
          <cell r="B182" t="str">
            <v>100mm thk. 600mm deep RCC precast Kerb stone including all</v>
          </cell>
          <cell r="C182" t="str">
            <v>Rmt</v>
          </cell>
          <cell r="D182">
            <v>245</v>
          </cell>
          <cell r="E182">
            <v>0</v>
          </cell>
          <cell r="F182">
            <v>0</v>
          </cell>
          <cell r="G182">
            <v>0</v>
          </cell>
          <cell r="H182">
            <v>0</v>
          </cell>
          <cell r="J182">
            <v>0</v>
          </cell>
          <cell r="K182">
            <v>0</v>
          </cell>
          <cell r="L182">
            <v>0</v>
          </cell>
          <cell r="N182">
            <v>0</v>
          </cell>
          <cell r="O182">
            <v>0</v>
          </cell>
          <cell r="P182">
            <v>0</v>
          </cell>
          <cell r="R182">
            <v>0</v>
          </cell>
          <cell r="S182">
            <v>0</v>
          </cell>
          <cell r="T182">
            <v>0</v>
          </cell>
          <cell r="V182">
            <v>0</v>
          </cell>
          <cell r="W182">
            <v>0</v>
          </cell>
          <cell r="X182">
            <v>0</v>
          </cell>
        </row>
        <row r="183">
          <cell r="A183" t="str">
            <v>ROA20</v>
          </cell>
          <cell r="B183" t="str">
            <v>MS Rod 25mm dia 500mm long for expansion joint</v>
          </cell>
          <cell r="C183" t="str">
            <v>MT</v>
          </cell>
          <cell r="D183">
            <v>5065</v>
          </cell>
          <cell r="E183">
            <v>0</v>
          </cell>
          <cell r="F183">
            <v>0</v>
          </cell>
          <cell r="G183">
            <v>0</v>
          </cell>
          <cell r="H183">
            <v>0</v>
          </cell>
          <cell r="J183">
            <v>0</v>
          </cell>
          <cell r="K183">
            <v>0</v>
          </cell>
          <cell r="L183">
            <v>0</v>
          </cell>
          <cell r="N183">
            <v>0</v>
          </cell>
          <cell r="O183">
            <v>0</v>
          </cell>
          <cell r="P183">
            <v>0</v>
          </cell>
          <cell r="R183">
            <v>0</v>
          </cell>
          <cell r="S183">
            <v>0</v>
          </cell>
          <cell r="T183">
            <v>0</v>
          </cell>
          <cell r="V183">
            <v>0</v>
          </cell>
          <cell r="W183">
            <v>0</v>
          </cell>
          <cell r="X183">
            <v>0</v>
          </cell>
        </row>
        <row r="184">
          <cell r="A184" t="str">
            <v>ROB3A</v>
          </cell>
          <cell r="B184" t="str">
            <v xml:space="preserve">M20 for drain including shuttering </v>
          </cell>
          <cell r="C184" t="str">
            <v>Cum</v>
          </cell>
          <cell r="D184">
            <v>5300</v>
          </cell>
          <cell r="E184">
            <v>0</v>
          </cell>
          <cell r="F184">
            <v>0</v>
          </cell>
          <cell r="G184">
            <v>0</v>
          </cell>
          <cell r="H184">
            <v>0</v>
          </cell>
          <cell r="J184">
            <v>0</v>
          </cell>
          <cell r="K184">
            <v>0</v>
          </cell>
          <cell r="L184">
            <v>0</v>
          </cell>
          <cell r="N184">
            <v>0</v>
          </cell>
          <cell r="O184">
            <v>0</v>
          </cell>
          <cell r="P184">
            <v>0</v>
          </cell>
          <cell r="R184">
            <v>0</v>
          </cell>
          <cell r="S184">
            <v>0</v>
          </cell>
          <cell r="T184">
            <v>0</v>
          </cell>
          <cell r="V184">
            <v>0</v>
          </cell>
          <cell r="W184">
            <v>0</v>
          </cell>
          <cell r="X184">
            <v>0</v>
          </cell>
        </row>
        <row r="185">
          <cell r="A185" t="str">
            <v>ROB3B</v>
          </cell>
          <cell r="B185" t="str">
            <v>M20 for Drain cover slab including shuttering</v>
          </cell>
          <cell r="C185" t="str">
            <v>Cum</v>
          </cell>
          <cell r="D185">
            <v>3300</v>
          </cell>
          <cell r="E185">
            <v>0</v>
          </cell>
          <cell r="F185">
            <v>0</v>
          </cell>
          <cell r="G185">
            <v>0</v>
          </cell>
          <cell r="H185">
            <v>0</v>
          </cell>
          <cell r="J185">
            <v>0</v>
          </cell>
          <cell r="K185">
            <v>0</v>
          </cell>
          <cell r="L185">
            <v>0</v>
          </cell>
          <cell r="N185">
            <v>0</v>
          </cell>
          <cell r="O185">
            <v>0</v>
          </cell>
          <cell r="P185">
            <v>0</v>
          </cell>
          <cell r="R185">
            <v>0</v>
          </cell>
          <cell r="S185">
            <v>0</v>
          </cell>
          <cell r="T185">
            <v>0</v>
          </cell>
          <cell r="V185">
            <v>0</v>
          </cell>
          <cell r="W185">
            <v>0</v>
          </cell>
          <cell r="X185">
            <v>0</v>
          </cell>
        </row>
        <row r="186">
          <cell r="A186" t="str">
            <v>ROB5</v>
          </cell>
          <cell r="B186" t="str">
            <v>Precast cover slab for drain</v>
          </cell>
          <cell r="C186" t="str">
            <v>Cum</v>
          </cell>
          <cell r="D186">
            <v>3011</v>
          </cell>
          <cell r="E186">
            <v>0</v>
          </cell>
          <cell r="F186">
            <v>0</v>
          </cell>
          <cell r="G186">
            <v>0</v>
          </cell>
          <cell r="H186">
            <v>0</v>
          </cell>
          <cell r="J186">
            <v>0</v>
          </cell>
          <cell r="K186">
            <v>0</v>
          </cell>
          <cell r="L186">
            <v>0</v>
          </cell>
          <cell r="N186">
            <v>0</v>
          </cell>
          <cell r="O186">
            <v>0</v>
          </cell>
          <cell r="P186">
            <v>0</v>
          </cell>
          <cell r="R186">
            <v>0</v>
          </cell>
          <cell r="S186">
            <v>0</v>
          </cell>
          <cell r="T186">
            <v>0</v>
          </cell>
          <cell r="V186">
            <v>0</v>
          </cell>
          <cell r="W186">
            <v>0</v>
          </cell>
          <cell r="X186">
            <v>0</v>
          </cell>
        </row>
        <row r="187">
          <cell r="A187" t="str">
            <v>ROB6</v>
          </cell>
          <cell r="B187" t="str">
            <v>Fixing MS angles for drain &amp; duct with Epoxy Paint</v>
          </cell>
          <cell r="C187" t="str">
            <v>MT</v>
          </cell>
          <cell r="D187">
            <v>15939</v>
          </cell>
          <cell r="E187">
            <v>0</v>
          </cell>
          <cell r="F187">
            <v>0</v>
          </cell>
          <cell r="G187">
            <v>0</v>
          </cell>
          <cell r="H187">
            <v>0</v>
          </cell>
          <cell r="J187">
            <v>0</v>
          </cell>
          <cell r="K187">
            <v>0</v>
          </cell>
          <cell r="L187">
            <v>0</v>
          </cell>
          <cell r="N187">
            <v>0</v>
          </cell>
          <cell r="O187">
            <v>0</v>
          </cell>
          <cell r="P187">
            <v>0</v>
          </cell>
          <cell r="R187">
            <v>0</v>
          </cell>
          <cell r="S187">
            <v>0</v>
          </cell>
          <cell r="T187">
            <v>0</v>
          </cell>
          <cell r="V187">
            <v>0</v>
          </cell>
          <cell r="W187">
            <v>0</v>
          </cell>
          <cell r="X187">
            <v>0</v>
          </cell>
        </row>
        <row r="188">
          <cell r="A188" t="str">
            <v>ROB10</v>
          </cell>
          <cell r="B188" t="str">
            <v>Murram spreading 15cm thick</v>
          </cell>
          <cell r="C188" t="str">
            <v>Sqm</v>
          </cell>
          <cell r="D188">
            <v>60</v>
          </cell>
          <cell r="E188">
            <v>0</v>
          </cell>
          <cell r="F188">
            <v>0</v>
          </cell>
          <cell r="G188">
            <v>0</v>
          </cell>
          <cell r="H188">
            <v>0</v>
          </cell>
          <cell r="J188">
            <v>0</v>
          </cell>
          <cell r="K188">
            <v>0</v>
          </cell>
          <cell r="L188">
            <v>0</v>
          </cell>
          <cell r="N188">
            <v>0</v>
          </cell>
          <cell r="O188">
            <v>0</v>
          </cell>
          <cell r="P188">
            <v>0</v>
          </cell>
          <cell r="R188">
            <v>0</v>
          </cell>
          <cell r="S188">
            <v>0</v>
          </cell>
          <cell r="T188">
            <v>0</v>
          </cell>
          <cell r="V188">
            <v>0</v>
          </cell>
          <cell r="W188">
            <v>0</v>
          </cell>
          <cell r="X188">
            <v>0</v>
          </cell>
        </row>
        <row r="189">
          <cell r="A189" t="str">
            <v>ROB11</v>
          </cell>
          <cell r="B189" t="str">
            <v>Providing 1:2:4  for 40mm thk. Flooring</v>
          </cell>
          <cell r="C189" t="str">
            <v>Sqm</v>
          </cell>
          <cell r="D189">
            <v>120</v>
          </cell>
          <cell r="E189">
            <v>0</v>
          </cell>
          <cell r="F189">
            <v>0</v>
          </cell>
          <cell r="G189">
            <v>0</v>
          </cell>
          <cell r="H189">
            <v>0</v>
          </cell>
          <cell r="J189">
            <v>0</v>
          </cell>
          <cell r="K189">
            <v>0</v>
          </cell>
          <cell r="L189">
            <v>0</v>
          </cell>
          <cell r="N189">
            <v>0</v>
          </cell>
          <cell r="O189">
            <v>0</v>
          </cell>
          <cell r="P189">
            <v>0</v>
          </cell>
          <cell r="R189">
            <v>0</v>
          </cell>
          <cell r="S189">
            <v>0</v>
          </cell>
          <cell r="T189">
            <v>0</v>
          </cell>
          <cell r="V189">
            <v>0</v>
          </cell>
          <cell r="W189">
            <v>0</v>
          </cell>
          <cell r="X189">
            <v>0</v>
          </cell>
        </row>
        <row r="190">
          <cell r="A190" t="str">
            <v>ROB13</v>
          </cell>
          <cell r="B190" t="str">
            <v>Brick Masonry Chamber of size 50x50x50 including all</v>
          </cell>
          <cell r="C190" t="str">
            <v>No</v>
          </cell>
          <cell r="D190">
            <v>1945</v>
          </cell>
          <cell r="E190">
            <v>0</v>
          </cell>
          <cell r="F190">
            <v>0</v>
          </cell>
          <cell r="G190">
            <v>0</v>
          </cell>
          <cell r="H190">
            <v>0</v>
          </cell>
          <cell r="J190">
            <v>0</v>
          </cell>
          <cell r="K190">
            <v>0</v>
          </cell>
          <cell r="L190">
            <v>0</v>
          </cell>
          <cell r="N190">
            <v>0</v>
          </cell>
          <cell r="O190">
            <v>0</v>
          </cell>
          <cell r="P190">
            <v>0</v>
          </cell>
          <cell r="R190">
            <v>0</v>
          </cell>
          <cell r="S190">
            <v>0</v>
          </cell>
          <cell r="T190">
            <v>0</v>
          </cell>
          <cell r="V190">
            <v>0</v>
          </cell>
          <cell r="W190">
            <v>0</v>
          </cell>
          <cell r="X190">
            <v>0</v>
          </cell>
        </row>
        <row r="191">
          <cell r="A191" t="str">
            <v>ROB14</v>
          </cell>
          <cell r="B191" t="str">
            <v>Rain water sink well 2m dia 3 mt deep</v>
          </cell>
          <cell r="C191" t="str">
            <v>No</v>
          </cell>
          <cell r="D191">
            <v>30190</v>
          </cell>
          <cell r="E191">
            <v>0</v>
          </cell>
          <cell r="F191">
            <v>0</v>
          </cell>
          <cell r="G191">
            <v>0</v>
          </cell>
          <cell r="H191">
            <v>0</v>
          </cell>
          <cell r="J191">
            <v>0</v>
          </cell>
          <cell r="K191">
            <v>0</v>
          </cell>
          <cell r="L191">
            <v>0</v>
          </cell>
          <cell r="N191">
            <v>0</v>
          </cell>
          <cell r="O191">
            <v>0</v>
          </cell>
          <cell r="P191">
            <v>0</v>
          </cell>
          <cell r="R191">
            <v>0</v>
          </cell>
          <cell r="S191">
            <v>0</v>
          </cell>
          <cell r="T191">
            <v>0</v>
          </cell>
          <cell r="V191">
            <v>0</v>
          </cell>
          <cell r="W191">
            <v>0</v>
          </cell>
          <cell r="X191">
            <v>0</v>
          </cell>
        </row>
        <row r="192">
          <cell r="A192" t="str">
            <v>SD3</v>
          </cell>
          <cell r="B192" t="str">
            <v>Carting away debris &amp; excavated earth outside Infosys premises upto 3-4Km.</v>
          </cell>
          <cell r="C192" t="str">
            <v>Cum</v>
          </cell>
          <cell r="D192">
            <v>85</v>
          </cell>
          <cell r="E192">
            <v>0</v>
          </cell>
          <cell r="F192">
            <v>0</v>
          </cell>
          <cell r="G192">
            <v>0</v>
          </cell>
          <cell r="H192">
            <v>0</v>
          </cell>
          <cell r="J192">
            <v>0</v>
          </cell>
          <cell r="K192">
            <v>0</v>
          </cell>
          <cell r="L192">
            <v>0</v>
          </cell>
          <cell r="N192">
            <v>0</v>
          </cell>
          <cell r="O192">
            <v>0</v>
          </cell>
          <cell r="P192">
            <v>0</v>
          </cell>
          <cell r="R192">
            <v>0</v>
          </cell>
          <cell r="S192">
            <v>0</v>
          </cell>
          <cell r="T192">
            <v>0</v>
          </cell>
          <cell r="V192">
            <v>0</v>
          </cell>
          <cell r="W192">
            <v>0</v>
          </cell>
          <cell r="X192">
            <v>0</v>
          </cell>
        </row>
        <row r="193">
          <cell r="A193" t="str">
            <v>SD8</v>
          </cell>
          <cell r="B193" t="str">
            <v>PCC 1:2:4 for coping including shuttering</v>
          </cell>
          <cell r="C193" t="str">
            <v>Cum</v>
          </cell>
          <cell r="D193">
            <v>3038</v>
          </cell>
          <cell r="E193">
            <v>0</v>
          </cell>
          <cell r="F193">
            <v>0</v>
          </cell>
          <cell r="G193">
            <v>0</v>
          </cell>
          <cell r="H193">
            <v>0</v>
          </cell>
          <cell r="J193">
            <v>0</v>
          </cell>
          <cell r="K193">
            <v>0</v>
          </cell>
          <cell r="L193">
            <v>0</v>
          </cell>
          <cell r="N193">
            <v>0</v>
          </cell>
          <cell r="O193">
            <v>0</v>
          </cell>
          <cell r="P193">
            <v>0</v>
          </cell>
          <cell r="R193">
            <v>0</v>
          </cell>
          <cell r="S193">
            <v>0</v>
          </cell>
          <cell r="T193">
            <v>0</v>
          </cell>
          <cell r="V193">
            <v>0</v>
          </cell>
          <cell r="W193">
            <v>0</v>
          </cell>
          <cell r="X193">
            <v>0</v>
          </cell>
        </row>
        <row r="194">
          <cell r="A194" t="str">
            <v>UG12.06</v>
          </cell>
          <cell r="B194" t="str">
            <v xml:space="preserve">230 mm wide PVC water stopper </v>
          </cell>
          <cell r="C194" t="str">
            <v>Rmt</v>
          </cell>
          <cell r="D194">
            <v>450</v>
          </cell>
          <cell r="E194">
            <v>216</v>
          </cell>
          <cell r="F194">
            <v>97200</v>
          </cell>
          <cell r="G194">
            <v>72</v>
          </cell>
          <cell r="H194">
            <v>32400</v>
          </cell>
          <cell r="I194">
            <v>70</v>
          </cell>
          <cell r="J194">
            <v>31500</v>
          </cell>
          <cell r="K194">
            <v>72</v>
          </cell>
          <cell r="L194">
            <v>32400</v>
          </cell>
          <cell r="M194">
            <v>29</v>
          </cell>
          <cell r="N194">
            <v>13050</v>
          </cell>
          <cell r="O194">
            <v>72</v>
          </cell>
          <cell r="P194">
            <v>32400</v>
          </cell>
          <cell r="R194">
            <v>0</v>
          </cell>
          <cell r="S194">
            <v>0</v>
          </cell>
          <cell r="T194">
            <v>0</v>
          </cell>
          <cell r="V194">
            <v>0</v>
          </cell>
          <cell r="W194">
            <v>99</v>
          </cell>
          <cell r="X194">
            <v>44550</v>
          </cell>
        </row>
        <row r="195">
          <cell r="A195">
            <v>0</v>
          </cell>
          <cell r="B195">
            <v>0</v>
          </cell>
          <cell r="C195">
            <v>0</v>
          </cell>
          <cell r="D195">
            <v>0</v>
          </cell>
          <cell r="E195">
            <v>0</v>
          </cell>
          <cell r="F195">
            <v>0</v>
          </cell>
          <cell r="G195">
            <v>0</v>
          </cell>
          <cell r="H195">
            <v>0</v>
          </cell>
          <cell r="J195">
            <v>0</v>
          </cell>
          <cell r="K195">
            <v>0</v>
          </cell>
          <cell r="L195">
            <v>0</v>
          </cell>
          <cell r="N195">
            <v>0</v>
          </cell>
          <cell r="O195">
            <v>0</v>
          </cell>
          <cell r="P195">
            <v>0</v>
          </cell>
          <cell r="R195">
            <v>0</v>
          </cell>
          <cell r="S195">
            <v>0</v>
          </cell>
          <cell r="T195">
            <v>0</v>
          </cell>
          <cell r="V195">
            <v>0</v>
          </cell>
          <cell r="W195">
            <v>0</v>
          </cell>
          <cell r="X195">
            <v>0</v>
          </cell>
        </row>
        <row r="196">
          <cell r="A196">
            <v>0</v>
          </cell>
          <cell r="B196">
            <v>0</v>
          </cell>
          <cell r="C196">
            <v>0</v>
          </cell>
          <cell r="D196">
            <v>0</v>
          </cell>
          <cell r="E196">
            <v>0</v>
          </cell>
          <cell r="F196">
            <v>0</v>
          </cell>
          <cell r="G196">
            <v>0</v>
          </cell>
          <cell r="H196">
            <v>0</v>
          </cell>
          <cell r="J196">
            <v>0</v>
          </cell>
          <cell r="K196">
            <v>0</v>
          </cell>
          <cell r="L196">
            <v>0</v>
          </cell>
          <cell r="N196">
            <v>0</v>
          </cell>
          <cell r="O196">
            <v>0</v>
          </cell>
          <cell r="P196">
            <v>0</v>
          </cell>
          <cell r="R196">
            <v>0</v>
          </cell>
          <cell r="S196">
            <v>0</v>
          </cell>
          <cell r="T196">
            <v>0</v>
          </cell>
          <cell r="V196">
            <v>0</v>
          </cell>
          <cell r="W196">
            <v>0</v>
          </cell>
          <cell r="X196">
            <v>0</v>
          </cell>
        </row>
        <row r="197">
          <cell r="A197">
            <v>0</v>
          </cell>
          <cell r="B197">
            <v>0</v>
          </cell>
          <cell r="C197">
            <v>0</v>
          </cell>
          <cell r="D197">
            <v>0</v>
          </cell>
          <cell r="E197">
            <v>0</v>
          </cell>
          <cell r="F197">
            <v>0</v>
          </cell>
          <cell r="G197">
            <v>0</v>
          </cell>
          <cell r="H197">
            <v>0</v>
          </cell>
          <cell r="J197">
            <v>0</v>
          </cell>
          <cell r="K197">
            <v>0</v>
          </cell>
          <cell r="L197">
            <v>0</v>
          </cell>
          <cell r="N197">
            <v>0</v>
          </cell>
          <cell r="O197">
            <v>0</v>
          </cell>
          <cell r="P197">
            <v>0</v>
          </cell>
          <cell r="R197">
            <v>0</v>
          </cell>
          <cell r="S197">
            <v>0</v>
          </cell>
          <cell r="T197">
            <v>0</v>
          </cell>
          <cell r="V197">
            <v>0</v>
          </cell>
          <cell r="W197">
            <v>0</v>
          </cell>
          <cell r="X197">
            <v>0</v>
          </cell>
        </row>
        <row r="198">
          <cell r="A198">
            <v>0</v>
          </cell>
          <cell r="B198">
            <v>0</v>
          </cell>
          <cell r="C198">
            <v>0</v>
          </cell>
          <cell r="D198">
            <v>0</v>
          </cell>
          <cell r="E198">
            <v>0</v>
          </cell>
          <cell r="F198">
            <v>0</v>
          </cell>
          <cell r="G198">
            <v>0</v>
          </cell>
          <cell r="H198">
            <v>0</v>
          </cell>
          <cell r="J198">
            <v>0</v>
          </cell>
          <cell r="K198">
            <v>0</v>
          </cell>
          <cell r="L198">
            <v>0</v>
          </cell>
          <cell r="N198">
            <v>0</v>
          </cell>
          <cell r="O198">
            <v>0</v>
          </cell>
          <cell r="P198">
            <v>0</v>
          </cell>
          <cell r="R198">
            <v>0</v>
          </cell>
          <cell r="S198">
            <v>0</v>
          </cell>
          <cell r="T198">
            <v>0</v>
          </cell>
          <cell r="V198">
            <v>0</v>
          </cell>
          <cell r="W198">
            <v>0</v>
          </cell>
          <cell r="X198">
            <v>0</v>
          </cell>
        </row>
        <row r="199">
          <cell r="A199">
            <v>0</v>
          </cell>
          <cell r="B199">
            <v>0</v>
          </cell>
          <cell r="C199">
            <v>0</v>
          </cell>
          <cell r="D199">
            <v>0</v>
          </cell>
          <cell r="E199">
            <v>0</v>
          </cell>
          <cell r="F199">
            <v>0</v>
          </cell>
          <cell r="G199">
            <v>0</v>
          </cell>
          <cell r="H199">
            <v>0</v>
          </cell>
          <cell r="J199">
            <v>0</v>
          </cell>
          <cell r="K199">
            <v>0</v>
          </cell>
          <cell r="L199">
            <v>0</v>
          </cell>
          <cell r="N199">
            <v>0</v>
          </cell>
          <cell r="O199">
            <v>0</v>
          </cell>
          <cell r="P199">
            <v>0</v>
          </cell>
          <cell r="R199">
            <v>0</v>
          </cell>
          <cell r="S199">
            <v>0</v>
          </cell>
          <cell r="T199">
            <v>0</v>
          </cell>
          <cell r="V199">
            <v>0</v>
          </cell>
          <cell r="W199">
            <v>0</v>
          </cell>
          <cell r="X199">
            <v>0</v>
          </cell>
        </row>
        <row r="200">
          <cell r="A200">
            <v>0</v>
          </cell>
          <cell r="B200">
            <v>0</v>
          </cell>
          <cell r="C200">
            <v>0</v>
          </cell>
          <cell r="D200">
            <v>0</v>
          </cell>
          <cell r="E200">
            <v>0</v>
          </cell>
          <cell r="F200">
            <v>0</v>
          </cell>
          <cell r="G200">
            <v>0</v>
          </cell>
          <cell r="H200">
            <v>0</v>
          </cell>
          <cell r="J200">
            <v>0</v>
          </cell>
          <cell r="K200">
            <v>0</v>
          </cell>
          <cell r="L200">
            <v>0</v>
          </cell>
          <cell r="N200">
            <v>0</v>
          </cell>
          <cell r="O200">
            <v>0</v>
          </cell>
          <cell r="P200">
            <v>0</v>
          </cell>
          <cell r="R200">
            <v>0</v>
          </cell>
          <cell r="S200">
            <v>0</v>
          </cell>
          <cell r="T200">
            <v>0</v>
          </cell>
          <cell r="V200">
            <v>0</v>
          </cell>
          <cell r="W200">
            <v>0</v>
          </cell>
          <cell r="X200">
            <v>0</v>
          </cell>
        </row>
        <row r="201">
          <cell r="A201">
            <v>0</v>
          </cell>
          <cell r="B201">
            <v>0</v>
          </cell>
          <cell r="C201">
            <v>0</v>
          </cell>
          <cell r="D201">
            <v>0</v>
          </cell>
          <cell r="E201">
            <v>0</v>
          </cell>
          <cell r="F201">
            <v>0</v>
          </cell>
          <cell r="G201">
            <v>0</v>
          </cell>
          <cell r="H201">
            <v>0</v>
          </cell>
          <cell r="J201">
            <v>0</v>
          </cell>
          <cell r="K201">
            <v>0</v>
          </cell>
          <cell r="L201">
            <v>0</v>
          </cell>
          <cell r="N201">
            <v>0</v>
          </cell>
          <cell r="O201">
            <v>0</v>
          </cell>
          <cell r="P201">
            <v>0</v>
          </cell>
          <cell r="R201">
            <v>0</v>
          </cell>
          <cell r="S201">
            <v>0</v>
          </cell>
          <cell r="T201">
            <v>0</v>
          </cell>
          <cell r="V201">
            <v>0</v>
          </cell>
          <cell r="W201">
            <v>0</v>
          </cell>
          <cell r="X201">
            <v>0</v>
          </cell>
        </row>
        <row r="202">
          <cell r="A202">
            <v>0</v>
          </cell>
          <cell r="B202">
            <v>0</v>
          </cell>
          <cell r="C202">
            <v>0</v>
          </cell>
          <cell r="D202">
            <v>0</v>
          </cell>
          <cell r="E202">
            <v>0</v>
          </cell>
          <cell r="F202">
            <v>0</v>
          </cell>
          <cell r="G202">
            <v>0</v>
          </cell>
          <cell r="H202">
            <v>0</v>
          </cell>
          <cell r="J202">
            <v>0</v>
          </cell>
          <cell r="K202">
            <v>0</v>
          </cell>
          <cell r="L202">
            <v>0</v>
          </cell>
          <cell r="N202">
            <v>0</v>
          </cell>
          <cell r="O202">
            <v>0</v>
          </cell>
          <cell r="P202">
            <v>0</v>
          </cell>
          <cell r="R202">
            <v>0</v>
          </cell>
          <cell r="S202">
            <v>0</v>
          </cell>
          <cell r="T202">
            <v>0</v>
          </cell>
          <cell r="V202">
            <v>0</v>
          </cell>
          <cell r="W202">
            <v>0</v>
          </cell>
          <cell r="X202">
            <v>0</v>
          </cell>
        </row>
        <row r="203">
          <cell r="A203">
            <v>0</v>
          </cell>
          <cell r="B203">
            <v>0</v>
          </cell>
          <cell r="C203">
            <v>0</v>
          </cell>
          <cell r="D203">
            <v>0</v>
          </cell>
          <cell r="E203">
            <v>0</v>
          </cell>
          <cell r="F203">
            <v>0</v>
          </cell>
          <cell r="G203">
            <v>0</v>
          </cell>
          <cell r="H203">
            <v>0</v>
          </cell>
          <cell r="J203">
            <v>0</v>
          </cell>
          <cell r="K203">
            <v>0</v>
          </cell>
          <cell r="L203">
            <v>0</v>
          </cell>
          <cell r="N203">
            <v>0</v>
          </cell>
          <cell r="O203">
            <v>0</v>
          </cell>
          <cell r="P203">
            <v>0</v>
          </cell>
          <cell r="R203">
            <v>0</v>
          </cell>
          <cell r="S203">
            <v>0</v>
          </cell>
          <cell r="T203">
            <v>0</v>
          </cell>
          <cell r="V203">
            <v>0</v>
          </cell>
          <cell r="W203">
            <v>0</v>
          </cell>
          <cell r="X203">
            <v>0</v>
          </cell>
        </row>
        <row r="204">
          <cell r="A204">
            <v>0</v>
          </cell>
          <cell r="B204">
            <v>0</v>
          </cell>
          <cell r="C204">
            <v>0</v>
          </cell>
          <cell r="D204">
            <v>0</v>
          </cell>
          <cell r="E204">
            <v>0</v>
          </cell>
          <cell r="F204">
            <v>0</v>
          </cell>
          <cell r="G204">
            <v>0</v>
          </cell>
          <cell r="H204">
            <v>0</v>
          </cell>
          <cell r="J204">
            <v>0</v>
          </cell>
          <cell r="K204">
            <v>0</v>
          </cell>
          <cell r="L204">
            <v>0</v>
          </cell>
          <cell r="N204">
            <v>0</v>
          </cell>
          <cell r="O204">
            <v>0</v>
          </cell>
          <cell r="P204">
            <v>0</v>
          </cell>
          <cell r="R204">
            <v>0</v>
          </cell>
          <cell r="S204">
            <v>0</v>
          </cell>
          <cell r="T204">
            <v>0</v>
          </cell>
          <cell r="V204">
            <v>0</v>
          </cell>
          <cell r="W204">
            <v>0</v>
          </cell>
          <cell r="X204">
            <v>0</v>
          </cell>
        </row>
        <row r="205">
          <cell r="A205">
            <v>0</v>
          </cell>
          <cell r="B205">
            <v>0</v>
          </cell>
          <cell r="C205">
            <v>0</v>
          </cell>
          <cell r="D205">
            <v>0</v>
          </cell>
          <cell r="E205">
            <v>0</v>
          </cell>
          <cell r="F205">
            <v>0</v>
          </cell>
          <cell r="G205">
            <v>0</v>
          </cell>
          <cell r="H205">
            <v>0</v>
          </cell>
          <cell r="J205">
            <v>0</v>
          </cell>
          <cell r="K205">
            <v>0</v>
          </cell>
          <cell r="L205">
            <v>0</v>
          </cell>
          <cell r="N205">
            <v>0</v>
          </cell>
          <cell r="O205">
            <v>0</v>
          </cell>
          <cell r="P205">
            <v>0</v>
          </cell>
          <cell r="R205">
            <v>0</v>
          </cell>
          <cell r="S205">
            <v>0</v>
          </cell>
          <cell r="T205">
            <v>0</v>
          </cell>
          <cell r="V205">
            <v>0</v>
          </cell>
          <cell r="W205">
            <v>0</v>
          </cell>
          <cell r="X205">
            <v>0</v>
          </cell>
        </row>
        <row r="206">
          <cell r="A206">
            <v>0</v>
          </cell>
          <cell r="B206">
            <v>0</v>
          </cell>
          <cell r="C206">
            <v>0</v>
          </cell>
          <cell r="D206">
            <v>0</v>
          </cell>
          <cell r="E206">
            <v>0</v>
          </cell>
          <cell r="F206">
            <v>0</v>
          </cell>
          <cell r="G206">
            <v>0</v>
          </cell>
          <cell r="H206">
            <v>0</v>
          </cell>
          <cell r="J206">
            <v>0</v>
          </cell>
          <cell r="K206">
            <v>0</v>
          </cell>
          <cell r="L206">
            <v>0</v>
          </cell>
          <cell r="N206">
            <v>0</v>
          </cell>
          <cell r="O206">
            <v>0</v>
          </cell>
          <cell r="P206">
            <v>0</v>
          </cell>
          <cell r="R206">
            <v>0</v>
          </cell>
          <cell r="S206">
            <v>0</v>
          </cell>
          <cell r="T206">
            <v>0</v>
          </cell>
          <cell r="V206">
            <v>0</v>
          </cell>
          <cell r="W206">
            <v>0</v>
          </cell>
          <cell r="X206">
            <v>0</v>
          </cell>
        </row>
        <row r="207">
          <cell r="A207">
            <v>0</v>
          </cell>
          <cell r="B207">
            <v>0</v>
          </cell>
          <cell r="C207">
            <v>0</v>
          </cell>
          <cell r="D207">
            <v>0</v>
          </cell>
          <cell r="E207">
            <v>0</v>
          </cell>
          <cell r="F207">
            <v>0</v>
          </cell>
          <cell r="G207">
            <v>0</v>
          </cell>
          <cell r="H207">
            <v>0</v>
          </cell>
          <cell r="J207">
            <v>0</v>
          </cell>
          <cell r="K207">
            <v>0</v>
          </cell>
          <cell r="L207">
            <v>0</v>
          </cell>
          <cell r="N207">
            <v>0</v>
          </cell>
          <cell r="O207">
            <v>0</v>
          </cell>
          <cell r="P207">
            <v>0</v>
          </cell>
          <cell r="R207">
            <v>0</v>
          </cell>
          <cell r="S207">
            <v>0</v>
          </cell>
          <cell r="T207">
            <v>0</v>
          </cell>
          <cell r="V207">
            <v>0</v>
          </cell>
          <cell r="W207">
            <v>0</v>
          </cell>
          <cell r="X207">
            <v>0</v>
          </cell>
        </row>
        <row r="208">
          <cell r="A208">
            <v>0</v>
          </cell>
          <cell r="B208">
            <v>0</v>
          </cell>
          <cell r="C208">
            <v>0</v>
          </cell>
          <cell r="D208">
            <v>0</v>
          </cell>
          <cell r="E208">
            <v>0</v>
          </cell>
          <cell r="F208">
            <v>0</v>
          </cell>
          <cell r="G208">
            <v>0</v>
          </cell>
          <cell r="H208">
            <v>0</v>
          </cell>
          <cell r="J208">
            <v>0</v>
          </cell>
          <cell r="K208">
            <v>0</v>
          </cell>
          <cell r="L208">
            <v>0</v>
          </cell>
          <cell r="N208">
            <v>0</v>
          </cell>
          <cell r="O208">
            <v>0</v>
          </cell>
          <cell r="P208">
            <v>0</v>
          </cell>
          <cell r="R208">
            <v>0</v>
          </cell>
          <cell r="S208">
            <v>0</v>
          </cell>
          <cell r="T208">
            <v>0</v>
          </cell>
          <cell r="V208">
            <v>0</v>
          </cell>
          <cell r="W208">
            <v>0</v>
          </cell>
          <cell r="X208">
            <v>0</v>
          </cell>
        </row>
        <row r="209">
          <cell r="A209">
            <v>0</v>
          </cell>
          <cell r="B209">
            <v>0</v>
          </cell>
          <cell r="C209">
            <v>0</v>
          </cell>
          <cell r="D209">
            <v>0</v>
          </cell>
          <cell r="E209">
            <v>0</v>
          </cell>
          <cell r="F209">
            <v>0</v>
          </cell>
          <cell r="G209">
            <v>0</v>
          </cell>
          <cell r="H209">
            <v>0</v>
          </cell>
          <cell r="J209">
            <v>0</v>
          </cell>
          <cell r="K209">
            <v>0</v>
          </cell>
          <cell r="L209">
            <v>0</v>
          </cell>
          <cell r="N209">
            <v>0</v>
          </cell>
          <cell r="O209">
            <v>0</v>
          </cell>
          <cell r="P209">
            <v>0</v>
          </cell>
          <cell r="R209">
            <v>0</v>
          </cell>
          <cell r="S209">
            <v>0</v>
          </cell>
          <cell r="T209">
            <v>0</v>
          </cell>
          <cell r="V209">
            <v>0</v>
          </cell>
          <cell r="W209">
            <v>0</v>
          </cell>
          <cell r="X209">
            <v>0</v>
          </cell>
        </row>
        <row r="210">
          <cell r="A210">
            <v>0</v>
          </cell>
          <cell r="B210">
            <v>0</v>
          </cell>
          <cell r="C210">
            <v>0</v>
          </cell>
          <cell r="D210">
            <v>0</v>
          </cell>
          <cell r="E210">
            <v>0</v>
          </cell>
          <cell r="F210">
            <v>0</v>
          </cell>
          <cell r="G210">
            <v>0</v>
          </cell>
          <cell r="H210">
            <v>0</v>
          </cell>
          <cell r="J210">
            <v>0</v>
          </cell>
          <cell r="K210">
            <v>0</v>
          </cell>
          <cell r="L210">
            <v>0</v>
          </cell>
          <cell r="N210">
            <v>0</v>
          </cell>
          <cell r="O210">
            <v>0</v>
          </cell>
          <cell r="P210">
            <v>0</v>
          </cell>
          <cell r="R210">
            <v>0</v>
          </cell>
          <cell r="S210">
            <v>0</v>
          </cell>
          <cell r="T210">
            <v>0</v>
          </cell>
          <cell r="V210">
            <v>0</v>
          </cell>
          <cell r="W210">
            <v>0</v>
          </cell>
          <cell r="X210">
            <v>0</v>
          </cell>
        </row>
        <row r="211">
          <cell r="A211">
            <v>0</v>
          </cell>
          <cell r="B211">
            <v>0</v>
          </cell>
          <cell r="C211">
            <v>0</v>
          </cell>
          <cell r="D211">
            <v>0</v>
          </cell>
          <cell r="E211">
            <v>0</v>
          </cell>
          <cell r="F211">
            <v>0</v>
          </cell>
          <cell r="G211">
            <v>0</v>
          </cell>
          <cell r="H211">
            <v>0</v>
          </cell>
          <cell r="J211">
            <v>0</v>
          </cell>
          <cell r="K211">
            <v>0</v>
          </cell>
          <cell r="L211">
            <v>0</v>
          </cell>
          <cell r="N211">
            <v>0</v>
          </cell>
          <cell r="O211">
            <v>0</v>
          </cell>
          <cell r="P211">
            <v>0</v>
          </cell>
          <cell r="R211">
            <v>0</v>
          </cell>
          <cell r="S211">
            <v>0</v>
          </cell>
          <cell r="T211">
            <v>0</v>
          </cell>
          <cell r="V211">
            <v>0</v>
          </cell>
          <cell r="W211">
            <v>0</v>
          </cell>
          <cell r="X211">
            <v>0</v>
          </cell>
        </row>
        <row r="212">
          <cell r="A212">
            <v>0</v>
          </cell>
          <cell r="B212">
            <v>0</v>
          </cell>
          <cell r="C212">
            <v>0</v>
          </cell>
          <cell r="D212">
            <v>0</v>
          </cell>
          <cell r="E212">
            <v>0</v>
          </cell>
          <cell r="F212">
            <v>0</v>
          </cell>
          <cell r="G212">
            <v>0</v>
          </cell>
          <cell r="H212">
            <v>0</v>
          </cell>
          <cell r="J212">
            <v>0</v>
          </cell>
          <cell r="K212">
            <v>0</v>
          </cell>
          <cell r="L212">
            <v>0</v>
          </cell>
          <cell r="N212">
            <v>0</v>
          </cell>
          <cell r="O212">
            <v>0</v>
          </cell>
          <cell r="P212">
            <v>0</v>
          </cell>
          <cell r="R212">
            <v>0</v>
          </cell>
          <cell r="S212">
            <v>0</v>
          </cell>
          <cell r="T212">
            <v>0</v>
          </cell>
          <cell r="V212">
            <v>0</v>
          </cell>
          <cell r="W212">
            <v>0</v>
          </cell>
          <cell r="X212">
            <v>0</v>
          </cell>
        </row>
        <row r="213">
          <cell r="A213">
            <v>0</v>
          </cell>
          <cell r="B213">
            <v>0</v>
          </cell>
          <cell r="C213">
            <v>0</v>
          </cell>
          <cell r="D213">
            <v>0</v>
          </cell>
          <cell r="E213">
            <v>0</v>
          </cell>
          <cell r="F213">
            <v>0</v>
          </cell>
          <cell r="G213">
            <v>0</v>
          </cell>
          <cell r="H213">
            <v>0</v>
          </cell>
          <cell r="J213">
            <v>0</v>
          </cell>
          <cell r="K213">
            <v>0</v>
          </cell>
          <cell r="L213">
            <v>0</v>
          </cell>
          <cell r="N213">
            <v>0</v>
          </cell>
          <cell r="O213">
            <v>0</v>
          </cell>
          <cell r="P213">
            <v>0</v>
          </cell>
          <cell r="R213">
            <v>0</v>
          </cell>
          <cell r="S213">
            <v>0</v>
          </cell>
          <cell r="T213">
            <v>0</v>
          </cell>
          <cell r="V213">
            <v>0</v>
          </cell>
          <cell r="W213">
            <v>0</v>
          </cell>
          <cell r="X213">
            <v>0</v>
          </cell>
        </row>
        <row r="214">
          <cell r="A214">
            <v>0</v>
          </cell>
          <cell r="B214">
            <v>0</v>
          </cell>
          <cell r="C214">
            <v>0</v>
          </cell>
          <cell r="D214">
            <v>0</v>
          </cell>
          <cell r="E214">
            <v>0</v>
          </cell>
          <cell r="F214">
            <v>0</v>
          </cell>
          <cell r="G214">
            <v>0</v>
          </cell>
          <cell r="H214">
            <v>0</v>
          </cell>
          <cell r="J214">
            <v>0</v>
          </cell>
          <cell r="K214">
            <v>0</v>
          </cell>
          <cell r="L214">
            <v>0</v>
          </cell>
          <cell r="N214">
            <v>0</v>
          </cell>
          <cell r="O214">
            <v>0</v>
          </cell>
          <cell r="P214">
            <v>0</v>
          </cell>
          <cell r="R214">
            <v>0</v>
          </cell>
          <cell r="S214">
            <v>0</v>
          </cell>
          <cell r="T214">
            <v>0</v>
          </cell>
          <cell r="V214">
            <v>0</v>
          </cell>
          <cell r="W214">
            <v>0</v>
          </cell>
          <cell r="X214">
            <v>0</v>
          </cell>
        </row>
        <row r="215">
          <cell r="A215">
            <v>0</v>
          </cell>
          <cell r="B215">
            <v>0</v>
          </cell>
          <cell r="C215">
            <v>0</v>
          </cell>
          <cell r="D215">
            <v>0</v>
          </cell>
          <cell r="E215">
            <v>0</v>
          </cell>
          <cell r="F215">
            <v>0</v>
          </cell>
          <cell r="G215">
            <v>0</v>
          </cell>
          <cell r="H215">
            <v>0</v>
          </cell>
          <cell r="J215">
            <v>0</v>
          </cell>
          <cell r="K215">
            <v>0</v>
          </cell>
          <cell r="L215">
            <v>0</v>
          </cell>
          <cell r="N215">
            <v>0</v>
          </cell>
          <cell r="O215">
            <v>0</v>
          </cell>
          <cell r="P215">
            <v>0</v>
          </cell>
          <cell r="R215">
            <v>0</v>
          </cell>
          <cell r="S215">
            <v>0</v>
          </cell>
          <cell r="T215">
            <v>0</v>
          </cell>
          <cell r="V215">
            <v>0</v>
          </cell>
          <cell r="W215">
            <v>0</v>
          </cell>
          <cell r="X215">
            <v>0</v>
          </cell>
        </row>
        <row r="216">
          <cell r="A216">
            <v>0</v>
          </cell>
          <cell r="B216">
            <v>0</v>
          </cell>
          <cell r="C216">
            <v>0</v>
          </cell>
          <cell r="D216">
            <v>0</v>
          </cell>
          <cell r="E216">
            <v>0</v>
          </cell>
          <cell r="F216">
            <v>0</v>
          </cell>
          <cell r="G216">
            <v>0</v>
          </cell>
          <cell r="H216">
            <v>0</v>
          </cell>
          <cell r="J216">
            <v>0</v>
          </cell>
          <cell r="K216">
            <v>0</v>
          </cell>
          <cell r="L216">
            <v>0</v>
          </cell>
          <cell r="N216">
            <v>0</v>
          </cell>
          <cell r="O216">
            <v>0</v>
          </cell>
          <cell r="P216">
            <v>0</v>
          </cell>
          <cell r="R216">
            <v>0</v>
          </cell>
          <cell r="S216">
            <v>0</v>
          </cell>
          <cell r="T216">
            <v>0</v>
          </cell>
          <cell r="V216">
            <v>0</v>
          </cell>
          <cell r="W216">
            <v>0</v>
          </cell>
          <cell r="X216">
            <v>0</v>
          </cell>
        </row>
        <row r="217">
          <cell r="A217">
            <v>0</v>
          </cell>
          <cell r="B217">
            <v>0</v>
          </cell>
          <cell r="C217">
            <v>0</v>
          </cell>
          <cell r="D217">
            <v>0</v>
          </cell>
          <cell r="E217">
            <v>0</v>
          </cell>
          <cell r="F217">
            <v>0</v>
          </cell>
          <cell r="G217">
            <v>0</v>
          </cell>
          <cell r="H217">
            <v>0</v>
          </cell>
          <cell r="J217">
            <v>0</v>
          </cell>
          <cell r="K217">
            <v>0</v>
          </cell>
          <cell r="L217">
            <v>0</v>
          </cell>
          <cell r="N217">
            <v>0</v>
          </cell>
          <cell r="O217">
            <v>0</v>
          </cell>
          <cell r="P217">
            <v>0</v>
          </cell>
          <cell r="R217">
            <v>0</v>
          </cell>
          <cell r="S217">
            <v>0</v>
          </cell>
          <cell r="T217">
            <v>0</v>
          </cell>
          <cell r="V217">
            <v>0</v>
          </cell>
          <cell r="W217">
            <v>0</v>
          </cell>
          <cell r="X217">
            <v>0</v>
          </cell>
        </row>
        <row r="218">
          <cell r="A218">
            <v>0</v>
          </cell>
          <cell r="B218">
            <v>0</v>
          </cell>
          <cell r="C218">
            <v>0</v>
          </cell>
          <cell r="D218">
            <v>0</v>
          </cell>
          <cell r="E218">
            <v>0</v>
          </cell>
          <cell r="F218">
            <v>0</v>
          </cell>
          <cell r="G218">
            <v>0</v>
          </cell>
          <cell r="H218">
            <v>0</v>
          </cell>
          <cell r="J218">
            <v>0</v>
          </cell>
          <cell r="K218">
            <v>0</v>
          </cell>
          <cell r="L218">
            <v>0</v>
          </cell>
          <cell r="N218">
            <v>0</v>
          </cell>
          <cell r="O218">
            <v>0</v>
          </cell>
          <cell r="P218">
            <v>0</v>
          </cell>
          <cell r="R218">
            <v>0</v>
          </cell>
          <cell r="S218">
            <v>0</v>
          </cell>
          <cell r="T218">
            <v>0</v>
          </cell>
          <cell r="V218">
            <v>0</v>
          </cell>
          <cell r="W218">
            <v>0</v>
          </cell>
          <cell r="X218">
            <v>0</v>
          </cell>
        </row>
        <row r="219">
          <cell r="A219">
            <v>0</v>
          </cell>
          <cell r="B219">
            <v>0</v>
          </cell>
          <cell r="C219">
            <v>0</v>
          </cell>
          <cell r="D219">
            <v>0</v>
          </cell>
          <cell r="E219">
            <v>0</v>
          </cell>
          <cell r="F219">
            <v>0</v>
          </cell>
          <cell r="G219">
            <v>0</v>
          </cell>
          <cell r="H219">
            <v>0</v>
          </cell>
          <cell r="J219">
            <v>0</v>
          </cell>
          <cell r="K219">
            <v>0</v>
          </cell>
          <cell r="L219">
            <v>0</v>
          </cell>
          <cell r="N219">
            <v>0</v>
          </cell>
          <cell r="O219">
            <v>0</v>
          </cell>
          <cell r="P219">
            <v>0</v>
          </cell>
          <cell r="R219">
            <v>0</v>
          </cell>
          <cell r="S219">
            <v>0</v>
          </cell>
          <cell r="T219">
            <v>0</v>
          </cell>
          <cell r="V219">
            <v>0</v>
          </cell>
          <cell r="W219">
            <v>0</v>
          </cell>
          <cell r="X219">
            <v>0</v>
          </cell>
        </row>
        <row r="220">
          <cell r="A220">
            <v>0</v>
          </cell>
          <cell r="B220">
            <v>0</v>
          </cell>
          <cell r="C220">
            <v>0</v>
          </cell>
          <cell r="D220">
            <v>0</v>
          </cell>
          <cell r="E220">
            <v>0</v>
          </cell>
          <cell r="F220">
            <v>0</v>
          </cell>
          <cell r="G220">
            <v>0</v>
          </cell>
          <cell r="H220">
            <v>0</v>
          </cell>
          <cell r="J220">
            <v>0</v>
          </cell>
          <cell r="K220">
            <v>0</v>
          </cell>
          <cell r="L220">
            <v>0</v>
          </cell>
          <cell r="N220">
            <v>0</v>
          </cell>
          <cell r="O220">
            <v>0</v>
          </cell>
          <cell r="P220">
            <v>0</v>
          </cell>
          <cell r="R220">
            <v>0</v>
          </cell>
          <cell r="S220">
            <v>0</v>
          </cell>
          <cell r="T220">
            <v>0</v>
          </cell>
          <cell r="V220">
            <v>0</v>
          </cell>
          <cell r="W220">
            <v>0</v>
          </cell>
          <cell r="X220">
            <v>0</v>
          </cell>
        </row>
        <row r="221">
          <cell r="A221">
            <v>0</v>
          </cell>
          <cell r="B221">
            <v>0</v>
          </cell>
          <cell r="C221">
            <v>0</v>
          </cell>
          <cell r="D221">
            <v>0</v>
          </cell>
          <cell r="E221">
            <v>0</v>
          </cell>
          <cell r="F221">
            <v>0</v>
          </cell>
          <cell r="G221">
            <v>0</v>
          </cell>
          <cell r="H221">
            <v>0</v>
          </cell>
          <cell r="J221">
            <v>0</v>
          </cell>
          <cell r="K221">
            <v>0</v>
          </cell>
          <cell r="L221">
            <v>0</v>
          </cell>
          <cell r="N221">
            <v>0</v>
          </cell>
          <cell r="O221">
            <v>0</v>
          </cell>
          <cell r="P221">
            <v>0</v>
          </cell>
          <cell r="R221">
            <v>0</v>
          </cell>
          <cell r="S221">
            <v>0</v>
          </cell>
          <cell r="T221">
            <v>0</v>
          </cell>
          <cell r="V221">
            <v>0</v>
          </cell>
          <cell r="W221">
            <v>0</v>
          </cell>
          <cell r="X221">
            <v>0</v>
          </cell>
        </row>
        <row r="222">
          <cell r="A222">
            <v>0</v>
          </cell>
          <cell r="B222">
            <v>0</v>
          </cell>
          <cell r="C222">
            <v>0</v>
          </cell>
          <cell r="D222">
            <v>0</v>
          </cell>
          <cell r="E222">
            <v>0</v>
          </cell>
          <cell r="F222">
            <v>0</v>
          </cell>
          <cell r="G222">
            <v>0</v>
          </cell>
          <cell r="H222">
            <v>0</v>
          </cell>
          <cell r="J222">
            <v>0</v>
          </cell>
          <cell r="K222">
            <v>0</v>
          </cell>
          <cell r="L222">
            <v>0</v>
          </cell>
          <cell r="N222">
            <v>0</v>
          </cell>
          <cell r="O222">
            <v>0</v>
          </cell>
          <cell r="P222">
            <v>0</v>
          </cell>
          <cell r="R222">
            <v>0</v>
          </cell>
          <cell r="S222">
            <v>0</v>
          </cell>
          <cell r="T222">
            <v>0</v>
          </cell>
          <cell r="V222">
            <v>0</v>
          </cell>
          <cell r="W222">
            <v>0</v>
          </cell>
          <cell r="X222">
            <v>0</v>
          </cell>
        </row>
        <row r="223">
          <cell r="A223">
            <v>0</v>
          </cell>
          <cell r="B223">
            <v>0</v>
          </cell>
          <cell r="C223">
            <v>0</v>
          </cell>
          <cell r="D223">
            <v>0</v>
          </cell>
          <cell r="E223">
            <v>0</v>
          </cell>
          <cell r="F223">
            <v>0</v>
          </cell>
          <cell r="G223">
            <v>0</v>
          </cell>
          <cell r="H223">
            <v>0</v>
          </cell>
          <cell r="J223">
            <v>0</v>
          </cell>
          <cell r="K223">
            <v>0</v>
          </cell>
          <cell r="L223">
            <v>0</v>
          </cell>
          <cell r="N223">
            <v>0</v>
          </cell>
          <cell r="O223">
            <v>0</v>
          </cell>
          <cell r="P223">
            <v>0</v>
          </cell>
          <cell r="R223">
            <v>0</v>
          </cell>
          <cell r="S223">
            <v>0</v>
          </cell>
          <cell r="T223">
            <v>0</v>
          </cell>
          <cell r="V223">
            <v>0</v>
          </cell>
          <cell r="W223">
            <v>0</v>
          </cell>
          <cell r="X223">
            <v>0</v>
          </cell>
        </row>
        <row r="224">
          <cell r="A224">
            <v>0</v>
          </cell>
          <cell r="B224">
            <v>0</v>
          </cell>
          <cell r="C224">
            <v>0</v>
          </cell>
          <cell r="D224">
            <v>0</v>
          </cell>
          <cell r="E224">
            <v>0</v>
          </cell>
          <cell r="F224">
            <v>0</v>
          </cell>
          <cell r="G224">
            <v>0</v>
          </cell>
          <cell r="H224">
            <v>0</v>
          </cell>
          <cell r="J224">
            <v>0</v>
          </cell>
          <cell r="K224">
            <v>0</v>
          </cell>
          <cell r="L224">
            <v>0</v>
          </cell>
          <cell r="N224">
            <v>0</v>
          </cell>
          <cell r="O224">
            <v>0</v>
          </cell>
          <cell r="P224">
            <v>0</v>
          </cell>
          <cell r="R224">
            <v>0</v>
          </cell>
          <cell r="S224">
            <v>0</v>
          </cell>
          <cell r="T224">
            <v>0</v>
          </cell>
          <cell r="V224">
            <v>0</v>
          </cell>
          <cell r="W224">
            <v>0</v>
          </cell>
          <cell r="X224">
            <v>0</v>
          </cell>
        </row>
        <row r="225">
          <cell r="A225">
            <v>0</v>
          </cell>
          <cell r="B225">
            <v>0</v>
          </cell>
          <cell r="C225">
            <v>0</v>
          </cell>
          <cell r="D225">
            <v>0</v>
          </cell>
          <cell r="E225">
            <v>0</v>
          </cell>
          <cell r="F225">
            <v>0</v>
          </cell>
          <cell r="G225">
            <v>0</v>
          </cell>
          <cell r="H225">
            <v>0</v>
          </cell>
          <cell r="J225">
            <v>0</v>
          </cell>
          <cell r="K225">
            <v>0</v>
          </cell>
          <cell r="L225">
            <v>0</v>
          </cell>
          <cell r="N225">
            <v>0</v>
          </cell>
          <cell r="O225">
            <v>0</v>
          </cell>
          <cell r="P225">
            <v>0</v>
          </cell>
          <cell r="R225">
            <v>0</v>
          </cell>
          <cell r="S225">
            <v>0</v>
          </cell>
          <cell r="T225">
            <v>0</v>
          </cell>
          <cell r="V225">
            <v>0</v>
          </cell>
          <cell r="W225">
            <v>0</v>
          </cell>
          <cell r="X225">
            <v>0</v>
          </cell>
        </row>
        <row r="226">
          <cell r="A226">
            <v>0</v>
          </cell>
          <cell r="B226">
            <v>0</v>
          </cell>
          <cell r="C226">
            <v>0</v>
          </cell>
          <cell r="D226">
            <v>0</v>
          </cell>
          <cell r="E226">
            <v>0</v>
          </cell>
          <cell r="F226">
            <v>0</v>
          </cell>
          <cell r="G226">
            <v>0</v>
          </cell>
          <cell r="H226">
            <v>0</v>
          </cell>
          <cell r="J226">
            <v>0</v>
          </cell>
          <cell r="K226">
            <v>0</v>
          </cell>
          <cell r="L226">
            <v>0</v>
          </cell>
          <cell r="N226">
            <v>0</v>
          </cell>
          <cell r="O226">
            <v>0</v>
          </cell>
          <cell r="P226">
            <v>0</v>
          </cell>
          <cell r="R226">
            <v>0</v>
          </cell>
          <cell r="S226">
            <v>0</v>
          </cell>
          <cell r="T226">
            <v>0</v>
          </cell>
          <cell r="V226">
            <v>0</v>
          </cell>
          <cell r="W226">
            <v>0</v>
          </cell>
          <cell r="X226">
            <v>0</v>
          </cell>
        </row>
        <row r="227">
          <cell r="A227">
            <v>0</v>
          </cell>
          <cell r="B227">
            <v>0</v>
          </cell>
          <cell r="C227">
            <v>0</v>
          </cell>
          <cell r="D227">
            <v>0</v>
          </cell>
          <cell r="E227">
            <v>0</v>
          </cell>
          <cell r="F227">
            <v>0</v>
          </cell>
          <cell r="G227">
            <v>0</v>
          </cell>
          <cell r="H227">
            <v>0</v>
          </cell>
          <cell r="J227">
            <v>0</v>
          </cell>
          <cell r="K227">
            <v>0</v>
          </cell>
          <cell r="L227">
            <v>0</v>
          </cell>
          <cell r="N227">
            <v>0</v>
          </cell>
          <cell r="O227">
            <v>0</v>
          </cell>
          <cell r="P227">
            <v>0</v>
          </cell>
          <cell r="R227">
            <v>0</v>
          </cell>
          <cell r="S227">
            <v>0</v>
          </cell>
          <cell r="T227">
            <v>0</v>
          </cell>
          <cell r="V227">
            <v>0</v>
          </cell>
          <cell r="W227">
            <v>0</v>
          </cell>
          <cell r="X227">
            <v>0</v>
          </cell>
        </row>
        <row r="228">
          <cell r="A228">
            <v>0</v>
          </cell>
          <cell r="B228">
            <v>0</v>
          </cell>
          <cell r="C228">
            <v>0</v>
          </cell>
          <cell r="D228">
            <v>0</v>
          </cell>
          <cell r="E228">
            <v>0</v>
          </cell>
          <cell r="F228">
            <v>0</v>
          </cell>
          <cell r="G228">
            <v>0</v>
          </cell>
          <cell r="H228">
            <v>0</v>
          </cell>
          <cell r="J228">
            <v>0</v>
          </cell>
          <cell r="K228">
            <v>0</v>
          </cell>
          <cell r="L228">
            <v>0</v>
          </cell>
          <cell r="N228">
            <v>0</v>
          </cell>
          <cell r="O228">
            <v>0</v>
          </cell>
          <cell r="P228">
            <v>0</v>
          </cell>
          <cell r="R228">
            <v>0</v>
          </cell>
          <cell r="S228">
            <v>0</v>
          </cell>
          <cell r="T228">
            <v>0</v>
          </cell>
          <cell r="V228">
            <v>0</v>
          </cell>
          <cell r="W228">
            <v>0</v>
          </cell>
          <cell r="X228">
            <v>0</v>
          </cell>
        </row>
        <row r="229">
          <cell r="A229">
            <v>0</v>
          </cell>
          <cell r="B229">
            <v>0</v>
          </cell>
          <cell r="C229">
            <v>0</v>
          </cell>
          <cell r="D229">
            <v>0</v>
          </cell>
          <cell r="E229">
            <v>0</v>
          </cell>
          <cell r="F229">
            <v>0</v>
          </cell>
          <cell r="G229">
            <v>0</v>
          </cell>
          <cell r="H229">
            <v>0</v>
          </cell>
          <cell r="J229">
            <v>0</v>
          </cell>
          <cell r="K229">
            <v>0</v>
          </cell>
          <cell r="L229">
            <v>0</v>
          </cell>
          <cell r="N229">
            <v>0</v>
          </cell>
          <cell r="O229">
            <v>0</v>
          </cell>
          <cell r="P229">
            <v>0</v>
          </cell>
          <cell r="R229">
            <v>0</v>
          </cell>
          <cell r="S229">
            <v>0</v>
          </cell>
          <cell r="T229">
            <v>0</v>
          </cell>
          <cell r="V229">
            <v>0</v>
          </cell>
          <cell r="W229">
            <v>0</v>
          </cell>
          <cell r="X229">
            <v>0</v>
          </cell>
        </row>
        <row r="230">
          <cell r="A230">
            <v>0</v>
          </cell>
          <cell r="B230">
            <v>0</v>
          </cell>
          <cell r="C230">
            <v>0</v>
          </cell>
          <cell r="D230">
            <v>0</v>
          </cell>
          <cell r="E230">
            <v>0</v>
          </cell>
          <cell r="F230">
            <v>0</v>
          </cell>
          <cell r="G230">
            <v>0</v>
          </cell>
          <cell r="H230">
            <v>0</v>
          </cell>
          <cell r="J230">
            <v>0</v>
          </cell>
          <cell r="K230">
            <v>0</v>
          </cell>
          <cell r="L230">
            <v>0</v>
          </cell>
          <cell r="N230">
            <v>0</v>
          </cell>
          <cell r="O230">
            <v>0</v>
          </cell>
          <cell r="P230">
            <v>0</v>
          </cell>
          <cell r="R230">
            <v>0</v>
          </cell>
          <cell r="S230">
            <v>0</v>
          </cell>
          <cell r="T230">
            <v>0</v>
          </cell>
          <cell r="V230">
            <v>0</v>
          </cell>
          <cell r="W230">
            <v>0</v>
          </cell>
          <cell r="X230">
            <v>0</v>
          </cell>
        </row>
        <row r="231">
          <cell r="A231">
            <v>0</v>
          </cell>
          <cell r="B231">
            <v>0</v>
          </cell>
          <cell r="C231">
            <v>0</v>
          </cell>
          <cell r="D231">
            <v>0</v>
          </cell>
          <cell r="E231">
            <v>0</v>
          </cell>
          <cell r="F231">
            <v>0</v>
          </cell>
          <cell r="G231">
            <v>0</v>
          </cell>
          <cell r="H231">
            <v>0</v>
          </cell>
          <cell r="J231">
            <v>0</v>
          </cell>
          <cell r="K231">
            <v>0</v>
          </cell>
          <cell r="L231">
            <v>0</v>
          </cell>
          <cell r="N231">
            <v>0</v>
          </cell>
          <cell r="O231">
            <v>0</v>
          </cell>
          <cell r="P231">
            <v>0</v>
          </cell>
          <cell r="R231">
            <v>0</v>
          </cell>
          <cell r="S231">
            <v>0</v>
          </cell>
          <cell r="T231">
            <v>0</v>
          </cell>
          <cell r="V231">
            <v>0</v>
          </cell>
          <cell r="W231">
            <v>0</v>
          </cell>
          <cell r="X231">
            <v>0</v>
          </cell>
        </row>
        <row r="232">
          <cell r="A232">
            <v>0</v>
          </cell>
          <cell r="B232">
            <v>0</v>
          </cell>
          <cell r="C232">
            <v>0</v>
          </cell>
          <cell r="D232">
            <v>0</v>
          </cell>
          <cell r="E232">
            <v>0</v>
          </cell>
          <cell r="F232">
            <v>0</v>
          </cell>
          <cell r="G232">
            <v>0</v>
          </cell>
          <cell r="H232">
            <v>0</v>
          </cell>
          <cell r="J232">
            <v>0</v>
          </cell>
          <cell r="K232">
            <v>0</v>
          </cell>
          <cell r="L232">
            <v>0</v>
          </cell>
          <cell r="N232">
            <v>0</v>
          </cell>
          <cell r="O232">
            <v>0</v>
          </cell>
          <cell r="P232">
            <v>0</v>
          </cell>
          <cell r="R232">
            <v>0</v>
          </cell>
          <cell r="S232">
            <v>0</v>
          </cell>
          <cell r="T232">
            <v>0</v>
          </cell>
          <cell r="V232">
            <v>0</v>
          </cell>
          <cell r="W232">
            <v>0</v>
          </cell>
          <cell r="X232">
            <v>0</v>
          </cell>
        </row>
        <row r="233">
          <cell r="A233">
            <v>0</v>
          </cell>
          <cell r="B233">
            <v>0</v>
          </cell>
          <cell r="C233">
            <v>0</v>
          </cell>
          <cell r="D233">
            <v>0</v>
          </cell>
          <cell r="E233">
            <v>0</v>
          </cell>
          <cell r="F233">
            <v>0</v>
          </cell>
          <cell r="G233">
            <v>0</v>
          </cell>
          <cell r="H233">
            <v>0</v>
          </cell>
          <cell r="J233">
            <v>0</v>
          </cell>
          <cell r="K233">
            <v>0</v>
          </cell>
          <cell r="L233">
            <v>0</v>
          </cell>
          <cell r="N233">
            <v>0</v>
          </cell>
          <cell r="O233">
            <v>0</v>
          </cell>
          <cell r="P233">
            <v>0</v>
          </cell>
          <cell r="R233">
            <v>0</v>
          </cell>
          <cell r="S233">
            <v>0</v>
          </cell>
          <cell r="T233">
            <v>0</v>
          </cell>
          <cell r="V233">
            <v>0</v>
          </cell>
          <cell r="W233">
            <v>0</v>
          </cell>
          <cell r="X233">
            <v>0</v>
          </cell>
        </row>
        <row r="234">
          <cell r="A234">
            <v>0</v>
          </cell>
          <cell r="B234">
            <v>0</v>
          </cell>
          <cell r="C234">
            <v>0</v>
          </cell>
          <cell r="D234">
            <v>0</v>
          </cell>
          <cell r="E234">
            <v>0</v>
          </cell>
          <cell r="F234">
            <v>0</v>
          </cell>
          <cell r="G234">
            <v>0</v>
          </cell>
          <cell r="H234">
            <v>0</v>
          </cell>
          <cell r="J234">
            <v>0</v>
          </cell>
          <cell r="K234">
            <v>0</v>
          </cell>
          <cell r="L234">
            <v>0</v>
          </cell>
          <cell r="N234">
            <v>0</v>
          </cell>
          <cell r="O234">
            <v>0</v>
          </cell>
          <cell r="P234">
            <v>0</v>
          </cell>
          <cell r="R234">
            <v>0</v>
          </cell>
          <cell r="S234">
            <v>0</v>
          </cell>
          <cell r="T234">
            <v>0</v>
          </cell>
          <cell r="V234">
            <v>0</v>
          </cell>
          <cell r="W234">
            <v>0</v>
          </cell>
          <cell r="X234">
            <v>0</v>
          </cell>
        </row>
        <row r="235">
          <cell r="A235">
            <v>0</v>
          </cell>
          <cell r="B235">
            <v>0</v>
          </cell>
          <cell r="C235">
            <v>0</v>
          </cell>
          <cell r="D235">
            <v>0</v>
          </cell>
          <cell r="E235">
            <v>0</v>
          </cell>
          <cell r="F235">
            <v>0</v>
          </cell>
          <cell r="G235">
            <v>0</v>
          </cell>
          <cell r="H235">
            <v>0</v>
          </cell>
          <cell r="J235">
            <v>0</v>
          </cell>
          <cell r="K235">
            <v>0</v>
          </cell>
          <cell r="L235">
            <v>0</v>
          </cell>
          <cell r="N235">
            <v>0</v>
          </cell>
          <cell r="O235">
            <v>0</v>
          </cell>
          <cell r="P235">
            <v>0</v>
          </cell>
          <cell r="R235">
            <v>0</v>
          </cell>
          <cell r="S235">
            <v>0</v>
          </cell>
          <cell r="T235">
            <v>0</v>
          </cell>
          <cell r="V235">
            <v>0</v>
          </cell>
          <cell r="W235">
            <v>0</v>
          </cell>
          <cell r="X235">
            <v>0</v>
          </cell>
        </row>
        <row r="236">
          <cell r="A236">
            <v>0</v>
          </cell>
          <cell r="B236">
            <v>0</v>
          </cell>
          <cell r="C236">
            <v>0</v>
          </cell>
          <cell r="D236">
            <v>0</v>
          </cell>
          <cell r="E236">
            <v>0</v>
          </cell>
          <cell r="F236">
            <v>0</v>
          </cell>
          <cell r="G236">
            <v>0</v>
          </cell>
          <cell r="H236">
            <v>0</v>
          </cell>
          <cell r="J236">
            <v>0</v>
          </cell>
          <cell r="K236">
            <v>0</v>
          </cell>
          <cell r="L236">
            <v>0</v>
          </cell>
          <cell r="N236">
            <v>0</v>
          </cell>
          <cell r="O236">
            <v>0</v>
          </cell>
          <cell r="P236">
            <v>0</v>
          </cell>
          <cell r="R236">
            <v>0</v>
          </cell>
          <cell r="S236">
            <v>0</v>
          </cell>
          <cell r="T236">
            <v>0</v>
          </cell>
          <cell r="V236">
            <v>0</v>
          </cell>
          <cell r="W236">
            <v>0</v>
          </cell>
          <cell r="X236">
            <v>0</v>
          </cell>
        </row>
        <row r="237">
          <cell r="A237">
            <v>0</v>
          </cell>
          <cell r="B237">
            <v>0</v>
          </cell>
          <cell r="C237">
            <v>0</v>
          </cell>
          <cell r="D237">
            <v>0</v>
          </cell>
          <cell r="E237">
            <v>0</v>
          </cell>
          <cell r="F237">
            <v>0</v>
          </cell>
          <cell r="G237">
            <v>0</v>
          </cell>
          <cell r="H237">
            <v>0</v>
          </cell>
          <cell r="J237">
            <v>0</v>
          </cell>
          <cell r="K237">
            <v>0</v>
          </cell>
          <cell r="L237">
            <v>0</v>
          </cell>
          <cell r="N237">
            <v>0</v>
          </cell>
          <cell r="O237">
            <v>0</v>
          </cell>
          <cell r="P237">
            <v>0</v>
          </cell>
          <cell r="R237">
            <v>0</v>
          </cell>
          <cell r="S237">
            <v>0</v>
          </cell>
          <cell r="T237">
            <v>0</v>
          </cell>
          <cell r="V237">
            <v>0</v>
          </cell>
          <cell r="W237">
            <v>0</v>
          </cell>
          <cell r="X237">
            <v>0</v>
          </cell>
        </row>
        <row r="238">
          <cell r="A238">
            <v>0</v>
          </cell>
          <cell r="B238">
            <v>0</v>
          </cell>
          <cell r="C238">
            <v>0</v>
          </cell>
          <cell r="D238">
            <v>0</v>
          </cell>
          <cell r="E238">
            <v>0</v>
          </cell>
          <cell r="F238">
            <v>0</v>
          </cell>
          <cell r="G238">
            <v>0</v>
          </cell>
          <cell r="H238">
            <v>0</v>
          </cell>
          <cell r="J238">
            <v>0</v>
          </cell>
          <cell r="K238">
            <v>0</v>
          </cell>
          <cell r="L238">
            <v>0</v>
          </cell>
          <cell r="N238">
            <v>0</v>
          </cell>
          <cell r="O238">
            <v>0</v>
          </cell>
          <cell r="P238">
            <v>0</v>
          </cell>
          <cell r="R238">
            <v>0</v>
          </cell>
          <cell r="S238">
            <v>0</v>
          </cell>
          <cell r="T238">
            <v>0</v>
          </cell>
          <cell r="V238">
            <v>0</v>
          </cell>
          <cell r="W238">
            <v>0</v>
          </cell>
          <cell r="X238">
            <v>0</v>
          </cell>
        </row>
        <row r="239">
          <cell r="A239">
            <v>0</v>
          </cell>
          <cell r="B239">
            <v>0</v>
          </cell>
          <cell r="C239">
            <v>0</v>
          </cell>
          <cell r="D239">
            <v>0</v>
          </cell>
          <cell r="E239">
            <v>0</v>
          </cell>
          <cell r="F239">
            <v>0</v>
          </cell>
          <cell r="G239">
            <v>0</v>
          </cell>
          <cell r="H239">
            <v>0</v>
          </cell>
          <cell r="J239">
            <v>0</v>
          </cell>
          <cell r="K239">
            <v>0</v>
          </cell>
          <cell r="L239">
            <v>0</v>
          </cell>
          <cell r="N239">
            <v>0</v>
          </cell>
          <cell r="O239">
            <v>0</v>
          </cell>
          <cell r="P239">
            <v>0</v>
          </cell>
          <cell r="R239">
            <v>0</v>
          </cell>
          <cell r="S239">
            <v>0</v>
          </cell>
          <cell r="T239">
            <v>0</v>
          </cell>
          <cell r="V239">
            <v>0</v>
          </cell>
          <cell r="W239">
            <v>0</v>
          </cell>
          <cell r="X239">
            <v>0</v>
          </cell>
        </row>
        <row r="240">
          <cell r="A240">
            <v>0</v>
          </cell>
          <cell r="B240">
            <v>0</v>
          </cell>
          <cell r="C240">
            <v>0</v>
          </cell>
          <cell r="D240">
            <v>0</v>
          </cell>
          <cell r="E240">
            <v>0</v>
          </cell>
          <cell r="F240">
            <v>0</v>
          </cell>
          <cell r="G240">
            <v>0</v>
          </cell>
          <cell r="H240">
            <v>0</v>
          </cell>
          <cell r="J240">
            <v>0</v>
          </cell>
          <cell r="K240">
            <v>0</v>
          </cell>
          <cell r="L240">
            <v>0</v>
          </cell>
          <cell r="N240">
            <v>0</v>
          </cell>
          <cell r="O240">
            <v>0</v>
          </cell>
          <cell r="P240">
            <v>0</v>
          </cell>
          <cell r="R240">
            <v>0</v>
          </cell>
          <cell r="S240">
            <v>0</v>
          </cell>
          <cell r="T240">
            <v>0</v>
          </cell>
          <cell r="V240">
            <v>0</v>
          </cell>
          <cell r="W240">
            <v>0</v>
          </cell>
          <cell r="X240">
            <v>0</v>
          </cell>
        </row>
        <row r="241">
          <cell r="A241">
            <v>0</v>
          </cell>
          <cell r="B241">
            <v>0</v>
          </cell>
          <cell r="C241">
            <v>0</v>
          </cell>
          <cell r="D241">
            <v>0</v>
          </cell>
          <cell r="E241">
            <v>0</v>
          </cell>
          <cell r="F241">
            <v>0</v>
          </cell>
          <cell r="G241">
            <v>0</v>
          </cell>
          <cell r="H241">
            <v>0</v>
          </cell>
          <cell r="J241">
            <v>0</v>
          </cell>
          <cell r="K241">
            <v>0</v>
          </cell>
          <cell r="L241">
            <v>0</v>
          </cell>
          <cell r="N241">
            <v>0</v>
          </cell>
          <cell r="O241">
            <v>0</v>
          </cell>
          <cell r="P241">
            <v>0</v>
          </cell>
          <cell r="R241">
            <v>0</v>
          </cell>
          <cell r="S241">
            <v>0</v>
          </cell>
          <cell r="T241">
            <v>0</v>
          </cell>
          <cell r="V241">
            <v>0</v>
          </cell>
          <cell r="W241">
            <v>0</v>
          </cell>
          <cell r="X241">
            <v>0</v>
          </cell>
        </row>
        <row r="242">
          <cell r="A242">
            <v>0</v>
          </cell>
          <cell r="B242">
            <v>0</v>
          </cell>
          <cell r="C242">
            <v>0</v>
          </cell>
          <cell r="D242">
            <v>0</v>
          </cell>
          <cell r="E242">
            <v>0</v>
          </cell>
          <cell r="F242">
            <v>0</v>
          </cell>
          <cell r="G242">
            <v>0</v>
          </cell>
          <cell r="H242">
            <v>0</v>
          </cell>
          <cell r="J242">
            <v>0</v>
          </cell>
          <cell r="K242">
            <v>0</v>
          </cell>
          <cell r="L242">
            <v>0</v>
          </cell>
          <cell r="N242">
            <v>0</v>
          </cell>
          <cell r="O242">
            <v>0</v>
          </cell>
          <cell r="P242">
            <v>0</v>
          </cell>
          <cell r="R242">
            <v>0</v>
          </cell>
          <cell r="S242">
            <v>0</v>
          </cell>
          <cell r="T242">
            <v>0</v>
          </cell>
          <cell r="V242">
            <v>0</v>
          </cell>
          <cell r="W242">
            <v>0</v>
          </cell>
          <cell r="X242">
            <v>0</v>
          </cell>
        </row>
        <row r="243">
          <cell r="A243">
            <v>0</v>
          </cell>
          <cell r="B243">
            <v>0</v>
          </cell>
          <cell r="C243">
            <v>0</v>
          </cell>
          <cell r="D243">
            <v>0</v>
          </cell>
          <cell r="E243">
            <v>0</v>
          </cell>
          <cell r="F243">
            <v>0</v>
          </cell>
          <cell r="G243">
            <v>0</v>
          </cell>
          <cell r="H243">
            <v>0</v>
          </cell>
          <cell r="J243">
            <v>0</v>
          </cell>
          <cell r="K243">
            <v>0</v>
          </cell>
          <cell r="L243">
            <v>0</v>
          </cell>
          <cell r="N243">
            <v>0</v>
          </cell>
          <cell r="O243">
            <v>0</v>
          </cell>
          <cell r="P243">
            <v>0</v>
          </cell>
          <cell r="R243">
            <v>0</v>
          </cell>
          <cell r="S243">
            <v>0</v>
          </cell>
          <cell r="T243">
            <v>0</v>
          </cell>
          <cell r="V243">
            <v>0</v>
          </cell>
          <cell r="W243">
            <v>0</v>
          </cell>
          <cell r="X243">
            <v>0</v>
          </cell>
        </row>
        <row r="244">
          <cell r="A244">
            <v>0</v>
          </cell>
          <cell r="B244">
            <v>0</v>
          </cell>
          <cell r="C244">
            <v>0</v>
          </cell>
          <cell r="D244">
            <v>0</v>
          </cell>
          <cell r="E244">
            <v>0</v>
          </cell>
          <cell r="F244">
            <v>0</v>
          </cell>
          <cell r="G244">
            <v>0</v>
          </cell>
          <cell r="H244">
            <v>0</v>
          </cell>
          <cell r="J244">
            <v>0</v>
          </cell>
          <cell r="K244">
            <v>0</v>
          </cell>
          <cell r="L244">
            <v>0</v>
          </cell>
          <cell r="N244">
            <v>0</v>
          </cell>
          <cell r="O244">
            <v>0</v>
          </cell>
          <cell r="P244">
            <v>0</v>
          </cell>
          <cell r="R244">
            <v>0</v>
          </cell>
          <cell r="S244">
            <v>0</v>
          </cell>
          <cell r="T244">
            <v>0</v>
          </cell>
          <cell r="V244">
            <v>0</v>
          </cell>
          <cell r="W244">
            <v>0</v>
          </cell>
          <cell r="X244">
            <v>0</v>
          </cell>
        </row>
        <row r="245">
          <cell r="A245">
            <v>0</v>
          </cell>
          <cell r="B245">
            <v>0</v>
          </cell>
          <cell r="C245">
            <v>0</v>
          </cell>
          <cell r="D245">
            <v>0</v>
          </cell>
          <cell r="E245">
            <v>0</v>
          </cell>
          <cell r="F245">
            <v>0</v>
          </cell>
          <cell r="G245">
            <v>0</v>
          </cell>
          <cell r="H245">
            <v>0</v>
          </cell>
          <cell r="J245">
            <v>0</v>
          </cell>
          <cell r="K245">
            <v>0</v>
          </cell>
          <cell r="L245">
            <v>0</v>
          </cell>
          <cell r="N245">
            <v>0</v>
          </cell>
          <cell r="O245">
            <v>0</v>
          </cell>
          <cell r="P245">
            <v>0</v>
          </cell>
          <cell r="R245">
            <v>0</v>
          </cell>
          <cell r="S245">
            <v>0</v>
          </cell>
          <cell r="T245">
            <v>0</v>
          </cell>
          <cell r="V245">
            <v>0</v>
          </cell>
          <cell r="W245">
            <v>0</v>
          </cell>
          <cell r="X245">
            <v>0</v>
          </cell>
        </row>
        <row r="246">
          <cell r="A246">
            <v>0</v>
          </cell>
          <cell r="B246">
            <v>0</v>
          </cell>
          <cell r="C246">
            <v>0</v>
          </cell>
          <cell r="D246">
            <v>0</v>
          </cell>
          <cell r="E246">
            <v>0</v>
          </cell>
          <cell r="F246">
            <v>0</v>
          </cell>
          <cell r="G246">
            <v>0</v>
          </cell>
          <cell r="H246">
            <v>0</v>
          </cell>
          <cell r="J246">
            <v>0</v>
          </cell>
          <cell r="K246">
            <v>0</v>
          </cell>
          <cell r="L246">
            <v>0</v>
          </cell>
          <cell r="N246">
            <v>0</v>
          </cell>
          <cell r="O246">
            <v>0</v>
          </cell>
          <cell r="P246">
            <v>0</v>
          </cell>
          <cell r="R246">
            <v>0</v>
          </cell>
          <cell r="S246">
            <v>0</v>
          </cell>
          <cell r="T246">
            <v>0</v>
          </cell>
          <cell r="V246">
            <v>0</v>
          </cell>
          <cell r="W246">
            <v>0</v>
          </cell>
          <cell r="X246">
            <v>0</v>
          </cell>
        </row>
        <row r="247">
          <cell r="A247">
            <v>0</v>
          </cell>
          <cell r="B247">
            <v>0</v>
          </cell>
          <cell r="C247">
            <v>0</v>
          </cell>
          <cell r="D247">
            <v>0</v>
          </cell>
          <cell r="E247">
            <v>0</v>
          </cell>
          <cell r="F247">
            <v>0</v>
          </cell>
          <cell r="G247">
            <v>0</v>
          </cell>
          <cell r="H247">
            <v>0</v>
          </cell>
          <cell r="J247">
            <v>0</v>
          </cell>
          <cell r="K247">
            <v>0</v>
          </cell>
          <cell r="L247">
            <v>0</v>
          </cell>
          <cell r="N247">
            <v>0</v>
          </cell>
          <cell r="O247">
            <v>0</v>
          </cell>
          <cell r="P247">
            <v>0</v>
          </cell>
          <cell r="R247">
            <v>0</v>
          </cell>
          <cell r="S247">
            <v>0</v>
          </cell>
          <cell r="T247">
            <v>0</v>
          </cell>
          <cell r="V247">
            <v>0</v>
          </cell>
          <cell r="W247">
            <v>0</v>
          </cell>
          <cell r="X247">
            <v>0</v>
          </cell>
        </row>
        <row r="248">
          <cell r="A248">
            <v>0</v>
          </cell>
          <cell r="B248">
            <v>0</v>
          </cell>
          <cell r="C248">
            <v>0</v>
          </cell>
          <cell r="D248">
            <v>0</v>
          </cell>
          <cell r="E248">
            <v>0</v>
          </cell>
          <cell r="F248">
            <v>0</v>
          </cell>
          <cell r="G248">
            <v>0</v>
          </cell>
          <cell r="H248">
            <v>0</v>
          </cell>
          <cell r="J248">
            <v>0</v>
          </cell>
          <cell r="K248">
            <v>0</v>
          </cell>
          <cell r="L248">
            <v>0</v>
          </cell>
          <cell r="N248">
            <v>0</v>
          </cell>
          <cell r="O248">
            <v>0</v>
          </cell>
          <cell r="P248">
            <v>0</v>
          </cell>
          <cell r="R248">
            <v>0</v>
          </cell>
          <cell r="S248">
            <v>0</v>
          </cell>
          <cell r="T248">
            <v>0</v>
          </cell>
          <cell r="V248">
            <v>0</v>
          </cell>
          <cell r="W248">
            <v>0</v>
          </cell>
          <cell r="X248">
            <v>0</v>
          </cell>
        </row>
        <row r="249">
          <cell r="A249">
            <v>0</v>
          </cell>
          <cell r="B249">
            <v>0</v>
          </cell>
          <cell r="C249">
            <v>0</v>
          </cell>
          <cell r="D249">
            <v>0</v>
          </cell>
          <cell r="E249">
            <v>0</v>
          </cell>
          <cell r="F249">
            <v>0</v>
          </cell>
          <cell r="G249">
            <v>0</v>
          </cell>
          <cell r="H249">
            <v>0</v>
          </cell>
          <cell r="J249">
            <v>0</v>
          </cell>
          <cell r="K249">
            <v>0</v>
          </cell>
          <cell r="L249">
            <v>0</v>
          </cell>
          <cell r="N249">
            <v>0</v>
          </cell>
          <cell r="O249">
            <v>0</v>
          </cell>
          <cell r="P249">
            <v>0</v>
          </cell>
          <cell r="R249">
            <v>0</v>
          </cell>
          <cell r="S249">
            <v>0</v>
          </cell>
          <cell r="T249">
            <v>0</v>
          </cell>
          <cell r="V249">
            <v>0</v>
          </cell>
          <cell r="W249">
            <v>0</v>
          </cell>
          <cell r="X249">
            <v>0</v>
          </cell>
        </row>
        <row r="250">
          <cell r="A250">
            <v>0</v>
          </cell>
          <cell r="B250">
            <v>0</v>
          </cell>
          <cell r="C250">
            <v>0</v>
          </cell>
          <cell r="D250">
            <v>0</v>
          </cell>
          <cell r="E250">
            <v>0</v>
          </cell>
          <cell r="F250">
            <v>0</v>
          </cell>
          <cell r="G250">
            <v>0</v>
          </cell>
          <cell r="H250">
            <v>0</v>
          </cell>
          <cell r="J250">
            <v>0</v>
          </cell>
          <cell r="K250">
            <v>0</v>
          </cell>
          <cell r="L250">
            <v>0</v>
          </cell>
          <cell r="N250">
            <v>0</v>
          </cell>
          <cell r="O250">
            <v>0</v>
          </cell>
          <cell r="P250">
            <v>0</v>
          </cell>
          <cell r="R250">
            <v>0</v>
          </cell>
          <cell r="S250">
            <v>0</v>
          </cell>
          <cell r="T250">
            <v>0</v>
          </cell>
          <cell r="V250">
            <v>0</v>
          </cell>
          <cell r="W250">
            <v>0</v>
          </cell>
          <cell r="X250">
            <v>0</v>
          </cell>
        </row>
        <row r="251">
          <cell r="A251">
            <v>0</v>
          </cell>
          <cell r="B251">
            <v>0</v>
          </cell>
          <cell r="C251">
            <v>0</v>
          </cell>
          <cell r="D251">
            <v>0</v>
          </cell>
          <cell r="E251">
            <v>0</v>
          </cell>
          <cell r="F251">
            <v>0</v>
          </cell>
          <cell r="G251">
            <v>0</v>
          </cell>
          <cell r="H251">
            <v>0</v>
          </cell>
          <cell r="J251">
            <v>0</v>
          </cell>
          <cell r="K251">
            <v>0</v>
          </cell>
          <cell r="L251">
            <v>0</v>
          </cell>
          <cell r="N251">
            <v>0</v>
          </cell>
          <cell r="O251">
            <v>0</v>
          </cell>
          <cell r="P251">
            <v>0</v>
          </cell>
          <cell r="R251">
            <v>0</v>
          </cell>
          <cell r="S251">
            <v>0</v>
          </cell>
          <cell r="T251">
            <v>0</v>
          </cell>
          <cell r="V251">
            <v>0</v>
          </cell>
          <cell r="W251">
            <v>0</v>
          </cell>
          <cell r="X251">
            <v>0</v>
          </cell>
        </row>
        <row r="252">
          <cell r="A252">
            <v>0</v>
          </cell>
          <cell r="B252">
            <v>0</v>
          </cell>
          <cell r="C252">
            <v>0</v>
          </cell>
          <cell r="D252">
            <v>0</v>
          </cell>
          <cell r="E252">
            <v>0</v>
          </cell>
          <cell r="F252">
            <v>0</v>
          </cell>
          <cell r="G252">
            <v>0</v>
          </cell>
          <cell r="H252">
            <v>0</v>
          </cell>
          <cell r="J252">
            <v>0</v>
          </cell>
          <cell r="K252">
            <v>0</v>
          </cell>
          <cell r="L252">
            <v>0</v>
          </cell>
          <cell r="N252">
            <v>0</v>
          </cell>
          <cell r="O252">
            <v>0</v>
          </cell>
          <cell r="P252">
            <v>0</v>
          </cell>
          <cell r="R252">
            <v>0</v>
          </cell>
          <cell r="S252">
            <v>0</v>
          </cell>
          <cell r="T252">
            <v>0</v>
          </cell>
          <cell r="V252">
            <v>0</v>
          </cell>
          <cell r="W252">
            <v>0</v>
          </cell>
          <cell r="X252">
            <v>0</v>
          </cell>
        </row>
        <row r="253">
          <cell r="A253">
            <v>0</v>
          </cell>
          <cell r="B253">
            <v>0</v>
          </cell>
          <cell r="C253">
            <v>0</v>
          </cell>
          <cell r="D253">
            <v>0</v>
          </cell>
          <cell r="E253">
            <v>0</v>
          </cell>
          <cell r="F253">
            <v>0</v>
          </cell>
          <cell r="G253">
            <v>0</v>
          </cell>
          <cell r="H253">
            <v>0</v>
          </cell>
          <cell r="J253">
            <v>0</v>
          </cell>
          <cell r="K253">
            <v>0</v>
          </cell>
          <cell r="L253">
            <v>0</v>
          </cell>
          <cell r="N253">
            <v>0</v>
          </cell>
          <cell r="O253">
            <v>0</v>
          </cell>
          <cell r="P253">
            <v>0</v>
          </cell>
          <cell r="R253">
            <v>0</v>
          </cell>
          <cell r="S253">
            <v>0</v>
          </cell>
          <cell r="T253">
            <v>0</v>
          </cell>
          <cell r="V253">
            <v>0</v>
          </cell>
          <cell r="W253">
            <v>0</v>
          </cell>
          <cell r="X253">
            <v>0</v>
          </cell>
        </row>
        <row r="254">
          <cell r="A254">
            <v>0</v>
          </cell>
          <cell r="B254">
            <v>0</v>
          </cell>
          <cell r="C254">
            <v>0</v>
          </cell>
          <cell r="D254">
            <v>0</v>
          </cell>
          <cell r="E254">
            <v>0</v>
          </cell>
          <cell r="F254">
            <v>0</v>
          </cell>
          <cell r="G254">
            <v>0</v>
          </cell>
          <cell r="H254">
            <v>0</v>
          </cell>
          <cell r="J254">
            <v>0</v>
          </cell>
          <cell r="K254">
            <v>0</v>
          </cell>
          <cell r="L254">
            <v>0</v>
          </cell>
          <cell r="N254">
            <v>0</v>
          </cell>
          <cell r="O254">
            <v>0</v>
          </cell>
          <cell r="P254">
            <v>0</v>
          </cell>
          <cell r="R254">
            <v>0</v>
          </cell>
          <cell r="S254">
            <v>0</v>
          </cell>
          <cell r="T254">
            <v>0</v>
          </cell>
          <cell r="V254">
            <v>0</v>
          </cell>
          <cell r="W254">
            <v>0</v>
          </cell>
          <cell r="X254">
            <v>0</v>
          </cell>
        </row>
        <row r="255">
          <cell r="A255">
            <v>0</v>
          </cell>
          <cell r="B255">
            <v>0</v>
          </cell>
          <cell r="C255">
            <v>0</v>
          </cell>
          <cell r="D255">
            <v>0</v>
          </cell>
          <cell r="E255">
            <v>0</v>
          </cell>
          <cell r="F255">
            <v>0</v>
          </cell>
          <cell r="G255">
            <v>0</v>
          </cell>
          <cell r="H255">
            <v>0</v>
          </cell>
          <cell r="J255">
            <v>0</v>
          </cell>
          <cell r="K255">
            <v>0</v>
          </cell>
          <cell r="L255">
            <v>0</v>
          </cell>
          <cell r="N255">
            <v>0</v>
          </cell>
          <cell r="O255">
            <v>0</v>
          </cell>
          <cell r="P255">
            <v>0</v>
          </cell>
          <cell r="R255">
            <v>0</v>
          </cell>
          <cell r="S255">
            <v>0</v>
          </cell>
          <cell r="T255">
            <v>0</v>
          </cell>
          <cell r="V255">
            <v>0</v>
          </cell>
          <cell r="W255">
            <v>0</v>
          </cell>
          <cell r="X255">
            <v>0</v>
          </cell>
        </row>
        <row r="256">
          <cell r="A256">
            <v>0</v>
          </cell>
          <cell r="B256">
            <v>0</v>
          </cell>
          <cell r="C256">
            <v>0</v>
          </cell>
          <cell r="D256">
            <v>0</v>
          </cell>
          <cell r="E256">
            <v>0</v>
          </cell>
          <cell r="F256">
            <v>0</v>
          </cell>
          <cell r="G256">
            <v>0</v>
          </cell>
          <cell r="H256">
            <v>0</v>
          </cell>
          <cell r="J256">
            <v>0</v>
          </cell>
          <cell r="K256">
            <v>0</v>
          </cell>
          <cell r="L256">
            <v>0</v>
          </cell>
          <cell r="N256">
            <v>0</v>
          </cell>
          <cell r="O256">
            <v>0</v>
          </cell>
          <cell r="P256">
            <v>0</v>
          </cell>
          <cell r="R256">
            <v>0</v>
          </cell>
          <cell r="S256">
            <v>0</v>
          </cell>
          <cell r="T256">
            <v>0</v>
          </cell>
          <cell r="V256">
            <v>0</v>
          </cell>
          <cell r="W256">
            <v>0</v>
          </cell>
          <cell r="X256">
            <v>0</v>
          </cell>
        </row>
        <row r="257">
          <cell r="A257">
            <v>0</v>
          </cell>
          <cell r="B257">
            <v>0</v>
          </cell>
          <cell r="C257">
            <v>0</v>
          </cell>
          <cell r="D257">
            <v>0</v>
          </cell>
          <cell r="E257">
            <v>0</v>
          </cell>
          <cell r="F257">
            <v>0</v>
          </cell>
          <cell r="G257">
            <v>0</v>
          </cell>
          <cell r="H257">
            <v>0</v>
          </cell>
          <cell r="J257">
            <v>0</v>
          </cell>
          <cell r="K257">
            <v>0</v>
          </cell>
          <cell r="L257">
            <v>0</v>
          </cell>
          <cell r="N257">
            <v>0</v>
          </cell>
          <cell r="O257">
            <v>0</v>
          </cell>
          <cell r="P257">
            <v>0</v>
          </cell>
          <cell r="R257">
            <v>0</v>
          </cell>
          <cell r="S257">
            <v>0</v>
          </cell>
          <cell r="T257">
            <v>0</v>
          </cell>
          <cell r="V257">
            <v>0</v>
          </cell>
          <cell r="W257">
            <v>0</v>
          </cell>
          <cell r="X257">
            <v>0</v>
          </cell>
        </row>
        <row r="258">
          <cell r="A258">
            <v>0</v>
          </cell>
          <cell r="B258">
            <v>0</v>
          </cell>
          <cell r="C258">
            <v>0</v>
          </cell>
          <cell r="D258">
            <v>0</v>
          </cell>
          <cell r="E258">
            <v>0</v>
          </cell>
          <cell r="F258">
            <v>0</v>
          </cell>
          <cell r="G258">
            <v>0</v>
          </cell>
          <cell r="H258">
            <v>0</v>
          </cell>
          <cell r="J258">
            <v>0</v>
          </cell>
          <cell r="K258">
            <v>0</v>
          </cell>
          <cell r="L258">
            <v>0</v>
          </cell>
          <cell r="N258">
            <v>0</v>
          </cell>
          <cell r="O258">
            <v>0</v>
          </cell>
          <cell r="P258">
            <v>0</v>
          </cell>
          <cell r="R258">
            <v>0</v>
          </cell>
          <cell r="S258">
            <v>0</v>
          </cell>
          <cell r="T258">
            <v>0</v>
          </cell>
          <cell r="V258">
            <v>0</v>
          </cell>
          <cell r="W258">
            <v>0</v>
          </cell>
          <cell r="X258">
            <v>0</v>
          </cell>
        </row>
        <row r="259">
          <cell r="A259">
            <v>0</v>
          </cell>
          <cell r="B259">
            <v>0</v>
          </cell>
          <cell r="C259">
            <v>0</v>
          </cell>
          <cell r="D259">
            <v>0</v>
          </cell>
          <cell r="E259">
            <v>0</v>
          </cell>
          <cell r="F259">
            <v>0</v>
          </cell>
          <cell r="G259">
            <v>0</v>
          </cell>
          <cell r="H259">
            <v>0</v>
          </cell>
          <cell r="J259">
            <v>0</v>
          </cell>
          <cell r="K259">
            <v>0</v>
          </cell>
          <cell r="L259">
            <v>0</v>
          </cell>
          <cell r="N259">
            <v>0</v>
          </cell>
          <cell r="O259">
            <v>0</v>
          </cell>
          <cell r="P259">
            <v>0</v>
          </cell>
          <cell r="R259">
            <v>0</v>
          </cell>
          <cell r="S259">
            <v>0</v>
          </cell>
          <cell r="T259">
            <v>0</v>
          </cell>
          <cell r="V259">
            <v>0</v>
          </cell>
          <cell r="W259">
            <v>0</v>
          </cell>
          <cell r="X259">
            <v>0</v>
          </cell>
        </row>
        <row r="260">
          <cell r="A260">
            <v>0</v>
          </cell>
          <cell r="B260">
            <v>0</v>
          </cell>
          <cell r="C260">
            <v>0</v>
          </cell>
          <cell r="D260">
            <v>0</v>
          </cell>
          <cell r="E260">
            <v>0</v>
          </cell>
          <cell r="F260">
            <v>0</v>
          </cell>
          <cell r="G260">
            <v>0</v>
          </cell>
          <cell r="H260">
            <v>0</v>
          </cell>
          <cell r="J260">
            <v>0</v>
          </cell>
          <cell r="K260">
            <v>0</v>
          </cell>
          <cell r="L260">
            <v>0</v>
          </cell>
          <cell r="N260">
            <v>0</v>
          </cell>
          <cell r="O260">
            <v>0</v>
          </cell>
          <cell r="P260">
            <v>0</v>
          </cell>
          <cell r="R260">
            <v>0</v>
          </cell>
          <cell r="S260">
            <v>0</v>
          </cell>
          <cell r="T260">
            <v>0</v>
          </cell>
          <cell r="V260">
            <v>0</v>
          </cell>
          <cell r="W260">
            <v>0</v>
          </cell>
          <cell r="X260">
            <v>0</v>
          </cell>
        </row>
        <row r="261">
          <cell r="A261">
            <v>0</v>
          </cell>
          <cell r="B261">
            <v>0</v>
          </cell>
          <cell r="C261">
            <v>0</v>
          </cell>
          <cell r="D261">
            <v>0</v>
          </cell>
          <cell r="E261">
            <v>0</v>
          </cell>
          <cell r="F261">
            <v>0</v>
          </cell>
          <cell r="G261">
            <v>0</v>
          </cell>
          <cell r="H261">
            <v>0</v>
          </cell>
          <cell r="J261">
            <v>0</v>
          </cell>
          <cell r="K261">
            <v>0</v>
          </cell>
          <cell r="L261">
            <v>0</v>
          </cell>
          <cell r="N261">
            <v>0</v>
          </cell>
          <cell r="O261">
            <v>0</v>
          </cell>
          <cell r="P261">
            <v>0</v>
          </cell>
          <cell r="R261">
            <v>0</v>
          </cell>
          <cell r="S261">
            <v>0</v>
          </cell>
          <cell r="T261">
            <v>0</v>
          </cell>
          <cell r="V261">
            <v>0</v>
          </cell>
          <cell r="W261">
            <v>0</v>
          </cell>
          <cell r="X261">
            <v>0</v>
          </cell>
        </row>
        <row r="262">
          <cell r="A262">
            <v>0</v>
          </cell>
          <cell r="B262">
            <v>0</v>
          </cell>
          <cell r="C262">
            <v>0</v>
          </cell>
          <cell r="D262">
            <v>0</v>
          </cell>
          <cell r="E262">
            <v>0</v>
          </cell>
          <cell r="F262">
            <v>0</v>
          </cell>
          <cell r="G262">
            <v>0</v>
          </cell>
          <cell r="H262">
            <v>0</v>
          </cell>
          <cell r="J262">
            <v>0</v>
          </cell>
          <cell r="K262">
            <v>0</v>
          </cell>
          <cell r="L262">
            <v>0</v>
          </cell>
          <cell r="N262">
            <v>0</v>
          </cell>
          <cell r="O262">
            <v>0</v>
          </cell>
          <cell r="P262">
            <v>0</v>
          </cell>
          <cell r="R262">
            <v>0</v>
          </cell>
          <cell r="S262">
            <v>0</v>
          </cell>
          <cell r="T262">
            <v>0</v>
          </cell>
          <cell r="V262">
            <v>0</v>
          </cell>
          <cell r="W262">
            <v>0</v>
          </cell>
          <cell r="X262">
            <v>0</v>
          </cell>
        </row>
        <row r="263">
          <cell r="A263">
            <v>0</v>
          </cell>
          <cell r="B263">
            <v>0</v>
          </cell>
          <cell r="C263">
            <v>0</v>
          </cell>
          <cell r="D263">
            <v>0</v>
          </cell>
          <cell r="E263">
            <v>0</v>
          </cell>
          <cell r="F263">
            <v>0</v>
          </cell>
          <cell r="G263">
            <v>0</v>
          </cell>
          <cell r="H263">
            <v>0</v>
          </cell>
          <cell r="J263">
            <v>0</v>
          </cell>
          <cell r="K263">
            <v>0</v>
          </cell>
          <cell r="L263">
            <v>0</v>
          </cell>
          <cell r="N263">
            <v>0</v>
          </cell>
          <cell r="O263">
            <v>0</v>
          </cell>
          <cell r="P263">
            <v>0</v>
          </cell>
          <cell r="R263">
            <v>0</v>
          </cell>
          <cell r="S263">
            <v>0</v>
          </cell>
          <cell r="T263">
            <v>0</v>
          </cell>
          <cell r="V263">
            <v>0</v>
          </cell>
          <cell r="W263">
            <v>0</v>
          </cell>
          <cell r="X263">
            <v>0</v>
          </cell>
        </row>
        <row r="264">
          <cell r="A264">
            <v>0</v>
          </cell>
          <cell r="B264">
            <v>0</v>
          </cell>
          <cell r="C264">
            <v>0</v>
          </cell>
          <cell r="D264">
            <v>0</v>
          </cell>
          <cell r="E264">
            <v>0</v>
          </cell>
          <cell r="F264">
            <v>0</v>
          </cell>
          <cell r="G264">
            <v>0</v>
          </cell>
          <cell r="H264">
            <v>0</v>
          </cell>
          <cell r="J264">
            <v>0</v>
          </cell>
          <cell r="K264">
            <v>0</v>
          </cell>
          <cell r="L264">
            <v>0</v>
          </cell>
          <cell r="N264">
            <v>0</v>
          </cell>
          <cell r="O264">
            <v>0</v>
          </cell>
          <cell r="P264">
            <v>0</v>
          </cell>
          <cell r="R264">
            <v>0</v>
          </cell>
          <cell r="S264">
            <v>0</v>
          </cell>
          <cell r="T264">
            <v>0</v>
          </cell>
          <cell r="V264">
            <v>0</v>
          </cell>
          <cell r="W264">
            <v>0</v>
          </cell>
          <cell r="X264">
            <v>0</v>
          </cell>
        </row>
        <row r="265">
          <cell r="A265">
            <v>0</v>
          </cell>
          <cell r="B265">
            <v>0</v>
          </cell>
          <cell r="C265">
            <v>0</v>
          </cell>
          <cell r="D265">
            <v>0</v>
          </cell>
          <cell r="E265">
            <v>0</v>
          </cell>
          <cell r="F265">
            <v>0</v>
          </cell>
          <cell r="G265">
            <v>0</v>
          </cell>
          <cell r="H265">
            <v>0</v>
          </cell>
          <cell r="J265">
            <v>0</v>
          </cell>
          <cell r="K265">
            <v>0</v>
          </cell>
          <cell r="L265">
            <v>0</v>
          </cell>
          <cell r="N265">
            <v>0</v>
          </cell>
          <cell r="O265">
            <v>0</v>
          </cell>
          <cell r="P265">
            <v>0</v>
          </cell>
          <cell r="R265">
            <v>0</v>
          </cell>
          <cell r="S265">
            <v>0</v>
          </cell>
          <cell r="T265">
            <v>0</v>
          </cell>
          <cell r="V265">
            <v>0</v>
          </cell>
          <cell r="W265">
            <v>0</v>
          </cell>
          <cell r="X265">
            <v>0</v>
          </cell>
        </row>
        <row r="266">
          <cell r="A266">
            <v>0</v>
          </cell>
          <cell r="B266">
            <v>0</v>
          </cell>
          <cell r="C266">
            <v>0</v>
          </cell>
          <cell r="D266">
            <v>0</v>
          </cell>
          <cell r="E266">
            <v>0</v>
          </cell>
          <cell r="F266">
            <v>0</v>
          </cell>
          <cell r="G266">
            <v>0</v>
          </cell>
          <cell r="H266">
            <v>0</v>
          </cell>
          <cell r="J266">
            <v>0</v>
          </cell>
          <cell r="K266">
            <v>0</v>
          </cell>
          <cell r="L266">
            <v>0</v>
          </cell>
          <cell r="N266">
            <v>0</v>
          </cell>
          <cell r="O266">
            <v>0</v>
          </cell>
          <cell r="P266">
            <v>0</v>
          </cell>
          <cell r="R266">
            <v>0</v>
          </cell>
          <cell r="S266">
            <v>0</v>
          </cell>
          <cell r="T266">
            <v>0</v>
          </cell>
          <cell r="V266">
            <v>0</v>
          </cell>
          <cell r="W266">
            <v>0</v>
          </cell>
          <cell r="X266">
            <v>0</v>
          </cell>
        </row>
        <row r="267">
          <cell r="A267">
            <v>0</v>
          </cell>
          <cell r="B267">
            <v>0</v>
          </cell>
          <cell r="C267">
            <v>0</v>
          </cell>
          <cell r="D267">
            <v>0</v>
          </cell>
          <cell r="E267">
            <v>0</v>
          </cell>
          <cell r="F267">
            <v>0</v>
          </cell>
          <cell r="G267">
            <v>0</v>
          </cell>
          <cell r="H267">
            <v>0</v>
          </cell>
          <cell r="J267">
            <v>0</v>
          </cell>
          <cell r="K267">
            <v>0</v>
          </cell>
          <cell r="L267">
            <v>0</v>
          </cell>
          <cell r="N267">
            <v>0</v>
          </cell>
          <cell r="O267">
            <v>0</v>
          </cell>
          <cell r="P267">
            <v>0</v>
          </cell>
          <cell r="R267">
            <v>0</v>
          </cell>
          <cell r="S267">
            <v>0</v>
          </cell>
          <cell r="T267">
            <v>0</v>
          </cell>
          <cell r="V267">
            <v>0</v>
          </cell>
          <cell r="W267">
            <v>0</v>
          </cell>
          <cell r="X267">
            <v>0</v>
          </cell>
        </row>
        <row r="268">
          <cell r="A268">
            <v>0</v>
          </cell>
          <cell r="B268">
            <v>0</v>
          </cell>
          <cell r="C268">
            <v>0</v>
          </cell>
          <cell r="D268">
            <v>0</v>
          </cell>
          <cell r="E268">
            <v>0</v>
          </cell>
          <cell r="F268">
            <v>0</v>
          </cell>
          <cell r="G268">
            <v>0</v>
          </cell>
          <cell r="H268">
            <v>0</v>
          </cell>
          <cell r="J268">
            <v>0</v>
          </cell>
          <cell r="K268">
            <v>0</v>
          </cell>
          <cell r="L268">
            <v>0</v>
          </cell>
          <cell r="N268">
            <v>0</v>
          </cell>
          <cell r="O268">
            <v>0</v>
          </cell>
          <cell r="P268">
            <v>0</v>
          </cell>
          <cell r="R268">
            <v>0</v>
          </cell>
          <cell r="S268">
            <v>0</v>
          </cell>
          <cell r="T268">
            <v>0</v>
          </cell>
          <cell r="V268">
            <v>0</v>
          </cell>
          <cell r="W268">
            <v>0</v>
          </cell>
          <cell r="X268">
            <v>0</v>
          </cell>
        </row>
        <row r="269">
          <cell r="A269">
            <v>0</v>
          </cell>
          <cell r="B269">
            <v>0</v>
          </cell>
          <cell r="C269">
            <v>0</v>
          </cell>
          <cell r="D269">
            <v>0</v>
          </cell>
          <cell r="E269">
            <v>0</v>
          </cell>
          <cell r="F269">
            <v>0</v>
          </cell>
          <cell r="G269">
            <v>0</v>
          </cell>
          <cell r="H269">
            <v>0</v>
          </cell>
          <cell r="J269">
            <v>0</v>
          </cell>
          <cell r="K269">
            <v>0</v>
          </cell>
          <cell r="L269">
            <v>0</v>
          </cell>
          <cell r="N269">
            <v>0</v>
          </cell>
          <cell r="O269">
            <v>0</v>
          </cell>
          <cell r="P269">
            <v>0</v>
          </cell>
          <cell r="R269">
            <v>0</v>
          </cell>
          <cell r="S269">
            <v>0</v>
          </cell>
          <cell r="T269">
            <v>0</v>
          </cell>
          <cell r="V269">
            <v>0</v>
          </cell>
          <cell r="W269">
            <v>0</v>
          </cell>
          <cell r="X269">
            <v>0</v>
          </cell>
        </row>
        <row r="270">
          <cell r="A270">
            <v>0</v>
          </cell>
          <cell r="B270">
            <v>0</v>
          </cell>
          <cell r="C270">
            <v>0</v>
          </cell>
          <cell r="D270">
            <v>0</v>
          </cell>
          <cell r="E270">
            <v>0</v>
          </cell>
          <cell r="F270">
            <v>0</v>
          </cell>
          <cell r="G270">
            <v>0</v>
          </cell>
          <cell r="H270">
            <v>0</v>
          </cell>
          <cell r="J270">
            <v>0</v>
          </cell>
          <cell r="K270">
            <v>0</v>
          </cell>
          <cell r="L270">
            <v>0</v>
          </cell>
          <cell r="N270">
            <v>0</v>
          </cell>
          <cell r="O270">
            <v>0</v>
          </cell>
          <cell r="P270">
            <v>0</v>
          </cell>
          <cell r="R270">
            <v>0</v>
          </cell>
          <cell r="S270">
            <v>0</v>
          </cell>
          <cell r="T270">
            <v>0</v>
          </cell>
          <cell r="V270">
            <v>0</v>
          </cell>
          <cell r="W270">
            <v>0</v>
          </cell>
          <cell r="X270">
            <v>0</v>
          </cell>
        </row>
        <row r="271">
          <cell r="A271">
            <v>0</v>
          </cell>
          <cell r="B271">
            <v>0</v>
          </cell>
          <cell r="C271">
            <v>0</v>
          </cell>
          <cell r="D271">
            <v>0</v>
          </cell>
          <cell r="E271">
            <v>0</v>
          </cell>
          <cell r="F271">
            <v>0</v>
          </cell>
          <cell r="G271">
            <v>0</v>
          </cell>
          <cell r="H271">
            <v>0</v>
          </cell>
          <cell r="J271">
            <v>0</v>
          </cell>
          <cell r="K271">
            <v>0</v>
          </cell>
          <cell r="L271">
            <v>0</v>
          </cell>
          <cell r="N271">
            <v>0</v>
          </cell>
          <cell r="O271">
            <v>0</v>
          </cell>
          <cell r="P271">
            <v>0</v>
          </cell>
          <cell r="R271">
            <v>0</v>
          </cell>
          <cell r="S271">
            <v>0</v>
          </cell>
          <cell r="T271">
            <v>0</v>
          </cell>
          <cell r="V271">
            <v>0</v>
          </cell>
          <cell r="W271">
            <v>0</v>
          </cell>
          <cell r="X271">
            <v>0</v>
          </cell>
        </row>
        <row r="272">
          <cell r="A272">
            <v>0</v>
          </cell>
          <cell r="B272">
            <v>0</v>
          </cell>
          <cell r="C272">
            <v>0</v>
          </cell>
          <cell r="D272">
            <v>0</v>
          </cell>
          <cell r="E272">
            <v>0</v>
          </cell>
          <cell r="F272">
            <v>0</v>
          </cell>
          <cell r="G272">
            <v>0</v>
          </cell>
          <cell r="H272">
            <v>0</v>
          </cell>
          <cell r="J272">
            <v>0</v>
          </cell>
          <cell r="K272">
            <v>0</v>
          </cell>
          <cell r="L272">
            <v>0</v>
          </cell>
          <cell r="N272">
            <v>0</v>
          </cell>
          <cell r="O272">
            <v>0</v>
          </cell>
          <cell r="P272">
            <v>0</v>
          </cell>
          <cell r="R272">
            <v>0</v>
          </cell>
          <cell r="S272">
            <v>0</v>
          </cell>
          <cell r="T272">
            <v>0</v>
          </cell>
          <cell r="V272">
            <v>0</v>
          </cell>
          <cell r="W272">
            <v>0</v>
          </cell>
          <cell r="X272">
            <v>0</v>
          </cell>
        </row>
        <row r="273">
          <cell r="A273">
            <v>0</v>
          </cell>
          <cell r="B273">
            <v>0</v>
          </cell>
          <cell r="C273">
            <v>0</v>
          </cell>
          <cell r="D273">
            <v>0</v>
          </cell>
          <cell r="E273">
            <v>0</v>
          </cell>
          <cell r="F273">
            <v>0</v>
          </cell>
          <cell r="G273">
            <v>0</v>
          </cell>
          <cell r="H273">
            <v>0</v>
          </cell>
          <cell r="J273">
            <v>0</v>
          </cell>
          <cell r="K273">
            <v>0</v>
          </cell>
          <cell r="L273">
            <v>0</v>
          </cell>
          <cell r="N273">
            <v>0</v>
          </cell>
          <cell r="O273">
            <v>0</v>
          </cell>
          <cell r="P273">
            <v>0</v>
          </cell>
          <cell r="R273">
            <v>0</v>
          </cell>
          <cell r="S273">
            <v>0</v>
          </cell>
          <cell r="T273">
            <v>0</v>
          </cell>
          <cell r="V273">
            <v>0</v>
          </cell>
          <cell r="W273">
            <v>0</v>
          </cell>
          <cell r="X273">
            <v>0</v>
          </cell>
        </row>
        <row r="274">
          <cell r="A274">
            <v>0</v>
          </cell>
          <cell r="B274">
            <v>0</v>
          </cell>
          <cell r="C274">
            <v>0</v>
          </cell>
          <cell r="D274">
            <v>0</v>
          </cell>
          <cell r="E274">
            <v>0</v>
          </cell>
          <cell r="F274">
            <v>0</v>
          </cell>
          <cell r="G274">
            <v>0</v>
          </cell>
          <cell r="H274">
            <v>0</v>
          </cell>
          <cell r="J274">
            <v>0</v>
          </cell>
          <cell r="K274">
            <v>0</v>
          </cell>
          <cell r="L274">
            <v>0</v>
          </cell>
          <cell r="N274">
            <v>0</v>
          </cell>
          <cell r="O274">
            <v>0</v>
          </cell>
          <cell r="P274">
            <v>0</v>
          </cell>
          <cell r="R274">
            <v>0</v>
          </cell>
          <cell r="S274">
            <v>0</v>
          </cell>
          <cell r="T274">
            <v>0</v>
          </cell>
          <cell r="V274">
            <v>0</v>
          </cell>
          <cell r="W274">
            <v>0</v>
          </cell>
          <cell r="X274">
            <v>0</v>
          </cell>
        </row>
        <row r="275">
          <cell r="A275">
            <v>0</v>
          </cell>
          <cell r="B275">
            <v>0</v>
          </cell>
          <cell r="C275">
            <v>0</v>
          </cell>
          <cell r="D275">
            <v>0</v>
          </cell>
          <cell r="E275">
            <v>0</v>
          </cell>
          <cell r="F275">
            <v>0</v>
          </cell>
          <cell r="G275">
            <v>0</v>
          </cell>
          <cell r="H275">
            <v>0</v>
          </cell>
          <cell r="J275">
            <v>0</v>
          </cell>
          <cell r="K275">
            <v>0</v>
          </cell>
          <cell r="L275">
            <v>0</v>
          </cell>
          <cell r="N275">
            <v>0</v>
          </cell>
          <cell r="O275">
            <v>0</v>
          </cell>
          <cell r="P275">
            <v>0</v>
          </cell>
          <cell r="R275">
            <v>0</v>
          </cell>
          <cell r="S275">
            <v>0</v>
          </cell>
          <cell r="T275">
            <v>0</v>
          </cell>
          <cell r="V275">
            <v>0</v>
          </cell>
          <cell r="W275">
            <v>0</v>
          </cell>
          <cell r="X275">
            <v>0</v>
          </cell>
        </row>
        <row r="276">
          <cell r="A276">
            <v>0</v>
          </cell>
          <cell r="B276">
            <v>0</v>
          </cell>
          <cell r="C276">
            <v>0</v>
          </cell>
          <cell r="D276">
            <v>0</v>
          </cell>
          <cell r="E276">
            <v>0</v>
          </cell>
          <cell r="F276">
            <v>0</v>
          </cell>
          <cell r="G276">
            <v>0</v>
          </cell>
          <cell r="H276">
            <v>0</v>
          </cell>
          <cell r="J276">
            <v>0</v>
          </cell>
          <cell r="K276">
            <v>0</v>
          </cell>
          <cell r="L276">
            <v>0</v>
          </cell>
          <cell r="N276">
            <v>0</v>
          </cell>
          <cell r="O276">
            <v>0</v>
          </cell>
          <cell r="P276">
            <v>0</v>
          </cell>
          <cell r="R276">
            <v>0</v>
          </cell>
          <cell r="S276">
            <v>0</v>
          </cell>
          <cell r="T276">
            <v>0</v>
          </cell>
          <cell r="V276">
            <v>0</v>
          </cell>
          <cell r="W276">
            <v>0</v>
          </cell>
          <cell r="X276">
            <v>0</v>
          </cell>
        </row>
        <row r="277">
          <cell r="A277">
            <v>0</v>
          </cell>
          <cell r="B277">
            <v>0</v>
          </cell>
          <cell r="C277">
            <v>0</v>
          </cell>
          <cell r="D277">
            <v>0</v>
          </cell>
          <cell r="E277">
            <v>0</v>
          </cell>
          <cell r="F277">
            <v>0</v>
          </cell>
          <cell r="G277">
            <v>0</v>
          </cell>
          <cell r="H277">
            <v>0</v>
          </cell>
          <cell r="J277">
            <v>0</v>
          </cell>
          <cell r="K277">
            <v>0</v>
          </cell>
          <cell r="L277">
            <v>0</v>
          </cell>
          <cell r="N277">
            <v>0</v>
          </cell>
          <cell r="O277">
            <v>0</v>
          </cell>
          <cell r="P277">
            <v>0</v>
          </cell>
          <cell r="R277">
            <v>0</v>
          </cell>
          <cell r="S277">
            <v>0</v>
          </cell>
          <cell r="T277">
            <v>0</v>
          </cell>
          <cell r="V277">
            <v>0</v>
          </cell>
          <cell r="W277">
            <v>0</v>
          </cell>
          <cell r="X277">
            <v>0</v>
          </cell>
        </row>
        <row r="278">
          <cell r="A278">
            <v>0</v>
          </cell>
          <cell r="B278">
            <v>0</v>
          </cell>
          <cell r="C278">
            <v>0</v>
          </cell>
          <cell r="D278">
            <v>0</v>
          </cell>
          <cell r="E278">
            <v>0</v>
          </cell>
          <cell r="F278">
            <v>0</v>
          </cell>
          <cell r="G278">
            <v>0</v>
          </cell>
          <cell r="H278">
            <v>0</v>
          </cell>
          <cell r="J278">
            <v>0</v>
          </cell>
          <cell r="K278">
            <v>0</v>
          </cell>
          <cell r="L278">
            <v>0</v>
          </cell>
          <cell r="N278">
            <v>0</v>
          </cell>
          <cell r="O278">
            <v>0</v>
          </cell>
          <cell r="P278">
            <v>0</v>
          </cell>
          <cell r="R278">
            <v>0</v>
          </cell>
          <cell r="S278">
            <v>0</v>
          </cell>
          <cell r="T278">
            <v>0</v>
          </cell>
          <cell r="V278">
            <v>0</v>
          </cell>
          <cell r="W278">
            <v>0</v>
          </cell>
          <cell r="X278">
            <v>0</v>
          </cell>
        </row>
        <row r="279">
          <cell r="A279">
            <v>0</v>
          </cell>
          <cell r="B279">
            <v>0</v>
          </cell>
          <cell r="C279">
            <v>0</v>
          </cell>
          <cell r="D279">
            <v>0</v>
          </cell>
          <cell r="E279">
            <v>0</v>
          </cell>
          <cell r="F279">
            <v>0</v>
          </cell>
          <cell r="G279">
            <v>0</v>
          </cell>
          <cell r="H279">
            <v>0</v>
          </cell>
          <cell r="J279">
            <v>0</v>
          </cell>
          <cell r="K279">
            <v>0</v>
          </cell>
          <cell r="L279">
            <v>0</v>
          </cell>
          <cell r="N279">
            <v>0</v>
          </cell>
          <cell r="O279">
            <v>0</v>
          </cell>
          <cell r="P279">
            <v>0</v>
          </cell>
          <cell r="R279">
            <v>0</v>
          </cell>
          <cell r="S279">
            <v>0</v>
          </cell>
          <cell r="T279">
            <v>0</v>
          </cell>
          <cell r="V279">
            <v>0</v>
          </cell>
          <cell r="W279">
            <v>0</v>
          </cell>
          <cell r="X279">
            <v>0</v>
          </cell>
        </row>
        <row r="280">
          <cell r="A280">
            <v>0</v>
          </cell>
          <cell r="B280">
            <v>0</v>
          </cell>
          <cell r="C280">
            <v>0</v>
          </cell>
          <cell r="D280">
            <v>0</v>
          </cell>
          <cell r="E280">
            <v>0</v>
          </cell>
          <cell r="F280">
            <v>0</v>
          </cell>
          <cell r="G280">
            <v>0</v>
          </cell>
          <cell r="H280">
            <v>0</v>
          </cell>
          <cell r="J280">
            <v>0</v>
          </cell>
          <cell r="K280">
            <v>0</v>
          </cell>
          <cell r="L280">
            <v>0</v>
          </cell>
          <cell r="N280">
            <v>0</v>
          </cell>
          <cell r="O280">
            <v>0</v>
          </cell>
          <cell r="P280">
            <v>0</v>
          </cell>
          <cell r="R280">
            <v>0</v>
          </cell>
          <cell r="S280">
            <v>0</v>
          </cell>
          <cell r="T280">
            <v>0</v>
          </cell>
          <cell r="V280">
            <v>0</v>
          </cell>
          <cell r="W280">
            <v>0</v>
          </cell>
          <cell r="X280">
            <v>0</v>
          </cell>
        </row>
        <row r="281">
          <cell r="A281">
            <v>0</v>
          </cell>
          <cell r="B281">
            <v>0</v>
          </cell>
          <cell r="C281">
            <v>0</v>
          </cell>
          <cell r="D281">
            <v>0</v>
          </cell>
          <cell r="E281">
            <v>0</v>
          </cell>
          <cell r="F281">
            <v>0</v>
          </cell>
          <cell r="G281">
            <v>0</v>
          </cell>
          <cell r="H281">
            <v>0</v>
          </cell>
          <cell r="J281">
            <v>0</v>
          </cell>
          <cell r="K281">
            <v>0</v>
          </cell>
          <cell r="L281">
            <v>0</v>
          </cell>
          <cell r="N281">
            <v>0</v>
          </cell>
          <cell r="O281">
            <v>0</v>
          </cell>
          <cell r="P281">
            <v>0</v>
          </cell>
          <cell r="R281">
            <v>0</v>
          </cell>
          <cell r="S281">
            <v>0</v>
          </cell>
          <cell r="T281">
            <v>0</v>
          </cell>
          <cell r="V281">
            <v>0</v>
          </cell>
          <cell r="W281">
            <v>0</v>
          </cell>
          <cell r="X281">
            <v>0</v>
          </cell>
        </row>
        <row r="282">
          <cell r="A282">
            <v>0</v>
          </cell>
          <cell r="B282">
            <v>0</v>
          </cell>
          <cell r="C282">
            <v>0</v>
          </cell>
          <cell r="D282">
            <v>0</v>
          </cell>
          <cell r="E282">
            <v>0</v>
          </cell>
          <cell r="F282">
            <v>0</v>
          </cell>
          <cell r="G282">
            <v>0</v>
          </cell>
          <cell r="H282">
            <v>0</v>
          </cell>
          <cell r="J282">
            <v>0</v>
          </cell>
          <cell r="K282">
            <v>0</v>
          </cell>
          <cell r="L282">
            <v>0</v>
          </cell>
          <cell r="N282">
            <v>0</v>
          </cell>
          <cell r="O282">
            <v>0</v>
          </cell>
          <cell r="P282">
            <v>0</v>
          </cell>
          <cell r="R282">
            <v>0</v>
          </cell>
          <cell r="S282">
            <v>0</v>
          </cell>
          <cell r="T282">
            <v>0</v>
          </cell>
          <cell r="V282">
            <v>0</v>
          </cell>
          <cell r="W282">
            <v>0</v>
          </cell>
          <cell r="X282">
            <v>0</v>
          </cell>
        </row>
        <row r="283">
          <cell r="A283">
            <v>0</v>
          </cell>
          <cell r="B283">
            <v>0</v>
          </cell>
          <cell r="C283">
            <v>0</v>
          </cell>
          <cell r="D283">
            <v>0</v>
          </cell>
          <cell r="E283">
            <v>0</v>
          </cell>
          <cell r="F283">
            <v>0</v>
          </cell>
          <cell r="G283">
            <v>0</v>
          </cell>
          <cell r="H283">
            <v>0</v>
          </cell>
          <cell r="J283">
            <v>0</v>
          </cell>
          <cell r="K283">
            <v>0</v>
          </cell>
          <cell r="L283">
            <v>0</v>
          </cell>
          <cell r="N283">
            <v>0</v>
          </cell>
          <cell r="O283">
            <v>0</v>
          </cell>
          <cell r="P283">
            <v>0</v>
          </cell>
          <cell r="R283">
            <v>0</v>
          </cell>
          <cell r="S283">
            <v>0</v>
          </cell>
          <cell r="T283">
            <v>0</v>
          </cell>
          <cell r="V283">
            <v>0</v>
          </cell>
          <cell r="W283">
            <v>0</v>
          </cell>
          <cell r="X283">
            <v>0</v>
          </cell>
        </row>
        <row r="284">
          <cell r="A284">
            <v>0</v>
          </cell>
          <cell r="B284">
            <v>0</v>
          </cell>
          <cell r="C284">
            <v>0</v>
          </cell>
          <cell r="D284">
            <v>0</v>
          </cell>
          <cell r="E284">
            <v>0</v>
          </cell>
          <cell r="F284">
            <v>0</v>
          </cell>
          <cell r="G284">
            <v>0</v>
          </cell>
          <cell r="H284">
            <v>0</v>
          </cell>
          <cell r="J284">
            <v>0</v>
          </cell>
          <cell r="K284">
            <v>0</v>
          </cell>
          <cell r="L284">
            <v>0</v>
          </cell>
          <cell r="N284">
            <v>0</v>
          </cell>
          <cell r="O284">
            <v>0</v>
          </cell>
          <cell r="P284">
            <v>0</v>
          </cell>
          <cell r="R284">
            <v>0</v>
          </cell>
          <cell r="S284">
            <v>0</v>
          </cell>
          <cell r="T284">
            <v>0</v>
          </cell>
          <cell r="V284">
            <v>0</v>
          </cell>
          <cell r="W284">
            <v>0</v>
          </cell>
          <cell r="X284">
            <v>0</v>
          </cell>
        </row>
        <row r="285">
          <cell r="A285">
            <v>0</v>
          </cell>
          <cell r="B285">
            <v>0</v>
          </cell>
          <cell r="C285">
            <v>0</v>
          </cell>
          <cell r="D285">
            <v>0</v>
          </cell>
          <cell r="E285">
            <v>0</v>
          </cell>
          <cell r="F285">
            <v>0</v>
          </cell>
          <cell r="G285">
            <v>0</v>
          </cell>
          <cell r="H285">
            <v>0</v>
          </cell>
          <cell r="J285">
            <v>0</v>
          </cell>
          <cell r="K285">
            <v>0</v>
          </cell>
          <cell r="L285">
            <v>0</v>
          </cell>
          <cell r="N285">
            <v>0</v>
          </cell>
          <cell r="O285">
            <v>0</v>
          </cell>
          <cell r="P285">
            <v>0</v>
          </cell>
          <cell r="R285">
            <v>0</v>
          </cell>
          <cell r="S285">
            <v>0</v>
          </cell>
          <cell r="T285">
            <v>0</v>
          </cell>
          <cell r="V285">
            <v>0</v>
          </cell>
          <cell r="W285">
            <v>0</v>
          </cell>
          <cell r="X285">
            <v>0</v>
          </cell>
        </row>
        <row r="286">
          <cell r="A286">
            <v>0</v>
          </cell>
          <cell r="B286">
            <v>0</v>
          </cell>
          <cell r="C286">
            <v>0</v>
          </cell>
          <cell r="D286">
            <v>0</v>
          </cell>
          <cell r="E286">
            <v>0</v>
          </cell>
          <cell r="F286">
            <v>0</v>
          </cell>
          <cell r="G286">
            <v>0</v>
          </cell>
          <cell r="H286">
            <v>0</v>
          </cell>
          <cell r="J286">
            <v>0</v>
          </cell>
          <cell r="K286">
            <v>0</v>
          </cell>
          <cell r="L286">
            <v>0</v>
          </cell>
          <cell r="N286">
            <v>0</v>
          </cell>
          <cell r="O286">
            <v>0</v>
          </cell>
          <cell r="P286">
            <v>0</v>
          </cell>
          <cell r="R286">
            <v>0</v>
          </cell>
          <cell r="S286">
            <v>0</v>
          </cell>
          <cell r="T286">
            <v>0</v>
          </cell>
          <cell r="V286">
            <v>0</v>
          </cell>
          <cell r="W286">
            <v>0</v>
          </cell>
          <cell r="X286">
            <v>0</v>
          </cell>
        </row>
        <row r="287">
          <cell r="A287">
            <v>0</v>
          </cell>
          <cell r="B287">
            <v>0</v>
          </cell>
          <cell r="C287">
            <v>0</v>
          </cell>
          <cell r="D287">
            <v>0</v>
          </cell>
          <cell r="E287">
            <v>0</v>
          </cell>
          <cell r="F287">
            <v>0</v>
          </cell>
          <cell r="G287">
            <v>0</v>
          </cell>
          <cell r="H287">
            <v>0</v>
          </cell>
          <cell r="J287">
            <v>0</v>
          </cell>
          <cell r="K287">
            <v>0</v>
          </cell>
          <cell r="L287">
            <v>0</v>
          </cell>
          <cell r="N287">
            <v>0</v>
          </cell>
          <cell r="O287">
            <v>0</v>
          </cell>
          <cell r="P287">
            <v>0</v>
          </cell>
          <cell r="R287">
            <v>0</v>
          </cell>
          <cell r="S287">
            <v>0</v>
          </cell>
          <cell r="T287">
            <v>0</v>
          </cell>
          <cell r="V287">
            <v>0</v>
          </cell>
          <cell r="W287">
            <v>0</v>
          </cell>
          <cell r="X287">
            <v>0</v>
          </cell>
        </row>
        <row r="288">
          <cell r="A288">
            <v>0</v>
          </cell>
          <cell r="B288">
            <v>0</v>
          </cell>
          <cell r="C288">
            <v>0</v>
          </cell>
          <cell r="D288">
            <v>0</v>
          </cell>
          <cell r="E288">
            <v>0</v>
          </cell>
          <cell r="F288">
            <v>0</v>
          </cell>
          <cell r="G288">
            <v>0</v>
          </cell>
          <cell r="H288">
            <v>0</v>
          </cell>
          <cell r="J288">
            <v>0</v>
          </cell>
          <cell r="K288">
            <v>0</v>
          </cell>
          <cell r="L288">
            <v>0</v>
          </cell>
          <cell r="N288">
            <v>0</v>
          </cell>
          <cell r="O288">
            <v>0</v>
          </cell>
          <cell r="P288">
            <v>0</v>
          </cell>
          <cell r="R288">
            <v>0</v>
          </cell>
          <cell r="S288">
            <v>0</v>
          </cell>
          <cell r="T288">
            <v>0</v>
          </cell>
          <cell r="V288">
            <v>0</v>
          </cell>
          <cell r="W288">
            <v>0</v>
          </cell>
          <cell r="X288">
            <v>0</v>
          </cell>
        </row>
        <row r="289">
          <cell r="A289">
            <v>0</v>
          </cell>
          <cell r="B289">
            <v>0</v>
          </cell>
          <cell r="C289">
            <v>0</v>
          </cell>
          <cell r="D289">
            <v>0</v>
          </cell>
          <cell r="E289">
            <v>0</v>
          </cell>
          <cell r="F289">
            <v>0</v>
          </cell>
          <cell r="G289">
            <v>0</v>
          </cell>
          <cell r="H289">
            <v>0</v>
          </cell>
          <cell r="J289">
            <v>0</v>
          </cell>
          <cell r="K289">
            <v>0</v>
          </cell>
          <cell r="L289">
            <v>0</v>
          </cell>
          <cell r="N289">
            <v>0</v>
          </cell>
          <cell r="O289">
            <v>0</v>
          </cell>
          <cell r="P289">
            <v>0</v>
          </cell>
          <cell r="R289">
            <v>0</v>
          </cell>
          <cell r="S289">
            <v>0</v>
          </cell>
          <cell r="T289">
            <v>0</v>
          </cell>
          <cell r="V289">
            <v>0</v>
          </cell>
          <cell r="W289">
            <v>0</v>
          </cell>
          <cell r="X289">
            <v>0</v>
          </cell>
        </row>
        <row r="290">
          <cell r="A290">
            <v>0</v>
          </cell>
          <cell r="B290">
            <v>0</v>
          </cell>
          <cell r="C290">
            <v>0</v>
          </cell>
          <cell r="D290">
            <v>0</v>
          </cell>
          <cell r="E290">
            <v>0</v>
          </cell>
          <cell r="F290">
            <v>0</v>
          </cell>
          <cell r="G290">
            <v>0</v>
          </cell>
          <cell r="H290">
            <v>0</v>
          </cell>
          <cell r="J290">
            <v>0</v>
          </cell>
          <cell r="K290">
            <v>0</v>
          </cell>
          <cell r="L290">
            <v>0</v>
          </cell>
          <cell r="N290">
            <v>0</v>
          </cell>
          <cell r="O290">
            <v>0</v>
          </cell>
          <cell r="P290">
            <v>0</v>
          </cell>
          <cell r="R290">
            <v>0</v>
          </cell>
          <cell r="S290">
            <v>0</v>
          </cell>
          <cell r="T290">
            <v>0</v>
          </cell>
          <cell r="V290">
            <v>0</v>
          </cell>
          <cell r="W290">
            <v>0</v>
          </cell>
          <cell r="X290">
            <v>0</v>
          </cell>
        </row>
        <row r="291">
          <cell r="A291">
            <v>0</v>
          </cell>
          <cell r="B291">
            <v>0</v>
          </cell>
          <cell r="C291">
            <v>0</v>
          </cell>
          <cell r="D291">
            <v>0</v>
          </cell>
          <cell r="E291">
            <v>0</v>
          </cell>
          <cell r="F291">
            <v>0</v>
          </cell>
          <cell r="G291">
            <v>0</v>
          </cell>
          <cell r="H291">
            <v>0</v>
          </cell>
          <cell r="J291">
            <v>0</v>
          </cell>
          <cell r="K291">
            <v>0</v>
          </cell>
          <cell r="L291">
            <v>0</v>
          </cell>
          <cell r="N291">
            <v>0</v>
          </cell>
          <cell r="O291">
            <v>0</v>
          </cell>
          <cell r="P291">
            <v>0</v>
          </cell>
          <cell r="R291">
            <v>0</v>
          </cell>
          <cell r="S291">
            <v>0</v>
          </cell>
          <cell r="T291">
            <v>0</v>
          </cell>
          <cell r="V291">
            <v>0</v>
          </cell>
          <cell r="W291">
            <v>0</v>
          </cell>
          <cell r="X291">
            <v>0</v>
          </cell>
        </row>
        <row r="292">
          <cell r="A292">
            <v>0</v>
          </cell>
          <cell r="B292">
            <v>0</v>
          </cell>
          <cell r="C292">
            <v>0</v>
          </cell>
          <cell r="D292">
            <v>0</v>
          </cell>
          <cell r="E292">
            <v>0</v>
          </cell>
          <cell r="F292">
            <v>0</v>
          </cell>
          <cell r="G292">
            <v>0</v>
          </cell>
          <cell r="H292">
            <v>0</v>
          </cell>
          <cell r="J292">
            <v>0</v>
          </cell>
          <cell r="K292">
            <v>0</v>
          </cell>
          <cell r="L292">
            <v>0</v>
          </cell>
          <cell r="N292">
            <v>0</v>
          </cell>
          <cell r="O292">
            <v>0</v>
          </cell>
          <cell r="P292">
            <v>0</v>
          </cell>
          <cell r="R292">
            <v>0</v>
          </cell>
          <cell r="S292">
            <v>0</v>
          </cell>
          <cell r="T292">
            <v>0</v>
          </cell>
          <cell r="V292">
            <v>0</v>
          </cell>
          <cell r="W292">
            <v>0</v>
          </cell>
          <cell r="X292">
            <v>0</v>
          </cell>
        </row>
        <row r="293">
          <cell r="A293">
            <v>0</v>
          </cell>
          <cell r="B293">
            <v>0</v>
          </cell>
          <cell r="C293">
            <v>0</v>
          </cell>
          <cell r="D293">
            <v>0</v>
          </cell>
          <cell r="E293">
            <v>0</v>
          </cell>
          <cell r="F293">
            <v>0</v>
          </cell>
          <cell r="G293">
            <v>0</v>
          </cell>
          <cell r="H293">
            <v>0</v>
          </cell>
          <cell r="J293">
            <v>0</v>
          </cell>
          <cell r="K293">
            <v>0</v>
          </cell>
          <cell r="L293">
            <v>0</v>
          </cell>
          <cell r="N293">
            <v>0</v>
          </cell>
          <cell r="O293">
            <v>0</v>
          </cell>
          <cell r="P293">
            <v>0</v>
          </cell>
          <cell r="R293">
            <v>0</v>
          </cell>
          <cell r="S293">
            <v>0</v>
          </cell>
          <cell r="T293">
            <v>0</v>
          </cell>
          <cell r="V293">
            <v>0</v>
          </cell>
          <cell r="W293">
            <v>0</v>
          </cell>
          <cell r="X293">
            <v>0</v>
          </cell>
        </row>
        <row r="294">
          <cell r="A294">
            <v>0</v>
          </cell>
          <cell r="B294">
            <v>0</v>
          </cell>
          <cell r="C294">
            <v>0</v>
          </cell>
          <cell r="D294">
            <v>0</v>
          </cell>
          <cell r="E294">
            <v>0</v>
          </cell>
          <cell r="F294">
            <v>0</v>
          </cell>
          <cell r="G294">
            <v>0</v>
          </cell>
          <cell r="H294">
            <v>0</v>
          </cell>
          <cell r="J294">
            <v>0</v>
          </cell>
          <cell r="K294">
            <v>0</v>
          </cell>
          <cell r="L294">
            <v>0</v>
          </cell>
          <cell r="N294">
            <v>0</v>
          </cell>
          <cell r="O294">
            <v>0</v>
          </cell>
          <cell r="P294">
            <v>0</v>
          </cell>
          <cell r="R294">
            <v>0</v>
          </cell>
          <cell r="S294">
            <v>0</v>
          </cell>
          <cell r="T294">
            <v>0</v>
          </cell>
          <cell r="V294">
            <v>0</v>
          </cell>
          <cell r="W294">
            <v>0</v>
          </cell>
          <cell r="X294">
            <v>0</v>
          </cell>
        </row>
        <row r="295">
          <cell r="A295">
            <v>0</v>
          </cell>
          <cell r="B295">
            <v>0</v>
          </cell>
          <cell r="C295">
            <v>0</v>
          </cell>
          <cell r="D295">
            <v>0</v>
          </cell>
          <cell r="E295">
            <v>0</v>
          </cell>
          <cell r="F295">
            <v>0</v>
          </cell>
          <cell r="G295">
            <v>0</v>
          </cell>
          <cell r="H295">
            <v>0</v>
          </cell>
          <cell r="J295">
            <v>0</v>
          </cell>
          <cell r="K295">
            <v>0</v>
          </cell>
          <cell r="L295">
            <v>0</v>
          </cell>
          <cell r="N295">
            <v>0</v>
          </cell>
          <cell r="O295">
            <v>0</v>
          </cell>
          <cell r="P295">
            <v>0</v>
          </cell>
          <cell r="R295">
            <v>0</v>
          </cell>
          <cell r="S295">
            <v>0</v>
          </cell>
          <cell r="T295">
            <v>0</v>
          </cell>
          <cell r="V295">
            <v>0</v>
          </cell>
          <cell r="W295">
            <v>0</v>
          </cell>
          <cell r="X295">
            <v>0</v>
          </cell>
        </row>
        <row r="296">
          <cell r="A296">
            <v>0</v>
          </cell>
          <cell r="B296">
            <v>0</v>
          </cell>
          <cell r="C296">
            <v>0</v>
          </cell>
          <cell r="D296">
            <v>0</v>
          </cell>
          <cell r="E296">
            <v>0</v>
          </cell>
          <cell r="F296">
            <v>0</v>
          </cell>
          <cell r="G296">
            <v>0</v>
          </cell>
          <cell r="H296">
            <v>0</v>
          </cell>
          <cell r="J296">
            <v>0</v>
          </cell>
          <cell r="K296">
            <v>0</v>
          </cell>
          <cell r="L296">
            <v>0</v>
          </cell>
          <cell r="N296">
            <v>0</v>
          </cell>
          <cell r="O296">
            <v>0</v>
          </cell>
          <cell r="P296">
            <v>0</v>
          </cell>
          <cell r="R296">
            <v>0</v>
          </cell>
          <cell r="S296">
            <v>0</v>
          </cell>
          <cell r="T296">
            <v>0</v>
          </cell>
          <cell r="V296">
            <v>0</v>
          </cell>
          <cell r="W296">
            <v>0</v>
          </cell>
          <cell r="X296">
            <v>0</v>
          </cell>
        </row>
        <row r="297">
          <cell r="A297">
            <v>0</v>
          </cell>
          <cell r="B297">
            <v>0</v>
          </cell>
          <cell r="C297">
            <v>0</v>
          </cell>
          <cell r="D297">
            <v>0</v>
          </cell>
          <cell r="E297">
            <v>0</v>
          </cell>
          <cell r="F297">
            <v>0</v>
          </cell>
          <cell r="G297">
            <v>0</v>
          </cell>
          <cell r="H297">
            <v>0</v>
          </cell>
          <cell r="J297">
            <v>0</v>
          </cell>
          <cell r="K297">
            <v>0</v>
          </cell>
          <cell r="L297">
            <v>0</v>
          </cell>
          <cell r="N297">
            <v>0</v>
          </cell>
          <cell r="O297">
            <v>0</v>
          </cell>
          <cell r="P297">
            <v>0</v>
          </cell>
          <cell r="R297">
            <v>0</v>
          </cell>
          <cell r="S297">
            <v>0</v>
          </cell>
          <cell r="T297">
            <v>0</v>
          </cell>
          <cell r="V297">
            <v>0</v>
          </cell>
          <cell r="W297">
            <v>0</v>
          </cell>
          <cell r="X297">
            <v>0</v>
          </cell>
        </row>
        <row r="298">
          <cell r="A298">
            <v>0</v>
          </cell>
          <cell r="B298">
            <v>0</v>
          </cell>
          <cell r="C298">
            <v>0</v>
          </cell>
          <cell r="D298">
            <v>0</v>
          </cell>
          <cell r="E298">
            <v>0</v>
          </cell>
          <cell r="F298">
            <v>0</v>
          </cell>
          <cell r="G298">
            <v>0</v>
          </cell>
          <cell r="H298">
            <v>0</v>
          </cell>
          <cell r="J298">
            <v>0</v>
          </cell>
          <cell r="K298">
            <v>0</v>
          </cell>
          <cell r="L298">
            <v>0</v>
          </cell>
          <cell r="N298">
            <v>0</v>
          </cell>
          <cell r="O298">
            <v>0</v>
          </cell>
          <cell r="P298">
            <v>0</v>
          </cell>
          <cell r="R298">
            <v>0</v>
          </cell>
          <cell r="S298">
            <v>0</v>
          </cell>
          <cell r="T298">
            <v>0</v>
          </cell>
          <cell r="V298">
            <v>0</v>
          </cell>
          <cell r="W298">
            <v>0</v>
          </cell>
          <cell r="X298">
            <v>0</v>
          </cell>
        </row>
        <row r="299">
          <cell r="A299">
            <v>0</v>
          </cell>
          <cell r="B299">
            <v>0</v>
          </cell>
          <cell r="C299">
            <v>0</v>
          </cell>
          <cell r="D299">
            <v>0</v>
          </cell>
          <cell r="E299">
            <v>0</v>
          </cell>
          <cell r="F299">
            <v>0</v>
          </cell>
          <cell r="G299">
            <v>0</v>
          </cell>
          <cell r="H299">
            <v>0</v>
          </cell>
          <cell r="J299">
            <v>0</v>
          </cell>
          <cell r="K299">
            <v>0</v>
          </cell>
          <cell r="L299">
            <v>0</v>
          </cell>
          <cell r="N299">
            <v>0</v>
          </cell>
          <cell r="O299">
            <v>0</v>
          </cell>
          <cell r="P299">
            <v>0</v>
          </cell>
          <cell r="R299">
            <v>0</v>
          </cell>
          <cell r="S299">
            <v>0</v>
          </cell>
          <cell r="T299">
            <v>0</v>
          </cell>
          <cell r="V299">
            <v>0</v>
          </cell>
          <cell r="W299">
            <v>0</v>
          </cell>
          <cell r="X299">
            <v>0</v>
          </cell>
        </row>
        <row r="300">
          <cell r="A300">
            <v>0</v>
          </cell>
          <cell r="B300">
            <v>0</v>
          </cell>
          <cell r="C300">
            <v>0</v>
          </cell>
          <cell r="D300">
            <v>0</v>
          </cell>
          <cell r="E300">
            <v>0</v>
          </cell>
          <cell r="F300">
            <v>0</v>
          </cell>
          <cell r="G300">
            <v>0</v>
          </cell>
          <cell r="H300">
            <v>0</v>
          </cell>
          <cell r="J300">
            <v>0</v>
          </cell>
          <cell r="K300">
            <v>0</v>
          </cell>
          <cell r="L300">
            <v>0</v>
          </cell>
          <cell r="N300">
            <v>0</v>
          </cell>
          <cell r="O300">
            <v>0</v>
          </cell>
          <cell r="P300">
            <v>0</v>
          </cell>
          <cell r="R300">
            <v>0</v>
          </cell>
          <cell r="S300">
            <v>0</v>
          </cell>
          <cell r="T300">
            <v>0</v>
          </cell>
          <cell r="V300">
            <v>0</v>
          </cell>
          <cell r="W300">
            <v>0</v>
          </cell>
          <cell r="X300">
            <v>0</v>
          </cell>
        </row>
        <row r="301">
          <cell r="A301" t="str">
            <v>MISC</v>
          </cell>
          <cell r="B301" t="str">
            <v>Misc work</v>
          </cell>
          <cell r="C301" t="str">
            <v>LS</v>
          </cell>
          <cell r="D301">
            <v>1</v>
          </cell>
          <cell r="E301">
            <v>80000</v>
          </cell>
          <cell r="F301">
            <v>80000</v>
          </cell>
          <cell r="G301">
            <v>20000</v>
          </cell>
          <cell r="H301">
            <v>20000</v>
          </cell>
          <cell r="I301">
            <v>20000</v>
          </cell>
          <cell r="J301">
            <v>20000</v>
          </cell>
          <cell r="K301">
            <v>20000</v>
          </cell>
          <cell r="L301">
            <v>20000</v>
          </cell>
          <cell r="M301">
            <v>20000</v>
          </cell>
          <cell r="N301">
            <v>20000</v>
          </cell>
          <cell r="O301">
            <v>20000</v>
          </cell>
          <cell r="P301">
            <v>20000</v>
          </cell>
          <cell r="Q301">
            <v>20000</v>
          </cell>
          <cell r="R301">
            <v>20000</v>
          </cell>
          <cell r="S301">
            <v>20000</v>
          </cell>
          <cell r="T301">
            <v>20000</v>
          </cell>
          <cell r="U301">
            <v>20000</v>
          </cell>
          <cell r="V301">
            <v>20000</v>
          </cell>
          <cell r="W301">
            <v>80000</v>
          </cell>
          <cell r="X301">
            <v>80000</v>
          </cell>
        </row>
        <row r="302">
          <cell r="A302">
            <v>0</v>
          </cell>
          <cell r="B302">
            <v>0</v>
          </cell>
          <cell r="C302">
            <v>0</v>
          </cell>
          <cell r="D302">
            <v>0</v>
          </cell>
          <cell r="E302">
            <v>0</v>
          </cell>
          <cell r="F302">
            <v>0</v>
          </cell>
          <cell r="G302">
            <v>0</v>
          </cell>
          <cell r="H302">
            <v>0</v>
          </cell>
          <cell r="J302">
            <v>0</v>
          </cell>
          <cell r="K302">
            <v>0</v>
          </cell>
          <cell r="L302">
            <v>0</v>
          </cell>
          <cell r="N302">
            <v>0</v>
          </cell>
          <cell r="O302">
            <v>0</v>
          </cell>
          <cell r="P302">
            <v>0</v>
          </cell>
          <cell r="R302">
            <v>0</v>
          </cell>
          <cell r="S302">
            <v>0</v>
          </cell>
          <cell r="T302">
            <v>0</v>
          </cell>
          <cell r="V302">
            <v>0</v>
          </cell>
          <cell r="W302">
            <v>0</v>
          </cell>
          <cell r="X302">
            <v>0</v>
          </cell>
        </row>
        <row r="303">
          <cell r="A303">
            <v>0</v>
          </cell>
          <cell r="B303">
            <v>0</v>
          </cell>
          <cell r="C303">
            <v>0</v>
          </cell>
          <cell r="D303">
            <v>0</v>
          </cell>
          <cell r="E303">
            <v>0</v>
          </cell>
          <cell r="F303">
            <v>0</v>
          </cell>
          <cell r="G303">
            <v>0</v>
          </cell>
          <cell r="H303">
            <v>0</v>
          </cell>
          <cell r="J303">
            <v>0</v>
          </cell>
          <cell r="K303">
            <v>0</v>
          </cell>
          <cell r="L303">
            <v>0</v>
          </cell>
          <cell r="N303">
            <v>0</v>
          </cell>
          <cell r="O303">
            <v>0</v>
          </cell>
          <cell r="P303">
            <v>0</v>
          </cell>
          <cell r="R303">
            <v>0</v>
          </cell>
          <cell r="S303">
            <v>0</v>
          </cell>
          <cell r="T303">
            <v>0</v>
          </cell>
          <cell r="V303">
            <v>0</v>
          </cell>
          <cell r="W303">
            <v>0</v>
          </cell>
          <cell r="X303">
            <v>0</v>
          </cell>
        </row>
        <row r="304">
          <cell r="A304">
            <v>0</v>
          </cell>
          <cell r="B304">
            <v>0</v>
          </cell>
          <cell r="C304">
            <v>0</v>
          </cell>
          <cell r="D304">
            <v>0</v>
          </cell>
          <cell r="E304">
            <v>0</v>
          </cell>
          <cell r="F304">
            <v>0</v>
          </cell>
          <cell r="G304">
            <v>0</v>
          </cell>
          <cell r="H304">
            <v>0</v>
          </cell>
          <cell r="J304">
            <v>0</v>
          </cell>
          <cell r="K304">
            <v>0</v>
          </cell>
          <cell r="L304">
            <v>0</v>
          </cell>
          <cell r="N304">
            <v>0</v>
          </cell>
          <cell r="O304">
            <v>0</v>
          </cell>
          <cell r="P304">
            <v>0</v>
          </cell>
          <cell r="R304">
            <v>0</v>
          </cell>
          <cell r="S304">
            <v>0</v>
          </cell>
          <cell r="T304">
            <v>0</v>
          </cell>
          <cell r="V304">
            <v>0</v>
          </cell>
          <cell r="W304">
            <v>0</v>
          </cell>
          <cell r="X304">
            <v>0</v>
          </cell>
        </row>
        <row r="305">
          <cell r="A305">
            <v>0</v>
          </cell>
          <cell r="B305">
            <v>0</v>
          </cell>
          <cell r="C305">
            <v>0</v>
          </cell>
          <cell r="D305">
            <v>0</v>
          </cell>
          <cell r="E305">
            <v>0</v>
          </cell>
          <cell r="F305">
            <v>0</v>
          </cell>
          <cell r="G305">
            <v>0</v>
          </cell>
          <cell r="H305">
            <v>0</v>
          </cell>
          <cell r="J305">
            <v>0</v>
          </cell>
          <cell r="K305">
            <v>0</v>
          </cell>
          <cell r="L305">
            <v>0</v>
          </cell>
          <cell r="N305">
            <v>0</v>
          </cell>
          <cell r="O305">
            <v>0</v>
          </cell>
          <cell r="P305">
            <v>0</v>
          </cell>
          <cell r="R305">
            <v>0</v>
          </cell>
          <cell r="S305">
            <v>0</v>
          </cell>
          <cell r="T305">
            <v>0</v>
          </cell>
          <cell r="V305">
            <v>0</v>
          </cell>
          <cell r="W305">
            <v>0</v>
          </cell>
          <cell r="X305">
            <v>0</v>
          </cell>
        </row>
        <row r="306">
          <cell r="A306">
            <v>0</v>
          </cell>
          <cell r="B306">
            <v>0</v>
          </cell>
          <cell r="C306">
            <v>0</v>
          </cell>
          <cell r="D306">
            <v>0</v>
          </cell>
          <cell r="E306">
            <v>0</v>
          </cell>
          <cell r="F306">
            <v>0</v>
          </cell>
          <cell r="G306">
            <v>0</v>
          </cell>
          <cell r="H306">
            <v>0</v>
          </cell>
          <cell r="J306">
            <v>0</v>
          </cell>
          <cell r="K306">
            <v>0</v>
          </cell>
          <cell r="L306">
            <v>0</v>
          </cell>
          <cell r="N306">
            <v>0</v>
          </cell>
          <cell r="O306">
            <v>0</v>
          </cell>
          <cell r="P306">
            <v>0</v>
          </cell>
          <cell r="R306">
            <v>0</v>
          </cell>
          <cell r="S306">
            <v>0</v>
          </cell>
          <cell r="T306">
            <v>0</v>
          </cell>
          <cell r="V306">
            <v>0</v>
          </cell>
          <cell r="W306">
            <v>0</v>
          </cell>
          <cell r="X306">
            <v>0</v>
          </cell>
        </row>
        <row r="307">
          <cell r="A307">
            <v>0</v>
          </cell>
          <cell r="B307">
            <v>0</v>
          </cell>
          <cell r="C307">
            <v>0</v>
          </cell>
          <cell r="D307">
            <v>0</v>
          </cell>
          <cell r="E307">
            <v>0</v>
          </cell>
          <cell r="F307">
            <v>0</v>
          </cell>
          <cell r="G307">
            <v>0</v>
          </cell>
          <cell r="H307">
            <v>0</v>
          </cell>
          <cell r="J307">
            <v>0</v>
          </cell>
          <cell r="K307">
            <v>0</v>
          </cell>
          <cell r="L307">
            <v>0</v>
          </cell>
          <cell r="N307">
            <v>0</v>
          </cell>
          <cell r="O307">
            <v>0</v>
          </cell>
          <cell r="P307">
            <v>0</v>
          </cell>
          <cell r="R307">
            <v>0</v>
          </cell>
          <cell r="S307">
            <v>0</v>
          </cell>
          <cell r="T307">
            <v>0</v>
          </cell>
          <cell r="V307">
            <v>0</v>
          </cell>
          <cell r="W307">
            <v>0</v>
          </cell>
          <cell r="X307">
            <v>0</v>
          </cell>
        </row>
        <row r="308">
          <cell r="A308">
            <v>0</v>
          </cell>
          <cell r="B308">
            <v>0</v>
          </cell>
          <cell r="C308">
            <v>0</v>
          </cell>
          <cell r="D308">
            <v>0</v>
          </cell>
          <cell r="E308">
            <v>0</v>
          </cell>
          <cell r="F308">
            <v>0</v>
          </cell>
          <cell r="G308">
            <v>0</v>
          </cell>
          <cell r="H308">
            <v>0</v>
          </cell>
          <cell r="J308">
            <v>0</v>
          </cell>
          <cell r="K308">
            <v>0</v>
          </cell>
          <cell r="L308">
            <v>0</v>
          </cell>
          <cell r="N308">
            <v>0</v>
          </cell>
          <cell r="O308">
            <v>0</v>
          </cell>
          <cell r="P308">
            <v>0</v>
          </cell>
          <cell r="R308">
            <v>0</v>
          </cell>
          <cell r="S308">
            <v>0</v>
          </cell>
          <cell r="T308">
            <v>0</v>
          </cell>
          <cell r="V308">
            <v>0</v>
          </cell>
          <cell r="W308">
            <v>0</v>
          </cell>
          <cell r="X308">
            <v>0</v>
          </cell>
        </row>
        <row r="309">
          <cell r="A309">
            <v>0</v>
          </cell>
          <cell r="B309">
            <v>0</v>
          </cell>
          <cell r="C309">
            <v>0</v>
          </cell>
          <cell r="D309">
            <v>0</v>
          </cell>
          <cell r="E309">
            <v>0</v>
          </cell>
          <cell r="F309">
            <v>0</v>
          </cell>
          <cell r="G309">
            <v>0</v>
          </cell>
          <cell r="H309">
            <v>0</v>
          </cell>
          <cell r="J309">
            <v>0</v>
          </cell>
          <cell r="K309">
            <v>0</v>
          </cell>
          <cell r="L309">
            <v>0</v>
          </cell>
          <cell r="N309">
            <v>0</v>
          </cell>
          <cell r="O309">
            <v>0</v>
          </cell>
          <cell r="P309">
            <v>0</v>
          </cell>
          <cell r="R309">
            <v>0</v>
          </cell>
          <cell r="S309">
            <v>0</v>
          </cell>
          <cell r="T309">
            <v>0</v>
          </cell>
          <cell r="V309">
            <v>0</v>
          </cell>
          <cell r="W309">
            <v>0</v>
          </cell>
          <cell r="X309">
            <v>0</v>
          </cell>
        </row>
        <row r="310">
          <cell r="A310">
            <v>0</v>
          </cell>
          <cell r="B310">
            <v>0</v>
          </cell>
          <cell r="C310">
            <v>0</v>
          </cell>
          <cell r="D310">
            <v>0</v>
          </cell>
          <cell r="E310">
            <v>0</v>
          </cell>
          <cell r="F310">
            <v>0</v>
          </cell>
          <cell r="G310">
            <v>0</v>
          </cell>
          <cell r="H310">
            <v>0</v>
          </cell>
          <cell r="J310">
            <v>0</v>
          </cell>
          <cell r="K310">
            <v>0</v>
          </cell>
          <cell r="L310">
            <v>0</v>
          </cell>
          <cell r="N310">
            <v>0</v>
          </cell>
          <cell r="O310">
            <v>0</v>
          </cell>
          <cell r="P310">
            <v>0</v>
          </cell>
          <cell r="R310">
            <v>0</v>
          </cell>
          <cell r="S310">
            <v>0</v>
          </cell>
          <cell r="T310">
            <v>0</v>
          </cell>
          <cell r="V310">
            <v>0</v>
          </cell>
          <cell r="W310">
            <v>0</v>
          </cell>
          <cell r="X310">
            <v>0</v>
          </cell>
        </row>
        <row r="311">
          <cell r="A311">
            <v>0</v>
          </cell>
          <cell r="B311">
            <v>0</v>
          </cell>
          <cell r="C311">
            <v>0</v>
          </cell>
          <cell r="D311">
            <v>0</v>
          </cell>
          <cell r="E311">
            <v>0</v>
          </cell>
          <cell r="F311">
            <v>0</v>
          </cell>
          <cell r="G311">
            <v>0</v>
          </cell>
          <cell r="H311">
            <v>0</v>
          </cell>
          <cell r="J311">
            <v>0</v>
          </cell>
          <cell r="K311">
            <v>0</v>
          </cell>
          <cell r="L311">
            <v>0</v>
          </cell>
          <cell r="N311">
            <v>0</v>
          </cell>
          <cell r="O311">
            <v>0</v>
          </cell>
          <cell r="P311">
            <v>0</v>
          </cell>
          <cell r="R311">
            <v>0</v>
          </cell>
          <cell r="S311">
            <v>0</v>
          </cell>
          <cell r="T311">
            <v>0</v>
          </cell>
          <cell r="V311">
            <v>0</v>
          </cell>
          <cell r="W311">
            <v>0</v>
          </cell>
          <cell r="X311">
            <v>0</v>
          </cell>
        </row>
        <row r="312">
          <cell r="A312">
            <v>0</v>
          </cell>
          <cell r="B312">
            <v>0</v>
          </cell>
          <cell r="C312">
            <v>0</v>
          </cell>
          <cell r="D312">
            <v>0</v>
          </cell>
          <cell r="E312">
            <v>0</v>
          </cell>
          <cell r="F312">
            <v>0</v>
          </cell>
          <cell r="G312">
            <v>0</v>
          </cell>
          <cell r="H312">
            <v>0</v>
          </cell>
          <cell r="J312">
            <v>0</v>
          </cell>
          <cell r="K312">
            <v>0</v>
          </cell>
          <cell r="L312">
            <v>0</v>
          </cell>
          <cell r="N312">
            <v>0</v>
          </cell>
          <cell r="O312">
            <v>0</v>
          </cell>
          <cell r="P312">
            <v>0</v>
          </cell>
          <cell r="R312">
            <v>0</v>
          </cell>
          <cell r="S312">
            <v>0</v>
          </cell>
          <cell r="T312">
            <v>0</v>
          </cell>
          <cell r="V312">
            <v>0</v>
          </cell>
          <cell r="W312">
            <v>0</v>
          </cell>
          <cell r="X312">
            <v>0</v>
          </cell>
        </row>
        <row r="313">
          <cell r="A313">
            <v>0</v>
          </cell>
          <cell r="B313">
            <v>0</v>
          </cell>
          <cell r="C313">
            <v>0</v>
          </cell>
          <cell r="D313">
            <v>0</v>
          </cell>
          <cell r="E313">
            <v>0</v>
          </cell>
          <cell r="F313">
            <v>0</v>
          </cell>
          <cell r="G313">
            <v>0</v>
          </cell>
          <cell r="H313">
            <v>0</v>
          </cell>
          <cell r="J313">
            <v>0</v>
          </cell>
          <cell r="K313">
            <v>0</v>
          </cell>
          <cell r="L313">
            <v>0</v>
          </cell>
          <cell r="N313">
            <v>0</v>
          </cell>
          <cell r="O313">
            <v>0</v>
          </cell>
          <cell r="P313">
            <v>0</v>
          </cell>
          <cell r="R313">
            <v>0</v>
          </cell>
          <cell r="S313">
            <v>0</v>
          </cell>
          <cell r="T313">
            <v>0</v>
          </cell>
          <cell r="V313">
            <v>0</v>
          </cell>
          <cell r="W313">
            <v>0</v>
          </cell>
          <cell r="X313">
            <v>0</v>
          </cell>
        </row>
        <row r="314">
          <cell r="A314">
            <v>0</v>
          </cell>
          <cell r="B314">
            <v>0</v>
          </cell>
          <cell r="C314">
            <v>0</v>
          </cell>
          <cell r="D314">
            <v>0</v>
          </cell>
          <cell r="E314">
            <v>0</v>
          </cell>
          <cell r="F314">
            <v>0</v>
          </cell>
          <cell r="G314">
            <v>0</v>
          </cell>
          <cell r="H314">
            <v>0</v>
          </cell>
          <cell r="J314">
            <v>0</v>
          </cell>
          <cell r="K314">
            <v>0</v>
          </cell>
          <cell r="L314">
            <v>0</v>
          </cell>
          <cell r="N314">
            <v>0</v>
          </cell>
          <cell r="O314">
            <v>0</v>
          </cell>
          <cell r="P314">
            <v>0</v>
          </cell>
          <cell r="R314">
            <v>0</v>
          </cell>
          <cell r="S314">
            <v>0</v>
          </cell>
          <cell r="T314">
            <v>0</v>
          </cell>
          <cell r="V314">
            <v>0</v>
          </cell>
          <cell r="W314">
            <v>0</v>
          </cell>
          <cell r="X314">
            <v>0</v>
          </cell>
        </row>
        <row r="315">
          <cell r="A315">
            <v>0</v>
          </cell>
          <cell r="B315">
            <v>0</v>
          </cell>
          <cell r="C315">
            <v>0</v>
          </cell>
          <cell r="D315">
            <v>0</v>
          </cell>
          <cell r="E315">
            <v>0</v>
          </cell>
          <cell r="F315">
            <v>0</v>
          </cell>
          <cell r="G315">
            <v>0</v>
          </cell>
          <cell r="H315">
            <v>0</v>
          </cell>
          <cell r="J315">
            <v>0</v>
          </cell>
          <cell r="K315">
            <v>0</v>
          </cell>
          <cell r="L315">
            <v>0</v>
          </cell>
          <cell r="N315">
            <v>0</v>
          </cell>
          <cell r="O315">
            <v>0</v>
          </cell>
          <cell r="P315">
            <v>0</v>
          </cell>
          <cell r="R315">
            <v>0</v>
          </cell>
          <cell r="S315">
            <v>0</v>
          </cell>
          <cell r="T315">
            <v>0</v>
          </cell>
          <cell r="V315">
            <v>0</v>
          </cell>
          <cell r="W315">
            <v>0</v>
          </cell>
          <cell r="X315">
            <v>0</v>
          </cell>
        </row>
        <row r="316">
          <cell r="A316">
            <v>0</v>
          </cell>
          <cell r="B316">
            <v>0</v>
          </cell>
          <cell r="C316">
            <v>0</v>
          </cell>
          <cell r="D316">
            <v>0</v>
          </cell>
          <cell r="E316">
            <v>0</v>
          </cell>
          <cell r="F316">
            <v>0</v>
          </cell>
          <cell r="G316">
            <v>0</v>
          </cell>
          <cell r="H316">
            <v>0</v>
          </cell>
          <cell r="J316">
            <v>0</v>
          </cell>
          <cell r="K316">
            <v>0</v>
          </cell>
          <cell r="L316">
            <v>0</v>
          </cell>
          <cell r="N316">
            <v>0</v>
          </cell>
          <cell r="O316">
            <v>0</v>
          </cell>
          <cell r="P316">
            <v>0</v>
          </cell>
          <cell r="R316">
            <v>0</v>
          </cell>
          <cell r="S316">
            <v>0</v>
          </cell>
          <cell r="T316">
            <v>0</v>
          </cell>
          <cell r="V316">
            <v>0</v>
          </cell>
          <cell r="W316">
            <v>0</v>
          </cell>
          <cell r="X316">
            <v>0</v>
          </cell>
        </row>
        <row r="317">
          <cell r="A317">
            <v>0</v>
          </cell>
          <cell r="B317">
            <v>0</v>
          </cell>
          <cell r="C317">
            <v>0</v>
          </cell>
          <cell r="D317">
            <v>0</v>
          </cell>
          <cell r="E317">
            <v>0</v>
          </cell>
          <cell r="F317">
            <v>0</v>
          </cell>
          <cell r="G317">
            <v>0</v>
          </cell>
          <cell r="H317">
            <v>0</v>
          </cell>
          <cell r="J317">
            <v>0</v>
          </cell>
          <cell r="K317">
            <v>0</v>
          </cell>
          <cell r="L317">
            <v>0</v>
          </cell>
          <cell r="N317">
            <v>0</v>
          </cell>
          <cell r="O317">
            <v>0</v>
          </cell>
          <cell r="P317">
            <v>0</v>
          </cell>
          <cell r="R317">
            <v>0</v>
          </cell>
          <cell r="S317">
            <v>0</v>
          </cell>
          <cell r="T317">
            <v>0</v>
          </cell>
          <cell r="V317">
            <v>0</v>
          </cell>
          <cell r="W317">
            <v>0</v>
          </cell>
          <cell r="X317">
            <v>0</v>
          </cell>
        </row>
        <row r="318">
          <cell r="A318">
            <v>0</v>
          </cell>
          <cell r="B318">
            <v>0</v>
          </cell>
          <cell r="C318">
            <v>0</v>
          </cell>
          <cell r="D318">
            <v>0</v>
          </cell>
          <cell r="E318">
            <v>0</v>
          </cell>
          <cell r="F318">
            <v>0</v>
          </cell>
          <cell r="G318">
            <v>0</v>
          </cell>
          <cell r="H318">
            <v>0</v>
          </cell>
          <cell r="J318">
            <v>0</v>
          </cell>
          <cell r="K318">
            <v>0</v>
          </cell>
          <cell r="L318">
            <v>0</v>
          </cell>
          <cell r="N318">
            <v>0</v>
          </cell>
          <cell r="O318">
            <v>0</v>
          </cell>
          <cell r="P318">
            <v>0</v>
          </cell>
          <cell r="R318">
            <v>0</v>
          </cell>
          <cell r="S318">
            <v>0</v>
          </cell>
          <cell r="T318">
            <v>0</v>
          </cell>
          <cell r="V318">
            <v>0</v>
          </cell>
          <cell r="W318">
            <v>0</v>
          </cell>
          <cell r="X318">
            <v>0</v>
          </cell>
        </row>
        <row r="319">
          <cell r="A319">
            <v>0</v>
          </cell>
          <cell r="B319">
            <v>0</v>
          </cell>
          <cell r="C319">
            <v>0</v>
          </cell>
          <cell r="D319">
            <v>0</v>
          </cell>
          <cell r="E319">
            <v>0</v>
          </cell>
          <cell r="F319">
            <v>0</v>
          </cell>
          <cell r="G319">
            <v>0</v>
          </cell>
          <cell r="H319">
            <v>0</v>
          </cell>
          <cell r="J319">
            <v>0</v>
          </cell>
          <cell r="K319">
            <v>0</v>
          </cell>
          <cell r="L319">
            <v>0</v>
          </cell>
          <cell r="N319">
            <v>0</v>
          </cell>
          <cell r="O319">
            <v>0</v>
          </cell>
          <cell r="P319">
            <v>0</v>
          </cell>
          <cell r="R319">
            <v>0</v>
          </cell>
          <cell r="S319">
            <v>0</v>
          </cell>
          <cell r="T319">
            <v>0</v>
          </cell>
          <cell r="V319">
            <v>0</v>
          </cell>
          <cell r="W319">
            <v>0</v>
          </cell>
          <cell r="X319">
            <v>0</v>
          </cell>
        </row>
        <row r="320">
          <cell r="A320">
            <v>0</v>
          </cell>
          <cell r="B320">
            <v>0</v>
          </cell>
          <cell r="C320">
            <v>0</v>
          </cell>
          <cell r="D320">
            <v>0</v>
          </cell>
          <cell r="E320">
            <v>0</v>
          </cell>
          <cell r="F320">
            <v>0</v>
          </cell>
          <cell r="G320">
            <v>0</v>
          </cell>
          <cell r="H320">
            <v>0</v>
          </cell>
          <cell r="J320">
            <v>0</v>
          </cell>
          <cell r="K320">
            <v>0</v>
          </cell>
          <cell r="L320">
            <v>0</v>
          </cell>
          <cell r="N320">
            <v>0</v>
          </cell>
          <cell r="O320">
            <v>0</v>
          </cell>
          <cell r="P320">
            <v>0</v>
          </cell>
          <cell r="R320">
            <v>0</v>
          </cell>
          <cell r="S320">
            <v>0</v>
          </cell>
          <cell r="T320">
            <v>0</v>
          </cell>
          <cell r="V320">
            <v>0</v>
          </cell>
          <cell r="W320">
            <v>0</v>
          </cell>
          <cell r="X320">
            <v>0</v>
          </cell>
        </row>
        <row r="321">
          <cell r="A321">
            <v>0</v>
          </cell>
          <cell r="B321">
            <v>0</v>
          </cell>
          <cell r="C321">
            <v>0</v>
          </cell>
          <cell r="D321">
            <v>0</v>
          </cell>
          <cell r="E321">
            <v>0</v>
          </cell>
          <cell r="F321">
            <v>0</v>
          </cell>
          <cell r="G321">
            <v>0</v>
          </cell>
          <cell r="H321">
            <v>0</v>
          </cell>
          <cell r="J321">
            <v>0</v>
          </cell>
          <cell r="K321">
            <v>0</v>
          </cell>
          <cell r="L321">
            <v>0</v>
          </cell>
          <cell r="N321">
            <v>0</v>
          </cell>
          <cell r="O321">
            <v>0</v>
          </cell>
          <cell r="P321">
            <v>0</v>
          </cell>
          <cell r="R321">
            <v>0</v>
          </cell>
          <cell r="S321">
            <v>0</v>
          </cell>
          <cell r="T321">
            <v>0</v>
          </cell>
          <cell r="V321">
            <v>0</v>
          </cell>
          <cell r="W321">
            <v>0</v>
          </cell>
          <cell r="X321">
            <v>0</v>
          </cell>
        </row>
        <row r="322">
          <cell r="A322">
            <v>0</v>
          </cell>
          <cell r="B322">
            <v>0</v>
          </cell>
          <cell r="C322">
            <v>0</v>
          </cell>
          <cell r="D322">
            <v>0</v>
          </cell>
          <cell r="E322">
            <v>0</v>
          </cell>
          <cell r="F322">
            <v>0</v>
          </cell>
          <cell r="G322">
            <v>0</v>
          </cell>
          <cell r="H322">
            <v>0</v>
          </cell>
          <cell r="J322">
            <v>0</v>
          </cell>
          <cell r="K322">
            <v>0</v>
          </cell>
          <cell r="L322">
            <v>0</v>
          </cell>
          <cell r="N322">
            <v>0</v>
          </cell>
          <cell r="O322">
            <v>0</v>
          </cell>
          <cell r="P322">
            <v>0</v>
          </cell>
          <cell r="R322">
            <v>0</v>
          </cell>
          <cell r="S322">
            <v>0</v>
          </cell>
          <cell r="T322">
            <v>0</v>
          </cell>
          <cell r="V322">
            <v>0</v>
          </cell>
          <cell r="W322">
            <v>0</v>
          </cell>
          <cell r="X322">
            <v>0</v>
          </cell>
        </row>
        <row r="323">
          <cell r="A323">
            <v>0</v>
          </cell>
          <cell r="B323">
            <v>0</v>
          </cell>
          <cell r="C323">
            <v>0</v>
          </cell>
          <cell r="D323">
            <v>0</v>
          </cell>
          <cell r="E323">
            <v>0</v>
          </cell>
          <cell r="F323">
            <v>0</v>
          </cell>
          <cell r="G323">
            <v>0</v>
          </cell>
          <cell r="H323">
            <v>0</v>
          </cell>
          <cell r="J323">
            <v>0</v>
          </cell>
          <cell r="K323">
            <v>0</v>
          </cell>
          <cell r="L323">
            <v>0</v>
          </cell>
          <cell r="N323">
            <v>0</v>
          </cell>
          <cell r="O323">
            <v>0</v>
          </cell>
          <cell r="P323">
            <v>0</v>
          </cell>
          <cell r="R323">
            <v>0</v>
          </cell>
          <cell r="S323">
            <v>0</v>
          </cell>
          <cell r="T323">
            <v>0</v>
          </cell>
          <cell r="V323">
            <v>0</v>
          </cell>
          <cell r="W323">
            <v>0</v>
          </cell>
          <cell r="X323">
            <v>0</v>
          </cell>
        </row>
        <row r="324">
          <cell r="A324">
            <v>0</v>
          </cell>
          <cell r="B324">
            <v>0</v>
          </cell>
          <cell r="C324">
            <v>0</v>
          </cell>
          <cell r="D324">
            <v>0</v>
          </cell>
          <cell r="E324">
            <v>0</v>
          </cell>
          <cell r="F324">
            <v>0</v>
          </cell>
          <cell r="G324">
            <v>0</v>
          </cell>
          <cell r="H324">
            <v>0</v>
          </cell>
          <cell r="J324">
            <v>0</v>
          </cell>
          <cell r="K324">
            <v>0</v>
          </cell>
          <cell r="L324">
            <v>0</v>
          </cell>
          <cell r="N324">
            <v>0</v>
          </cell>
          <cell r="O324">
            <v>0</v>
          </cell>
          <cell r="P324">
            <v>0</v>
          </cell>
          <cell r="R324">
            <v>0</v>
          </cell>
          <cell r="S324">
            <v>0</v>
          </cell>
          <cell r="T324">
            <v>0</v>
          </cell>
          <cell r="V324">
            <v>0</v>
          </cell>
          <cell r="W324">
            <v>0</v>
          </cell>
          <cell r="X324">
            <v>0</v>
          </cell>
        </row>
        <row r="325">
          <cell r="A325">
            <v>0</v>
          </cell>
          <cell r="B325">
            <v>0</v>
          </cell>
          <cell r="C325">
            <v>0</v>
          </cell>
          <cell r="D325">
            <v>0</v>
          </cell>
          <cell r="E325">
            <v>0</v>
          </cell>
          <cell r="F325">
            <v>0</v>
          </cell>
          <cell r="G325">
            <v>0</v>
          </cell>
          <cell r="H325">
            <v>0</v>
          </cell>
          <cell r="J325">
            <v>0</v>
          </cell>
          <cell r="K325">
            <v>0</v>
          </cell>
          <cell r="L325">
            <v>0</v>
          </cell>
          <cell r="N325">
            <v>0</v>
          </cell>
          <cell r="O325">
            <v>0</v>
          </cell>
          <cell r="P325">
            <v>0</v>
          </cell>
          <cell r="R325">
            <v>0</v>
          </cell>
          <cell r="S325">
            <v>0</v>
          </cell>
          <cell r="T325">
            <v>0</v>
          </cell>
          <cell r="V325">
            <v>0</v>
          </cell>
          <cell r="W325">
            <v>0</v>
          </cell>
          <cell r="X325">
            <v>0</v>
          </cell>
        </row>
        <row r="326">
          <cell r="A326">
            <v>0</v>
          </cell>
          <cell r="B326">
            <v>0</v>
          </cell>
          <cell r="C326">
            <v>0</v>
          </cell>
          <cell r="D326">
            <v>0</v>
          </cell>
          <cell r="E326">
            <v>0</v>
          </cell>
          <cell r="F326">
            <v>0</v>
          </cell>
          <cell r="G326">
            <v>0</v>
          </cell>
          <cell r="H326">
            <v>0</v>
          </cell>
          <cell r="J326">
            <v>0</v>
          </cell>
          <cell r="K326">
            <v>0</v>
          </cell>
          <cell r="L326">
            <v>0</v>
          </cell>
          <cell r="N326">
            <v>0</v>
          </cell>
          <cell r="O326">
            <v>0</v>
          </cell>
          <cell r="P326">
            <v>0</v>
          </cell>
          <cell r="R326">
            <v>0</v>
          </cell>
          <cell r="S326">
            <v>0</v>
          </cell>
          <cell r="T326">
            <v>0</v>
          </cell>
          <cell r="V326">
            <v>0</v>
          </cell>
          <cell r="W326">
            <v>0</v>
          </cell>
          <cell r="X326">
            <v>0</v>
          </cell>
        </row>
        <row r="327">
          <cell r="A327">
            <v>0</v>
          </cell>
          <cell r="B327">
            <v>0</v>
          </cell>
          <cell r="C327">
            <v>0</v>
          </cell>
          <cell r="D327">
            <v>0</v>
          </cell>
          <cell r="E327">
            <v>0</v>
          </cell>
          <cell r="F327">
            <v>0</v>
          </cell>
          <cell r="G327">
            <v>0</v>
          </cell>
          <cell r="H327">
            <v>0</v>
          </cell>
          <cell r="J327">
            <v>0</v>
          </cell>
          <cell r="K327">
            <v>0</v>
          </cell>
          <cell r="L327">
            <v>0</v>
          </cell>
          <cell r="N327">
            <v>0</v>
          </cell>
          <cell r="O327">
            <v>0</v>
          </cell>
          <cell r="P327">
            <v>0</v>
          </cell>
          <cell r="R327">
            <v>0</v>
          </cell>
          <cell r="S327">
            <v>0</v>
          </cell>
          <cell r="T327">
            <v>0</v>
          </cell>
          <cell r="V327">
            <v>0</v>
          </cell>
          <cell r="W327">
            <v>0</v>
          </cell>
          <cell r="X327">
            <v>0</v>
          </cell>
        </row>
        <row r="328">
          <cell r="A328">
            <v>0</v>
          </cell>
          <cell r="B328">
            <v>0</v>
          </cell>
          <cell r="C328">
            <v>0</v>
          </cell>
          <cell r="D328">
            <v>0</v>
          </cell>
          <cell r="E328">
            <v>0</v>
          </cell>
          <cell r="F328">
            <v>0</v>
          </cell>
          <cell r="G328">
            <v>0</v>
          </cell>
          <cell r="H328">
            <v>0</v>
          </cell>
          <cell r="J328">
            <v>0</v>
          </cell>
          <cell r="K328">
            <v>0</v>
          </cell>
          <cell r="L328">
            <v>0</v>
          </cell>
          <cell r="N328">
            <v>0</v>
          </cell>
          <cell r="O328">
            <v>0</v>
          </cell>
          <cell r="P328">
            <v>0</v>
          </cell>
          <cell r="R328">
            <v>0</v>
          </cell>
          <cell r="S328">
            <v>0</v>
          </cell>
          <cell r="T328">
            <v>0</v>
          </cell>
          <cell r="V328">
            <v>0</v>
          </cell>
          <cell r="W328">
            <v>0</v>
          </cell>
          <cell r="X328">
            <v>0</v>
          </cell>
        </row>
        <row r="329">
          <cell r="A329">
            <v>0</v>
          </cell>
          <cell r="B329">
            <v>0</v>
          </cell>
          <cell r="C329">
            <v>0</v>
          </cell>
          <cell r="D329">
            <v>0</v>
          </cell>
          <cell r="E329">
            <v>0</v>
          </cell>
          <cell r="F329">
            <v>0</v>
          </cell>
          <cell r="G329">
            <v>0</v>
          </cell>
          <cell r="H329">
            <v>0</v>
          </cell>
          <cell r="J329">
            <v>0</v>
          </cell>
          <cell r="K329">
            <v>0</v>
          </cell>
          <cell r="L329">
            <v>0</v>
          </cell>
          <cell r="N329">
            <v>0</v>
          </cell>
          <cell r="O329">
            <v>0</v>
          </cell>
          <cell r="P329">
            <v>0</v>
          </cell>
          <cell r="R329">
            <v>0</v>
          </cell>
          <cell r="S329">
            <v>0</v>
          </cell>
          <cell r="T329">
            <v>0</v>
          </cell>
          <cell r="V329">
            <v>0</v>
          </cell>
          <cell r="W329">
            <v>0</v>
          </cell>
          <cell r="X329">
            <v>0</v>
          </cell>
        </row>
        <row r="330">
          <cell r="A330">
            <v>0</v>
          </cell>
          <cell r="B330">
            <v>0</v>
          </cell>
          <cell r="C330">
            <v>0</v>
          </cell>
          <cell r="D330">
            <v>0</v>
          </cell>
          <cell r="E330">
            <v>0</v>
          </cell>
          <cell r="F330">
            <v>0</v>
          </cell>
          <cell r="G330">
            <v>0</v>
          </cell>
          <cell r="H330">
            <v>0</v>
          </cell>
          <cell r="J330">
            <v>0</v>
          </cell>
          <cell r="K330">
            <v>0</v>
          </cell>
          <cell r="L330">
            <v>0</v>
          </cell>
          <cell r="N330">
            <v>0</v>
          </cell>
          <cell r="O330">
            <v>0</v>
          </cell>
          <cell r="P330">
            <v>0</v>
          </cell>
          <cell r="R330">
            <v>0</v>
          </cell>
          <cell r="S330">
            <v>0</v>
          </cell>
          <cell r="T330">
            <v>0</v>
          </cell>
          <cell r="V330">
            <v>0</v>
          </cell>
          <cell r="W330">
            <v>0</v>
          </cell>
          <cell r="X330">
            <v>0</v>
          </cell>
        </row>
        <row r="331">
          <cell r="A331">
            <v>0</v>
          </cell>
          <cell r="B331">
            <v>0</v>
          </cell>
          <cell r="C331">
            <v>0</v>
          </cell>
          <cell r="D331">
            <v>0</v>
          </cell>
          <cell r="E331">
            <v>0</v>
          </cell>
          <cell r="F331">
            <v>0</v>
          </cell>
          <cell r="G331">
            <v>0</v>
          </cell>
          <cell r="H331">
            <v>0</v>
          </cell>
          <cell r="J331">
            <v>0</v>
          </cell>
          <cell r="K331">
            <v>0</v>
          </cell>
          <cell r="L331">
            <v>0</v>
          </cell>
          <cell r="N331">
            <v>0</v>
          </cell>
          <cell r="O331">
            <v>0</v>
          </cell>
          <cell r="P331">
            <v>0</v>
          </cell>
          <cell r="R331">
            <v>0</v>
          </cell>
          <cell r="S331">
            <v>0</v>
          </cell>
          <cell r="T331">
            <v>0</v>
          </cell>
          <cell r="V331">
            <v>0</v>
          </cell>
          <cell r="W331">
            <v>0</v>
          </cell>
          <cell r="X331">
            <v>0</v>
          </cell>
        </row>
        <row r="332">
          <cell r="A332">
            <v>0</v>
          </cell>
          <cell r="B332">
            <v>0</v>
          </cell>
          <cell r="C332">
            <v>0</v>
          </cell>
          <cell r="D332">
            <v>0</v>
          </cell>
          <cell r="E332">
            <v>0</v>
          </cell>
          <cell r="F332">
            <v>0</v>
          </cell>
          <cell r="G332">
            <v>0</v>
          </cell>
          <cell r="H332">
            <v>0</v>
          </cell>
          <cell r="J332">
            <v>0</v>
          </cell>
          <cell r="K332">
            <v>0</v>
          </cell>
          <cell r="L332">
            <v>0</v>
          </cell>
          <cell r="N332">
            <v>0</v>
          </cell>
          <cell r="O332">
            <v>0</v>
          </cell>
          <cell r="P332">
            <v>0</v>
          </cell>
          <cell r="R332">
            <v>0</v>
          </cell>
          <cell r="S332">
            <v>0</v>
          </cell>
          <cell r="T332">
            <v>0</v>
          </cell>
          <cell r="V332">
            <v>0</v>
          </cell>
          <cell r="W332">
            <v>0</v>
          </cell>
          <cell r="X332">
            <v>0</v>
          </cell>
        </row>
        <row r="333">
          <cell r="A333">
            <v>0</v>
          </cell>
          <cell r="B333">
            <v>0</v>
          </cell>
          <cell r="C333">
            <v>0</v>
          </cell>
          <cell r="D333">
            <v>0</v>
          </cell>
          <cell r="E333">
            <v>0</v>
          </cell>
          <cell r="F333">
            <v>0</v>
          </cell>
          <cell r="G333">
            <v>0</v>
          </cell>
          <cell r="H333">
            <v>0</v>
          </cell>
          <cell r="J333">
            <v>0</v>
          </cell>
          <cell r="K333">
            <v>0</v>
          </cell>
          <cell r="L333">
            <v>0</v>
          </cell>
          <cell r="N333">
            <v>0</v>
          </cell>
          <cell r="O333">
            <v>0</v>
          </cell>
          <cell r="P333">
            <v>0</v>
          </cell>
          <cell r="R333">
            <v>0</v>
          </cell>
          <cell r="S333">
            <v>0</v>
          </cell>
          <cell r="T333">
            <v>0</v>
          </cell>
          <cell r="V333">
            <v>0</v>
          </cell>
          <cell r="W333">
            <v>0</v>
          </cell>
          <cell r="X333">
            <v>0</v>
          </cell>
        </row>
        <row r="334">
          <cell r="A334">
            <v>0</v>
          </cell>
          <cell r="B334">
            <v>0</v>
          </cell>
          <cell r="C334">
            <v>0</v>
          </cell>
          <cell r="D334">
            <v>0</v>
          </cell>
          <cell r="E334">
            <v>0</v>
          </cell>
          <cell r="F334">
            <v>0</v>
          </cell>
          <cell r="G334">
            <v>0</v>
          </cell>
          <cell r="H334">
            <v>0</v>
          </cell>
          <cell r="J334">
            <v>0</v>
          </cell>
          <cell r="K334">
            <v>0</v>
          </cell>
          <cell r="L334">
            <v>0</v>
          </cell>
          <cell r="N334">
            <v>0</v>
          </cell>
          <cell r="O334">
            <v>0</v>
          </cell>
          <cell r="P334">
            <v>0</v>
          </cell>
          <cell r="R334">
            <v>0</v>
          </cell>
          <cell r="S334">
            <v>0</v>
          </cell>
          <cell r="T334">
            <v>0</v>
          </cell>
          <cell r="V334">
            <v>0</v>
          </cell>
          <cell r="W334">
            <v>0</v>
          </cell>
          <cell r="X334">
            <v>0</v>
          </cell>
        </row>
        <row r="335">
          <cell r="A335">
            <v>0</v>
          </cell>
          <cell r="B335">
            <v>0</v>
          </cell>
          <cell r="C335">
            <v>0</v>
          </cell>
          <cell r="D335">
            <v>0</v>
          </cell>
          <cell r="E335">
            <v>0</v>
          </cell>
          <cell r="F335">
            <v>0</v>
          </cell>
          <cell r="G335">
            <v>0</v>
          </cell>
          <cell r="H335">
            <v>0</v>
          </cell>
          <cell r="J335">
            <v>0</v>
          </cell>
          <cell r="K335">
            <v>0</v>
          </cell>
          <cell r="L335">
            <v>0</v>
          </cell>
          <cell r="N335">
            <v>0</v>
          </cell>
          <cell r="O335">
            <v>0</v>
          </cell>
          <cell r="P335">
            <v>0</v>
          </cell>
          <cell r="R335">
            <v>0</v>
          </cell>
          <cell r="S335">
            <v>0</v>
          </cell>
          <cell r="T335">
            <v>0</v>
          </cell>
          <cell r="V335">
            <v>0</v>
          </cell>
          <cell r="W335">
            <v>0</v>
          </cell>
          <cell r="X335">
            <v>0</v>
          </cell>
        </row>
        <row r="336">
          <cell r="A336">
            <v>0</v>
          </cell>
          <cell r="B336">
            <v>0</v>
          </cell>
          <cell r="C336">
            <v>0</v>
          </cell>
          <cell r="D336">
            <v>0</v>
          </cell>
          <cell r="E336">
            <v>0</v>
          </cell>
          <cell r="F336">
            <v>0</v>
          </cell>
          <cell r="G336">
            <v>0</v>
          </cell>
          <cell r="H336">
            <v>0</v>
          </cell>
          <cell r="J336">
            <v>0</v>
          </cell>
          <cell r="K336">
            <v>0</v>
          </cell>
          <cell r="L336">
            <v>0</v>
          </cell>
          <cell r="N336">
            <v>0</v>
          </cell>
          <cell r="O336">
            <v>0</v>
          </cell>
          <cell r="P336">
            <v>0</v>
          </cell>
          <cell r="R336">
            <v>0</v>
          </cell>
          <cell r="S336">
            <v>0</v>
          </cell>
          <cell r="T336">
            <v>0</v>
          </cell>
          <cell r="V336">
            <v>0</v>
          </cell>
          <cell r="W336">
            <v>0</v>
          </cell>
          <cell r="X336">
            <v>0</v>
          </cell>
        </row>
        <row r="337">
          <cell r="A337">
            <v>0</v>
          </cell>
          <cell r="B337">
            <v>0</v>
          </cell>
          <cell r="C337">
            <v>0</v>
          </cell>
          <cell r="D337">
            <v>0</v>
          </cell>
          <cell r="E337">
            <v>0</v>
          </cell>
          <cell r="F337">
            <v>0</v>
          </cell>
          <cell r="G337">
            <v>0</v>
          </cell>
          <cell r="H337">
            <v>0</v>
          </cell>
          <cell r="J337">
            <v>0</v>
          </cell>
          <cell r="K337">
            <v>0</v>
          </cell>
          <cell r="L337">
            <v>0</v>
          </cell>
          <cell r="N337">
            <v>0</v>
          </cell>
          <cell r="O337">
            <v>0</v>
          </cell>
          <cell r="P337">
            <v>0</v>
          </cell>
          <cell r="R337">
            <v>0</v>
          </cell>
          <cell r="S337">
            <v>0</v>
          </cell>
          <cell r="T337">
            <v>0</v>
          </cell>
          <cell r="V337">
            <v>0</v>
          </cell>
          <cell r="W337">
            <v>0</v>
          </cell>
          <cell r="X337">
            <v>0</v>
          </cell>
        </row>
        <row r="338">
          <cell r="A338">
            <v>0</v>
          </cell>
          <cell r="B338">
            <v>0</v>
          </cell>
          <cell r="C338">
            <v>0</v>
          </cell>
          <cell r="D338">
            <v>0</v>
          </cell>
          <cell r="E338">
            <v>0</v>
          </cell>
          <cell r="F338">
            <v>0</v>
          </cell>
          <cell r="G338">
            <v>0</v>
          </cell>
          <cell r="H338">
            <v>0</v>
          </cell>
          <cell r="J338">
            <v>0</v>
          </cell>
          <cell r="K338">
            <v>0</v>
          </cell>
          <cell r="L338">
            <v>0</v>
          </cell>
          <cell r="N338">
            <v>0</v>
          </cell>
          <cell r="O338">
            <v>0</v>
          </cell>
          <cell r="P338">
            <v>0</v>
          </cell>
          <cell r="R338">
            <v>0</v>
          </cell>
          <cell r="S338">
            <v>0</v>
          </cell>
          <cell r="T338">
            <v>0</v>
          </cell>
          <cell r="V338">
            <v>0</v>
          </cell>
          <cell r="W338">
            <v>0</v>
          </cell>
          <cell r="X338">
            <v>0</v>
          </cell>
        </row>
        <row r="339">
          <cell r="A339">
            <v>0</v>
          </cell>
          <cell r="B339">
            <v>0</v>
          </cell>
          <cell r="C339">
            <v>0</v>
          </cell>
          <cell r="D339">
            <v>0</v>
          </cell>
          <cell r="E339">
            <v>0</v>
          </cell>
          <cell r="F339">
            <v>0</v>
          </cell>
          <cell r="G339">
            <v>0</v>
          </cell>
          <cell r="H339">
            <v>0</v>
          </cell>
          <cell r="J339">
            <v>0</v>
          </cell>
          <cell r="K339">
            <v>0</v>
          </cell>
          <cell r="L339">
            <v>0</v>
          </cell>
          <cell r="N339">
            <v>0</v>
          </cell>
          <cell r="O339">
            <v>0</v>
          </cell>
          <cell r="P339">
            <v>0</v>
          </cell>
          <cell r="R339">
            <v>0</v>
          </cell>
          <cell r="S339">
            <v>0</v>
          </cell>
          <cell r="T339">
            <v>0</v>
          </cell>
          <cell r="V339">
            <v>0</v>
          </cell>
          <cell r="W339">
            <v>0</v>
          </cell>
          <cell r="X339">
            <v>0</v>
          </cell>
        </row>
        <row r="340">
          <cell r="A340">
            <v>0</v>
          </cell>
          <cell r="B340">
            <v>0</v>
          </cell>
          <cell r="C340">
            <v>0</v>
          </cell>
          <cell r="D340">
            <v>0</v>
          </cell>
          <cell r="E340">
            <v>0</v>
          </cell>
          <cell r="F340">
            <v>0</v>
          </cell>
          <cell r="G340">
            <v>0</v>
          </cell>
          <cell r="H340">
            <v>0</v>
          </cell>
          <cell r="J340">
            <v>0</v>
          </cell>
          <cell r="K340">
            <v>0</v>
          </cell>
          <cell r="L340">
            <v>0</v>
          </cell>
          <cell r="N340">
            <v>0</v>
          </cell>
          <cell r="O340">
            <v>0</v>
          </cell>
          <cell r="P340">
            <v>0</v>
          </cell>
          <cell r="R340">
            <v>0</v>
          </cell>
          <cell r="S340">
            <v>0</v>
          </cell>
          <cell r="T340">
            <v>0</v>
          </cell>
          <cell r="V340">
            <v>0</v>
          </cell>
          <cell r="W340">
            <v>0</v>
          </cell>
          <cell r="X340">
            <v>0</v>
          </cell>
        </row>
        <row r="341">
          <cell r="A341">
            <v>0</v>
          </cell>
          <cell r="B341">
            <v>0</v>
          </cell>
          <cell r="C341">
            <v>0</v>
          </cell>
          <cell r="D341">
            <v>0</v>
          </cell>
          <cell r="E341">
            <v>0</v>
          </cell>
          <cell r="F341">
            <v>0</v>
          </cell>
          <cell r="G341">
            <v>0</v>
          </cell>
          <cell r="H341">
            <v>0</v>
          </cell>
          <cell r="J341">
            <v>0</v>
          </cell>
          <cell r="K341">
            <v>0</v>
          </cell>
          <cell r="L341">
            <v>0</v>
          </cell>
          <cell r="N341">
            <v>0</v>
          </cell>
          <cell r="O341">
            <v>0</v>
          </cell>
          <cell r="P341">
            <v>0</v>
          </cell>
          <cell r="R341">
            <v>0</v>
          </cell>
          <cell r="S341">
            <v>0</v>
          </cell>
          <cell r="T341">
            <v>0</v>
          </cell>
          <cell r="V341">
            <v>0</v>
          </cell>
          <cell r="W341">
            <v>0</v>
          </cell>
          <cell r="X341">
            <v>0</v>
          </cell>
        </row>
        <row r="342">
          <cell r="A342">
            <v>0</v>
          </cell>
          <cell r="B342">
            <v>0</v>
          </cell>
          <cell r="C342">
            <v>0</v>
          </cell>
          <cell r="D342">
            <v>0</v>
          </cell>
          <cell r="E342">
            <v>0</v>
          </cell>
          <cell r="F342">
            <v>0</v>
          </cell>
          <cell r="G342">
            <v>0</v>
          </cell>
          <cell r="H342">
            <v>0</v>
          </cell>
          <cell r="J342">
            <v>0</v>
          </cell>
          <cell r="K342">
            <v>0</v>
          </cell>
          <cell r="L342">
            <v>0</v>
          </cell>
          <cell r="N342">
            <v>0</v>
          </cell>
          <cell r="O342">
            <v>0</v>
          </cell>
          <cell r="P342">
            <v>0</v>
          </cell>
          <cell r="R342">
            <v>0</v>
          </cell>
          <cell r="S342">
            <v>0</v>
          </cell>
          <cell r="T342">
            <v>0</v>
          </cell>
          <cell r="V342">
            <v>0</v>
          </cell>
          <cell r="W342">
            <v>0</v>
          </cell>
          <cell r="X342">
            <v>0</v>
          </cell>
        </row>
        <row r="343">
          <cell r="A343">
            <v>0</v>
          </cell>
          <cell r="B343">
            <v>0</v>
          </cell>
          <cell r="C343">
            <v>0</v>
          </cell>
          <cell r="D343">
            <v>0</v>
          </cell>
          <cell r="E343">
            <v>0</v>
          </cell>
          <cell r="F343">
            <v>0</v>
          </cell>
          <cell r="G343">
            <v>0</v>
          </cell>
          <cell r="H343">
            <v>0</v>
          </cell>
          <cell r="J343">
            <v>0</v>
          </cell>
          <cell r="K343">
            <v>0</v>
          </cell>
          <cell r="L343">
            <v>0</v>
          </cell>
          <cell r="N343">
            <v>0</v>
          </cell>
          <cell r="O343">
            <v>0</v>
          </cell>
          <cell r="P343">
            <v>0</v>
          </cell>
          <cell r="R343">
            <v>0</v>
          </cell>
          <cell r="S343">
            <v>0</v>
          </cell>
          <cell r="T343">
            <v>0</v>
          </cell>
          <cell r="V343">
            <v>0</v>
          </cell>
          <cell r="W343">
            <v>0</v>
          </cell>
          <cell r="X343">
            <v>0</v>
          </cell>
        </row>
        <row r="344">
          <cell r="A344">
            <v>0</v>
          </cell>
          <cell r="B344">
            <v>0</v>
          </cell>
          <cell r="C344">
            <v>0</v>
          </cell>
          <cell r="D344">
            <v>0</v>
          </cell>
          <cell r="E344">
            <v>0</v>
          </cell>
          <cell r="F344">
            <v>0</v>
          </cell>
          <cell r="G344">
            <v>0</v>
          </cell>
          <cell r="H344">
            <v>0</v>
          </cell>
          <cell r="J344">
            <v>0</v>
          </cell>
          <cell r="K344">
            <v>0</v>
          </cell>
          <cell r="L344">
            <v>0</v>
          </cell>
          <cell r="N344">
            <v>0</v>
          </cell>
          <cell r="O344">
            <v>0</v>
          </cell>
          <cell r="P344">
            <v>0</v>
          </cell>
          <cell r="R344">
            <v>0</v>
          </cell>
          <cell r="S344">
            <v>0</v>
          </cell>
          <cell r="T344">
            <v>0</v>
          </cell>
          <cell r="V344">
            <v>0</v>
          </cell>
          <cell r="W344">
            <v>0</v>
          </cell>
          <cell r="X344">
            <v>0</v>
          </cell>
        </row>
        <row r="345">
          <cell r="A345">
            <v>0</v>
          </cell>
          <cell r="B345">
            <v>0</v>
          </cell>
          <cell r="C345">
            <v>0</v>
          </cell>
          <cell r="D345">
            <v>0</v>
          </cell>
          <cell r="E345">
            <v>0</v>
          </cell>
          <cell r="F345">
            <v>0</v>
          </cell>
          <cell r="G345">
            <v>0</v>
          </cell>
          <cell r="H345">
            <v>0</v>
          </cell>
          <cell r="J345">
            <v>0</v>
          </cell>
          <cell r="K345">
            <v>0</v>
          </cell>
          <cell r="L345">
            <v>0</v>
          </cell>
          <cell r="N345">
            <v>0</v>
          </cell>
          <cell r="O345">
            <v>0</v>
          </cell>
          <cell r="P345">
            <v>0</v>
          </cell>
          <cell r="R345">
            <v>0</v>
          </cell>
          <cell r="S345">
            <v>0</v>
          </cell>
          <cell r="T345">
            <v>0</v>
          </cell>
          <cell r="V345">
            <v>0</v>
          </cell>
          <cell r="W345">
            <v>0</v>
          </cell>
          <cell r="X345">
            <v>0</v>
          </cell>
        </row>
        <row r="346">
          <cell r="A346">
            <v>0</v>
          </cell>
          <cell r="B346">
            <v>0</v>
          </cell>
          <cell r="C346">
            <v>0</v>
          </cell>
          <cell r="D346">
            <v>0</v>
          </cell>
          <cell r="E346">
            <v>0</v>
          </cell>
          <cell r="F346">
            <v>0</v>
          </cell>
          <cell r="G346">
            <v>0</v>
          </cell>
          <cell r="H346">
            <v>0</v>
          </cell>
          <cell r="J346">
            <v>0</v>
          </cell>
          <cell r="K346">
            <v>0</v>
          </cell>
          <cell r="L346">
            <v>0</v>
          </cell>
          <cell r="N346">
            <v>0</v>
          </cell>
          <cell r="O346">
            <v>0</v>
          </cell>
          <cell r="P346">
            <v>0</v>
          </cell>
          <cell r="R346">
            <v>0</v>
          </cell>
          <cell r="S346">
            <v>0</v>
          </cell>
          <cell r="T346">
            <v>0</v>
          </cell>
          <cell r="V346">
            <v>0</v>
          </cell>
          <cell r="W346">
            <v>0</v>
          </cell>
          <cell r="X346">
            <v>0</v>
          </cell>
        </row>
        <row r="347">
          <cell r="A347">
            <v>0</v>
          </cell>
          <cell r="B347">
            <v>0</v>
          </cell>
          <cell r="C347">
            <v>0</v>
          </cell>
          <cell r="D347">
            <v>0</v>
          </cell>
          <cell r="E347">
            <v>0</v>
          </cell>
          <cell r="F347">
            <v>0</v>
          </cell>
          <cell r="G347">
            <v>0</v>
          </cell>
          <cell r="H347">
            <v>0</v>
          </cell>
          <cell r="J347">
            <v>0</v>
          </cell>
          <cell r="K347">
            <v>0</v>
          </cell>
          <cell r="L347">
            <v>0</v>
          </cell>
          <cell r="N347">
            <v>0</v>
          </cell>
          <cell r="O347">
            <v>0</v>
          </cell>
          <cell r="P347">
            <v>0</v>
          </cell>
          <cell r="R347">
            <v>0</v>
          </cell>
          <cell r="S347">
            <v>0</v>
          </cell>
          <cell r="T347">
            <v>0</v>
          </cell>
          <cell r="V347">
            <v>0</v>
          </cell>
          <cell r="W347">
            <v>0</v>
          </cell>
          <cell r="X347">
            <v>0</v>
          </cell>
        </row>
        <row r="348">
          <cell r="A348">
            <v>0</v>
          </cell>
          <cell r="B348">
            <v>0</v>
          </cell>
          <cell r="C348">
            <v>0</v>
          </cell>
          <cell r="D348">
            <v>0</v>
          </cell>
          <cell r="E348">
            <v>0</v>
          </cell>
          <cell r="F348">
            <v>0</v>
          </cell>
          <cell r="G348">
            <v>0</v>
          </cell>
          <cell r="H348">
            <v>0</v>
          </cell>
          <cell r="J348">
            <v>0</v>
          </cell>
          <cell r="K348">
            <v>0</v>
          </cell>
          <cell r="L348">
            <v>0</v>
          </cell>
          <cell r="N348">
            <v>0</v>
          </cell>
          <cell r="O348">
            <v>0</v>
          </cell>
          <cell r="P348">
            <v>0</v>
          </cell>
          <cell r="R348">
            <v>0</v>
          </cell>
          <cell r="S348">
            <v>0</v>
          </cell>
          <cell r="T348">
            <v>0</v>
          </cell>
          <cell r="V348">
            <v>0</v>
          </cell>
          <cell r="W348">
            <v>0</v>
          </cell>
          <cell r="X348">
            <v>0</v>
          </cell>
        </row>
        <row r="349">
          <cell r="A349">
            <v>0</v>
          </cell>
          <cell r="B349">
            <v>0</v>
          </cell>
          <cell r="C349">
            <v>0</v>
          </cell>
          <cell r="D349">
            <v>0</v>
          </cell>
          <cell r="E349">
            <v>0</v>
          </cell>
          <cell r="F349">
            <v>0</v>
          </cell>
          <cell r="G349">
            <v>0</v>
          </cell>
          <cell r="H349">
            <v>0</v>
          </cell>
          <cell r="J349">
            <v>0</v>
          </cell>
          <cell r="K349">
            <v>0</v>
          </cell>
          <cell r="L349">
            <v>0</v>
          </cell>
          <cell r="N349">
            <v>0</v>
          </cell>
          <cell r="O349">
            <v>0</v>
          </cell>
          <cell r="P349">
            <v>0</v>
          </cell>
          <cell r="R349">
            <v>0</v>
          </cell>
          <cell r="S349">
            <v>0</v>
          </cell>
          <cell r="T349">
            <v>0</v>
          </cell>
          <cell r="V349">
            <v>0</v>
          </cell>
          <cell r="W349">
            <v>0</v>
          </cell>
          <cell r="X349">
            <v>0</v>
          </cell>
        </row>
        <row r="350">
          <cell r="A350">
            <v>0</v>
          </cell>
          <cell r="B350">
            <v>0</v>
          </cell>
          <cell r="C350">
            <v>0</v>
          </cell>
          <cell r="D350">
            <v>0</v>
          </cell>
          <cell r="E350">
            <v>0</v>
          </cell>
          <cell r="F350">
            <v>0</v>
          </cell>
          <cell r="G350">
            <v>0</v>
          </cell>
          <cell r="H350">
            <v>0</v>
          </cell>
          <cell r="J350">
            <v>0</v>
          </cell>
          <cell r="K350">
            <v>0</v>
          </cell>
          <cell r="L350">
            <v>0</v>
          </cell>
          <cell r="N350">
            <v>0</v>
          </cell>
          <cell r="O350">
            <v>0</v>
          </cell>
          <cell r="P350">
            <v>0</v>
          </cell>
          <cell r="R350">
            <v>0</v>
          </cell>
          <cell r="S350">
            <v>0</v>
          </cell>
          <cell r="T350">
            <v>0</v>
          </cell>
          <cell r="V350">
            <v>0</v>
          </cell>
          <cell r="W350">
            <v>0</v>
          </cell>
          <cell r="X350">
            <v>0</v>
          </cell>
        </row>
        <row r="351">
          <cell r="A351">
            <v>0</v>
          </cell>
          <cell r="B351">
            <v>0</v>
          </cell>
          <cell r="C351">
            <v>0</v>
          </cell>
          <cell r="D351">
            <v>0</v>
          </cell>
          <cell r="E351">
            <v>0</v>
          </cell>
          <cell r="F351">
            <v>0</v>
          </cell>
          <cell r="G351">
            <v>0</v>
          </cell>
          <cell r="H351">
            <v>0</v>
          </cell>
          <cell r="J351">
            <v>0</v>
          </cell>
          <cell r="K351">
            <v>0</v>
          </cell>
          <cell r="L351">
            <v>0</v>
          </cell>
          <cell r="N351">
            <v>0</v>
          </cell>
          <cell r="O351">
            <v>0</v>
          </cell>
          <cell r="P351">
            <v>0</v>
          </cell>
          <cell r="R351">
            <v>0</v>
          </cell>
          <cell r="S351">
            <v>0</v>
          </cell>
          <cell r="T351">
            <v>0</v>
          </cell>
          <cell r="V351">
            <v>0</v>
          </cell>
          <cell r="W351">
            <v>0</v>
          </cell>
          <cell r="X351">
            <v>0</v>
          </cell>
        </row>
        <row r="352">
          <cell r="A352">
            <v>0</v>
          </cell>
          <cell r="B352">
            <v>0</v>
          </cell>
          <cell r="C352">
            <v>0</v>
          </cell>
          <cell r="D352">
            <v>0</v>
          </cell>
          <cell r="E352">
            <v>0</v>
          </cell>
          <cell r="F352">
            <v>0</v>
          </cell>
          <cell r="G352">
            <v>0</v>
          </cell>
          <cell r="H352">
            <v>0</v>
          </cell>
          <cell r="J352">
            <v>0</v>
          </cell>
          <cell r="K352">
            <v>0</v>
          </cell>
          <cell r="L352">
            <v>0</v>
          </cell>
          <cell r="N352">
            <v>0</v>
          </cell>
          <cell r="O352">
            <v>0</v>
          </cell>
          <cell r="P352">
            <v>0</v>
          </cell>
          <cell r="R352">
            <v>0</v>
          </cell>
          <cell r="S352">
            <v>0</v>
          </cell>
          <cell r="T352">
            <v>0</v>
          </cell>
          <cell r="V352">
            <v>0</v>
          </cell>
          <cell r="W352">
            <v>0</v>
          </cell>
          <cell r="X352">
            <v>0</v>
          </cell>
        </row>
        <row r="353">
          <cell r="A353">
            <v>0</v>
          </cell>
          <cell r="B353">
            <v>0</v>
          </cell>
          <cell r="C353">
            <v>0</v>
          </cell>
          <cell r="D353">
            <v>0</v>
          </cell>
          <cell r="E353">
            <v>0</v>
          </cell>
          <cell r="F353">
            <v>0</v>
          </cell>
          <cell r="G353">
            <v>0</v>
          </cell>
          <cell r="H353">
            <v>0</v>
          </cell>
          <cell r="J353">
            <v>0</v>
          </cell>
          <cell r="K353">
            <v>0</v>
          </cell>
          <cell r="L353">
            <v>0</v>
          </cell>
          <cell r="N353">
            <v>0</v>
          </cell>
          <cell r="O353">
            <v>0</v>
          </cell>
          <cell r="P353">
            <v>0</v>
          </cell>
          <cell r="R353">
            <v>0</v>
          </cell>
          <cell r="S353">
            <v>0</v>
          </cell>
          <cell r="T353">
            <v>0</v>
          </cell>
          <cell r="V353">
            <v>0</v>
          </cell>
          <cell r="W353">
            <v>0</v>
          </cell>
          <cell r="X353">
            <v>0</v>
          </cell>
        </row>
        <row r="354">
          <cell r="A354">
            <v>0</v>
          </cell>
          <cell r="B354">
            <v>0</v>
          </cell>
          <cell r="C354">
            <v>0</v>
          </cell>
          <cell r="D354">
            <v>0</v>
          </cell>
          <cell r="E354">
            <v>0</v>
          </cell>
          <cell r="F354">
            <v>0</v>
          </cell>
          <cell r="G354">
            <v>0</v>
          </cell>
          <cell r="H354">
            <v>0</v>
          </cell>
          <cell r="J354">
            <v>0</v>
          </cell>
          <cell r="K354">
            <v>0</v>
          </cell>
          <cell r="L354">
            <v>0</v>
          </cell>
          <cell r="N354">
            <v>0</v>
          </cell>
          <cell r="O354">
            <v>0</v>
          </cell>
          <cell r="P354">
            <v>0</v>
          </cell>
          <cell r="R354">
            <v>0</v>
          </cell>
          <cell r="S354">
            <v>0</v>
          </cell>
          <cell r="T354">
            <v>0</v>
          </cell>
          <cell r="V354">
            <v>0</v>
          </cell>
          <cell r="W354">
            <v>0</v>
          </cell>
          <cell r="X354">
            <v>0</v>
          </cell>
        </row>
        <row r="355">
          <cell r="A355">
            <v>0</v>
          </cell>
          <cell r="B355">
            <v>0</v>
          </cell>
          <cell r="C355">
            <v>0</v>
          </cell>
          <cell r="D355">
            <v>0</v>
          </cell>
          <cell r="E355">
            <v>0</v>
          </cell>
          <cell r="F355">
            <v>0</v>
          </cell>
          <cell r="G355">
            <v>0</v>
          </cell>
          <cell r="H355">
            <v>0</v>
          </cell>
          <cell r="J355">
            <v>0</v>
          </cell>
          <cell r="K355">
            <v>0</v>
          </cell>
          <cell r="L355">
            <v>0</v>
          </cell>
          <cell r="N355">
            <v>0</v>
          </cell>
          <cell r="O355">
            <v>0</v>
          </cell>
          <cell r="P355">
            <v>0</v>
          </cell>
          <cell r="R355">
            <v>0</v>
          </cell>
          <cell r="S355">
            <v>0</v>
          </cell>
          <cell r="T355">
            <v>0</v>
          </cell>
          <cell r="V355">
            <v>0</v>
          </cell>
          <cell r="W355">
            <v>0</v>
          </cell>
          <cell r="X355">
            <v>0</v>
          </cell>
        </row>
        <row r="356">
          <cell r="A356">
            <v>0</v>
          </cell>
          <cell r="B356">
            <v>0</v>
          </cell>
          <cell r="C356">
            <v>0</v>
          </cell>
          <cell r="D356">
            <v>0</v>
          </cell>
          <cell r="E356">
            <v>0</v>
          </cell>
          <cell r="F356">
            <v>0</v>
          </cell>
          <cell r="G356">
            <v>0</v>
          </cell>
          <cell r="H356">
            <v>0</v>
          </cell>
          <cell r="J356">
            <v>0</v>
          </cell>
          <cell r="K356">
            <v>0</v>
          </cell>
          <cell r="L356">
            <v>0</v>
          </cell>
          <cell r="N356">
            <v>0</v>
          </cell>
          <cell r="O356">
            <v>0</v>
          </cell>
          <cell r="P356">
            <v>0</v>
          </cell>
          <cell r="R356">
            <v>0</v>
          </cell>
          <cell r="S356">
            <v>0</v>
          </cell>
          <cell r="T356">
            <v>0</v>
          </cell>
          <cell r="V356">
            <v>0</v>
          </cell>
          <cell r="W356">
            <v>0</v>
          </cell>
          <cell r="X356">
            <v>0</v>
          </cell>
        </row>
        <row r="357">
          <cell r="A357">
            <v>0</v>
          </cell>
          <cell r="B357">
            <v>0</v>
          </cell>
          <cell r="C357">
            <v>0</v>
          </cell>
          <cell r="D357">
            <v>0</v>
          </cell>
          <cell r="E357">
            <v>0</v>
          </cell>
          <cell r="F357">
            <v>0</v>
          </cell>
          <cell r="G357">
            <v>0</v>
          </cell>
          <cell r="H357">
            <v>0</v>
          </cell>
          <cell r="J357">
            <v>0</v>
          </cell>
          <cell r="K357">
            <v>0</v>
          </cell>
          <cell r="L357">
            <v>0</v>
          </cell>
          <cell r="N357">
            <v>0</v>
          </cell>
          <cell r="O357">
            <v>0</v>
          </cell>
          <cell r="P357">
            <v>0</v>
          </cell>
          <cell r="R357">
            <v>0</v>
          </cell>
          <cell r="S357">
            <v>0</v>
          </cell>
          <cell r="T357">
            <v>0</v>
          </cell>
          <cell r="V357">
            <v>0</v>
          </cell>
          <cell r="W357">
            <v>0</v>
          </cell>
          <cell r="X357">
            <v>0</v>
          </cell>
        </row>
        <row r="358">
          <cell r="A358">
            <v>0</v>
          </cell>
          <cell r="B358">
            <v>0</v>
          </cell>
          <cell r="C358">
            <v>0</v>
          </cell>
          <cell r="D358">
            <v>0</v>
          </cell>
          <cell r="E358">
            <v>0</v>
          </cell>
          <cell r="F358">
            <v>0</v>
          </cell>
          <cell r="G358">
            <v>0</v>
          </cell>
          <cell r="H358">
            <v>0</v>
          </cell>
          <cell r="J358">
            <v>0</v>
          </cell>
          <cell r="K358">
            <v>0</v>
          </cell>
          <cell r="L358">
            <v>0</v>
          </cell>
          <cell r="N358">
            <v>0</v>
          </cell>
          <cell r="O358">
            <v>0</v>
          </cell>
          <cell r="P358">
            <v>0</v>
          </cell>
          <cell r="R358">
            <v>0</v>
          </cell>
          <cell r="S358">
            <v>0</v>
          </cell>
          <cell r="T358">
            <v>0</v>
          </cell>
          <cell r="V358">
            <v>0</v>
          </cell>
          <cell r="W358">
            <v>0</v>
          </cell>
          <cell r="X358">
            <v>0</v>
          </cell>
        </row>
        <row r="359">
          <cell r="A359">
            <v>0</v>
          </cell>
          <cell r="B359">
            <v>0</v>
          </cell>
          <cell r="C359">
            <v>0</v>
          </cell>
          <cell r="D359">
            <v>0</v>
          </cell>
          <cell r="E359">
            <v>0</v>
          </cell>
          <cell r="F359">
            <v>0</v>
          </cell>
          <cell r="G359">
            <v>0</v>
          </cell>
          <cell r="H359">
            <v>0</v>
          </cell>
          <cell r="J359">
            <v>0</v>
          </cell>
          <cell r="K359">
            <v>0</v>
          </cell>
          <cell r="L359">
            <v>0</v>
          </cell>
          <cell r="N359">
            <v>0</v>
          </cell>
          <cell r="O359">
            <v>0</v>
          </cell>
          <cell r="P359">
            <v>0</v>
          </cell>
          <cell r="R359">
            <v>0</v>
          </cell>
          <cell r="S359">
            <v>0</v>
          </cell>
          <cell r="T359">
            <v>0</v>
          </cell>
          <cell r="V359">
            <v>0</v>
          </cell>
          <cell r="W359">
            <v>0</v>
          </cell>
          <cell r="X359">
            <v>0</v>
          </cell>
        </row>
        <row r="360">
          <cell r="A360">
            <v>0</v>
          </cell>
          <cell r="B360">
            <v>0</v>
          </cell>
          <cell r="C360">
            <v>0</v>
          </cell>
          <cell r="D360">
            <v>0</v>
          </cell>
          <cell r="E360">
            <v>0</v>
          </cell>
          <cell r="F360">
            <v>0</v>
          </cell>
          <cell r="G360">
            <v>0</v>
          </cell>
          <cell r="H360">
            <v>0</v>
          </cell>
          <cell r="J360">
            <v>0</v>
          </cell>
          <cell r="K360">
            <v>0</v>
          </cell>
          <cell r="L360">
            <v>0</v>
          </cell>
          <cell r="N360">
            <v>0</v>
          </cell>
          <cell r="O360">
            <v>0</v>
          </cell>
          <cell r="P360">
            <v>0</v>
          </cell>
          <cell r="R360">
            <v>0</v>
          </cell>
          <cell r="S360">
            <v>0</v>
          </cell>
          <cell r="T360">
            <v>0</v>
          </cell>
          <cell r="V360">
            <v>0</v>
          </cell>
          <cell r="W360">
            <v>0</v>
          </cell>
          <cell r="X360">
            <v>0</v>
          </cell>
        </row>
        <row r="361">
          <cell r="A361">
            <v>0</v>
          </cell>
          <cell r="B361">
            <v>0</v>
          </cell>
          <cell r="C361">
            <v>0</v>
          </cell>
          <cell r="D361">
            <v>0</v>
          </cell>
          <cell r="E361">
            <v>0</v>
          </cell>
          <cell r="F361">
            <v>0</v>
          </cell>
          <cell r="G361">
            <v>0</v>
          </cell>
          <cell r="H361">
            <v>0</v>
          </cell>
          <cell r="J361">
            <v>0</v>
          </cell>
          <cell r="K361">
            <v>0</v>
          </cell>
          <cell r="L361">
            <v>0</v>
          </cell>
          <cell r="N361">
            <v>0</v>
          </cell>
          <cell r="O361">
            <v>0</v>
          </cell>
          <cell r="P361">
            <v>0</v>
          </cell>
          <cell r="R361">
            <v>0</v>
          </cell>
          <cell r="S361">
            <v>0</v>
          </cell>
          <cell r="T361">
            <v>0</v>
          </cell>
          <cell r="V361">
            <v>0</v>
          </cell>
          <cell r="W361">
            <v>0</v>
          </cell>
          <cell r="X361">
            <v>0</v>
          </cell>
        </row>
        <row r="362">
          <cell r="A362">
            <v>0</v>
          </cell>
          <cell r="B362">
            <v>0</v>
          </cell>
          <cell r="C362">
            <v>0</v>
          </cell>
          <cell r="D362">
            <v>0</v>
          </cell>
          <cell r="E362">
            <v>0</v>
          </cell>
          <cell r="F362">
            <v>0</v>
          </cell>
          <cell r="G362">
            <v>0</v>
          </cell>
          <cell r="H362">
            <v>0</v>
          </cell>
          <cell r="J362">
            <v>0</v>
          </cell>
          <cell r="K362">
            <v>0</v>
          </cell>
          <cell r="L362">
            <v>0</v>
          </cell>
          <cell r="N362">
            <v>0</v>
          </cell>
          <cell r="O362">
            <v>0</v>
          </cell>
          <cell r="P362">
            <v>0</v>
          </cell>
          <cell r="R362">
            <v>0</v>
          </cell>
          <cell r="S362">
            <v>0</v>
          </cell>
          <cell r="T362">
            <v>0</v>
          </cell>
          <cell r="V362">
            <v>0</v>
          </cell>
          <cell r="W362">
            <v>0</v>
          </cell>
          <cell r="X362">
            <v>0</v>
          </cell>
        </row>
        <row r="363">
          <cell r="A363">
            <v>0</v>
          </cell>
          <cell r="B363">
            <v>0</v>
          </cell>
          <cell r="C363">
            <v>0</v>
          </cell>
          <cell r="D363">
            <v>0</v>
          </cell>
          <cell r="E363">
            <v>0</v>
          </cell>
          <cell r="F363">
            <v>0</v>
          </cell>
          <cell r="G363">
            <v>0</v>
          </cell>
          <cell r="H363">
            <v>0</v>
          </cell>
          <cell r="J363">
            <v>0</v>
          </cell>
          <cell r="K363">
            <v>0</v>
          </cell>
          <cell r="L363">
            <v>0</v>
          </cell>
          <cell r="N363">
            <v>0</v>
          </cell>
          <cell r="O363">
            <v>0</v>
          </cell>
          <cell r="P363">
            <v>0</v>
          </cell>
          <cell r="R363">
            <v>0</v>
          </cell>
          <cell r="S363">
            <v>0</v>
          </cell>
          <cell r="T363">
            <v>0</v>
          </cell>
          <cell r="V363">
            <v>0</v>
          </cell>
          <cell r="W363">
            <v>0</v>
          </cell>
          <cell r="X363">
            <v>0</v>
          </cell>
        </row>
        <row r="364">
          <cell r="A364">
            <v>0</v>
          </cell>
          <cell r="B364">
            <v>0</v>
          </cell>
          <cell r="C364">
            <v>0</v>
          </cell>
          <cell r="D364">
            <v>0</v>
          </cell>
          <cell r="E364">
            <v>0</v>
          </cell>
          <cell r="F364">
            <v>0</v>
          </cell>
          <cell r="G364">
            <v>0</v>
          </cell>
          <cell r="H364">
            <v>0</v>
          </cell>
          <cell r="J364">
            <v>0</v>
          </cell>
          <cell r="K364">
            <v>0</v>
          </cell>
          <cell r="L364">
            <v>0</v>
          </cell>
          <cell r="N364">
            <v>0</v>
          </cell>
          <cell r="O364">
            <v>0</v>
          </cell>
          <cell r="P364">
            <v>0</v>
          </cell>
          <cell r="R364">
            <v>0</v>
          </cell>
          <cell r="S364">
            <v>0</v>
          </cell>
          <cell r="T364">
            <v>0</v>
          </cell>
          <cell r="V364">
            <v>0</v>
          </cell>
          <cell r="W364">
            <v>0</v>
          </cell>
          <cell r="X364">
            <v>0</v>
          </cell>
        </row>
        <row r="365">
          <cell r="A365">
            <v>0</v>
          </cell>
          <cell r="B365">
            <v>0</v>
          </cell>
          <cell r="C365">
            <v>0</v>
          </cell>
          <cell r="D365">
            <v>0</v>
          </cell>
          <cell r="E365">
            <v>0</v>
          </cell>
          <cell r="F365">
            <v>0</v>
          </cell>
          <cell r="G365">
            <v>0</v>
          </cell>
          <cell r="H365">
            <v>0</v>
          </cell>
          <cell r="J365">
            <v>0</v>
          </cell>
          <cell r="K365">
            <v>0</v>
          </cell>
          <cell r="L365">
            <v>0</v>
          </cell>
          <cell r="N365">
            <v>0</v>
          </cell>
          <cell r="O365">
            <v>0</v>
          </cell>
          <cell r="P365">
            <v>0</v>
          </cell>
          <cell r="R365">
            <v>0</v>
          </cell>
          <cell r="S365">
            <v>0</v>
          </cell>
          <cell r="T365">
            <v>0</v>
          </cell>
          <cell r="V365">
            <v>0</v>
          </cell>
          <cell r="W365">
            <v>0</v>
          </cell>
          <cell r="X365">
            <v>0</v>
          </cell>
        </row>
        <row r="366">
          <cell r="A366">
            <v>0</v>
          </cell>
          <cell r="B366">
            <v>0</v>
          </cell>
          <cell r="C366">
            <v>0</v>
          </cell>
          <cell r="D366">
            <v>0</v>
          </cell>
          <cell r="E366">
            <v>0</v>
          </cell>
          <cell r="F366">
            <v>0</v>
          </cell>
          <cell r="G366">
            <v>0</v>
          </cell>
          <cell r="H366">
            <v>0</v>
          </cell>
          <cell r="J366">
            <v>0</v>
          </cell>
          <cell r="K366">
            <v>0</v>
          </cell>
          <cell r="L366">
            <v>0</v>
          </cell>
          <cell r="N366">
            <v>0</v>
          </cell>
          <cell r="O366">
            <v>0</v>
          </cell>
          <cell r="P366">
            <v>0</v>
          </cell>
          <cell r="R366">
            <v>0</v>
          </cell>
          <cell r="S366">
            <v>0</v>
          </cell>
          <cell r="T366">
            <v>0</v>
          </cell>
          <cell r="V366">
            <v>0</v>
          </cell>
          <cell r="W366">
            <v>0</v>
          </cell>
          <cell r="X366">
            <v>0</v>
          </cell>
        </row>
        <row r="367">
          <cell r="A367">
            <v>0</v>
          </cell>
          <cell r="B367">
            <v>0</v>
          </cell>
          <cell r="C367">
            <v>0</v>
          </cell>
          <cell r="D367">
            <v>0</v>
          </cell>
          <cell r="E367">
            <v>0</v>
          </cell>
          <cell r="F367">
            <v>0</v>
          </cell>
          <cell r="G367">
            <v>0</v>
          </cell>
          <cell r="H367">
            <v>0</v>
          </cell>
          <cell r="J367">
            <v>0</v>
          </cell>
          <cell r="K367">
            <v>0</v>
          </cell>
          <cell r="L367">
            <v>0</v>
          </cell>
          <cell r="N367">
            <v>0</v>
          </cell>
          <cell r="O367">
            <v>0</v>
          </cell>
          <cell r="P367">
            <v>0</v>
          </cell>
          <cell r="R367">
            <v>0</v>
          </cell>
          <cell r="S367">
            <v>0</v>
          </cell>
          <cell r="T367">
            <v>0</v>
          </cell>
          <cell r="V367">
            <v>0</v>
          </cell>
          <cell r="W367">
            <v>0</v>
          </cell>
          <cell r="X367">
            <v>0</v>
          </cell>
        </row>
        <row r="368">
          <cell r="A368">
            <v>0</v>
          </cell>
          <cell r="B368">
            <v>0</v>
          </cell>
          <cell r="C368">
            <v>0</v>
          </cell>
          <cell r="D368">
            <v>0</v>
          </cell>
          <cell r="E368">
            <v>0</v>
          </cell>
          <cell r="F368">
            <v>0</v>
          </cell>
          <cell r="G368">
            <v>0</v>
          </cell>
          <cell r="H368">
            <v>0</v>
          </cell>
          <cell r="J368">
            <v>0</v>
          </cell>
          <cell r="K368">
            <v>0</v>
          </cell>
          <cell r="L368">
            <v>0</v>
          </cell>
          <cell r="N368">
            <v>0</v>
          </cell>
          <cell r="O368">
            <v>0</v>
          </cell>
          <cell r="P368">
            <v>0</v>
          </cell>
          <cell r="R368">
            <v>0</v>
          </cell>
          <cell r="S368">
            <v>0</v>
          </cell>
          <cell r="T368">
            <v>0</v>
          </cell>
          <cell r="V368">
            <v>0</v>
          </cell>
          <cell r="W368">
            <v>0</v>
          </cell>
          <cell r="X368">
            <v>0</v>
          </cell>
        </row>
        <row r="369">
          <cell r="A369">
            <v>0</v>
          </cell>
          <cell r="B369">
            <v>0</v>
          </cell>
          <cell r="C369">
            <v>0</v>
          </cell>
          <cell r="D369">
            <v>0</v>
          </cell>
          <cell r="E369">
            <v>0</v>
          </cell>
          <cell r="F369">
            <v>0</v>
          </cell>
          <cell r="G369">
            <v>0</v>
          </cell>
          <cell r="H369">
            <v>0</v>
          </cell>
          <cell r="J369">
            <v>0</v>
          </cell>
          <cell r="K369">
            <v>0</v>
          </cell>
          <cell r="L369">
            <v>0</v>
          </cell>
          <cell r="N369">
            <v>0</v>
          </cell>
          <cell r="O369">
            <v>0</v>
          </cell>
          <cell r="P369">
            <v>0</v>
          </cell>
          <cell r="R369">
            <v>0</v>
          </cell>
          <cell r="S369">
            <v>0</v>
          </cell>
          <cell r="T369">
            <v>0</v>
          </cell>
          <cell r="V369">
            <v>0</v>
          </cell>
          <cell r="W369">
            <v>0</v>
          </cell>
          <cell r="X369">
            <v>0</v>
          </cell>
        </row>
        <row r="370">
          <cell r="A370">
            <v>0</v>
          </cell>
          <cell r="B370">
            <v>0</v>
          </cell>
          <cell r="C370">
            <v>0</v>
          </cell>
          <cell r="D370">
            <v>0</v>
          </cell>
          <cell r="E370">
            <v>0</v>
          </cell>
          <cell r="F370">
            <v>0</v>
          </cell>
          <cell r="G370">
            <v>0</v>
          </cell>
          <cell r="H370">
            <v>0</v>
          </cell>
          <cell r="J370">
            <v>0</v>
          </cell>
          <cell r="K370">
            <v>0</v>
          </cell>
          <cell r="L370">
            <v>0</v>
          </cell>
          <cell r="N370">
            <v>0</v>
          </cell>
          <cell r="O370">
            <v>0</v>
          </cell>
          <cell r="P370">
            <v>0</v>
          </cell>
          <cell r="R370">
            <v>0</v>
          </cell>
          <cell r="S370">
            <v>0</v>
          </cell>
          <cell r="T370">
            <v>0</v>
          </cell>
          <cell r="V370">
            <v>0</v>
          </cell>
          <cell r="W370">
            <v>0</v>
          </cell>
          <cell r="X370">
            <v>0</v>
          </cell>
        </row>
        <row r="371">
          <cell r="A371">
            <v>0</v>
          </cell>
          <cell r="B371">
            <v>0</v>
          </cell>
          <cell r="C371">
            <v>0</v>
          </cell>
          <cell r="D371">
            <v>0</v>
          </cell>
          <cell r="E371">
            <v>0</v>
          </cell>
          <cell r="F371">
            <v>0</v>
          </cell>
          <cell r="G371">
            <v>0</v>
          </cell>
          <cell r="H371">
            <v>0</v>
          </cell>
          <cell r="J371">
            <v>0</v>
          </cell>
          <cell r="K371">
            <v>0</v>
          </cell>
          <cell r="L371">
            <v>0</v>
          </cell>
          <cell r="N371">
            <v>0</v>
          </cell>
          <cell r="O371">
            <v>0</v>
          </cell>
          <cell r="P371">
            <v>0</v>
          </cell>
          <cell r="R371">
            <v>0</v>
          </cell>
          <cell r="S371">
            <v>0</v>
          </cell>
          <cell r="T371">
            <v>0</v>
          </cell>
          <cell r="V371">
            <v>0</v>
          </cell>
          <cell r="W371">
            <v>0</v>
          </cell>
          <cell r="X371">
            <v>0</v>
          </cell>
        </row>
        <row r="372">
          <cell r="A372">
            <v>0</v>
          </cell>
          <cell r="B372">
            <v>0</v>
          </cell>
          <cell r="C372">
            <v>0</v>
          </cell>
          <cell r="D372">
            <v>0</v>
          </cell>
          <cell r="E372">
            <v>0</v>
          </cell>
          <cell r="F372">
            <v>0</v>
          </cell>
          <cell r="G372">
            <v>0</v>
          </cell>
          <cell r="H372">
            <v>0</v>
          </cell>
          <cell r="J372">
            <v>0</v>
          </cell>
          <cell r="K372">
            <v>0</v>
          </cell>
          <cell r="L372">
            <v>0</v>
          </cell>
          <cell r="N372">
            <v>0</v>
          </cell>
          <cell r="O372">
            <v>0</v>
          </cell>
          <cell r="P372">
            <v>0</v>
          </cell>
          <cell r="R372">
            <v>0</v>
          </cell>
          <cell r="S372">
            <v>0</v>
          </cell>
          <cell r="T372">
            <v>0</v>
          </cell>
          <cell r="V372">
            <v>0</v>
          </cell>
          <cell r="W372">
            <v>0</v>
          </cell>
          <cell r="X372">
            <v>0</v>
          </cell>
        </row>
        <row r="373">
          <cell r="A373">
            <v>0</v>
          </cell>
          <cell r="B373">
            <v>0</v>
          </cell>
          <cell r="C373">
            <v>0</v>
          </cell>
          <cell r="D373">
            <v>0</v>
          </cell>
          <cell r="E373">
            <v>0</v>
          </cell>
          <cell r="F373">
            <v>0</v>
          </cell>
          <cell r="G373">
            <v>0</v>
          </cell>
          <cell r="H373">
            <v>0</v>
          </cell>
          <cell r="J373">
            <v>0</v>
          </cell>
          <cell r="K373">
            <v>0</v>
          </cell>
          <cell r="L373">
            <v>0</v>
          </cell>
          <cell r="N373">
            <v>0</v>
          </cell>
          <cell r="O373">
            <v>0</v>
          </cell>
          <cell r="P373">
            <v>0</v>
          </cell>
          <cell r="R373">
            <v>0</v>
          </cell>
          <cell r="S373">
            <v>0</v>
          </cell>
          <cell r="T373">
            <v>0</v>
          </cell>
          <cell r="V373">
            <v>0</v>
          </cell>
          <cell r="W373">
            <v>0</v>
          </cell>
          <cell r="X373">
            <v>0</v>
          </cell>
        </row>
        <row r="374">
          <cell r="A374">
            <v>0</v>
          </cell>
          <cell r="B374">
            <v>0</v>
          </cell>
          <cell r="C374">
            <v>0</v>
          </cell>
          <cell r="D374">
            <v>0</v>
          </cell>
          <cell r="E374">
            <v>0</v>
          </cell>
          <cell r="F374">
            <v>0</v>
          </cell>
          <cell r="G374">
            <v>0</v>
          </cell>
          <cell r="H374">
            <v>0</v>
          </cell>
          <cell r="J374">
            <v>0</v>
          </cell>
          <cell r="K374">
            <v>0</v>
          </cell>
          <cell r="L374">
            <v>0</v>
          </cell>
          <cell r="N374">
            <v>0</v>
          </cell>
          <cell r="O374">
            <v>0</v>
          </cell>
          <cell r="P374">
            <v>0</v>
          </cell>
          <cell r="R374">
            <v>0</v>
          </cell>
          <cell r="S374">
            <v>0</v>
          </cell>
          <cell r="T374">
            <v>0</v>
          </cell>
          <cell r="V374">
            <v>0</v>
          </cell>
          <cell r="W374">
            <v>0</v>
          </cell>
          <cell r="X374">
            <v>0</v>
          </cell>
        </row>
        <row r="375">
          <cell r="A375">
            <v>0</v>
          </cell>
          <cell r="B375">
            <v>0</v>
          </cell>
          <cell r="C375">
            <v>0</v>
          </cell>
          <cell r="D375">
            <v>0</v>
          </cell>
          <cell r="E375">
            <v>0</v>
          </cell>
          <cell r="F375">
            <v>0</v>
          </cell>
          <cell r="G375">
            <v>0</v>
          </cell>
          <cell r="H375">
            <v>0</v>
          </cell>
          <cell r="J375">
            <v>0</v>
          </cell>
          <cell r="K375">
            <v>0</v>
          </cell>
          <cell r="L375">
            <v>0</v>
          </cell>
          <cell r="N375">
            <v>0</v>
          </cell>
          <cell r="O375">
            <v>0</v>
          </cell>
          <cell r="P375">
            <v>0</v>
          </cell>
          <cell r="R375">
            <v>0</v>
          </cell>
          <cell r="S375">
            <v>0</v>
          </cell>
          <cell r="T375">
            <v>0</v>
          </cell>
          <cell r="V375">
            <v>0</v>
          </cell>
          <cell r="W375">
            <v>0</v>
          </cell>
          <cell r="X375">
            <v>0</v>
          </cell>
        </row>
        <row r="376">
          <cell r="A376">
            <v>0</v>
          </cell>
          <cell r="B376">
            <v>0</v>
          </cell>
          <cell r="C376">
            <v>0</v>
          </cell>
          <cell r="D376">
            <v>0</v>
          </cell>
          <cell r="E376">
            <v>0</v>
          </cell>
          <cell r="F376">
            <v>0</v>
          </cell>
          <cell r="G376">
            <v>0</v>
          </cell>
          <cell r="H376">
            <v>0</v>
          </cell>
          <cell r="J376">
            <v>0</v>
          </cell>
          <cell r="K376">
            <v>0</v>
          </cell>
          <cell r="L376">
            <v>0</v>
          </cell>
          <cell r="N376">
            <v>0</v>
          </cell>
          <cell r="O376">
            <v>0</v>
          </cell>
          <cell r="P376">
            <v>0</v>
          </cell>
          <cell r="R376">
            <v>0</v>
          </cell>
          <cell r="S376">
            <v>0</v>
          </cell>
          <cell r="T376">
            <v>0</v>
          </cell>
          <cell r="V376">
            <v>0</v>
          </cell>
          <cell r="W376">
            <v>0</v>
          </cell>
          <cell r="X376">
            <v>0</v>
          </cell>
        </row>
        <row r="377">
          <cell r="A377">
            <v>0</v>
          </cell>
          <cell r="B377">
            <v>0</v>
          </cell>
          <cell r="C377">
            <v>0</v>
          </cell>
          <cell r="D377">
            <v>0</v>
          </cell>
          <cell r="E377">
            <v>0</v>
          </cell>
          <cell r="F377">
            <v>0</v>
          </cell>
          <cell r="G377">
            <v>0</v>
          </cell>
          <cell r="H377">
            <v>0</v>
          </cell>
          <cell r="J377">
            <v>0</v>
          </cell>
          <cell r="K377">
            <v>0</v>
          </cell>
          <cell r="L377">
            <v>0</v>
          </cell>
          <cell r="N377">
            <v>0</v>
          </cell>
          <cell r="O377">
            <v>0</v>
          </cell>
          <cell r="P377">
            <v>0</v>
          </cell>
          <cell r="R377">
            <v>0</v>
          </cell>
          <cell r="S377">
            <v>0</v>
          </cell>
          <cell r="T377">
            <v>0</v>
          </cell>
          <cell r="V377">
            <v>0</v>
          </cell>
          <cell r="W377">
            <v>0</v>
          </cell>
          <cell r="X377">
            <v>0</v>
          </cell>
        </row>
        <row r="378">
          <cell r="A378">
            <v>0</v>
          </cell>
          <cell r="B378">
            <v>0</v>
          </cell>
          <cell r="C378">
            <v>0</v>
          </cell>
          <cell r="D378">
            <v>0</v>
          </cell>
          <cell r="E378">
            <v>0</v>
          </cell>
          <cell r="F378">
            <v>0</v>
          </cell>
          <cell r="G378">
            <v>0</v>
          </cell>
          <cell r="H378">
            <v>0</v>
          </cell>
          <cell r="J378">
            <v>0</v>
          </cell>
          <cell r="K378">
            <v>0</v>
          </cell>
          <cell r="L378">
            <v>0</v>
          </cell>
          <cell r="N378">
            <v>0</v>
          </cell>
          <cell r="O378">
            <v>0</v>
          </cell>
          <cell r="P378">
            <v>0</v>
          </cell>
          <cell r="R378">
            <v>0</v>
          </cell>
          <cell r="S378">
            <v>0</v>
          </cell>
          <cell r="T378">
            <v>0</v>
          </cell>
          <cell r="V378">
            <v>0</v>
          </cell>
          <cell r="W378">
            <v>0</v>
          </cell>
          <cell r="X378">
            <v>0</v>
          </cell>
        </row>
        <row r="379">
          <cell r="A379">
            <v>0</v>
          </cell>
          <cell r="B379">
            <v>0</v>
          </cell>
          <cell r="C379">
            <v>0</v>
          </cell>
          <cell r="D379">
            <v>0</v>
          </cell>
          <cell r="E379">
            <v>0</v>
          </cell>
          <cell r="F379">
            <v>0</v>
          </cell>
          <cell r="G379">
            <v>0</v>
          </cell>
          <cell r="H379">
            <v>0</v>
          </cell>
          <cell r="J379">
            <v>0</v>
          </cell>
          <cell r="K379">
            <v>0</v>
          </cell>
          <cell r="L379">
            <v>0</v>
          </cell>
          <cell r="N379">
            <v>0</v>
          </cell>
          <cell r="O379">
            <v>0</v>
          </cell>
          <cell r="P379">
            <v>0</v>
          </cell>
          <cell r="R379">
            <v>0</v>
          </cell>
          <cell r="S379">
            <v>0</v>
          </cell>
          <cell r="T379">
            <v>0</v>
          </cell>
          <cell r="V379">
            <v>0</v>
          </cell>
          <cell r="W379">
            <v>0</v>
          </cell>
          <cell r="X379">
            <v>0</v>
          </cell>
        </row>
        <row r="380">
          <cell r="A380">
            <v>0</v>
          </cell>
          <cell r="B380">
            <v>0</v>
          </cell>
          <cell r="C380">
            <v>0</v>
          </cell>
          <cell r="D380">
            <v>0</v>
          </cell>
          <cell r="E380">
            <v>0</v>
          </cell>
          <cell r="F380">
            <v>0</v>
          </cell>
          <cell r="G380">
            <v>0</v>
          </cell>
          <cell r="H380">
            <v>0</v>
          </cell>
          <cell r="J380">
            <v>0</v>
          </cell>
          <cell r="K380">
            <v>0</v>
          </cell>
          <cell r="L380">
            <v>0</v>
          </cell>
          <cell r="N380">
            <v>0</v>
          </cell>
          <cell r="O380">
            <v>0</v>
          </cell>
          <cell r="P380">
            <v>0</v>
          </cell>
          <cell r="R380">
            <v>0</v>
          </cell>
          <cell r="S380">
            <v>0</v>
          </cell>
          <cell r="T380">
            <v>0</v>
          </cell>
          <cell r="V380">
            <v>0</v>
          </cell>
          <cell r="W380">
            <v>0</v>
          </cell>
          <cell r="X380">
            <v>0</v>
          </cell>
        </row>
        <row r="381">
          <cell r="A381">
            <v>0</v>
          </cell>
          <cell r="B381">
            <v>0</v>
          </cell>
          <cell r="C381">
            <v>0</v>
          </cell>
          <cell r="D381">
            <v>0</v>
          </cell>
          <cell r="E381">
            <v>0</v>
          </cell>
          <cell r="F381">
            <v>0</v>
          </cell>
          <cell r="G381">
            <v>0</v>
          </cell>
          <cell r="H381">
            <v>0</v>
          </cell>
          <cell r="J381">
            <v>0</v>
          </cell>
          <cell r="K381">
            <v>0</v>
          </cell>
          <cell r="L381">
            <v>0</v>
          </cell>
          <cell r="N381">
            <v>0</v>
          </cell>
          <cell r="O381">
            <v>0</v>
          </cell>
          <cell r="P381">
            <v>0</v>
          </cell>
          <cell r="R381">
            <v>0</v>
          </cell>
          <cell r="S381">
            <v>0</v>
          </cell>
          <cell r="T381">
            <v>0</v>
          </cell>
          <cell r="V381">
            <v>0</v>
          </cell>
          <cell r="W381">
            <v>0</v>
          </cell>
          <cell r="X381">
            <v>0</v>
          </cell>
        </row>
        <row r="382">
          <cell r="A382">
            <v>0</v>
          </cell>
          <cell r="B382">
            <v>0</v>
          </cell>
          <cell r="C382">
            <v>0</v>
          </cell>
          <cell r="D382">
            <v>0</v>
          </cell>
          <cell r="E382">
            <v>0</v>
          </cell>
          <cell r="F382">
            <v>0</v>
          </cell>
          <cell r="G382">
            <v>0</v>
          </cell>
          <cell r="H382">
            <v>0</v>
          </cell>
          <cell r="J382">
            <v>0</v>
          </cell>
          <cell r="K382">
            <v>0</v>
          </cell>
          <cell r="L382">
            <v>0</v>
          </cell>
          <cell r="N382">
            <v>0</v>
          </cell>
          <cell r="O382">
            <v>0</v>
          </cell>
          <cell r="P382">
            <v>0</v>
          </cell>
          <cell r="R382">
            <v>0</v>
          </cell>
          <cell r="S382">
            <v>0</v>
          </cell>
          <cell r="T382">
            <v>0</v>
          </cell>
          <cell r="V382">
            <v>0</v>
          </cell>
          <cell r="W382">
            <v>0</v>
          </cell>
          <cell r="X382">
            <v>0</v>
          </cell>
        </row>
        <row r="383">
          <cell r="A383">
            <v>0</v>
          </cell>
          <cell r="B383">
            <v>0</v>
          </cell>
          <cell r="C383">
            <v>0</v>
          </cell>
          <cell r="D383">
            <v>0</v>
          </cell>
          <cell r="E383">
            <v>0</v>
          </cell>
          <cell r="F383">
            <v>0</v>
          </cell>
          <cell r="G383">
            <v>0</v>
          </cell>
          <cell r="H383">
            <v>0</v>
          </cell>
          <cell r="J383">
            <v>0</v>
          </cell>
          <cell r="K383">
            <v>0</v>
          </cell>
          <cell r="L383">
            <v>0</v>
          </cell>
          <cell r="N383">
            <v>0</v>
          </cell>
          <cell r="O383">
            <v>0</v>
          </cell>
          <cell r="P383">
            <v>0</v>
          </cell>
          <cell r="R383">
            <v>0</v>
          </cell>
          <cell r="S383">
            <v>0</v>
          </cell>
          <cell r="T383">
            <v>0</v>
          </cell>
          <cell r="V383">
            <v>0</v>
          </cell>
          <cell r="W383">
            <v>0</v>
          </cell>
          <cell r="X383">
            <v>0</v>
          </cell>
        </row>
        <row r="384">
          <cell r="A384">
            <v>0</v>
          </cell>
          <cell r="B384">
            <v>0</v>
          </cell>
          <cell r="C384">
            <v>0</v>
          </cell>
          <cell r="D384">
            <v>0</v>
          </cell>
          <cell r="E384">
            <v>0</v>
          </cell>
          <cell r="F384">
            <v>0</v>
          </cell>
          <cell r="G384">
            <v>0</v>
          </cell>
          <cell r="H384">
            <v>0</v>
          </cell>
          <cell r="J384">
            <v>0</v>
          </cell>
          <cell r="K384">
            <v>0</v>
          </cell>
          <cell r="L384">
            <v>0</v>
          </cell>
          <cell r="N384">
            <v>0</v>
          </cell>
          <cell r="O384">
            <v>0</v>
          </cell>
          <cell r="P384">
            <v>0</v>
          </cell>
          <cell r="R384">
            <v>0</v>
          </cell>
          <cell r="S384">
            <v>0</v>
          </cell>
          <cell r="T384">
            <v>0</v>
          </cell>
          <cell r="V384">
            <v>0</v>
          </cell>
          <cell r="W384">
            <v>0</v>
          </cell>
          <cell r="X384">
            <v>0</v>
          </cell>
        </row>
        <row r="385">
          <cell r="A385">
            <v>0</v>
          </cell>
          <cell r="B385">
            <v>0</v>
          </cell>
          <cell r="C385">
            <v>0</v>
          </cell>
          <cell r="D385">
            <v>0</v>
          </cell>
          <cell r="E385">
            <v>0</v>
          </cell>
          <cell r="F385">
            <v>0</v>
          </cell>
          <cell r="G385">
            <v>0</v>
          </cell>
          <cell r="H385">
            <v>0</v>
          </cell>
          <cell r="J385">
            <v>0</v>
          </cell>
          <cell r="K385">
            <v>0</v>
          </cell>
          <cell r="L385">
            <v>0</v>
          </cell>
          <cell r="N385">
            <v>0</v>
          </cell>
          <cell r="O385">
            <v>0</v>
          </cell>
          <cell r="P385">
            <v>0</v>
          </cell>
          <cell r="R385">
            <v>0</v>
          </cell>
          <cell r="S385">
            <v>0</v>
          </cell>
          <cell r="T385">
            <v>0</v>
          </cell>
          <cell r="V385">
            <v>0</v>
          </cell>
          <cell r="W385">
            <v>0</v>
          </cell>
          <cell r="X385">
            <v>0</v>
          </cell>
        </row>
        <row r="386">
          <cell r="A386">
            <v>0</v>
          </cell>
          <cell r="B386">
            <v>0</v>
          </cell>
          <cell r="C386">
            <v>0</v>
          </cell>
          <cell r="D386">
            <v>0</v>
          </cell>
          <cell r="E386">
            <v>0</v>
          </cell>
          <cell r="F386">
            <v>0</v>
          </cell>
          <cell r="G386">
            <v>0</v>
          </cell>
          <cell r="H386">
            <v>0</v>
          </cell>
          <cell r="J386">
            <v>0</v>
          </cell>
          <cell r="K386">
            <v>0</v>
          </cell>
          <cell r="L386">
            <v>0</v>
          </cell>
          <cell r="N386">
            <v>0</v>
          </cell>
          <cell r="O386">
            <v>0</v>
          </cell>
          <cell r="P386">
            <v>0</v>
          </cell>
          <cell r="R386">
            <v>0</v>
          </cell>
          <cell r="S386">
            <v>0</v>
          </cell>
          <cell r="T386">
            <v>0</v>
          </cell>
          <cell r="V386">
            <v>0</v>
          </cell>
          <cell r="W386">
            <v>0</v>
          </cell>
          <cell r="X386">
            <v>0</v>
          </cell>
        </row>
        <row r="387">
          <cell r="A387">
            <v>0</v>
          </cell>
          <cell r="B387">
            <v>0</v>
          </cell>
          <cell r="C387">
            <v>0</v>
          </cell>
          <cell r="D387">
            <v>0</v>
          </cell>
          <cell r="E387">
            <v>0</v>
          </cell>
          <cell r="F387">
            <v>0</v>
          </cell>
          <cell r="G387">
            <v>0</v>
          </cell>
          <cell r="H387">
            <v>0</v>
          </cell>
          <cell r="J387">
            <v>0</v>
          </cell>
          <cell r="K387">
            <v>0</v>
          </cell>
          <cell r="L387">
            <v>0</v>
          </cell>
          <cell r="N387">
            <v>0</v>
          </cell>
          <cell r="O387">
            <v>0</v>
          </cell>
          <cell r="P387">
            <v>0</v>
          </cell>
          <cell r="R387">
            <v>0</v>
          </cell>
          <cell r="S387">
            <v>0</v>
          </cell>
          <cell r="T387">
            <v>0</v>
          </cell>
          <cell r="V387">
            <v>0</v>
          </cell>
          <cell r="W387">
            <v>0</v>
          </cell>
          <cell r="X387">
            <v>0</v>
          </cell>
        </row>
        <row r="388">
          <cell r="A388">
            <v>0</v>
          </cell>
          <cell r="B388">
            <v>0</v>
          </cell>
          <cell r="C388">
            <v>0</v>
          </cell>
          <cell r="D388">
            <v>0</v>
          </cell>
          <cell r="E388">
            <v>0</v>
          </cell>
          <cell r="F388">
            <v>0</v>
          </cell>
          <cell r="G388">
            <v>0</v>
          </cell>
          <cell r="H388">
            <v>0</v>
          </cell>
          <cell r="J388">
            <v>0</v>
          </cell>
          <cell r="K388">
            <v>0</v>
          </cell>
          <cell r="L388">
            <v>0</v>
          </cell>
          <cell r="N388">
            <v>0</v>
          </cell>
          <cell r="O388">
            <v>0</v>
          </cell>
          <cell r="P388">
            <v>0</v>
          </cell>
          <cell r="R388">
            <v>0</v>
          </cell>
          <cell r="S388">
            <v>0</v>
          </cell>
          <cell r="T388">
            <v>0</v>
          </cell>
          <cell r="V388">
            <v>0</v>
          </cell>
          <cell r="W388">
            <v>0</v>
          </cell>
          <cell r="X388">
            <v>0</v>
          </cell>
        </row>
        <row r="389">
          <cell r="A389">
            <v>0</v>
          </cell>
          <cell r="B389">
            <v>0</v>
          </cell>
          <cell r="C389">
            <v>0</v>
          </cell>
          <cell r="D389">
            <v>0</v>
          </cell>
          <cell r="E389">
            <v>0</v>
          </cell>
          <cell r="F389">
            <v>0</v>
          </cell>
          <cell r="G389">
            <v>0</v>
          </cell>
          <cell r="H389">
            <v>0</v>
          </cell>
          <cell r="J389">
            <v>0</v>
          </cell>
          <cell r="K389">
            <v>0</v>
          </cell>
          <cell r="L389">
            <v>0</v>
          </cell>
          <cell r="N389">
            <v>0</v>
          </cell>
          <cell r="O389">
            <v>0</v>
          </cell>
          <cell r="P389">
            <v>0</v>
          </cell>
          <cell r="R389">
            <v>0</v>
          </cell>
          <cell r="S389">
            <v>0</v>
          </cell>
          <cell r="T389">
            <v>0</v>
          </cell>
          <cell r="V389">
            <v>0</v>
          </cell>
          <cell r="W389">
            <v>0</v>
          </cell>
          <cell r="X389">
            <v>0</v>
          </cell>
        </row>
        <row r="390">
          <cell r="A390">
            <v>0</v>
          </cell>
          <cell r="B390">
            <v>0</v>
          </cell>
          <cell r="C390">
            <v>0</v>
          </cell>
          <cell r="D390">
            <v>0</v>
          </cell>
          <cell r="E390">
            <v>0</v>
          </cell>
          <cell r="F390">
            <v>0</v>
          </cell>
          <cell r="G390">
            <v>0</v>
          </cell>
          <cell r="H390">
            <v>0</v>
          </cell>
          <cell r="J390">
            <v>0</v>
          </cell>
          <cell r="K390">
            <v>0</v>
          </cell>
          <cell r="L390">
            <v>0</v>
          </cell>
          <cell r="N390">
            <v>0</v>
          </cell>
          <cell r="O390">
            <v>0</v>
          </cell>
          <cell r="P390">
            <v>0</v>
          </cell>
          <cell r="R390">
            <v>0</v>
          </cell>
          <cell r="S390">
            <v>0</v>
          </cell>
          <cell r="T390">
            <v>0</v>
          </cell>
          <cell r="V390">
            <v>0</v>
          </cell>
          <cell r="W390">
            <v>0</v>
          </cell>
          <cell r="X390">
            <v>0</v>
          </cell>
        </row>
        <row r="391">
          <cell r="A391">
            <v>0</v>
          </cell>
          <cell r="B391">
            <v>0</v>
          </cell>
          <cell r="C391">
            <v>0</v>
          </cell>
          <cell r="D391">
            <v>0</v>
          </cell>
          <cell r="E391">
            <v>0</v>
          </cell>
          <cell r="F391">
            <v>0</v>
          </cell>
          <cell r="G391">
            <v>0</v>
          </cell>
          <cell r="H391">
            <v>0</v>
          </cell>
          <cell r="J391">
            <v>0</v>
          </cell>
          <cell r="K391">
            <v>0</v>
          </cell>
          <cell r="L391">
            <v>0</v>
          </cell>
          <cell r="N391">
            <v>0</v>
          </cell>
          <cell r="O391">
            <v>0</v>
          </cell>
          <cell r="P391">
            <v>0</v>
          </cell>
          <cell r="R391">
            <v>0</v>
          </cell>
          <cell r="S391">
            <v>0</v>
          </cell>
          <cell r="T391">
            <v>0</v>
          </cell>
          <cell r="V391">
            <v>0</v>
          </cell>
          <cell r="W391">
            <v>0</v>
          </cell>
          <cell r="X391">
            <v>0</v>
          </cell>
        </row>
        <row r="392">
          <cell r="A392">
            <v>0</v>
          </cell>
          <cell r="B392">
            <v>0</v>
          </cell>
          <cell r="C392">
            <v>0</v>
          </cell>
          <cell r="D392">
            <v>0</v>
          </cell>
          <cell r="E392">
            <v>0</v>
          </cell>
          <cell r="F392">
            <v>0</v>
          </cell>
          <cell r="G392">
            <v>0</v>
          </cell>
          <cell r="H392">
            <v>0</v>
          </cell>
          <cell r="J392">
            <v>0</v>
          </cell>
          <cell r="K392">
            <v>0</v>
          </cell>
          <cell r="L392">
            <v>0</v>
          </cell>
          <cell r="N392">
            <v>0</v>
          </cell>
          <cell r="O392">
            <v>0</v>
          </cell>
          <cell r="P392">
            <v>0</v>
          </cell>
          <cell r="R392">
            <v>0</v>
          </cell>
          <cell r="S392">
            <v>0</v>
          </cell>
          <cell r="T392">
            <v>0</v>
          </cell>
          <cell r="V392">
            <v>0</v>
          </cell>
          <cell r="W392">
            <v>0</v>
          </cell>
          <cell r="X392">
            <v>0</v>
          </cell>
        </row>
        <row r="393">
          <cell r="A393">
            <v>0</v>
          </cell>
          <cell r="B393">
            <v>0</v>
          </cell>
          <cell r="C393">
            <v>0</v>
          </cell>
          <cell r="D393">
            <v>0</v>
          </cell>
          <cell r="E393">
            <v>0</v>
          </cell>
          <cell r="F393">
            <v>0</v>
          </cell>
          <cell r="G393">
            <v>0</v>
          </cell>
          <cell r="H393">
            <v>0</v>
          </cell>
          <cell r="J393">
            <v>0</v>
          </cell>
          <cell r="K393">
            <v>0</v>
          </cell>
          <cell r="L393">
            <v>0</v>
          </cell>
          <cell r="N393">
            <v>0</v>
          </cell>
          <cell r="O393">
            <v>0</v>
          </cell>
          <cell r="P393">
            <v>0</v>
          </cell>
          <cell r="R393">
            <v>0</v>
          </cell>
          <cell r="S393">
            <v>0</v>
          </cell>
          <cell r="T393">
            <v>0</v>
          </cell>
          <cell r="V393">
            <v>0</v>
          </cell>
          <cell r="W393">
            <v>0</v>
          </cell>
          <cell r="X393">
            <v>0</v>
          </cell>
        </row>
        <row r="394">
          <cell r="A394">
            <v>0</v>
          </cell>
          <cell r="B394">
            <v>0</v>
          </cell>
          <cell r="C394">
            <v>0</v>
          </cell>
          <cell r="D394">
            <v>0</v>
          </cell>
          <cell r="E394">
            <v>0</v>
          </cell>
          <cell r="F394">
            <v>0</v>
          </cell>
          <cell r="G394">
            <v>0</v>
          </cell>
          <cell r="H394">
            <v>0</v>
          </cell>
          <cell r="J394">
            <v>0</v>
          </cell>
          <cell r="K394">
            <v>0</v>
          </cell>
          <cell r="L394">
            <v>0</v>
          </cell>
          <cell r="N394">
            <v>0</v>
          </cell>
          <cell r="O394">
            <v>0</v>
          </cell>
          <cell r="P394">
            <v>0</v>
          </cell>
          <cell r="R394">
            <v>0</v>
          </cell>
          <cell r="S394">
            <v>0</v>
          </cell>
          <cell r="T394">
            <v>0</v>
          </cell>
          <cell r="V394">
            <v>0</v>
          </cell>
          <cell r="W394">
            <v>0</v>
          </cell>
          <cell r="X394">
            <v>0</v>
          </cell>
        </row>
        <row r="395">
          <cell r="A395">
            <v>0</v>
          </cell>
          <cell r="B395">
            <v>0</v>
          </cell>
          <cell r="C395">
            <v>0</v>
          </cell>
          <cell r="D395">
            <v>0</v>
          </cell>
          <cell r="E395">
            <v>0</v>
          </cell>
          <cell r="F395">
            <v>0</v>
          </cell>
          <cell r="G395">
            <v>0</v>
          </cell>
          <cell r="H395">
            <v>0</v>
          </cell>
          <cell r="J395">
            <v>0</v>
          </cell>
          <cell r="K395">
            <v>0</v>
          </cell>
          <cell r="L395">
            <v>0</v>
          </cell>
          <cell r="N395">
            <v>0</v>
          </cell>
          <cell r="O395">
            <v>0</v>
          </cell>
          <cell r="P395">
            <v>0</v>
          </cell>
          <cell r="R395">
            <v>0</v>
          </cell>
          <cell r="S395">
            <v>0</v>
          </cell>
          <cell r="T395">
            <v>0</v>
          </cell>
          <cell r="V395">
            <v>0</v>
          </cell>
          <cell r="W395">
            <v>0</v>
          </cell>
          <cell r="X395">
            <v>0</v>
          </cell>
        </row>
        <row r="396">
          <cell r="A396">
            <v>0</v>
          </cell>
          <cell r="B396">
            <v>0</v>
          </cell>
          <cell r="C396">
            <v>0</v>
          </cell>
          <cell r="D396">
            <v>0</v>
          </cell>
          <cell r="E396">
            <v>0</v>
          </cell>
          <cell r="F396">
            <v>0</v>
          </cell>
          <cell r="G396">
            <v>0</v>
          </cell>
          <cell r="H396">
            <v>0</v>
          </cell>
          <cell r="J396">
            <v>0</v>
          </cell>
          <cell r="K396">
            <v>0</v>
          </cell>
          <cell r="L396">
            <v>0</v>
          </cell>
          <cell r="N396">
            <v>0</v>
          </cell>
          <cell r="O396">
            <v>0</v>
          </cell>
          <cell r="P396">
            <v>0</v>
          </cell>
          <cell r="R396">
            <v>0</v>
          </cell>
          <cell r="S396">
            <v>0</v>
          </cell>
          <cell r="T396">
            <v>0</v>
          </cell>
          <cell r="V396">
            <v>0</v>
          </cell>
          <cell r="W396">
            <v>0</v>
          </cell>
          <cell r="X396">
            <v>0</v>
          </cell>
        </row>
        <row r="397">
          <cell r="A397">
            <v>0</v>
          </cell>
          <cell r="B397">
            <v>0</v>
          </cell>
          <cell r="C397">
            <v>0</v>
          </cell>
          <cell r="D397">
            <v>0</v>
          </cell>
          <cell r="E397">
            <v>0</v>
          </cell>
          <cell r="F397">
            <v>0</v>
          </cell>
          <cell r="G397">
            <v>0</v>
          </cell>
          <cell r="H397">
            <v>0</v>
          </cell>
          <cell r="J397">
            <v>0</v>
          </cell>
          <cell r="K397">
            <v>0</v>
          </cell>
          <cell r="L397">
            <v>0</v>
          </cell>
          <cell r="N397">
            <v>0</v>
          </cell>
          <cell r="O397">
            <v>0</v>
          </cell>
          <cell r="P397">
            <v>0</v>
          </cell>
          <cell r="R397">
            <v>0</v>
          </cell>
          <cell r="S397">
            <v>0</v>
          </cell>
          <cell r="T397">
            <v>0</v>
          </cell>
          <cell r="V397">
            <v>0</v>
          </cell>
          <cell r="W397">
            <v>0</v>
          </cell>
          <cell r="X397">
            <v>0</v>
          </cell>
        </row>
        <row r="398">
          <cell r="A398">
            <v>0</v>
          </cell>
          <cell r="B398">
            <v>0</v>
          </cell>
          <cell r="C398">
            <v>0</v>
          </cell>
          <cell r="D398">
            <v>0</v>
          </cell>
          <cell r="E398">
            <v>0</v>
          </cell>
          <cell r="F398">
            <v>0</v>
          </cell>
          <cell r="G398">
            <v>0</v>
          </cell>
          <cell r="H398">
            <v>0</v>
          </cell>
          <cell r="J398">
            <v>0</v>
          </cell>
          <cell r="K398">
            <v>0</v>
          </cell>
          <cell r="L398">
            <v>0</v>
          </cell>
          <cell r="N398">
            <v>0</v>
          </cell>
          <cell r="O398">
            <v>0</v>
          </cell>
          <cell r="P398">
            <v>0</v>
          </cell>
          <cell r="R398">
            <v>0</v>
          </cell>
          <cell r="S398">
            <v>0</v>
          </cell>
          <cell r="T398">
            <v>0</v>
          </cell>
          <cell r="V398">
            <v>0</v>
          </cell>
          <cell r="W398">
            <v>0</v>
          </cell>
          <cell r="X398">
            <v>0</v>
          </cell>
        </row>
        <row r="399">
          <cell r="A399">
            <v>0</v>
          </cell>
          <cell r="B399">
            <v>0</v>
          </cell>
          <cell r="C399">
            <v>0</v>
          </cell>
          <cell r="D399">
            <v>0</v>
          </cell>
          <cell r="E399">
            <v>0</v>
          </cell>
          <cell r="F399">
            <v>0</v>
          </cell>
          <cell r="G399">
            <v>0</v>
          </cell>
          <cell r="H399">
            <v>0</v>
          </cell>
          <cell r="J399">
            <v>0</v>
          </cell>
          <cell r="K399">
            <v>0</v>
          </cell>
          <cell r="L399">
            <v>0</v>
          </cell>
          <cell r="N399">
            <v>0</v>
          </cell>
          <cell r="O399">
            <v>0</v>
          </cell>
          <cell r="P399">
            <v>0</v>
          </cell>
          <cell r="R399">
            <v>0</v>
          </cell>
          <cell r="S399">
            <v>0</v>
          </cell>
          <cell r="T399">
            <v>0</v>
          </cell>
          <cell r="V399">
            <v>0</v>
          </cell>
          <cell r="W399">
            <v>0</v>
          </cell>
          <cell r="X399">
            <v>0</v>
          </cell>
        </row>
        <row r="400">
          <cell r="A400">
            <v>0</v>
          </cell>
          <cell r="B400">
            <v>0</v>
          </cell>
          <cell r="C400">
            <v>0</v>
          </cell>
          <cell r="D400">
            <v>0</v>
          </cell>
          <cell r="E400">
            <v>0</v>
          </cell>
          <cell r="F400">
            <v>0</v>
          </cell>
          <cell r="G400">
            <v>0</v>
          </cell>
          <cell r="H400">
            <v>0</v>
          </cell>
          <cell r="J400">
            <v>0</v>
          </cell>
          <cell r="K400">
            <v>0</v>
          </cell>
          <cell r="L400">
            <v>0</v>
          </cell>
          <cell r="N400">
            <v>0</v>
          </cell>
          <cell r="O400">
            <v>0</v>
          </cell>
          <cell r="P400">
            <v>0</v>
          </cell>
          <cell r="R400">
            <v>0</v>
          </cell>
          <cell r="S400">
            <v>0</v>
          </cell>
          <cell r="T400">
            <v>0</v>
          </cell>
          <cell r="V400">
            <v>0</v>
          </cell>
          <cell r="W400">
            <v>0</v>
          </cell>
          <cell r="X400">
            <v>0</v>
          </cell>
        </row>
        <row r="401">
          <cell r="A401">
            <v>0</v>
          </cell>
          <cell r="B401">
            <v>0</v>
          </cell>
          <cell r="C401">
            <v>0</v>
          </cell>
          <cell r="D401">
            <v>0</v>
          </cell>
          <cell r="E401">
            <v>0</v>
          </cell>
          <cell r="F401">
            <v>0</v>
          </cell>
          <cell r="G401">
            <v>0</v>
          </cell>
          <cell r="H401">
            <v>0</v>
          </cell>
          <cell r="J401">
            <v>0</v>
          </cell>
          <cell r="K401">
            <v>0</v>
          </cell>
          <cell r="L401">
            <v>0</v>
          </cell>
          <cell r="N401">
            <v>0</v>
          </cell>
          <cell r="O401">
            <v>0</v>
          </cell>
          <cell r="P401">
            <v>0</v>
          </cell>
          <cell r="R401">
            <v>0</v>
          </cell>
          <cell r="S401">
            <v>0</v>
          </cell>
          <cell r="T401">
            <v>0</v>
          </cell>
          <cell r="V401">
            <v>0</v>
          </cell>
          <cell r="W401">
            <v>0</v>
          </cell>
          <cell r="X401">
            <v>0</v>
          </cell>
        </row>
        <row r="402">
          <cell r="A402">
            <v>0</v>
          </cell>
          <cell r="B402">
            <v>0</v>
          </cell>
          <cell r="C402">
            <v>0</v>
          </cell>
          <cell r="D402">
            <v>0</v>
          </cell>
          <cell r="E402">
            <v>0</v>
          </cell>
          <cell r="F402">
            <v>0</v>
          </cell>
          <cell r="G402">
            <v>0</v>
          </cell>
          <cell r="H402">
            <v>0</v>
          </cell>
          <cell r="J402">
            <v>0</v>
          </cell>
          <cell r="K402">
            <v>0</v>
          </cell>
          <cell r="L402">
            <v>0</v>
          </cell>
          <cell r="N402">
            <v>0</v>
          </cell>
          <cell r="O402">
            <v>0</v>
          </cell>
          <cell r="P402">
            <v>0</v>
          </cell>
          <cell r="R402">
            <v>0</v>
          </cell>
          <cell r="S402">
            <v>0</v>
          </cell>
          <cell r="T402">
            <v>0</v>
          </cell>
          <cell r="V402">
            <v>0</v>
          </cell>
          <cell r="W402">
            <v>0</v>
          </cell>
          <cell r="X402">
            <v>0</v>
          </cell>
        </row>
        <row r="403">
          <cell r="A403">
            <v>0</v>
          </cell>
          <cell r="B403">
            <v>0</v>
          </cell>
          <cell r="C403">
            <v>0</v>
          </cell>
          <cell r="D403">
            <v>0</v>
          </cell>
          <cell r="E403">
            <v>0</v>
          </cell>
          <cell r="F403">
            <v>0</v>
          </cell>
          <cell r="G403">
            <v>0</v>
          </cell>
          <cell r="H403">
            <v>0</v>
          </cell>
          <cell r="J403">
            <v>0</v>
          </cell>
          <cell r="K403">
            <v>0</v>
          </cell>
          <cell r="L403">
            <v>0</v>
          </cell>
          <cell r="N403">
            <v>0</v>
          </cell>
          <cell r="O403">
            <v>0</v>
          </cell>
          <cell r="P403">
            <v>0</v>
          </cell>
          <cell r="R403">
            <v>0</v>
          </cell>
          <cell r="S403">
            <v>0</v>
          </cell>
          <cell r="T403">
            <v>0</v>
          </cell>
          <cell r="V403">
            <v>0</v>
          </cell>
          <cell r="W403">
            <v>0</v>
          </cell>
          <cell r="X403">
            <v>0</v>
          </cell>
        </row>
        <row r="404">
          <cell r="A404">
            <v>0</v>
          </cell>
          <cell r="B404">
            <v>0</v>
          </cell>
          <cell r="C404">
            <v>0</v>
          </cell>
          <cell r="D404">
            <v>0</v>
          </cell>
          <cell r="E404">
            <v>0</v>
          </cell>
          <cell r="F404">
            <v>0</v>
          </cell>
          <cell r="G404">
            <v>0</v>
          </cell>
          <cell r="H404">
            <v>0</v>
          </cell>
          <cell r="J404">
            <v>0</v>
          </cell>
          <cell r="K404">
            <v>0</v>
          </cell>
          <cell r="L404">
            <v>0</v>
          </cell>
          <cell r="N404">
            <v>0</v>
          </cell>
          <cell r="O404">
            <v>0</v>
          </cell>
          <cell r="P404">
            <v>0</v>
          </cell>
          <cell r="R404">
            <v>0</v>
          </cell>
          <cell r="S404">
            <v>0</v>
          </cell>
          <cell r="T404">
            <v>0</v>
          </cell>
          <cell r="V404">
            <v>0</v>
          </cell>
          <cell r="W404">
            <v>0</v>
          </cell>
          <cell r="X404">
            <v>0</v>
          </cell>
        </row>
        <row r="405">
          <cell r="A405">
            <v>0</v>
          </cell>
          <cell r="B405">
            <v>0</v>
          </cell>
          <cell r="C405">
            <v>0</v>
          </cell>
          <cell r="D405">
            <v>0</v>
          </cell>
          <cell r="E405">
            <v>0</v>
          </cell>
          <cell r="F405">
            <v>0</v>
          </cell>
          <cell r="G405">
            <v>0</v>
          </cell>
          <cell r="H405">
            <v>0</v>
          </cell>
          <cell r="J405">
            <v>0</v>
          </cell>
          <cell r="K405">
            <v>0</v>
          </cell>
          <cell r="L405">
            <v>0</v>
          </cell>
          <cell r="N405">
            <v>0</v>
          </cell>
          <cell r="O405">
            <v>0</v>
          </cell>
          <cell r="P405">
            <v>0</v>
          </cell>
          <cell r="R405">
            <v>0</v>
          </cell>
          <cell r="S405">
            <v>0</v>
          </cell>
          <cell r="T405">
            <v>0</v>
          </cell>
          <cell r="V405">
            <v>0</v>
          </cell>
          <cell r="W405">
            <v>0</v>
          </cell>
          <cell r="X405">
            <v>0</v>
          </cell>
        </row>
        <row r="406">
          <cell r="A406">
            <v>0</v>
          </cell>
          <cell r="B406">
            <v>0</v>
          </cell>
          <cell r="C406">
            <v>0</v>
          </cell>
          <cell r="D406">
            <v>0</v>
          </cell>
          <cell r="E406">
            <v>0</v>
          </cell>
          <cell r="F406">
            <v>0</v>
          </cell>
          <cell r="G406">
            <v>0</v>
          </cell>
          <cell r="H406">
            <v>0</v>
          </cell>
          <cell r="J406">
            <v>0</v>
          </cell>
          <cell r="K406">
            <v>0</v>
          </cell>
          <cell r="L406">
            <v>0</v>
          </cell>
          <cell r="N406">
            <v>0</v>
          </cell>
          <cell r="O406">
            <v>0</v>
          </cell>
          <cell r="P406">
            <v>0</v>
          </cell>
          <cell r="R406">
            <v>0</v>
          </cell>
          <cell r="S406">
            <v>0</v>
          </cell>
          <cell r="T406">
            <v>0</v>
          </cell>
          <cell r="V406">
            <v>0</v>
          </cell>
          <cell r="W406">
            <v>0</v>
          </cell>
          <cell r="X406">
            <v>0</v>
          </cell>
        </row>
        <row r="407">
          <cell r="A407">
            <v>0</v>
          </cell>
          <cell r="B407">
            <v>0</v>
          </cell>
          <cell r="C407">
            <v>0</v>
          </cell>
          <cell r="D407">
            <v>0</v>
          </cell>
          <cell r="E407">
            <v>0</v>
          </cell>
          <cell r="F407">
            <v>0</v>
          </cell>
          <cell r="G407">
            <v>0</v>
          </cell>
          <cell r="H407">
            <v>0</v>
          </cell>
          <cell r="J407">
            <v>0</v>
          </cell>
          <cell r="K407">
            <v>0</v>
          </cell>
          <cell r="L407">
            <v>0</v>
          </cell>
          <cell r="N407">
            <v>0</v>
          </cell>
          <cell r="O407">
            <v>0</v>
          </cell>
          <cell r="P407">
            <v>0</v>
          </cell>
          <cell r="R407">
            <v>0</v>
          </cell>
          <cell r="S407">
            <v>0</v>
          </cell>
          <cell r="T407">
            <v>0</v>
          </cell>
          <cell r="V407">
            <v>0</v>
          </cell>
          <cell r="W407">
            <v>0</v>
          </cell>
          <cell r="X407">
            <v>0</v>
          </cell>
        </row>
        <row r="408">
          <cell r="A408">
            <v>0</v>
          </cell>
          <cell r="B408">
            <v>0</v>
          </cell>
          <cell r="C408">
            <v>0</v>
          </cell>
          <cell r="D408">
            <v>0</v>
          </cell>
          <cell r="E408">
            <v>0</v>
          </cell>
          <cell r="F408">
            <v>0</v>
          </cell>
          <cell r="G408">
            <v>0</v>
          </cell>
          <cell r="H408">
            <v>0</v>
          </cell>
          <cell r="J408">
            <v>0</v>
          </cell>
          <cell r="K408">
            <v>0</v>
          </cell>
          <cell r="L408">
            <v>0</v>
          </cell>
          <cell r="N408">
            <v>0</v>
          </cell>
          <cell r="O408">
            <v>0</v>
          </cell>
          <cell r="P408">
            <v>0</v>
          </cell>
          <cell r="R408">
            <v>0</v>
          </cell>
          <cell r="S408">
            <v>0</v>
          </cell>
          <cell r="T408">
            <v>0</v>
          </cell>
          <cell r="V408">
            <v>0</v>
          </cell>
          <cell r="W408">
            <v>0</v>
          </cell>
          <cell r="X408">
            <v>0</v>
          </cell>
        </row>
        <row r="409">
          <cell r="A409">
            <v>0</v>
          </cell>
          <cell r="B409">
            <v>0</v>
          </cell>
          <cell r="C409">
            <v>0</v>
          </cell>
          <cell r="D409">
            <v>0</v>
          </cell>
          <cell r="E409">
            <v>0</v>
          </cell>
          <cell r="F409">
            <v>0</v>
          </cell>
          <cell r="G409">
            <v>0</v>
          </cell>
          <cell r="H409">
            <v>0</v>
          </cell>
          <cell r="J409">
            <v>0</v>
          </cell>
          <cell r="K409">
            <v>0</v>
          </cell>
          <cell r="L409">
            <v>0</v>
          </cell>
          <cell r="N409">
            <v>0</v>
          </cell>
          <cell r="O409">
            <v>0</v>
          </cell>
          <cell r="P409">
            <v>0</v>
          </cell>
          <cell r="R409">
            <v>0</v>
          </cell>
          <cell r="S409">
            <v>0</v>
          </cell>
          <cell r="T409">
            <v>0</v>
          </cell>
          <cell r="V409">
            <v>0</v>
          </cell>
          <cell r="W409">
            <v>0</v>
          </cell>
          <cell r="X409">
            <v>0</v>
          </cell>
        </row>
        <row r="410">
          <cell r="A410">
            <v>0</v>
          </cell>
          <cell r="B410">
            <v>0</v>
          </cell>
          <cell r="C410">
            <v>0</v>
          </cell>
          <cell r="D410">
            <v>0</v>
          </cell>
          <cell r="E410">
            <v>0</v>
          </cell>
          <cell r="F410">
            <v>0</v>
          </cell>
          <cell r="G410">
            <v>0</v>
          </cell>
          <cell r="H410">
            <v>0</v>
          </cell>
          <cell r="J410">
            <v>0</v>
          </cell>
          <cell r="K410">
            <v>0</v>
          </cell>
          <cell r="L410">
            <v>0</v>
          </cell>
          <cell r="N410">
            <v>0</v>
          </cell>
          <cell r="O410">
            <v>0</v>
          </cell>
          <cell r="P410">
            <v>0</v>
          </cell>
          <cell r="R410">
            <v>0</v>
          </cell>
          <cell r="S410">
            <v>0</v>
          </cell>
          <cell r="T410">
            <v>0</v>
          </cell>
          <cell r="V410">
            <v>0</v>
          </cell>
          <cell r="W410">
            <v>0</v>
          </cell>
          <cell r="X410">
            <v>0</v>
          </cell>
        </row>
        <row r="411">
          <cell r="A411">
            <v>0</v>
          </cell>
          <cell r="B411">
            <v>0</v>
          </cell>
          <cell r="C411">
            <v>0</v>
          </cell>
          <cell r="D411">
            <v>0</v>
          </cell>
          <cell r="E411">
            <v>0</v>
          </cell>
          <cell r="F411">
            <v>0</v>
          </cell>
          <cell r="G411">
            <v>0</v>
          </cell>
          <cell r="H411">
            <v>0</v>
          </cell>
          <cell r="J411">
            <v>0</v>
          </cell>
          <cell r="K411">
            <v>0</v>
          </cell>
          <cell r="L411">
            <v>0</v>
          </cell>
          <cell r="N411">
            <v>0</v>
          </cell>
          <cell r="O411">
            <v>0</v>
          </cell>
          <cell r="P411">
            <v>0</v>
          </cell>
          <cell r="R411">
            <v>0</v>
          </cell>
          <cell r="S411">
            <v>0</v>
          </cell>
          <cell r="T411">
            <v>0</v>
          </cell>
          <cell r="V411">
            <v>0</v>
          </cell>
          <cell r="W411">
            <v>0</v>
          </cell>
          <cell r="X411">
            <v>0</v>
          </cell>
        </row>
        <row r="412">
          <cell r="A412">
            <v>0</v>
          </cell>
          <cell r="B412">
            <v>0</v>
          </cell>
          <cell r="C412">
            <v>0</v>
          </cell>
          <cell r="D412">
            <v>0</v>
          </cell>
          <cell r="E412">
            <v>0</v>
          </cell>
          <cell r="F412">
            <v>0</v>
          </cell>
          <cell r="G412">
            <v>0</v>
          </cell>
          <cell r="H412">
            <v>0</v>
          </cell>
          <cell r="J412">
            <v>0</v>
          </cell>
          <cell r="K412">
            <v>0</v>
          </cell>
          <cell r="L412">
            <v>0</v>
          </cell>
          <cell r="N412">
            <v>0</v>
          </cell>
          <cell r="O412">
            <v>0</v>
          </cell>
          <cell r="P412">
            <v>0</v>
          </cell>
          <cell r="R412">
            <v>0</v>
          </cell>
          <cell r="S412">
            <v>0</v>
          </cell>
          <cell r="T412">
            <v>0</v>
          </cell>
          <cell r="V412">
            <v>0</v>
          </cell>
          <cell r="W412">
            <v>0</v>
          </cell>
          <cell r="X412">
            <v>0</v>
          </cell>
        </row>
        <row r="413">
          <cell r="A413">
            <v>0</v>
          </cell>
          <cell r="B413">
            <v>0</v>
          </cell>
          <cell r="C413">
            <v>0</v>
          </cell>
          <cell r="D413">
            <v>0</v>
          </cell>
          <cell r="E413">
            <v>0</v>
          </cell>
          <cell r="F413">
            <v>0</v>
          </cell>
          <cell r="G413">
            <v>0</v>
          </cell>
          <cell r="H413">
            <v>0</v>
          </cell>
          <cell r="J413">
            <v>0</v>
          </cell>
          <cell r="K413">
            <v>0</v>
          </cell>
          <cell r="L413">
            <v>0</v>
          </cell>
          <cell r="N413">
            <v>0</v>
          </cell>
          <cell r="O413">
            <v>0</v>
          </cell>
          <cell r="P413">
            <v>0</v>
          </cell>
          <cell r="R413">
            <v>0</v>
          </cell>
          <cell r="S413">
            <v>0</v>
          </cell>
          <cell r="T413">
            <v>0</v>
          </cell>
          <cell r="V413">
            <v>0</v>
          </cell>
          <cell r="W413">
            <v>0</v>
          </cell>
          <cell r="X413">
            <v>0</v>
          </cell>
        </row>
        <row r="414">
          <cell r="A414">
            <v>0</v>
          </cell>
          <cell r="B414">
            <v>0</v>
          </cell>
          <cell r="C414">
            <v>0</v>
          </cell>
          <cell r="D414">
            <v>0</v>
          </cell>
          <cell r="E414">
            <v>0</v>
          </cell>
          <cell r="F414">
            <v>0</v>
          </cell>
          <cell r="G414">
            <v>0</v>
          </cell>
          <cell r="H414">
            <v>0</v>
          </cell>
          <cell r="J414">
            <v>0</v>
          </cell>
          <cell r="K414">
            <v>0</v>
          </cell>
          <cell r="L414">
            <v>0</v>
          </cell>
          <cell r="N414">
            <v>0</v>
          </cell>
          <cell r="O414">
            <v>0</v>
          </cell>
          <cell r="P414">
            <v>0</v>
          </cell>
          <cell r="R414">
            <v>0</v>
          </cell>
          <cell r="S414">
            <v>0</v>
          </cell>
          <cell r="T414">
            <v>0</v>
          </cell>
          <cell r="V414">
            <v>0</v>
          </cell>
          <cell r="W414">
            <v>0</v>
          </cell>
          <cell r="X414">
            <v>0</v>
          </cell>
        </row>
        <row r="415">
          <cell r="A415">
            <v>0</v>
          </cell>
          <cell r="B415">
            <v>0</v>
          </cell>
          <cell r="C415">
            <v>0</v>
          </cell>
          <cell r="D415">
            <v>0</v>
          </cell>
          <cell r="E415">
            <v>0</v>
          </cell>
          <cell r="F415">
            <v>0</v>
          </cell>
          <cell r="G415">
            <v>0</v>
          </cell>
          <cell r="H415">
            <v>0</v>
          </cell>
          <cell r="J415">
            <v>0</v>
          </cell>
          <cell r="K415">
            <v>0</v>
          </cell>
          <cell r="L415">
            <v>0</v>
          </cell>
          <cell r="N415">
            <v>0</v>
          </cell>
          <cell r="O415">
            <v>0</v>
          </cell>
          <cell r="P415">
            <v>0</v>
          </cell>
          <cell r="R415">
            <v>0</v>
          </cell>
          <cell r="S415">
            <v>0</v>
          </cell>
          <cell r="T415">
            <v>0</v>
          </cell>
          <cell r="V415">
            <v>0</v>
          </cell>
          <cell r="W415">
            <v>0</v>
          </cell>
          <cell r="X415">
            <v>0</v>
          </cell>
        </row>
        <row r="416">
          <cell r="A416">
            <v>0</v>
          </cell>
          <cell r="B416">
            <v>0</v>
          </cell>
          <cell r="C416">
            <v>0</v>
          </cell>
          <cell r="D416">
            <v>0</v>
          </cell>
          <cell r="E416">
            <v>0</v>
          </cell>
          <cell r="F416">
            <v>0</v>
          </cell>
          <cell r="G416">
            <v>0</v>
          </cell>
          <cell r="H416">
            <v>0</v>
          </cell>
          <cell r="J416">
            <v>0</v>
          </cell>
          <cell r="K416">
            <v>0</v>
          </cell>
          <cell r="L416">
            <v>0</v>
          </cell>
          <cell r="N416">
            <v>0</v>
          </cell>
          <cell r="O416">
            <v>0</v>
          </cell>
          <cell r="P416">
            <v>0</v>
          </cell>
          <cell r="R416">
            <v>0</v>
          </cell>
          <cell r="S416">
            <v>0</v>
          </cell>
          <cell r="T416">
            <v>0</v>
          </cell>
          <cell r="V416">
            <v>0</v>
          </cell>
          <cell r="W416">
            <v>0</v>
          </cell>
          <cell r="X416">
            <v>0</v>
          </cell>
        </row>
        <row r="417">
          <cell r="A417">
            <v>0</v>
          </cell>
          <cell r="B417">
            <v>0</v>
          </cell>
          <cell r="C417">
            <v>0</v>
          </cell>
          <cell r="D417">
            <v>0</v>
          </cell>
          <cell r="E417">
            <v>0</v>
          </cell>
          <cell r="F417">
            <v>0</v>
          </cell>
          <cell r="G417">
            <v>0</v>
          </cell>
          <cell r="H417">
            <v>0</v>
          </cell>
          <cell r="J417">
            <v>0</v>
          </cell>
          <cell r="K417">
            <v>0</v>
          </cell>
          <cell r="L417">
            <v>0</v>
          </cell>
          <cell r="N417">
            <v>0</v>
          </cell>
          <cell r="O417">
            <v>0</v>
          </cell>
          <cell r="P417">
            <v>0</v>
          </cell>
          <cell r="R417">
            <v>0</v>
          </cell>
          <cell r="S417">
            <v>0</v>
          </cell>
          <cell r="T417">
            <v>0</v>
          </cell>
          <cell r="V417">
            <v>0</v>
          </cell>
          <cell r="W417">
            <v>0</v>
          </cell>
          <cell r="X417">
            <v>0</v>
          </cell>
        </row>
        <row r="418">
          <cell r="A418">
            <v>0</v>
          </cell>
          <cell r="B418">
            <v>0</v>
          </cell>
          <cell r="C418">
            <v>0</v>
          </cell>
          <cell r="D418">
            <v>0</v>
          </cell>
          <cell r="E418">
            <v>0</v>
          </cell>
          <cell r="F418">
            <v>0</v>
          </cell>
          <cell r="G418">
            <v>0</v>
          </cell>
          <cell r="H418">
            <v>0</v>
          </cell>
          <cell r="J418">
            <v>0</v>
          </cell>
          <cell r="K418">
            <v>0</v>
          </cell>
          <cell r="L418">
            <v>0</v>
          </cell>
          <cell r="N418">
            <v>0</v>
          </cell>
          <cell r="O418">
            <v>0</v>
          </cell>
          <cell r="P418">
            <v>0</v>
          </cell>
          <cell r="R418">
            <v>0</v>
          </cell>
          <cell r="S418">
            <v>0</v>
          </cell>
          <cell r="T418">
            <v>0</v>
          </cell>
          <cell r="V418">
            <v>0</v>
          </cell>
          <cell r="W418">
            <v>0</v>
          </cell>
          <cell r="X418">
            <v>0</v>
          </cell>
        </row>
        <row r="419">
          <cell r="A419">
            <v>0</v>
          </cell>
          <cell r="B419">
            <v>0</v>
          </cell>
          <cell r="C419">
            <v>0</v>
          </cell>
          <cell r="D419">
            <v>0</v>
          </cell>
          <cell r="E419">
            <v>0</v>
          </cell>
          <cell r="F419">
            <v>0</v>
          </cell>
          <cell r="G419">
            <v>0</v>
          </cell>
          <cell r="H419">
            <v>0</v>
          </cell>
          <cell r="J419">
            <v>0</v>
          </cell>
          <cell r="K419">
            <v>0</v>
          </cell>
          <cell r="L419">
            <v>0</v>
          </cell>
          <cell r="N419">
            <v>0</v>
          </cell>
          <cell r="O419">
            <v>0</v>
          </cell>
          <cell r="P419">
            <v>0</v>
          </cell>
          <cell r="R419">
            <v>0</v>
          </cell>
          <cell r="S419">
            <v>0</v>
          </cell>
          <cell r="T419">
            <v>0</v>
          </cell>
          <cell r="V419">
            <v>0</v>
          </cell>
          <cell r="W419">
            <v>0</v>
          </cell>
          <cell r="X419">
            <v>0</v>
          </cell>
        </row>
        <row r="420">
          <cell r="A420">
            <v>0</v>
          </cell>
          <cell r="B420">
            <v>0</v>
          </cell>
          <cell r="C420">
            <v>0</v>
          </cell>
          <cell r="D420">
            <v>0</v>
          </cell>
          <cell r="E420">
            <v>0</v>
          </cell>
          <cell r="F420">
            <v>0</v>
          </cell>
          <cell r="G420">
            <v>0</v>
          </cell>
          <cell r="H420">
            <v>0</v>
          </cell>
          <cell r="J420">
            <v>0</v>
          </cell>
          <cell r="K420">
            <v>0</v>
          </cell>
          <cell r="L420">
            <v>0</v>
          </cell>
          <cell r="N420">
            <v>0</v>
          </cell>
          <cell r="O420">
            <v>0</v>
          </cell>
          <cell r="P420">
            <v>0</v>
          </cell>
          <cell r="R420">
            <v>0</v>
          </cell>
          <cell r="S420">
            <v>0</v>
          </cell>
          <cell r="T420">
            <v>0</v>
          </cell>
          <cell r="V420">
            <v>0</v>
          </cell>
          <cell r="W420">
            <v>0</v>
          </cell>
          <cell r="X420">
            <v>0</v>
          </cell>
        </row>
        <row r="421">
          <cell r="A421">
            <v>0</v>
          </cell>
          <cell r="B421">
            <v>0</v>
          </cell>
          <cell r="C421">
            <v>0</v>
          </cell>
          <cell r="D421">
            <v>0</v>
          </cell>
          <cell r="E421">
            <v>0</v>
          </cell>
          <cell r="F421">
            <v>0</v>
          </cell>
          <cell r="G421">
            <v>0</v>
          </cell>
          <cell r="H421">
            <v>0</v>
          </cell>
          <cell r="J421">
            <v>0</v>
          </cell>
          <cell r="K421">
            <v>0</v>
          </cell>
          <cell r="L421">
            <v>0</v>
          </cell>
          <cell r="N421">
            <v>0</v>
          </cell>
          <cell r="O421">
            <v>0</v>
          </cell>
          <cell r="P421">
            <v>0</v>
          </cell>
          <cell r="R421">
            <v>0</v>
          </cell>
          <cell r="S421">
            <v>0</v>
          </cell>
          <cell r="T421">
            <v>0</v>
          </cell>
          <cell r="V421">
            <v>0</v>
          </cell>
          <cell r="W421">
            <v>0</v>
          </cell>
          <cell r="X421">
            <v>0</v>
          </cell>
        </row>
        <row r="422">
          <cell r="A422">
            <v>0</v>
          </cell>
          <cell r="B422">
            <v>0</v>
          </cell>
          <cell r="C422">
            <v>0</v>
          </cell>
          <cell r="D422">
            <v>0</v>
          </cell>
          <cell r="E422">
            <v>0</v>
          </cell>
          <cell r="F422">
            <v>0</v>
          </cell>
          <cell r="G422">
            <v>0</v>
          </cell>
          <cell r="H422">
            <v>0</v>
          </cell>
          <cell r="J422">
            <v>0</v>
          </cell>
          <cell r="K422">
            <v>0</v>
          </cell>
          <cell r="L422">
            <v>0</v>
          </cell>
          <cell r="N422">
            <v>0</v>
          </cell>
          <cell r="O422">
            <v>0</v>
          </cell>
          <cell r="P422">
            <v>0</v>
          </cell>
          <cell r="R422">
            <v>0</v>
          </cell>
          <cell r="S422">
            <v>0</v>
          </cell>
          <cell r="T422">
            <v>0</v>
          </cell>
          <cell r="V422">
            <v>0</v>
          </cell>
          <cell r="W422">
            <v>0</v>
          </cell>
          <cell r="X422">
            <v>0</v>
          </cell>
        </row>
        <row r="423">
          <cell r="A423">
            <v>0</v>
          </cell>
          <cell r="B423">
            <v>0</v>
          </cell>
          <cell r="C423">
            <v>0</v>
          </cell>
          <cell r="D423">
            <v>0</v>
          </cell>
          <cell r="E423">
            <v>0</v>
          </cell>
          <cell r="F423">
            <v>0</v>
          </cell>
          <cell r="G423">
            <v>0</v>
          </cell>
          <cell r="H423">
            <v>0</v>
          </cell>
          <cell r="J423">
            <v>0</v>
          </cell>
          <cell r="K423">
            <v>0</v>
          </cell>
          <cell r="L423">
            <v>0</v>
          </cell>
          <cell r="N423">
            <v>0</v>
          </cell>
          <cell r="O423">
            <v>0</v>
          </cell>
          <cell r="P423">
            <v>0</v>
          </cell>
          <cell r="R423">
            <v>0</v>
          </cell>
          <cell r="S423">
            <v>0</v>
          </cell>
          <cell r="T423">
            <v>0</v>
          </cell>
          <cell r="V423">
            <v>0</v>
          </cell>
          <cell r="W423">
            <v>0</v>
          </cell>
          <cell r="X423">
            <v>0</v>
          </cell>
        </row>
        <row r="424">
          <cell r="A424">
            <v>0</v>
          </cell>
          <cell r="B424">
            <v>0</v>
          </cell>
          <cell r="C424">
            <v>0</v>
          </cell>
          <cell r="D424">
            <v>0</v>
          </cell>
          <cell r="E424">
            <v>0</v>
          </cell>
          <cell r="F424">
            <v>0</v>
          </cell>
          <cell r="G424">
            <v>0</v>
          </cell>
          <cell r="H424">
            <v>0</v>
          </cell>
          <cell r="J424">
            <v>0</v>
          </cell>
          <cell r="K424">
            <v>0</v>
          </cell>
          <cell r="L424">
            <v>0</v>
          </cell>
          <cell r="N424">
            <v>0</v>
          </cell>
          <cell r="O424">
            <v>0</v>
          </cell>
          <cell r="P424">
            <v>0</v>
          </cell>
          <cell r="R424">
            <v>0</v>
          </cell>
          <cell r="S424">
            <v>0</v>
          </cell>
          <cell r="T424">
            <v>0</v>
          </cell>
          <cell r="V424">
            <v>0</v>
          </cell>
          <cell r="W424">
            <v>0</v>
          </cell>
          <cell r="X424">
            <v>0</v>
          </cell>
        </row>
        <row r="425">
          <cell r="A425">
            <v>0</v>
          </cell>
          <cell r="B425">
            <v>0</v>
          </cell>
          <cell r="C425">
            <v>0</v>
          </cell>
          <cell r="D425">
            <v>0</v>
          </cell>
          <cell r="E425">
            <v>0</v>
          </cell>
          <cell r="F425">
            <v>0</v>
          </cell>
          <cell r="G425">
            <v>0</v>
          </cell>
          <cell r="H425">
            <v>0</v>
          </cell>
          <cell r="J425">
            <v>0</v>
          </cell>
          <cell r="K425">
            <v>0</v>
          </cell>
          <cell r="L425">
            <v>0</v>
          </cell>
          <cell r="N425">
            <v>0</v>
          </cell>
          <cell r="O425">
            <v>0</v>
          </cell>
          <cell r="P425">
            <v>0</v>
          </cell>
          <cell r="R425">
            <v>0</v>
          </cell>
          <cell r="S425">
            <v>0</v>
          </cell>
          <cell r="T425">
            <v>0</v>
          </cell>
          <cell r="V425">
            <v>0</v>
          </cell>
          <cell r="W425">
            <v>0</v>
          </cell>
          <cell r="X425">
            <v>0</v>
          </cell>
        </row>
        <row r="426">
          <cell r="A426">
            <v>0</v>
          </cell>
          <cell r="B426">
            <v>0</v>
          </cell>
          <cell r="C426">
            <v>0</v>
          </cell>
          <cell r="D426">
            <v>0</v>
          </cell>
          <cell r="E426">
            <v>0</v>
          </cell>
          <cell r="F426">
            <v>0</v>
          </cell>
          <cell r="G426">
            <v>0</v>
          </cell>
          <cell r="H426">
            <v>0</v>
          </cell>
          <cell r="J426">
            <v>0</v>
          </cell>
          <cell r="K426">
            <v>0</v>
          </cell>
          <cell r="L426">
            <v>0</v>
          </cell>
          <cell r="N426">
            <v>0</v>
          </cell>
          <cell r="O426">
            <v>0</v>
          </cell>
          <cell r="P426">
            <v>0</v>
          </cell>
          <cell r="R426">
            <v>0</v>
          </cell>
          <cell r="S426">
            <v>0</v>
          </cell>
          <cell r="T426">
            <v>0</v>
          </cell>
          <cell r="V426">
            <v>0</v>
          </cell>
          <cell r="W426">
            <v>0</v>
          </cell>
          <cell r="X426">
            <v>0</v>
          </cell>
        </row>
        <row r="427">
          <cell r="A427">
            <v>0</v>
          </cell>
          <cell r="B427">
            <v>0</v>
          </cell>
          <cell r="C427">
            <v>0</v>
          </cell>
          <cell r="D427">
            <v>0</v>
          </cell>
          <cell r="E427">
            <v>0</v>
          </cell>
          <cell r="F427">
            <v>0</v>
          </cell>
          <cell r="G427">
            <v>0</v>
          </cell>
          <cell r="H427">
            <v>0</v>
          </cell>
          <cell r="J427">
            <v>0</v>
          </cell>
          <cell r="K427">
            <v>0</v>
          </cell>
          <cell r="L427">
            <v>0</v>
          </cell>
          <cell r="N427">
            <v>0</v>
          </cell>
          <cell r="O427">
            <v>0</v>
          </cell>
          <cell r="P427">
            <v>0</v>
          </cell>
          <cell r="R427">
            <v>0</v>
          </cell>
          <cell r="S427">
            <v>0</v>
          </cell>
          <cell r="T427">
            <v>0</v>
          </cell>
          <cell r="V427">
            <v>0</v>
          </cell>
          <cell r="W427">
            <v>0</v>
          </cell>
          <cell r="X427">
            <v>0</v>
          </cell>
        </row>
        <row r="428">
          <cell r="A428">
            <v>0</v>
          </cell>
          <cell r="B428">
            <v>0</v>
          </cell>
          <cell r="C428">
            <v>0</v>
          </cell>
          <cell r="D428">
            <v>0</v>
          </cell>
          <cell r="E428">
            <v>0</v>
          </cell>
          <cell r="F428">
            <v>0</v>
          </cell>
          <cell r="G428">
            <v>0</v>
          </cell>
          <cell r="H428">
            <v>0</v>
          </cell>
          <cell r="J428">
            <v>0</v>
          </cell>
          <cell r="K428">
            <v>0</v>
          </cell>
          <cell r="L428">
            <v>0</v>
          </cell>
          <cell r="N428">
            <v>0</v>
          </cell>
          <cell r="O428">
            <v>0</v>
          </cell>
          <cell r="P428">
            <v>0</v>
          </cell>
          <cell r="R428">
            <v>0</v>
          </cell>
          <cell r="S428">
            <v>0</v>
          </cell>
          <cell r="T428">
            <v>0</v>
          </cell>
          <cell r="V428">
            <v>0</v>
          </cell>
          <cell r="W428">
            <v>0</v>
          </cell>
          <cell r="X428">
            <v>0</v>
          </cell>
        </row>
        <row r="429">
          <cell r="A429">
            <v>0</v>
          </cell>
          <cell r="B429">
            <v>0</v>
          </cell>
          <cell r="C429">
            <v>0</v>
          </cell>
          <cell r="D429">
            <v>0</v>
          </cell>
          <cell r="E429">
            <v>0</v>
          </cell>
          <cell r="F429">
            <v>0</v>
          </cell>
          <cell r="G429">
            <v>0</v>
          </cell>
          <cell r="H429">
            <v>0</v>
          </cell>
          <cell r="J429">
            <v>0</v>
          </cell>
          <cell r="K429">
            <v>0</v>
          </cell>
          <cell r="L429">
            <v>0</v>
          </cell>
          <cell r="N429">
            <v>0</v>
          </cell>
          <cell r="O429">
            <v>0</v>
          </cell>
          <cell r="P429">
            <v>0</v>
          </cell>
          <cell r="R429">
            <v>0</v>
          </cell>
          <cell r="S429">
            <v>0</v>
          </cell>
          <cell r="T429">
            <v>0</v>
          </cell>
          <cell r="V429">
            <v>0</v>
          </cell>
          <cell r="W429">
            <v>0</v>
          </cell>
          <cell r="X429">
            <v>0</v>
          </cell>
        </row>
        <row r="430">
          <cell r="A430">
            <v>0</v>
          </cell>
          <cell r="B430">
            <v>0</v>
          </cell>
          <cell r="C430">
            <v>0</v>
          </cell>
          <cell r="D430">
            <v>0</v>
          </cell>
          <cell r="E430">
            <v>0</v>
          </cell>
          <cell r="F430">
            <v>0</v>
          </cell>
          <cell r="G430">
            <v>0</v>
          </cell>
          <cell r="H430">
            <v>0</v>
          </cell>
          <cell r="J430">
            <v>0</v>
          </cell>
          <cell r="K430">
            <v>0</v>
          </cell>
          <cell r="L430">
            <v>0</v>
          </cell>
          <cell r="N430">
            <v>0</v>
          </cell>
          <cell r="O430">
            <v>0</v>
          </cell>
          <cell r="P430">
            <v>0</v>
          </cell>
          <cell r="R430">
            <v>0</v>
          </cell>
          <cell r="S430">
            <v>0</v>
          </cell>
          <cell r="T430">
            <v>0</v>
          </cell>
          <cell r="V430">
            <v>0</v>
          </cell>
          <cell r="W430">
            <v>0</v>
          </cell>
          <cell r="X430">
            <v>0</v>
          </cell>
        </row>
        <row r="431">
          <cell r="A431">
            <v>0</v>
          </cell>
          <cell r="B431">
            <v>0</v>
          </cell>
          <cell r="C431">
            <v>0</v>
          </cell>
          <cell r="D431">
            <v>0</v>
          </cell>
          <cell r="E431">
            <v>0</v>
          </cell>
          <cell r="F431">
            <v>0</v>
          </cell>
          <cell r="G431">
            <v>0</v>
          </cell>
          <cell r="H431">
            <v>0</v>
          </cell>
          <cell r="J431">
            <v>0</v>
          </cell>
          <cell r="K431">
            <v>0</v>
          </cell>
          <cell r="L431">
            <v>0</v>
          </cell>
          <cell r="N431">
            <v>0</v>
          </cell>
          <cell r="O431">
            <v>0</v>
          </cell>
          <cell r="P431">
            <v>0</v>
          </cell>
          <cell r="R431">
            <v>0</v>
          </cell>
          <cell r="S431">
            <v>0</v>
          </cell>
          <cell r="T431">
            <v>0</v>
          </cell>
          <cell r="V431">
            <v>0</v>
          </cell>
          <cell r="W431">
            <v>0</v>
          </cell>
          <cell r="X431">
            <v>0</v>
          </cell>
        </row>
        <row r="432">
          <cell r="A432">
            <v>0</v>
          </cell>
          <cell r="B432">
            <v>0</v>
          </cell>
          <cell r="C432">
            <v>0</v>
          </cell>
          <cell r="D432">
            <v>0</v>
          </cell>
          <cell r="E432">
            <v>0</v>
          </cell>
          <cell r="F432">
            <v>0</v>
          </cell>
          <cell r="G432">
            <v>0</v>
          </cell>
          <cell r="H432">
            <v>0</v>
          </cell>
          <cell r="J432">
            <v>0</v>
          </cell>
          <cell r="K432">
            <v>0</v>
          </cell>
          <cell r="L432">
            <v>0</v>
          </cell>
          <cell r="N432">
            <v>0</v>
          </cell>
          <cell r="O432">
            <v>0</v>
          </cell>
          <cell r="P432">
            <v>0</v>
          </cell>
          <cell r="R432">
            <v>0</v>
          </cell>
          <cell r="S432">
            <v>0</v>
          </cell>
          <cell r="T432">
            <v>0</v>
          </cell>
          <cell r="V432">
            <v>0</v>
          </cell>
          <cell r="W432">
            <v>0</v>
          </cell>
          <cell r="X432">
            <v>0</v>
          </cell>
        </row>
        <row r="433">
          <cell r="A433">
            <v>0</v>
          </cell>
          <cell r="B433">
            <v>0</v>
          </cell>
          <cell r="C433">
            <v>0</v>
          </cell>
          <cell r="D433">
            <v>0</v>
          </cell>
          <cell r="E433">
            <v>0</v>
          </cell>
          <cell r="F433">
            <v>0</v>
          </cell>
          <cell r="G433">
            <v>0</v>
          </cell>
          <cell r="H433">
            <v>0</v>
          </cell>
          <cell r="J433">
            <v>0</v>
          </cell>
          <cell r="K433">
            <v>0</v>
          </cell>
          <cell r="L433">
            <v>0</v>
          </cell>
          <cell r="N433">
            <v>0</v>
          </cell>
          <cell r="O433">
            <v>0</v>
          </cell>
          <cell r="P433">
            <v>0</v>
          </cell>
          <cell r="R433">
            <v>0</v>
          </cell>
          <cell r="S433">
            <v>0</v>
          </cell>
          <cell r="T433">
            <v>0</v>
          </cell>
          <cell r="V433">
            <v>0</v>
          </cell>
          <cell r="W433">
            <v>0</v>
          </cell>
          <cell r="X433">
            <v>0</v>
          </cell>
        </row>
        <row r="434">
          <cell r="A434">
            <v>0</v>
          </cell>
          <cell r="B434">
            <v>0</v>
          </cell>
          <cell r="C434">
            <v>0</v>
          </cell>
          <cell r="D434">
            <v>0</v>
          </cell>
          <cell r="E434">
            <v>0</v>
          </cell>
          <cell r="F434">
            <v>0</v>
          </cell>
          <cell r="G434">
            <v>0</v>
          </cell>
          <cell r="H434">
            <v>0</v>
          </cell>
          <cell r="J434">
            <v>0</v>
          </cell>
          <cell r="K434">
            <v>0</v>
          </cell>
          <cell r="L434">
            <v>0</v>
          </cell>
          <cell r="N434">
            <v>0</v>
          </cell>
          <cell r="O434">
            <v>0</v>
          </cell>
          <cell r="P434">
            <v>0</v>
          </cell>
          <cell r="R434">
            <v>0</v>
          </cell>
          <cell r="S434">
            <v>0</v>
          </cell>
          <cell r="T434">
            <v>0</v>
          </cell>
          <cell r="V434">
            <v>0</v>
          </cell>
          <cell r="W434">
            <v>0</v>
          </cell>
          <cell r="X434">
            <v>0</v>
          </cell>
        </row>
        <row r="435">
          <cell r="A435">
            <v>0</v>
          </cell>
          <cell r="B435">
            <v>0</v>
          </cell>
          <cell r="C435">
            <v>0</v>
          </cell>
          <cell r="D435">
            <v>0</v>
          </cell>
          <cell r="E435">
            <v>0</v>
          </cell>
          <cell r="F435">
            <v>0</v>
          </cell>
          <cell r="G435">
            <v>0</v>
          </cell>
          <cell r="H435">
            <v>0</v>
          </cell>
          <cell r="J435">
            <v>0</v>
          </cell>
          <cell r="K435">
            <v>0</v>
          </cell>
          <cell r="L435">
            <v>0</v>
          </cell>
          <cell r="N435">
            <v>0</v>
          </cell>
          <cell r="O435">
            <v>0</v>
          </cell>
          <cell r="P435">
            <v>0</v>
          </cell>
          <cell r="R435">
            <v>0</v>
          </cell>
          <cell r="S435">
            <v>0</v>
          </cell>
          <cell r="T435">
            <v>0</v>
          </cell>
          <cell r="V435">
            <v>0</v>
          </cell>
          <cell r="W435">
            <v>0</v>
          </cell>
          <cell r="X435">
            <v>0</v>
          </cell>
        </row>
        <row r="436">
          <cell r="A436">
            <v>0</v>
          </cell>
          <cell r="B436">
            <v>0</v>
          </cell>
          <cell r="C436">
            <v>0</v>
          </cell>
          <cell r="D436">
            <v>0</v>
          </cell>
          <cell r="E436">
            <v>0</v>
          </cell>
          <cell r="F436">
            <v>0</v>
          </cell>
          <cell r="G436">
            <v>0</v>
          </cell>
          <cell r="H436">
            <v>0</v>
          </cell>
          <cell r="J436">
            <v>0</v>
          </cell>
          <cell r="K436">
            <v>0</v>
          </cell>
          <cell r="L436">
            <v>0</v>
          </cell>
          <cell r="N436">
            <v>0</v>
          </cell>
          <cell r="O436">
            <v>0</v>
          </cell>
          <cell r="P436">
            <v>0</v>
          </cell>
          <cell r="R436">
            <v>0</v>
          </cell>
          <cell r="S436">
            <v>0</v>
          </cell>
          <cell r="T436">
            <v>0</v>
          </cell>
          <cell r="V436">
            <v>0</v>
          </cell>
          <cell r="W436">
            <v>0</v>
          </cell>
          <cell r="X436">
            <v>0</v>
          </cell>
        </row>
        <row r="437">
          <cell r="A437">
            <v>0</v>
          </cell>
          <cell r="B437">
            <v>0</v>
          </cell>
          <cell r="C437">
            <v>0</v>
          </cell>
          <cell r="D437">
            <v>0</v>
          </cell>
          <cell r="E437">
            <v>0</v>
          </cell>
          <cell r="F437">
            <v>0</v>
          </cell>
          <cell r="G437">
            <v>0</v>
          </cell>
          <cell r="H437">
            <v>0</v>
          </cell>
          <cell r="J437">
            <v>0</v>
          </cell>
          <cell r="K437">
            <v>0</v>
          </cell>
          <cell r="L437">
            <v>0</v>
          </cell>
          <cell r="N437">
            <v>0</v>
          </cell>
          <cell r="O437">
            <v>0</v>
          </cell>
          <cell r="P437">
            <v>0</v>
          </cell>
          <cell r="R437">
            <v>0</v>
          </cell>
          <cell r="S437">
            <v>0</v>
          </cell>
          <cell r="T437">
            <v>0</v>
          </cell>
          <cell r="V437">
            <v>0</v>
          </cell>
          <cell r="W437">
            <v>0</v>
          </cell>
          <cell r="X437">
            <v>0</v>
          </cell>
        </row>
        <row r="438">
          <cell r="A438">
            <v>0</v>
          </cell>
          <cell r="B438">
            <v>0</v>
          </cell>
          <cell r="C438">
            <v>0</v>
          </cell>
          <cell r="D438">
            <v>0</v>
          </cell>
          <cell r="E438">
            <v>0</v>
          </cell>
          <cell r="F438">
            <v>0</v>
          </cell>
          <cell r="G438">
            <v>0</v>
          </cell>
          <cell r="H438">
            <v>0</v>
          </cell>
          <cell r="J438">
            <v>0</v>
          </cell>
          <cell r="K438">
            <v>0</v>
          </cell>
          <cell r="L438">
            <v>0</v>
          </cell>
          <cell r="N438">
            <v>0</v>
          </cell>
          <cell r="O438">
            <v>0</v>
          </cell>
          <cell r="P438">
            <v>0</v>
          </cell>
          <cell r="R438">
            <v>0</v>
          </cell>
          <cell r="S438">
            <v>0</v>
          </cell>
          <cell r="T438">
            <v>0</v>
          </cell>
          <cell r="V438">
            <v>0</v>
          </cell>
          <cell r="W438">
            <v>0</v>
          </cell>
          <cell r="X438">
            <v>0</v>
          </cell>
        </row>
        <row r="439">
          <cell r="A439">
            <v>0</v>
          </cell>
          <cell r="B439">
            <v>0</v>
          </cell>
          <cell r="C439">
            <v>0</v>
          </cell>
          <cell r="D439">
            <v>0</v>
          </cell>
          <cell r="E439">
            <v>0</v>
          </cell>
          <cell r="F439">
            <v>0</v>
          </cell>
          <cell r="G439">
            <v>0</v>
          </cell>
          <cell r="H439">
            <v>0</v>
          </cell>
          <cell r="J439">
            <v>0</v>
          </cell>
          <cell r="K439">
            <v>0</v>
          </cell>
          <cell r="L439">
            <v>0</v>
          </cell>
          <cell r="N439">
            <v>0</v>
          </cell>
          <cell r="O439">
            <v>0</v>
          </cell>
          <cell r="P439">
            <v>0</v>
          </cell>
          <cell r="R439">
            <v>0</v>
          </cell>
          <cell r="S439">
            <v>0</v>
          </cell>
          <cell r="T439">
            <v>0</v>
          </cell>
          <cell r="V439">
            <v>0</v>
          </cell>
          <cell r="W439">
            <v>0</v>
          </cell>
          <cell r="X439">
            <v>0</v>
          </cell>
        </row>
        <row r="440">
          <cell r="A440">
            <v>0</v>
          </cell>
          <cell r="B440">
            <v>0</v>
          </cell>
          <cell r="C440">
            <v>0</v>
          </cell>
          <cell r="D440">
            <v>0</v>
          </cell>
          <cell r="E440">
            <v>0</v>
          </cell>
          <cell r="F440">
            <v>0</v>
          </cell>
          <cell r="G440">
            <v>0</v>
          </cell>
          <cell r="H440">
            <v>0</v>
          </cell>
          <cell r="J440">
            <v>0</v>
          </cell>
          <cell r="K440">
            <v>0</v>
          </cell>
          <cell r="L440">
            <v>0</v>
          </cell>
          <cell r="N440">
            <v>0</v>
          </cell>
          <cell r="O440">
            <v>0</v>
          </cell>
          <cell r="P440">
            <v>0</v>
          </cell>
          <cell r="R440">
            <v>0</v>
          </cell>
          <cell r="S440">
            <v>0</v>
          </cell>
          <cell r="T440">
            <v>0</v>
          </cell>
          <cell r="V440">
            <v>0</v>
          </cell>
          <cell r="W440">
            <v>0</v>
          </cell>
          <cell r="X440">
            <v>0</v>
          </cell>
        </row>
        <row r="441">
          <cell r="A441">
            <v>0</v>
          </cell>
          <cell r="B441">
            <v>0</v>
          </cell>
          <cell r="C441">
            <v>0</v>
          </cell>
          <cell r="D441">
            <v>0</v>
          </cell>
          <cell r="E441">
            <v>0</v>
          </cell>
          <cell r="F441">
            <v>0</v>
          </cell>
          <cell r="G441">
            <v>0</v>
          </cell>
          <cell r="H441">
            <v>0</v>
          </cell>
          <cell r="J441">
            <v>0</v>
          </cell>
          <cell r="K441">
            <v>0</v>
          </cell>
          <cell r="L441">
            <v>0</v>
          </cell>
          <cell r="N441">
            <v>0</v>
          </cell>
          <cell r="O441">
            <v>0</v>
          </cell>
          <cell r="P441">
            <v>0</v>
          </cell>
          <cell r="R441">
            <v>0</v>
          </cell>
          <cell r="S441">
            <v>0</v>
          </cell>
          <cell r="T441">
            <v>0</v>
          </cell>
          <cell r="V441">
            <v>0</v>
          </cell>
          <cell r="W441">
            <v>0</v>
          </cell>
          <cell r="X441">
            <v>0</v>
          </cell>
        </row>
        <row r="442">
          <cell r="A442">
            <v>0</v>
          </cell>
          <cell r="B442">
            <v>0</v>
          </cell>
          <cell r="C442">
            <v>0</v>
          </cell>
          <cell r="D442">
            <v>0</v>
          </cell>
          <cell r="E442">
            <v>0</v>
          </cell>
          <cell r="F442">
            <v>0</v>
          </cell>
          <cell r="G442">
            <v>0</v>
          </cell>
          <cell r="H442">
            <v>0</v>
          </cell>
          <cell r="J442">
            <v>0</v>
          </cell>
          <cell r="K442">
            <v>0</v>
          </cell>
          <cell r="L442">
            <v>0</v>
          </cell>
          <cell r="N442">
            <v>0</v>
          </cell>
          <cell r="O442">
            <v>0</v>
          </cell>
          <cell r="P442">
            <v>0</v>
          </cell>
          <cell r="R442">
            <v>0</v>
          </cell>
          <cell r="S442">
            <v>0</v>
          </cell>
          <cell r="T442">
            <v>0</v>
          </cell>
          <cell r="V442">
            <v>0</v>
          </cell>
          <cell r="W442">
            <v>0</v>
          </cell>
          <cell r="X442">
            <v>0</v>
          </cell>
        </row>
        <row r="443">
          <cell r="A443">
            <v>0</v>
          </cell>
          <cell r="B443">
            <v>0</v>
          </cell>
          <cell r="C443">
            <v>0</v>
          </cell>
          <cell r="D443">
            <v>0</v>
          </cell>
          <cell r="E443">
            <v>0</v>
          </cell>
          <cell r="F443">
            <v>0</v>
          </cell>
          <cell r="G443">
            <v>0</v>
          </cell>
          <cell r="H443">
            <v>0</v>
          </cell>
          <cell r="J443">
            <v>0</v>
          </cell>
          <cell r="K443">
            <v>0</v>
          </cell>
          <cell r="L443">
            <v>0</v>
          </cell>
          <cell r="N443">
            <v>0</v>
          </cell>
          <cell r="O443">
            <v>0</v>
          </cell>
          <cell r="P443">
            <v>0</v>
          </cell>
          <cell r="R443">
            <v>0</v>
          </cell>
          <cell r="S443">
            <v>0</v>
          </cell>
          <cell r="T443">
            <v>0</v>
          </cell>
          <cell r="V443">
            <v>0</v>
          </cell>
          <cell r="W443">
            <v>0</v>
          </cell>
          <cell r="X443">
            <v>0</v>
          </cell>
        </row>
        <row r="444">
          <cell r="A444">
            <v>0</v>
          </cell>
          <cell r="B444">
            <v>0</v>
          </cell>
          <cell r="C444">
            <v>0</v>
          </cell>
          <cell r="D444">
            <v>0</v>
          </cell>
          <cell r="E444">
            <v>0</v>
          </cell>
          <cell r="F444">
            <v>0</v>
          </cell>
          <cell r="G444">
            <v>0</v>
          </cell>
          <cell r="H444">
            <v>0</v>
          </cell>
          <cell r="J444">
            <v>0</v>
          </cell>
          <cell r="K444">
            <v>0</v>
          </cell>
          <cell r="L444">
            <v>0</v>
          </cell>
          <cell r="N444">
            <v>0</v>
          </cell>
          <cell r="O444">
            <v>0</v>
          </cell>
          <cell r="P444">
            <v>0</v>
          </cell>
          <cell r="R444">
            <v>0</v>
          </cell>
          <cell r="S444">
            <v>0</v>
          </cell>
          <cell r="T444">
            <v>0</v>
          </cell>
          <cell r="V444">
            <v>0</v>
          </cell>
          <cell r="W444">
            <v>0</v>
          </cell>
          <cell r="X444">
            <v>0</v>
          </cell>
        </row>
        <row r="445">
          <cell r="A445">
            <v>0</v>
          </cell>
          <cell r="B445">
            <v>0</v>
          </cell>
          <cell r="C445">
            <v>0</v>
          </cell>
          <cell r="D445">
            <v>0</v>
          </cell>
          <cell r="E445">
            <v>0</v>
          </cell>
          <cell r="F445">
            <v>0</v>
          </cell>
          <cell r="G445">
            <v>0</v>
          </cell>
          <cell r="H445">
            <v>0</v>
          </cell>
          <cell r="J445">
            <v>0</v>
          </cell>
          <cell r="K445">
            <v>0</v>
          </cell>
          <cell r="L445">
            <v>0</v>
          </cell>
          <cell r="N445">
            <v>0</v>
          </cell>
          <cell r="O445">
            <v>0</v>
          </cell>
          <cell r="P445">
            <v>0</v>
          </cell>
          <cell r="R445">
            <v>0</v>
          </cell>
          <cell r="S445">
            <v>0</v>
          </cell>
          <cell r="T445">
            <v>0</v>
          </cell>
          <cell r="V445">
            <v>0</v>
          </cell>
          <cell r="W445">
            <v>0</v>
          </cell>
          <cell r="X445">
            <v>0</v>
          </cell>
        </row>
        <row r="446">
          <cell r="A446">
            <v>0</v>
          </cell>
          <cell r="B446">
            <v>0</v>
          </cell>
          <cell r="C446">
            <v>0</v>
          </cell>
          <cell r="D446">
            <v>0</v>
          </cell>
          <cell r="E446">
            <v>0</v>
          </cell>
          <cell r="F446">
            <v>0</v>
          </cell>
          <cell r="G446">
            <v>0</v>
          </cell>
          <cell r="H446">
            <v>0</v>
          </cell>
          <cell r="J446">
            <v>0</v>
          </cell>
          <cell r="K446">
            <v>0</v>
          </cell>
          <cell r="L446">
            <v>0</v>
          </cell>
          <cell r="N446">
            <v>0</v>
          </cell>
          <cell r="O446">
            <v>0</v>
          </cell>
          <cell r="P446">
            <v>0</v>
          </cell>
          <cell r="R446">
            <v>0</v>
          </cell>
          <cell r="S446">
            <v>0</v>
          </cell>
          <cell r="T446">
            <v>0</v>
          </cell>
          <cell r="V446">
            <v>0</v>
          </cell>
          <cell r="W446">
            <v>0</v>
          </cell>
          <cell r="X446">
            <v>0</v>
          </cell>
        </row>
        <row r="447">
          <cell r="A447">
            <v>0</v>
          </cell>
          <cell r="B447">
            <v>0</v>
          </cell>
          <cell r="C447">
            <v>0</v>
          </cell>
          <cell r="D447">
            <v>0</v>
          </cell>
          <cell r="E447">
            <v>0</v>
          </cell>
          <cell r="F447">
            <v>0</v>
          </cell>
          <cell r="G447">
            <v>0</v>
          </cell>
          <cell r="H447">
            <v>0</v>
          </cell>
          <cell r="J447">
            <v>0</v>
          </cell>
          <cell r="K447">
            <v>0</v>
          </cell>
          <cell r="L447">
            <v>0</v>
          </cell>
          <cell r="N447">
            <v>0</v>
          </cell>
          <cell r="O447">
            <v>0</v>
          </cell>
          <cell r="P447">
            <v>0</v>
          </cell>
          <cell r="R447">
            <v>0</v>
          </cell>
          <cell r="S447">
            <v>0</v>
          </cell>
          <cell r="T447">
            <v>0</v>
          </cell>
          <cell r="V447">
            <v>0</v>
          </cell>
          <cell r="W447">
            <v>0</v>
          </cell>
          <cell r="X447">
            <v>0</v>
          </cell>
        </row>
        <row r="448">
          <cell r="A448">
            <v>0</v>
          </cell>
          <cell r="B448">
            <v>0</v>
          </cell>
          <cell r="C448">
            <v>0</v>
          </cell>
          <cell r="D448">
            <v>0</v>
          </cell>
          <cell r="E448">
            <v>0</v>
          </cell>
          <cell r="F448">
            <v>0</v>
          </cell>
          <cell r="G448">
            <v>0</v>
          </cell>
          <cell r="H448">
            <v>0</v>
          </cell>
          <cell r="J448">
            <v>0</v>
          </cell>
          <cell r="K448">
            <v>0</v>
          </cell>
          <cell r="L448">
            <v>0</v>
          </cell>
          <cell r="N448">
            <v>0</v>
          </cell>
          <cell r="O448">
            <v>0</v>
          </cell>
          <cell r="P448">
            <v>0</v>
          </cell>
          <cell r="R448">
            <v>0</v>
          </cell>
          <cell r="S448">
            <v>0</v>
          </cell>
          <cell r="T448">
            <v>0</v>
          </cell>
          <cell r="V448">
            <v>0</v>
          </cell>
          <cell r="W448">
            <v>0</v>
          </cell>
          <cell r="X448">
            <v>0</v>
          </cell>
        </row>
        <row r="449">
          <cell r="A449">
            <v>0</v>
          </cell>
          <cell r="B449">
            <v>0</v>
          </cell>
          <cell r="C449">
            <v>0</v>
          </cell>
          <cell r="D449">
            <v>0</v>
          </cell>
          <cell r="E449">
            <v>0</v>
          </cell>
          <cell r="F449">
            <v>0</v>
          </cell>
          <cell r="G449">
            <v>0</v>
          </cell>
          <cell r="H449">
            <v>0</v>
          </cell>
          <cell r="J449">
            <v>0</v>
          </cell>
          <cell r="K449">
            <v>0</v>
          </cell>
          <cell r="L449">
            <v>0</v>
          </cell>
          <cell r="N449">
            <v>0</v>
          </cell>
          <cell r="O449">
            <v>0</v>
          </cell>
          <cell r="P449">
            <v>0</v>
          </cell>
          <cell r="R449">
            <v>0</v>
          </cell>
          <cell r="S449">
            <v>0</v>
          </cell>
          <cell r="T449">
            <v>0</v>
          </cell>
          <cell r="V449">
            <v>0</v>
          </cell>
          <cell r="W449">
            <v>0</v>
          </cell>
          <cell r="X449">
            <v>0</v>
          </cell>
        </row>
        <row r="450">
          <cell r="A450">
            <v>0</v>
          </cell>
          <cell r="B450">
            <v>0</v>
          </cell>
          <cell r="C450">
            <v>0</v>
          </cell>
          <cell r="D450">
            <v>0</v>
          </cell>
          <cell r="E450">
            <v>0</v>
          </cell>
          <cell r="F450">
            <v>0</v>
          </cell>
          <cell r="G450">
            <v>0</v>
          </cell>
          <cell r="H450">
            <v>0</v>
          </cell>
          <cell r="J450">
            <v>0</v>
          </cell>
          <cell r="K450">
            <v>0</v>
          </cell>
          <cell r="L450">
            <v>0</v>
          </cell>
          <cell r="N450">
            <v>0</v>
          </cell>
          <cell r="O450">
            <v>0</v>
          </cell>
          <cell r="P450">
            <v>0</v>
          </cell>
          <cell r="R450">
            <v>0</v>
          </cell>
          <cell r="S450">
            <v>0</v>
          </cell>
          <cell r="T450">
            <v>0</v>
          </cell>
          <cell r="V450">
            <v>0</v>
          </cell>
          <cell r="W450">
            <v>0</v>
          </cell>
          <cell r="X450">
            <v>0</v>
          </cell>
        </row>
        <row r="451">
          <cell r="A451">
            <v>0</v>
          </cell>
          <cell r="B451">
            <v>0</v>
          </cell>
          <cell r="C451">
            <v>0</v>
          </cell>
          <cell r="D451">
            <v>0</v>
          </cell>
          <cell r="E451">
            <v>0</v>
          </cell>
          <cell r="F451">
            <v>0</v>
          </cell>
          <cell r="G451">
            <v>0</v>
          </cell>
          <cell r="H451">
            <v>0</v>
          </cell>
          <cell r="J451">
            <v>0</v>
          </cell>
          <cell r="K451">
            <v>0</v>
          </cell>
          <cell r="L451">
            <v>0</v>
          </cell>
          <cell r="N451">
            <v>0</v>
          </cell>
          <cell r="O451">
            <v>0</v>
          </cell>
          <cell r="P451">
            <v>0</v>
          </cell>
          <cell r="R451">
            <v>0</v>
          </cell>
          <cell r="S451">
            <v>0</v>
          </cell>
          <cell r="T451">
            <v>0</v>
          </cell>
          <cell r="V451">
            <v>0</v>
          </cell>
          <cell r="W451">
            <v>0</v>
          </cell>
          <cell r="X451">
            <v>0</v>
          </cell>
        </row>
        <row r="452">
          <cell r="A452">
            <v>0</v>
          </cell>
          <cell r="B452">
            <v>0</v>
          </cell>
          <cell r="C452">
            <v>0</v>
          </cell>
          <cell r="D452">
            <v>0</v>
          </cell>
          <cell r="E452">
            <v>0</v>
          </cell>
          <cell r="F452">
            <v>0</v>
          </cell>
          <cell r="G452">
            <v>0</v>
          </cell>
          <cell r="H452">
            <v>0</v>
          </cell>
          <cell r="J452">
            <v>0</v>
          </cell>
          <cell r="K452">
            <v>0</v>
          </cell>
          <cell r="L452">
            <v>0</v>
          </cell>
          <cell r="N452">
            <v>0</v>
          </cell>
          <cell r="O452">
            <v>0</v>
          </cell>
          <cell r="P452">
            <v>0</v>
          </cell>
          <cell r="R452">
            <v>0</v>
          </cell>
          <cell r="S452">
            <v>0</v>
          </cell>
          <cell r="T452">
            <v>0</v>
          </cell>
          <cell r="V452">
            <v>0</v>
          </cell>
          <cell r="W452">
            <v>0</v>
          </cell>
          <cell r="X452">
            <v>0</v>
          </cell>
        </row>
        <row r="453">
          <cell r="A453">
            <v>0</v>
          </cell>
          <cell r="B453">
            <v>0</v>
          </cell>
          <cell r="C453">
            <v>0</v>
          </cell>
          <cell r="D453">
            <v>0</v>
          </cell>
          <cell r="E453">
            <v>0</v>
          </cell>
          <cell r="F453">
            <v>0</v>
          </cell>
          <cell r="G453">
            <v>0</v>
          </cell>
          <cell r="H453">
            <v>0</v>
          </cell>
          <cell r="J453">
            <v>0</v>
          </cell>
          <cell r="K453">
            <v>0</v>
          </cell>
          <cell r="L453">
            <v>0</v>
          </cell>
          <cell r="N453">
            <v>0</v>
          </cell>
          <cell r="O453">
            <v>0</v>
          </cell>
          <cell r="P453">
            <v>0</v>
          </cell>
          <cell r="R453">
            <v>0</v>
          </cell>
          <cell r="S453">
            <v>0</v>
          </cell>
          <cell r="T453">
            <v>0</v>
          </cell>
          <cell r="V453">
            <v>0</v>
          </cell>
          <cell r="W453">
            <v>0</v>
          </cell>
          <cell r="X453">
            <v>0</v>
          </cell>
        </row>
        <row r="454">
          <cell r="A454">
            <v>0</v>
          </cell>
          <cell r="B454">
            <v>0</v>
          </cell>
          <cell r="C454">
            <v>0</v>
          </cell>
          <cell r="D454">
            <v>0</v>
          </cell>
          <cell r="E454">
            <v>0</v>
          </cell>
          <cell r="F454">
            <v>0</v>
          </cell>
          <cell r="G454">
            <v>0</v>
          </cell>
          <cell r="H454">
            <v>0</v>
          </cell>
          <cell r="J454">
            <v>0</v>
          </cell>
          <cell r="K454">
            <v>0</v>
          </cell>
          <cell r="L454">
            <v>0</v>
          </cell>
          <cell r="N454">
            <v>0</v>
          </cell>
          <cell r="O454">
            <v>0</v>
          </cell>
          <cell r="P454">
            <v>0</v>
          </cell>
          <cell r="R454">
            <v>0</v>
          </cell>
          <cell r="S454">
            <v>0</v>
          </cell>
          <cell r="T454">
            <v>0</v>
          </cell>
          <cell r="V454">
            <v>0</v>
          </cell>
          <cell r="W454">
            <v>0</v>
          </cell>
          <cell r="X454">
            <v>0</v>
          </cell>
        </row>
        <row r="455">
          <cell r="A455">
            <v>0</v>
          </cell>
          <cell r="B455">
            <v>0</v>
          </cell>
          <cell r="C455">
            <v>0</v>
          </cell>
          <cell r="D455">
            <v>0</v>
          </cell>
          <cell r="E455">
            <v>0</v>
          </cell>
          <cell r="F455">
            <v>0</v>
          </cell>
          <cell r="G455">
            <v>0</v>
          </cell>
          <cell r="H455">
            <v>0</v>
          </cell>
          <cell r="J455">
            <v>0</v>
          </cell>
          <cell r="K455">
            <v>0</v>
          </cell>
          <cell r="L455">
            <v>0</v>
          </cell>
          <cell r="N455">
            <v>0</v>
          </cell>
          <cell r="O455">
            <v>0</v>
          </cell>
          <cell r="P455">
            <v>0</v>
          </cell>
          <cell r="R455">
            <v>0</v>
          </cell>
          <cell r="S455">
            <v>0</v>
          </cell>
          <cell r="T455">
            <v>0</v>
          </cell>
          <cell r="V455">
            <v>0</v>
          </cell>
          <cell r="W455">
            <v>0</v>
          </cell>
          <cell r="X455">
            <v>0</v>
          </cell>
        </row>
        <row r="456">
          <cell r="A456">
            <v>0</v>
          </cell>
          <cell r="B456">
            <v>0</v>
          </cell>
          <cell r="C456">
            <v>0</v>
          </cell>
          <cell r="D456">
            <v>0</v>
          </cell>
          <cell r="E456">
            <v>0</v>
          </cell>
          <cell r="F456">
            <v>0</v>
          </cell>
          <cell r="G456">
            <v>0</v>
          </cell>
          <cell r="H456">
            <v>0</v>
          </cell>
          <cell r="J456">
            <v>0</v>
          </cell>
          <cell r="K456">
            <v>0</v>
          </cell>
          <cell r="L456">
            <v>0</v>
          </cell>
          <cell r="N456">
            <v>0</v>
          </cell>
          <cell r="O456">
            <v>0</v>
          </cell>
          <cell r="P456">
            <v>0</v>
          </cell>
          <cell r="R456">
            <v>0</v>
          </cell>
          <cell r="S456">
            <v>0</v>
          </cell>
          <cell r="T456">
            <v>0</v>
          </cell>
          <cell r="V456">
            <v>0</v>
          </cell>
          <cell r="W456">
            <v>0</v>
          </cell>
          <cell r="X456">
            <v>0</v>
          </cell>
        </row>
        <row r="457">
          <cell r="A457">
            <v>0</v>
          </cell>
          <cell r="B457">
            <v>0</v>
          </cell>
          <cell r="C457">
            <v>0</v>
          </cell>
          <cell r="D457">
            <v>0</v>
          </cell>
          <cell r="E457">
            <v>0</v>
          </cell>
          <cell r="F457">
            <v>0</v>
          </cell>
          <cell r="G457">
            <v>0</v>
          </cell>
          <cell r="H457">
            <v>0</v>
          </cell>
          <cell r="J457">
            <v>0</v>
          </cell>
          <cell r="K457">
            <v>0</v>
          </cell>
          <cell r="L457">
            <v>0</v>
          </cell>
          <cell r="N457">
            <v>0</v>
          </cell>
          <cell r="O457">
            <v>0</v>
          </cell>
          <cell r="P457">
            <v>0</v>
          </cell>
          <cell r="R457">
            <v>0</v>
          </cell>
          <cell r="S457">
            <v>0</v>
          </cell>
          <cell r="T457">
            <v>0</v>
          </cell>
          <cell r="V457">
            <v>0</v>
          </cell>
          <cell r="W457">
            <v>0</v>
          </cell>
          <cell r="X457">
            <v>0</v>
          </cell>
        </row>
        <row r="458">
          <cell r="A458">
            <v>0</v>
          </cell>
          <cell r="B458">
            <v>0</v>
          </cell>
          <cell r="C458">
            <v>0</v>
          </cell>
          <cell r="D458">
            <v>0</v>
          </cell>
          <cell r="E458">
            <v>0</v>
          </cell>
          <cell r="F458">
            <v>0</v>
          </cell>
          <cell r="G458">
            <v>0</v>
          </cell>
          <cell r="H458">
            <v>0</v>
          </cell>
          <cell r="J458">
            <v>0</v>
          </cell>
          <cell r="K458">
            <v>0</v>
          </cell>
          <cell r="L458">
            <v>0</v>
          </cell>
          <cell r="N458">
            <v>0</v>
          </cell>
          <cell r="O458">
            <v>0</v>
          </cell>
          <cell r="P458">
            <v>0</v>
          </cell>
          <cell r="R458">
            <v>0</v>
          </cell>
          <cell r="S458">
            <v>0</v>
          </cell>
          <cell r="T458">
            <v>0</v>
          </cell>
          <cell r="V458">
            <v>0</v>
          </cell>
          <cell r="W458">
            <v>0</v>
          </cell>
          <cell r="X458">
            <v>0</v>
          </cell>
        </row>
        <row r="459">
          <cell r="A459">
            <v>0</v>
          </cell>
          <cell r="B459">
            <v>0</v>
          </cell>
          <cell r="C459">
            <v>0</v>
          </cell>
          <cell r="D459">
            <v>0</v>
          </cell>
          <cell r="E459">
            <v>0</v>
          </cell>
          <cell r="F459">
            <v>0</v>
          </cell>
          <cell r="G459">
            <v>0</v>
          </cell>
          <cell r="H459">
            <v>0</v>
          </cell>
          <cell r="J459">
            <v>0</v>
          </cell>
          <cell r="K459">
            <v>0</v>
          </cell>
          <cell r="L459">
            <v>0</v>
          </cell>
          <cell r="N459">
            <v>0</v>
          </cell>
          <cell r="O459">
            <v>0</v>
          </cell>
          <cell r="P459">
            <v>0</v>
          </cell>
          <cell r="R459">
            <v>0</v>
          </cell>
          <cell r="S459">
            <v>0</v>
          </cell>
          <cell r="T459">
            <v>0</v>
          </cell>
          <cell r="V459">
            <v>0</v>
          </cell>
          <cell r="W459">
            <v>0</v>
          </cell>
          <cell r="X459">
            <v>0</v>
          </cell>
        </row>
        <row r="460">
          <cell r="A460">
            <v>0</v>
          </cell>
          <cell r="B460">
            <v>0</v>
          </cell>
          <cell r="C460">
            <v>0</v>
          </cell>
          <cell r="D460">
            <v>0</v>
          </cell>
          <cell r="E460">
            <v>0</v>
          </cell>
          <cell r="F460">
            <v>0</v>
          </cell>
          <cell r="G460">
            <v>0</v>
          </cell>
          <cell r="H460">
            <v>0</v>
          </cell>
          <cell r="J460">
            <v>0</v>
          </cell>
          <cell r="K460">
            <v>0</v>
          </cell>
          <cell r="L460">
            <v>0</v>
          </cell>
          <cell r="N460">
            <v>0</v>
          </cell>
          <cell r="O460">
            <v>0</v>
          </cell>
          <cell r="P460">
            <v>0</v>
          </cell>
          <cell r="R460">
            <v>0</v>
          </cell>
          <cell r="S460">
            <v>0</v>
          </cell>
          <cell r="T460">
            <v>0</v>
          </cell>
          <cell r="V460">
            <v>0</v>
          </cell>
          <cell r="W460">
            <v>0</v>
          </cell>
          <cell r="X460">
            <v>0</v>
          </cell>
        </row>
        <row r="461">
          <cell r="A461">
            <v>0</v>
          </cell>
          <cell r="B461">
            <v>0</v>
          </cell>
          <cell r="C461">
            <v>0</v>
          </cell>
          <cell r="D461">
            <v>0</v>
          </cell>
          <cell r="E461">
            <v>0</v>
          </cell>
          <cell r="F461">
            <v>0</v>
          </cell>
          <cell r="G461">
            <v>0</v>
          </cell>
          <cell r="H461">
            <v>0</v>
          </cell>
          <cell r="J461">
            <v>0</v>
          </cell>
          <cell r="K461">
            <v>0</v>
          </cell>
          <cell r="L461">
            <v>0</v>
          </cell>
          <cell r="N461">
            <v>0</v>
          </cell>
          <cell r="O461">
            <v>0</v>
          </cell>
          <cell r="P461">
            <v>0</v>
          </cell>
          <cell r="R461">
            <v>0</v>
          </cell>
          <cell r="S461">
            <v>0</v>
          </cell>
          <cell r="T461">
            <v>0</v>
          </cell>
          <cell r="V461">
            <v>0</v>
          </cell>
          <cell r="W461">
            <v>0</v>
          </cell>
          <cell r="X461">
            <v>0</v>
          </cell>
        </row>
        <row r="462">
          <cell r="A462">
            <v>0</v>
          </cell>
          <cell r="B462">
            <v>0</v>
          </cell>
          <cell r="C462">
            <v>0</v>
          </cell>
          <cell r="D462">
            <v>0</v>
          </cell>
          <cell r="E462">
            <v>0</v>
          </cell>
          <cell r="F462">
            <v>0</v>
          </cell>
          <cell r="G462">
            <v>0</v>
          </cell>
          <cell r="H462">
            <v>0</v>
          </cell>
          <cell r="J462">
            <v>0</v>
          </cell>
          <cell r="K462">
            <v>0</v>
          </cell>
          <cell r="L462">
            <v>0</v>
          </cell>
          <cell r="N462">
            <v>0</v>
          </cell>
          <cell r="O462">
            <v>0</v>
          </cell>
          <cell r="P462">
            <v>0</v>
          </cell>
          <cell r="R462">
            <v>0</v>
          </cell>
          <cell r="S462">
            <v>0</v>
          </cell>
          <cell r="T462">
            <v>0</v>
          </cell>
          <cell r="V462">
            <v>0</v>
          </cell>
          <cell r="W462">
            <v>0</v>
          </cell>
          <cell r="X462">
            <v>0</v>
          </cell>
        </row>
        <row r="463">
          <cell r="A463">
            <v>0</v>
          </cell>
          <cell r="B463">
            <v>0</v>
          </cell>
          <cell r="C463">
            <v>0</v>
          </cell>
          <cell r="D463">
            <v>0</v>
          </cell>
          <cell r="E463">
            <v>0</v>
          </cell>
          <cell r="F463">
            <v>0</v>
          </cell>
          <cell r="G463">
            <v>0</v>
          </cell>
          <cell r="H463">
            <v>0</v>
          </cell>
          <cell r="J463">
            <v>0</v>
          </cell>
          <cell r="K463">
            <v>0</v>
          </cell>
          <cell r="L463">
            <v>0</v>
          </cell>
          <cell r="N463">
            <v>0</v>
          </cell>
          <cell r="O463">
            <v>0</v>
          </cell>
          <cell r="P463">
            <v>0</v>
          </cell>
          <cell r="R463">
            <v>0</v>
          </cell>
          <cell r="S463">
            <v>0</v>
          </cell>
          <cell r="T463">
            <v>0</v>
          </cell>
          <cell r="V463">
            <v>0</v>
          </cell>
          <cell r="W463">
            <v>0</v>
          </cell>
          <cell r="X463">
            <v>0</v>
          </cell>
        </row>
        <row r="464">
          <cell r="A464">
            <v>0</v>
          </cell>
          <cell r="B464">
            <v>0</v>
          </cell>
          <cell r="C464">
            <v>0</v>
          </cell>
          <cell r="D464">
            <v>0</v>
          </cell>
          <cell r="E464">
            <v>0</v>
          </cell>
          <cell r="F464">
            <v>0</v>
          </cell>
          <cell r="G464">
            <v>0</v>
          </cell>
          <cell r="H464">
            <v>0</v>
          </cell>
          <cell r="J464">
            <v>0</v>
          </cell>
          <cell r="K464">
            <v>0</v>
          </cell>
          <cell r="L464">
            <v>0</v>
          </cell>
          <cell r="N464">
            <v>0</v>
          </cell>
          <cell r="O464">
            <v>0</v>
          </cell>
          <cell r="P464">
            <v>0</v>
          </cell>
          <cell r="R464">
            <v>0</v>
          </cell>
          <cell r="S464">
            <v>0</v>
          </cell>
          <cell r="T464">
            <v>0</v>
          </cell>
          <cell r="V464">
            <v>0</v>
          </cell>
          <cell r="W464">
            <v>0</v>
          </cell>
          <cell r="X464">
            <v>0</v>
          </cell>
        </row>
        <row r="465">
          <cell r="A465">
            <v>0</v>
          </cell>
          <cell r="B465">
            <v>0</v>
          </cell>
          <cell r="C465">
            <v>0</v>
          </cell>
          <cell r="D465">
            <v>0</v>
          </cell>
          <cell r="E465">
            <v>0</v>
          </cell>
          <cell r="F465">
            <v>0</v>
          </cell>
          <cell r="G465">
            <v>0</v>
          </cell>
          <cell r="H465">
            <v>0</v>
          </cell>
          <cell r="J465">
            <v>0</v>
          </cell>
          <cell r="K465">
            <v>0</v>
          </cell>
          <cell r="L465">
            <v>0</v>
          </cell>
          <cell r="N465">
            <v>0</v>
          </cell>
          <cell r="O465">
            <v>0</v>
          </cell>
          <cell r="P465">
            <v>0</v>
          </cell>
          <cell r="R465">
            <v>0</v>
          </cell>
          <cell r="S465">
            <v>0</v>
          </cell>
          <cell r="T465">
            <v>0</v>
          </cell>
          <cell r="V465">
            <v>0</v>
          </cell>
          <cell r="W465">
            <v>0</v>
          </cell>
          <cell r="X465">
            <v>0</v>
          </cell>
        </row>
        <row r="466">
          <cell r="A466">
            <v>0</v>
          </cell>
          <cell r="B466">
            <v>0</v>
          </cell>
          <cell r="C466">
            <v>0</v>
          </cell>
          <cell r="D466">
            <v>0</v>
          </cell>
          <cell r="E466">
            <v>0</v>
          </cell>
          <cell r="F466">
            <v>0</v>
          </cell>
          <cell r="G466">
            <v>0</v>
          </cell>
          <cell r="H466">
            <v>0</v>
          </cell>
          <cell r="J466">
            <v>0</v>
          </cell>
          <cell r="K466">
            <v>0</v>
          </cell>
          <cell r="L466">
            <v>0</v>
          </cell>
          <cell r="N466">
            <v>0</v>
          </cell>
          <cell r="O466">
            <v>0</v>
          </cell>
          <cell r="P466">
            <v>0</v>
          </cell>
          <cell r="R466">
            <v>0</v>
          </cell>
          <cell r="S466">
            <v>0</v>
          </cell>
          <cell r="T466">
            <v>0</v>
          </cell>
          <cell r="V466">
            <v>0</v>
          </cell>
          <cell r="W466">
            <v>0</v>
          </cell>
          <cell r="X466">
            <v>0</v>
          </cell>
        </row>
        <row r="467">
          <cell r="A467">
            <v>0</v>
          </cell>
          <cell r="B467">
            <v>0</v>
          </cell>
          <cell r="C467">
            <v>0</v>
          </cell>
          <cell r="D467">
            <v>0</v>
          </cell>
          <cell r="E467">
            <v>0</v>
          </cell>
          <cell r="F467">
            <v>0</v>
          </cell>
          <cell r="G467">
            <v>0</v>
          </cell>
          <cell r="H467">
            <v>0</v>
          </cell>
          <cell r="J467">
            <v>0</v>
          </cell>
          <cell r="K467">
            <v>0</v>
          </cell>
          <cell r="L467">
            <v>0</v>
          </cell>
          <cell r="N467">
            <v>0</v>
          </cell>
          <cell r="O467">
            <v>0</v>
          </cell>
          <cell r="P467">
            <v>0</v>
          </cell>
          <cell r="R467">
            <v>0</v>
          </cell>
          <cell r="S467">
            <v>0</v>
          </cell>
          <cell r="T467">
            <v>0</v>
          </cell>
          <cell r="V467">
            <v>0</v>
          </cell>
          <cell r="W467">
            <v>0</v>
          </cell>
          <cell r="X467">
            <v>0</v>
          </cell>
        </row>
        <row r="468">
          <cell r="A468">
            <v>0</v>
          </cell>
          <cell r="B468">
            <v>0</v>
          </cell>
          <cell r="C468">
            <v>0</v>
          </cell>
          <cell r="D468">
            <v>0</v>
          </cell>
          <cell r="E468">
            <v>0</v>
          </cell>
          <cell r="F468">
            <v>0</v>
          </cell>
          <cell r="G468">
            <v>0</v>
          </cell>
          <cell r="H468">
            <v>0</v>
          </cell>
          <cell r="J468">
            <v>0</v>
          </cell>
          <cell r="K468">
            <v>0</v>
          </cell>
          <cell r="L468">
            <v>0</v>
          </cell>
          <cell r="N468">
            <v>0</v>
          </cell>
          <cell r="O468">
            <v>0</v>
          </cell>
          <cell r="P468">
            <v>0</v>
          </cell>
          <cell r="R468">
            <v>0</v>
          </cell>
          <cell r="S468">
            <v>0</v>
          </cell>
          <cell r="T468">
            <v>0</v>
          </cell>
          <cell r="V468">
            <v>0</v>
          </cell>
          <cell r="W468">
            <v>0</v>
          </cell>
          <cell r="X468">
            <v>0</v>
          </cell>
        </row>
        <row r="469">
          <cell r="A469">
            <v>0</v>
          </cell>
          <cell r="B469">
            <v>0</v>
          </cell>
          <cell r="C469">
            <v>0</v>
          </cell>
          <cell r="D469">
            <v>0</v>
          </cell>
          <cell r="E469">
            <v>0</v>
          </cell>
          <cell r="F469">
            <v>0</v>
          </cell>
          <cell r="G469">
            <v>0</v>
          </cell>
          <cell r="H469">
            <v>0</v>
          </cell>
          <cell r="J469">
            <v>0</v>
          </cell>
          <cell r="K469">
            <v>0</v>
          </cell>
          <cell r="L469">
            <v>0</v>
          </cell>
          <cell r="N469">
            <v>0</v>
          </cell>
          <cell r="O469">
            <v>0</v>
          </cell>
          <cell r="P469">
            <v>0</v>
          </cell>
          <cell r="R469">
            <v>0</v>
          </cell>
          <cell r="S469">
            <v>0</v>
          </cell>
          <cell r="T469">
            <v>0</v>
          </cell>
          <cell r="V469">
            <v>0</v>
          </cell>
          <cell r="W469">
            <v>0</v>
          </cell>
          <cell r="X469">
            <v>0</v>
          </cell>
        </row>
        <row r="470">
          <cell r="A470">
            <v>0</v>
          </cell>
          <cell r="B470">
            <v>0</v>
          </cell>
          <cell r="C470">
            <v>0</v>
          </cell>
          <cell r="D470">
            <v>0</v>
          </cell>
          <cell r="E470">
            <v>0</v>
          </cell>
          <cell r="F470">
            <v>0</v>
          </cell>
          <cell r="G470">
            <v>0</v>
          </cell>
          <cell r="H470">
            <v>0</v>
          </cell>
          <cell r="J470">
            <v>0</v>
          </cell>
          <cell r="K470">
            <v>0</v>
          </cell>
          <cell r="L470">
            <v>0</v>
          </cell>
          <cell r="N470">
            <v>0</v>
          </cell>
          <cell r="O470">
            <v>0</v>
          </cell>
          <cell r="P470">
            <v>0</v>
          </cell>
          <cell r="R470">
            <v>0</v>
          </cell>
          <cell r="S470">
            <v>0</v>
          </cell>
          <cell r="T470">
            <v>0</v>
          </cell>
          <cell r="V470">
            <v>0</v>
          </cell>
          <cell r="W470">
            <v>0</v>
          </cell>
          <cell r="X470">
            <v>0</v>
          </cell>
        </row>
        <row r="471">
          <cell r="A471">
            <v>0</v>
          </cell>
          <cell r="B471">
            <v>0</v>
          </cell>
          <cell r="C471">
            <v>0</v>
          </cell>
          <cell r="D471">
            <v>0</v>
          </cell>
          <cell r="E471">
            <v>0</v>
          </cell>
          <cell r="F471">
            <v>0</v>
          </cell>
          <cell r="G471">
            <v>0</v>
          </cell>
          <cell r="H471">
            <v>0</v>
          </cell>
          <cell r="J471">
            <v>0</v>
          </cell>
          <cell r="K471">
            <v>0</v>
          </cell>
          <cell r="L471">
            <v>0</v>
          </cell>
          <cell r="N471">
            <v>0</v>
          </cell>
          <cell r="O471">
            <v>0</v>
          </cell>
          <cell r="P471">
            <v>0</v>
          </cell>
          <cell r="R471">
            <v>0</v>
          </cell>
          <cell r="S471">
            <v>0</v>
          </cell>
          <cell r="T471">
            <v>0</v>
          </cell>
          <cell r="V471">
            <v>0</v>
          </cell>
          <cell r="W471">
            <v>0</v>
          </cell>
          <cell r="X471">
            <v>0</v>
          </cell>
        </row>
        <row r="472">
          <cell r="A472">
            <v>0</v>
          </cell>
          <cell r="B472">
            <v>0</v>
          </cell>
          <cell r="C472">
            <v>0</v>
          </cell>
          <cell r="D472">
            <v>0</v>
          </cell>
          <cell r="E472">
            <v>0</v>
          </cell>
          <cell r="F472">
            <v>0</v>
          </cell>
          <cell r="G472">
            <v>0</v>
          </cell>
          <cell r="H472">
            <v>0</v>
          </cell>
          <cell r="J472">
            <v>0</v>
          </cell>
          <cell r="K472">
            <v>0</v>
          </cell>
          <cell r="L472">
            <v>0</v>
          </cell>
          <cell r="N472">
            <v>0</v>
          </cell>
          <cell r="O472">
            <v>0</v>
          </cell>
          <cell r="P472">
            <v>0</v>
          </cell>
          <cell r="R472">
            <v>0</v>
          </cell>
          <cell r="S472">
            <v>0</v>
          </cell>
          <cell r="T472">
            <v>0</v>
          </cell>
          <cell r="V472">
            <v>0</v>
          </cell>
          <cell r="W472">
            <v>0</v>
          </cell>
          <cell r="X472">
            <v>0</v>
          </cell>
        </row>
        <row r="473">
          <cell r="A473">
            <v>0</v>
          </cell>
          <cell r="B473">
            <v>0</v>
          </cell>
          <cell r="C473">
            <v>0</v>
          </cell>
          <cell r="D473">
            <v>0</v>
          </cell>
          <cell r="E473">
            <v>0</v>
          </cell>
          <cell r="F473">
            <v>0</v>
          </cell>
          <cell r="G473">
            <v>0</v>
          </cell>
          <cell r="H473">
            <v>0</v>
          </cell>
          <cell r="J473">
            <v>0</v>
          </cell>
          <cell r="K473">
            <v>0</v>
          </cell>
          <cell r="L473">
            <v>0</v>
          </cell>
          <cell r="N473">
            <v>0</v>
          </cell>
          <cell r="O473">
            <v>0</v>
          </cell>
          <cell r="P473">
            <v>0</v>
          </cell>
          <cell r="R473">
            <v>0</v>
          </cell>
          <cell r="S473">
            <v>0</v>
          </cell>
          <cell r="T473">
            <v>0</v>
          </cell>
          <cell r="V473">
            <v>0</v>
          </cell>
          <cell r="W473">
            <v>0</v>
          </cell>
          <cell r="X473">
            <v>0</v>
          </cell>
        </row>
        <row r="474">
          <cell r="A474">
            <v>0</v>
          </cell>
          <cell r="B474">
            <v>0</v>
          </cell>
          <cell r="C474">
            <v>0</v>
          </cell>
          <cell r="D474">
            <v>0</v>
          </cell>
          <cell r="E474">
            <v>0</v>
          </cell>
          <cell r="F474">
            <v>0</v>
          </cell>
          <cell r="G474">
            <v>0</v>
          </cell>
          <cell r="H474">
            <v>0</v>
          </cell>
          <cell r="J474">
            <v>0</v>
          </cell>
          <cell r="K474">
            <v>0</v>
          </cell>
          <cell r="L474">
            <v>0</v>
          </cell>
          <cell r="N474">
            <v>0</v>
          </cell>
          <cell r="O474">
            <v>0</v>
          </cell>
          <cell r="P474">
            <v>0</v>
          </cell>
          <cell r="R474">
            <v>0</v>
          </cell>
          <cell r="S474">
            <v>0</v>
          </cell>
          <cell r="T474">
            <v>0</v>
          </cell>
          <cell r="V474">
            <v>0</v>
          </cell>
          <cell r="W474">
            <v>0</v>
          </cell>
          <cell r="X474">
            <v>0</v>
          </cell>
        </row>
        <row r="475">
          <cell r="A475">
            <v>0</v>
          </cell>
          <cell r="B475">
            <v>0</v>
          </cell>
          <cell r="C475">
            <v>0</v>
          </cell>
          <cell r="D475">
            <v>0</v>
          </cell>
          <cell r="E475">
            <v>0</v>
          </cell>
          <cell r="F475">
            <v>0</v>
          </cell>
          <cell r="G475">
            <v>0</v>
          </cell>
          <cell r="H475">
            <v>0</v>
          </cell>
          <cell r="J475">
            <v>0</v>
          </cell>
          <cell r="K475">
            <v>0</v>
          </cell>
          <cell r="L475">
            <v>0</v>
          </cell>
          <cell r="N475">
            <v>0</v>
          </cell>
          <cell r="O475">
            <v>0</v>
          </cell>
          <cell r="P475">
            <v>0</v>
          </cell>
          <cell r="R475">
            <v>0</v>
          </cell>
          <cell r="S475">
            <v>0</v>
          </cell>
          <cell r="T475">
            <v>0</v>
          </cell>
          <cell r="V475">
            <v>0</v>
          </cell>
          <cell r="W475">
            <v>0</v>
          </cell>
          <cell r="X475">
            <v>0</v>
          </cell>
        </row>
        <row r="476">
          <cell r="A476">
            <v>0</v>
          </cell>
          <cell r="B476">
            <v>0</v>
          </cell>
          <cell r="C476">
            <v>0</v>
          </cell>
          <cell r="D476">
            <v>0</v>
          </cell>
          <cell r="E476">
            <v>0</v>
          </cell>
          <cell r="F476">
            <v>0</v>
          </cell>
          <cell r="G476">
            <v>0</v>
          </cell>
          <cell r="H476">
            <v>0</v>
          </cell>
          <cell r="J476">
            <v>0</v>
          </cell>
          <cell r="K476">
            <v>0</v>
          </cell>
          <cell r="L476">
            <v>0</v>
          </cell>
          <cell r="N476">
            <v>0</v>
          </cell>
          <cell r="O476">
            <v>0</v>
          </cell>
          <cell r="P476">
            <v>0</v>
          </cell>
          <cell r="R476">
            <v>0</v>
          </cell>
          <cell r="S476">
            <v>0</v>
          </cell>
          <cell r="T476">
            <v>0</v>
          </cell>
          <cell r="V476">
            <v>0</v>
          </cell>
          <cell r="W476">
            <v>0</v>
          </cell>
          <cell r="X476">
            <v>0</v>
          </cell>
        </row>
        <row r="477">
          <cell r="A477">
            <v>0</v>
          </cell>
          <cell r="B477">
            <v>0</v>
          </cell>
          <cell r="C477">
            <v>0</v>
          </cell>
          <cell r="D477">
            <v>0</v>
          </cell>
          <cell r="E477">
            <v>0</v>
          </cell>
          <cell r="F477">
            <v>0</v>
          </cell>
          <cell r="G477">
            <v>0</v>
          </cell>
          <cell r="H477">
            <v>0</v>
          </cell>
          <cell r="J477">
            <v>0</v>
          </cell>
          <cell r="K477">
            <v>0</v>
          </cell>
          <cell r="L477">
            <v>0</v>
          </cell>
          <cell r="N477">
            <v>0</v>
          </cell>
          <cell r="O477">
            <v>0</v>
          </cell>
          <cell r="P477">
            <v>0</v>
          </cell>
          <cell r="R477">
            <v>0</v>
          </cell>
          <cell r="S477">
            <v>0</v>
          </cell>
          <cell r="T477">
            <v>0</v>
          </cell>
          <cell r="V477">
            <v>0</v>
          </cell>
          <cell r="W477">
            <v>0</v>
          </cell>
          <cell r="X477">
            <v>0</v>
          </cell>
        </row>
        <row r="478">
          <cell r="A478">
            <v>0</v>
          </cell>
          <cell r="B478">
            <v>0</v>
          </cell>
          <cell r="C478">
            <v>0</v>
          </cell>
          <cell r="D478">
            <v>0</v>
          </cell>
          <cell r="E478">
            <v>0</v>
          </cell>
          <cell r="F478">
            <v>0</v>
          </cell>
          <cell r="G478">
            <v>0</v>
          </cell>
          <cell r="H478">
            <v>0</v>
          </cell>
          <cell r="J478">
            <v>0</v>
          </cell>
          <cell r="K478">
            <v>0</v>
          </cell>
          <cell r="L478">
            <v>0</v>
          </cell>
          <cell r="N478">
            <v>0</v>
          </cell>
          <cell r="O478">
            <v>0</v>
          </cell>
          <cell r="P478">
            <v>0</v>
          </cell>
          <cell r="R478">
            <v>0</v>
          </cell>
          <cell r="S478">
            <v>0</v>
          </cell>
          <cell r="T478">
            <v>0</v>
          </cell>
          <cell r="V478">
            <v>0</v>
          </cell>
          <cell r="W478">
            <v>0</v>
          </cell>
          <cell r="X478">
            <v>0</v>
          </cell>
        </row>
        <row r="479">
          <cell r="A479">
            <v>0</v>
          </cell>
          <cell r="B479">
            <v>0</v>
          </cell>
          <cell r="C479">
            <v>0</v>
          </cell>
          <cell r="D479">
            <v>0</v>
          </cell>
          <cell r="E479">
            <v>0</v>
          </cell>
          <cell r="F479">
            <v>0</v>
          </cell>
          <cell r="G479">
            <v>0</v>
          </cell>
          <cell r="H479">
            <v>0</v>
          </cell>
          <cell r="J479">
            <v>0</v>
          </cell>
          <cell r="K479">
            <v>0</v>
          </cell>
          <cell r="L479">
            <v>0</v>
          </cell>
          <cell r="N479">
            <v>0</v>
          </cell>
          <cell r="O479">
            <v>0</v>
          </cell>
          <cell r="P479">
            <v>0</v>
          </cell>
          <cell r="R479">
            <v>0</v>
          </cell>
          <cell r="S479">
            <v>0</v>
          </cell>
          <cell r="T479">
            <v>0</v>
          </cell>
          <cell r="V479">
            <v>0</v>
          </cell>
          <cell r="W479">
            <v>0</v>
          </cell>
          <cell r="X479">
            <v>0</v>
          </cell>
        </row>
        <row r="480">
          <cell r="A480">
            <v>0</v>
          </cell>
          <cell r="B480">
            <v>0</v>
          </cell>
          <cell r="C480">
            <v>0</v>
          </cell>
          <cell r="D480">
            <v>0</v>
          </cell>
          <cell r="E480">
            <v>0</v>
          </cell>
          <cell r="F480">
            <v>0</v>
          </cell>
          <cell r="G480">
            <v>0</v>
          </cell>
          <cell r="H480">
            <v>0</v>
          </cell>
          <cell r="J480">
            <v>0</v>
          </cell>
          <cell r="K480">
            <v>0</v>
          </cell>
          <cell r="L480">
            <v>0</v>
          </cell>
          <cell r="N480">
            <v>0</v>
          </cell>
          <cell r="O480">
            <v>0</v>
          </cell>
          <cell r="P480">
            <v>0</v>
          </cell>
          <cell r="R480">
            <v>0</v>
          </cell>
          <cell r="S480">
            <v>0</v>
          </cell>
          <cell r="T480">
            <v>0</v>
          </cell>
          <cell r="V480">
            <v>0</v>
          </cell>
          <cell r="W480">
            <v>0</v>
          </cell>
          <cell r="X480">
            <v>0</v>
          </cell>
        </row>
        <row r="481">
          <cell r="A481">
            <v>0</v>
          </cell>
          <cell r="B481">
            <v>0</v>
          </cell>
          <cell r="C481">
            <v>0</v>
          </cell>
          <cell r="D481">
            <v>0</v>
          </cell>
          <cell r="E481">
            <v>0</v>
          </cell>
          <cell r="F481">
            <v>0</v>
          </cell>
          <cell r="G481">
            <v>0</v>
          </cell>
          <cell r="H481">
            <v>0</v>
          </cell>
          <cell r="J481">
            <v>0</v>
          </cell>
          <cell r="K481">
            <v>0</v>
          </cell>
          <cell r="L481">
            <v>0</v>
          </cell>
          <cell r="N481">
            <v>0</v>
          </cell>
          <cell r="O481">
            <v>0</v>
          </cell>
          <cell r="P481">
            <v>0</v>
          </cell>
          <cell r="R481">
            <v>0</v>
          </cell>
          <cell r="S481">
            <v>0</v>
          </cell>
          <cell r="T481">
            <v>0</v>
          </cell>
          <cell r="V481">
            <v>0</v>
          </cell>
          <cell r="W481">
            <v>0</v>
          </cell>
          <cell r="X481">
            <v>0</v>
          </cell>
        </row>
        <row r="482">
          <cell r="A482">
            <v>0</v>
          </cell>
          <cell r="B482">
            <v>0</v>
          </cell>
          <cell r="C482">
            <v>0</v>
          </cell>
          <cell r="D482">
            <v>0</v>
          </cell>
          <cell r="E482">
            <v>0</v>
          </cell>
          <cell r="F482">
            <v>0</v>
          </cell>
          <cell r="G482">
            <v>0</v>
          </cell>
          <cell r="H482">
            <v>0</v>
          </cell>
          <cell r="J482">
            <v>0</v>
          </cell>
          <cell r="K482">
            <v>0</v>
          </cell>
          <cell r="L482">
            <v>0</v>
          </cell>
          <cell r="N482">
            <v>0</v>
          </cell>
          <cell r="O482">
            <v>0</v>
          </cell>
          <cell r="P482">
            <v>0</v>
          </cell>
          <cell r="R482">
            <v>0</v>
          </cell>
          <cell r="S482">
            <v>0</v>
          </cell>
          <cell r="T482">
            <v>0</v>
          </cell>
          <cell r="V482">
            <v>0</v>
          </cell>
          <cell r="W482">
            <v>0</v>
          </cell>
          <cell r="X482">
            <v>0</v>
          </cell>
        </row>
        <row r="483">
          <cell r="A483">
            <v>0</v>
          </cell>
          <cell r="B483">
            <v>0</v>
          </cell>
          <cell r="C483">
            <v>0</v>
          </cell>
          <cell r="D483">
            <v>0</v>
          </cell>
          <cell r="E483">
            <v>0</v>
          </cell>
          <cell r="F483">
            <v>0</v>
          </cell>
          <cell r="G483">
            <v>0</v>
          </cell>
          <cell r="H483">
            <v>0</v>
          </cell>
          <cell r="J483">
            <v>0</v>
          </cell>
          <cell r="K483">
            <v>0</v>
          </cell>
          <cell r="L483">
            <v>0</v>
          </cell>
          <cell r="N483">
            <v>0</v>
          </cell>
          <cell r="O483">
            <v>0</v>
          </cell>
          <cell r="P483">
            <v>0</v>
          </cell>
          <cell r="R483">
            <v>0</v>
          </cell>
          <cell r="S483">
            <v>0</v>
          </cell>
          <cell r="T483">
            <v>0</v>
          </cell>
          <cell r="V483">
            <v>0</v>
          </cell>
          <cell r="W483">
            <v>0</v>
          </cell>
          <cell r="X483">
            <v>0</v>
          </cell>
        </row>
        <row r="484">
          <cell r="A484">
            <v>0</v>
          </cell>
          <cell r="B484">
            <v>0</v>
          </cell>
          <cell r="C484">
            <v>0</v>
          </cell>
          <cell r="D484">
            <v>0</v>
          </cell>
          <cell r="E484">
            <v>0</v>
          </cell>
          <cell r="F484">
            <v>0</v>
          </cell>
          <cell r="G484">
            <v>0</v>
          </cell>
          <cell r="H484">
            <v>0</v>
          </cell>
          <cell r="J484">
            <v>0</v>
          </cell>
          <cell r="K484">
            <v>0</v>
          </cell>
          <cell r="L484">
            <v>0</v>
          </cell>
          <cell r="N484">
            <v>0</v>
          </cell>
          <cell r="O484">
            <v>0</v>
          </cell>
          <cell r="P484">
            <v>0</v>
          </cell>
          <cell r="R484">
            <v>0</v>
          </cell>
          <cell r="S484">
            <v>0</v>
          </cell>
          <cell r="T484">
            <v>0</v>
          </cell>
          <cell r="V484">
            <v>0</v>
          </cell>
          <cell r="W484">
            <v>0</v>
          </cell>
          <cell r="X484">
            <v>0</v>
          </cell>
        </row>
        <row r="485">
          <cell r="A485">
            <v>0</v>
          </cell>
          <cell r="B485">
            <v>0</v>
          </cell>
          <cell r="C485">
            <v>0</v>
          </cell>
          <cell r="D485">
            <v>0</v>
          </cell>
          <cell r="E485">
            <v>0</v>
          </cell>
          <cell r="F485">
            <v>0</v>
          </cell>
          <cell r="G485">
            <v>0</v>
          </cell>
          <cell r="H485">
            <v>0</v>
          </cell>
          <cell r="J485">
            <v>0</v>
          </cell>
          <cell r="K485">
            <v>0</v>
          </cell>
          <cell r="L485">
            <v>0</v>
          </cell>
          <cell r="N485">
            <v>0</v>
          </cell>
          <cell r="O485">
            <v>0</v>
          </cell>
          <cell r="P485">
            <v>0</v>
          </cell>
          <cell r="R485">
            <v>0</v>
          </cell>
          <cell r="S485">
            <v>0</v>
          </cell>
          <cell r="T485">
            <v>0</v>
          </cell>
          <cell r="V485">
            <v>0</v>
          </cell>
          <cell r="W485">
            <v>0</v>
          </cell>
          <cell r="X485">
            <v>0</v>
          </cell>
        </row>
        <row r="486">
          <cell r="A486">
            <v>0</v>
          </cell>
          <cell r="B486">
            <v>0</v>
          </cell>
          <cell r="C486">
            <v>0</v>
          </cell>
          <cell r="D486">
            <v>0</v>
          </cell>
          <cell r="E486">
            <v>0</v>
          </cell>
          <cell r="F486">
            <v>0</v>
          </cell>
          <cell r="G486">
            <v>0</v>
          </cell>
          <cell r="H486">
            <v>0</v>
          </cell>
          <cell r="J486">
            <v>0</v>
          </cell>
          <cell r="K486">
            <v>0</v>
          </cell>
          <cell r="L486">
            <v>0</v>
          </cell>
          <cell r="N486">
            <v>0</v>
          </cell>
          <cell r="O486">
            <v>0</v>
          </cell>
          <cell r="P486">
            <v>0</v>
          </cell>
          <cell r="R486">
            <v>0</v>
          </cell>
          <cell r="S486">
            <v>0</v>
          </cell>
          <cell r="T486">
            <v>0</v>
          </cell>
          <cell r="V486">
            <v>0</v>
          </cell>
          <cell r="W486">
            <v>0</v>
          </cell>
          <cell r="X486">
            <v>0</v>
          </cell>
        </row>
        <row r="487">
          <cell r="A487">
            <v>0</v>
          </cell>
          <cell r="B487">
            <v>0</v>
          </cell>
          <cell r="C487">
            <v>0</v>
          </cell>
          <cell r="D487">
            <v>0</v>
          </cell>
          <cell r="E487">
            <v>0</v>
          </cell>
          <cell r="F487">
            <v>0</v>
          </cell>
          <cell r="G487">
            <v>0</v>
          </cell>
          <cell r="H487">
            <v>0</v>
          </cell>
          <cell r="J487">
            <v>0</v>
          </cell>
          <cell r="K487">
            <v>0</v>
          </cell>
          <cell r="L487">
            <v>0</v>
          </cell>
          <cell r="N487">
            <v>0</v>
          </cell>
          <cell r="O487">
            <v>0</v>
          </cell>
          <cell r="P487">
            <v>0</v>
          </cell>
          <cell r="R487">
            <v>0</v>
          </cell>
          <cell r="S487">
            <v>0</v>
          </cell>
          <cell r="T487">
            <v>0</v>
          </cell>
          <cell r="V487">
            <v>0</v>
          </cell>
          <cell r="W487">
            <v>0</v>
          </cell>
          <cell r="X487">
            <v>0</v>
          </cell>
        </row>
        <row r="488">
          <cell r="A488">
            <v>0</v>
          </cell>
          <cell r="B488">
            <v>0</v>
          </cell>
          <cell r="C488">
            <v>0</v>
          </cell>
          <cell r="D488">
            <v>0</v>
          </cell>
          <cell r="E488">
            <v>0</v>
          </cell>
          <cell r="F488">
            <v>0</v>
          </cell>
          <cell r="G488">
            <v>0</v>
          </cell>
          <cell r="H488">
            <v>0</v>
          </cell>
          <cell r="J488">
            <v>0</v>
          </cell>
          <cell r="K488">
            <v>0</v>
          </cell>
          <cell r="L488">
            <v>0</v>
          </cell>
          <cell r="N488">
            <v>0</v>
          </cell>
          <cell r="O488">
            <v>0</v>
          </cell>
          <cell r="P488">
            <v>0</v>
          </cell>
          <cell r="R488">
            <v>0</v>
          </cell>
          <cell r="S488">
            <v>0</v>
          </cell>
          <cell r="T488">
            <v>0</v>
          </cell>
          <cell r="V488">
            <v>0</v>
          </cell>
          <cell r="W488">
            <v>0</v>
          </cell>
          <cell r="X488">
            <v>0</v>
          </cell>
        </row>
        <row r="489">
          <cell r="A489">
            <v>0</v>
          </cell>
          <cell r="B489">
            <v>0</v>
          </cell>
          <cell r="C489">
            <v>0</v>
          </cell>
          <cell r="D489">
            <v>0</v>
          </cell>
          <cell r="E489">
            <v>0</v>
          </cell>
          <cell r="F489">
            <v>0</v>
          </cell>
          <cell r="G489">
            <v>0</v>
          </cell>
          <cell r="H489">
            <v>0</v>
          </cell>
          <cell r="J489">
            <v>0</v>
          </cell>
          <cell r="K489">
            <v>0</v>
          </cell>
          <cell r="L489">
            <v>0</v>
          </cell>
          <cell r="N489">
            <v>0</v>
          </cell>
          <cell r="O489">
            <v>0</v>
          </cell>
          <cell r="P489">
            <v>0</v>
          </cell>
          <cell r="R489">
            <v>0</v>
          </cell>
          <cell r="S489">
            <v>0</v>
          </cell>
          <cell r="T489">
            <v>0</v>
          </cell>
          <cell r="V489">
            <v>0</v>
          </cell>
          <cell r="W489">
            <v>0</v>
          </cell>
          <cell r="X489">
            <v>0</v>
          </cell>
        </row>
        <row r="490">
          <cell r="A490">
            <v>0</v>
          </cell>
          <cell r="B490">
            <v>0</v>
          </cell>
          <cell r="C490">
            <v>0</v>
          </cell>
          <cell r="D490">
            <v>0</v>
          </cell>
          <cell r="E490">
            <v>0</v>
          </cell>
          <cell r="F490">
            <v>0</v>
          </cell>
          <cell r="G490">
            <v>0</v>
          </cell>
          <cell r="H490">
            <v>0</v>
          </cell>
          <cell r="J490">
            <v>0</v>
          </cell>
          <cell r="K490">
            <v>0</v>
          </cell>
          <cell r="L490">
            <v>0</v>
          </cell>
          <cell r="N490">
            <v>0</v>
          </cell>
          <cell r="O490">
            <v>0</v>
          </cell>
          <cell r="P490">
            <v>0</v>
          </cell>
          <cell r="R490">
            <v>0</v>
          </cell>
          <cell r="S490">
            <v>0</v>
          </cell>
          <cell r="T490">
            <v>0</v>
          </cell>
          <cell r="V490">
            <v>0</v>
          </cell>
          <cell r="W490">
            <v>0</v>
          </cell>
          <cell r="X490">
            <v>0</v>
          </cell>
        </row>
        <row r="491">
          <cell r="A491">
            <v>0</v>
          </cell>
          <cell r="B491">
            <v>0</v>
          </cell>
          <cell r="C491">
            <v>0</v>
          </cell>
          <cell r="D491">
            <v>0</v>
          </cell>
          <cell r="E491">
            <v>0</v>
          </cell>
          <cell r="F491">
            <v>0</v>
          </cell>
          <cell r="G491">
            <v>0</v>
          </cell>
          <cell r="H491">
            <v>0</v>
          </cell>
          <cell r="J491">
            <v>0</v>
          </cell>
          <cell r="K491">
            <v>0</v>
          </cell>
          <cell r="L491">
            <v>0</v>
          </cell>
          <cell r="N491">
            <v>0</v>
          </cell>
          <cell r="O491">
            <v>0</v>
          </cell>
          <cell r="P491">
            <v>0</v>
          </cell>
          <cell r="R491">
            <v>0</v>
          </cell>
          <cell r="S491">
            <v>0</v>
          </cell>
          <cell r="T491">
            <v>0</v>
          </cell>
          <cell r="V491">
            <v>0</v>
          </cell>
          <cell r="W491">
            <v>0</v>
          </cell>
          <cell r="X491">
            <v>0</v>
          </cell>
        </row>
        <row r="492">
          <cell r="A492">
            <v>0</v>
          </cell>
          <cell r="B492">
            <v>0</v>
          </cell>
          <cell r="C492">
            <v>0</v>
          </cell>
          <cell r="D492">
            <v>0</v>
          </cell>
          <cell r="E492">
            <v>0</v>
          </cell>
          <cell r="F492">
            <v>0</v>
          </cell>
          <cell r="G492">
            <v>0</v>
          </cell>
          <cell r="H492">
            <v>0</v>
          </cell>
          <cell r="J492">
            <v>0</v>
          </cell>
          <cell r="K492">
            <v>0</v>
          </cell>
          <cell r="L492">
            <v>0</v>
          </cell>
          <cell r="N492">
            <v>0</v>
          </cell>
          <cell r="O492">
            <v>0</v>
          </cell>
          <cell r="P492">
            <v>0</v>
          </cell>
          <cell r="R492">
            <v>0</v>
          </cell>
          <cell r="S492">
            <v>0</v>
          </cell>
          <cell r="T492">
            <v>0</v>
          </cell>
          <cell r="V492">
            <v>0</v>
          </cell>
          <cell r="W492">
            <v>0</v>
          </cell>
          <cell r="X492">
            <v>0</v>
          </cell>
        </row>
        <row r="493">
          <cell r="A493">
            <v>0</v>
          </cell>
          <cell r="B493">
            <v>0</v>
          </cell>
          <cell r="C493">
            <v>0</v>
          </cell>
          <cell r="D493">
            <v>0</v>
          </cell>
          <cell r="E493">
            <v>0</v>
          </cell>
          <cell r="F493">
            <v>0</v>
          </cell>
          <cell r="G493">
            <v>0</v>
          </cell>
          <cell r="H493">
            <v>0</v>
          </cell>
          <cell r="J493">
            <v>0</v>
          </cell>
          <cell r="K493">
            <v>0</v>
          </cell>
          <cell r="L493">
            <v>0</v>
          </cell>
          <cell r="N493">
            <v>0</v>
          </cell>
          <cell r="O493">
            <v>0</v>
          </cell>
          <cell r="P493">
            <v>0</v>
          </cell>
          <cell r="R493">
            <v>0</v>
          </cell>
          <cell r="S493">
            <v>0</v>
          </cell>
          <cell r="T493">
            <v>0</v>
          </cell>
          <cell r="V493">
            <v>0</v>
          </cell>
          <cell r="W493">
            <v>0</v>
          </cell>
          <cell r="X493">
            <v>0</v>
          </cell>
        </row>
        <row r="494">
          <cell r="A494">
            <v>0</v>
          </cell>
          <cell r="B494">
            <v>0</v>
          </cell>
          <cell r="C494">
            <v>0</v>
          </cell>
          <cell r="D494">
            <v>0</v>
          </cell>
          <cell r="E494">
            <v>0</v>
          </cell>
          <cell r="F494">
            <v>0</v>
          </cell>
          <cell r="G494">
            <v>0</v>
          </cell>
          <cell r="H494">
            <v>0</v>
          </cell>
          <cell r="J494">
            <v>0</v>
          </cell>
          <cell r="K494">
            <v>0</v>
          </cell>
          <cell r="L494">
            <v>0</v>
          </cell>
          <cell r="N494">
            <v>0</v>
          </cell>
          <cell r="O494">
            <v>0</v>
          </cell>
          <cell r="P494">
            <v>0</v>
          </cell>
          <cell r="R494">
            <v>0</v>
          </cell>
          <cell r="S494">
            <v>0</v>
          </cell>
          <cell r="T494">
            <v>0</v>
          </cell>
          <cell r="V494">
            <v>0</v>
          </cell>
          <cell r="W494">
            <v>0</v>
          </cell>
          <cell r="X494">
            <v>0</v>
          </cell>
        </row>
        <row r="495">
          <cell r="A495">
            <v>0</v>
          </cell>
          <cell r="B495">
            <v>0</v>
          </cell>
          <cell r="C495">
            <v>0</v>
          </cell>
          <cell r="D495">
            <v>0</v>
          </cell>
          <cell r="E495">
            <v>0</v>
          </cell>
          <cell r="F495">
            <v>0</v>
          </cell>
          <cell r="G495">
            <v>0</v>
          </cell>
          <cell r="H495">
            <v>0</v>
          </cell>
          <cell r="J495">
            <v>0</v>
          </cell>
          <cell r="K495">
            <v>0</v>
          </cell>
          <cell r="L495">
            <v>0</v>
          </cell>
          <cell r="N495">
            <v>0</v>
          </cell>
          <cell r="O495">
            <v>0</v>
          </cell>
          <cell r="P495">
            <v>0</v>
          </cell>
          <cell r="R495">
            <v>0</v>
          </cell>
          <cell r="S495">
            <v>0</v>
          </cell>
          <cell r="T495">
            <v>0</v>
          </cell>
          <cell r="V495">
            <v>0</v>
          </cell>
          <cell r="W495">
            <v>0</v>
          </cell>
          <cell r="X495">
            <v>0</v>
          </cell>
        </row>
        <row r="496">
          <cell r="A496">
            <v>0</v>
          </cell>
          <cell r="B496">
            <v>0</v>
          </cell>
          <cell r="C496">
            <v>0</v>
          </cell>
          <cell r="D496">
            <v>0</v>
          </cell>
          <cell r="E496">
            <v>0</v>
          </cell>
          <cell r="F496">
            <v>0</v>
          </cell>
          <cell r="G496">
            <v>0</v>
          </cell>
          <cell r="H496">
            <v>0</v>
          </cell>
          <cell r="J496">
            <v>0</v>
          </cell>
          <cell r="K496">
            <v>0</v>
          </cell>
          <cell r="L496">
            <v>0</v>
          </cell>
          <cell r="N496">
            <v>0</v>
          </cell>
          <cell r="O496">
            <v>0</v>
          </cell>
          <cell r="P496">
            <v>0</v>
          </cell>
          <cell r="R496">
            <v>0</v>
          </cell>
          <cell r="S496">
            <v>0</v>
          </cell>
          <cell r="T496">
            <v>0</v>
          </cell>
          <cell r="V496">
            <v>0</v>
          </cell>
          <cell r="W496">
            <v>0</v>
          </cell>
          <cell r="X496">
            <v>0</v>
          </cell>
        </row>
        <row r="497">
          <cell r="A497">
            <v>0</v>
          </cell>
          <cell r="B497">
            <v>0</v>
          </cell>
          <cell r="C497">
            <v>0</v>
          </cell>
          <cell r="D497">
            <v>0</v>
          </cell>
          <cell r="E497">
            <v>0</v>
          </cell>
          <cell r="F497">
            <v>0</v>
          </cell>
          <cell r="G497">
            <v>0</v>
          </cell>
          <cell r="H497">
            <v>0</v>
          </cell>
          <cell r="J497">
            <v>0</v>
          </cell>
          <cell r="K497">
            <v>0</v>
          </cell>
          <cell r="L497">
            <v>0</v>
          </cell>
          <cell r="N497">
            <v>0</v>
          </cell>
          <cell r="O497">
            <v>0</v>
          </cell>
          <cell r="P497">
            <v>0</v>
          </cell>
          <cell r="R497">
            <v>0</v>
          </cell>
          <cell r="S497">
            <v>0</v>
          </cell>
          <cell r="T497">
            <v>0</v>
          </cell>
          <cell r="V497">
            <v>0</v>
          </cell>
          <cell r="W497">
            <v>0</v>
          </cell>
          <cell r="X497">
            <v>0</v>
          </cell>
        </row>
        <row r="498">
          <cell r="A498">
            <v>0</v>
          </cell>
          <cell r="B498">
            <v>0</v>
          </cell>
          <cell r="C498">
            <v>0</v>
          </cell>
          <cell r="D498">
            <v>0</v>
          </cell>
          <cell r="E498">
            <v>0</v>
          </cell>
          <cell r="F498">
            <v>0</v>
          </cell>
          <cell r="G498">
            <v>0</v>
          </cell>
          <cell r="H498">
            <v>0</v>
          </cell>
          <cell r="J498">
            <v>0</v>
          </cell>
          <cell r="K498">
            <v>0</v>
          </cell>
          <cell r="L498">
            <v>0</v>
          </cell>
          <cell r="N498">
            <v>0</v>
          </cell>
          <cell r="O498">
            <v>0</v>
          </cell>
          <cell r="P498">
            <v>0</v>
          </cell>
          <cell r="R498">
            <v>0</v>
          </cell>
          <cell r="S498">
            <v>0</v>
          </cell>
          <cell r="T498">
            <v>0</v>
          </cell>
          <cell r="V498">
            <v>0</v>
          </cell>
          <cell r="W498">
            <v>0</v>
          </cell>
          <cell r="X498">
            <v>0</v>
          </cell>
        </row>
        <row r="499">
          <cell r="A499">
            <v>0</v>
          </cell>
          <cell r="B499">
            <v>0</v>
          </cell>
          <cell r="C499">
            <v>0</v>
          </cell>
          <cell r="D499">
            <v>0</v>
          </cell>
          <cell r="E499">
            <v>0</v>
          </cell>
          <cell r="F499">
            <v>0</v>
          </cell>
          <cell r="G499">
            <v>0</v>
          </cell>
          <cell r="H499">
            <v>0</v>
          </cell>
          <cell r="J499">
            <v>0</v>
          </cell>
          <cell r="K499">
            <v>0</v>
          </cell>
          <cell r="L499">
            <v>0</v>
          </cell>
          <cell r="N499">
            <v>0</v>
          </cell>
          <cell r="O499">
            <v>0</v>
          </cell>
          <cell r="P499">
            <v>0</v>
          </cell>
          <cell r="R499">
            <v>0</v>
          </cell>
          <cell r="S499">
            <v>0</v>
          </cell>
          <cell r="T499">
            <v>0</v>
          </cell>
          <cell r="V499">
            <v>0</v>
          </cell>
          <cell r="W499">
            <v>0</v>
          </cell>
          <cell r="X499">
            <v>0</v>
          </cell>
        </row>
        <row r="500">
          <cell r="A500">
            <v>0</v>
          </cell>
          <cell r="B500">
            <v>0</v>
          </cell>
          <cell r="C500">
            <v>0</v>
          </cell>
          <cell r="D500">
            <v>0</v>
          </cell>
          <cell r="E500">
            <v>0</v>
          </cell>
          <cell r="F500">
            <v>0</v>
          </cell>
          <cell r="G500">
            <v>0</v>
          </cell>
          <cell r="H500">
            <v>0</v>
          </cell>
          <cell r="J500">
            <v>0</v>
          </cell>
          <cell r="K500">
            <v>0</v>
          </cell>
          <cell r="L500">
            <v>0</v>
          </cell>
          <cell r="N500">
            <v>0</v>
          </cell>
          <cell r="O500">
            <v>0</v>
          </cell>
          <cell r="P500">
            <v>0</v>
          </cell>
          <cell r="R500">
            <v>0</v>
          </cell>
          <cell r="S500">
            <v>0</v>
          </cell>
          <cell r="T500">
            <v>0</v>
          </cell>
          <cell r="V500">
            <v>0</v>
          </cell>
          <cell r="W500">
            <v>0</v>
          </cell>
          <cell r="X500">
            <v>0</v>
          </cell>
        </row>
        <row r="501">
          <cell r="A501">
            <v>0</v>
          </cell>
          <cell r="B501">
            <v>0</v>
          </cell>
          <cell r="C501">
            <v>0</v>
          </cell>
          <cell r="D501">
            <v>0</v>
          </cell>
          <cell r="E501">
            <v>0</v>
          </cell>
          <cell r="F501">
            <v>0</v>
          </cell>
          <cell r="G501">
            <v>0</v>
          </cell>
          <cell r="H501">
            <v>0</v>
          </cell>
          <cell r="J501">
            <v>0</v>
          </cell>
          <cell r="K501">
            <v>0</v>
          </cell>
          <cell r="L501">
            <v>0</v>
          </cell>
          <cell r="N501">
            <v>0</v>
          </cell>
          <cell r="O501">
            <v>0</v>
          </cell>
          <cell r="P501">
            <v>0</v>
          </cell>
          <cell r="R501">
            <v>0</v>
          </cell>
          <cell r="S501">
            <v>0</v>
          </cell>
          <cell r="T501">
            <v>0</v>
          </cell>
          <cell r="V501">
            <v>0</v>
          </cell>
          <cell r="W501">
            <v>0</v>
          </cell>
          <cell r="X501">
            <v>0</v>
          </cell>
        </row>
        <row r="502">
          <cell r="A502">
            <v>0</v>
          </cell>
          <cell r="B502">
            <v>0</v>
          </cell>
          <cell r="C502">
            <v>0</v>
          </cell>
          <cell r="D502">
            <v>0</v>
          </cell>
          <cell r="E502">
            <v>0</v>
          </cell>
          <cell r="F502">
            <v>0</v>
          </cell>
          <cell r="G502">
            <v>0</v>
          </cell>
          <cell r="H502">
            <v>0</v>
          </cell>
          <cell r="J502">
            <v>0</v>
          </cell>
          <cell r="K502">
            <v>0</v>
          </cell>
          <cell r="L502">
            <v>0</v>
          </cell>
          <cell r="N502">
            <v>0</v>
          </cell>
          <cell r="O502">
            <v>0</v>
          </cell>
          <cell r="P502">
            <v>0</v>
          </cell>
          <cell r="R502">
            <v>0</v>
          </cell>
          <cell r="S502">
            <v>0</v>
          </cell>
          <cell r="T502">
            <v>0</v>
          </cell>
          <cell r="V502">
            <v>0</v>
          </cell>
          <cell r="W502">
            <v>0</v>
          </cell>
          <cell r="X502">
            <v>0</v>
          </cell>
        </row>
        <row r="503">
          <cell r="A503">
            <v>0</v>
          </cell>
          <cell r="B503">
            <v>0</v>
          </cell>
          <cell r="C503">
            <v>0</v>
          </cell>
          <cell r="D503">
            <v>0</v>
          </cell>
          <cell r="E503">
            <v>0</v>
          </cell>
          <cell r="F503">
            <v>0</v>
          </cell>
          <cell r="G503">
            <v>0</v>
          </cell>
          <cell r="H503">
            <v>0</v>
          </cell>
          <cell r="J503">
            <v>0</v>
          </cell>
          <cell r="K503">
            <v>0</v>
          </cell>
          <cell r="L503">
            <v>0</v>
          </cell>
          <cell r="N503">
            <v>0</v>
          </cell>
          <cell r="O503">
            <v>0</v>
          </cell>
          <cell r="P503">
            <v>0</v>
          </cell>
          <cell r="R503">
            <v>0</v>
          </cell>
          <cell r="S503">
            <v>0</v>
          </cell>
          <cell r="T503">
            <v>0</v>
          </cell>
          <cell r="V503">
            <v>0</v>
          </cell>
          <cell r="W503">
            <v>0</v>
          </cell>
          <cell r="X503">
            <v>0</v>
          </cell>
        </row>
        <row r="504">
          <cell r="A504">
            <v>0</v>
          </cell>
          <cell r="B504">
            <v>0</v>
          </cell>
          <cell r="C504">
            <v>0</v>
          </cell>
          <cell r="D504">
            <v>0</v>
          </cell>
          <cell r="E504">
            <v>0</v>
          </cell>
          <cell r="F504">
            <v>0</v>
          </cell>
          <cell r="G504">
            <v>0</v>
          </cell>
          <cell r="H504">
            <v>0</v>
          </cell>
          <cell r="J504">
            <v>0</v>
          </cell>
          <cell r="K504">
            <v>0</v>
          </cell>
          <cell r="L504">
            <v>0</v>
          </cell>
          <cell r="N504">
            <v>0</v>
          </cell>
          <cell r="O504">
            <v>0</v>
          </cell>
          <cell r="P504">
            <v>0</v>
          </cell>
          <cell r="R504">
            <v>0</v>
          </cell>
          <cell r="S504">
            <v>0</v>
          </cell>
          <cell r="T504">
            <v>0</v>
          </cell>
          <cell r="V504">
            <v>0</v>
          </cell>
          <cell r="W504">
            <v>0</v>
          </cell>
          <cell r="X504">
            <v>0</v>
          </cell>
        </row>
        <row r="505">
          <cell r="A505">
            <v>0</v>
          </cell>
          <cell r="B505">
            <v>0</v>
          </cell>
          <cell r="C505">
            <v>0</v>
          </cell>
          <cell r="D505">
            <v>0</v>
          </cell>
          <cell r="E505">
            <v>0</v>
          </cell>
          <cell r="F505">
            <v>0</v>
          </cell>
          <cell r="G505">
            <v>0</v>
          </cell>
          <cell r="H505">
            <v>0</v>
          </cell>
          <cell r="J505">
            <v>0</v>
          </cell>
          <cell r="K505">
            <v>0</v>
          </cell>
          <cell r="L505">
            <v>0</v>
          </cell>
          <cell r="N505">
            <v>0</v>
          </cell>
          <cell r="O505">
            <v>0</v>
          </cell>
          <cell r="P505">
            <v>0</v>
          </cell>
          <cell r="R505">
            <v>0</v>
          </cell>
          <cell r="S505">
            <v>0</v>
          </cell>
          <cell r="T505">
            <v>0</v>
          </cell>
          <cell r="V505">
            <v>0</v>
          </cell>
          <cell r="W505">
            <v>0</v>
          </cell>
          <cell r="X505">
            <v>0</v>
          </cell>
        </row>
        <row r="506">
          <cell r="A506">
            <v>0</v>
          </cell>
          <cell r="B506">
            <v>0</v>
          </cell>
          <cell r="C506">
            <v>0</v>
          </cell>
          <cell r="D506">
            <v>0</v>
          </cell>
          <cell r="E506">
            <v>0</v>
          </cell>
          <cell r="F506">
            <v>0</v>
          </cell>
          <cell r="G506">
            <v>0</v>
          </cell>
          <cell r="H506">
            <v>0</v>
          </cell>
          <cell r="J506">
            <v>0</v>
          </cell>
          <cell r="K506">
            <v>0</v>
          </cell>
          <cell r="L506">
            <v>0</v>
          </cell>
          <cell r="N506">
            <v>0</v>
          </cell>
          <cell r="O506">
            <v>0</v>
          </cell>
          <cell r="P506">
            <v>0</v>
          </cell>
          <cell r="R506">
            <v>0</v>
          </cell>
          <cell r="S506">
            <v>0</v>
          </cell>
          <cell r="T506">
            <v>0</v>
          </cell>
          <cell r="V506">
            <v>0</v>
          </cell>
          <cell r="W506">
            <v>0</v>
          </cell>
          <cell r="X506">
            <v>0</v>
          </cell>
        </row>
        <row r="507">
          <cell r="A507">
            <v>0</v>
          </cell>
          <cell r="B507">
            <v>0</v>
          </cell>
          <cell r="C507">
            <v>0</v>
          </cell>
          <cell r="D507">
            <v>0</v>
          </cell>
          <cell r="E507">
            <v>0</v>
          </cell>
          <cell r="F507">
            <v>0</v>
          </cell>
          <cell r="G507">
            <v>0</v>
          </cell>
          <cell r="H507">
            <v>0</v>
          </cell>
          <cell r="J507">
            <v>0</v>
          </cell>
          <cell r="K507">
            <v>0</v>
          </cell>
          <cell r="L507">
            <v>0</v>
          </cell>
          <cell r="N507">
            <v>0</v>
          </cell>
          <cell r="O507">
            <v>0</v>
          </cell>
          <cell r="P507">
            <v>0</v>
          </cell>
          <cell r="R507">
            <v>0</v>
          </cell>
          <cell r="S507">
            <v>0</v>
          </cell>
          <cell r="T507">
            <v>0</v>
          </cell>
          <cell r="V507">
            <v>0</v>
          </cell>
          <cell r="W507">
            <v>0</v>
          </cell>
          <cell r="X507">
            <v>0</v>
          </cell>
        </row>
        <row r="508">
          <cell r="A508">
            <v>0</v>
          </cell>
          <cell r="B508">
            <v>0</v>
          </cell>
          <cell r="C508">
            <v>0</v>
          </cell>
          <cell r="D508">
            <v>0</v>
          </cell>
          <cell r="E508">
            <v>0</v>
          </cell>
          <cell r="F508">
            <v>0</v>
          </cell>
          <cell r="G508">
            <v>0</v>
          </cell>
          <cell r="H508">
            <v>0</v>
          </cell>
          <cell r="J508">
            <v>0</v>
          </cell>
          <cell r="K508">
            <v>0</v>
          </cell>
          <cell r="L508">
            <v>0</v>
          </cell>
          <cell r="N508">
            <v>0</v>
          </cell>
          <cell r="O508">
            <v>0</v>
          </cell>
          <cell r="P508">
            <v>0</v>
          </cell>
          <cell r="R508">
            <v>0</v>
          </cell>
          <cell r="S508">
            <v>0</v>
          </cell>
          <cell r="T508">
            <v>0</v>
          </cell>
          <cell r="V508">
            <v>0</v>
          </cell>
          <cell r="W508">
            <v>0</v>
          </cell>
          <cell r="X508">
            <v>0</v>
          </cell>
        </row>
        <row r="509">
          <cell r="A509">
            <v>0</v>
          </cell>
          <cell r="B509">
            <v>0</v>
          </cell>
          <cell r="C509">
            <v>0</v>
          </cell>
          <cell r="D509">
            <v>0</v>
          </cell>
          <cell r="E509">
            <v>0</v>
          </cell>
          <cell r="F509">
            <v>0</v>
          </cell>
          <cell r="G509">
            <v>0</v>
          </cell>
          <cell r="H509">
            <v>0</v>
          </cell>
          <cell r="J509">
            <v>0</v>
          </cell>
          <cell r="K509">
            <v>0</v>
          </cell>
          <cell r="L509">
            <v>0</v>
          </cell>
          <cell r="N509">
            <v>0</v>
          </cell>
          <cell r="O509">
            <v>0</v>
          </cell>
          <cell r="P509">
            <v>0</v>
          </cell>
          <cell r="R509">
            <v>0</v>
          </cell>
          <cell r="S509">
            <v>0</v>
          </cell>
          <cell r="T509">
            <v>0</v>
          </cell>
          <cell r="V509">
            <v>0</v>
          </cell>
          <cell r="W509">
            <v>0</v>
          </cell>
          <cell r="X509">
            <v>0</v>
          </cell>
        </row>
        <row r="510">
          <cell r="A510">
            <v>0</v>
          </cell>
          <cell r="B510">
            <v>0</v>
          </cell>
          <cell r="C510">
            <v>0</v>
          </cell>
          <cell r="D510">
            <v>0</v>
          </cell>
          <cell r="E510">
            <v>0</v>
          </cell>
          <cell r="F510">
            <v>0</v>
          </cell>
          <cell r="G510">
            <v>0</v>
          </cell>
          <cell r="H510">
            <v>0</v>
          </cell>
          <cell r="J510">
            <v>0</v>
          </cell>
          <cell r="K510">
            <v>0</v>
          </cell>
          <cell r="L510">
            <v>0</v>
          </cell>
          <cell r="N510">
            <v>0</v>
          </cell>
          <cell r="O510">
            <v>0</v>
          </cell>
          <cell r="P510">
            <v>0</v>
          </cell>
          <cell r="R510">
            <v>0</v>
          </cell>
          <cell r="S510">
            <v>0</v>
          </cell>
          <cell r="T510">
            <v>0</v>
          </cell>
          <cell r="V510">
            <v>0</v>
          </cell>
          <cell r="W510">
            <v>0</v>
          </cell>
          <cell r="X510">
            <v>0</v>
          </cell>
        </row>
        <row r="511">
          <cell r="A511">
            <v>0</v>
          </cell>
          <cell r="B511">
            <v>0</v>
          </cell>
          <cell r="C511">
            <v>0</v>
          </cell>
          <cell r="D511">
            <v>0</v>
          </cell>
          <cell r="E511">
            <v>0</v>
          </cell>
          <cell r="F511">
            <v>0</v>
          </cell>
          <cell r="G511">
            <v>0</v>
          </cell>
          <cell r="H511">
            <v>0</v>
          </cell>
          <cell r="J511">
            <v>0</v>
          </cell>
          <cell r="K511">
            <v>0</v>
          </cell>
          <cell r="L511">
            <v>0</v>
          </cell>
          <cell r="N511">
            <v>0</v>
          </cell>
          <cell r="O511">
            <v>0</v>
          </cell>
          <cell r="P511">
            <v>0</v>
          </cell>
          <cell r="R511">
            <v>0</v>
          </cell>
          <cell r="S511">
            <v>0</v>
          </cell>
          <cell r="T511">
            <v>0</v>
          </cell>
          <cell r="V511">
            <v>0</v>
          </cell>
          <cell r="W511">
            <v>0</v>
          </cell>
          <cell r="X511">
            <v>0</v>
          </cell>
        </row>
        <row r="512">
          <cell r="A512">
            <v>0</v>
          </cell>
          <cell r="B512">
            <v>0</v>
          </cell>
          <cell r="C512">
            <v>0</v>
          </cell>
          <cell r="D512">
            <v>0</v>
          </cell>
          <cell r="E512">
            <v>0</v>
          </cell>
          <cell r="F512">
            <v>0</v>
          </cell>
          <cell r="G512">
            <v>0</v>
          </cell>
          <cell r="H512">
            <v>0</v>
          </cell>
          <cell r="J512">
            <v>0</v>
          </cell>
          <cell r="K512">
            <v>0</v>
          </cell>
          <cell r="L512">
            <v>0</v>
          </cell>
          <cell r="N512">
            <v>0</v>
          </cell>
          <cell r="O512">
            <v>0</v>
          </cell>
          <cell r="P512">
            <v>0</v>
          </cell>
          <cell r="R512">
            <v>0</v>
          </cell>
          <cell r="S512">
            <v>0</v>
          </cell>
          <cell r="T512">
            <v>0</v>
          </cell>
          <cell r="V512">
            <v>0</v>
          </cell>
          <cell r="W512">
            <v>0</v>
          </cell>
          <cell r="X512">
            <v>0</v>
          </cell>
        </row>
        <row r="513">
          <cell r="A513">
            <v>0</v>
          </cell>
          <cell r="B513">
            <v>0</v>
          </cell>
          <cell r="C513">
            <v>0</v>
          </cell>
          <cell r="D513">
            <v>0</v>
          </cell>
          <cell r="E513">
            <v>0</v>
          </cell>
          <cell r="F513">
            <v>0</v>
          </cell>
          <cell r="G513">
            <v>0</v>
          </cell>
          <cell r="H513">
            <v>0</v>
          </cell>
          <cell r="J513">
            <v>0</v>
          </cell>
          <cell r="K513">
            <v>0</v>
          </cell>
          <cell r="L513">
            <v>0</v>
          </cell>
          <cell r="N513">
            <v>0</v>
          </cell>
          <cell r="O513">
            <v>0</v>
          </cell>
          <cell r="P513">
            <v>0</v>
          </cell>
          <cell r="R513">
            <v>0</v>
          </cell>
          <cell r="S513">
            <v>0</v>
          </cell>
          <cell r="T513">
            <v>0</v>
          </cell>
          <cell r="V513">
            <v>0</v>
          </cell>
          <cell r="W513">
            <v>0</v>
          </cell>
          <cell r="X513">
            <v>0</v>
          </cell>
        </row>
        <row r="514">
          <cell r="A514">
            <v>0</v>
          </cell>
          <cell r="B514">
            <v>0</v>
          </cell>
          <cell r="C514">
            <v>0</v>
          </cell>
          <cell r="D514">
            <v>0</v>
          </cell>
          <cell r="E514">
            <v>0</v>
          </cell>
          <cell r="F514">
            <v>0</v>
          </cell>
          <cell r="G514">
            <v>0</v>
          </cell>
          <cell r="H514">
            <v>0</v>
          </cell>
          <cell r="J514">
            <v>0</v>
          </cell>
          <cell r="K514">
            <v>0</v>
          </cell>
          <cell r="L514">
            <v>0</v>
          </cell>
          <cell r="N514">
            <v>0</v>
          </cell>
          <cell r="O514">
            <v>0</v>
          </cell>
          <cell r="P514">
            <v>0</v>
          </cell>
          <cell r="R514">
            <v>0</v>
          </cell>
          <cell r="S514">
            <v>0</v>
          </cell>
          <cell r="T514">
            <v>0</v>
          </cell>
          <cell r="V514">
            <v>0</v>
          </cell>
          <cell r="W514">
            <v>0</v>
          </cell>
          <cell r="X514">
            <v>0</v>
          </cell>
        </row>
        <row r="515">
          <cell r="A515">
            <v>0</v>
          </cell>
          <cell r="B515">
            <v>0</v>
          </cell>
          <cell r="C515">
            <v>0</v>
          </cell>
          <cell r="D515">
            <v>0</v>
          </cell>
          <cell r="E515">
            <v>0</v>
          </cell>
          <cell r="F515">
            <v>0</v>
          </cell>
          <cell r="G515">
            <v>0</v>
          </cell>
          <cell r="H515">
            <v>0</v>
          </cell>
          <cell r="J515">
            <v>0</v>
          </cell>
          <cell r="K515">
            <v>0</v>
          </cell>
          <cell r="L515">
            <v>0</v>
          </cell>
          <cell r="N515">
            <v>0</v>
          </cell>
          <cell r="O515">
            <v>0</v>
          </cell>
          <cell r="P515">
            <v>0</v>
          </cell>
          <cell r="R515">
            <v>0</v>
          </cell>
          <cell r="S515">
            <v>0</v>
          </cell>
          <cell r="T515">
            <v>0</v>
          </cell>
          <cell r="V515">
            <v>0</v>
          </cell>
          <cell r="W515">
            <v>0</v>
          </cell>
          <cell r="X515">
            <v>0</v>
          </cell>
        </row>
        <row r="516">
          <cell r="A516">
            <v>0</v>
          </cell>
          <cell r="B516">
            <v>0</v>
          </cell>
          <cell r="C516">
            <v>0</v>
          </cell>
          <cell r="D516">
            <v>0</v>
          </cell>
          <cell r="E516">
            <v>0</v>
          </cell>
          <cell r="F516">
            <v>0</v>
          </cell>
          <cell r="G516">
            <v>0</v>
          </cell>
          <cell r="H516">
            <v>0</v>
          </cell>
          <cell r="J516">
            <v>0</v>
          </cell>
          <cell r="K516">
            <v>0</v>
          </cell>
          <cell r="L516">
            <v>0</v>
          </cell>
          <cell r="N516">
            <v>0</v>
          </cell>
          <cell r="O516">
            <v>0</v>
          </cell>
          <cell r="P516">
            <v>0</v>
          </cell>
          <cell r="R516">
            <v>0</v>
          </cell>
          <cell r="S516">
            <v>0</v>
          </cell>
          <cell r="T516">
            <v>0</v>
          </cell>
          <cell r="V516">
            <v>0</v>
          </cell>
          <cell r="W516">
            <v>0</v>
          </cell>
          <cell r="X516">
            <v>0</v>
          </cell>
        </row>
        <row r="517">
          <cell r="A517">
            <v>0</v>
          </cell>
          <cell r="B517">
            <v>0</v>
          </cell>
          <cell r="C517">
            <v>0</v>
          </cell>
          <cell r="D517">
            <v>0</v>
          </cell>
          <cell r="E517">
            <v>0</v>
          </cell>
          <cell r="F517">
            <v>0</v>
          </cell>
          <cell r="G517">
            <v>0</v>
          </cell>
          <cell r="H517">
            <v>0</v>
          </cell>
          <cell r="J517">
            <v>0</v>
          </cell>
          <cell r="K517">
            <v>0</v>
          </cell>
          <cell r="L517">
            <v>0</v>
          </cell>
          <cell r="N517">
            <v>0</v>
          </cell>
          <cell r="O517">
            <v>0</v>
          </cell>
          <cell r="P517">
            <v>0</v>
          </cell>
          <cell r="R517">
            <v>0</v>
          </cell>
          <cell r="S517">
            <v>0</v>
          </cell>
          <cell r="T517">
            <v>0</v>
          </cell>
          <cell r="V517">
            <v>0</v>
          </cell>
          <cell r="W517">
            <v>0</v>
          </cell>
          <cell r="X517">
            <v>0</v>
          </cell>
        </row>
        <row r="518">
          <cell r="A518">
            <v>0</v>
          </cell>
          <cell r="B518">
            <v>0</v>
          </cell>
          <cell r="C518">
            <v>0</v>
          </cell>
          <cell r="D518">
            <v>0</v>
          </cell>
          <cell r="E518">
            <v>0</v>
          </cell>
          <cell r="F518">
            <v>0</v>
          </cell>
          <cell r="G518">
            <v>0</v>
          </cell>
          <cell r="H518">
            <v>0</v>
          </cell>
          <cell r="J518">
            <v>0</v>
          </cell>
          <cell r="K518">
            <v>0</v>
          </cell>
          <cell r="L518">
            <v>0</v>
          </cell>
          <cell r="N518">
            <v>0</v>
          </cell>
          <cell r="O518">
            <v>0</v>
          </cell>
          <cell r="P518">
            <v>0</v>
          </cell>
          <cell r="R518">
            <v>0</v>
          </cell>
          <cell r="S518">
            <v>0</v>
          </cell>
          <cell r="T518">
            <v>0</v>
          </cell>
          <cell r="V518">
            <v>0</v>
          </cell>
          <cell r="W518">
            <v>0</v>
          </cell>
          <cell r="X518">
            <v>0</v>
          </cell>
        </row>
        <row r="519">
          <cell r="A519">
            <v>0</v>
          </cell>
          <cell r="B519">
            <v>0</v>
          </cell>
          <cell r="C519">
            <v>0</v>
          </cell>
          <cell r="D519">
            <v>0</v>
          </cell>
          <cell r="E519">
            <v>0</v>
          </cell>
          <cell r="F519">
            <v>0</v>
          </cell>
          <cell r="G519">
            <v>0</v>
          </cell>
          <cell r="H519">
            <v>0</v>
          </cell>
          <cell r="J519">
            <v>0</v>
          </cell>
          <cell r="K519">
            <v>0</v>
          </cell>
          <cell r="L519">
            <v>0</v>
          </cell>
          <cell r="N519">
            <v>0</v>
          </cell>
          <cell r="O519">
            <v>0</v>
          </cell>
          <cell r="P519">
            <v>0</v>
          </cell>
          <cell r="R519">
            <v>0</v>
          </cell>
          <cell r="S519">
            <v>0</v>
          </cell>
          <cell r="T519">
            <v>0</v>
          </cell>
          <cell r="V519">
            <v>0</v>
          </cell>
          <cell r="W519">
            <v>0</v>
          </cell>
          <cell r="X519">
            <v>0</v>
          </cell>
        </row>
        <row r="520">
          <cell r="A520">
            <v>0</v>
          </cell>
          <cell r="B520">
            <v>0</v>
          </cell>
          <cell r="C520">
            <v>0</v>
          </cell>
          <cell r="D520">
            <v>0</v>
          </cell>
          <cell r="E520">
            <v>0</v>
          </cell>
          <cell r="F520">
            <v>0</v>
          </cell>
          <cell r="G520">
            <v>0</v>
          </cell>
          <cell r="H520">
            <v>0</v>
          </cell>
          <cell r="J520">
            <v>0</v>
          </cell>
          <cell r="K520">
            <v>0</v>
          </cell>
          <cell r="L520">
            <v>0</v>
          </cell>
          <cell r="N520">
            <v>0</v>
          </cell>
          <cell r="O520">
            <v>0</v>
          </cell>
          <cell r="P520">
            <v>0</v>
          </cell>
          <cell r="R520">
            <v>0</v>
          </cell>
          <cell r="S520">
            <v>0</v>
          </cell>
          <cell r="T520">
            <v>0</v>
          </cell>
          <cell r="V520">
            <v>0</v>
          </cell>
          <cell r="W520">
            <v>0</v>
          </cell>
          <cell r="X520">
            <v>0</v>
          </cell>
        </row>
        <row r="521">
          <cell r="A521">
            <v>0</v>
          </cell>
          <cell r="B521">
            <v>0</v>
          </cell>
          <cell r="C521">
            <v>0</v>
          </cell>
          <cell r="D521">
            <v>0</v>
          </cell>
          <cell r="E521">
            <v>0</v>
          </cell>
          <cell r="F521">
            <v>0</v>
          </cell>
          <cell r="G521">
            <v>0</v>
          </cell>
          <cell r="H521">
            <v>0</v>
          </cell>
          <cell r="J521">
            <v>0</v>
          </cell>
          <cell r="K521">
            <v>0</v>
          </cell>
          <cell r="L521">
            <v>0</v>
          </cell>
          <cell r="N521">
            <v>0</v>
          </cell>
          <cell r="O521">
            <v>0</v>
          </cell>
          <cell r="P521">
            <v>0</v>
          </cell>
          <cell r="R521">
            <v>0</v>
          </cell>
          <cell r="S521">
            <v>0</v>
          </cell>
          <cell r="T521">
            <v>0</v>
          </cell>
          <cell r="V521">
            <v>0</v>
          </cell>
          <cell r="W521">
            <v>0</v>
          </cell>
          <cell r="X521">
            <v>0</v>
          </cell>
        </row>
        <row r="522">
          <cell r="A522">
            <v>0</v>
          </cell>
          <cell r="B522">
            <v>0</v>
          </cell>
          <cell r="C522">
            <v>0</v>
          </cell>
          <cell r="D522">
            <v>0</v>
          </cell>
          <cell r="E522">
            <v>0</v>
          </cell>
          <cell r="F522">
            <v>0</v>
          </cell>
          <cell r="G522">
            <v>0</v>
          </cell>
          <cell r="H522">
            <v>0</v>
          </cell>
          <cell r="J522">
            <v>0</v>
          </cell>
          <cell r="K522">
            <v>0</v>
          </cell>
          <cell r="L522">
            <v>0</v>
          </cell>
          <cell r="N522">
            <v>0</v>
          </cell>
          <cell r="O522">
            <v>0</v>
          </cell>
          <cell r="P522">
            <v>0</v>
          </cell>
          <cell r="R522">
            <v>0</v>
          </cell>
          <cell r="S522">
            <v>0</v>
          </cell>
          <cell r="T522">
            <v>0</v>
          </cell>
          <cell r="V522">
            <v>0</v>
          </cell>
          <cell r="W522">
            <v>0</v>
          </cell>
          <cell r="X522">
            <v>0</v>
          </cell>
        </row>
        <row r="523">
          <cell r="A523">
            <v>0</v>
          </cell>
          <cell r="B523">
            <v>0</v>
          </cell>
          <cell r="C523">
            <v>0</v>
          </cell>
          <cell r="D523">
            <v>0</v>
          </cell>
          <cell r="E523">
            <v>0</v>
          </cell>
          <cell r="F523">
            <v>0</v>
          </cell>
          <cell r="G523">
            <v>0</v>
          </cell>
          <cell r="H523">
            <v>0</v>
          </cell>
          <cell r="J523">
            <v>0</v>
          </cell>
          <cell r="K523">
            <v>0</v>
          </cell>
          <cell r="L523">
            <v>0</v>
          </cell>
          <cell r="N523">
            <v>0</v>
          </cell>
          <cell r="O523">
            <v>0</v>
          </cell>
          <cell r="P523">
            <v>0</v>
          </cell>
          <cell r="R523">
            <v>0</v>
          </cell>
          <cell r="S523">
            <v>0</v>
          </cell>
          <cell r="T523">
            <v>0</v>
          </cell>
          <cell r="V523">
            <v>0</v>
          </cell>
          <cell r="W523">
            <v>0</v>
          </cell>
          <cell r="X523">
            <v>0</v>
          </cell>
        </row>
        <row r="524">
          <cell r="A524">
            <v>0</v>
          </cell>
          <cell r="B524">
            <v>0</v>
          </cell>
          <cell r="C524">
            <v>0</v>
          </cell>
          <cell r="D524">
            <v>0</v>
          </cell>
          <cell r="E524">
            <v>0</v>
          </cell>
          <cell r="F524">
            <v>0</v>
          </cell>
          <cell r="G524">
            <v>0</v>
          </cell>
          <cell r="H524">
            <v>0</v>
          </cell>
          <cell r="J524">
            <v>0</v>
          </cell>
          <cell r="K524">
            <v>0</v>
          </cell>
          <cell r="L524">
            <v>0</v>
          </cell>
          <cell r="N524">
            <v>0</v>
          </cell>
          <cell r="O524">
            <v>0</v>
          </cell>
          <cell r="P524">
            <v>0</v>
          </cell>
          <cell r="R524">
            <v>0</v>
          </cell>
          <cell r="S524">
            <v>0</v>
          </cell>
          <cell r="T524">
            <v>0</v>
          </cell>
          <cell r="V524">
            <v>0</v>
          </cell>
          <cell r="W524">
            <v>0</v>
          </cell>
          <cell r="X524">
            <v>0</v>
          </cell>
        </row>
        <row r="525">
          <cell r="A525">
            <v>0</v>
          </cell>
          <cell r="B525">
            <v>0</v>
          </cell>
          <cell r="C525">
            <v>0</v>
          </cell>
          <cell r="D525">
            <v>0</v>
          </cell>
          <cell r="E525">
            <v>0</v>
          </cell>
          <cell r="F525">
            <v>0</v>
          </cell>
          <cell r="G525">
            <v>0</v>
          </cell>
          <cell r="H525">
            <v>0</v>
          </cell>
          <cell r="J525">
            <v>0</v>
          </cell>
          <cell r="K525">
            <v>0</v>
          </cell>
          <cell r="L525">
            <v>0</v>
          </cell>
          <cell r="N525">
            <v>0</v>
          </cell>
          <cell r="O525">
            <v>0</v>
          </cell>
          <cell r="P525">
            <v>0</v>
          </cell>
          <cell r="R525">
            <v>0</v>
          </cell>
          <cell r="S525">
            <v>0</v>
          </cell>
          <cell r="T525">
            <v>0</v>
          </cell>
          <cell r="V525">
            <v>0</v>
          </cell>
          <cell r="W525">
            <v>0</v>
          </cell>
          <cell r="X525">
            <v>0</v>
          </cell>
        </row>
        <row r="526">
          <cell r="A526">
            <v>0</v>
          </cell>
          <cell r="B526">
            <v>0</v>
          </cell>
          <cell r="C526">
            <v>0</v>
          </cell>
          <cell r="D526">
            <v>0</v>
          </cell>
          <cell r="E526">
            <v>0</v>
          </cell>
          <cell r="F526">
            <v>0</v>
          </cell>
          <cell r="G526">
            <v>0</v>
          </cell>
          <cell r="H526">
            <v>0</v>
          </cell>
          <cell r="J526">
            <v>0</v>
          </cell>
          <cell r="K526">
            <v>0</v>
          </cell>
          <cell r="L526">
            <v>0</v>
          </cell>
          <cell r="N526">
            <v>0</v>
          </cell>
          <cell r="O526">
            <v>0</v>
          </cell>
          <cell r="P526">
            <v>0</v>
          </cell>
          <cell r="R526">
            <v>0</v>
          </cell>
          <cell r="S526">
            <v>0</v>
          </cell>
          <cell r="T526">
            <v>0</v>
          </cell>
          <cell r="V526">
            <v>0</v>
          </cell>
          <cell r="W526">
            <v>0</v>
          </cell>
          <cell r="X526">
            <v>0</v>
          </cell>
        </row>
        <row r="527">
          <cell r="A527">
            <v>0</v>
          </cell>
          <cell r="B527">
            <v>0</v>
          </cell>
          <cell r="C527">
            <v>0</v>
          </cell>
          <cell r="D527">
            <v>0</v>
          </cell>
          <cell r="E527">
            <v>0</v>
          </cell>
          <cell r="F527">
            <v>0</v>
          </cell>
          <cell r="G527">
            <v>0</v>
          </cell>
          <cell r="H527">
            <v>0</v>
          </cell>
          <cell r="J527">
            <v>0</v>
          </cell>
          <cell r="K527">
            <v>0</v>
          </cell>
          <cell r="L527">
            <v>0</v>
          </cell>
          <cell r="N527">
            <v>0</v>
          </cell>
          <cell r="O527">
            <v>0</v>
          </cell>
          <cell r="P527">
            <v>0</v>
          </cell>
          <cell r="R527">
            <v>0</v>
          </cell>
          <cell r="S527">
            <v>0</v>
          </cell>
          <cell r="T527">
            <v>0</v>
          </cell>
          <cell r="V527">
            <v>0</v>
          </cell>
          <cell r="W527">
            <v>0</v>
          </cell>
          <cell r="X527">
            <v>0</v>
          </cell>
        </row>
        <row r="528">
          <cell r="A528">
            <v>0</v>
          </cell>
          <cell r="B528">
            <v>0</v>
          </cell>
          <cell r="C528">
            <v>0</v>
          </cell>
          <cell r="D528">
            <v>0</v>
          </cell>
          <cell r="E528">
            <v>0</v>
          </cell>
          <cell r="F528">
            <v>0</v>
          </cell>
          <cell r="G528">
            <v>0</v>
          </cell>
          <cell r="H528">
            <v>0</v>
          </cell>
          <cell r="J528">
            <v>0</v>
          </cell>
          <cell r="K528">
            <v>0</v>
          </cell>
          <cell r="L528">
            <v>0</v>
          </cell>
          <cell r="N528">
            <v>0</v>
          </cell>
          <cell r="O528">
            <v>0</v>
          </cell>
          <cell r="P528">
            <v>0</v>
          </cell>
          <cell r="R528">
            <v>0</v>
          </cell>
          <cell r="S528">
            <v>0</v>
          </cell>
          <cell r="T528">
            <v>0</v>
          </cell>
          <cell r="V528">
            <v>0</v>
          </cell>
          <cell r="W528">
            <v>0</v>
          </cell>
          <cell r="X528">
            <v>0</v>
          </cell>
        </row>
        <row r="529">
          <cell r="A529">
            <v>0</v>
          </cell>
          <cell r="B529">
            <v>0</v>
          </cell>
          <cell r="C529">
            <v>0</v>
          </cell>
          <cell r="D529">
            <v>0</v>
          </cell>
          <cell r="E529">
            <v>0</v>
          </cell>
          <cell r="F529">
            <v>0</v>
          </cell>
          <cell r="G529">
            <v>0</v>
          </cell>
          <cell r="H529">
            <v>0</v>
          </cell>
          <cell r="J529">
            <v>0</v>
          </cell>
          <cell r="K529">
            <v>0</v>
          </cell>
          <cell r="L529">
            <v>0</v>
          </cell>
          <cell r="N529">
            <v>0</v>
          </cell>
          <cell r="O529">
            <v>0</v>
          </cell>
          <cell r="P529">
            <v>0</v>
          </cell>
          <cell r="R529">
            <v>0</v>
          </cell>
          <cell r="S529">
            <v>0</v>
          </cell>
          <cell r="T529">
            <v>0</v>
          </cell>
          <cell r="V529">
            <v>0</v>
          </cell>
          <cell r="W529">
            <v>0</v>
          </cell>
          <cell r="X529">
            <v>0</v>
          </cell>
        </row>
        <row r="530">
          <cell r="A530">
            <v>0</v>
          </cell>
          <cell r="B530">
            <v>0</v>
          </cell>
          <cell r="C530">
            <v>0</v>
          </cell>
          <cell r="D530">
            <v>0</v>
          </cell>
          <cell r="E530">
            <v>0</v>
          </cell>
          <cell r="F530">
            <v>0</v>
          </cell>
          <cell r="G530">
            <v>0</v>
          </cell>
          <cell r="H530">
            <v>0</v>
          </cell>
          <cell r="J530">
            <v>0</v>
          </cell>
          <cell r="K530">
            <v>0</v>
          </cell>
          <cell r="L530">
            <v>0</v>
          </cell>
          <cell r="N530">
            <v>0</v>
          </cell>
          <cell r="O530">
            <v>0</v>
          </cell>
          <cell r="P530">
            <v>0</v>
          </cell>
          <cell r="R530">
            <v>0</v>
          </cell>
          <cell r="S530">
            <v>0</v>
          </cell>
          <cell r="T530">
            <v>0</v>
          </cell>
          <cell r="V530">
            <v>0</v>
          </cell>
          <cell r="W530">
            <v>0</v>
          </cell>
          <cell r="X530">
            <v>0</v>
          </cell>
        </row>
        <row r="531">
          <cell r="A531">
            <v>0</v>
          </cell>
          <cell r="B531">
            <v>0</v>
          </cell>
          <cell r="C531">
            <v>0</v>
          </cell>
          <cell r="D531">
            <v>0</v>
          </cell>
          <cell r="E531">
            <v>0</v>
          </cell>
          <cell r="F531">
            <v>0</v>
          </cell>
          <cell r="G531">
            <v>0</v>
          </cell>
          <cell r="H531">
            <v>0</v>
          </cell>
          <cell r="J531">
            <v>0</v>
          </cell>
          <cell r="K531">
            <v>0</v>
          </cell>
          <cell r="L531">
            <v>0</v>
          </cell>
          <cell r="N531">
            <v>0</v>
          </cell>
          <cell r="O531">
            <v>0</v>
          </cell>
          <cell r="P531">
            <v>0</v>
          </cell>
          <cell r="R531">
            <v>0</v>
          </cell>
          <cell r="S531">
            <v>0</v>
          </cell>
          <cell r="T531">
            <v>0</v>
          </cell>
          <cell r="V531">
            <v>0</v>
          </cell>
          <cell r="W531">
            <v>0</v>
          </cell>
          <cell r="X531">
            <v>0</v>
          </cell>
        </row>
        <row r="532">
          <cell r="A532">
            <v>0</v>
          </cell>
          <cell r="B532">
            <v>0</v>
          </cell>
          <cell r="C532">
            <v>0</v>
          </cell>
          <cell r="D532">
            <v>0</v>
          </cell>
          <cell r="E532">
            <v>0</v>
          </cell>
          <cell r="F532">
            <v>0</v>
          </cell>
          <cell r="G532">
            <v>0</v>
          </cell>
          <cell r="H532">
            <v>0</v>
          </cell>
          <cell r="J532">
            <v>0</v>
          </cell>
          <cell r="K532">
            <v>0</v>
          </cell>
          <cell r="L532">
            <v>0</v>
          </cell>
          <cell r="N532">
            <v>0</v>
          </cell>
          <cell r="O532">
            <v>0</v>
          </cell>
          <cell r="P532">
            <v>0</v>
          </cell>
          <cell r="R532">
            <v>0</v>
          </cell>
          <cell r="S532">
            <v>0</v>
          </cell>
          <cell r="T532">
            <v>0</v>
          </cell>
          <cell r="V532">
            <v>0</v>
          </cell>
          <cell r="W532">
            <v>0</v>
          </cell>
          <cell r="X532">
            <v>0</v>
          </cell>
        </row>
        <row r="533">
          <cell r="A533">
            <v>0</v>
          </cell>
          <cell r="B533">
            <v>0</v>
          </cell>
          <cell r="C533">
            <v>0</v>
          </cell>
          <cell r="D533">
            <v>0</v>
          </cell>
          <cell r="E533">
            <v>0</v>
          </cell>
          <cell r="F533">
            <v>0</v>
          </cell>
          <cell r="G533">
            <v>0</v>
          </cell>
          <cell r="H533">
            <v>0</v>
          </cell>
          <cell r="J533">
            <v>0</v>
          </cell>
          <cell r="K533">
            <v>0</v>
          </cell>
          <cell r="L533">
            <v>0</v>
          </cell>
          <cell r="N533">
            <v>0</v>
          </cell>
          <cell r="O533">
            <v>0</v>
          </cell>
          <cell r="P533">
            <v>0</v>
          </cell>
          <cell r="R533">
            <v>0</v>
          </cell>
          <cell r="S533">
            <v>0</v>
          </cell>
          <cell r="T533">
            <v>0</v>
          </cell>
          <cell r="V533">
            <v>0</v>
          </cell>
          <cell r="W533">
            <v>0</v>
          </cell>
          <cell r="X533">
            <v>0</v>
          </cell>
        </row>
        <row r="534">
          <cell r="A534">
            <v>0</v>
          </cell>
          <cell r="B534">
            <v>0</v>
          </cell>
          <cell r="C534">
            <v>0</v>
          </cell>
          <cell r="D534">
            <v>0</v>
          </cell>
          <cell r="E534">
            <v>0</v>
          </cell>
          <cell r="F534">
            <v>0</v>
          </cell>
          <cell r="G534">
            <v>0</v>
          </cell>
          <cell r="H534">
            <v>0</v>
          </cell>
          <cell r="J534">
            <v>0</v>
          </cell>
          <cell r="K534">
            <v>0</v>
          </cell>
          <cell r="L534">
            <v>0</v>
          </cell>
          <cell r="N534">
            <v>0</v>
          </cell>
          <cell r="O534">
            <v>0</v>
          </cell>
          <cell r="P534">
            <v>0</v>
          </cell>
          <cell r="R534">
            <v>0</v>
          </cell>
          <cell r="S534">
            <v>0</v>
          </cell>
          <cell r="T534">
            <v>0</v>
          </cell>
          <cell r="V534">
            <v>0</v>
          </cell>
          <cell r="W534">
            <v>0</v>
          </cell>
          <cell r="X534">
            <v>0</v>
          </cell>
        </row>
        <row r="535">
          <cell r="A535">
            <v>0</v>
          </cell>
          <cell r="B535">
            <v>0</v>
          </cell>
          <cell r="C535">
            <v>0</v>
          </cell>
          <cell r="D535">
            <v>0</v>
          </cell>
          <cell r="E535">
            <v>0</v>
          </cell>
          <cell r="F535">
            <v>0</v>
          </cell>
          <cell r="G535">
            <v>0</v>
          </cell>
          <cell r="H535">
            <v>0</v>
          </cell>
          <cell r="J535">
            <v>0</v>
          </cell>
          <cell r="K535">
            <v>0</v>
          </cell>
          <cell r="L535">
            <v>0</v>
          </cell>
          <cell r="N535">
            <v>0</v>
          </cell>
          <cell r="O535">
            <v>0</v>
          </cell>
          <cell r="P535">
            <v>0</v>
          </cell>
          <cell r="R535">
            <v>0</v>
          </cell>
          <cell r="S535">
            <v>0</v>
          </cell>
          <cell r="T535">
            <v>0</v>
          </cell>
          <cell r="V535">
            <v>0</v>
          </cell>
          <cell r="W535">
            <v>0</v>
          </cell>
          <cell r="X535">
            <v>0</v>
          </cell>
        </row>
        <row r="536">
          <cell r="A536">
            <v>0</v>
          </cell>
          <cell r="B536">
            <v>0</v>
          </cell>
          <cell r="C536">
            <v>0</v>
          </cell>
          <cell r="D536">
            <v>0</v>
          </cell>
          <cell r="E536">
            <v>0</v>
          </cell>
          <cell r="F536">
            <v>0</v>
          </cell>
          <cell r="G536">
            <v>0</v>
          </cell>
          <cell r="H536">
            <v>0</v>
          </cell>
          <cell r="J536">
            <v>0</v>
          </cell>
          <cell r="K536">
            <v>0</v>
          </cell>
          <cell r="L536">
            <v>0</v>
          </cell>
          <cell r="N536">
            <v>0</v>
          </cell>
          <cell r="O536">
            <v>0</v>
          </cell>
          <cell r="P536">
            <v>0</v>
          </cell>
          <cell r="R536">
            <v>0</v>
          </cell>
          <cell r="S536">
            <v>0</v>
          </cell>
          <cell r="T536">
            <v>0</v>
          </cell>
          <cell r="V536">
            <v>0</v>
          </cell>
          <cell r="W536">
            <v>0</v>
          </cell>
          <cell r="X536">
            <v>0</v>
          </cell>
        </row>
        <row r="537">
          <cell r="A537">
            <v>0</v>
          </cell>
          <cell r="B537">
            <v>0</v>
          </cell>
          <cell r="C537">
            <v>0</v>
          </cell>
          <cell r="D537">
            <v>0</v>
          </cell>
          <cell r="E537">
            <v>0</v>
          </cell>
          <cell r="F537">
            <v>0</v>
          </cell>
          <cell r="G537">
            <v>0</v>
          </cell>
          <cell r="H537">
            <v>0</v>
          </cell>
          <cell r="J537">
            <v>0</v>
          </cell>
          <cell r="K537">
            <v>0</v>
          </cell>
          <cell r="L537">
            <v>0</v>
          </cell>
          <cell r="N537">
            <v>0</v>
          </cell>
          <cell r="O537">
            <v>0</v>
          </cell>
          <cell r="P537">
            <v>0</v>
          </cell>
          <cell r="R537">
            <v>0</v>
          </cell>
          <cell r="S537">
            <v>0</v>
          </cell>
          <cell r="T537">
            <v>0</v>
          </cell>
          <cell r="V537">
            <v>0</v>
          </cell>
          <cell r="W537">
            <v>0</v>
          </cell>
          <cell r="X537">
            <v>0</v>
          </cell>
        </row>
        <row r="538">
          <cell r="A538">
            <v>0</v>
          </cell>
          <cell r="B538">
            <v>0</v>
          </cell>
          <cell r="C538">
            <v>0</v>
          </cell>
          <cell r="D538">
            <v>0</v>
          </cell>
          <cell r="E538">
            <v>0</v>
          </cell>
          <cell r="F538">
            <v>0</v>
          </cell>
          <cell r="G538">
            <v>0</v>
          </cell>
          <cell r="H538">
            <v>0</v>
          </cell>
          <cell r="J538">
            <v>0</v>
          </cell>
          <cell r="K538">
            <v>0</v>
          </cell>
          <cell r="L538">
            <v>0</v>
          </cell>
          <cell r="N538">
            <v>0</v>
          </cell>
          <cell r="O538">
            <v>0</v>
          </cell>
          <cell r="P538">
            <v>0</v>
          </cell>
          <cell r="R538">
            <v>0</v>
          </cell>
          <cell r="S538">
            <v>0</v>
          </cell>
          <cell r="T538">
            <v>0</v>
          </cell>
          <cell r="V538">
            <v>0</v>
          </cell>
          <cell r="W538">
            <v>0</v>
          </cell>
          <cell r="X538">
            <v>0</v>
          </cell>
        </row>
        <row r="539">
          <cell r="A539">
            <v>0</v>
          </cell>
          <cell r="B539">
            <v>0</v>
          </cell>
          <cell r="C539">
            <v>0</v>
          </cell>
          <cell r="D539">
            <v>0</v>
          </cell>
          <cell r="E539">
            <v>0</v>
          </cell>
          <cell r="F539">
            <v>0</v>
          </cell>
          <cell r="G539">
            <v>0</v>
          </cell>
          <cell r="H539">
            <v>0</v>
          </cell>
          <cell r="J539">
            <v>0</v>
          </cell>
          <cell r="K539">
            <v>0</v>
          </cell>
          <cell r="L539">
            <v>0</v>
          </cell>
          <cell r="N539">
            <v>0</v>
          </cell>
          <cell r="O539">
            <v>0</v>
          </cell>
          <cell r="P539">
            <v>0</v>
          </cell>
          <cell r="R539">
            <v>0</v>
          </cell>
          <cell r="S539">
            <v>0</v>
          </cell>
          <cell r="T539">
            <v>0</v>
          </cell>
          <cell r="V539">
            <v>0</v>
          </cell>
          <cell r="W539">
            <v>0</v>
          </cell>
          <cell r="X539">
            <v>0</v>
          </cell>
        </row>
        <row r="540">
          <cell r="A540">
            <v>0</v>
          </cell>
          <cell r="B540">
            <v>0</v>
          </cell>
          <cell r="C540">
            <v>0</v>
          </cell>
          <cell r="D540">
            <v>0</v>
          </cell>
          <cell r="E540">
            <v>0</v>
          </cell>
          <cell r="F540">
            <v>0</v>
          </cell>
          <cell r="G540">
            <v>0</v>
          </cell>
          <cell r="H540">
            <v>0</v>
          </cell>
          <cell r="J540">
            <v>0</v>
          </cell>
          <cell r="K540">
            <v>0</v>
          </cell>
          <cell r="L540">
            <v>0</v>
          </cell>
          <cell r="N540">
            <v>0</v>
          </cell>
          <cell r="O540">
            <v>0</v>
          </cell>
          <cell r="P540">
            <v>0</v>
          </cell>
          <cell r="R540">
            <v>0</v>
          </cell>
          <cell r="S540">
            <v>0</v>
          </cell>
          <cell r="T540">
            <v>0</v>
          </cell>
          <cell r="V540">
            <v>0</v>
          </cell>
          <cell r="W540">
            <v>0</v>
          </cell>
          <cell r="X540">
            <v>0</v>
          </cell>
        </row>
        <row r="541">
          <cell r="A541">
            <v>0</v>
          </cell>
          <cell r="B541">
            <v>0</v>
          </cell>
          <cell r="C541">
            <v>0</v>
          </cell>
          <cell r="D541">
            <v>0</v>
          </cell>
          <cell r="E541">
            <v>0</v>
          </cell>
          <cell r="F541">
            <v>0</v>
          </cell>
          <cell r="G541">
            <v>0</v>
          </cell>
          <cell r="H541">
            <v>0</v>
          </cell>
          <cell r="J541">
            <v>0</v>
          </cell>
          <cell r="K541">
            <v>0</v>
          </cell>
          <cell r="L541">
            <v>0</v>
          </cell>
          <cell r="N541">
            <v>0</v>
          </cell>
          <cell r="O541">
            <v>0</v>
          </cell>
          <cell r="P541">
            <v>0</v>
          </cell>
          <cell r="R541">
            <v>0</v>
          </cell>
          <cell r="S541">
            <v>0</v>
          </cell>
          <cell r="T541">
            <v>0</v>
          </cell>
          <cell r="V541">
            <v>0</v>
          </cell>
          <cell r="W541">
            <v>0</v>
          </cell>
          <cell r="X541">
            <v>0</v>
          </cell>
        </row>
        <row r="542">
          <cell r="A542">
            <v>0</v>
          </cell>
          <cell r="B542">
            <v>0</v>
          </cell>
          <cell r="C542">
            <v>0</v>
          </cell>
          <cell r="D542">
            <v>0</v>
          </cell>
          <cell r="E542">
            <v>0</v>
          </cell>
          <cell r="F542">
            <v>0</v>
          </cell>
          <cell r="G542">
            <v>0</v>
          </cell>
          <cell r="H542">
            <v>0</v>
          </cell>
          <cell r="J542">
            <v>0</v>
          </cell>
          <cell r="K542">
            <v>0</v>
          </cell>
          <cell r="L542">
            <v>0</v>
          </cell>
          <cell r="N542">
            <v>0</v>
          </cell>
          <cell r="O542">
            <v>0</v>
          </cell>
          <cell r="P542">
            <v>0</v>
          </cell>
          <cell r="R542">
            <v>0</v>
          </cell>
          <cell r="S542">
            <v>0</v>
          </cell>
          <cell r="T542">
            <v>0</v>
          </cell>
          <cell r="V542">
            <v>0</v>
          </cell>
          <cell r="W542">
            <v>0</v>
          </cell>
          <cell r="X542">
            <v>0</v>
          </cell>
        </row>
        <row r="543">
          <cell r="A543">
            <v>0</v>
          </cell>
          <cell r="B543">
            <v>0</v>
          </cell>
          <cell r="C543">
            <v>0</v>
          </cell>
          <cell r="D543">
            <v>0</v>
          </cell>
          <cell r="E543">
            <v>0</v>
          </cell>
          <cell r="F543">
            <v>0</v>
          </cell>
          <cell r="G543">
            <v>0</v>
          </cell>
          <cell r="H543">
            <v>0</v>
          </cell>
          <cell r="J543">
            <v>0</v>
          </cell>
          <cell r="K543">
            <v>0</v>
          </cell>
          <cell r="L543">
            <v>0</v>
          </cell>
          <cell r="N543">
            <v>0</v>
          </cell>
          <cell r="O543">
            <v>0</v>
          </cell>
          <cell r="P543">
            <v>0</v>
          </cell>
          <cell r="R543">
            <v>0</v>
          </cell>
          <cell r="S543">
            <v>0</v>
          </cell>
          <cell r="T543">
            <v>0</v>
          </cell>
          <cell r="V543">
            <v>0</v>
          </cell>
          <cell r="W543">
            <v>0</v>
          </cell>
          <cell r="X543">
            <v>0</v>
          </cell>
        </row>
        <row r="544">
          <cell r="A544">
            <v>0</v>
          </cell>
          <cell r="B544">
            <v>0</v>
          </cell>
          <cell r="C544">
            <v>0</v>
          </cell>
          <cell r="D544">
            <v>0</v>
          </cell>
          <cell r="E544">
            <v>0</v>
          </cell>
          <cell r="F544">
            <v>0</v>
          </cell>
          <cell r="G544">
            <v>0</v>
          </cell>
          <cell r="H544">
            <v>0</v>
          </cell>
          <cell r="J544">
            <v>0</v>
          </cell>
          <cell r="K544">
            <v>0</v>
          </cell>
          <cell r="L544">
            <v>0</v>
          </cell>
          <cell r="N544">
            <v>0</v>
          </cell>
          <cell r="O544">
            <v>0</v>
          </cell>
          <cell r="P544">
            <v>0</v>
          </cell>
          <cell r="R544">
            <v>0</v>
          </cell>
          <cell r="S544">
            <v>0</v>
          </cell>
          <cell r="T544">
            <v>0</v>
          </cell>
          <cell r="V544">
            <v>0</v>
          </cell>
          <cell r="W544">
            <v>0</v>
          </cell>
          <cell r="X544">
            <v>0</v>
          </cell>
        </row>
        <row r="545">
          <cell r="A545">
            <v>0</v>
          </cell>
          <cell r="B545">
            <v>0</v>
          </cell>
          <cell r="C545">
            <v>0</v>
          </cell>
          <cell r="D545">
            <v>0</v>
          </cell>
          <cell r="E545">
            <v>0</v>
          </cell>
          <cell r="F545">
            <v>0</v>
          </cell>
          <cell r="G545">
            <v>0</v>
          </cell>
          <cell r="H545">
            <v>0</v>
          </cell>
          <cell r="J545">
            <v>0</v>
          </cell>
          <cell r="K545">
            <v>0</v>
          </cell>
          <cell r="L545">
            <v>0</v>
          </cell>
          <cell r="N545">
            <v>0</v>
          </cell>
          <cell r="O545">
            <v>0</v>
          </cell>
          <cell r="P545">
            <v>0</v>
          </cell>
          <cell r="R545">
            <v>0</v>
          </cell>
          <cell r="S545">
            <v>0</v>
          </cell>
          <cell r="T545">
            <v>0</v>
          </cell>
          <cell r="V545">
            <v>0</v>
          </cell>
          <cell r="W545">
            <v>0</v>
          </cell>
          <cell r="X545">
            <v>0</v>
          </cell>
        </row>
        <row r="546">
          <cell r="A546">
            <v>0</v>
          </cell>
          <cell r="B546">
            <v>0</v>
          </cell>
          <cell r="C546">
            <v>0</v>
          </cell>
          <cell r="D546">
            <v>0</v>
          </cell>
          <cell r="E546">
            <v>0</v>
          </cell>
          <cell r="F546">
            <v>0</v>
          </cell>
          <cell r="G546">
            <v>0</v>
          </cell>
          <cell r="H546">
            <v>0</v>
          </cell>
          <cell r="J546">
            <v>0</v>
          </cell>
          <cell r="K546">
            <v>0</v>
          </cell>
          <cell r="L546">
            <v>0</v>
          </cell>
          <cell r="N546">
            <v>0</v>
          </cell>
          <cell r="O546">
            <v>0</v>
          </cell>
          <cell r="P546">
            <v>0</v>
          </cell>
          <cell r="R546">
            <v>0</v>
          </cell>
          <cell r="S546">
            <v>0</v>
          </cell>
          <cell r="T546">
            <v>0</v>
          </cell>
          <cell r="V546">
            <v>0</v>
          </cell>
          <cell r="W546">
            <v>0</v>
          </cell>
          <cell r="X546">
            <v>0</v>
          </cell>
        </row>
        <row r="547">
          <cell r="A547">
            <v>0</v>
          </cell>
          <cell r="B547">
            <v>0</v>
          </cell>
          <cell r="C547">
            <v>0</v>
          </cell>
          <cell r="D547">
            <v>0</v>
          </cell>
          <cell r="E547">
            <v>0</v>
          </cell>
          <cell r="F547">
            <v>0</v>
          </cell>
          <cell r="G547">
            <v>0</v>
          </cell>
          <cell r="H547">
            <v>0</v>
          </cell>
          <cell r="J547">
            <v>0</v>
          </cell>
          <cell r="K547">
            <v>0</v>
          </cell>
          <cell r="L547">
            <v>0</v>
          </cell>
          <cell r="N547">
            <v>0</v>
          </cell>
          <cell r="O547">
            <v>0</v>
          </cell>
          <cell r="P547">
            <v>0</v>
          </cell>
          <cell r="R547">
            <v>0</v>
          </cell>
          <cell r="S547">
            <v>0</v>
          </cell>
          <cell r="T547">
            <v>0</v>
          </cell>
          <cell r="V547">
            <v>0</v>
          </cell>
          <cell r="W547">
            <v>0</v>
          </cell>
          <cell r="X547">
            <v>0</v>
          </cell>
        </row>
        <row r="548">
          <cell r="A548">
            <v>0</v>
          </cell>
          <cell r="B548">
            <v>0</v>
          </cell>
          <cell r="C548">
            <v>0</v>
          </cell>
          <cell r="D548">
            <v>0</v>
          </cell>
          <cell r="E548">
            <v>0</v>
          </cell>
          <cell r="F548">
            <v>0</v>
          </cell>
          <cell r="G548">
            <v>0</v>
          </cell>
          <cell r="H548">
            <v>0</v>
          </cell>
          <cell r="J548">
            <v>0</v>
          </cell>
          <cell r="K548">
            <v>0</v>
          </cell>
          <cell r="L548">
            <v>0</v>
          </cell>
          <cell r="N548">
            <v>0</v>
          </cell>
          <cell r="O548">
            <v>0</v>
          </cell>
          <cell r="P548">
            <v>0</v>
          </cell>
          <cell r="R548">
            <v>0</v>
          </cell>
          <cell r="S548">
            <v>0</v>
          </cell>
          <cell r="T548">
            <v>0</v>
          </cell>
          <cell r="V548">
            <v>0</v>
          </cell>
          <cell r="W548">
            <v>0</v>
          </cell>
          <cell r="X548">
            <v>0</v>
          </cell>
        </row>
        <row r="549">
          <cell r="A549">
            <v>0</v>
          </cell>
          <cell r="B549">
            <v>0</v>
          </cell>
          <cell r="C549">
            <v>0</v>
          </cell>
          <cell r="D549">
            <v>0</v>
          </cell>
          <cell r="E549">
            <v>0</v>
          </cell>
          <cell r="F549">
            <v>0</v>
          </cell>
          <cell r="G549">
            <v>0</v>
          </cell>
          <cell r="H549">
            <v>0</v>
          </cell>
          <cell r="J549">
            <v>0</v>
          </cell>
          <cell r="K549">
            <v>0</v>
          </cell>
          <cell r="L549">
            <v>0</v>
          </cell>
          <cell r="N549">
            <v>0</v>
          </cell>
          <cell r="O549">
            <v>0</v>
          </cell>
          <cell r="P549">
            <v>0</v>
          </cell>
          <cell r="R549">
            <v>0</v>
          </cell>
          <cell r="S549">
            <v>0</v>
          </cell>
          <cell r="T549">
            <v>0</v>
          </cell>
          <cell r="V549">
            <v>0</v>
          </cell>
          <cell r="W549">
            <v>0</v>
          </cell>
          <cell r="X549">
            <v>0</v>
          </cell>
        </row>
        <row r="550">
          <cell r="A550">
            <v>0</v>
          </cell>
          <cell r="B550">
            <v>0</v>
          </cell>
          <cell r="C550">
            <v>0</v>
          </cell>
          <cell r="D550">
            <v>0</v>
          </cell>
          <cell r="E550">
            <v>0</v>
          </cell>
          <cell r="F550">
            <v>0</v>
          </cell>
          <cell r="G550">
            <v>0</v>
          </cell>
          <cell r="H550">
            <v>0</v>
          </cell>
          <cell r="J550">
            <v>0</v>
          </cell>
          <cell r="K550">
            <v>0</v>
          </cell>
          <cell r="L550">
            <v>0</v>
          </cell>
          <cell r="N550">
            <v>0</v>
          </cell>
          <cell r="O550">
            <v>0</v>
          </cell>
          <cell r="P550">
            <v>0</v>
          </cell>
          <cell r="R550">
            <v>0</v>
          </cell>
          <cell r="S550">
            <v>0</v>
          </cell>
          <cell r="T550">
            <v>0</v>
          </cell>
          <cell r="V550">
            <v>0</v>
          </cell>
          <cell r="W550">
            <v>0</v>
          </cell>
          <cell r="X550">
            <v>0</v>
          </cell>
        </row>
        <row r="551">
          <cell r="A551">
            <v>0</v>
          </cell>
          <cell r="B551">
            <v>0</v>
          </cell>
          <cell r="C551">
            <v>0</v>
          </cell>
          <cell r="D551">
            <v>0</v>
          </cell>
          <cell r="E551">
            <v>0</v>
          </cell>
          <cell r="F551">
            <v>0</v>
          </cell>
          <cell r="G551">
            <v>0</v>
          </cell>
          <cell r="H551">
            <v>0</v>
          </cell>
          <cell r="J551">
            <v>0</v>
          </cell>
          <cell r="K551">
            <v>0</v>
          </cell>
          <cell r="L551">
            <v>0</v>
          </cell>
          <cell r="N551">
            <v>0</v>
          </cell>
          <cell r="O551">
            <v>0</v>
          </cell>
          <cell r="P551">
            <v>0</v>
          </cell>
          <cell r="R551">
            <v>0</v>
          </cell>
          <cell r="S551">
            <v>0</v>
          </cell>
          <cell r="T551">
            <v>0</v>
          </cell>
          <cell r="V551">
            <v>0</v>
          </cell>
          <cell r="W551">
            <v>0</v>
          </cell>
          <cell r="X551">
            <v>0</v>
          </cell>
        </row>
        <row r="552">
          <cell r="A552">
            <v>0</v>
          </cell>
          <cell r="B552">
            <v>0</v>
          </cell>
          <cell r="C552">
            <v>0</v>
          </cell>
          <cell r="D552">
            <v>0</v>
          </cell>
          <cell r="E552">
            <v>0</v>
          </cell>
          <cell r="F552">
            <v>0</v>
          </cell>
          <cell r="G552">
            <v>0</v>
          </cell>
          <cell r="H552">
            <v>0</v>
          </cell>
          <cell r="J552">
            <v>0</v>
          </cell>
          <cell r="K552">
            <v>0</v>
          </cell>
          <cell r="L552">
            <v>0</v>
          </cell>
          <cell r="N552">
            <v>0</v>
          </cell>
          <cell r="O552">
            <v>0</v>
          </cell>
          <cell r="P552">
            <v>0</v>
          </cell>
          <cell r="R552">
            <v>0</v>
          </cell>
          <cell r="S552">
            <v>0</v>
          </cell>
          <cell r="T552">
            <v>0</v>
          </cell>
          <cell r="V552">
            <v>0</v>
          </cell>
          <cell r="W552">
            <v>0</v>
          </cell>
          <cell r="X552">
            <v>0</v>
          </cell>
        </row>
        <row r="553">
          <cell r="A553">
            <v>0</v>
          </cell>
          <cell r="B553">
            <v>0</v>
          </cell>
          <cell r="C553">
            <v>0</v>
          </cell>
          <cell r="D553">
            <v>0</v>
          </cell>
          <cell r="E553">
            <v>0</v>
          </cell>
          <cell r="F553">
            <v>0</v>
          </cell>
          <cell r="G553">
            <v>0</v>
          </cell>
          <cell r="H553">
            <v>0</v>
          </cell>
          <cell r="J553">
            <v>0</v>
          </cell>
          <cell r="K553">
            <v>0</v>
          </cell>
          <cell r="L553">
            <v>0</v>
          </cell>
          <cell r="N553">
            <v>0</v>
          </cell>
          <cell r="O553">
            <v>0</v>
          </cell>
          <cell r="P553">
            <v>0</v>
          </cell>
          <cell r="R553">
            <v>0</v>
          </cell>
          <cell r="S553">
            <v>0</v>
          </cell>
          <cell r="T553">
            <v>0</v>
          </cell>
          <cell r="V553">
            <v>0</v>
          </cell>
          <cell r="W553">
            <v>0</v>
          </cell>
          <cell r="X553">
            <v>0</v>
          </cell>
        </row>
        <row r="554">
          <cell r="A554">
            <v>0</v>
          </cell>
          <cell r="B554">
            <v>0</v>
          </cell>
          <cell r="C554">
            <v>0</v>
          </cell>
          <cell r="D554">
            <v>0</v>
          </cell>
          <cell r="E554">
            <v>0</v>
          </cell>
          <cell r="F554">
            <v>0</v>
          </cell>
          <cell r="G554">
            <v>0</v>
          </cell>
          <cell r="H554">
            <v>0</v>
          </cell>
          <cell r="J554">
            <v>0</v>
          </cell>
          <cell r="K554">
            <v>0</v>
          </cell>
          <cell r="L554">
            <v>0</v>
          </cell>
          <cell r="N554">
            <v>0</v>
          </cell>
          <cell r="O554">
            <v>0</v>
          </cell>
          <cell r="P554">
            <v>0</v>
          </cell>
          <cell r="R554">
            <v>0</v>
          </cell>
          <cell r="S554">
            <v>0</v>
          </cell>
          <cell r="T554">
            <v>0</v>
          </cell>
          <cell r="V554">
            <v>0</v>
          </cell>
          <cell r="W554">
            <v>0</v>
          </cell>
          <cell r="X554">
            <v>0</v>
          </cell>
        </row>
        <row r="555">
          <cell r="A555">
            <v>0</v>
          </cell>
          <cell r="B555">
            <v>0</v>
          </cell>
          <cell r="C555">
            <v>0</v>
          </cell>
          <cell r="D555">
            <v>0</v>
          </cell>
          <cell r="E555">
            <v>0</v>
          </cell>
          <cell r="F555">
            <v>0</v>
          </cell>
          <cell r="G555">
            <v>0</v>
          </cell>
          <cell r="H555">
            <v>0</v>
          </cell>
          <cell r="J555">
            <v>0</v>
          </cell>
          <cell r="K555">
            <v>0</v>
          </cell>
          <cell r="L555">
            <v>0</v>
          </cell>
          <cell r="N555">
            <v>0</v>
          </cell>
          <cell r="O555">
            <v>0</v>
          </cell>
          <cell r="P555">
            <v>0</v>
          </cell>
          <cell r="R555">
            <v>0</v>
          </cell>
          <cell r="S555">
            <v>0</v>
          </cell>
          <cell r="T555">
            <v>0</v>
          </cell>
          <cell r="V555">
            <v>0</v>
          </cell>
          <cell r="W555">
            <v>0</v>
          </cell>
          <cell r="X555">
            <v>0</v>
          </cell>
        </row>
        <row r="556">
          <cell r="A556">
            <v>0</v>
          </cell>
          <cell r="B556">
            <v>0</v>
          </cell>
          <cell r="C556">
            <v>0</v>
          </cell>
          <cell r="D556">
            <v>0</v>
          </cell>
          <cell r="E556">
            <v>0</v>
          </cell>
          <cell r="F556">
            <v>0</v>
          </cell>
          <cell r="G556">
            <v>0</v>
          </cell>
          <cell r="H556">
            <v>0</v>
          </cell>
          <cell r="J556">
            <v>0</v>
          </cell>
          <cell r="K556">
            <v>0</v>
          </cell>
          <cell r="L556">
            <v>0</v>
          </cell>
          <cell r="N556">
            <v>0</v>
          </cell>
          <cell r="O556">
            <v>0</v>
          </cell>
          <cell r="P556">
            <v>0</v>
          </cell>
          <cell r="R556">
            <v>0</v>
          </cell>
          <cell r="S556">
            <v>0</v>
          </cell>
          <cell r="T556">
            <v>0</v>
          </cell>
          <cell r="V556">
            <v>0</v>
          </cell>
          <cell r="W556">
            <v>0</v>
          </cell>
          <cell r="X556">
            <v>0</v>
          </cell>
        </row>
        <row r="557">
          <cell r="A557">
            <v>0</v>
          </cell>
          <cell r="B557">
            <v>0</v>
          </cell>
          <cell r="C557">
            <v>0</v>
          </cell>
          <cell r="D557">
            <v>0</v>
          </cell>
          <cell r="E557">
            <v>0</v>
          </cell>
          <cell r="F557">
            <v>0</v>
          </cell>
          <cell r="G557">
            <v>0</v>
          </cell>
          <cell r="H557">
            <v>0</v>
          </cell>
          <cell r="J557">
            <v>0</v>
          </cell>
          <cell r="K557">
            <v>0</v>
          </cell>
          <cell r="L557">
            <v>0</v>
          </cell>
          <cell r="N557">
            <v>0</v>
          </cell>
          <cell r="O557">
            <v>0</v>
          </cell>
          <cell r="P557">
            <v>0</v>
          </cell>
          <cell r="R557">
            <v>0</v>
          </cell>
          <cell r="S557">
            <v>0</v>
          </cell>
          <cell r="T557">
            <v>0</v>
          </cell>
          <cell r="V557">
            <v>0</v>
          </cell>
          <cell r="W557">
            <v>0</v>
          </cell>
          <cell r="X557">
            <v>0</v>
          </cell>
        </row>
        <row r="558">
          <cell r="A558">
            <v>0</v>
          </cell>
          <cell r="B558">
            <v>0</v>
          </cell>
          <cell r="C558">
            <v>0</v>
          </cell>
          <cell r="D558">
            <v>0</v>
          </cell>
          <cell r="E558">
            <v>0</v>
          </cell>
          <cell r="F558">
            <v>0</v>
          </cell>
          <cell r="G558">
            <v>0</v>
          </cell>
          <cell r="H558">
            <v>0</v>
          </cell>
          <cell r="J558">
            <v>0</v>
          </cell>
          <cell r="K558">
            <v>0</v>
          </cell>
          <cell r="L558">
            <v>0</v>
          </cell>
          <cell r="N558">
            <v>0</v>
          </cell>
          <cell r="O558">
            <v>0</v>
          </cell>
          <cell r="P558">
            <v>0</v>
          </cell>
          <cell r="R558">
            <v>0</v>
          </cell>
          <cell r="S558">
            <v>0</v>
          </cell>
          <cell r="T558">
            <v>0</v>
          </cell>
          <cell r="V558">
            <v>0</v>
          </cell>
          <cell r="W558">
            <v>0</v>
          </cell>
          <cell r="X558">
            <v>0</v>
          </cell>
        </row>
        <row r="559">
          <cell r="A559">
            <v>0</v>
          </cell>
          <cell r="B559">
            <v>0</v>
          </cell>
          <cell r="C559">
            <v>0</v>
          </cell>
          <cell r="D559">
            <v>0</v>
          </cell>
          <cell r="E559">
            <v>0</v>
          </cell>
          <cell r="F559">
            <v>0</v>
          </cell>
          <cell r="G559">
            <v>0</v>
          </cell>
          <cell r="H559">
            <v>0</v>
          </cell>
          <cell r="J559">
            <v>0</v>
          </cell>
          <cell r="K559">
            <v>0</v>
          </cell>
          <cell r="L559">
            <v>0</v>
          </cell>
          <cell r="N559">
            <v>0</v>
          </cell>
          <cell r="O559">
            <v>0</v>
          </cell>
          <cell r="P559">
            <v>0</v>
          </cell>
          <cell r="R559">
            <v>0</v>
          </cell>
          <cell r="S559">
            <v>0</v>
          </cell>
          <cell r="T559">
            <v>0</v>
          </cell>
          <cell r="V559">
            <v>0</v>
          </cell>
          <cell r="W559">
            <v>0</v>
          </cell>
          <cell r="X559">
            <v>0</v>
          </cell>
        </row>
        <row r="560">
          <cell r="A560">
            <v>0</v>
          </cell>
          <cell r="B560">
            <v>0</v>
          </cell>
          <cell r="C560">
            <v>0</v>
          </cell>
          <cell r="D560">
            <v>0</v>
          </cell>
          <cell r="E560">
            <v>0</v>
          </cell>
          <cell r="F560">
            <v>0</v>
          </cell>
          <cell r="G560">
            <v>0</v>
          </cell>
          <cell r="H560">
            <v>0</v>
          </cell>
          <cell r="J560">
            <v>0</v>
          </cell>
          <cell r="K560">
            <v>0</v>
          </cell>
          <cell r="L560">
            <v>0</v>
          </cell>
          <cell r="N560">
            <v>0</v>
          </cell>
          <cell r="O560">
            <v>0</v>
          </cell>
          <cell r="P560">
            <v>0</v>
          </cell>
          <cell r="R560">
            <v>0</v>
          </cell>
          <cell r="S560">
            <v>0</v>
          </cell>
          <cell r="T560">
            <v>0</v>
          </cell>
          <cell r="V560">
            <v>0</v>
          </cell>
          <cell r="W560">
            <v>0</v>
          </cell>
          <cell r="X560">
            <v>0</v>
          </cell>
        </row>
        <row r="561">
          <cell r="A561">
            <v>0</v>
          </cell>
          <cell r="B561">
            <v>0</v>
          </cell>
          <cell r="C561">
            <v>0</v>
          </cell>
          <cell r="D561">
            <v>0</v>
          </cell>
          <cell r="E561">
            <v>0</v>
          </cell>
          <cell r="F561">
            <v>0</v>
          </cell>
          <cell r="G561">
            <v>0</v>
          </cell>
          <cell r="H561">
            <v>0</v>
          </cell>
          <cell r="J561">
            <v>0</v>
          </cell>
          <cell r="K561">
            <v>0</v>
          </cell>
          <cell r="L561">
            <v>0</v>
          </cell>
          <cell r="N561">
            <v>0</v>
          </cell>
          <cell r="O561">
            <v>0</v>
          </cell>
          <cell r="P561">
            <v>0</v>
          </cell>
          <cell r="R561">
            <v>0</v>
          </cell>
          <cell r="S561">
            <v>0</v>
          </cell>
          <cell r="T561">
            <v>0</v>
          </cell>
          <cell r="V561">
            <v>0</v>
          </cell>
          <cell r="W561">
            <v>0</v>
          </cell>
          <cell r="X561">
            <v>0</v>
          </cell>
        </row>
        <row r="562">
          <cell r="A562">
            <v>0</v>
          </cell>
          <cell r="B562">
            <v>0</v>
          </cell>
          <cell r="C562">
            <v>0</v>
          </cell>
          <cell r="D562">
            <v>0</v>
          </cell>
          <cell r="E562">
            <v>0</v>
          </cell>
          <cell r="F562">
            <v>0</v>
          </cell>
          <cell r="G562">
            <v>0</v>
          </cell>
          <cell r="H562">
            <v>0</v>
          </cell>
          <cell r="J562">
            <v>0</v>
          </cell>
          <cell r="K562">
            <v>0</v>
          </cell>
          <cell r="L562">
            <v>0</v>
          </cell>
          <cell r="N562">
            <v>0</v>
          </cell>
          <cell r="O562">
            <v>0</v>
          </cell>
          <cell r="P562">
            <v>0</v>
          </cell>
          <cell r="R562">
            <v>0</v>
          </cell>
          <cell r="S562">
            <v>0</v>
          </cell>
          <cell r="T562">
            <v>0</v>
          </cell>
          <cell r="V562">
            <v>0</v>
          </cell>
          <cell r="W562">
            <v>0</v>
          </cell>
          <cell r="X562">
            <v>0</v>
          </cell>
        </row>
        <row r="563">
          <cell r="A563">
            <v>0</v>
          </cell>
          <cell r="B563">
            <v>0</v>
          </cell>
          <cell r="C563">
            <v>0</v>
          </cell>
          <cell r="D563">
            <v>0</v>
          </cell>
          <cell r="E563">
            <v>0</v>
          </cell>
          <cell r="F563">
            <v>0</v>
          </cell>
          <cell r="G563">
            <v>0</v>
          </cell>
          <cell r="H563">
            <v>0</v>
          </cell>
          <cell r="J563">
            <v>0</v>
          </cell>
          <cell r="K563">
            <v>0</v>
          </cell>
          <cell r="L563">
            <v>0</v>
          </cell>
          <cell r="N563">
            <v>0</v>
          </cell>
          <cell r="O563">
            <v>0</v>
          </cell>
          <cell r="P563">
            <v>0</v>
          </cell>
          <cell r="R563">
            <v>0</v>
          </cell>
          <cell r="S563">
            <v>0</v>
          </cell>
          <cell r="T563">
            <v>0</v>
          </cell>
          <cell r="V563">
            <v>0</v>
          </cell>
          <cell r="W563">
            <v>0</v>
          </cell>
          <cell r="X563">
            <v>0</v>
          </cell>
        </row>
        <row r="564">
          <cell r="A564">
            <v>0</v>
          </cell>
          <cell r="B564">
            <v>0</v>
          </cell>
          <cell r="C564">
            <v>0</v>
          </cell>
          <cell r="D564">
            <v>0</v>
          </cell>
          <cell r="E564">
            <v>0</v>
          </cell>
          <cell r="F564">
            <v>0</v>
          </cell>
          <cell r="G564">
            <v>0</v>
          </cell>
          <cell r="H564">
            <v>0</v>
          </cell>
          <cell r="J564">
            <v>0</v>
          </cell>
          <cell r="K564">
            <v>0</v>
          </cell>
          <cell r="L564">
            <v>0</v>
          </cell>
          <cell r="N564">
            <v>0</v>
          </cell>
          <cell r="O564">
            <v>0</v>
          </cell>
          <cell r="P564">
            <v>0</v>
          </cell>
          <cell r="R564">
            <v>0</v>
          </cell>
          <cell r="S564">
            <v>0</v>
          </cell>
          <cell r="T564">
            <v>0</v>
          </cell>
          <cell r="V564">
            <v>0</v>
          </cell>
          <cell r="W564">
            <v>0</v>
          </cell>
          <cell r="X564">
            <v>0</v>
          </cell>
        </row>
        <row r="565">
          <cell r="A565">
            <v>0</v>
          </cell>
          <cell r="B565">
            <v>0</v>
          </cell>
          <cell r="C565">
            <v>0</v>
          </cell>
          <cell r="D565">
            <v>0</v>
          </cell>
          <cell r="E565">
            <v>0</v>
          </cell>
          <cell r="F565">
            <v>0</v>
          </cell>
          <cell r="G565">
            <v>0</v>
          </cell>
          <cell r="H565">
            <v>0</v>
          </cell>
          <cell r="J565">
            <v>0</v>
          </cell>
          <cell r="K565">
            <v>0</v>
          </cell>
          <cell r="L565">
            <v>0</v>
          </cell>
          <cell r="N565">
            <v>0</v>
          </cell>
          <cell r="O565">
            <v>0</v>
          </cell>
          <cell r="P565">
            <v>0</v>
          </cell>
          <cell r="R565">
            <v>0</v>
          </cell>
          <cell r="S565">
            <v>0</v>
          </cell>
          <cell r="T565">
            <v>0</v>
          </cell>
          <cell r="V565">
            <v>0</v>
          </cell>
          <cell r="W565">
            <v>0</v>
          </cell>
          <cell r="X565">
            <v>0</v>
          </cell>
        </row>
        <row r="566">
          <cell r="A566">
            <v>0</v>
          </cell>
          <cell r="B566">
            <v>0</v>
          </cell>
          <cell r="C566">
            <v>0</v>
          </cell>
          <cell r="D566">
            <v>0</v>
          </cell>
          <cell r="E566">
            <v>0</v>
          </cell>
          <cell r="F566">
            <v>0</v>
          </cell>
          <cell r="G566">
            <v>0</v>
          </cell>
          <cell r="H566">
            <v>0</v>
          </cell>
          <cell r="J566">
            <v>0</v>
          </cell>
          <cell r="K566">
            <v>0</v>
          </cell>
          <cell r="L566">
            <v>0</v>
          </cell>
          <cell r="N566">
            <v>0</v>
          </cell>
          <cell r="O566">
            <v>0</v>
          </cell>
          <cell r="P566">
            <v>0</v>
          </cell>
          <cell r="R566">
            <v>0</v>
          </cell>
          <cell r="S566">
            <v>0</v>
          </cell>
          <cell r="T566">
            <v>0</v>
          </cell>
          <cell r="V566">
            <v>0</v>
          </cell>
          <cell r="W566">
            <v>0</v>
          </cell>
          <cell r="X566">
            <v>0</v>
          </cell>
        </row>
        <row r="567">
          <cell r="A567">
            <v>0</v>
          </cell>
          <cell r="B567">
            <v>0</v>
          </cell>
          <cell r="C567">
            <v>0</v>
          </cell>
          <cell r="D567">
            <v>0</v>
          </cell>
          <cell r="E567">
            <v>0</v>
          </cell>
          <cell r="F567">
            <v>0</v>
          </cell>
          <cell r="G567">
            <v>0</v>
          </cell>
          <cell r="H567">
            <v>0</v>
          </cell>
          <cell r="J567">
            <v>0</v>
          </cell>
          <cell r="K567">
            <v>0</v>
          </cell>
          <cell r="L567">
            <v>0</v>
          </cell>
          <cell r="N567">
            <v>0</v>
          </cell>
          <cell r="O567">
            <v>0</v>
          </cell>
          <cell r="P567">
            <v>0</v>
          </cell>
          <cell r="R567">
            <v>0</v>
          </cell>
          <cell r="S567">
            <v>0</v>
          </cell>
          <cell r="T567">
            <v>0</v>
          </cell>
          <cell r="V567">
            <v>0</v>
          </cell>
          <cell r="W567">
            <v>0</v>
          </cell>
          <cell r="X567">
            <v>0</v>
          </cell>
        </row>
        <row r="568">
          <cell r="A568">
            <v>0</v>
          </cell>
          <cell r="B568">
            <v>0</v>
          </cell>
          <cell r="C568">
            <v>0</v>
          </cell>
          <cell r="D568">
            <v>0</v>
          </cell>
          <cell r="E568">
            <v>0</v>
          </cell>
          <cell r="F568">
            <v>0</v>
          </cell>
          <cell r="G568">
            <v>0</v>
          </cell>
          <cell r="H568">
            <v>0</v>
          </cell>
          <cell r="J568">
            <v>0</v>
          </cell>
          <cell r="K568">
            <v>0</v>
          </cell>
          <cell r="L568">
            <v>0</v>
          </cell>
          <cell r="N568">
            <v>0</v>
          </cell>
          <cell r="O568">
            <v>0</v>
          </cell>
          <cell r="P568">
            <v>0</v>
          </cell>
          <cell r="R568">
            <v>0</v>
          </cell>
          <cell r="S568">
            <v>0</v>
          </cell>
          <cell r="T568">
            <v>0</v>
          </cell>
          <cell r="V568">
            <v>0</v>
          </cell>
          <cell r="W568">
            <v>0</v>
          </cell>
          <cell r="X568">
            <v>0</v>
          </cell>
        </row>
        <row r="569">
          <cell r="A569">
            <v>0</v>
          </cell>
          <cell r="B569">
            <v>0</v>
          </cell>
          <cell r="C569">
            <v>0</v>
          </cell>
          <cell r="D569">
            <v>0</v>
          </cell>
          <cell r="E569">
            <v>0</v>
          </cell>
          <cell r="F569">
            <v>0</v>
          </cell>
          <cell r="G569">
            <v>0</v>
          </cell>
          <cell r="H569">
            <v>0</v>
          </cell>
          <cell r="J569">
            <v>0</v>
          </cell>
          <cell r="K569">
            <v>0</v>
          </cell>
          <cell r="L569">
            <v>0</v>
          </cell>
          <cell r="N569">
            <v>0</v>
          </cell>
          <cell r="O569">
            <v>0</v>
          </cell>
          <cell r="P569">
            <v>0</v>
          </cell>
          <cell r="R569">
            <v>0</v>
          </cell>
          <cell r="S569">
            <v>0</v>
          </cell>
          <cell r="T569">
            <v>0</v>
          </cell>
          <cell r="V569">
            <v>0</v>
          </cell>
          <cell r="W569">
            <v>0</v>
          </cell>
          <cell r="X569">
            <v>0</v>
          </cell>
        </row>
        <row r="570">
          <cell r="A570">
            <v>0</v>
          </cell>
          <cell r="B570">
            <v>0</v>
          </cell>
          <cell r="C570">
            <v>0</v>
          </cell>
          <cell r="D570">
            <v>0</v>
          </cell>
          <cell r="E570">
            <v>0</v>
          </cell>
          <cell r="F570">
            <v>0</v>
          </cell>
          <cell r="G570">
            <v>0</v>
          </cell>
          <cell r="H570">
            <v>0</v>
          </cell>
          <cell r="J570">
            <v>0</v>
          </cell>
          <cell r="K570">
            <v>0</v>
          </cell>
          <cell r="L570">
            <v>0</v>
          </cell>
          <cell r="N570">
            <v>0</v>
          </cell>
          <cell r="O570">
            <v>0</v>
          </cell>
          <cell r="P570">
            <v>0</v>
          </cell>
          <cell r="R570">
            <v>0</v>
          </cell>
          <cell r="S570">
            <v>0</v>
          </cell>
          <cell r="T570">
            <v>0</v>
          </cell>
          <cell r="V570">
            <v>0</v>
          </cell>
          <cell r="W570">
            <v>0</v>
          </cell>
          <cell r="X570">
            <v>0</v>
          </cell>
        </row>
        <row r="571">
          <cell r="A571">
            <v>0</v>
          </cell>
          <cell r="B571">
            <v>0</v>
          </cell>
          <cell r="C571">
            <v>0</v>
          </cell>
          <cell r="D571">
            <v>0</v>
          </cell>
          <cell r="E571">
            <v>0</v>
          </cell>
          <cell r="F571">
            <v>0</v>
          </cell>
          <cell r="G571">
            <v>0</v>
          </cell>
          <cell r="H571">
            <v>0</v>
          </cell>
          <cell r="J571">
            <v>0</v>
          </cell>
          <cell r="K571">
            <v>0</v>
          </cell>
          <cell r="L571">
            <v>0</v>
          </cell>
          <cell r="N571">
            <v>0</v>
          </cell>
          <cell r="O571">
            <v>0</v>
          </cell>
          <cell r="P571">
            <v>0</v>
          </cell>
          <cell r="R571">
            <v>0</v>
          </cell>
          <cell r="S571">
            <v>0</v>
          </cell>
          <cell r="T571">
            <v>0</v>
          </cell>
          <cell r="V571">
            <v>0</v>
          </cell>
          <cell r="W571">
            <v>0</v>
          </cell>
          <cell r="X571">
            <v>0</v>
          </cell>
        </row>
        <row r="572">
          <cell r="A572">
            <v>0</v>
          </cell>
          <cell r="B572">
            <v>0</v>
          </cell>
          <cell r="C572">
            <v>0</v>
          </cell>
          <cell r="D572">
            <v>0</v>
          </cell>
          <cell r="E572">
            <v>0</v>
          </cell>
          <cell r="F572">
            <v>0</v>
          </cell>
          <cell r="G572">
            <v>0</v>
          </cell>
          <cell r="H572">
            <v>0</v>
          </cell>
          <cell r="J572">
            <v>0</v>
          </cell>
          <cell r="K572">
            <v>0</v>
          </cell>
          <cell r="L572">
            <v>0</v>
          </cell>
          <cell r="N572">
            <v>0</v>
          </cell>
          <cell r="O572">
            <v>0</v>
          </cell>
          <cell r="P572">
            <v>0</v>
          </cell>
          <cell r="R572">
            <v>0</v>
          </cell>
          <cell r="S572">
            <v>0</v>
          </cell>
          <cell r="T572">
            <v>0</v>
          </cell>
          <cell r="V572">
            <v>0</v>
          </cell>
          <cell r="W572">
            <v>0</v>
          </cell>
          <cell r="X572">
            <v>0</v>
          </cell>
        </row>
        <row r="573">
          <cell r="A573">
            <v>0</v>
          </cell>
          <cell r="B573">
            <v>0</v>
          </cell>
          <cell r="C573">
            <v>0</v>
          </cell>
          <cell r="D573">
            <v>0</v>
          </cell>
          <cell r="E573">
            <v>0</v>
          </cell>
          <cell r="F573">
            <v>0</v>
          </cell>
          <cell r="G573">
            <v>0</v>
          </cell>
          <cell r="H573">
            <v>0</v>
          </cell>
          <cell r="J573">
            <v>0</v>
          </cell>
          <cell r="K573">
            <v>0</v>
          </cell>
          <cell r="L573">
            <v>0</v>
          </cell>
          <cell r="N573">
            <v>0</v>
          </cell>
          <cell r="O573">
            <v>0</v>
          </cell>
          <cell r="P573">
            <v>0</v>
          </cell>
          <cell r="R573">
            <v>0</v>
          </cell>
          <cell r="S573">
            <v>0</v>
          </cell>
          <cell r="T573">
            <v>0</v>
          </cell>
          <cell r="V573">
            <v>0</v>
          </cell>
          <cell r="W573">
            <v>0</v>
          </cell>
          <cell r="X573">
            <v>0</v>
          </cell>
        </row>
        <row r="574">
          <cell r="A574">
            <v>0</v>
          </cell>
          <cell r="B574">
            <v>0</v>
          </cell>
          <cell r="C574">
            <v>0</v>
          </cell>
          <cell r="D574">
            <v>0</v>
          </cell>
          <cell r="E574">
            <v>0</v>
          </cell>
          <cell r="F574">
            <v>0</v>
          </cell>
          <cell r="G574">
            <v>0</v>
          </cell>
          <cell r="H574">
            <v>0</v>
          </cell>
          <cell r="J574">
            <v>0</v>
          </cell>
          <cell r="K574">
            <v>0</v>
          </cell>
          <cell r="L574">
            <v>0</v>
          </cell>
          <cell r="N574">
            <v>0</v>
          </cell>
          <cell r="O574">
            <v>0</v>
          </cell>
          <cell r="P574">
            <v>0</v>
          </cell>
          <cell r="R574">
            <v>0</v>
          </cell>
          <cell r="S574">
            <v>0</v>
          </cell>
          <cell r="T574">
            <v>0</v>
          </cell>
          <cell r="V574">
            <v>0</v>
          </cell>
          <cell r="W574">
            <v>0</v>
          </cell>
          <cell r="X574">
            <v>0</v>
          </cell>
        </row>
        <row r="575">
          <cell r="A575">
            <v>0</v>
          </cell>
          <cell r="B575">
            <v>0</v>
          </cell>
          <cell r="C575">
            <v>0</v>
          </cell>
          <cell r="D575">
            <v>0</v>
          </cell>
          <cell r="E575">
            <v>0</v>
          </cell>
          <cell r="F575">
            <v>0</v>
          </cell>
          <cell r="G575">
            <v>0</v>
          </cell>
          <cell r="H575">
            <v>0</v>
          </cell>
          <cell r="J575">
            <v>0</v>
          </cell>
          <cell r="K575">
            <v>0</v>
          </cell>
          <cell r="L575">
            <v>0</v>
          </cell>
          <cell r="N575">
            <v>0</v>
          </cell>
          <cell r="O575">
            <v>0</v>
          </cell>
          <cell r="P575">
            <v>0</v>
          </cell>
          <cell r="R575">
            <v>0</v>
          </cell>
          <cell r="S575">
            <v>0</v>
          </cell>
          <cell r="T575">
            <v>0</v>
          </cell>
          <cell r="V575">
            <v>0</v>
          </cell>
          <cell r="W575">
            <v>0</v>
          </cell>
          <cell r="X575">
            <v>0</v>
          </cell>
        </row>
        <row r="576">
          <cell r="A576">
            <v>0</v>
          </cell>
          <cell r="B576">
            <v>0</v>
          </cell>
          <cell r="C576">
            <v>0</v>
          </cell>
          <cell r="D576">
            <v>0</v>
          </cell>
          <cell r="E576">
            <v>0</v>
          </cell>
          <cell r="F576">
            <v>0</v>
          </cell>
          <cell r="G576">
            <v>0</v>
          </cell>
          <cell r="H576">
            <v>0</v>
          </cell>
          <cell r="J576">
            <v>0</v>
          </cell>
          <cell r="K576">
            <v>0</v>
          </cell>
          <cell r="L576">
            <v>0</v>
          </cell>
          <cell r="N576">
            <v>0</v>
          </cell>
          <cell r="O576">
            <v>0</v>
          </cell>
          <cell r="P576">
            <v>0</v>
          </cell>
          <cell r="R576">
            <v>0</v>
          </cell>
          <cell r="S576">
            <v>0</v>
          </cell>
          <cell r="T576">
            <v>0</v>
          </cell>
          <cell r="V576">
            <v>0</v>
          </cell>
          <cell r="W576">
            <v>0</v>
          </cell>
          <cell r="X576">
            <v>0</v>
          </cell>
        </row>
        <row r="577">
          <cell r="A577">
            <v>0</v>
          </cell>
          <cell r="B577">
            <v>0</v>
          </cell>
          <cell r="C577">
            <v>0</v>
          </cell>
          <cell r="D577">
            <v>0</v>
          </cell>
          <cell r="E577">
            <v>0</v>
          </cell>
          <cell r="F577">
            <v>0</v>
          </cell>
          <cell r="G577">
            <v>0</v>
          </cell>
          <cell r="H577">
            <v>0</v>
          </cell>
          <cell r="J577">
            <v>0</v>
          </cell>
          <cell r="K577">
            <v>0</v>
          </cell>
          <cell r="L577">
            <v>0</v>
          </cell>
          <cell r="N577">
            <v>0</v>
          </cell>
          <cell r="O577">
            <v>0</v>
          </cell>
          <cell r="P577">
            <v>0</v>
          </cell>
          <cell r="R577">
            <v>0</v>
          </cell>
          <cell r="S577">
            <v>0</v>
          </cell>
          <cell r="T577">
            <v>0</v>
          </cell>
          <cell r="V577">
            <v>0</v>
          </cell>
          <cell r="W577">
            <v>0</v>
          </cell>
          <cell r="X577">
            <v>0</v>
          </cell>
        </row>
        <row r="578">
          <cell r="A578">
            <v>0</v>
          </cell>
          <cell r="B578">
            <v>0</v>
          </cell>
          <cell r="C578">
            <v>0</v>
          </cell>
          <cell r="D578">
            <v>0</v>
          </cell>
          <cell r="E578">
            <v>0</v>
          </cell>
          <cell r="F578">
            <v>0</v>
          </cell>
          <cell r="G578">
            <v>0</v>
          </cell>
          <cell r="H578">
            <v>0</v>
          </cell>
          <cell r="J578">
            <v>0</v>
          </cell>
          <cell r="K578">
            <v>0</v>
          </cell>
          <cell r="L578">
            <v>0</v>
          </cell>
          <cell r="N578">
            <v>0</v>
          </cell>
          <cell r="O578">
            <v>0</v>
          </cell>
          <cell r="P578">
            <v>0</v>
          </cell>
          <cell r="R578">
            <v>0</v>
          </cell>
          <cell r="S578">
            <v>0</v>
          </cell>
          <cell r="T578">
            <v>0</v>
          </cell>
          <cell r="V578">
            <v>0</v>
          </cell>
          <cell r="W578">
            <v>0</v>
          </cell>
          <cell r="X578">
            <v>0</v>
          </cell>
        </row>
        <row r="579">
          <cell r="A579">
            <v>0</v>
          </cell>
          <cell r="B579">
            <v>0</v>
          </cell>
          <cell r="C579">
            <v>0</v>
          </cell>
          <cell r="D579">
            <v>0</v>
          </cell>
          <cell r="E579">
            <v>0</v>
          </cell>
          <cell r="F579">
            <v>0</v>
          </cell>
          <cell r="G579">
            <v>0</v>
          </cell>
          <cell r="H579">
            <v>0</v>
          </cell>
          <cell r="J579">
            <v>0</v>
          </cell>
          <cell r="K579">
            <v>0</v>
          </cell>
          <cell r="L579">
            <v>0</v>
          </cell>
          <cell r="N579">
            <v>0</v>
          </cell>
          <cell r="O579">
            <v>0</v>
          </cell>
          <cell r="P579">
            <v>0</v>
          </cell>
          <cell r="R579">
            <v>0</v>
          </cell>
          <cell r="S579">
            <v>0</v>
          </cell>
          <cell r="T579">
            <v>0</v>
          </cell>
          <cell r="V579">
            <v>0</v>
          </cell>
          <cell r="W579">
            <v>0</v>
          </cell>
          <cell r="X579">
            <v>0</v>
          </cell>
        </row>
        <row r="580">
          <cell r="A580">
            <v>0</v>
          </cell>
          <cell r="B580">
            <v>0</v>
          </cell>
          <cell r="C580">
            <v>0</v>
          </cell>
          <cell r="D580">
            <v>0</v>
          </cell>
          <cell r="E580">
            <v>0</v>
          </cell>
          <cell r="F580">
            <v>0</v>
          </cell>
          <cell r="G580">
            <v>0</v>
          </cell>
          <cell r="H580">
            <v>0</v>
          </cell>
          <cell r="J580">
            <v>0</v>
          </cell>
          <cell r="K580">
            <v>0</v>
          </cell>
          <cell r="L580">
            <v>0</v>
          </cell>
          <cell r="N580">
            <v>0</v>
          </cell>
          <cell r="O580">
            <v>0</v>
          </cell>
          <cell r="P580">
            <v>0</v>
          </cell>
          <cell r="R580">
            <v>0</v>
          </cell>
          <cell r="S580">
            <v>0</v>
          </cell>
          <cell r="T580">
            <v>0</v>
          </cell>
          <cell r="V580">
            <v>0</v>
          </cell>
          <cell r="W580">
            <v>0</v>
          </cell>
          <cell r="X580">
            <v>0</v>
          </cell>
        </row>
        <row r="581">
          <cell r="A581">
            <v>0</v>
          </cell>
          <cell r="B581">
            <v>0</v>
          </cell>
          <cell r="C581">
            <v>0</v>
          </cell>
          <cell r="D581">
            <v>0</v>
          </cell>
          <cell r="E581">
            <v>0</v>
          </cell>
          <cell r="F581">
            <v>0</v>
          </cell>
          <cell r="G581">
            <v>0</v>
          </cell>
          <cell r="H581">
            <v>0</v>
          </cell>
          <cell r="J581">
            <v>0</v>
          </cell>
          <cell r="K581">
            <v>0</v>
          </cell>
          <cell r="L581">
            <v>0</v>
          </cell>
          <cell r="N581">
            <v>0</v>
          </cell>
          <cell r="O581">
            <v>0</v>
          </cell>
          <cell r="P581">
            <v>0</v>
          </cell>
          <cell r="R581">
            <v>0</v>
          </cell>
          <cell r="S581">
            <v>0</v>
          </cell>
          <cell r="T581">
            <v>0</v>
          </cell>
          <cell r="V581">
            <v>0</v>
          </cell>
          <cell r="W581">
            <v>0</v>
          </cell>
          <cell r="X581">
            <v>0</v>
          </cell>
        </row>
        <row r="582">
          <cell r="A582">
            <v>0</v>
          </cell>
          <cell r="B582">
            <v>0</v>
          </cell>
          <cell r="C582">
            <v>0</v>
          </cell>
          <cell r="D582">
            <v>0</v>
          </cell>
          <cell r="E582">
            <v>0</v>
          </cell>
          <cell r="F582">
            <v>0</v>
          </cell>
          <cell r="G582">
            <v>0</v>
          </cell>
          <cell r="H582">
            <v>0</v>
          </cell>
          <cell r="J582">
            <v>0</v>
          </cell>
          <cell r="K582">
            <v>0</v>
          </cell>
          <cell r="L582">
            <v>0</v>
          </cell>
          <cell r="N582">
            <v>0</v>
          </cell>
          <cell r="O582">
            <v>0</v>
          </cell>
          <cell r="P582">
            <v>0</v>
          </cell>
          <cell r="R582">
            <v>0</v>
          </cell>
          <cell r="S582">
            <v>0</v>
          </cell>
          <cell r="T582">
            <v>0</v>
          </cell>
          <cell r="V582">
            <v>0</v>
          </cell>
          <cell r="W582">
            <v>0</v>
          </cell>
          <cell r="X582">
            <v>0</v>
          </cell>
        </row>
        <row r="583">
          <cell r="A583">
            <v>0</v>
          </cell>
          <cell r="B583">
            <v>0</v>
          </cell>
          <cell r="C583">
            <v>0</v>
          </cell>
          <cell r="D583">
            <v>0</v>
          </cell>
          <cell r="E583">
            <v>0</v>
          </cell>
          <cell r="F583">
            <v>0</v>
          </cell>
          <cell r="G583">
            <v>0</v>
          </cell>
          <cell r="H583">
            <v>0</v>
          </cell>
          <cell r="J583">
            <v>0</v>
          </cell>
          <cell r="K583">
            <v>0</v>
          </cell>
          <cell r="L583">
            <v>0</v>
          </cell>
          <cell r="N583">
            <v>0</v>
          </cell>
          <cell r="O583">
            <v>0</v>
          </cell>
          <cell r="P583">
            <v>0</v>
          </cell>
          <cell r="R583">
            <v>0</v>
          </cell>
          <cell r="S583">
            <v>0</v>
          </cell>
          <cell r="T583">
            <v>0</v>
          </cell>
          <cell r="V583">
            <v>0</v>
          </cell>
          <cell r="W583">
            <v>0</v>
          </cell>
          <cell r="X583">
            <v>0</v>
          </cell>
        </row>
        <row r="584">
          <cell r="A584">
            <v>0</v>
          </cell>
          <cell r="B584">
            <v>0</v>
          </cell>
          <cell r="C584">
            <v>0</v>
          </cell>
          <cell r="D584">
            <v>0</v>
          </cell>
          <cell r="E584">
            <v>0</v>
          </cell>
          <cell r="F584">
            <v>0</v>
          </cell>
          <cell r="G584">
            <v>0</v>
          </cell>
          <cell r="H584">
            <v>0</v>
          </cell>
          <cell r="J584">
            <v>0</v>
          </cell>
          <cell r="K584">
            <v>0</v>
          </cell>
          <cell r="L584">
            <v>0</v>
          </cell>
          <cell r="N584">
            <v>0</v>
          </cell>
          <cell r="O584">
            <v>0</v>
          </cell>
          <cell r="P584">
            <v>0</v>
          </cell>
          <cell r="R584">
            <v>0</v>
          </cell>
          <cell r="S584">
            <v>0</v>
          </cell>
          <cell r="T584">
            <v>0</v>
          </cell>
          <cell r="V584">
            <v>0</v>
          </cell>
          <cell r="W584">
            <v>0</v>
          </cell>
          <cell r="X584">
            <v>0</v>
          </cell>
        </row>
        <row r="585">
          <cell r="A585">
            <v>0</v>
          </cell>
          <cell r="B585">
            <v>0</v>
          </cell>
          <cell r="C585">
            <v>0</v>
          </cell>
          <cell r="D585">
            <v>0</v>
          </cell>
          <cell r="E585">
            <v>0</v>
          </cell>
          <cell r="F585">
            <v>0</v>
          </cell>
          <cell r="G585">
            <v>0</v>
          </cell>
          <cell r="H585">
            <v>0</v>
          </cell>
          <cell r="J585">
            <v>0</v>
          </cell>
          <cell r="K585">
            <v>0</v>
          </cell>
          <cell r="L585">
            <v>0</v>
          </cell>
          <cell r="N585">
            <v>0</v>
          </cell>
          <cell r="O585">
            <v>0</v>
          </cell>
          <cell r="P585">
            <v>0</v>
          </cell>
          <cell r="R585">
            <v>0</v>
          </cell>
          <cell r="S585">
            <v>0</v>
          </cell>
          <cell r="T585">
            <v>0</v>
          </cell>
          <cell r="V585">
            <v>0</v>
          </cell>
          <cell r="W585">
            <v>0</v>
          </cell>
          <cell r="X585">
            <v>0</v>
          </cell>
        </row>
        <row r="586">
          <cell r="A586">
            <v>0</v>
          </cell>
          <cell r="B586">
            <v>0</v>
          </cell>
          <cell r="C586">
            <v>0</v>
          </cell>
          <cell r="D586">
            <v>0</v>
          </cell>
          <cell r="E586">
            <v>0</v>
          </cell>
          <cell r="F586">
            <v>0</v>
          </cell>
          <cell r="G586">
            <v>0</v>
          </cell>
          <cell r="H586">
            <v>0</v>
          </cell>
          <cell r="J586">
            <v>0</v>
          </cell>
          <cell r="K586">
            <v>0</v>
          </cell>
          <cell r="L586">
            <v>0</v>
          </cell>
          <cell r="N586">
            <v>0</v>
          </cell>
          <cell r="O586">
            <v>0</v>
          </cell>
          <cell r="P586">
            <v>0</v>
          </cell>
          <cell r="R586">
            <v>0</v>
          </cell>
          <cell r="S586">
            <v>0</v>
          </cell>
          <cell r="T586">
            <v>0</v>
          </cell>
          <cell r="V586">
            <v>0</v>
          </cell>
          <cell r="W586">
            <v>0</v>
          </cell>
          <cell r="X586">
            <v>0</v>
          </cell>
        </row>
        <row r="587">
          <cell r="A587">
            <v>0</v>
          </cell>
          <cell r="B587">
            <v>0</v>
          </cell>
          <cell r="C587">
            <v>0</v>
          </cell>
          <cell r="D587">
            <v>0</v>
          </cell>
          <cell r="E587">
            <v>0</v>
          </cell>
          <cell r="F587">
            <v>0</v>
          </cell>
          <cell r="G587">
            <v>0</v>
          </cell>
          <cell r="H587">
            <v>0</v>
          </cell>
          <cell r="J587">
            <v>0</v>
          </cell>
          <cell r="K587">
            <v>0</v>
          </cell>
          <cell r="L587">
            <v>0</v>
          </cell>
          <cell r="N587">
            <v>0</v>
          </cell>
          <cell r="O587">
            <v>0</v>
          </cell>
          <cell r="P587">
            <v>0</v>
          </cell>
          <cell r="R587">
            <v>0</v>
          </cell>
          <cell r="S587">
            <v>0</v>
          </cell>
          <cell r="T587">
            <v>0</v>
          </cell>
          <cell r="V587">
            <v>0</v>
          </cell>
          <cell r="W587">
            <v>0</v>
          </cell>
          <cell r="X587">
            <v>0</v>
          </cell>
        </row>
        <row r="588">
          <cell r="A588">
            <v>0</v>
          </cell>
          <cell r="B588">
            <v>0</v>
          </cell>
          <cell r="C588">
            <v>0</v>
          </cell>
          <cell r="D588">
            <v>0</v>
          </cell>
          <cell r="E588">
            <v>0</v>
          </cell>
          <cell r="F588">
            <v>0</v>
          </cell>
          <cell r="G588">
            <v>0</v>
          </cell>
          <cell r="H588">
            <v>0</v>
          </cell>
          <cell r="J588">
            <v>0</v>
          </cell>
          <cell r="K588">
            <v>0</v>
          </cell>
          <cell r="L588">
            <v>0</v>
          </cell>
          <cell r="N588">
            <v>0</v>
          </cell>
          <cell r="O588">
            <v>0</v>
          </cell>
          <cell r="P588">
            <v>0</v>
          </cell>
          <cell r="R588">
            <v>0</v>
          </cell>
          <cell r="S588">
            <v>0</v>
          </cell>
          <cell r="T588">
            <v>0</v>
          </cell>
          <cell r="V588">
            <v>0</v>
          </cell>
          <cell r="W588">
            <v>0</v>
          </cell>
          <cell r="X588">
            <v>0</v>
          </cell>
        </row>
        <row r="589">
          <cell r="A589">
            <v>0</v>
          </cell>
          <cell r="B589">
            <v>0</v>
          </cell>
          <cell r="C589">
            <v>0</v>
          </cell>
          <cell r="D589">
            <v>0</v>
          </cell>
          <cell r="E589">
            <v>0</v>
          </cell>
          <cell r="F589">
            <v>0</v>
          </cell>
          <cell r="G589">
            <v>0</v>
          </cell>
          <cell r="H589">
            <v>0</v>
          </cell>
          <cell r="J589">
            <v>0</v>
          </cell>
          <cell r="K589">
            <v>0</v>
          </cell>
          <cell r="L589">
            <v>0</v>
          </cell>
          <cell r="N589">
            <v>0</v>
          </cell>
          <cell r="O589">
            <v>0</v>
          </cell>
          <cell r="P589">
            <v>0</v>
          </cell>
          <cell r="R589">
            <v>0</v>
          </cell>
          <cell r="S589">
            <v>0</v>
          </cell>
          <cell r="T589">
            <v>0</v>
          </cell>
          <cell r="V589">
            <v>0</v>
          </cell>
          <cell r="W589">
            <v>0</v>
          </cell>
          <cell r="X589">
            <v>0</v>
          </cell>
        </row>
        <row r="590">
          <cell r="A590">
            <v>0</v>
          </cell>
          <cell r="B590">
            <v>0</v>
          </cell>
          <cell r="C590">
            <v>0</v>
          </cell>
          <cell r="D590">
            <v>0</v>
          </cell>
          <cell r="E590">
            <v>0</v>
          </cell>
          <cell r="F590">
            <v>0</v>
          </cell>
          <cell r="G590">
            <v>0</v>
          </cell>
          <cell r="H590">
            <v>0</v>
          </cell>
          <cell r="J590">
            <v>0</v>
          </cell>
          <cell r="K590">
            <v>0</v>
          </cell>
          <cell r="L590">
            <v>0</v>
          </cell>
          <cell r="N590">
            <v>0</v>
          </cell>
          <cell r="O590">
            <v>0</v>
          </cell>
          <cell r="P590">
            <v>0</v>
          </cell>
          <cell r="R590">
            <v>0</v>
          </cell>
          <cell r="S590">
            <v>0</v>
          </cell>
          <cell r="T590">
            <v>0</v>
          </cell>
          <cell r="V590">
            <v>0</v>
          </cell>
          <cell r="W590">
            <v>0</v>
          </cell>
          <cell r="X590">
            <v>0</v>
          </cell>
        </row>
        <row r="591">
          <cell r="A591">
            <v>0</v>
          </cell>
          <cell r="B591">
            <v>0</v>
          </cell>
          <cell r="C591">
            <v>0</v>
          </cell>
          <cell r="D591">
            <v>0</v>
          </cell>
          <cell r="E591">
            <v>0</v>
          </cell>
          <cell r="F591">
            <v>0</v>
          </cell>
          <cell r="G591">
            <v>0</v>
          </cell>
          <cell r="H591">
            <v>0</v>
          </cell>
          <cell r="J591">
            <v>0</v>
          </cell>
          <cell r="K591">
            <v>0</v>
          </cell>
          <cell r="L591">
            <v>0</v>
          </cell>
          <cell r="N591">
            <v>0</v>
          </cell>
          <cell r="O591">
            <v>0</v>
          </cell>
          <cell r="P591">
            <v>0</v>
          </cell>
          <cell r="R591">
            <v>0</v>
          </cell>
          <cell r="S591">
            <v>0</v>
          </cell>
          <cell r="T591">
            <v>0</v>
          </cell>
          <cell r="V591">
            <v>0</v>
          </cell>
          <cell r="W591">
            <v>0</v>
          </cell>
          <cell r="X591">
            <v>0</v>
          </cell>
        </row>
        <row r="592">
          <cell r="A592">
            <v>0</v>
          </cell>
          <cell r="B592">
            <v>0</v>
          </cell>
          <cell r="C592">
            <v>0</v>
          </cell>
          <cell r="D592">
            <v>0</v>
          </cell>
          <cell r="E592">
            <v>0</v>
          </cell>
          <cell r="F592">
            <v>0</v>
          </cell>
          <cell r="G592">
            <v>0</v>
          </cell>
          <cell r="H592">
            <v>0</v>
          </cell>
          <cell r="J592">
            <v>0</v>
          </cell>
          <cell r="K592">
            <v>0</v>
          </cell>
          <cell r="L592">
            <v>0</v>
          </cell>
          <cell r="N592">
            <v>0</v>
          </cell>
          <cell r="O592">
            <v>0</v>
          </cell>
          <cell r="P592">
            <v>0</v>
          </cell>
          <cell r="R592">
            <v>0</v>
          </cell>
          <cell r="S592">
            <v>0</v>
          </cell>
          <cell r="T592">
            <v>0</v>
          </cell>
          <cell r="V592">
            <v>0</v>
          </cell>
          <cell r="W592">
            <v>0</v>
          </cell>
          <cell r="X592">
            <v>0</v>
          </cell>
        </row>
        <row r="593">
          <cell r="A593">
            <v>0</v>
          </cell>
          <cell r="B593">
            <v>0</v>
          </cell>
          <cell r="C593">
            <v>0</v>
          </cell>
          <cell r="D593">
            <v>0</v>
          </cell>
          <cell r="E593">
            <v>0</v>
          </cell>
          <cell r="F593">
            <v>0</v>
          </cell>
          <cell r="G593">
            <v>0</v>
          </cell>
          <cell r="H593">
            <v>0</v>
          </cell>
          <cell r="J593">
            <v>0</v>
          </cell>
          <cell r="K593">
            <v>0</v>
          </cell>
          <cell r="L593">
            <v>0</v>
          </cell>
          <cell r="N593">
            <v>0</v>
          </cell>
          <cell r="O593">
            <v>0</v>
          </cell>
          <cell r="P593">
            <v>0</v>
          </cell>
          <cell r="R593">
            <v>0</v>
          </cell>
          <cell r="S593">
            <v>0</v>
          </cell>
          <cell r="T593">
            <v>0</v>
          </cell>
          <cell r="V593">
            <v>0</v>
          </cell>
          <cell r="W593">
            <v>0</v>
          </cell>
          <cell r="X593">
            <v>0</v>
          </cell>
        </row>
        <row r="594">
          <cell r="A594">
            <v>0</v>
          </cell>
          <cell r="B594">
            <v>0</v>
          </cell>
          <cell r="C594">
            <v>0</v>
          </cell>
          <cell r="D594">
            <v>0</v>
          </cell>
          <cell r="E594">
            <v>0</v>
          </cell>
          <cell r="F594">
            <v>0</v>
          </cell>
          <cell r="G594">
            <v>0</v>
          </cell>
          <cell r="H594">
            <v>0</v>
          </cell>
          <cell r="J594">
            <v>0</v>
          </cell>
          <cell r="K594">
            <v>0</v>
          </cell>
          <cell r="L594">
            <v>0</v>
          </cell>
          <cell r="N594">
            <v>0</v>
          </cell>
          <cell r="O594">
            <v>0</v>
          </cell>
          <cell r="P594">
            <v>0</v>
          </cell>
          <cell r="R594">
            <v>0</v>
          </cell>
          <cell r="S594">
            <v>0</v>
          </cell>
          <cell r="T594">
            <v>0</v>
          </cell>
          <cell r="V594">
            <v>0</v>
          </cell>
          <cell r="W594">
            <v>0</v>
          </cell>
          <cell r="X594">
            <v>0</v>
          </cell>
        </row>
        <row r="595">
          <cell r="A595">
            <v>0</v>
          </cell>
          <cell r="B595">
            <v>0</v>
          </cell>
          <cell r="C595">
            <v>0</v>
          </cell>
          <cell r="D595">
            <v>0</v>
          </cell>
          <cell r="E595">
            <v>0</v>
          </cell>
          <cell r="F595">
            <v>0</v>
          </cell>
          <cell r="G595">
            <v>0</v>
          </cell>
          <cell r="H595">
            <v>0</v>
          </cell>
          <cell r="J595">
            <v>0</v>
          </cell>
          <cell r="K595">
            <v>0</v>
          </cell>
          <cell r="L595">
            <v>0</v>
          </cell>
          <cell r="N595">
            <v>0</v>
          </cell>
          <cell r="O595">
            <v>0</v>
          </cell>
          <cell r="P595">
            <v>0</v>
          </cell>
          <cell r="R595">
            <v>0</v>
          </cell>
          <cell r="S595">
            <v>0</v>
          </cell>
          <cell r="T595">
            <v>0</v>
          </cell>
          <cell r="V595">
            <v>0</v>
          </cell>
          <cell r="W595">
            <v>0</v>
          </cell>
          <cell r="X595">
            <v>0</v>
          </cell>
        </row>
        <row r="596">
          <cell r="A596">
            <v>0</v>
          </cell>
          <cell r="B596">
            <v>0</v>
          </cell>
          <cell r="C596">
            <v>0</v>
          </cell>
          <cell r="D596">
            <v>0</v>
          </cell>
          <cell r="E596">
            <v>0</v>
          </cell>
          <cell r="F596">
            <v>0</v>
          </cell>
          <cell r="G596">
            <v>0</v>
          </cell>
          <cell r="H596">
            <v>0</v>
          </cell>
          <cell r="J596">
            <v>0</v>
          </cell>
          <cell r="K596">
            <v>0</v>
          </cell>
          <cell r="L596">
            <v>0</v>
          </cell>
          <cell r="N596">
            <v>0</v>
          </cell>
          <cell r="O596">
            <v>0</v>
          </cell>
          <cell r="P596">
            <v>0</v>
          </cell>
          <cell r="R596">
            <v>0</v>
          </cell>
          <cell r="S596">
            <v>0</v>
          </cell>
          <cell r="T596">
            <v>0</v>
          </cell>
          <cell r="V596">
            <v>0</v>
          </cell>
          <cell r="W596">
            <v>0</v>
          </cell>
          <cell r="X596">
            <v>0</v>
          </cell>
        </row>
        <row r="597">
          <cell r="A597">
            <v>0</v>
          </cell>
          <cell r="B597">
            <v>0</v>
          </cell>
          <cell r="C597">
            <v>0</v>
          </cell>
          <cell r="D597">
            <v>0</v>
          </cell>
          <cell r="E597">
            <v>0</v>
          </cell>
          <cell r="F597">
            <v>0</v>
          </cell>
          <cell r="G597">
            <v>0</v>
          </cell>
          <cell r="H597">
            <v>0</v>
          </cell>
          <cell r="J597">
            <v>0</v>
          </cell>
          <cell r="K597">
            <v>0</v>
          </cell>
          <cell r="L597">
            <v>0</v>
          </cell>
          <cell r="N597">
            <v>0</v>
          </cell>
          <cell r="O597">
            <v>0</v>
          </cell>
          <cell r="P597">
            <v>0</v>
          </cell>
          <cell r="R597">
            <v>0</v>
          </cell>
          <cell r="S597">
            <v>0</v>
          </cell>
          <cell r="T597">
            <v>0</v>
          </cell>
          <cell r="V597">
            <v>0</v>
          </cell>
          <cell r="W597">
            <v>0</v>
          </cell>
          <cell r="X597">
            <v>0</v>
          </cell>
        </row>
        <row r="598">
          <cell r="A598">
            <v>0</v>
          </cell>
          <cell r="B598">
            <v>0</v>
          </cell>
          <cell r="C598">
            <v>0</v>
          </cell>
          <cell r="D598">
            <v>0</v>
          </cell>
          <cell r="E598">
            <v>0</v>
          </cell>
          <cell r="F598">
            <v>0</v>
          </cell>
          <cell r="G598">
            <v>0</v>
          </cell>
          <cell r="H598">
            <v>0</v>
          </cell>
          <cell r="J598">
            <v>0</v>
          </cell>
          <cell r="K598">
            <v>0</v>
          </cell>
          <cell r="L598">
            <v>0</v>
          </cell>
          <cell r="N598">
            <v>0</v>
          </cell>
          <cell r="O598">
            <v>0</v>
          </cell>
          <cell r="P598">
            <v>0</v>
          </cell>
          <cell r="R598">
            <v>0</v>
          </cell>
          <cell r="S598">
            <v>0</v>
          </cell>
          <cell r="T598">
            <v>0</v>
          </cell>
          <cell r="V598">
            <v>0</v>
          </cell>
          <cell r="W598">
            <v>0</v>
          </cell>
          <cell r="X598">
            <v>0</v>
          </cell>
        </row>
        <row r="599">
          <cell r="B599" t="str">
            <v>TOTAL</v>
          </cell>
          <cell r="E599">
            <v>1</v>
          </cell>
          <cell r="F599">
            <v>663550</v>
          </cell>
          <cell r="H599">
            <v>201970</v>
          </cell>
          <cell r="J599">
            <v>163430</v>
          </cell>
          <cell r="L599">
            <v>201970</v>
          </cell>
          <cell r="N599">
            <v>144980</v>
          </cell>
          <cell r="P599">
            <v>201970</v>
          </cell>
          <cell r="R599">
            <v>88060</v>
          </cell>
          <cell r="T599">
            <v>57640</v>
          </cell>
          <cell r="V599">
            <v>32876.5</v>
          </cell>
          <cell r="X599">
            <v>429346.5</v>
          </cell>
        </row>
        <row r="601">
          <cell r="B601" t="str">
            <v>PREPARED</v>
          </cell>
          <cell r="X601" t="str">
            <v>SITE INCHARGE</v>
          </cell>
        </row>
      </sheetData>
      <sheetData sheetId="12" refreshError="1">
        <row r="1">
          <cell r="A1" t="str">
            <v>MONTHLY PLANNING</v>
          </cell>
        </row>
        <row r="2">
          <cell r="A2" t="str">
            <v>Doc. No. 402-D-29a(R2)</v>
          </cell>
          <cell r="X2" t="str">
            <v>Department: Construction</v>
          </cell>
        </row>
        <row r="3">
          <cell r="A3" t="str">
            <v>Reference ISO 9002:1994 Section. 4.02</v>
          </cell>
        </row>
        <row r="4">
          <cell r="A4" t="str">
            <v>Approved by Mr.</v>
          </cell>
          <cell r="F4" t="str">
            <v xml:space="preserve">         Date 22-09-96</v>
          </cell>
          <cell r="J4" t="str">
            <v xml:space="preserve">Rev. N0.    </v>
          </cell>
          <cell r="X4" t="str">
            <v xml:space="preserve">                     Page 01 of 01</v>
          </cell>
        </row>
        <row r="5">
          <cell r="A5" t="str">
            <v xml:space="preserve">          JMC Projects (India) Ltd.</v>
          </cell>
        </row>
        <row r="6">
          <cell r="B6" t="str">
            <v>Name of site: Infosys</v>
          </cell>
        </row>
        <row r="7">
          <cell r="B7" t="str">
            <v>Building :   E &amp; R</v>
          </cell>
        </row>
        <row r="8">
          <cell r="B8" t="str">
            <v>Planning for the month:         OCT'99</v>
          </cell>
        </row>
        <row r="9">
          <cell r="A9" t="str">
            <v>Sr.</v>
          </cell>
          <cell r="B9" t="str">
            <v>Activity</v>
          </cell>
          <cell r="C9" t="str">
            <v>Unit</v>
          </cell>
          <cell r="D9" t="str">
            <v>Rate</v>
          </cell>
          <cell r="E9" t="str">
            <v>Month's  target</v>
          </cell>
          <cell r="G9" t="str">
            <v>1 st Week</v>
          </cell>
          <cell r="K9" t="str">
            <v>2 st Week</v>
          </cell>
          <cell r="O9" t="str">
            <v>3 st Week</v>
          </cell>
          <cell r="S9" t="str">
            <v>4 st Week</v>
          </cell>
          <cell r="W9" t="str">
            <v>Total Achieved</v>
          </cell>
          <cell r="Y9" t="str">
            <v>Remark</v>
          </cell>
        </row>
        <row r="10">
          <cell r="A10" t="str">
            <v>No.</v>
          </cell>
          <cell r="G10" t="str">
            <v>Target</v>
          </cell>
          <cell r="I10" t="str">
            <v>Achieved</v>
          </cell>
          <cell r="K10" t="str">
            <v>Target</v>
          </cell>
          <cell r="M10" t="str">
            <v>Achieved</v>
          </cell>
          <cell r="O10" t="str">
            <v>Target</v>
          </cell>
          <cell r="Q10" t="str">
            <v>Achieved</v>
          </cell>
          <cell r="S10" t="str">
            <v>Target</v>
          </cell>
          <cell r="U10" t="str">
            <v xml:space="preserve">       Achieved</v>
          </cell>
        </row>
        <row r="11">
          <cell r="E11" t="str">
            <v>Qnt.</v>
          </cell>
          <cell r="F11" t="str">
            <v>Amt.</v>
          </cell>
          <cell r="G11" t="str">
            <v>Qnt.</v>
          </cell>
          <cell r="H11" t="str">
            <v>Amt.</v>
          </cell>
          <cell r="I11" t="str">
            <v>Qnt.</v>
          </cell>
          <cell r="J11" t="str">
            <v>Amt.</v>
          </cell>
          <cell r="K11" t="str">
            <v>Qnt.</v>
          </cell>
          <cell r="L11" t="str">
            <v>Amt.</v>
          </cell>
          <cell r="M11" t="str">
            <v>Qnt.</v>
          </cell>
          <cell r="N11" t="str">
            <v>Amt.</v>
          </cell>
          <cell r="O11" t="str">
            <v>Qnt.</v>
          </cell>
          <cell r="P11" t="str">
            <v>Amt.</v>
          </cell>
          <cell r="Q11" t="str">
            <v>Qnt.</v>
          </cell>
          <cell r="R11" t="str">
            <v>Amt.</v>
          </cell>
          <cell r="S11" t="str">
            <v>Qnt.</v>
          </cell>
          <cell r="T11" t="str">
            <v>Amt.</v>
          </cell>
          <cell r="U11" t="str">
            <v>Qnt.</v>
          </cell>
          <cell r="V11" t="str">
            <v>Amt.</v>
          </cell>
          <cell r="W11" t="str">
            <v>Qnt.</v>
          </cell>
          <cell r="X11" t="str">
            <v>Amt.</v>
          </cell>
        </row>
        <row r="12">
          <cell r="A12" t="str">
            <v>EW1.1</v>
          </cell>
          <cell r="B12" t="str">
            <v xml:space="preserve">Earth work excavation for levelling and lowering the ground upto 1.5m </v>
          </cell>
          <cell r="C12" t="str">
            <v>Cum</v>
          </cell>
          <cell r="D12">
            <v>68</v>
          </cell>
          <cell r="E12">
            <v>0</v>
          </cell>
          <cell r="F12">
            <v>0</v>
          </cell>
          <cell r="G12">
            <v>0</v>
          </cell>
          <cell r="H12">
            <v>0</v>
          </cell>
          <cell r="J12">
            <v>0</v>
          </cell>
          <cell r="K12">
            <v>0</v>
          </cell>
          <cell r="L12">
            <v>0</v>
          </cell>
          <cell r="N12">
            <v>0</v>
          </cell>
          <cell r="O12">
            <v>0</v>
          </cell>
          <cell r="P12">
            <v>0</v>
          </cell>
          <cell r="R12">
            <v>0</v>
          </cell>
          <cell r="S12">
            <v>0</v>
          </cell>
          <cell r="T12">
            <v>0</v>
          </cell>
          <cell r="V12">
            <v>0</v>
          </cell>
          <cell r="W12">
            <v>0</v>
          </cell>
          <cell r="X12">
            <v>0</v>
          </cell>
        </row>
        <row r="13">
          <cell r="A13" t="str">
            <v>EW1.1a</v>
          </cell>
          <cell r="B13" t="str">
            <v>Earth work excavation for levelling and lowering the ground upto 1.5m to 3.0m for Area grading</v>
          </cell>
          <cell r="C13" t="str">
            <v>Cum</v>
          </cell>
          <cell r="D13">
            <v>75</v>
          </cell>
          <cell r="E13">
            <v>0</v>
          </cell>
          <cell r="F13">
            <v>0</v>
          </cell>
          <cell r="G13">
            <v>0</v>
          </cell>
          <cell r="H13">
            <v>0</v>
          </cell>
          <cell r="J13">
            <v>0</v>
          </cell>
          <cell r="K13">
            <v>0</v>
          </cell>
          <cell r="L13">
            <v>0</v>
          </cell>
          <cell r="N13">
            <v>0</v>
          </cell>
          <cell r="O13">
            <v>0</v>
          </cell>
          <cell r="P13">
            <v>0</v>
          </cell>
          <cell r="R13">
            <v>0</v>
          </cell>
          <cell r="S13">
            <v>0</v>
          </cell>
          <cell r="T13">
            <v>0</v>
          </cell>
          <cell r="V13">
            <v>0</v>
          </cell>
          <cell r="W13">
            <v>0</v>
          </cell>
          <cell r="X13">
            <v>0</v>
          </cell>
        </row>
        <row r="14">
          <cell r="A14" t="str">
            <v>EW1.2a</v>
          </cell>
          <cell r="B14" t="str">
            <v>Excavation 0-1.5 M</v>
          </cell>
          <cell r="C14" t="str">
            <v>Cum</v>
          </cell>
          <cell r="D14">
            <v>85</v>
          </cell>
          <cell r="E14">
            <v>900</v>
          </cell>
          <cell r="F14">
            <v>76500</v>
          </cell>
          <cell r="G14">
            <v>400</v>
          </cell>
          <cell r="H14">
            <v>34000</v>
          </cell>
          <cell r="I14">
            <v>400</v>
          </cell>
          <cell r="J14">
            <v>34000</v>
          </cell>
          <cell r="K14">
            <v>400</v>
          </cell>
          <cell r="L14">
            <v>34000</v>
          </cell>
          <cell r="M14">
            <v>400</v>
          </cell>
          <cell r="N14">
            <v>34000</v>
          </cell>
          <cell r="O14">
            <v>50</v>
          </cell>
          <cell r="P14">
            <v>4250</v>
          </cell>
          <cell r="Q14">
            <v>100</v>
          </cell>
          <cell r="R14">
            <v>8500</v>
          </cell>
          <cell r="S14">
            <v>50</v>
          </cell>
          <cell r="T14">
            <v>4250</v>
          </cell>
          <cell r="U14">
            <v>100</v>
          </cell>
          <cell r="V14">
            <v>8500</v>
          </cell>
          <cell r="W14">
            <v>1000</v>
          </cell>
          <cell r="X14">
            <v>85000</v>
          </cell>
        </row>
        <row r="15">
          <cell r="A15" t="str">
            <v>EW1.2b</v>
          </cell>
          <cell r="B15" t="str">
            <v>Excavation 1.5 M to 3.0 M</v>
          </cell>
          <cell r="C15" t="str">
            <v>Cum</v>
          </cell>
          <cell r="D15">
            <v>98</v>
          </cell>
          <cell r="E15">
            <v>300</v>
          </cell>
          <cell r="F15">
            <v>29400</v>
          </cell>
          <cell r="G15">
            <v>150</v>
          </cell>
          <cell r="H15">
            <v>14700</v>
          </cell>
          <cell r="I15">
            <v>400</v>
          </cell>
          <cell r="J15">
            <v>39200</v>
          </cell>
          <cell r="K15">
            <v>150</v>
          </cell>
          <cell r="L15">
            <v>14700</v>
          </cell>
          <cell r="M15">
            <v>400</v>
          </cell>
          <cell r="N15">
            <v>39200</v>
          </cell>
          <cell r="O15">
            <v>0</v>
          </cell>
          <cell r="P15">
            <v>0</v>
          </cell>
          <cell r="Q15">
            <v>100</v>
          </cell>
          <cell r="R15">
            <v>9800</v>
          </cell>
          <cell r="S15">
            <v>0</v>
          </cell>
          <cell r="T15">
            <v>0</v>
          </cell>
          <cell r="U15">
            <v>100</v>
          </cell>
          <cell r="V15">
            <v>9800</v>
          </cell>
          <cell r="W15">
            <v>1000</v>
          </cell>
          <cell r="X15">
            <v>98000</v>
          </cell>
        </row>
        <row r="16">
          <cell r="A16" t="str">
            <v>EW1.2c</v>
          </cell>
          <cell r="B16" t="str">
            <v>Excavation 3.0 M to 4.5 M</v>
          </cell>
          <cell r="C16" t="str">
            <v>Cum</v>
          </cell>
          <cell r="D16">
            <v>113</v>
          </cell>
          <cell r="E16">
            <v>0</v>
          </cell>
          <cell r="F16">
            <v>0</v>
          </cell>
          <cell r="G16">
            <v>0</v>
          </cell>
          <cell r="H16">
            <v>0</v>
          </cell>
          <cell r="J16">
            <v>0</v>
          </cell>
          <cell r="K16">
            <v>0</v>
          </cell>
          <cell r="L16">
            <v>0</v>
          </cell>
          <cell r="N16">
            <v>0</v>
          </cell>
          <cell r="O16">
            <v>0</v>
          </cell>
          <cell r="P16">
            <v>0</v>
          </cell>
          <cell r="R16">
            <v>0</v>
          </cell>
          <cell r="S16">
            <v>0</v>
          </cell>
          <cell r="T16">
            <v>0</v>
          </cell>
          <cell r="V16">
            <v>0</v>
          </cell>
          <cell r="W16">
            <v>0</v>
          </cell>
          <cell r="X16">
            <v>0</v>
          </cell>
        </row>
        <row r="17">
          <cell r="A17" t="str">
            <v>EW1.3</v>
          </cell>
          <cell r="B17" t="str">
            <v>Excavation in Hard rock</v>
          </cell>
          <cell r="C17" t="str">
            <v>Cum</v>
          </cell>
          <cell r="D17">
            <v>334</v>
          </cell>
          <cell r="E17">
            <v>0</v>
          </cell>
          <cell r="F17">
            <v>0</v>
          </cell>
          <cell r="G17">
            <v>0</v>
          </cell>
          <cell r="H17">
            <v>0</v>
          </cell>
          <cell r="J17">
            <v>0</v>
          </cell>
          <cell r="K17">
            <v>0</v>
          </cell>
          <cell r="L17">
            <v>0</v>
          </cell>
          <cell r="N17">
            <v>0</v>
          </cell>
          <cell r="O17">
            <v>0</v>
          </cell>
          <cell r="P17">
            <v>0</v>
          </cell>
          <cell r="R17">
            <v>0</v>
          </cell>
          <cell r="S17">
            <v>0</v>
          </cell>
          <cell r="T17">
            <v>0</v>
          </cell>
          <cell r="V17">
            <v>0</v>
          </cell>
          <cell r="W17">
            <v>0</v>
          </cell>
          <cell r="X17">
            <v>0</v>
          </cell>
        </row>
        <row r="18">
          <cell r="A18" t="str">
            <v>EW1.4</v>
          </cell>
          <cell r="B18" t="str">
            <v>Excavation in Soft rock</v>
          </cell>
          <cell r="C18" t="str">
            <v>Cum</v>
          </cell>
          <cell r="D18">
            <v>227</v>
          </cell>
          <cell r="E18">
            <v>0</v>
          </cell>
          <cell r="F18">
            <v>0</v>
          </cell>
          <cell r="G18">
            <v>0</v>
          </cell>
          <cell r="H18">
            <v>0</v>
          </cell>
          <cell r="J18">
            <v>0</v>
          </cell>
          <cell r="K18">
            <v>0</v>
          </cell>
          <cell r="L18">
            <v>0</v>
          </cell>
          <cell r="N18">
            <v>0</v>
          </cell>
          <cell r="O18">
            <v>0</v>
          </cell>
          <cell r="P18">
            <v>0</v>
          </cell>
          <cell r="R18">
            <v>0</v>
          </cell>
          <cell r="S18">
            <v>0</v>
          </cell>
          <cell r="T18">
            <v>0</v>
          </cell>
          <cell r="V18">
            <v>0</v>
          </cell>
          <cell r="W18">
            <v>0</v>
          </cell>
          <cell r="X18">
            <v>0</v>
          </cell>
        </row>
        <row r="19">
          <cell r="A19" t="str">
            <v>EW1.5a</v>
          </cell>
          <cell r="B19" t="str">
            <v xml:space="preserve">Earth filling </v>
          </cell>
          <cell r="C19" t="str">
            <v>Cum</v>
          </cell>
          <cell r="D19">
            <v>50</v>
          </cell>
          <cell r="E19">
            <v>0</v>
          </cell>
          <cell r="F19">
            <v>0</v>
          </cell>
          <cell r="G19">
            <v>0</v>
          </cell>
          <cell r="H19">
            <v>0</v>
          </cell>
          <cell r="I19">
            <v>900</v>
          </cell>
          <cell r="J19">
            <v>45000</v>
          </cell>
          <cell r="K19">
            <v>0</v>
          </cell>
          <cell r="L19">
            <v>0</v>
          </cell>
          <cell r="M19">
            <v>900</v>
          </cell>
          <cell r="N19">
            <v>45000</v>
          </cell>
          <cell r="O19">
            <v>0</v>
          </cell>
          <cell r="P19">
            <v>0</v>
          </cell>
          <cell r="Q19">
            <v>900</v>
          </cell>
          <cell r="R19">
            <v>45000</v>
          </cell>
          <cell r="S19">
            <v>0</v>
          </cell>
          <cell r="T19">
            <v>0</v>
          </cell>
          <cell r="U19">
            <v>900</v>
          </cell>
          <cell r="V19">
            <v>45000</v>
          </cell>
          <cell r="W19">
            <v>3600</v>
          </cell>
          <cell r="X19">
            <v>180000</v>
          </cell>
        </row>
        <row r="20">
          <cell r="A20" t="str">
            <v>EW1.6</v>
          </cell>
          <cell r="B20" t="str">
            <v xml:space="preserve">Earth filling  with  earth brought from outside </v>
          </cell>
          <cell r="C20" t="str">
            <v>Cum</v>
          </cell>
          <cell r="D20">
            <v>300</v>
          </cell>
          <cell r="E20">
            <v>2600</v>
          </cell>
          <cell r="F20">
            <v>780000</v>
          </cell>
          <cell r="G20">
            <v>500</v>
          </cell>
          <cell r="H20">
            <v>150000</v>
          </cell>
          <cell r="J20">
            <v>0</v>
          </cell>
          <cell r="K20">
            <v>700</v>
          </cell>
          <cell r="L20">
            <v>210000</v>
          </cell>
          <cell r="N20">
            <v>0</v>
          </cell>
          <cell r="O20">
            <v>700</v>
          </cell>
          <cell r="P20">
            <v>210000</v>
          </cell>
          <cell r="R20">
            <v>0</v>
          </cell>
          <cell r="S20">
            <v>700</v>
          </cell>
          <cell r="T20">
            <v>210000</v>
          </cell>
          <cell r="V20">
            <v>0</v>
          </cell>
          <cell r="W20">
            <v>0</v>
          </cell>
          <cell r="X20">
            <v>0</v>
          </cell>
        </row>
        <row r="21">
          <cell r="A21" t="str">
            <v>EW1.7</v>
          </cell>
          <cell r="B21" t="str">
            <v>Carting away debris &amp; excavated earth outside Infosys premises upto 1 Km.</v>
          </cell>
          <cell r="C21" t="str">
            <v>Cum</v>
          </cell>
          <cell r="D21">
            <v>55</v>
          </cell>
          <cell r="E21">
            <v>0</v>
          </cell>
          <cell r="F21">
            <v>0</v>
          </cell>
          <cell r="G21">
            <v>0</v>
          </cell>
          <cell r="H21">
            <v>0</v>
          </cell>
          <cell r="J21">
            <v>0</v>
          </cell>
          <cell r="K21">
            <v>0</v>
          </cell>
          <cell r="L21">
            <v>0</v>
          </cell>
          <cell r="N21">
            <v>0</v>
          </cell>
          <cell r="O21">
            <v>0</v>
          </cell>
          <cell r="P21">
            <v>0</v>
          </cell>
          <cell r="R21">
            <v>0</v>
          </cell>
          <cell r="S21">
            <v>0</v>
          </cell>
          <cell r="T21">
            <v>0</v>
          </cell>
          <cell r="V21">
            <v>0</v>
          </cell>
          <cell r="W21">
            <v>0</v>
          </cell>
          <cell r="X21">
            <v>0</v>
          </cell>
        </row>
        <row r="22">
          <cell r="A22" t="str">
            <v>PCC2.1</v>
          </cell>
          <cell r="B22" t="str">
            <v>Providing and laying cement concrete 1:3:6 using 20mm  with necessary shuttering etc., complete for drain.</v>
          </cell>
          <cell r="C22" t="str">
            <v>Cum</v>
          </cell>
          <cell r="D22">
            <v>1247</v>
          </cell>
          <cell r="E22">
            <v>0</v>
          </cell>
          <cell r="F22">
            <v>0</v>
          </cell>
          <cell r="G22">
            <v>0</v>
          </cell>
          <cell r="H22">
            <v>0</v>
          </cell>
          <cell r="J22">
            <v>0</v>
          </cell>
          <cell r="K22">
            <v>0</v>
          </cell>
          <cell r="L22">
            <v>0</v>
          </cell>
          <cell r="N22">
            <v>0</v>
          </cell>
          <cell r="O22">
            <v>0</v>
          </cell>
          <cell r="P22">
            <v>0</v>
          </cell>
          <cell r="R22">
            <v>0</v>
          </cell>
          <cell r="S22">
            <v>0</v>
          </cell>
          <cell r="T22">
            <v>0</v>
          </cell>
          <cell r="V22">
            <v>0</v>
          </cell>
          <cell r="W22">
            <v>0</v>
          </cell>
          <cell r="X22">
            <v>0</v>
          </cell>
        </row>
        <row r="23">
          <cell r="A23" t="str">
            <v>PCC2.2</v>
          </cell>
          <cell r="B23" t="str">
            <v>Providing &amp; laying cement concrete 1:4:8 for foundation using 40mm , shuttering etc., complete.</v>
          </cell>
          <cell r="C23" t="str">
            <v>Cum</v>
          </cell>
          <cell r="D23">
            <v>1126</v>
          </cell>
          <cell r="E23">
            <v>60</v>
          </cell>
          <cell r="F23">
            <v>67560</v>
          </cell>
          <cell r="G23">
            <v>30</v>
          </cell>
          <cell r="H23">
            <v>33780</v>
          </cell>
          <cell r="I23">
            <v>30</v>
          </cell>
          <cell r="J23">
            <v>33780</v>
          </cell>
          <cell r="K23">
            <v>30</v>
          </cell>
          <cell r="L23">
            <v>33780</v>
          </cell>
          <cell r="M23">
            <v>30</v>
          </cell>
          <cell r="N23">
            <v>33780</v>
          </cell>
          <cell r="O23">
            <v>0</v>
          </cell>
          <cell r="P23">
            <v>0</v>
          </cell>
          <cell r="R23">
            <v>0</v>
          </cell>
          <cell r="S23">
            <v>0</v>
          </cell>
          <cell r="T23">
            <v>0</v>
          </cell>
          <cell r="V23">
            <v>0</v>
          </cell>
          <cell r="W23">
            <v>60</v>
          </cell>
          <cell r="X23">
            <v>67560</v>
          </cell>
        </row>
        <row r="24">
          <cell r="A24" t="str">
            <v>PCC 2.3</v>
          </cell>
          <cell r="B24" t="str">
            <v xml:space="preserve">Providing and laying cement concrete 1:2:4 for above raft projection </v>
          </cell>
          <cell r="C24" t="str">
            <v>Cum</v>
          </cell>
          <cell r="D24">
            <v>1214</v>
          </cell>
          <cell r="E24">
            <v>0</v>
          </cell>
          <cell r="F24">
            <v>0</v>
          </cell>
          <cell r="G24">
            <v>0</v>
          </cell>
          <cell r="H24">
            <v>0</v>
          </cell>
          <cell r="J24">
            <v>0</v>
          </cell>
          <cell r="K24">
            <v>0</v>
          </cell>
          <cell r="L24">
            <v>0</v>
          </cell>
          <cell r="N24">
            <v>0</v>
          </cell>
          <cell r="O24">
            <v>0</v>
          </cell>
          <cell r="P24">
            <v>0</v>
          </cell>
          <cell r="R24">
            <v>0</v>
          </cell>
          <cell r="S24">
            <v>0</v>
          </cell>
          <cell r="T24">
            <v>0</v>
          </cell>
          <cell r="V24">
            <v>0</v>
          </cell>
          <cell r="W24">
            <v>0</v>
          </cell>
          <cell r="X24">
            <v>0</v>
          </cell>
        </row>
        <row r="25">
          <cell r="A25" t="str">
            <v>PCC 2.4</v>
          </cell>
          <cell r="B25" t="str">
            <v>Providing and laying cement concrete 1:4:8 for flooring using 20mm complete.</v>
          </cell>
          <cell r="C25" t="str">
            <v>Cum</v>
          </cell>
          <cell r="D25">
            <v>1382</v>
          </cell>
          <cell r="E25">
            <v>0</v>
          </cell>
          <cell r="F25">
            <v>0</v>
          </cell>
          <cell r="G25">
            <v>0</v>
          </cell>
          <cell r="H25">
            <v>0</v>
          </cell>
          <cell r="J25">
            <v>0</v>
          </cell>
          <cell r="K25">
            <v>0</v>
          </cell>
          <cell r="L25">
            <v>0</v>
          </cell>
          <cell r="N25">
            <v>0</v>
          </cell>
          <cell r="O25">
            <v>0</v>
          </cell>
          <cell r="P25">
            <v>0</v>
          </cell>
          <cell r="R25">
            <v>0</v>
          </cell>
          <cell r="S25">
            <v>0</v>
          </cell>
          <cell r="T25">
            <v>0</v>
          </cell>
          <cell r="V25">
            <v>0</v>
          </cell>
          <cell r="W25">
            <v>0</v>
          </cell>
          <cell r="X25">
            <v>0</v>
          </cell>
        </row>
        <row r="26">
          <cell r="A26" t="str">
            <v>PCC 2.5</v>
          </cell>
          <cell r="B26" t="str">
            <v>Providing and laying 1:3:6 concrete using for flagging concrete including  shuttering</v>
          </cell>
          <cell r="C26" t="str">
            <v>Cum</v>
          </cell>
          <cell r="D26">
            <v>2523</v>
          </cell>
          <cell r="E26">
            <v>0</v>
          </cell>
          <cell r="F26">
            <v>0</v>
          </cell>
          <cell r="G26">
            <v>0</v>
          </cell>
          <cell r="H26">
            <v>0</v>
          </cell>
          <cell r="J26">
            <v>0</v>
          </cell>
          <cell r="K26">
            <v>0</v>
          </cell>
          <cell r="L26">
            <v>0</v>
          </cell>
          <cell r="N26">
            <v>0</v>
          </cell>
          <cell r="O26">
            <v>0</v>
          </cell>
          <cell r="P26">
            <v>0</v>
          </cell>
          <cell r="R26">
            <v>0</v>
          </cell>
          <cell r="S26">
            <v>0</v>
          </cell>
          <cell r="T26">
            <v>0</v>
          </cell>
          <cell r="V26">
            <v>0</v>
          </cell>
          <cell r="W26">
            <v>0</v>
          </cell>
          <cell r="X26">
            <v>0</v>
          </cell>
        </row>
        <row r="27">
          <cell r="A27" t="str">
            <v>PCC 2.6(1)</v>
          </cell>
          <cell r="B27" t="str">
            <v>Providing and laying 1:2:4 concrete  in toilet  including shuttering Ground Floor</v>
          </cell>
          <cell r="C27" t="str">
            <v>Cum</v>
          </cell>
          <cell r="D27">
            <v>1214</v>
          </cell>
          <cell r="E27">
            <v>0</v>
          </cell>
          <cell r="F27">
            <v>0</v>
          </cell>
          <cell r="G27">
            <v>0</v>
          </cell>
          <cell r="H27">
            <v>0</v>
          </cell>
          <cell r="J27">
            <v>0</v>
          </cell>
          <cell r="K27">
            <v>0</v>
          </cell>
          <cell r="L27">
            <v>0</v>
          </cell>
          <cell r="N27">
            <v>0</v>
          </cell>
          <cell r="O27">
            <v>0</v>
          </cell>
          <cell r="P27">
            <v>0</v>
          </cell>
          <cell r="R27">
            <v>0</v>
          </cell>
          <cell r="S27">
            <v>0</v>
          </cell>
          <cell r="T27">
            <v>0</v>
          </cell>
          <cell r="V27">
            <v>0</v>
          </cell>
          <cell r="W27">
            <v>0</v>
          </cell>
          <cell r="X27">
            <v>0</v>
          </cell>
        </row>
        <row r="28">
          <cell r="A28" t="str">
            <v>PCC 2.6(2)</v>
          </cell>
          <cell r="B28" t="str">
            <v>Providing and laying 1:2:4 concrete  in toilet  including shuttering FirstFloor</v>
          </cell>
          <cell r="C28" t="str">
            <v>Cum</v>
          </cell>
          <cell r="D28">
            <v>1214</v>
          </cell>
          <cell r="E28">
            <v>0</v>
          </cell>
          <cell r="F28">
            <v>0</v>
          </cell>
          <cell r="G28">
            <v>0</v>
          </cell>
          <cell r="H28">
            <v>0</v>
          </cell>
          <cell r="J28">
            <v>0</v>
          </cell>
          <cell r="K28">
            <v>0</v>
          </cell>
          <cell r="L28">
            <v>0</v>
          </cell>
          <cell r="N28">
            <v>0</v>
          </cell>
          <cell r="O28">
            <v>0</v>
          </cell>
          <cell r="P28">
            <v>0</v>
          </cell>
          <cell r="R28">
            <v>0</v>
          </cell>
          <cell r="S28">
            <v>0</v>
          </cell>
          <cell r="T28">
            <v>0</v>
          </cell>
          <cell r="V28">
            <v>0</v>
          </cell>
          <cell r="W28">
            <v>0</v>
          </cell>
          <cell r="X28">
            <v>0</v>
          </cell>
        </row>
        <row r="29">
          <cell r="A29" t="str">
            <v>PCC 2.6(3)</v>
          </cell>
          <cell r="B29" t="str">
            <v>Providing and laying 1:2:4 concrete  in toilet  including shuttering SecondFloor</v>
          </cell>
          <cell r="C29" t="str">
            <v>Cum</v>
          </cell>
          <cell r="D29">
            <v>1214</v>
          </cell>
          <cell r="E29">
            <v>0</v>
          </cell>
          <cell r="F29">
            <v>0</v>
          </cell>
          <cell r="G29">
            <v>0</v>
          </cell>
          <cell r="H29">
            <v>0</v>
          </cell>
          <cell r="J29">
            <v>0</v>
          </cell>
          <cell r="K29">
            <v>0</v>
          </cell>
          <cell r="L29">
            <v>0</v>
          </cell>
          <cell r="N29">
            <v>0</v>
          </cell>
          <cell r="O29">
            <v>0</v>
          </cell>
          <cell r="P29">
            <v>0</v>
          </cell>
          <cell r="R29">
            <v>0</v>
          </cell>
          <cell r="S29">
            <v>0</v>
          </cell>
          <cell r="T29">
            <v>0</v>
          </cell>
          <cell r="V29">
            <v>0</v>
          </cell>
          <cell r="W29">
            <v>0</v>
          </cell>
          <cell r="X29">
            <v>0</v>
          </cell>
        </row>
        <row r="30">
          <cell r="A30" t="str">
            <v>PCC 2.6(4)</v>
          </cell>
          <cell r="B30" t="str">
            <v>Providing and laying 1:2:4 concrete  in toilet  including shuttering TerraceFloor</v>
          </cell>
          <cell r="C30" t="str">
            <v>Cum</v>
          </cell>
          <cell r="D30">
            <v>1214</v>
          </cell>
          <cell r="E30">
            <v>0</v>
          </cell>
          <cell r="F30">
            <v>0</v>
          </cell>
          <cell r="G30">
            <v>0</v>
          </cell>
          <cell r="H30">
            <v>0</v>
          </cell>
          <cell r="J30">
            <v>0</v>
          </cell>
          <cell r="K30">
            <v>0</v>
          </cell>
          <cell r="L30">
            <v>0</v>
          </cell>
          <cell r="N30">
            <v>0</v>
          </cell>
          <cell r="O30">
            <v>0</v>
          </cell>
          <cell r="P30">
            <v>0</v>
          </cell>
          <cell r="R30">
            <v>0</v>
          </cell>
          <cell r="S30">
            <v>0</v>
          </cell>
          <cell r="T30">
            <v>0</v>
          </cell>
          <cell r="V30">
            <v>0</v>
          </cell>
          <cell r="W30">
            <v>0</v>
          </cell>
          <cell r="X30">
            <v>0</v>
          </cell>
        </row>
        <row r="31">
          <cell r="A31" t="str">
            <v>PCC 2.7 (1)</v>
          </cell>
          <cell r="B31" t="str">
            <v>Providing and laying screed concrete 1:2:4 for flooring (50mm thick)  finishing by power floating, curing with necessary shuttering, etc., complete</v>
          </cell>
          <cell r="C31" t="str">
            <v>Sqm</v>
          </cell>
          <cell r="D31">
            <v>131</v>
          </cell>
          <cell r="E31">
            <v>0</v>
          </cell>
          <cell r="F31">
            <v>0</v>
          </cell>
          <cell r="G31">
            <v>0</v>
          </cell>
          <cell r="H31">
            <v>0</v>
          </cell>
          <cell r="J31">
            <v>0</v>
          </cell>
          <cell r="K31">
            <v>0</v>
          </cell>
          <cell r="L31">
            <v>0</v>
          </cell>
          <cell r="N31">
            <v>0</v>
          </cell>
          <cell r="O31">
            <v>0</v>
          </cell>
          <cell r="P31">
            <v>0</v>
          </cell>
          <cell r="R31">
            <v>0</v>
          </cell>
          <cell r="S31">
            <v>0</v>
          </cell>
          <cell r="T31">
            <v>0</v>
          </cell>
          <cell r="V31">
            <v>0</v>
          </cell>
          <cell r="W31">
            <v>0</v>
          </cell>
          <cell r="X31">
            <v>0</v>
          </cell>
        </row>
        <row r="32">
          <cell r="A32" t="str">
            <v>PCC 2.7 (2)</v>
          </cell>
          <cell r="B32" t="str">
            <v>Providing and laying screed concrete 1:2:4 for flooring (50mm thick)  finishing by power floating, with  shutteringfor First Floor</v>
          </cell>
          <cell r="C32" t="str">
            <v>Sqm</v>
          </cell>
          <cell r="D32">
            <v>139</v>
          </cell>
          <cell r="E32">
            <v>0</v>
          </cell>
          <cell r="F32">
            <v>0</v>
          </cell>
          <cell r="G32">
            <v>0</v>
          </cell>
          <cell r="H32">
            <v>0</v>
          </cell>
          <cell r="J32">
            <v>0</v>
          </cell>
          <cell r="K32">
            <v>0</v>
          </cell>
          <cell r="L32">
            <v>0</v>
          </cell>
          <cell r="N32">
            <v>0</v>
          </cell>
          <cell r="O32">
            <v>0</v>
          </cell>
          <cell r="P32">
            <v>0</v>
          </cell>
          <cell r="R32">
            <v>0</v>
          </cell>
          <cell r="S32">
            <v>0</v>
          </cell>
          <cell r="T32">
            <v>0</v>
          </cell>
          <cell r="V32">
            <v>0</v>
          </cell>
          <cell r="W32">
            <v>0</v>
          </cell>
          <cell r="X32">
            <v>0</v>
          </cell>
        </row>
        <row r="33">
          <cell r="A33" t="str">
            <v>PCC 2.7 (3)</v>
          </cell>
          <cell r="B33" t="str">
            <v>Providing and laying screed concrete 1:2:4 for flooring (50mm thick)  finishing by power floating, with  shutteringfor Second Floor</v>
          </cell>
          <cell r="C33" t="str">
            <v>Sqm</v>
          </cell>
          <cell r="D33">
            <v>147</v>
          </cell>
          <cell r="E33">
            <v>0</v>
          </cell>
          <cell r="F33">
            <v>0</v>
          </cell>
          <cell r="G33">
            <v>0</v>
          </cell>
          <cell r="H33">
            <v>0</v>
          </cell>
          <cell r="J33">
            <v>0</v>
          </cell>
          <cell r="K33">
            <v>0</v>
          </cell>
          <cell r="L33">
            <v>0</v>
          </cell>
          <cell r="N33">
            <v>0</v>
          </cell>
          <cell r="O33">
            <v>0</v>
          </cell>
          <cell r="P33">
            <v>0</v>
          </cell>
          <cell r="R33">
            <v>0</v>
          </cell>
          <cell r="S33">
            <v>0</v>
          </cell>
          <cell r="T33">
            <v>0</v>
          </cell>
          <cell r="V33">
            <v>0</v>
          </cell>
          <cell r="W33">
            <v>0</v>
          </cell>
          <cell r="X33">
            <v>0</v>
          </cell>
        </row>
        <row r="34">
          <cell r="A34" t="str">
            <v>RCC 3.1</v>
          </cell>
          <cell r="B34" t="str">
            <v>cement concrete M20 for plinth slab/beam</v>
          </cell>
          <cell r="C34" t="str">
            <v>Cum</v>
          </cell>
          <cell r="D34">
            <v>1460</v>
          </cell>
          <cell r="E34">
            <v>100</v>
          </cell>
          <cell r="F34">
            <v>146000</v>
          </cell>
          <cell r="G34">
            <v>10</v>
          </cell>
          <cell r="H34">
            <v>14600</v>
          </cell>
          <cell r="I34">
            <v>5</v>
          </cell>
          <cell r="J34">
            <v>7300</v>
          </cell>
          <cell r="K34">
            <v>30</v>
          </cell>
          <cell r="L34">
            <v>43800</v>
          </cell>
          <cell r="N34">
            <v>0</v>
          </cell>
          <cell r="O34">
            <v>30</v>
          </cell>
          <cell r="P34">
            <v>43800</v>
          </cell>
          <cell r="Q34">
            <v>5</v>
          </cell>
          <cell r="R34">
            <v>7300</v>
          </cell>
          <cell r="S34">
            <v>30</v>
          </cell>
          <cell r="T34">
            <v>43800</v>
          </cell>
          <cell r="U34">
            <v>5</v>
          </cell>
          <cell r="V34">
            <v>7300</v>
          </cell>
          <cell r="W34">
            <v>15</v>
          </cell>
          <cell r="X34">
            <v>21900</v>
          </cell>
        </row>
        <row r="35">
          <cell r="A35" t="str">
            <v>RCC 3.2</v>
          </cell>
          <cell r="B35" t="str">
            <v xml:space="preserve"> M20 concrete using 20mm  for footing/foundation.</v>
          </cell>
          <cell r="C35" t="str">
            <v>Cum</v>
          </cell>
          <cell r="D35">
            <v>1460</v>
          </cell>
          <cell r="E35">
            <v>300</v>
          </cell>
          <cell r="F35">
            <v>438000</v>
          </cell>
          <cell r="G35">
            <v>150</v>
          </cell>
          <cell r="H35">
            <v>219000</v>
          </cell>
          <cell r="I35">
            <v>20</v>
          </cell>
          <cell r="J35">
            <v>29200</v>
          </cell>
          <cell r="K35">
            <v>150</v>
          </cell>
          <cell r="L35">
            <v>219000</v>
          </cell>
          <cell r="M35">
            <v>20</v>
          </cell>
          <cell r="N35">
            <v>29200</v>
          </cell>
          <cell r="O35">
            <v>0</v>
          </cell>
          <cell r="P35">
            <v>0</v>
          </cell>
          <cell r="Q35">
            <v>20</v>
          </cell>
          <cell r="R35">
            <v>29200</v>
          </cell>
          <cell r="S35">
            <v>0</v>
          </cell>
          <cell r="T35">
            <v>0</v>
          </cell>
          <cell r="U35">
            <v>20</v>
          </cell>
          <cell r="V35">
            <v>29200</v>
          </cell>
          <cell r="W35">
            <v>80</v>
          </cell>
          <cell r="X35">
            <v>116800</v>
          </cell>
        </row>
        <row r="36">
          <cell r="A36" t="str">
            <v>RCC 3.3</v>
          </cell>
          <cell r="B36" t="str">
            <v xml:space="preserve">M20 concrete  for RCC curved slab </v>
          </cell>
          <cell r="C36" t="str">
            <v>Cum</v>
          </cell>
          <cell r="D36">
            <v>1661</v>
          </cell>
          <cell r="E36">
            <v>0</v>
          </cell>
          <cell r="F36">
            <v>0</v>
          </cell>
          <cell r="G36">
            <v>0</v>
          </cell>
          <cell r="H36">
            <v>0</v>
          </cell>
          <cell r="J36">
            <v>0</v>
          </cell>
          <cell r="K36">
            <v>0</v>
          </cell>
          <cell r="L36">
            <v>0</v>
          </cell>
          <cell r="N36">
            <v>0</v>
          </cell>
          <cell r="O36">
            <v>0</v>
          </cell>
          <cell r="P36">
            <v>0</v>
          </cell>
          <cell r="R36">
            <v>0</v>
          </cell>
          <cell r="S36">
            <v>0</v>
          </cell>
          <cell r="T36">
            <v>0</v>
          </cell>
          <cell r="V36">
            <v>0</v>
          </cell>
          <cell r="W36">
            <v>0</v>
          </cell>
          <cell r="X36">
            <v>0</v>
          </cell>
        </row>
        <row r="37">
          <cell r="A37" t="str">
            <v>RCC 3.4 (1)</v>
          </cell>
          <cell r="B37" t="str">
            <v>M20 for cills Ground Floor</v>
          </cell>
          <cell r="C37" t="str">
            <v>Cum</v>
          </cell>
          <cell r="D37">
            <v>1681</v>
          </cell>
          <cell r="E37">
            <v>0</v>
          </cell>
          <cell r="F37">
            <v>0</v>
          </cell>
          <cell r="G37">
            <v>0</v>
          </cell>
          <cell r="H37">
            <v>0</v>
          </cell>
          <cell r="J37">
            <v>0</v>
          </cell>
          <cell r="K37">
            <v>0</v>
          </cell>
          <cell r="L37">
            <v>0</v>
          </cell>
          <cell r="N37">
            <v>0</v>
          </cell>
          <cell r="O37">
            <v>0</v>
          </cell>
          <cell r="P37">
            <v>0</v>
          </cell>
          <cell r="R37">
            <v>0</v>
          </cell>
          <cell r="S37">
            <v>0</v>
          </cell>
          <cell r="T37">
            <v>0</v>
          </cell>
          <cell r="V37">
            <v>0</v>
          </cell>
          <cell r="W37">
            <v>0</v>
          </cell>
          <cell r="X37">
            <v>0</v>
          </cell>
        </row>
        <row r="38">
          <cell r="A38" t="str">
            <v>RCC 3.4 (2)</v>
          </cell>
          <cell r="B38" t="str">
            <v>M20 for cills First Floor</v>
          </cell>
          <cell r="C38" t="str">
            <v>Cum</v>
          </cell>
          <cell r="D38">
            <v>1681</v>
          </cell>
          <cell r="E38">
            <v>0</v>
          </cell>
          <cell r="F38">
            <v>0</v>
          </cell>
          <cell r="G38">
            <v>0</v>
          </cell>
          <cell r="H38">
            <v>0</v>
          </cell>
          <cell r="J38">
            <v>0</v>
          </cell>
          <cell r="K38">
            <v>0</v>
          </cell>
          <cell r="L38">
            <v>0</v>
          </cell>
          <cell r="N38">
            <v>0</v>
          </cell>
          <cell r="O38">
            <v>0</v>
          </cell>
          <cell r="P38">
            <v>0</v>
          </cell>
          <cell r="R38">
            <v>0</v>
          </cell>
          <cell r="S38">
            <v>0</v>
          </cell>
          <cell r="T38">
            <v>0</v>
          </cell>
          <cell r="V38">
            <v>0</v>
          </cell>
          <cell r="W38">
            <v>0</v>
          </cell>
          <cell r="X38">
            <v>0</v>
          </cell>
        </row>
        <row r="39">
          <cell r="A39" t="str">
            <v>RCC 3.4 (3)</v>
          </cell>
          <cell r="B39" t="str">
            <v>M20 for cills Second Floor</v>
          </cell>
          <cell r="C39" t="str">
            <v>Cum</v>
          </cell>
          <cell r="D39">
            <v>1681</v>
          </cell>
          <cell r="E39">
            <v>0</v>
          </cell>
          <cell r="F39">
            <v>0</v>
          </cell>
          <cell r="G39">
            <v>0</v>
          </cell>
          <cell r="H39">
            <v>0</v>
          </cell>
          <cell r="J39">
            <v>0</v>
          </cell>
          <cell r="K39">
            <v>0</v>
          </cell>
          <cell r="L39">
            <v>0</v>
          </cell>
          <cell r="N39">
            <v>0</v>
          </cell>
          <cell r="O39">
            <v>0</v>
          </cell>
          <cell r="P39">
            <v>0</v>
          </cell>
          <cell r="R39">
            <v>0</v>
          </cell>
          <cell r="S39">
            <v>0</v>
          </cell>
          <cell r="T39">
            <v>0</v>
          </cell>
          <cell r="V39">
            <v>0</v>
          </cell>
          <cell r="W39">
            <v>0</v>
          </cell>
          <cell r="X39">
            <v>0</v>
          </cell>
        </row>
        <row r="40">
          <cell r="A40" t="str">
            <v>RCC 3.5 ( 1 )</v>
          </cell>
          <cell r="B40" t="str">
            <v xml:space="preserve"> M20 cocnrete  for RCC walls Ground Floor</v>
          </cell>
          <cell r="C40" t="str">
            <v>Cum</v>
          </cell>
          <cell r="D40">
            <v>1681</v>
          </cell>
          <cell r="E40">
            <v>20</v>
          </cell>
          <cell r="F40">
            <v>33620</v>
          </cell>
          <cell r="G40">
            <v>0</v>
          </cell>
          <cell r="H40">
            <v>0</v>
          </cell>
          <cell r="J40">
            <v>0</v>
          </cell>
          <cell r="K40">
            <v>0</v>
          </cell>
          <cell r="L40">
            <v>0</v>
          </cell>
          <cell r="N40">
            <v>0</v>
          </cell>
          <cell r="O40">
            <v>0</v>
          </cell>
          <cell r="P40">
            <v>0</v>
          </cell>
          <cell r="R40">
            <v>0</v>
          </cell>
          <cell r="S40">
            <v>20</v>
          </cell>
          <cell r="T40">
            <v>33620</v>
          </cell>
          <cell r="V40">
            <v>0</v>
          </cell>
          <cell r="W40">
            <v>0</v>
          </cell>
          <cell r="X40">
            <v>0</v>
          </cell>
        </row>
        <row r="41">
          <cell r="A41" t="str">
            <v>RCC 3.5 ( 2 )</v>
          </cell>
          <cell r="B41" t="str">
            <v xml:space="preserve"> M20 cocnrete  for RCC walls First Floor</v>
          </cell>
          <cell r="C41" t="str">
            <v>Cum</v>
          </cell>
          <cell r="D41">
            <v>1681</v>
          </cell>
          <cell r="E41">
            <v>0</v>
          </cell>
          <cell r="F41">
            <v>0</v>
          </cell>
          <cell r="G41">
            <v>0</v>
          </cell>
          <cell r="H41">
            <v>0</v>
          </cell>
          <cell r="J41">
            <v>0</v>
          </cell>
          <cell r="K41">
            <v>0</v>
          </cell>
          <cell r="L41">
            <v>0</v>
          </cell>
          <cell r="N41">
            <v>0</v>
          </cell>
          <cell r="O41">
            <v>0</v>
          </cell>
          <cell r="P41">
            <v>0</v>
          </cell>
          <cell r="R41">
            <v>0</v>
          </cell>
          <cell r="S41">
            <v>0</v>
          </cell>
          <cell r="T41">
            <v>0</v>
          </cell>
          <cell r="V41">
            <v>0</v>
          </cell>
          <cell r="W41">
            <v>0</v>
          </cell>
          <cell r="X41">
            <v>0</v>
          </cell>
        </row>
        <row r="42">
          <cell r="A42" t="str">
            <v>RCC 3.5 ( 3 )</v>
          </cell>
          <cell r="B42" t="str">
            <v xml:space="preserve"> M20 cocnrete  for RCC walls Second Floor</v>
          </cell>
          <cell r="C42" t="str">
            <v>Cum</v>
          </cell>
          <cell r="D42">
            <v>1681</v>
          </cell>
          <cell r="E42">
            <v>0</v>
          </cell>
          <cell r="F42">
            <v>0</v>
          </cell>
          <cell r="G42">
            <v>0</v>
          </cell>
          <cell r="H42">
            <v>0</v>
          </cell>
          <cell r="J42">
            <v>0</v>
          </cell>
          <cell r="K42">
            <v>0</v>
          </cell>
          <cell r="L42">
            <v>0</v>
          </cell>
          <cell r="N42">
            <v>0</v>
          </cell>
          <cell r="O42">
            <v>0</v>
          </cell>
          <cell r="P42">
            <v>0</v>
          </cell>
          <cell r="R42">
            <v>0</v>
          </cell>
          <cell r="S42">
            <v>0</v>
          </cell>
          <cell r="T42">
            <v>0</v>
          </cell>
          <cell r="V42">
            <v>0</v>
          </cell>
          <cell r="W42">
            <v>0</v>
          </cell>
          <cell r="X42">
            <v>0</v>
          </cell>
        </row>
        <row r="43">
          <cell r="A43" t="str">
            <v>RCC 3.5 ( 4 )</v>
          </cell>
          <cell r="B43" t="str">
            <v xml:space="preserve"> M20 cocnrete  for RCC walls Terrace</v>
          </cell>
          <cell r="C43" t="str">
            <v>Cum</v>
          </cell>
          <cell r="D43">
            <v>1681</v>
          </cell>
          <cell r="E43">
            <v>0</v>
          </cell>
          <cell r="F43">
            <v>0</v>
          </cell>
          <cell r="G43">
            <v>0</v>
          </cell>
          <cell r="H43">
            <v>0</v>
          </cell>
          <cell r="J43">
            <v>0</v>
          </cell>
          <cell r="K43">
            <v>0</v>
          </cell>
          <cell r="L43">
            <v>0</v>
          </cell>
          <cell r="N43">
            <v>0</v>
          </cell>
          <cell r="O43">
            <v>0</v>
          </cell>
          <cell r="P43">
            <v>0</v>
          </cell>
          <cell r="R43">
            <v>0</v>
          </cell>
          <cell r="S43">
            <v>0</v>
          </cell>
          <cell r="T43">
            <v>0</v>
          </cell>
          <cell r="V43">
            <v>0</v>
          </cell>
          <cell r="W43">
            <v>0</v>
          </cell>
          <cell r="X43">
            <v>0</v>
          </cell>
        </row>
        <row r="44">
          <cell r="A44" t="str">
            <v>RCC 3.5 ( 5 )</v>
          </cell>
          <cell r="B44" t="str">
            <v xml:space="preserve"> M20 cocnrete  for RCC walls  For Water tank</v>
          </cell>
          <cell r="C44" t="str">
            <v>Cum</v>
          </cell>
          <cell r="D44">
            <v>1681</v>
          </cell>
          <cell r="E44">
            <v>0</v>
          </cell>
          <cell r="F44">
            <v>0</v>
          </cell>
          <cell r="G44">
            <v>0</v>
          </cell>
          <cell r="H44">
            <v>0</v>
          </cell>
          <cell r="J44">
            <v>0</v>
          </cell>
          <cell r="K44">
            <v>0</v>
          </cell>
          <cell r="L44">
            <v>0</v>
          </cell>
          <cell r="N44">
            <v>0</v>
          </cell>
          <cell r="O44">
            <v>0</v>
          </cell>
          <cell r="P44">
            <v>0</v>
          </cell>
          <cell r="R44">
            <v>0</v>
          </cell>
          <cell r="S44">
            <v>0</v>
          </cell>
          <cell r="T44">
            <v>0</v>
          </cell>
          <cell r="V44">
            <v>0</v>
          </cell>
          <cell r="W44">
            <v>0</v>
          </cell>
          <cell r="X44">
            <v>0</v>
          </cell>
        </row>
        <row r="45">
          <cell r="A45" t="str">
            <v>RCC 3.6 ( 1 )</v>
          </cell>
          <cell r="B45" t="str">
            <v>M20 concrete for Columns/Brackets/Pedestals Ground floor</v>
          </cell>
          <cell r="C45" t="str">
            <v>Cum</v>
          </cell>
          <cell r="D45">
            <v>1681</v>
          </cell>
          <cell r="E45">
            <v>140</v>
          </cell>
          <cell r="F45">
            <v>235340</v>
          </cell>
          <cell r="G45">
            <v>35</v>
          </cell>
          <cell r="H45">
            <v>58835</v>
          </cell>
          <cell r="I45">
            <v>17</v>
          </cell>
          <cell r="J45">
            <v>28577</v>
          </cell>
          <cell r="K45">
            <v>35</v>
          </cell>
          <cell r="L45">
            <v>58835</v>
          </cell>
          <cell r="M45">
            <v>17</v>
          </cell>
          <cell r="N45">
            <v>28577</v>
          </cell>
          <cell r="O45">
            <v>35</v>
          </cell>
          <cell r="P45">
            <v>58835</v>
          </cell>
          <cell r="Q45">
            <v>17</v>
          </cell>
          <cell r="R45">
            <v>28577</v>
          </cell>
          <cell r="S45">
            <v>35</v>
          </cell>
          <cell r="T45">
            <v>58835</v>
          </cell>
          <cell r="U45">
            <v>17</v>
          </cell>
          <cell r="V45">
            <v>28577</v>
          </cell>
          <cell r="W45">
            <v>68</v>
          </cell>
          <cell r="X45">
            <v>114308</v>
          </cell>
        </row>
        <row r="46">
          <cell r="A46" t="str">
            <v>RCC 3.6 ( 2 )</v>
          </cell>
          <cell r="B46" t="str">
            <v>M20 concrete for Columns/Brackets/Pedestals First floor</v>
          </cell>
          <cell r="C46" t="str">
            <v>Cum</v>
          </cell>
          <cell r="D46">
            <v>1681</v>
          </cell>
          <cell r="E46">
            <v>0</v>
          </cell>
          <cell r="F46">
            <v>0</v>
          </cell>
          <cell r="G46">
            <v>0</v>
          </cell>
          <cell r="H46">
            <v>0</v>
          </cell>
          <cell r="J46">
            <v>0</v>
          </cell>
          <cell r="K46">
            <v>0</v>
          </cell>
          <cell r="L46">
            <v>0</v>
          </cell>
          <cell r="N46">
            <v>0</v>
          </cell>
          <cell r="O46">
            <v>0</v>
          </cell>
          <cell r="P46">
            <v>0</v>
          </cell>
          <cell r="R46">
            <v>0</v>
          </cell>
          <cell r="S46">
            <v>0</v>
          </cell>
          <cell r="T46">
            <v>0</v>
          </cell>
          <cell r="V46">
            <v>0</v>
          </cell>
          <cell r="W46">
            <v>0</v>
          </cell>
          <cell r="X46">
            <v>0</v>
          </cell>
        </row>
        <row r="47">
          <cell r="A47" t="str">
            <v>RCC 3.6 ( 3 )</v>
          </cell>
          <cell r="B47" t="str">
            <v>M20 concrete for Columns/Brackets/Pedestals Second floor</v>
          </cell>
          <cell r="C47" t="str">
            <v>Cum</v>
          </cell>
          <cell r="D47">
            <v>1681</v>
          </cell>
          <cell r="E47">
            <v>0</v>
          </cell>
          <cell r="F47">
            <v>0</v>
          </cell>
          <cell r="G47">
            <v>0</v>
          </cell>
          <cell r="H47">
            <v>0</v>
          </cell>
          <cell r="J47">
            <v>0</v>
          </cell>
          <cell r="K47">
            <v>0</v>
          </cell>
          <cell r="L47">
            <v>0</v>
          </cell>
          <cell r="N47">
            <v>0</v>
          </cell>
          <cell r="O47">
            <v>0</v>
          </cell>
          <cell r="P47">
            <v>0</v>
          </cell>
          <cell r="R47">
            <v>0</v>
          </cell>
          <cell r="S47">
            <v>0</v>
          </cell>
          <cell r="T47">
            <v>0</v>
          </cell>
          <cell r="V47">
            <v>0</v>
          </cell>
          <cell r="W47">
            <v>0</v>
          </cell>
          <cell r="X47">
            <v>0</v>
          </cell>
        </row>
        <row r="48">
          <cell r="A48" t="str">
            <v>RCC 3.6 ( 4 )</v>
          </cell>
          <cell r="B48" t="str">
            <v>M20 concrete for Columns/Brackets/Pedestals Terrace floor</v>
          </cell>
          <cell r="C48" t="str">
            <v>Cum</v>
          </cell>
          <cell r="D48">
            <v>1681</v>
          </cell>
          <cell r="E48">
            <v>0</v>
          </cell>
          <cell r="F48">
            <v>0</v>
          </cell>
          <cell r="G48">
            <v>0</v>
          </cell>
          <cell r="H48">
            <v>0</v>
          </cell>
          <cell r="J48">
            <v>0</v>
          </cell>
          <cell r="K48">
            <v>0</v>
          </cell>
          <cell r="L48">
            <v>0</v>
          </cell>
          <cell r="N48">
            <v>0</v>
          </cell>
          <cell r="O48">
            <v>0</v>
          </cell>
          <cell r="P48">
            <v>0</v>
          </cell>
          <cell r="R48">
            <v>0</v>
          </cell>
          <cell r="S48">
            <v>0</v>
          </cell>
          <cell r="T48">
            <v>0</v>
          </cell>
          <cell r="V48">
            <v>0</v>
          </cell>
          <cell r="W48">
            <v>0</v>
          </cell>
          <cell r="X48">
            <v>0</v>
          </cell>
        </row>
        <row r="49">
          <cell r="A49" t="str">
            <v>RCC 3.7(a) (1)</v>
          </cell>
          <cell r="B49" t="str">
            <v>M20 concrete for Beams/Lintels Ground Floor</v>
          </cell>
          <cell r="C49" t="str">
            <v>Cum</v>
          </cell>
          <cell r="D49">
            <v>1681</v>
          </cell>
          <cell r="E49">
            <v>150</v>
          </cell>
          <cell r="F49">
            <v>252150</v>
          </cell>
          <cell r="G49">
            <v>0</v>
          </cell>
          <cell r="H49">
            <v>0</v>
          </cell>
          <cell r="J49">
            <v>0</v>
          </cell>
          <cell r="K49">
            <v>0</v>
          </cell>
          <cell r="L49">
            <v>0</v>
          </cell>
          <cell r="N49">
            <v>0</v>
          </cell>
          <cell r="O49">
            <v>0</v>
          </cell>
          <cell r="P49">
            <v>0</v>
          </cell>
          <cell r="R49">
            <v>0</v>
          </cell>
          <cell r="S49">
            <v>150</v>
          </cell>
          <cell r="T49">
            <v>252150</v>
          </cell>
          <cell r="V49">
            <v>0</v>
          </cell>
          <cell r="W49">
            <v>0</v>
          </cell>
          <cell r="X49">
            <v>0</v>
          </cell>
        </row>
        <row r="50">
          <cell r="A50" t="str">
            <v>RCC 3.7(a) (2)</v>
          </cell>
          <cell r="B50" t="str">
            <v>M20 concrete for Beams/Lintels First Floor</v>
          </cell>
          <cell r="C50" t="str">
            <v>Cum</v>
          </cell>
          <cell r="D50">
            <v>1681</v>
          </cell>
          <cell r="E50">
            <v>0</v>
          </cell>
          <cell r="F50">
            <v>0</v>
          </cell>
          <cell r="G50">
            <v>0</v>
          </cell>
          <cell r="H50">
            <v>0</v>
          </cell>
          <cell r="J50">
            <v>0</v>
          </cell>
          <cell r="K50">
            <v>0</v>
          </cell>
          <cell r="L50">
            <v>0</v>
          </cell>
          <cell r="N50">
            <v>0</v>
          </cell>
          <cell r="O50">
            <v>0</v>
          </cell>
          <cell r="P50">
            <v>0</v>
          </cell>
          <cell r="R50">
            <v>0</v>
          </cell>
          <cell r="S50">
            <v>0</v>
          </cell>
          <cell r="T50">
            <v>0</v>
          </cell>
          <cell r="V50">
            <v>0</v>
          </cell>
          <cell r="W50">
            <v>0</v>
          </cell>
          <cell r="X50">
            <v>0</v>
          </cell>
        </row>
        <row r="51">
          <cell r="A51" t="str">
            <v>RCC 3.7(a) (3)</v>
          </cell>
          <cell r="B51" t="str">
            <v xml:space="preserve"> M20 concrete for Beams/Lintels Second Floor</v>
          </cell>
          <cell r="C51" t="str">
            <v>Cum</v>
          </cell>
          <cell r="D51">
            <v>1681</v>
          </cell>
          <cell r="E51">
            <v>0</v>
          </cell>
          <cell r="F51">
            <v>0</v>
          </cell>
          <cell r="G51">
            <v>0</v>
          </cell>
          <cell r="H51">
            <v>0</v>
          </cell>
          <cell r="J51">
            <v>0</v>
          </cell>
          <cell r="K51">
            <v>0</v>
          </cell>
          <cell r="L51">
            <v>0</v>
          </cell>
          <cell r="N51">
            <v>0</v>
          </cell>
          <cell r="O51">
            <v>0</v>
          </cell>
          <cell r="P51">
            <v>0</v>
          </cell>
          <cell r="R51">
            <v>0</v>
          </cell>
          <cell r="S51">
            <v>0</v>
          </cell>
          <cell r="T51">
            <v>0</v>
          </cell>
          <cell r="V51">
            <v>0</v>
          </cell>
          <cell r="W51">
            <v>0</v>
          </cell>
          <cell r="X51">
            <v>0</v>
          </cell>
        </row>
        <row r="52">
          <cell r="A52" t="str">
            <v>RCC 3.7(a) (4)</v>
          </cell>
          <cell r="B52" t="str">
            <v>M20 concrete  for Beams/Lintels Terrace</v>
          </cell>
          <cell r="C52" t="str">
            <v>Cum</v>
          </cell>
          <cell r="D52">
            <v>1681</v>
          </cell>
          <cell r="E52">
            <v>0</v>
          </cell>
          <cell r="F52">
            <v>0</v>
          </cell>
          <cell r="G52">
            <v>0</v>
          </cell>
          <cell r="H52">
            <v>0</v>
          </cell>
          <cell r="J52">
            <v>0</v>
          </cell>
          <cell r="K52">
            <v>0</v>
          </cell>
          <cell r="L52">
            <v>0</v>
          </cell>
          <cell r="N52">
            <v>0</v>
          </cell>
          <cell r="O52">
            <v>0</v>
          </cell>
          <cell r="P52">
            <v>0</v>
          </cell>
          <cell r="R52">
            <v>0</v>
          </cell>
          <cell r="S52">
            <v>0</v>
          </cell>
          <cell r="T52">
            <v>0</v>
          </cell>
          <cell r="V52">
            <v>0</v>
          </cell>
          <cell r="W52">
            <v>0</v>
          </cell>
          <cell r="X52">
            <v>0</v>
          </cell>
        </row>
        <row r="53">
          <cell r="A53" t="str">
            <v xml:space="preserve">RCC 3.7(b) </v>
          </cell>
          <cell r="B53" t="str">
            <v xml:space="preserve"> ready mix concrete</v>
          </cell>
          <cell r="C53" t="str">
            <v>Cum</v>
          </cell>
          <cell r="D53">
            <v>3200</v>
          </cell>
          <cell r="E53">
            <v>0</v>
          </cell>
          <cell r="F53">
            <v>0</v>
          </cell>
          <cell r="G53">
            <v>0</v>
          </cell>
          <cell r="H53">
            <v>0</v>
          </cell>
          <cell r="J53">
            <v>0</v>
          </cell>
          <cell r="K53">
            <v>0</v>
          </cell>
          <cell r="L53">
            <v>0</v>
          </cell>
          <cell r="N53">
            <v>0</v>
          </cell>
          <cell r="O53">
            <v>0</v>
          </cell>
          <cell r="P53">
            <v>0</v>
          </cell>
          <cell r="R53">
            <v>0</v>
          </cell>
          <cell r="S53">
            <v>0</v>
          </cell>
          <cell r="T53">
            <v>0</v>
          </cell>
          <cell r="V53">
            <v>0</v>
          </cell>
          <cell r="W53">
            <v>0</v>
          </cell>
          <cell r="X53">
            <v>0</v>
          </cell>
        </row>
        <row r="54">
          <cell r="A54" t="str">
            <v>RCC 3.8 (1)</v>
          </cell>
          <cell r="B54" t="str">
            <v xml:space="preserve"> M20 concrete  staircase Ground Floor</v>
          </cell>
          <cell r="C54" t="str">
            <v>Cum</v>
          </cell>
          <cell r="D54">
            <v>1681</v>
          </cell>
          <cell r="E54">
            <v>0</v>
          </cell>
          <cell r="F54">
            <v>0</v>
          </cell>
          <cell r="G54">
            <v>0</v>
          </cell>
          <cell r="H54">
            <v>0</v>
          </cell>
          <cell r="J54">
            <v>0</v>
          </cell>
          <cell r="K54">
            <v>0</v>
          </cell>
          <cell r="L54">
            <v>0</v>
          </cell>
          <cell r="N54">
            <v>0</v>
          </cell>
          <cell r="O54">
            <v>0</v>
          </cell>
          <cell r="P54">
            <v>0</v>
          </cell>
          <cell r="R54">
            <v>0</v>
          </cell>
          <cell r="S54">
            <v>0</v>
          </cell>
          <cell r="T54">
            <v>0</v>
          </cell>
          <cell r="V54">
            <v>0</v>
          </cell>
          <cell r="W54">
            <v>0</v>
          </cell>
          <cell r="X54">
            <v>0</v>
          </cell>
        </row>
        <row r="55">
          <cell r="A55" t="str">
            <v>RCC 3.8 (2)</v>
          </cell>
          <cell r="B55" t="str">
            <v xml:space="preserve"> M20 concrete First Floor</v>
          </cell>
          <cell r="C55" t="str">
            <v>Cum</v>
          </cell>
          <cell r="D55">
            <v>1681</v>
          </cell>
          <cell r="E55">
            <v>0</v>
          </cell>
          <cell r="F55">
            <v>0</v>
          </cell>
          <cell r="G55">
            <v>0</v>
          </cell>
          <cell r="H55">
            <v>0</v>
          </cell>
          <cell r="J55">
            <v>0</v>
          </cell>
          <cell r="K55">
            <v>0</v>
          </cell>
          <cell r="L55">
            <v>0</v>
          </cell>
          <cell r="N55">
            <v>0</v>
          </cell>
          <cell r="O55">
            <v>0</v>
          </cell>
          <cell r="P55">
            <v>0</v>
          </cell>
          <cell r="R55">
            <v>0</v>
          </cell>
          <cell r="S55">
            <v>0</v>
          </cell>
          <cell r="T55">
            <v>0</v>
          </cell>
          <cell r="V55">
            <v>0</v>
          </cell>
          <cell r="W55">
            <v>0</v>
          </cell>
          <cell r="X55">
            <v>0</v>
          </cell>
        </row>
        <row r="56">
          <cell r="A56" t="str">
            <v>RCC 3.8 (3)</v>
          </cell>
          <cell r="B56" t="str">
            <v xml:space="preserve"> M20 concrete staircase Second Floor</v>
          </cell>
          <cell r="C56" t="str">
            <v>Cum</v>
          </cell>
          <cell r="D56">
            <v>1681</v>
          </cell>
          <cell r="E56">
            <v>0</v>
          </cell>
          <cell r="F56">
            <v>0</v>
          </cell>
          <cell r="G56">
            <v>0</v>
          </cell>
          <cell r="H56">
            <v>0</v>
          </cell>
          <cell r="J56">
            <v>0</v>
          </cell>
          <cell r="K56">
            <v>0</v>
          </cell>
          <cell r="L56">
            <v>0</v>
          </cell>
          <cell r="N56">
            <v>0</v>
          </cell>
          <cell r="O56">
            <v>0</v>
          </cell>
          <cell r="P56">
            <v>0</v>
          </cell>
          <cell r="R56">
            <v>0</v>
          </cell>
          <cell r="S56">
            <v>0</v>
          </cell>
          <cell r="T56">
            <v>0</v>
          </cell>
          <cell r="V56">
            <v>0</v>
          </cell>
          <cell r="W56">
            <v>0</v>
          </cell>
          <cell r="X56">
            <v>0</v>
          </cell>
        </row>
        <row r="57">
          <cell r="A57" t="str">
            <v>RCC 3.9</v>
          </cell>
          <cell r="B57" t="str">
            <v xml:space="preserve"> M20 concrete  for platform/lofts (thk 100mm)</v>
          </cell>
          <cell r="C57" t="str">
            <v>Sqm</v>
          </cell>
          <cell r="D57">
            <v>210</v>
          </cell>
          <cell r="E57">
            <v>0</v>
          </cell>
          <cell r="F57">
            <v>0</v>
          </cell>
          <cell r="G57">
            <v>0</v>
          </cell>
          <cell r="H57">
            <v>0</v>
          </cell>
          <cell r="J57">
            <v>0</v>
          </cell>
          <cell r="K57">
            <v>0</v>
          </cell>
          <cell r="L57">
            <v>0</v>
          </cell>
          <cell r="N57">
            <v>0</v>
          </cell>
          <cell r="O57">
            <v>0</v>
          </cell>
          <cell r="P57">
            <v>0</v>
          </cell>
          <cell r="R57">
            <v>0</v>
          </cell>
          <cell r="S57">
            <v>0</v>
          </cell>
          <cell r="T57">
            <v>0</v>
          </cell>
          <cell r="V57">
            <v>0</v>
          </cell>
          <cell r="W57">
            <v>0</v>
          </cell>
          <cell r="X57">
            <v>0</v>
          </cell>
        </row>
        <row r="58">
          <cell r="A58" t="str">
            <v>RCC3.10 (a) (1)</v>
          </cell>
          <cell r="B58" t="str">
            <v xml:space="preserve"> M20 concree  for Roof Slab Ground Floor</v>
          </cell>
          <cell r="C58" t="str">
            <v>Cum</v>
          </cell>
          <cell r="D58">
            <v>1681</v>
          </cell>
          <cell r="E58">
            <v>162.5</v>
          </cell>
          <cell r="F58">
            <v>273162.5</v>
          </cell>
          <cell r="G58">
            <v>0</v>
          </cell>
          <cell r="H58">
            <v>0</v>
          </cell>
          <cell r="J58">
            <v>0</v>
          </cell>
          <cell r="K58">
            <v>0</v>
          </cell>
          <cell r="L58">
            <v>0</v>
          </cell>
          <cell r="N58">
            <v>0</v>
          </cell>
          <cell r="O58">
            <v>0</v>
          </cell>
          <cell r="P58">
            <v>0</v>
          </cell>
          <cell r="R58">
            <v>0</v>
          </cell>
          <cell r="S58">
            <v>162.5</v>
          </cell>
          <cell r="T58">
            <v>273162.5</v>
          </cell>
          <cell r="V58">
            <v>0</v>
          </cell>
          <cell r="W58">
            <v>0</v>
          </cell>
          <cell r="X58">
            <v>0</v>
          </cell>
        </row>
        <row r="59">
          <cell r="A59" t="str">
            <v>RCC3.10 (a) (2)</v>
          </cell>
          <cell r="B59" t="str">
            <v xml:space="preserve"> M20 concree  for Roof Slab First Floor</v>
          </cell>
          <cell r="C59" t="str">
            <v>Cum</v>
          </cell>
          <cell r="D59">
            <v>1681</v>
          </cell>
          <cell r="E59">
            <v>0</v>
          </cell>
          <cell r="F59">
            <v>0</v>
          </cell>
          <cell r="G59">
            <v>0</v>
          </cell>
          <cell r="H59">
            <v>0</v>
          </cell>
          <cell r="J59">
            <v>0</v>
          </cell>
          <cell r="K59">
            <v>0</v>
          </cell>
          <cell r="L59">
            <v>0</v>
          </cell>
          <cell r="N59">
            <v>0</v>
          </cell>
          <cell r="O59">
            <v>0</v>
          </cell>
          <cell r="P59">
            <v>0</v>
          </cell>
          <cell r="R59">
            <v>0</v>
          </cell>
          <cell r="S59">
            <v>0</v>
          </cell>
          <cell r="T59">
            <v>0</v>
          </cell>
          <cell r="V59">
            <v>0</v>
          </cell>
          <cell r="W59">
            <v>0</v>
          </cell>
          <cell r="X59">
            <v>0</v>
          </cell>
        </row>
        <row r="60">
          <cell r="A60" t="str">
            <v>RCC3.10 (a) (3)</v>
          </cell>
          <cell r="B60" t="str">
            <v xml:space="preserve"> M20 concree  for Roof Slab Second Floor</v>
          </cell>
          <cell r="C60" t="str">
            <v>Cum</v>
          </cell>
          <cell r="D60">
            <v>1681</v>
          </cell>
          <cell r="E60">
            <v>0</v>
          </cell>
          <cell r="F60">
            <v>0</v>
          </cell>
          <cell r="G60">
            <v>0</v>
          </cell>
          <cell r="H60">
            <v>0</v>
          </cell>
          <cell r="J60">
            <v>0</v>
          </cell>
          <cell r="K60">
            <v>0</v>
          </cell>
          <cell r="L60">
            <v>0</v>
          </cell>
          <cell r="N60">
            <v>0</v>
          </cell>
          <cell r="O60">
            <v>0</v>
          </cell>
          <cell r="P60">
            <v>0</v>
          </cell>
          <cell r="R60">
            <v>0</v>
          </cell>
          <cell r="S60">
            <v>0</v>
          </cell>
          <cell r="T60">
            <v>0</v>
          </cell>
          <cell r="V60">
            <v>0</v>
          </cell>
          <cell r="W60">
            <v>0</v>
          </cell>
          <cell r="X60">
            <v>0</v>
          </cell>
        </row>
        <row r="61">
          <cell r="A61" t="str">
            <v>RCC3.10 (a) (4)</v>
          </cell>
          <cell r="B61" t="str">
            <v xml:space="preserve"> M20 concree  for Roof Slab Third Floor</v>
          </cell>
          <cell r="C61" t="str">
            <v>Cum</v>
          </cell>
          <cell r="D61">
            <v>1681</v>
          </cell>
          <cell r="E61">
            <v>0</v>
          </cell>
          <cell r="F61">
            <v>0</v>
          </cell>
          <cell r="G61">
            <v>0</v>
          </cell>
          <cell r="H61">
            <v>0</v>
          </cell>
          <cell r="J61">
            <v>0</v>
          </cell>
          <cell r="K61">
            <v>0</v>
          </cell>
          <cell r="L61">
            <v>0</v>
          </cell>
          <cell r="N61">
            <v>0</v>
          </cell>
          <cell r="O61">
            <v>0</v>
          </cell>
          <cell r="P61">
            <v>0</v>
          </cell>
          <cell r="R61">
            <v>0</v>
          </cell>
          <cell r="S61">
            <v>0</v>
          </cell>
          <cell r="T61">
            <v>0</v>
          </cell>
          <cell r="V61">
            <v>0</v>
          </cell>
          <cell r="W61">
            <v>0</v>
          </cell>
          <cell r="X61">
            <v>0</v>
          </cell>
        </row>
        <row r="62">
          <cell r="A62" t="str">
            <v>RCC3.10 (a) (5)</v>
          </cell>
          <cell r="B62" t="str">
            <v xml:space="preserve"> M20 concrete using  for Roof Slab Ground Floor For water tank (top and bottom slab)</v>
          </cell>
          <cell r="C62" t="str">
            <v>Cum</v>
          </cell>
          <cell r="D62">
            <v>1882</v>
          </cell>
          <cell r="E62">
            <v>0</v>
          </cell>
          <cell r="F62">
            <v>0</v>
          </cell>
          <cell r="G62">
            <v>0</v>
          </cell>
          <cell r="H62">
            <v>0</v>
          </cell>
          <cell r="J62">
            <v>0</v>
          </cell>
          <cell r="K62">
            <v>0</v>
          </cell>
          <cell r="L62">
            <v>0</v>
          </cell>
          <cell r="N62">
            <v>0</v>
          </cell>
          <cell r="O62">
            <v>0</v>
          </cell>
          <cell r="P62">
            <v>0</v>
          </cell>
          <cell r="R62">
            <v>0</v>
          </cell>
          <cell r="S62">
            <v>0</v>
          </cell>
          <cell r="T62">
            <v>0</v>
          </cell>
          <cell r="V62">
            <v>0</v>
          </cell>
          <cell r="W62">
            <v>0</v>
          </cell>
          <cell r="X62">
            <v>0</v>
          </cell>
        </row>
        <row r="63">
          <cell r="A63" t="str">
            <v xml:space="preserve">RCC3.10 (b) </v>
          </cell>
          <cell r="B63" t="str">
            <v>ready mix concrete</v>
          </cell>
          <cell r="C63" t="str">
            <v>Cum</v>
          </cell>
          <cell r="D63">
            <v>3200</v>
          </cell>
          <cell r="E63">
            <v>0</v>
          </cell>
          <cell r="F63">
            <v>0</v>
          </cell>
          <cell r="G63">
            <v>0</v>
          </cell>
          <cell r="H63">
            <v>0</v>
          </cell>
          <cell r="J63">
            <v>0</v>
          </cell>
          <cell r="K63">
            <v>0</v>
          </cell>
          <cell r="L63">
            <v>0</v>
          </cell>
          <cell r="N63">
            <v>0</v>
          </cell>
          <cell r="O63">
            <v>0</v>
          </cell>
          <cell r="P63">
            <v>0</v>
          </cell>
          <cell r="R63">
            <v>0</v>
          </cell>
          <cell r="S63">
            <v>0</v>
          </cell>
          <cell r="T63">
            <v>0</v>
          </cell>
          <cell r="V63">
            <v>0</v>
          </cell>
          <cell r="W63">
            <v>0</v>
          </cell>
          <cell r="X63">
            <v>0</v>
          </cell>
        </row>
        <row r="64">
          <cell r="A64" t="str">
            <v>ST 4.1</v>
          </cell>
          <cell r="B64" t="str">
            <v xml:space="preserve">steel  reinforcement </v>
          </cell>
          <cell r="C64" t="str">
            <v>MT</v>
          </cell>
          <cell r="D64">
            <v>3962</v>
          </cell>
          <cell r="E64">
            <v>125</v>
          </cell>
          <cell r="F64">
            <v>495250</v>
          </cell>
          <cell r="G64">
            <v>25</v>
          </cell>
          <cell r="H64">
            <v>99050</v>
          </cell>
          <cell r="I64">
            <v>25</v>
          </cell>
          <cell r="J64">
            <v>99050</v>
          </cell>
          <cell r="K64">
            <v>25</v>
          </cell>
          <cell r="L64">
            <v>99050</v>
          </cell>
          <cell r="M64">
            <v>25</v>
          </cell>
          <cell r="N64">
            <v>99050</v>
          </cell>
          <cell r="O64">
            <v>25</v>
          </cell>
          <cell r="P64">
            <v>99050</v>
          </cell>
          <cell r="Q64">
            <v>25</v>
          </cell>
          <cell r="R64">
            <v>99050</v>
          </cell>
          <cell r="S64">
            <v>50</v>
          </cell>
          <cell r="T64">
            <v>198100</v>
          </cell>
          <cell r="U64">
            <v>25</v>
          </cell>
          <cell r="V64">
            <v>99050</v>
          </cell>
          <cell r="W64">
            <v>100</v>
          </cell>
          <cell r="X64">
            <v>396200</v>
          </cell>
        </row>
        <row r="65">
          <cell r="A65" t="str">
            <v>ST 4.2</v>
          </cell>
          <cell r="B65" t="str">
            <v xml:space="preserve"> structural steel members including ., providing two coats of synthetic enamel paint </v>
          </cell>
          <cell r="C65" t="str">
            <v>MT</v>
          </cell>
          <cell r="D65">
            <v>12854</v>
          </cell>
          <cell r="E65">
            <v>0</v>
          </cell>
          <cell r="F65">
            <v>0</v>
          </cell>
          <cell r="G65">
            <v>0</v>
          </cell>
          <cell r="H65">
            <v>0</v>
          </cell>
          <cell r="J65">
            <v>0</v>
          </cell>
          <cell r="K65">
            <v>0</v>
          </cell>
          <cell r="L65">
            <v>0</v>
          </cell>
          <cell r="N65">
            <v>0</v>
          </cell>
          <cell r="O65">
            <v>0</v>
          </cell>
          <cell r="P65">
            <v>0</v>
          </cell>
          <cell r="R65">
            <v>0</v>
          </cell>
          <cell r="S65">
            <v>0</v>
          </cell>
          <cell r="T65">
            <v>0</v>
          </cell>
          <cell r="V65">
            <v>0</v>
          </cell>
          <cell r="W65">
            <v>0</v>
          </cell>
          <cell r="X65">
            <v>0</v>
          </cell>
        </row>
        <row r="66">
          <cell r="A66" t="str">
            <v>ST 4.3</v>
          </cell>
          <cell r="B66" t="str">
            <v xml:space="preserve"> S.S. handrail to staircase</v>
          </cell>
          <cell r="C66" t="str">
            <v>Sqm</v>
          </cell>
          <cell r="D66">
            <v>3000</v>
          </cell>
          <cell r="E66">
            <v>0</v>
          </cell>
          <cell r="F66">
            <v>0</v>
          </cell>
          <cell r="G66">
            <v>0</v>
          </cell>
          <cell r="H66">
            <v>0</v>
          </cell>
          <cell r="J66">
            <v>0</v>
          </cell>
          <cell r="K66">
            <v>0</v>
          </cell>
          <cell r="L66">
            <v>0</v>
          </cell>
          <cell r="N66">
            <v>0</v>
          </cell>
          <cell r="O66">
            <v>0</v>
          </cell>
          <cell r="P66">
            <v>0</v>
          </cell>
          <cell r="R66">
            <v>0</v>
          </cell>
          <cell r="S66">
            <v>0</v>
          </cell>
          <cell r="T66">
            <v>0</v>
          </cell>
          <cell r="V66">
            <v>0</v>
          </cell>
          <cell r="W66">
            <v>0</v>
          </cell>
          <cell r="X66">
            <v>0</v>
          </cell>
        </row>
        <row r="67">
          <cell r="A67" t="str">
            <v>SH 5.1</v>
          </cell>
          <cell r="B67" t="str">
            <v>Shuttering For Plinth Slab/ Beams</v>
          </cell>
          <cell r="C67" t="str">
            <v>Sqm</v>
          </cell>
          <cell r="D67">
            <v>178</v>
          </cell>
          <cell r="E67">
            <v>480</v>
          </cell>
          <cell r="F67">
            <v>85440</v>
          </cell>
          <cell r="G67">
            <v>30</v>
          </cell>
          <cell r="H67">
            <v>5340</v>
          </cell>
          <cell r="I67">
            <v>50</v>
          </cell>
          <cell r="J67">
            <v>8900</v>
          </cell>
          <cell r="K67">
            <v>150</v>
          </cell>
          <cell r="L67">
            <v>26700</v>
          </cell>
          <cell r="M67">
            <v>50</v>
          </cell>
          <cell r="N67">
            <v>8900</v>
          </cell>
          <cell r="O67">
            <v>150</v>
          </cell>
          <cell r="P67">
            <v>26700</v>
          </cell>
          <cell r="R67">
            <v>0</v>
          </cell>
          <cell r="S67">
            <v>150</v>
          </cell>
          <cell r="T67">
            <v>26700</v>
          </cell>
          <cell r="U67">
            <v>50</v>
          </cell>
          <cell r="V67">
            <v>8900</v>
          </cell>
          <cell r="W67">
            <v>150</v>
          </cell>
          <cell r="X67">
            <v>26700</v>
          </cell>
        </row>
        <row r="68">
          <cell r="A68" t="str">
            <v>SH 5.2</v>
          </cell>
          <cell r="B68" t="str">
            <v>Shuttering For Cill Slab</v>
          </cell>
          <cell r="C68" t="str">
            <v>Sqm</v>
          </cell>
          <cell r="D68">
            <v>261</v>
          </cell>
          <cell r="E68">
            <v>0</v>
          </cell>
          <cell r="F68">
            <v>0</v>
          </cell>
          <cell r="G68">
            <v>0</v>
          </cell>
          <cell r="H68">
            <v>0</v>
          </cell>
          <cell r="J68">
            <v>0</v>
          </cell>
          <cell r="K68">
            <v>0</v>
          </cell>
          <cell r="L68">
            <v>0</v>
          </cell>
          <cell r="N68">
            <v>0</v>
          </cell>
          <cell r="O68">
            <v>0</v>
          </cell>
          <cell r="P68">
            <v>0</v>
          </cell>
          <cell r="R68">
            <v>0</v>
          </cell>
          <cell r="S68">
            <v>0</v>
          </cell>
          <cell r="T68">
            <v>0</v>
          </cell>
          <cell r="V68">
            <v>0</v>
          </cell>
          <cell r="W68">
            <v>0</v>
          </cell>
          <cell r="X68">
            <v>0</v>
          </cell>
        </row>
        <row r="69">
          <cell r="A69" t="str">
            <v>SH 5.3</v>
          </cell>
          <cell r="B69" t="str">
            <v>Shuttering For Column Footing / Foundation</v>
          </cell>
          <cell r="C69" t="str">
            <v>Sqm</v>
          </cell>
          <cell r="D69">
            <v>166</v>
          </cell>
          <cell r="E69">
            <v>400</v>
          </cell>
          <cell r="F69">
            <v>66400</v>
          </cell>
          <cell r="G69">
            <v>200</v>
          </cell>
          <cell r="H69">
            <v>33200</v>
          </cell>
          <cell r="I69">
            <v>40</v>
          </cell>
          <cell r="J69">
            <v>6640</v>
          </cell>
          <cell r="K69">
            <v>200</v>
          </cell>
          <cell r="L69">
            <v>33200</v>
          </cell>
          <cell r="M69">
            <v>40</v>
          </cell>
          <cell r="N69">
            <v>6640</v>
          </cell>
          <cell r="O69">
            <v>0</v>
          </cell>
          <cell r="P69">
            <v>0</v>
          </cell>
          <cell r="R69">
            <v>0</v>
          </cell>
          <cell r="S69">
            <v>0</v>
          </cell>
          <cell r="T69">
            <v>0</v>
          </cell>
          <cell r="V69">
            <v>0</v>
          </cell>
          <cell r="W69">
            <v>80</v>
          </cell>
          <cell r="X69">
            <v>13280</v>
          </cell>
        </row>
        <row r="70">
          <cell r="A70" t="str">
            <v>SH 5.4</v>
          </cell>
          <cell r="B70" t="str">
            <v>Shuttering  For Columns / Pedestals</v>
          </cell>
          <cell r="C70" t="str">
            <v>Sqm</v>
          </cell>
          <cell r="D70">
            <v>189</v>
          </cell>
          <cell r="E70">
            <v>1200</v>
          </cell>
          <cell r="F70">
            <v>226800</v>
          </cell>
          <cell r="G70">
            <v>300</v>
          </cell>
          <cell r="H70">
            <v>56700</v>
          </cell>
          <cell r="I70">
            <v>200</v>
          </cell>
          <cell r="J70">
            <v>37800</v>
          </cell>
          <cell r="K70">
            <v>300</v>
          </cell>
          <cell r="L70">
            <v>56700</v>
          </cell>
          <cell r="M70">
            <v>200</v>
          </cell>
          <cell r="N70">
            <v>37800</v>
          </cell>
          <cell r="O70">
            <v>300</v>
          </cell>
          <cell r="P70">
            <v>56700</v>
          </cell>
          <cell r="Q70">
            <v>200</v>
          </cell>
          <cell r="R70">
            <v>37800</v>
          </cell>
          <cell r="S70">
            <v>300</v>
          </cell>
          <cell r="T70">
            <v>56700</v>
          </cell>
          <cell r="U70">
            <v>200</v>
          </cell>
          <cell r="V70">
            <v>37800</v>
          </cell>
          <cell r="W70">
            <v>800</v>
          </cell>
          <cell r="X70">
            <v>151200</v>
          </cell>
        </row>
        <row r="71">
          <cell r="A71" t="str">
            <v>SH 5.5</v>
          </cell>
          <cell r="B71" t="str">
            <v>Shuttering For Beam / Lintels</v>
          </cell>
          <cell r="C71" t="str">
            <v>Sqm</v>
          </cell>
          <cell r="D71">
            <v>231</v>
          </cell>
          <cell r="E71">
            <v>1000</v>
          </cell>
          <cell r="F71">
            <v>231000</v>
          </cell>
          <cell r="G71">
            <v>0</v>
          </cell>
          <cell r="H71">
            <v>0</v>
          </cell>
          <cell r="J71">
            <v>0</v>
          </cell>
          <cell r="K71">
            <v>0</v>
          </cell>
          <cell r="L71">
            <v>0</v>
          </cell>
          <cell r="N71">
            <v>0</v>
          </cell>
          <cell r="O71">
            <v>0</v>
          </cell>
          <cell r="P71">
            <v>0</v>
          </cell>
          <cell r="R71">
            <v>0</v>
          </cell>
          <cell r="S71">
            <v>1000</v>
          </cell>
          <cell r="T71">
            <v>231000</v>
          </cell>
          <cell r="V71">
            <v>0</v>
          </cell>
          <cell r="W71">
            <v>0</v>
          </cell>
          <cell r="X71">
            <v>0</v>
          </cell>
        </row>
        <row r="72">
          <cell r="A72" t="str">
            <v>SH 5.6</v>
          </cell>
          <cell r="B72" t="str">
            <v>Shuttering For R.C. Wall</v>
          </cell>
          <cell r="C72" t="str">
            <v>Sqm</v>
          </cell>
          <cell r="D72">
            <v>205</v>
          </cell>
          <cell r="E72">
            <v>200</v>
          </cell>
          <cell r="F72">
            <v>41000</v>
          </cell>
          <cell r="G72">
            <v>0</v>
          </cell>
          <cell r="H72">
            <v>0</v>
          </cell>
          <cell r="J72">
            <v>0</v>
          </cell>
          <cell r="K72">
            <v>0</v>
          </cell>
          <cell r="L72">
            <v>0</v>
          </cell>
          <cell r="N72">
            <v>0</v>
          </cell>
          <cell r="O72">
            <v>0</v>
          </cell>
          <cell r="P72">
            <v>0</v>
          </cell>
          <cell r="R72">
            <v>0</v>
          </cell>
          <cell r="S72">
            <v>200</v>
          </cell>
          <cell r="T72">
            <v>41000</v>
          </cell>
          <cell r="V72">
            <v>0</v>
          </cell>
          <cell r="W72">
            <v>0</v>
          </cell>
          <cell r="X72">
            <v>0</v>
          </cell>
        </row>
        <row r="73">
          <cell r="A73" t="str">
            <v>SH 5.7</v>
          </cell>
          <cell r="B73" t="str">
            <v>Shuttering For Staircase</v>
          </cell>
          <cell r="C73" t="str">
            <v>Sqm</v>
          </cell>
          <cell r="D73">
            <v>213</v>
          </cell>
          <cell r="E73">
            <v>0</v>
          </cell>
          <cell r="F73">
            <v>0</v>
          </cell>
          <cell r="G73">
            <v>0</v>
          </cell>
          <cell r="H73">
            <v>0</v>
          </cell>
          <cell r="J73">
            <v>0</v>
          </cell>
          <cell r="K73">
            <v>0</v>
          </cell>
          <cell r="L73">
            <v>0</v>
          </cell>
          <cell r="N73">
            <v>0</v>
          </cell>
          <cell r="O73">
            <v>0</v>
          </cell>
          <cell r="P73">
            <v>0</v>
          </cell>
          <cell r="R73">
            <v>0</v>
          </cell>
          <cell r="S73">
            <v>0</v>
          </cell>
          <cell r="T73">
            <v>0</v>
          </cell>
          <cell r="V73">
            <v>0</v>
          </cell>
          <cell r="W73">
            <v>0</v>
          </cell>
          <cell r="X73">
            <v>0</v>
          </cell>
        </row>
        <row r="74">
          <cell r="A74" t="str">
            <v>SH 5.8</v>
          </cell>
          <cell r="B74" t="str">
            <v>Shuttering For Roof Slab</v>
          </cell>
          <cell r="C74" t="str">
            <v>Sqm</v>
          </cell>
          <cell r="D74">
            <v>183</v>
          </cell>
          <cell r="E74">
            <v>1200</v>
          </cell>
          <cell r="F74">
            <v>219600</v>
          </cell>
          <cell r="G74">
            <v>0</v>
          </cell>
          <cell r="H74">
            <v>0</v>
          </cell>
          <cell r="J74">
            <v>0</v>
          </cell>
          <cell r="K74">
            <v>0</v>
          </cell>
          <cell r="L74">
            <v>0</v>
          </cell>
          <cell r="N74">
            <v>0</v>
          </cell>
          <cell r="O74">
            <v>0</v>
          </cell>
          <cell r="P74">
            <v>0</v>
          </cell>
          <cell r="R74">
            <v>0</v>
          </cell>
          <cell r="S74">
            <v>1200</v>
          </cell>
          <cell r="T74">
            <v>219600</v>
          </cell>
          <cell r="V74">
            <v>0</v>
          </cell>
          <cell r="W74">
            <v>0</v>
          </cell>
          <cell r="X74">
            <v>0</v>
          </cell>
        </row>
        <row r="75">
          <cell r="A75" t="str">
            <v>SH 5.9</v>
          </cell>
          <cell r="B75" t="str">
            <v>Shuttering For Chajja/Platforms</v>
          </cell>
          <cell r="C75" t="str">
            <v>Sqm</v>
          </cell>
          <cell r="D75">
            <v>261</v>
          </cell>
          <cell r="E75">
            <v>0</v>
          </cell>
          <cell r="F75">
            <v>0</v>
          </cell>
          <cell r="G75">
            <v>0</v>
          </cell>
          <cell r="H75">
            <v>0</v>
          </cell>
          <cell r="J75">
            <v>0</v>
          </cell>
          <cell r="K75">
            <v>0</v>
          </cell>
          <cell r="L75">
            <v>0</v>
          </cell>
          <cell r="N75">
            <v>0</v>
          </cell>
          <cell r="O75">
            <v>0</v>
          </cell>
          <cell r="P75">
            <v>0</v>
          </cell>
          <cell r="R75">
            <v>0</v>
          </cell>
          <cell r="S75">
            <v>0</v>
          </cell>
          <cell r="T75">
            <v>0</v>
          </cell>
          <cell r="V75">
            <v>0</v>
          </cell>
          <cell r="W75">
            <v>0</v>
          </cell>
          <cell r="X75">
            <v>0</v>
          </cell>
        </row>
        <row r="76">
          <cell r="A76" t="str">
            <v>SH 5.10</v>
          </cell>
          <cell r="B76" t="str">
            <v>Shuttering For PCC</v>
          </cell>
          <cell r="C76" t="str">
            <v>Sqm</v>
          </cell>
          <cell r="D76">
            <v>166</v>
          </cell>
          <cell r="E76">
            <v>60</v>
          </cell>
          <cell r="F76">
            <v>9960</v>
          </cell>
          <cell r="G76">
            <v>30</v>
          </cell>
          <cell r="H76">
            <v>4980</v>
          </cell>
          <cell r="J76">
            <v>0</v>
          </cell>
          <cell r="K76">
            <v>30</v>
          </cell>
          <cell r="L76">
            <v>4980</v>
          </cell>
          <cell r="N76">
            <v>0</v>
          </cell>
          <cell r="O76">
            <v>0</v>
          </cell>
          <cell r="P76">
            <v>0</v>
          </cell>
          <cell r="R76">
            <v>0</v>
          </cell>
          <cell r="S76">
            <v>0</v>
          </cell>
          <cell r="T76">
            <v>0</v>
          </cell>
          <cell r="V76">
            <v>0</v>
          </cell>
          <cell r="W76">
            <v>0</v>
          </cell>
          <cell r="X76">
            <v>0</v>
          </cell>
        </row>
        <row r="77">
          <cell r="A77" t="str">
            <v>SH 5.11</v>
          </cell>
          <cell r="B77" t="str">
            <v>Shuttering For curved slab</v>
          </cell>
          <cell r="C77" t="str">
            <v>Sqm</v>
          </cell>
          <cell r="D77">
            <v>261</v>
          </cell>
          <cell r="E77">
            <v>0</v>
          </cell>
          <cell r="F77">
            <v>0</v>
          </cell>
          <cell r="G77">
            <v>0</v>
          </cell>
          <cell r="H77">
            <v>0</v>
          </cell>
          <cell r="J77">
            <v>0</v>
          </cell>
          <cell r="K77">
            <v>0</v>
          </cell>
          <cell r="L77">
            <v>0</v>
          </cell>
          <cell r="N77">
            <v>0</v>
          </cell>
          <cell r="O77">
            <v>0</v>
          </cell>
          <cell r="P77">
            <v>0</v>
          </cell>
          <cell r="R77">
            <v>0</v>
          </cell>
          <cell r="S77">
            <v>0</v>
          </cell>
          <cell r="T77">
            <v>0</v>
          </cell>
          <cell r="V77">
            <v>0</v>
          </cell>
          <cell r="W77">
            <v>0</v>
          </cell>
          <cell r="X77">
            <v>0</v>
          </cell>
        </row>
        <row r="78">
          <cell r="A78" t="str">
            <v>MW 6.1</v>
          </cell>
          <cell r="B78" t="str">
            <v xml:space="preserve">SSM stones hammer dressed in CM 1:8 for foundation and plinth in courses </v>
          </cell>
          <cell r="C78" t="str">
            <v>Cum</v>
          </cell>
          <cell r="D78">
            <v>982</v>
          </cell>
          <cell r="E78">
            <v>600</v>
          </cell>
          <cell r="F78">
            <v>589200</v>
          </cell>
          <cell r="G78">
            <v>100</v>
          </cell>
          <cell r="H78">
            <v>98200</v>
          </cell>
          <cell r="I78">
            <v>60</v>
          </cell>
          <cell r="J78">
            <v>58920</v>
          </cell>
          <cell r="K78">
            <v>100</v>
          </cell>
          <cell r="L78">
            <v>98200</v>
          </cell>
          <cell r="M78">
            <v>60</v>
          </cell>
          <cell r="N78">
            <v>58920</v>
          </cell>
          <cell r="O78">
            <v>200</v>
          </cell>
          <cell r="P78">
            <v>196400</v>
          </cell>
          <cell r="Q78">
            <v>60</v>
          </cell>
          <cell r="R78">
            <v>58920</v>
          </cell>
          <cell r="S78">
            <v>200</v>
          </cell>
          <cell r="T78">
            <v>196400</v>
          </cell>
          <cell r="U78">
            <v>60</v>
          </cell>
          <cell r="V78">
            <v>58920</v>
          </cell>
          <cell r="W78">
            <v>240</v>
          </cell>
          <cell r="X78">
            <v>235680</v>
          </cell>
        </row>
        <row r="79">
          <cell r="A79" t="str">
            <v>MW 6.2</v>
          </cell>
          <cell r="B79" t="str">
            <v>SSM in basement/plinth in CM 1:6  , chisel dressed and 2 line dressing</v>
          </cell>
          <cell r="C79" t="str">
            <v>Cum</v>
          </cell>
          <cell r="D79">
            <v>1416</v>
          </cell>
          <cell r="E79">
            <v>0</v>
          </cell>
          <cell r="F79">
            <v>0</v>
          </cell>
          <cell r="G79">
            <v>0</v>
          </cell>
          <cell r="H79">
            <v>0</v>
          </cell>
          <cell r="J79">
            <v>0</v>
          </cell>
          <cell r="K79">
            <v>0</v>
          </cell>
          <cell r="L79">
            <v>0</v>
          </cell>
          <cell r="N79">
            <v>0</v>
          </cell>
          <cell r="O79">
            <v>0</v>
          </cell>
          <cell r="P79">
            <v>0</v>
          </cell>
          <cell r="R79">
            <v>0</v>
          </cell>
          <cell r="S79">
            <v>0</v>
          </cell>
          <cell r="T79">
            <v>0</v>
          </cell>
          <cell r="V79">
            <v>0</v>
          </cell>
          <cell r="W79">
            <v>0</v>
          </cell>
          <cell r="X79">
            <v>0</v>
          </cell>
        </row>
        <row r="80">
          <cell r="A80" t="str">
            <v>MW 6.3 (1)</v>
          </cell>
          <cell r="B80" t="str">
            <v>constructing walls  with blocks of 40x20x15cm  Ground Floor</v>
          </cell>
          <cell r="C80" t="str">
            <v>Sqm</v>
          </cell>
          <cell r="D80">
            <v>338</v>
          </cell>
          <cell r="E80">
            <v>0</v>
          </cell>
          <cell r="F80">
            <v>0</v>
          </cell>
          <cell r="G80">
            <v>0</v>
          </cell>
          <cell r="H80">
            <v>0</v>
          </cell>
          <cell r="J80">
            <v>0</v>
          </cell>
          <cell r="K80">
            <v>0</v>
          </cell>
          <cell r="L80">
            <v>0</v>
          </cell>
          <cell r="N80">
            <v>0</v>
          </cell>
          <cell r="O80">
            <v>0</v>
          </cell>
          <cell r="P80">
            <v>0</v>
          </cell>
          <cell r="R80">
            <v>0</v>
          </cell>
          <cell r="S80">
            <v>0</v>
          </cell>
          <cell r="T80">
            <v>0</v>
          </cell>
          <cell r="V80">
            <v>0</v>
          </cell>
          <cell r="W80">
            <v>0</v>
          </cell>
          <cell r="X80">
            <v>0</v>
          </cell>
        </row>
        <row r="81">
          <cell r="A81" t="str">
            <v>MW 6.3 (2)</v>
          </cell>
          <cell r="B81" t="str">
            <v>constructing walls  with blocks of 40x20x15cm  First Floor</v>
          </cell>
          <cell r="C81" t="str">
            <v>Sqm</v>
          </cell>
          <cell r="D81">
            <v>344</v>
          </cell>
          <cell r="E81">
            <v>0</v>
          </cell>
          <cell r="F81">
            <v>0</v>
          </cell>
          <cell r="G81">
            <v>0</v>
          </cell>
          <cell r="H81">
            <v>0</v>
          </cell>
          <cell r="J81">
            <v>0</v>
          </cell>
          <cell r="K81">
            <v>0</v>
          </cell>
          <cell r="L81">
            <v>0</v>
          </cell>
          <cell r="N81">
            <v>0</v>
          </cell>
          <cell r="O81">
            <v>0</v>
          </cell>
          <cell r="P81">
            <v>0</v>
          </cell>
          <cell r="R81">
            <v>0</v>
          </cell>
          <cell r="S81">
            <v>0</v>
          </cell>
          <cell r="T81">
            <v>0</v>
          </cell>
          <cell r="V81">
            <v>0</v>
          </cell>
          <cell r="W81">
            <v>0</v>
          </cell>
          <cell r="X81">
            <v>0</v>
          </cell>
        </row>
        <row r="82">
          <cell r="A82" t="str">
            <v>MW 6.3 (3)</v>
          </cell>
          <cell r="B82" t="str">
            <v>constructing walls  with blocks of 40x20x15cm  Second Floor</v>
          </cell>
          <cell r="C82" t="str">
            <v>Sqm</v>
          </cell>
          <cell r="D82">
            <v>350</v>
          </cell>
          <cell r="E82">
            <v>0</v>
          </cell>
          <cell r="F82">
            <v>0</v>
          </cell>
          <cell r="G82">
            <v>0</v>
          </cell>
          <cell r="H82">
            <v>0</v>
          </cell>
          <cell r="J82">
            <v>0</v>
          </cell>
          <cell r="K82">
            <v>0</v>
          </cell>
          <cell r="L82">
            <v>0</v>
          </cell>
          <cell r="N82">
            <v>0</v>
          </cell>
          <cell r="O82">
            <v>0</v>
          </cell>
          <cell r="P82">
            <v>0</v>
          </cell>
          <cell r="R82">
            <v>0</v>
          </cell>
          <cell r="S82">
            <v>0</v>
          </cell>
          <cell r="T82">
            <v>0</v>
          </cell>
          <cell r="V82">
            <v>0</v>
          </cell>
          <cell r="W82">
            <v>0</v>
          </cell>
          <cell r="X82">
            <v>0</v>
          </cell>
        </row>
        <row r="83">
          <cell r="A83" t="str">
            <v>MW 6.3 (4)</v>
          </cell>
          <cell r="B83" t="str">
            <v>constructing walls  with blocks of 40x20x15cm  Third Floor</v>
          </cell>
          <cell r="C83" t="str">
            <v>Sqm</v>
          </cell>
          <cell r="D83">
            <v>356</v>
          </cell>
          <cell r="E83">
            <v>0</v>
          </cell>
          <cell r="F83">
            <v>0</v>
          </cell>
          <cell r="G83">
            <v>0</v>
          </cell>
          <cell r="H83">
            <v>0</v>
          </cell>
          <cell r="J83">
            <v>0</v>
          </cell>
          <cell r="K83">
            <v>0</v>
          </cell>
          <cell r="L83">
            <v>0</v>
          </cell>
          <cell r="N83">
            <v>0</v>
          </cell>
          <cell r="O83">
            <v>0</v>
          </cell>
          <cell r="P83">
            <v>0</v>
          </cell>
          <cell r="R83">
            <v>0</v>
          </cell>
          <cell r="S83">
            <v>0</v>
          </cell>
          <cell r="T83">
            <v>0</v>
          </cell>
          <cell r="V83">
            <v>0</v>
          </cell>
          <cell r="W83">
            <v>0</v>
          </cell>
          <cell r="X83">
            <v>0</v>
          </cell>
        </row>
        <row r="84">
          <cell r="A84" t="str">
            <v>MW 6.4 (1)</v>
          </cell>
          <cell r="B84" t="str">
            <v>115mm thick brick partition wall in Ground Floor</v>
          </cell>
          <cell r="C84" t="str">
            <v>Sqm</v>
          </cell>
          <cell r="D84">
            <v>276</v>
          </cell>
          <cell r="E84">
            <v>0</v>
          </cell>
          <cell r="F84">
            <v>0</v>
          </cell>
          <cell r="G84">
            <v>0</v>
          </cell>
          <cell r="H84">
            <v>0</v>
          </cell>
          <cell r="J84">
            <v>0</v>
          </cell>
          <cell r="K84">
            <v>0</v>
          </cell>
          <cell r="L84">
            <v>0</v>
          </cell>
          <cell r="N84">
            <v>0</v>
          </cell>
          <cell r="O84">
            <v>0</v>
          </cell>
          <cell r="P84">
            <v>0</v>
          </cell>
          <cell r="R84">
            <v>0</v>
          </cell>
          <cell r="S84">
            <v>0</v>
          </cell>
          <cell r="T84">
            <v>0</v>
          </cell>
          <cell r="V84">
            <v>0</v>
          </cell>
          <cell r="W84">
            <v>0</v>
          </cell>
          <cell r="X84">
            <v>0</v>
          </cell>
        </row>
        <row r="85">
          <cell r="A85" t="str">
            <v>MW 6.4 (2)</v>
          </cell>
          <cell r="B85" t="str">
            <v>115mm thick brick partition wall in First Floor</v>
          </cell>
          <cell r="C85" t="str">
            <v>Sqm</v>
          </cell>
          <cell r="D85">
            <v>276</v>
          </cell>
          <cell r="E85">
            <v>0</v>
          </cell>
          <cell r="F85">
            <v>0</v>
          </cell>
          <cell r="G85">
            <v>0</v>
          </cell>
          <cell r="H85">
            <v>0</v>
          </cell>
          <cell r="J85">
            <v>0</v>
          </cell>
          <cell r="K85">
            <v>0</v>
          </cell>
          <cell r="L85">
            <v>0</v>
          </cell>
          <cell r="N85">
            <v>0</v>
          </cell>
          <cell r="O85">
            <v>0</v>
          </cell>
          <cell r="P85">
            <v>0</v>
          </cell>
          <cell r="R85">
            <v>0</v>
          </cell>
          <cell r="S85">
            <v>0</v>
          </cell>
          <cell r="T85">
            <v>0</v>
          </cell>
          <cell r="V85">
            <v>0</v>
          </cell>
          <cell r="W85">
            <v>0</v>
          </cell>
          <cell r="X85">
            <v>0</v>
          </cell>
        </row>
        <row r="86">
          <cell r="A86" t="str">
            <v>MW 6.4 (3)</v>
          </cell>
          <cell r="B86" t="str">
            <v>115mm thick brick partition wall in Second Floor</v>
          </cell>
          <cell r="C86" t="str">
            <v>Sqm</v>
          </cell>
          <cell r="D86">
            <v>276</v>
          </cell>
          <cell r="E86">
            <v>0</v>
          </cell>
          <cell r="F86">
            <v>0</v>
          </cell>
          <cell r="G86">
            <v>0</v>
          </cell>
          <cell r="H86">
            <v>0</v>
          </cell>
          <cell r="J86">
            <v>0</v>
          </cell>
          <cell r="K86">
            <v>0</v>
          </cell>
          <cell r="L86">
            <v>0</v>
          </cell>
          <cell r="N86">
            <v>0</v>
          </cell>
          <cell r="O86">
            <v>0</v>
          </cell>
          <cell r="P86">
            <v>0</v>
          </cell>
          <cell r="R86">
            <v>0</v>
          </cell>
          <cell r="S86">
            <v>0</v>
          </cell>
          <cell r="T86">
            <v>0</v>
          </cell>
          <cell r="V86">
            <v>0</v>
          </cell>
          <cell r="W86">
            <v>0</v>
          </cell>
          <cell r="X86">
            <v>0</v>
          </cell>
        </row>
        <row r="87">
          <cell r="A87" t="str">
            <v>MW 6.4 (4)</v>
          </cell>
          <cell r="B87" t="str">
            <v>115mm thick brick partition wall inTerrace Floor</v>
          </cell>
          <cell r="C87" t="str">
            <v>Sqm</v>
          </cell>
          <cell r="D87">
            <v>276</v>
          </cell>
          <cell r="E87">
            <v>0</v>
          </cell>
          <cell r="F87">
            <v>0</v>
          </cell>
          <cell r="G87">
            <v>0</v>
          </cell>
          <cell r="H87">
            <v>0</v>
          </cell>
          <cell r="J87">
            <v>0</v>
          </cell>
          <cell r="K87">
            <v>0</v>
          </cell>
          <cell r="L87">
            <v>0</v>
          </cell>
          <cell r="N87">
            <v>0</v>
          </cell>
          <cell r="O87">
            <v>0</v>
          </cell>
          <cell r="P87">
            <v>0</v>
          </cell>
          <cell r="R87">
            <v>0</v>
          </cell>
          <cell r="S87">
            <v>0</v>
          </cell>
          <cell r="T87">
            <v>0</v>
          </cell>
          <cell r="V87">
            <v>0</v>
          </cell>
          <cell r="W87">
            <v>0</v>
          </cell>
          <cell r="X87">
            <v>0</v>
          </cell>
        </row>
        <row r="88">
          <cell r="A88" t="str">
            <v>MW 6.5 (1)</v>
          </cell>
          <cell r="B88" t="str">
            <v>230mm thk. masonry in CM 1:6 Ground Floor</v>
          </cell>
          <cell r="C88" t="str">
            <v>Cum</v>
          </cell>
          <cell r="D88">
            <v>1789</v>
          </cell>
          <cell r="E88">
            <v>0</v>
          </cell>
          <cell r="F88">
            <v>0</v>
          </cell>
          <cell r="G88">
            <v>0</v>
          </cell>
          <cell r="H88">
            <v>0</v>
          </cell>
          <cell r="J88">
            <v>0</v>
          </cell>
          <cell r="K88">
            <v>0</v>
          </cell>
          <cell r="L88">
            <v>0</v>
          </cell>
          <cell r="N88">
            <v>0</v>
          </cell>
          <cell r="O88">
            <v>0</v>
          </cell>
          <cell r="P88">
            <v>0</v>
          </cell>
          <cell r="R88">
            <v>0</v>
          </cell>
          <cell r="S88">
            <v>0</v>
          </cell>
          <cell r="T88">
            <v>0</v>
          </cell>
          <cell r="V88">
            <v>0</v>
          </cell>
          <cell r="W88">
            <v>0</v>
          </cell>
          <cell r="X88">
            <v>0</v>
          </cell>
        </row>
        <row r="89">
          <cell r="A89" t="str">
            <v>MW 6.5 (2)</v>
          </cell>
          <cell r="B89" t="str">
            <v>230mm thk. masonry in CM 1:6 First Floor</v>
          </cell>
          <cell r="C89" t="str">
            <v>Cum</v>
          </cell>
          <cell r="D89">
            <v>1789</v>
          </cell>
          <cell r="E89">
            <v>0</v>
          </cell>
          <cell r="F89">
            <v>0</v>
          </cell>
          <cell r="G89">
            <v>0</v>
          </cell>
          <cell r="H89">
            <v>0</v>
          </cell>
          <cell r="J89">
            <v>0</v>
          </cell>
          <cell r="K89">
            <v>0</v>
          </cell>
          <cell r="L89">
            <v>0</v>
          </cell>
          <cell r="N89">
            <v>0</v>
          </cell>
          <cell r="O89">
            <v>0</v>
          </cell>
          <cell r="P89">
            <v>0</v>
          </cell>
          <cell r="R89">
            <v>0</v>
          </cell>
          <cell r="S89">
            <v>0</v>
          </cell>
          <cell r="T89">
            <v>0</v>
          </cell>
          <cell r="V89">
            <v>0</v>
          </cell>
          <cell r="W89">
            <v>0</v>
          </cell>
          <cell r="X89">
            <v>0</v>
          </cell>
        </row>
        <row r="90">
          <cell r="A90" t="str">
            <v>MW 6.5 (3)</v>
          </cell>
          <cell r="B90" t="str">
            <v>230mm thk. masonry in CM 1:6 Second Floor</v>
          </cell>
          <cell r="C90" t="str">
            <v>Cum</v>
          </cell>
          <cell r="D90">
            <v>1789</v>
          </cell>
          <cell r="E90">
            <v>0</v>
          </cell>
          <cell r="F90">
            <v>0</v>
          </cell>
          <cell r="G90">
            <v>0</v>
          </cell>
          <cell r="H90">
            <v>0</v>
          </cell>
          <cell r="J90">
            <v>0</v>
          </cell>
          <cell r="K90">
            <v>0</v>
          </cell>
          <cell r="L90">
            <v>0</v>
          </cell>
          <cell r="N90">
            <v>0</v>
          </cell>
          <cell r="O90">
            <v>0</v>
          </cell>
          <cell r="P90">
            <v>0</v>
          </cell>
          <cell r="R90">
            <v>0</v>
          </cell>
          <cell r="S90">
            <v>0</v>
          </cell>
          <cell r="T90">
            <v>0</v>
          </cell>
          <cell r="V90">
            <v>0</v>
          </cell>
          <cell r="W90">
            <v>0</v>
          </cell>
          <cell r="X90">
            <v>0</v>
          </cell>
        </row>
        <row r="91">
          <cell r="A91" t="str">
            <v>MW 6.5 (4)</v>
          </cell>
          <cell r="B91" t="str">
            <v>230mm thk. masonry in CM 1:6 Third Floor</v>
          </cell>
          <cell r="C91" t="str">
            <v>Cum</v>
          </cell>
          <cell r="D91">
            <v>1789</v>
          </cell>
          <cell r="E91">
            <v>0</v>
          </cell>
          <cell r="F91">
            <v>0</v>
          </cell>
          <cell r="G91">
            <v>0</v>
          </cell>
          <cell r="H91">
            <v>0</v>
          </cell>
          <cell r="J91">
            <v>0</v>
          </cell>
          <cell r="K91">
            <v>0</v>
          </cell>
          <cell r="L91">
            <v>0</v>
          </cell>
          <cell r="N91">
            <v>0</v>
          </cell>
          <cell r="O91">
            <v>0</v>
          </cell>
          <cell r="P91">
            <v>0</v>
          </cell>
          <cell r="R91">
            <v>0</v>
          </cell>
          <cell r="S91">
            <v>0</v>
          </cell>
          <cell r="T91">
            <v>0</v>
          </cell>
          <cell r="V91">
            <v>0</v>
          </cell>
          <cell r="W91">
            <v>0</v>
          </cell>
          <cell r="X91">
            <v>0</v>
          </cell>
        </row>
        <row r="92">
          <cell r="A92" t="str">
            <v>MW 6.6</v>
          </cell>
          <cell r="B92" t="str">
            <v xml:space="preserve"> solid block work of 40x20x20cm with CM 1:6 </v>
          </cell>
          <cell r="C92" t="str">
            <v>Sqm</v>
          </cell>
          <cell r="D92">
            <v>378</v>
          </cell>
          <cell r="E92">
            <v>0</v>
          </cell>
          <cell r="F92">
            <v>0</v>
          </cell>
          <cell r="G92">
            <v>0</v>
          </cell>
          <cell r="H92">
            <v>0</v>
          </cell>
          <cell r="J92">
            <v>0</v>
          </cell>
          <cell r="K92">
            <v>0</v>
          </cell>
          <cell r="L92">
            <v>0</v>
          </cell>
          <cell r="N92">
            <v>0</v>
          </cell>
          <cell r="O92">
            <v>0</v>
          </cell>
          <cell r="P92">
            <v>0</v>
          </cell>
          <cell r="R92">
            <v>0</v>
          </cell>
          <cell r="S92">
            <v>0</v>
          </cell>
          <cell r="T92">
            <v>0</v>
          </cell>
          <cell r="V92">
            <v>0</v>
          </cell>
          <cell r="W92">
            <v>0</v>
          </cell>
          <cell r="X92">
            <v>0</v>
          </cell>
        </row>
        <row r="93">
          <cell r="A93" t="str">
            <v>PL 7.1 (1)</v>
          </cell>
          <cell r="B93" t="str">
            <v>Plastering  in CM 1:4, 12mm thk including providing plaster mesh Ground Floor</v>
          </cell>
          <cell r="C93" t="str">
            <v>Sqm</v>
          </cell>
          <cell r="D93">
            <v>106</v>
          </cell>
          <cell r="E93">
            <v>0</v>
          </cell>
          <cell r="F93">
            <v>0</v>
          </cell>
          <cell r="G93">
            <v>0</v>
          </cell>
          <cell r="H93">
            <v>0</v>
          </cell>
          <cell r="J93">
            <v>0</v>
          </cell>
          <cell r="K93">
            <v>0</v>
          </cell>
          <cell r="L93">
            <v>0</v>
          </cell>
          <cell r="N93">
            <v>0</v>
          </cell>
          <cell r="O93">
            <v>0</v>
          </cell>
          <cell r="P93">
            <v>0</v>
          </cell>
          <cell r="R93">
            <v>0</v>
          </cell>
          <cell r="S93">
            <v>0</v>
          </cell>
          <cell r="T93">
            <v>0</v>
          </cell>
          <cell r="V93">
            <v>0</v>
          </cell>
          <cell r="W93">
            <v>0</v>
          </cell>
          <cell r="X93">
            <v>0</v>
          </cell>
        </row>
        <row r="94">
          <cell r="A94" t="str">
            <v>PL 7.1 (2)</v>
          </cell>
          <cell r="B94" t="str">
            <v>plastering  in CM 1:4, 12mm thk including providing plaster mesh First Floor</v>
          </cell>
          <cell r="C94" t="str">
            <v>Sqm</v>
          </cell>
          <cell r="D94">
            <v>106</v>
          </cell>
          <cell r="E94">
            <v>0</v>
          </cell>
          <cell r="F94">
            <v>0</v>
          </cell>
          <cell r="G94">
            <v>0</v>
          </cell>
          <cell r="H94">
            <v>0</v>
          </cell>
          <cell r="J94">
            <v>0</v>
          </cell>
          <cell r="K94">
            <v>0</v>
          </cell>
          <cell r="L94">
            <v>0</v>
          </cell>
          <cell r="N94">
            <v>0</v>
          </cell>
          <cell r="O94">
            <v>0</v>
          </cell>
          <cell r="P94">
            <v>0</v>
          </cell>
          <cell r="R94">
            <v>0</v>
          </cell>
          <cell r="S94">
            <v>0</v>
          </cell>
          <cell r="T94">
            <v>0</v>
          </cell>
          <cell r="V94">
            <v>0</v>
          </cell>
          <cell r="W94">
            <v>0</v>
          </cell>
          <cell r="X94">
            <v>0</v>
          </cell>
        </row>
        <row r="95">
          <cell r="A95" t="str">
            <v>PL 7.1 (3)</v>
          </cell>
          <cell r="B95" t="str">
            <v>plastering  in CM 1:4, 12mm thk including providing plaster mesh  Second Floor</v>
          </cell>
          <cell r="C95" t="str">
            <v>Sqm</v>
          </cell>
          <cell r="D95">
            <v>106</v>
          </cell>
          <cell r="E95">
            <v>0</v>
          </cell>
          <cell r="F95">
            <v>0</v>
          </cell>
          <cell r="G95">
            <v>0</v>
          </cell>
          <cell r="H95">
            <v>0</v>
          </cell>
          <cell r="J95">
            <v>0</v>
          </cell>
          <cell r="K95">
            <v>0</v>
          </cell>
          <cell r="L95">
            <v>0</v>
          </cell>
          <cell r="N95">
            <v>0</v>
          </cell>
          <cell r="O95">
            <v>0</v>
          </cell>
          <cell r="P95">
            <v>0</v>
          </cell>
          <cell r="R95">
            <v>0</v>
          </cell>
          <cell r="S95">
            <v>0</v>
          </cell>
          <cell r="T95">
            <v>0</v>
          </cell>
          <cell r="V95">
            <v>0</v>
          </cell>
          <cell r="W95">
            <v>0</v>
          </cell>
          <cell r="X95">
            <v>0</v>
          </cell>
        </row>
        <row r="96">
          <cell r="A96" t="str">
            <v>PL 7.1 (4)</v>
          </cell>
          <cell r="B96" t="str">
            <v>plastering  in CM 1:4, 12mm thk including providing plaster mesh Terrace Floor</v>
          </cell>
          <cell r="C96" t="str">
            <v>Sqm</v>
          </cell>
          <cell r="D96">
            <v>106</v>
          </cell>
          <cell r="E96">
            <v>0</v>
          </cell>
          <cell r="F96">
            <v>0</v>
          </cell>
          <cell r="G96">
            <v>0</v>
          </cell>
          <cell r="H96">
            <v>0</v>
          </cell>
          <cell r="J96">
            <v>0</v>
          </cell>
          <cell r="K96">
            <v>0</v>
          </cell>
          <cell r="L96">
            <v>0</v>
          </cell>
          <cell r="N96">
            <v>0</v>
          </cell>
          <cell r="O96">
            <v>0</v>
          </cell>
          <cell r="P96">
            <v>0</v>
          </cell>
          <cell r="R96">
            <v>0</v>
          </cell>
          <cell r="S96">
            <v>0</v>
          </cell>
          <cell r="T96">
            <v>0</v>
          </cell>
          <cell r="V96">
            <v>0</v>
          </cell>
          <cell r="W96">
            <v>0</v>
          </cell>
          <cell r="X96">
            <v>0</v>
          </cell>
        </row>
        <row r="97">
          <cell r="A97" t="str">
            <v>PL 7.2 (1)</v>
          </cell>
          <cell r="B97" t="str">
            <v>Internal plastering to masonry in CM 1:6 Ground Floor</v>
          </cell>
          <cell r="C97" t="str">
            <v>Sqm</v>
          </cell>
          <cell r="D97">
            <v>94</v>
          </cell>
          <cell r="E97">
            <v>0</v>
          </cell>
          <cell r="F97">
            <v>0</v>
          </cell>
          <cell r="G97">
            <v>0</v>
          </cell>
          <cell r="H97">
            <v>0</v>
          </cell>
          <cell r="J97">
            <v>0</v>
          </cell>
          <cell r="K97">
            <v>0</v>
          </cell>
          <cell r="L97">
            <v>0</v>
          </cell>
          <cell r="N97">
            <v>0</v>
          </cell>
          <cell r="O97">
            <v>0</v>
          </cell>
          <cell r="P97">
            <v>0</v>
          </cell>
          <cell r="R97">
            <v>0</v>
          </cell>
          <cell r="S97">
            <v>0</v>
          </cell>
          <cell r="T97">
            <v>0</v>
          </cell>
          <cell r="V97">
            <v>0</v>
          </cell>
          <cell r="W97">
            <v>0</v>
          </cell>
          <cell r="X97">
            <v>0</v>
          </cell>
        </row>
        <row r="98">
          <cell r="A98" t="str">
            <v>PL 7.2 (2)</v>
          </cell>
          <cell r="B98" t="str">
            <v>Internal plastering to masonry in CM 1:6 First Floor</v>
          </cell>
          <cell r="C98" t="str">
            <v>Sqm</v>
          </cell>
          <cell r="D98">
            <v>94</v>
          </cell>
          <cell r="E98">
            <v>0</v>
          </cell>
          <cell r="F98">
            <v>0</v>
          </cell>
          <cell r="G98">
            <v>0</v>
          </cell>
          <cell r="H98">
            <v>0</v>
          </cell>
          <cell r="J98">
            <v>0</v>
          </cell>
          <cell r="K98">
            <v>0</v>
          </cell>
          <cell r="L98">
            <v>0</v>
          </cell>
          <cell r="N98">
            <v>0</v>
          </cell>
          <cell r="O98">
            <v>0</v>
          </cell>
          <cell r="P98">
            <v>0</v>
          </cell>
          <cell r="R98">
            <v>0</v>
          </cell>
          <cell r="S98">
            <v>0</v>
          </cell>
          <cell r="T98">
            <v>0</v>
          </cell>
          <cell r="V98">
            <v>0</v>
          </cell>
          <cell r="W98">
            <v>0</v>
          </cell>
          <cell r="X98">
            <v>0</v>
          </cell>
        </row>
        <row r="99">
          <cell r="A99" t="str">
            <v>PL 7.2 (3)</v>
          </cell>
          <cell r="B99" t="str">
            <v>Internal plastering to masonry in CM 1:6 Second Floor</v>
          </cell>
          <cell r="C99" t="str">
            <v>Sqm</v>
          </cell>
          <cell r="D99">
            <v>94</v>
          </cell>
          <cell r="E99">
            <v>0</v>
          </cell>
          <cell r="F99">
            <v>0</v>
          </cell>
          <cell r="G99">
            <v>0</v>
          </cell>
          <cell r="H99">
            <v>0</v>
          </cell>
          <cell r="J99">
            <v>0</v>
          </cell>
          <cell r="K99">
            <v>0</v>
          </cell>
          <cell r="L99">
            <v>0</v>
          </cell>
          <cell r="N99">
            <v>0</v>
          </cell>
          <cell r="O99">
            <v>0</v>
          </cell>
          <cell r="P99">
            <v>0</v>
          </cell>
          <cell r="R99">
            <v>0</v>
          </cell>
          <cell r="S99">
            <v>0</v>
          </cell>
          <cell r="T99">
            <v>0</v>
          </cell>
          <cell r="V99">
            <v>0</v>
          </cell>
          <cell r="W99">
            <v>0</v>
          </cell>
          <cell r="X99">
            <v>0</v>
          </cell>
        </row>
        <row r="100">
          <cell r="A100" t="str">
            <v>PL 7.2 (4)</v>
          </cell>
          <cell r="B100" t="str">
            <v>Internal plastering to masonry in CM 1:6 Terrace Floor</v>
          </cell>
          <cell r="C100" t="str">
            <v>Sqm</v>
          </cell>
          <cell r="D100">
            <v>94</v>
          </cell>
          <cell r="E100">
            <v>0</v>
          </cell>
          <cell r="F100">
            <v>0</v>
          </cell>
          <cell r="G100">
            <v>0</v>
          </cell>
          <cell r="H100">
            <v>0</v>
          </cell>
          <cell r="J100">
            <v>0</v>
          </cell>
          <cell r="K100">
            <v>0</v>
          </cell>
          <cell r="L100">
            <v>0</v>
          </cell>
          <cell r="N100">
            <v>0</v>
          </cell>
          <cell r="O100">
            <v>0</v>
          </cell>
          <cell r="P100">
            <v>0</v>
          </cell>
          <cell r="R100">
            <v>0</v>
          </cell>
          <cell r="S100">
            <v>0</v>
          </cell>
          <cell r="T100">
            <v>0</v>
          </cell>
          <cell r="V100">
            <v>0</v>
          </cell>
          <cell r="W100">
            <v>0</v>
          </cell>
          <cell r="X100">
            <v>0</v>
          </cell>
        </row>
        <row r="101">
          <cell r="A101" t="str">
            <v>PL 7.3</v>
          </cell>
          <cell r="B101" t="str">
            <v>plastering to external surface of masonry 20mm thk as per directions in CM 1:6</v>
          </cell>
          <cell r="C101" t="str">
            <v>Sqm</v>
          </cell>
          <cell r="D101">
            <v>119</v>
          </cell>
          <cell r="E101">
            <v>0</v>
          </cell>
          <cell r="F101">
            <v>0</v>
          </cell>
          <cell r="G101">
            <v>0</v>
          </cell>
          <cell r="H101">
            <v>0</v>
          </cell>
          <cell r="J101">
            <v>0</v>
          </cell>
          <cell r="K101">
            <v>0</v>
          </cell>
          <cell r="L101">
            <v>0</v>
          </cell>
          <cell r="N101">
            <v>0</v>
          </cell>
          <cell r="O101">
            <v>0</v>
          </cell>
          <cell r="P101">
            <v>0</v>
          </cell>
          <cell r="R101">
            <v>0</v>
          </cell>
          <cell r="S101">
            <v>0</v>
          </cell>
          <cell r="T101">
            <v>0</v>
          </cell>
          <cell r="V101">
            <v>0</v>
          </cell>
          <cell r="W101">
            <v>0</v>
          </cell>
          <cell r="X101">
            <v>0</v>
          </cell>
        </row>
        <row r="102">
          <cell r="A102" t="str">
            <v>PL 7.4</v>
          </cell>
          <cell r="B102" t="str">
            <v xml:space="preserve">Providing plastering to plinth surface of masonry 25mm thick as per directions in CM 1:6 </v>
          </cell>
          <cell r="C102" t="str">
            <v>Sqm</v>
          </cell>
          <cell r="D102">
            <v>119</v>
          </cell>
          <cell r="E102">
            <v>0</v>
          </cell>
          <cell r="F102">
            <v>0</v>
          </cell>
          <cell r="G102">
            <v>0</v>
          </cell>
          <cell r="H102">
            <v>0</v>
          </cell>
          <cell r="J102">
            <v>0</v>
          </cell>
          <cell r="K102">
            <v>0</v>
          </cell>
          <cell r="L102">
            <v>0</v>
          </cell>
          <cell r="N102">
            <v>0</v>
          </cell>
          <cell r="O102">
            <v>0</v>
          </cell>
          <cell r="P102">
            <v>0</v>
          </cell>
          <cell r="R102">
            <v>0</v>
          </cell>
          <cell r="S102">
            <v>0</v>
          </cell>
          <cell r="T102">
            <v>0</v>
          </cell>
          <cell r="V102">
            <v>0</v>
          </cell>
          <cell r="W102">
            <v>0</v>
          </cell>
          <cell r="X102">
            <v>0</v>
          </cell>
        </row>
        <row r="103">
          <cell r="A103" t="str">
            <v>PL 7.5</v>
          </cell>
          <cell r="B103" t="str">
            <v xml:space="preserve">Providing pointing to size stone masonry in CM 1:3 </v>
          </cell>
          <cell r="C103" t="str">
            <v>Sqm</v>
          </cell>
          <cell r="D103">
            <v>46</v>
          </cell>
          <cell r="E103">
            <v>0</v>
          </cell>
          <cell r="F103">
            <v>0</v>
          </cell>
          <cell r="G103">
            <v>0</v>
          </cell>
          <cell r="H103">
            <v>0</v>
          </cell>
          <cell r="J103">
            <v>0</v>
          </cell>
          <cell r="K103">
            <v>0</v>
          </cell>
          <cell r="L103">
            <v>0</v>
          </cell>
          <cell r="N103">
            <v>0</v>
          </cell>
          <cell r="O103">
            <v>0</v>
          </cell>
          <cell r="P103">
            <v>0</v>
          </cell>
          <cell r="R103">
            <v>0</v>
          </cell>
          <cell r="S103">
            <v>0</v>
          </cell>
          <cell r="T103">
            <v>0</v>
          </cell>
          <cell r="V103">
            <v>0</v>
          </cell>
          <cell r="W103">
            <v>0</v>
          </cell>
          <cell r="X103">
            <v>0</v>
          </cell>
        </row>
        <row r="104">
          <cell r="A104" t="str">
            <v>PL 7.6</v>
          </cell>
          <cell r="B104" t="str">
            <v xml:space="preserve">Plastering 12mm thick over flagging in CM 1:4 </v>
          </cell>
          <cell r="C104" t="str">
            <v>Sqm</v>
          </cell>
          <cell r="D104">
            <v>94</v>
          </cell>
          <cell r="E104">
            <v>0</v>
          </cell>
          <cell r="F104">
            <v>0</v>
          </cell>
          <cell r="G104">
            <v>0</v>
          </cell>
          <cell r="H104">
            <v>0</v>
          </cell>
          <cell r="J104">
            <v>0</v>
          </cell>
          <cell r="K104">
            <v>0</v>
          </cell>
          <cell r="L104">
            <v>0</v>
          </cell>
          <cell r="N104">
            <v>0</v>
          </cell>
          <cell r="O104">
            <v>0</v>
          </cell>
          <cell r="P104">
            <v>0</v>
          </cell>
          <cell r="R104">
            <v>0</v>
          </cell>
          <cell r="S104">
            <v>0</v>
          </cell>
          <cell r="T104">
            <v>0</v>
          </cell>
          <cell r="V104">
            <v>0</v>
          </cell>
          <cell r="W104">
            <v>0</v>
          </cell>
          <cell r="X104">
            <v>0</v>
          </cell>
        </row>
        <row r="105">
          <cell r="A105" t="str">
            <v>PL 7.7</v>
          </cell>
          <cell r="B105" t="str">
            <v xml:space="preserve">Providing 15mm thk rough plastering in toilet in CM 1:4 </v>
          </cell>
          <cell r="C105" t="str">
            <v>Sqm</v>
          </cell>
          <cell r="D105">
            <v>85</v>
          </cell>
          <cell r="E105">
            <v>0</v>
          </cell>
          <cell r="F105">
            <v>0</v>
          </cell>
          <cell r="G105">
            <v>0</v>
          </cell>
          <cell r="H105">
            <v>0</v>
          </cell>
          <cell r="J105">
            <v>0</v>
          </cell>
          <cell r="K105">
            <v>0</v>
          </cell>
          <cell r="L105">
            <v>0</v>
          </cell>
          <cell r="N105">
            <v>0</v>
          </cell>
          <cell r="O105">
            <v>0</v>
          </cell>
          <cell r="P105">
            <v>0</v>
          </cell>
          <cell r="R105">
            <v>0</v>
          </cell>
          <cell r="S105">
            <v>0</v>
          </cell>
          <cell r="T105">
            <v>0</v>
          </cell>
          <cell r="V105">
            <v>0</v>
          </cell>
          <cell r="W105">
            <v>0</v>
          </cell>
          <cell r="X105">
            <v>0</v>
          </cell>
        </row>
        <row r="106">
          <cell r="A106" t="str">
            <v>PL 7.8</v>
          </cell>
          <cell r="B106" t="str">
            <v>Providing plastering to sunken portion in CM 1:4, 12mm thk with water proof compound at 1 kg per bag</v>
          </cell>
          <cell r="C106" t="str">
            <v>Sqm</v>
          </cell>
          <cell r="D106">
            <v>122</v>
          </cell>
          <cell r="E106">
            <v>0</v>
          </cell>
          <cell r="F106">
            <v>0</v>
          </cell>
          <cell r="G106">
            <v>0</v>
          </cell>
          <cell r="H106">
            <v>0</v>
          </cell>
          <cell r="J106">
            <v>0</v>
          </cell>
          <cell r="K106">
            <v>0</v>
          </cell>
          <cell r="L106">
            <v>0</v>
          </cell>
          <cell r="N106">
            <v>0</v>
          </cell>
          <cell r="O106">
            <v>0</v>
          </cell>
          <cell r="P106">
            <v>0</v>
          </cell>
          <cell r="R106">
            <v>0</v>
          </cell>
          <cell r="S106">
            <v>0</v>
          </cell>
          <cell r="T106">
            <v>0</v>
          </cell>
          <cell r="V106">
            <v>0</v>
          </cell>
          <cell r="W106">
            <v>0</v>
          </cell>
          <cell r="X106">
            <v>0</v>
          </cell>
        </row>
        <row r="107">
          <cell r="A107" t="str">
            <v>PL 7.8 (a)</v>
          </cell>
          <cell r="B107" t="str">
            <v xml:space="preserve"> - Do - Water Tank</v>
          </cell>
          <cell r="C107" t="str">
            <v>Sqm</v>
          </cell>
          <cell r="D107">
            <v>139</v>
          </cell>
          <cell r="E107">
            <v>0</v>
          </cell>
          <cell r="F107">
            <v>0</v>
          </cell>
          <cell r="G107">
            <v>0</v>
          </cell>
          <cell r="H107">
            <v>0</v>
          </cell>
          <cell r="J107">
            <v>0</v>
          </cell>
          <cell r="K107">
            <v>0</v>
          </cell>
          <cell r="L107">
            <v>0</v>
          </cell>
          <cell r="N107">
            <v>0</v>
          </cell>
          <cell r="O107">
            <v>0</v>
          </cell>
          <cell r="P107">
            <v>0</v>
          </cell>
          <cell r="R107">
            <v>0</v>
          </cell>
          <cell r="S107">
            <v>0</v>
          </cell>
          <cell r="T107">
            <v>0</v>
          </cell>
          <cell r="V107">
            <v>0</v>
          </cell>
          <cell r="W107">
            <v>0</v>
          </cell>
          <cell r="X107">
            <v>0</v>
          </cell>
        </row>
        <row r="108">
          <cell r="A108" t="str">
            <v>PL 7.9</v>
          </cell>
          <cell r="B108" t="str">
            <v>Providing 12mm thk plastering grooves of 15-20mm thk. and 10mm deep in CM 1:6</v>
          </cell>
          <cell r="C108" t="str">
            <v>Rmt</v>
          </cell>
          <cell r="D108">
            <v>18</v>
          </cell>
          <cell r="E108">
            <v>0</v>
          </cell>
          <cell r="F108">
            <v>0</v>
          </cell>
          <cell r="G108">
            <v>0</v>
          </cell>
          <cell r="H108">
            <v>0</v>
          </cell>
          <cell r="J108">
            <v>0</v>
          </cell>
          <cell r="K108">
            <v>0</v>
          </cell>
          <cell r="L108">
            <v>0</v>
          </cell>
          <cell r="N108">
            <v>0</v>
          </cell>
          <cell r="O108">
            <v>0</v>
          </cell>
          <cell r="P108">
            <v>0</v>
          </cell>
          <cell r="R108">
            <v>0</v>
          </cell>
          <cell r="S108">
            <v>0</v>
          </cell>
          <cell r="T108">
            <v>0</v>
          </cell>
          <cell r="V108">
            <v>0</v>
          </cell>
          <cell r="W108">
            <v>0</v>
          </cell>
          <cell r="X108">
            <v>0</v>
          </cell>
        </row>
        <row r="109">
          <cell r="A109" t="str">
            <v>PL 7.10</v>
          </cell>
          <cell r="B109" t="str">
            <v xml:space="preserve">Providing Plastering to drain surface of masonry 15mm thk in CM 1:4 </v>
          </cell>
          <cell r="C109" t="str">
            <v>Sqm</v>
          </cell>
          <cell r="D109">
            <v>94</v>
          </cell>
          <cell r="E109">
            <v>0</v>
          </cell>
          <cell r="F109">
            <v>0</v>
          </cell>
          <cell r="G109">
            <v>0</v>
          </cell>
          <cell r="H109">
            <v>0</v>
          </cell>
          <cell r="J109">
            <v>0</v>
          </cell>
          <cell r="K109">
            <v>0</v>
          </cell>
          <cell r="L109">
            <v>0</v>
          </cell>
          <cell r="N109">
            <v>0</v>
          </cell>
          <cell r="O109">
            <v>0</v>
          </cell>
          <cell r="P109">
            <v>0</v>
          </cell>
          <cell r="R109">
            <v>0</v>
          </cell>
          <cell r="S109">
            <v>0</v>
          </cell>
          <cell r="T109">
            <v>0</v>
          </cell>
          <cell r="V109">
            <v>0</v>
          </cell>
          <cell r="W109">
            <v>0</v>
          </cell>
          <cell r="X109">
            <v>0</v>
          </cell>
        </row>
        <row r="110">
          <cell r="A110" t="str">
            <v>PL 7.11</v>
          </cell>
          <cell r="B110" t="str">
            <v>Providing plastering to water tank outer surface of 15mm thk  in CM 1:4</v>
          </cell>
          <cell r="C110" t="str">
            <v>Sqm</v>
          </cell>
          <cell r="D110">
            <v>119</v>
          </cell>
          <cell r="E110">
            <v>0</v>
          </cell>
          <cell r="F110">
            <v>0</v>
          </cell>
          <cell r="G110">
            <v>0</v>
          </cell>
          <cell r="H110">
            <v>0</v>
          </cell>
          <cell r="J110">
            <v>0</v>
          </cell>
          <cell r="K110">
            <v>0</v>
          </cell>
          <cell r="L110">
            <v>0</v>
          </cell>
          <cell r="N110">
            <v>0</v>
          </cell>
          <cell r="O110">
            <v>0</v>
          </cell>
          <cell r="P110">
            <v>0</v>
          </cell>
          <cell r="R110">
            <v>0</v>
          </cell>
          <cell r="S110">
            <v>0</v>
          </cell>
          <cell r="T110">
            <v>0</v>
          </cell>
          <cell r="V110">
            <v>0</v>
          </cell>
          <cell r="W110">
            <v>0</v>
          </cell>
          <cell r="X110">
            <v>0</v>
          </cell>
        </row>
        <row r="111">
          <cell r="A111" t="str">
            <v>FL 8.1</v>
          </cell>
          <cell r="B111" t="str">
            <v>Providing &amp; laying granolithic flooring 40mm thk.</v>
          </cell>
          <cell r="C111" t="str">
            <v>Sqm</v>
          </cell>
          <cell r="D111">
            <v>120</v>
          </cell>
          <cell r="E111">
            <v>0</v>
          </cell>
          <cell r="F111">
            <v>0</v>
          </cell>
          <cell r="G111">
            <v>0</v>
          </cell>
          <cell r="H111">
            <v>0</v>
          </cell>
          <cell r="J111">
            <v>0</v>
          </cell>
          <cell r="K111">
            <v>0</v>
          </cell>
          <cell r="L111">
            <v>0</v>
          </cell>
          <cell r="N111">
            <v>0</v>
          </cell>
          <cell r="O111">
            <v>0</v>
          </cell>
          <cell r="P111">
            <v>0</v>
          </cell>
          <cell r="R111">
            <v>0</v>
          </cell>
          <cell r="S111">
            <v>0</v>
          </cell>
          <cell r="T111">
            <v>0</v>
          </cell>
          <cell r="V111">
            <v>0</v>
          </cell>
          <cell r="W111">
            <v>0</v>
          </cell>
          <cell r="X111">
            <v>0</v>
          </cell>
        </row>
        <row r="112">
          <cell r="A112" t="str">
            <v>FL 8.2</v>
          </cell>
          <cell r="B112" t="str">
            <v xml:space="preserve">Pressed clay tiles laid in CM 1:3 pointed with DICTAMENT-DM </v>
          </cell>
          <cell r="C112" t="str">
            <v>Sqm</v>
          </cell>
          <cell r="D112">
            <v>251</v>
          </cell>
          <cell r="E112">
            <v>0</v>
          </cell>
          <cell r="F112">
            <v>0</v>
          </cell>
          <cell r="G112">
            <v>0</v>
          </cell>
          <cell r="H112">
            <v>0</v>
          </cell>
          <cell r="J112">
            <v>0</v>
          </cell>
          <cell r="K112">
            <v>0</v>
          </cell>
          <cell r="L112">
            <v>0</v>
          </cell>
          <cell r="N112">
            <v>0</v>
          </cell>
          <cell r="O112">
            <v>0</v>
          </cell>
          <cell r="P112">
            <v>0</v>
          </cell>
          <cell r="R112">
            <v>0</v>
          </cell>
          <cell r="S112">
            <v>0</v>
          </cell>
          <cell r="T112">
            <v>0</v>
          </cell>
          <cell r="V112">
            <v>0</v>
          </cell>
          <cell r="W112">
            <v>0</v>
          </cell>
          <cell r="X112">
            <v>0</v>
          </cell>
        </row>
        <row r="113">
          <cell r="A113" t="str">
            <v>DW 9.1</v>
          </cell>
          <cell r="B113" t="str">
            <v>Aluminium door/windows for main door</v>
          </cell>
          <cell r="C113" t="str">
            <v>Sqm</v>
          </cell>
          <cell r="D113">
            <v>5067</v>
          </cell>
          <cell r="E113">
            <v>0</v>
          </cell>
          <cell r="F113">
            <v>0</v>
          </cell>
          <cell r="G113">
            <v>0</v>
          </cell>
          <cell r="H113">
            <v>0</v>
          </cell>
          <cell r="J113">
            <v>0</v>
          </cell>
          <cell r="K113">
            <v>0</v>
          </cell>
          <cell r="L113">
            <v>0</v>
          </cell>
          <cell r="N113">
            <v>0</v>
          </cell>
          <cell r="O113">
            <v>0</v>
          </cell>
          <cell r="P113">
            <v>0</v>
          </cell>
          <cell r="R113">
            <v>0</v>
          </cell>
          <cell r="S113">
            <v>0</v>
          </cell>
          <cell r="T113">
            <v>0</v>
          </cell>
          <cell r="V113">
            <v>0</v>
          </cell>
          <cell r="W113">
            <v>0</v>
          </cell>
          <cell r="X113">
            <v>0</v>
          </cell>
        </row>
        <row r="114">
          <cell r="A114" t="str">
            <v>DW 9.2</v>
          </cell>
          <cell r="B114" t="str">
            <v>Providing &amp; fixing powder coated aluminium doors as per the following specifications at all levels.</v>
          </cell>
          <cell r="C114" t="str">
            <v>Sqm</v>
          </cell>
          <cell r="D114">
            <v>8955</v>
          </cell>
          <cell r="E114">
            <v>0</v>
          </cell>
          <cell r="F114">
            <v>0</v>
          </cell>
          <cell r="G114">
            <v>0</v>
          </cell>
          <cell r="H114">
            <v>0</v>
          </cell>
          <cell r="J114">
            <v>0</v>
          </cell>
          <cell r="K114">
            <v>0</v>
          </cell>
          <cell r="L114">
            <v>0</v>
          </cell>
          <cell r="N114">
            <v>0</v>
          </cell>
          <cell r="O114">
            <v>0</v>
          </cell>
          <cell r="P114">
            <v>0</v>
          </cell>
          <cell r="R114">
            <v>0</v>
          </cell>
          <cell r="S114">
            <v>0</v>
          </cell>
          <cell r="T114">
            <v>0</v>
          </cell>
          <cell r="V114">
            <v>0</v>
          </cell>
          <cell r="W114">
            <v>0</v>
          </cell>
          <cell r="X114">
            <v>0</v>
          </cell>
        </row>
        <row r="115">
          <cell r="A115" t="str">
            <v>DW 9.3</v>
          </cell>
          <cell r="B115" t="str">
            <v>Toile door with teak wood frame phenol bonded plywood</v>
          </cell>
          <cell r="C115" t="str">
            <v>Sqm</v>
          </cell>
          <cell r="D115">
            <v>5220</v>
          </cell>
          <cell r="E115">
            <v>0</v>
          </cell>
          <cell r="F115">
            <v>0</v>
          </cell>
          <cell r="G115">
            <v>0</v>
          </cell>
          <cell r="H115">
            <v>0</v>
          </cell>
          <cell r="J115">
            <v>0</v>
          </cell>
          <cell r="K115">
            <v>0</v>
          </cell>
          <cell r="L115">
            <v>0</v>
          </cell>
          <cell r="N115">
            <v>0</v>
          </cell>
          <cell r="O115">
            <v>0</v>
          </cell>
          <cell r="P115">
            <v>0</v>
          </cell>
          <cell r="R115">
            <v>0</v>
          </cell>
          <cell r="S115">
            <v>0</v>
          </cell>
          <cell r="T115">
            <v>0</v>
          </cell>
          <cell r="V115">
            <v>0</v>
          </cell>
          <cell r="W115">
            <v>0</v>
          </cell>
          <cell r="X115">
            <v>0</v>
          </cell>
        </row>
        <row r="116">
          <cell r="A116" t="str">
            <v>DW 9.4 (a)</v>
          </cell>
          <cell r="B116" t="str">
            <v>Aluminium sliding window fixed at the top openable at the bottom</v>
          </cell>
          <cell r="C116" t="str">
            <v>Sqm</v>
          </cell>
          <cell r="D116">
            <v>4000</v>
          </cell>
          <cell r="E116">
            <v>0</v>
          </cell>
          <cell r="F116">
            <v>0</v>
          </cell>
          <cell r="G116">
            <v>0</v>
          </cell>
          <cell r="H116">
            <v>0</v>
          </cell>
          <cell r="J116">
            <v>0</v>
          </cell>
          <cell r="K116">
            <v>0</v>
          </cell>
          <cell r="L116">
            <v>0</v>
          </cell>
          <cell r="N116">
            <v>0</v>
          </cell>
          <cell r="O116">
            <v>0</v>
          </cell>
          <cell r="P116">
            <v>0</v>
          </cell>
          <cell r="R116">
            <v>0</v>
          </cell>
          <cell r="S116">
            <v>0</v>
          </cell>
          <cell r="T116">
            <v>0</v>
          </cell>
          <cell r="V116">
            <v>0</v>
          </cell>
          <cell r="W116">
            <v>0</v>
          </cell>
          <cell r="X116">
            <v>0</v>
          </cell>
        </row>
        <row r="117">
          <cell r="A117" t="str">
            <v>DW 9.4 (b)</v>
          </cell>
          <cell r="B117" t="str">
            <v>Aluminium sliding window fixed at top and bottom openable at centre</v>
          </cell>
          <cell r="C117" t="str">
            <v>Sqm</v>
          </cell>
          <cell r="D117">
            <v>4200</v>
          </cell>
          <cell r="E117">
            <v>0</v>
          </cell>
          <cell r="F117">
            <v>0</v>
          </cell>
          <cell r="G117">
            <v>0</v>
          </cell>
          <cell r="H117">
            <v>0</v>
          </cell>
          <cell r="J117">
            <v>0</v>
          </cell>
          <cell r="K117">
            <v>0</v>
          </cell>
          <cell r="L117">
            <v>0</v>
          </cell>
          <cell r="N117">
            <v>0</v>
          </cell>
          <cell r="O117">
            <v>0</v>
          </cell>
          <cell r="P117">
            <v>0</v>
          </cell>
          <cell r="R117">
            <v>0</v>
          </cell>
          <cell r="S117">
            <v>0</v>
          </cell>
          <cell r="T117">
            <v>0</v>
          </cell>
          <cell r="V117">
            <v>0</v>
          </cell>
          <cell r="W117">
            <v>0</v>
          </cell>
          <cell r="X117">
            <v>0</v>
          </cell>
        </row>
        <row r="118">
          <cell r="A118" t="str">
            <v>DW 9.5</v>
          </cell>
          <cell r="B118" t="str">
            <v>Thermo vinyl polymer two tracks sliding windows (ELGI or equivalent)</v>
          </cell>
          <cell r="C118" t="str">
            <v>Sqm</v>
          </cell>
          <cell r="D118">
            <v>5220</v>
          </cell>
          <cell r="E118">
            <v>0</v>
          </cell>
          <cell r="F118">
            <v>0</v>
          </cell>
          <cell r="G118">
            <v>0</v>
          </cell>
          <cell r="H118">
            <v>0</v>
          </cell>
          <cell r="J118">
            <v>0</v>
          </cell>
          <cell r="K118">
            <v>0</v>
          </cell>
          <cell r="L118">
            <v>0</v>
          </cell>
          <cell r="N118">
            <v>0</v>
          </cell>
          <cell r="O118">
            <v>0</v>
          </cell>
          <cell r="P118">
            <v>0</v>
          </cell>
          <cell r="R118">
            <v>0</v>
          </cell>
          <cell r="S118">
            <v>0</v>
          </cell>
          <cell r="T118">
            <v>0</v>
          </cell>
          <cell r="V118">
            <v>0</v>
          </cell>
          <cell r="W118">
            <v>0</v>
          </cell>
          <cell r="X118">
            <v>0</v>
          </cell>
        </row>
        <row r="119">
          <cell r="A119" t="str">
            <v>DW 9.6 (1)</v>
          </cell>
          <cell r="B119" t="str">
            <v>Aluminium Sun Breaker Ground Floor</v>
          </cell>
          <cell r="C119" t="str">
            <v>Sqm</v>
          </cell>
          <cell r="D119">
            <v>2121</v>
          </cell>
          <cell r="E119">
            <v>0</v>
          </cell>
          <cell r="F119">
            <v>0</v>
          </cell>
          <cell r="G119">
            <v>0</v>
          </cell>
          <cell r="H119">
            <v>0</v>
          </cell>
          <cell r="J119">
            <v>0</v>
          </cell>
          <cell r="K119">
            <v>0</v>
          </cell>
          <cell r="L119">
            <v>0</v>
          </cell>
          <cell r="N119">
            <v>0</v>
          </cell>
          <cell r="O119">
            <v>0</v>
          </cell>
          <cell r="P119">
            <v>0</v>
          </cell>
          <cell r="R119">
            <v>0</v>
          </cell>
          <cell r="S119">
            <v>0</v>
          </cell>
          <cell r="T119">
            <v>0</v>
          </cell>
          <cell r="V119">
            <v>0</v>
          </cell>
          <cell r="W119">
            <v>0</v>
          </cell>
          <cell r="X119">
            <v>0</v>
          </cell>
        </row>
        <row r="120">
          <cell r="A120" t="str">
            <v>DW 9.6 (2)</v>
          </cell>
          <cell r="B120" t="str">
            <v>Aluminium Sun Breaker First Floor</v>
          </cell>
          <cell r="C120" t="str">
            <v>Sqm</v>
          </cell>
          <cell r="D120">
            <v>2301</v>
          </cell>
          <cell r="E120">
            <v>0</v>
          </cell>
          <cell r="F120">
            <v>0</v>
          </cell>
          <cell r="G120">
            <v>0</v>
          </cell>
          <cell r="H120">
            <v>0</v>
          </cell>
          <cell r="J120">
            <v>0</v>
          </cell>
          <cell r="K120">
            <v>0</v>
          </cell>
          <cell r="L120">
            <v>0</v>
          </cell>
          <cell r="N120">
            <v>0</v>
          </cell>
          <cell r="O120">
            <v>0</v>
          </cell>
          <cell r="P120">
            <v>0</v>
          </cell>
          <cell r="R120">
            <v>0</v>
          </cell>
          <cell r="S120">
            <v>0</v>
          </cell>
          <cell r="T120">
            <v>0</v>
          </cell>
          <cell r="V120">
            <v>0</v>
          </cell>
          <cell r="W120">
            <v>0</v>
          </cell>
          <cell r="X120">
            <v>0</v>
          </cell>
        </row>
        <row r="121">
          <cell r="A121" t="str">
            <v>DW 9.6 (3)</v>
          </cell>
          <cell r="B121" t="str">
            <v>Aluminium Sun Breaker Second Floor</v>
          </cell>
          <cell r="C121" t="str">
            <v>Sqm</v>
          </cell>
          <cell r="D121">
            <v>2481</v>
          </cell>
          <cell r="E121">
            <v>0</v>
          </cell>
          <cell r="F121">
            <v>0</v>
          </cell>
          <cell r="G121">
            <v>0</v>
          </cell>
          <cell r="H121">
            <v>0</v>
          </cell>
          <cell r="J121">
            <v>0</v>
          </cell>
          <cell r="K121">
            <v>0</v>
          </cell>
          <cell r="L121">
            <v>0</v>
          </cell>
          <cell r="N121">
            <v>0</v>
          </cell>
          <cell r="O121">
            <v>0</v>
          </cell>
          <cell r="P121">
            <v>0</v>
          </cell>
          <cell r="R121">
            <v>0</v>
          </cell>
          <cell r="S121">
            <v>0</v>
          </cell>
          <cell r="T121">
            <v>0</v>
          </cell>
          <cell r="V121">
            <v>0</v>
          </cell>
          <cell r="W121">
            <v>0</v>
          </cell>
          <cell r="X121">
            <v>0</v>
          </cell>
        </row>
        <row r="122">
          <cell r="A122" t="str">
            <v>DW 9.7</v>
          </cell>
          <cell r="B122" t="str">
            <v xml:space="preserve">Providing &amp; fixing sliding and folding door using anodised aluminium sections </v>
          </cell>
          <cell r="C122" t="str">
            <v>Sqm</v>
          </cell>
          <cell r="D122">
            <v>4949</v>
          </cell>
          <cell r="E122">
            <v>0</v>
          </cell>
          <cell r="F122">
            <v>0</v>
          </cell>
          <cell r="G122">
            <v>0</v>
          </cell>
          <cell r="H122">
            <v>0</v>
          </cell>
          <cell r="J122">
            <v>0</v>
          </cell>
          <cell r="K122">
            <v>0</v>
          </cell>
          <cell r="L122">
            <v>0</v>
          </cell>
          <cell r="N122">
            <v>0</v>
          </cell>
          <cell r="O122">
            <v>0</v>
          </cell>
          <cell r="P122">
            <v>0</v>
          </cell>
          <cell r="R122">
            <v>0</v>
          </cell>
          <cell r="S122">
            <v>0</v>
          </cell>
          <cell r="T122">
            <v>0</v>
          </cell>
          <cell r="V122">
            <v>0</v>
          </cell>
          <cell r="W122">
            <v>0</v>
          </cell>
          <cell r="X122">
            <v>0</v>
          </cell>
        </row>
        <row r="123">
          <cell r="A123" t="str">
            <v>PF 10.1</v>
          </cell>
          <cell r="B123" t="str">
            <v xml:space="preserve">Two coats of Renova </v>
          </cell>
          <cell r="C123" t="str">
            <v>Sqm</v>
          </cell>
          <cell r="D123">
            <v>304</v>
          </cell>
          <cell r="E123">
            <v>0</v>
          </cell>
          <cell r="F123">
            <v>0</v>
          </cell>
          <cell r="G123">
            <v>0</v>
          </cell>
          <cell r="H123">
            <v>0</v>
          </cell>
          <cell r="J123">
            <v>0</v>
          </cell>
          <cell r="K123">
            <v>0</v>
          </cell>
          <cell r="L123">
            <v>0</v>
          </cell>
          <cell r="N123">
            <v>0</v>
          </cell>
          <cell r="O123">
            <v>0</v>
          </cell>
          <cell r="P123">
            <v>0</v>
          </cell>
          <cell r="R123">
            <v>0</v>
          </cell>
          <cell r="S123">
            <v>0</v>
          </cell>
          <cell r="T123">
            <v>0</v>
          </cell>
          <cell r="V123">
            <v>0</v>
          </cell>
          <cell r="W123">
            <v>0</v>
          </cell>
          <cell r="X123">
            <v>0</v>
          </cell>
        </row>
        <row r="124">
          <cell r="A124" t="str">
            <v>PF 10.2</v>
          </cell>
          <cell r="B124" t="str">
            <v xml:space="preserve">2 coats of platic emulsion paint and make over a coat of primer </v>
          </cell>
          <cell r="C124" t="str">
            <v>Sqm</v>
          </cell>
          <cell r="D124">
            <v>88</v>
          </cell>
          <cell r="E124">
            <v>0</v>
          </cell>
          <cell r="F124">
            <v>0</v>
          </cell>
          <cell r="G124">
            <v>0</v>
          </cell>
          <cell r="H124">
            <v>0</v>
          </cell>
          <cell r="J124">
            <v>0</v>
          </cell>
          <cell r="K124">
            <v>0</v>
          </cell>
          <cell r="L124">
            <v>0</v>
          </cell>
          <cell r="N124">
            <v>0</v>
          </cell>
          <cell r="O124">
            <v>0</v>
          </cell>
          <cell r="P124">
            <v>0</v>
          </cell>
          <cell r="R124">
            <v>0</v>
          </cell>
          <cell r="S124">
            <v>0</v>
          </cell>
          <cell r="T124">
            <v>0</v>
          </cell>
          <cell r="V124">
            <v>0</v>
          </cell>
          <cell r="W124">
            <v>0</v>
          </cell>
          <cell r="X124">
            <v>0</v>
          </cell>
        </row>
        <row r="125">
          <cell r="A125" t="str">
            <v>MS 11.1</v>
          </cell>
          <cell r="B125" t="str">
            <v>MS Door</v>
          </cell>
          <cell r="C125" t="str">
            <v>Sqm</v>
          </cell>
          <cell r="D125">
            <v>3022</v>
          </cell>
          <cell r="E125">
            <v>0</v>
          </cell>
          <cell r="F125">
            <v>0</v>
          </cell>
          <cell r="G125">
            <v>0</v>
          </cell>
          <cell r="H125">
            <v>0</v>
          </cell>
          <cell r="J125">
            <v>0</v>
          </cell>
          <cell r="K125">
            <v>0</v>
          </cell>
          <cell r="L125">
            <v>0</v>
          </cell>
          <cell r="N125">
            <v>0</v>
          </cell>
          <cell r="O125">
            <v>0</v>
          </cell>
          <cell r="P125">
            <v>0</v>
          </cell>
          <cell r="R125">
            <v>0</v>
          </cell>
          <cell r="S125">
            <v>0</v>
          </cell>
          <cell r="T125">
            <v>0</v>
          </cell>
          <cell r="V125">
            <v>0</v>
          </cell>
          <cell r="W125">
            <v>0</v>
          </cell>
          <cell r="X125">
            <v>0</v>
          </cell>
        </row>
        <row r="126">
          <cell r="A126" t="str">
            <v>MS 11.2</v>
          </cell>
          <cell r="B126" t="str">
            <v>Push &amp; Pull type rolling shutter</v>
          </cell>
          <cell r="C126" t="str">
            <v>Sqm</v>
          </cell>
          <cell r="D126">
            <v>1959</v>
          </cell>
          <cell r="E126">
            <v>0</v>
          </cell>
          <cell r="F126">
            <v>0</v>
          </cell>
          <cell r="G126">
            <v>0</v>
          </cell>
          <cell r="H126">
            <v>0</v>
          </cell>
          <cell r="J126">
            <v>0</v>
          </cell>
          <cell r="K126">
            <v>0</v>
          </cell>
          <cell r="L126">
            <v>0</v>
          </cell>
          <cell r="N126">
            <v>0</v>
          </cell>
          <cell r="O126">
            <v>0</v>
          </cell>
          <cell r="P126">
            <v>0</v>
          </cell>
          <cell r="R126">
            <v>0</v>
          </cell>
          <cell r="S126">
            <v>0</v>
          </cell>
          <cell r="T126">
            <v>0</v>
          </cell>
          <cell r="V126">
            <v>0</v>
          </cell>
          <cell r="W126">
            <v>0</v>
          </cell>
          <cell r="X126">
            <v>0</v>
          </cell>
        </row>
        <row r="127">
          <cell r="A127" t="str">
            <v>MS 11.3</v>
          </cell>
          <cell r="B127" t="str">
            <v>MS Hand Railing for staircase</v>
          </cell>
          <cell r="C127" t="str">
            <v>Sqm</v>
          </cell>
          <cell r="D127">
            <v>967</v>
          </cell>
          <cell r="E127">
            <v>0</v>
          </cell>
          <cell r="F127">
            <v>0</v>
          </cell>
          <cell r="G127">
            <v>0</v>
          </cell>
          <cell r="H127">
            <v>0</v>
          </cell>
          <cell r="J127">
            <v>0</v>
          </cell>
          <cell r="K127">
            <v>0</v>
          </cell>
          <cell r="L127">
            <v>0</v>
          </cell>
          <cell r="N127">
            <v>0</v>
          </cell>
          <cell r="O127">
            <v>0</v>
          </cell>
          <cell r="P127">
            <v>0</v>
          </cell>
          <cell r="R127">
            <v>0</v>
          </cell>
          <cell r="S127">
            <v>0</v>
          </cell>
          <cell r="T127">
            <v>0</v>
          </cell>
          <cell r="V127">
            <v>0</v>
          </cell>
          <cell r="W127">
            <v>0</v>
          </cell>
          <cell r="X127">
            <v>0</v>
          </cell>
        </row>
        <row r="128">
          <cell r="A128" t="str">
            <v>WP 12.1</v>
          </cell>
          <cell r="B128" t="str">
            <v>Cell Proof Water Proofing</v>
          </cell>
          <cell r="C128" t="str">
            <v>Sqm</v>
          </cell>
          <cell r="D128">
            <v>362</v>
          </cell>
          <cell r="E128">
            <v>0</v>
          </cell>
          <cell r="F128">
            <v>0</v>
          </cell>
          <cell r="G128">
            <v>0</v>
          </cell>
          <cell r="H128">
            <v>0</v>
          </cell>
          <cell r="J128">
            <v>0</v>
          </cell>
          <cell r="K128">
            <v>0</v>
          </cell>
          <cell r="L128">
            <v>0</v>
          </cell>
          <cell r="N128">
            <v>0</v>
          </cell>
          <cell r="O128">
            <v>0</v>
          </cell>
          <cell r="P128">
            <v>0</v>
          </cell>
          <cell r="R128">
            <v>0</v>
          </cell>
          <cell r="S128">
            <v>0</v>
          </cell>
          <cell r="T128">
            <v>0</v>
          </cell>
          <cell r="V128">
            <v>0</v>
          </cell>
          <cell r="W128">
            <v>0</v>
          </cell>
          <cell r="X128">
            <v>0</v>
          </cell>
        </row>
        <row r="129">
          <cell r="A129" t="str">
            <v>WP 12.2 (a)</v>
          </cell>
          <cell r="B129" t="str">
            <v>Water proof membrene coating using Zentriflex elastic in two coats (thickness approx. 1.5mm )</v>
          </cell>
          <cell r="C129" t="str">
            <v>Sqm</v>
          </cell>
          <cell r="D129">
            <v>309</v>
          </cell>
          <cell r="E129">
            <v>0</v>
          </cell>
          <cell r="F129">
            <v>0</v>
          </cell>
          <cell r="G129">
            <v>0</v>
          </cell>
          <cell r="H129">
            <v>0</v>
          </cell>
          <cell r="J129">
            <v>0</v>
          </cell>
          <cell r="K129">
            <v>0</v>
          </cell>
          <cell r="L129">
            <v>0</v>
          </cell>
          <cell r="N129">
            <v>0</v>
          </cell>
          <cell r="O129">
            <v>0</v>
          </cell>
          <cell r="P129">
            <v>0</v>
          </cell>
          <cell r="R129">
            <v>0</v>
          </cell>
          <cell r="S129">
            <v>0</v>
          </cell>
          <cell r="T129">
            <v>0</v>
          </cell>
          <cell r="V129">
            <v>0</v>
          </cell>
          <cell r="W129">
            <v>0</v>
          </cell>
          <cell r="X129">
            <v>0</v>
          </cell>
        </row>
        <row r="130">
          <cell r="A130" t="str">
            <v>WP 12.2 (b)</v>
          </cell>
          <cell r="B130" t="str">
            <v xml:space="preserve">A bond coat consisting of Nafufill-SBR </v>
          </cell>
          <cell r="C130" t="str">
            <v>Sqm</v>
          </cell>
          <cell r="D130">
            <v>248</v>
          </cell>
          <cell r="E130">
            <v>0</v>
          </cell>
          <cell r="F130">
            <v>0</v>
          </cell>
          <cell r="G130">
            <v>0</v>
          </cell>
          <cell r="H130">
            <v>0</v>
          </cell>
          <cell r="J130">
            <v>0</v>
          </cell>
          <cell r="K130">
            <v>0</v>
          </cell>
          <cell r="L130">
            <v>0</v>
          </cell>
          <cell r="N130">
            <v>0</v>
          </cell>
          <cell r="O130">
            <v>0</v>
          </cell>
          <cell r="P130">
            <v>0</v>
          </cell>
          <cell r="R130">
            <v>0</v>
          </cell>
          <cell r="S130">
            <v>0</v>
          </cell>
          <cell r="T130">
            <v>0</v>
          </cell>
          <cell r="V130">
            <v>0</v>
          </cell>
          <cell r="W130">
            <v>0</v>
          </cell>
          <cell r="X130">
            <v>0</v>
          </cell>
        </row>
        <row r="131">
          <cell r="A131" t="str">
            <v>WP 12.2 (c)</v>
          </cell>
          <cell r="B131" t="str">
            <v>1:2:4 screed to slopes 100mm thk include the cost of integral water proofing compound  DICTAMENT-DM at 0.5% by weight of cement.</v>
          </cell>
          <cell r="C131" t="str">
            <v>Sqm</v>
          </cell>
          <cell r="D131">
            <v>190</v>
          </cell>
          <cell r="E131">
            <v>0</v>
          </cell>
          <cell r="F131">
            <v>0</v>
          </cell>
          <cell r="G131">
            <v>0</v>
          </cell>
          <cell r="H131">
            <v>0</v>
          </cell>
          <cell r="J131">
            <v>0</v>
          </cell>
          <cell r="K131">
            <v>0</v>
          </cell>
          <cell r="L131">
            <v>0</v>
          </cell>
          <cell r="N131">
            <v>0</v>
          </cell>
          <cell r="O131">
            <v>0</v>
          </cell>
          <cell r="P131">
            <v>0</v>
          </cell>
          <cell r="R131">
            <v>0</v>
          </cell>
          <cell r="S131">
            <v>0</v>
          </cell>
          <cell r="T131">
            <v>0</v>
          </cell>
          <cell r="V131">
            <v>0</v>
          </cell>
          <cell r="W131">
            <v>0</v>
          </cell>
          <cell r="X131">
            <v>0</v>
          </cell>
        </row>
        <row r="132">
          <cell r="A132" t="str">
            <v>M 13.1</v>
          </cell>
          <cell r="B132" t="str">
            <v>Antitermite Treatement</v>
          </cell>
          <cell r="C132" t="str">
            <v>Sqm</v>
          </cell>
          <cell r="D132">
            <v>46</v>
          </cell>
          <cell r="E132">
            <v>0</v>
          </cell>
          <cell r="F132">
            <v>0</v>
          </cell>
          <cell r="G132">
            <v>0</v>
          </cell>
          <cell r="H132">
            <v>0</v>
          </cell>
          <cell r="J132">
            <v>0</v>
          </cell>
          <cell r="K132">
            <v>0</v>
          </cell>
          <cell r="L132">
            <v>0</v>
          </cell>
          <cell r="N132">
            <v>0</v>
          </cell>
          <cell r="O132">
            <v>0</v>
          </cell>
          <cell r="P132">
            <v>0</v>
          </cell>
          <cell r="R132">
            <v>0</v>
          </cell>
          <cell r="S132">
            <v>0</v>
          </cell>
          <cell r="T132">
            <v>0</v>
          </cell>
          <cell r="V132">
            <v>0</v>
          </cell>
          <cell r="W132">
            <v>0</v>
          </cell>
          <cell r="X132">
            <v>0</v>
          </cell>
        </row>
        <row r="133">
          <cell r="A133" t="str">
            <v>M 13.2</v>
          </cell>
          <cell r="B133" t="str">
            <v>100mm dia PVC pipe</v>
          </cell>
          <cell r="C133" t="str">
            <v>Rmt</v>
          </cell>
          <cell r="D133">
            <v>330</v>
          </cell>
          <cell r="E133">
            <v>0</v>
          </cell>
          <cell r="F133">
            <v>0</v>
          </cell>
          <cell r="G133">
            <v>0</v>
          </cell>
          <cell r="H133">
            <v>0</v>
          </cell>
          <cell r="J133">
            <v>0</v>
          </cell>
          <cell r="K133">
            <v>0</v>
          </cell>
          <cell r="L133">
            <v>0</v>
          </cell>
          <cell r="N133">
            <v>0</v>
          </cell>
          <cell r="O133">
            <v>0</v>
          </cell>
          <cell r="P133">
            <v>0</v>
          </cell>
          <cell r="R133">
            <v>0</v>
          </cell>
          <cell r="S133">
            <v>0</v>
          </cell>
          <cell r="T133">
            <v>0</v>
          </cell>
          <cell r="V133">
            <v>0</v>
          </cell>
          <cell r="W133">
            <v>0</v>
          </cell>
          <cell r="X133">
            <v>0</v>
          </cell>
        </row>
        <row r="134">
          <cell r="A134" t="str">
            <v>M 13.3</v>
          </cell>
          <cell r="B134" t="str">
            <v xml:space="preserve">Aluminium structural glazing </v>
          </cell>
          <cell r="C134" t="str">
            <v>Sqm</v>
          </cell>
          <cell r="D134">
            <v>7761</v>
          </cell>
          <cell r="E134">
            <v>0</v>
          </cell>
          <cell r="F134">
            <v>0</v>
          </cell>
          <cell r="G134">
            <v>0</v>
          </cell>
          <cell r="H134">
            <v>0</v>
          </cell>
          <cell r="J134">
            <v>0</v>
          </cell>
          <cell r="K134">
            <v>0</v>
          </cell>
          <cell r="L134">
            <v>0</v>
          </cell>
          <cell r="N134">
            <v>0</v>
          </cell>
          <cell r="O134">
            <v>0</v>
          </cell>
          <cell r="P134">
            <v>0</v>
          </cell>
          <cell r="R134">
            <v>0</v>
          </cell>
          <cell r="S134">
            <v>0</v>
          </cell>
          <cell r="T134">
            <v>0</v>
          </cell>
          <cell r="V134">
            <v>0</v>
          </cell>
          <cell r="W134">
            <v>0</v>
          </cell>
          <cell r="X134">
            <v>0</v>
          </cell>
        </row>
        <row r="135">
          <cell r="A135" t="str">
            <v>M 13.4</v>
          </cell>
          <cell r="B135" t="str">
            <v>Anodised aluminium louvered ventilatores of frame size (50x25)mm</v>
          </cell>
          <cell r="C135" t="str">
            <v>Sqm</v>
          </cell>
          <cell r="D135">
            <v>1944</v>
          </cell>
          <cell r="E135">
            <v>0</v>
          </cell>
          <cell r="F135">
            <v>0</v>
          </cell>
          <cell r="G135">
            <v>0</v>
          </cell>
          <cell r="H135">
            <v>0</v>
          </cell>
          <cell r="J135">
            <v>0</v>
          </cell>
          <cell r="K135">
            <v>0</v>
          </cell>
          <cell r="L135">
            <v>0</v>
          </cell>
          <cell r="N135">
            <v>0</v>
          </cell>
          <cell r="O135">
            <v>0</v>
          </cell>
          <cell r="P135">
            <v>0</v>
          </cell>
          <cell r="R135">
            <v>0</v>
          </cell>
          <cell r="S135">
            <v>0</v>
          </cell>
          <cell r="T135">
            <v>0</v>
          </cell>
          <cell r="V135">
            <v>0</v>
          </cell>
          <cell r="W135">
            <v>0</v>
          </cell>
          <cell r="X135">
            <v>0</v>
          </cell>
        </row>
        <row r="136">
          <cell r="A136" t="str">
            <v>M 13.5</v>
          </cell>
          <cell r="B136" t="str">
            <v xml:space="preserve">Fabricating and installing at site anodised aluminium curtain wall </v>
          </cell>
          <cell r="C136" t="str">
            <v>Sqm</v>
          </cell>
          <cell r="D136">
            <v>5420</v>
          </cell>
          <cell r="E136">
            <v>0</v>
          </cell>
          <cell r="F136">
            <v>0</v>
          </cell>
          <cell r="G136">
            <v>0</v>
          </cell>
          <cell r="H136">
            <v>0</v>
          </cell>
          <cell r="J136">
            <v>0</v>
          </cell>
          <cell r="K136">
            <v>0</v>
          </cell>
          <cell r="L136">
            <v>0</v>
          </cell>
          <cell r="N136">
            <v>0</v>
          </cell>
          <cell r="O136">
            <v>0</v>
          </cell>
          <cell r="P136">
            <v>0</v>
          </cell>
          <cell r="R136">
            <v>0</v>
          </cell>
          <cell r="S136">
            <v>0</v>
          </cell>
          <cell r="T136">
            <v>0</v>
          </cell>
          <cell r="V136">
            <v>0</v>
          </cell>
          <cell r="W136">
            <v>0</v>
          </cell>
          <cell r="X136">
            <v>0</v>
          </cell>
        </row>
        <row r="137">
          <cell r="A137" t="str">
            <v>M 13.6</v>
          </cell>
          <cell r="B137" t="str">
            <v xml:space="preserve">Cobble paving tiles </v>
          </cell>
          <cell r="C137">
            <v>0</v>
          </cell>
          <cell r="D137">
            <v>650</v>
          </cell>
          <cell r="E137">
            <v>0</v>
          </cell>
          <cell r="F137">
            <v>0</v>
          </cell>
          <cell r="G137">
            <v>0</v>
          </cell>
          <cell r="H137">
            <v>0</v>
          </cell>
          <cell r="J137">
            <v>0</v>
          </cell>
          <cell r="K137">
            <v>0</v>
          </cell>
          <cell r="L137">
            <v>0</v>
          </cell>
          <cell r="N137">
            <v>0</v>
          </cell>
          <cell r="O137">
            <v>0</v>
          </cell>
          <cell r="P137">
            <v>0</v>
          </cell>
          <cell r="R137">
            <v>0</v>
          </cell>
          <cell r="S137">
            <v>0</v>
          </cell>
          <cell r="T137">
            <v>0</v>
          </cell>
          <cell r="V137">
            <v>0</v>
          </cell>
          <cell r="W137">
            <v>0</v>
          </cell>
          <cell r="X137">
            <v>0</v>
          </cell>
        </row>
        <row r="138">
          <cell r="A138" t="str">
            <v>M 13.7</v>
          </cell>
          <cell r="B138" t="str">
            <v xml:space="preserve">under deck insulation by using 40 mm thk thermocole </v>
          </cell>
          <cell r="C138" t="str">
            <v>Sqm</v>
          </cell>
          <cell r="D138">
            <v>471</v>
          </cell>
          <cell r="E138">
            <v>0</v>
          </cell>
          <cell r="F138">
            <v>0</v>
          </cell>
          <cell r="G138">
            <v>0</v>
          </cell>
          <cell r="H138">
            <v>0</v>
          </cell>
          <cell r="J138">
            <v>0</v>
          </cell>
          <cell r="K138">
            <v>0</v>
          </cell>
          <cell r="L138">
            <v>0</v>
          </cell>
          <cell r="N138">
            <v>0</v>
          </cell>
          <cell r="O138">
            <v>0</v>
          </cell>
          <cell r="P138">
            <v>0</v>
          </cell>
          <cell r="R138">
            <v>0</v>
          </cell>
          <cell r="S138">
            <v>0</v>
          </cell>
          <cell r="T138">
            <v>0</v>
          </cell>
          <cell r="V138">
            <v>0</v>
          </cell>
          <cell r="W138">
            <v>0</v>
          </cell>
          <cell r="X138">
            <v>0</v>
          </cell>
        </row>
        <row r="139">
          <cell r="A139" t="str">
            <v>M 13.8</v>
          </cell>
          <cell r="B139" t="str">
            <v xml:space="preserve">Cinder filling </v>
          </cell>
          <cell r="C139" t="str">
            <v>Cum</v>
          </cell>
          <cell r="D139">
            <v>1779</v>
          </cell>
          <cell r="E139">
            <v>0</v>
          </cell>
          <cell r="F139">
            <v>0</v>
          </cell>
          <cell r="G139">
            <v>0</v>
          </cell>
          <cell r="H139">
            <v>0</v>
          </cell>
          <cell r="J139">
            <v>0</v>
          </cell>
          <cell r="K139">
            <v>0</v>
          </cell>
          <cell r="L139">
            <v>0</v>
          </cell>
          <cell r="N139">
            <v>0</v>
          </cell>
          <cell r="O139">
            <v>0</v>
          </cell>
          <cell r="P139">
            <v>0</v>
          </cell>
          <cell r="R139">
            <v>0</v>
          </cell>
          <cell r="S139">
            <v>0</v>
          </cell>
          <cell r="T139">
            <v>0</v>
          </cell>
          <cell r="V139">
            <v>0</v>
          </cell>
          <cell r="W139">
            <v>0</v>
          </cell>
          <cell r="X139">
            <v>0</v>
          </cell>
        </row>
        <row r="140">
          <cell r="A140" t="str">
            <v>M 13.9</v>
          </cell>
          <cell r="B140" t="str">
            <v xml:space="preserve">Raised platform below cill cabinet using bricks lining </v>
          </cell>
          <cell r="C140" t="str">
            <v>Cum</v>
          </cell>
          <cell r="D140">
            <v>1854</v>
          </cell>
          <cell r="E140">
            <v>0</v>
          </cell>
          <cell r="F140">
            <v>0</v>
          </cell>
          <cell r="G140">
            <v>0</v>
          </cell>
          <cell r="H140">
            <v>0</v>
          </cell>
          <cell r="J140">
            <v>0</v>
          </cell>
          <cell r="K140">
            <v>0</v>
          </cell>
          <cell r="L140">
            <v>0</v>
          </cell>
          <cell r="N140">
            <v>0</v>
          </cell>
          <cell r="O140">
            <v>0</v>
          </cell>
          <cell r="P140">
            <v>0</v>
          </cell>
          <cell r="R140">
            <v>0</v>
          </cell>
          <cell r="S140">
            <v>0</v>
          </cell>
          <cell r="T140">
            <v>0</v>
          </cell>
          <cell r="V140">
            <v>0</v>
          </cell>
          <cell r="W140">
            <v>0</v>
          </cell>
          <cell r="X140">
            <v>0</v>
          </cell>
        </row>
        <row r="141">
          <cell r="A141" t="str">
            <v>M 13.10</v>
          </cell>
          <cell r="B141" t="str">
            <v>75mm thk. perforated pre-cast RCC slab using CC 1:2:4 above</v>
          </cell>
          <cell r="C141" t="str">
            <v>Sqm</v>
          </cell>
          <cell r="D141">
            <v>300</v>
          </cell>
          <cell r="E141">
            <v>0</v>
          </cell>
          <cell r="F141">
            <v>0</v>
          </cell>
          <cell r="G141">
            <v>0</v>
          </cell>
          <cell r="H141">
            <v>0</v>
          </cell>
          <cell r="J141">
            <v>0</v>
          </cell>
          <cell r="K141">
            <v>0</v>
          </cell>
          <cell r="L141">
            <v>0</v>
          </cell>
          <cell r="N141">
            <v>0</v>
          </cell>
          <cell r="O141">
            <v>0</v>
          </cell>
          <cell r="P141">
            <v>0</v>
          </cell>
          <cell r="R141">
            <v>0</v>
          </cell>
          <cell r="S141">
            <v>0</v>
          </cell>
          <cell r="T141">
            <v>0</v>
          </cell>
          <cell r="V141">
            <v>0</v>
          </cell>
          <cell r="W141">
            <v>0</v>
          </cell>
          <cell r="X141">
            <v>0</v>
          </cell>
        </row>
        <row r="142">
          <cell r="A142" t="str">
            <v>M 13.11</v>
          </cell>
          <cell r="B142" t="str">
            <v>100mm dia PVC pipe sleeves in beams of 250mm long (approx.)</v>
          </cell>
          <cell r="C142" t="str">
            <v>Nos</v>
          </cell>
          <cell r="D142">
            <v>78</v>
          </cell>
          <cell r="E142">
            <v>0</v>
          </cell>
          <cell r="F142">
            <v>0</v>
          </cell>
          <cell r="G142">
            <v>0</v>
          </cell>
          <cell r="H142">
            <v>0</v>
          </cell>
          <cell r="J142">
            <v>0</v>
          </cell>
          <cell r="K142">
            <v>0</v>
          </cell>
          <cell r="L142">
            <v>0</v>
          </cell>
          <cell r="N142">
            <v>0</v>
          </cell>
          <cell r="O142">
            <v>0</v>
          </cell>
          <cell r="P142">
            <v>0</v>
          </cell>
          <cell r="R142">
            <v>0</v>
          </cell>
          <cell r="S142">
            <v>0</v>
          </cell>
          <cell r="T142">
            <v>0</v>
          </cell>
          <cell r="V142">
            <v>0</v>
          </cell>
          <cell r="W142">
            <v>0</v>
          </cell>
          <cell r="X142">
            <v>0</v>
          </cell>
        </row>
        <row r="143">
          <cell r="A143" t="str">
            <v>M 13.12</v>
          </cell>
          <cell r="B143" t="str">
            <v xml:space="preserve">Inspection chamber using 200mm thk solid block </v>
          </cell>
          <cell r="C143" t="str">
            <v>Nos</v>
          </cell>
          <cell r="D143">
            <v>2456</v>
          </cell>
          <cell r="E143">
            <v>0</v>
          </cell>
          <cell r="F143">
            <v>0</v>
          </cell>
          <cell r="G143">
            <v>0</v>
          </cell>
          <cell r="H143">
            <v>0</v>
          </cell>
          <cell r="J143">
            <v>0</v>
          </cell>
          <cell r="K143">
            <v>0</v>
          </cell>
          <cell r="L143">
            <v>0</v>
          </cell>
          <cell r="N143">
            <v>0</v>
          </cell>
          <cell r="O143">
            <v>0</v>
          </cell>
          <cell r="P143">
            <v>0</v>
          </cell>
          <cell r="R143">
            <v>0</v>
          </cell>
          <cell r="S143">
            <v>0</v>
          </cell>
          <cell r="T143">
            <v>0</v>
          </cell>
          <cell r="V143">
            <v>0</v>
          </cell>
          <cell r="W143">
            <v>0</v>
          </cell>
          <cell r="X143">
            <v>0</v>
          </cell>
        </row>
        <row r="144">
          <cell r="A144" t="str">
            <v>M 13.13</v>
          </cell>
          <cell r="B144" t="str">
            <v>Sandwiched panel roof (for sky light)</v>
          </cell>
          <cell r="C144" t="str">
            <v>Sqm</v>
          </cell>
          <cell r="D144">
            <v>2575</v>
          </cell>
          <cell r="E144">
            <v>0</v>
          </cell>
          <cell r="F144">
            <v>0</v>
          </cell>
          <cell r="G144">
            <v>0</v>
          </cell>
          <cell r="H144">
            <v>0</v>
          </cell>
          <cell r="J144">
            <v>0</v>
          </cell>
          <cell r="K144">
            <v>0</v>
          </cell>
          <cell r="L144">
            <v>0</v>
          </cell>
          <cell r="N144">
            <v>0</v>
          </cell>
          <cell r="O144">
            <v>0</v>
          </cell>
          <cell r="P144">
            <v>0</v>
          </cell>
          <cell r="R144">
            <v>0</v>
          </cell>
          <cell r="S144">
            <v>0</v>
          </cell>
          <cell r="T144">
            <v>0</v>
          </cell>
          <cell r="V144">
            <v>0</v>
          </cell>
          <cell r="W144">
            <v>0</v>
          </cell>
          <cell r="X144">
            <v>0</v>
          </cell>
        </row>
        <row r="145">
          <cell r="A145" t="str">
            <v>M 13.14</v>
          </cell>
          <cell r="B145" t="str">
            <v>Medium duty M.S. man hole cover  for water tank on terrace.</v>
          </cell>
          <cell r="C145" t="str">
            <v>Nos</v>
          </cell>
          <cell r="D145">
            <v>1992</v>
          </cell>
          <cell r="E145">
            <v>0</v>
          </cell>
          <cell r="F145">
            <v>0</v>
          </cell>
          <cell r="G145">
            <v>0</v>
          </cell>
          <cell r="H145">
            <v>0</v>
          </cell>
          <cell r="J145">
            <v>0</v>
          </cell>
          <cell r="K145">
            <v>0</v>
          </cell>
          <cell r="L145">
            <v>0</v>
          </cell>
          <cell r="N145">
            <v>0</v>
          </cell>
          <cell r="O145">
            <v>0</v>
          </cell>
          <cell r="P145">
            <v>0</v>
          </cell>
          <cell r="R145">
            <v>0</v>
          </cell>
          <cell r="S145">
            <v>0</v>
          </cell>
          <cell r="T145">
            <v>0</v>
          </cell>
          <cell r="V145">
            <v>0</v>
          </cell>
          <cell r="W145">
            <v>0</v>
          </cell>
          <cell r="X145">
            <v>0</v>
          </cell>
        </row>
        <row r="146">
          <cell r="A146" t="str">
            <v>M 13.15a</v>
          </cell>
          <cell r="B146" t="str">
            <v>RCC hume pipe class NP2 150mm</v>
          </cell>
          <cell r="C146" t="str">
            <v>Rmt</v>
          </cell>
          <cell r="D146">
            <v>330</v>
          </cell>
          <cell r="E146">
            <v>0</v>
          </cell>
          <cell r="F146">
            <v>0</v>
          </cell>
          <cell r="G146">
            <v>0</v>
          </cell>
          <cell r="H146">
            <v>0</v>
          </cell>
          <cell r="J146">
            <v>0</v>
          </cell>
          <cell r="K146">
            <v>0</v>
          </cell>
          <cell r="L146">
            <v>0</v>
          </cell>
          <cell r="N146">
            <v>0</v>
          </cell>
          <cell r="O146">
            <v>0</v>
          </cell>
          <cell r="P146">
            <v>0</v>
          </cell>
          <cell r="R146">
            <v>0</v>
          </cell>
          <cell r="S146">
            <v>0</v>
          </cell>
          <cell r="T146">
            <v>0</v>
          </cell>
          <cell r="V146">
            <v>0</v>
          </cell>
          <cell r="W146">
            <v>0</v>
          </cell>
          <cell r="X146">
            <v>0</v>
          </cell>
        </row>
        <row r="147">
          <cell r="A147" t="str">
            <v>M 13.15b</v>
          </cell>
          <cell r="B147" t="str">
            <v>RCC hume pipe class NP3 300mm</v>
          </cell>
          <cell r="C147" t="str">
            <v>Rmt</v>
          </cell>
          <cell r="D147">
            <v>550</v>
          </cell>
          <cell r="E147">
            <v>0</v>
          </cell>
          <cell r="F147">
            <v>0</v>
          </cell>
          <cell r="G147">
            <v>0</v>
          </cell>
          <cell r="H147">
            <v>0</v>
          </cell>
          <cell r="J147">
            <v>0</v>
          </cell>
          <cell r="K147">
            <v>0</v>
          </cell>
          <cell r="L147">
            <v>0</v>
          </cell>
          <cell r="N147">
            <v>0</v>
          </cell>
          <cell r="O147">
            <v>0</v>
          </cell>
          <cell r="P147">
            <v>0</v>
          </cell>
          <cell r="R147">
            <v>0</v>
          </cell>
          <cell r="S147">
            <v>0</v>
          </cell>
          <cell r="T147">
            <v>0</v>
          </cell>
          <cell r="V147">
            <v>0</v>
          </cell>
          <cell r="W147">
            <v>0</v>
          </cell>
          <cell r="X147">
            <v>0</v>
          </cell>
        </row>
        <row r="148">
          <cell r="A148" t="str">
            <v>M 13.15c</v>
          </cell>
          <cell r="B148" t="str">
            <v>RCC hume pipe class NP4 750mm</v>
          </cell>
          <cell r="C148" t="str">
            <v>Rmt</v>
          </cell>
          <cell r="D148">
            <v>1825</v>
          </cell>
          <cell r="E148">
            <v>0</v>
          </cell>
          <cell r="F148">
            <v>0</v>
          </cell>
          <cell r="G148">
            <v>0</v>
          </cell>
          <cell r="H148">
            <v>0</v>
          </cell>
          <cell r="J148">
            <v>0</v>
          </cell>
          <cell r="K148">
            <v>0</v>
          </cell>
          <cell r="L148">
            <v>0</v>
          </cell>
          <cell r="N148">
            <v>0</v>
          </cell>
          <cell r="O148">
            <v>0</v>
          </cell>
          <cell r="P148">
            <v>0</v>
          </cell>
          <cell r="R148">
            <v>0</v>
          </cell>
          <cell r="S148">
            <v>0</v>
          </cell>
          <cell r="T148">
            <v>0</v>
          </cell>
          <cell r="V148">
            <v>0</v>
          </cell>
          <cell r="W148">
            <v>0</v>
          </cell>
          <cell r="X148">
            <v>0</v>
          </cell>
        </row>
        <row r="149">
          <cell r="A149" t="str">
            <v>M 13.16</v>
          </cell>
          <cell r="B149" t="str">
            <v>Rubble Soling</v>
          </cell>
          <cell r="C149" t="str">
            <v>Cum</v>
          </cell>
          <cell r="D149">
            <v>573</v>
          </cell>
          <cell r="E149">
            <v>0</v>
          </cell>
          <cell r="F149">
            <v>0</v>
          </cell>
          <cell r="G149">
            <v>0</v>
          </cell>
          <cell r="H149">
            <v>0</v>
          </cell>
          <cell r="J149">
            <v>0</v>
          </cell>
          <cell r="K149">
            <v>0</v>
          </cell>
          <cell r="L149">
            <v>0</v>
          </cell>
          <cell r="N149">
            <v>0</v>
          </cell>
          <cell r="O149">
            <v>0</v>
          </cell>
          <cell r="P149">
            <v>0</v>
          </cell>
          <cell r="R149">
            <v>0</v>
          </cell>
          <cell r="S149">
            <v>0</v>
          </cell>
          <cell r="T149">
            <v>0</v>
          </cell>
          <cell r="V149">
            <v>0</v>
          </cell>
          <cell r="W149">
            <v>0</v>
          </cell>
          <cell r="X149">
            <v>0</v>
          </cell>
        </row>
        <row r="150">
          <cell r="A150" t="str">
            <v>F 14.1 (1)</v>
          </cell>
          <cell r="B150" t="str">
            <v>Providing and laying granamite tiles  Ground Floor</v>
          </cell>
          <cell r="C150" t="str">
            <v>Sqm</v>
          </cell>
          <cell r="D150">
            <v>302</v>
          </cell>
          <cell r="E150">
            <v>0</v>
          </cell>
          <cell r="F150">
            <v>0</v>
          </cell>
          <cell r="G150">
            <v>0</v>
          </cell>
          <cell r="H150">
            <v>0</v>
          </cell>
          <cell r="J150">
            <v>0</v>
          </cell>
          <cell r="K150">
            <v>0</v>
          </cell>
          <cell r="L150">
            <v>0</v>
          </cell>
          <cell r="N150">
            <v>0</v>
          </cell>
          <cell r="O150">
            <v>0</v>
          </cell>
          <cell r="P150">
            <v>0</v>
          </cell>
          <cell r="R150">
            <v>0</v>
          </cell>
          <cell r="S150">
            <v>0</v>
          </cell>
          <cell r="T150">
            <v>0</v>
          </cell>
          <cell r="V150">
            <v>0</v>
          </cell>
          <cell r="W150">
            <v>0</v>
          </cell>
          <cell r="X150">
            <v>0</v>
          </cell>
        </row>
        <row r="151">
          <cell r="A151" t="str">
            <v>F 14.1 (2)</v>
          </cell>
          <cell r="B151" t="str">
            <v>Providing and laying granamite tiles  First Floor</v>
          </cell>
          <cell r="C151" t="str">
            <v>Sqm</v>
          </cell>
          <cell r="D151">
            <v>314</v>
          </cell>
          <cell r="E151">
            <v>0</v>
          </cell>
          <cell r="F151">
            <v>0</v>
          </cell>
          <cell r="G151">
            <v>0</v>
          </cell>
          <cell r="H151">
            <v>0</v>
          </cell>
          <cell r="J151">
            <v>0</v>
          </cell>
          <cell r="K151">
            <v>0</v>
          </cell>
          <cell r="L151">
            <v>0</v>
          </cell>
          <cell r="N151">
            <v>0</v>
          </cell>
          <cell r="O151">
            <v>0</v>
          </cell>
          <cell r="P151">
            <v>0</v>
          </cell>
          <cell r="R151">
            <v>0</v>
          </cell>
          <cell r="S151">
            <v>0</v>
          </cell>
          <cell r="T151">
            <v>0</v>
          </cell>
          <cell r="V151">
            <v>0</v>
          </cell>
          <cell r="W151">
            <v>0</v>
          </cell>
          <cell r="X151">
            <v>0</v>
          </cell>
        </row>
        <row r="152">
          <cell r="A152" t="str">
            <v>F 14.1 (3)</v>
          </cell>
          <cell r="B152" t="str">
            <v>Providing and laying granamite tiles  Second Floor</v>
          </cell>
          <cell r="C152" t="str">
            <v>Sqm</v>
          </cell>
          <cell r="D152">
            <v>326</v>
          </cell>
          <cell r="E152">
            <v>0</v>
          </cell>
          <cell r="F152">
            <v>0</v>
          </cell>
          <cell r="G152">
            <v>0</v>
          </cell>
          <cell r="H152">
            <v>0</v>
          </cell>
          <cell r="J152">
            <v>0</v>
          </cell>
          <cell r="K152">
            <v>0</v>
          </cell>
          <cell r="L152">
            <v>0</v>
          </cell>
          <cell r="N152">
            <v>0</v>
          </cell>
          <cell r="O152">
            <v>0</v>
          </cell>
          <cell r="P152">
            <v>0</v>
          </cell>
          <cell r="R152">
            <v>0</v>
          </cell>
          <cell r="S152">
            <v>0</v>
          </cell>
          <cell r="T152">
            <v>0</v>
          </cell>
          <cell r="V152">
            <v>0</v>
          </cell>
          <cell r="W152">
            <v>0</v>
          </cell>
          <cell r="X152">
            <v>0</v>
          </cell>
        </row>
        <row r="153">
          <cell r="A153" t="str">
            <v>F 14.2</v>
          </cell>
          <cell r="B153" t="str">
            <v xml:space="preserve">Granite slabs with bull nosing for staircase treads raisers </v>
          </cell>
          <cell r="C153" t="str">
            <v>Sqm</v>
          </cell>
          <cell r="D153">
            <v>0</v>
          </cell>
          <cell r="E153">
            <v>0</v>
          </cell>
          <cell r="F153">
            <v>0</v>
          </cell>
          <cell r="G153">
            <v>0</v>
          </cell>
          <cell r="H153">
            <v>0</v>
          </cell>
          <cell r="J153">
            <v>0</v>
          </cell>
          <cell r="K153">
            <v>0</v>
          </cell>
          <cell r="L153">
            <v>0</v>
          </cell>
          <cell r="N153">
            <v>0</v>
          </cell>
          <cell r="O153">
            <v>0</v>
          </cell>
          <cell r="P153">
            <v>0</v>
          </cell>
          <cell r="R153">
            <v>0</v>
          </cell>
          <cell r="S153">
            <v>0</v>
          </cell>
          <cell r="T153">
            <v>0</v>
          </cell>
          <cell r="V153">
            <v>0</v>
          </cell>
          <cell r="W153">
            <v>0</v>
          </cell>
          <cell r="X153">
            <v>0</v>
          </cell>
        </row>
        <row r="154">
          <cell r="A154" t="str">
            <v>F 14.3 (a)</v>
          </cell>
          <cell r="B154" t="str">
            <v>Granite slabs with bull nosing, 6x6 grooves at 18mm c/c for staircase treads raisers</v>
          </cell>
          <cell r="C154" t="str">
            <v>Sqm</v>
          </cell>
          <cell r="D154">
            <v>0</v>
          </cell>
          <cell r="E154">
            <v>0</v>
          </cell>
          <cell r="F154">
            <v>0</v>
          </cell>
          <cell r="G154">
            <v>0</v>
          </cell>
          <cell r="H154">
            <v>0</v>
          </cell>
          <cell r="J154">
            <v>0</v>
          </cell>
          <cell r="K154">
            <v>0</v>
          </cell>
          <cell r="L154">
            <v>0</v>
          </cell>
          <cell r="N154">
            <v>0</v>
          </cell>
          <cell r="O154">
            <v>0</v>
          </cell>
          <cell r="P154">
            <v>0</v>
          </cell>
          <cell r="R154">
            <v>0</v>
          </cell>
          <cell r="S154">
            <v>0</v>
          </cell>
          <cell r="T154">
            <v>0</v>
          </cell>
          <cell r="V154">
            <v>0</v>
          </cell>
          <cell r="W154">
            <v>0</v>
          </cell>
          <cell r="X154">
            <v>0</v>
          </cell>
        </row>
        <row r="155">
          <cell r="A155" t="str">
            <v>F 14.3 (b)</v>
          </cell>
          <cell r="B155" t="str">
            <v xml:space="preserve"> -do- for skirting</v>
          </cell>
          <cell r="C155" t="str">
            <v>Sqm</v>
          </cell>
          <cell r="D155">
            <v>0</v>
          </cell>
          <cell r="E155">
            <v>0</v>
          </cell>
          <cell r="F155">
            <v>0</v>
          </cell>
          <cell r="G155">
            <v>0</v>
          </cell>
          <cell r="H155">
            <v>0</v>
          </cell>
          <cell r="J155">
            <v>0</v>
          </cell>
          <cell r="K155">
            <v>0</v>
          </cell>
          <cell r="L155">
            <v>0</v>
          </cell>
          <cell r="N155">
            <v>0</v>
          </cell>
          <cell r="O155">
            <v>0</v>
          </cell>
          <cell r="P155">
            <v>0</v>
          </cell>
          <cell r="R155">
            <v>0</v>
          </cell>
          <cell r="S155">
            <v>0</v>
          </cell>
          <cell r="T155">
            <v>0</v>
          </cell>
          <cell r="V155">
            <v>0</v>
          </cell>
          <cell r="W155">
            <v>0</v>
          </cell>
          <cell r="X155">
            <v>0</v>
          </cell>
        </row>
        <row r="156">
          <cell r="A156" t="str">
            <v>F 14.4</v>
          </cell>
          <cell r="B156" t="str">
            <v xml:space="preserve">Granite slab for platform in pantry </v>
          </cell>
          <cell r="C156" t="str">
            <v>Sqm</v>
          </cell>
          <cell r="D156">
            <v>0</v>
          </cell>
          <cell r="E156">
            <v>0</v>
          </cell>
          <cell r="F156">
            <v>0</v>
          </cell>
          <cell r="G156">
            <v>0</v>
          </cell>
          <cell r="H156">
            <v>0</v>
          </cell>
          <cell r="J156">
            <v>0</v>
          </cell>
          <cell r="K156">
            <v>0</v>
          </cell>
          <cell r="L156">
            <v>0</v>
          </cell>
          <cell r="N156">
            <v>0</v>
          </cell>
          <cell r="O156">
            <v>0</v>
          </cell>
          <cell r="P156">
            <v>0</v>
          </cell>
          <cell r="R156">
            <v>0</v>
          </cell>
          <cell r="S156">
            <v>0</v>
          </cell>
          <cell r="T156">
            <v>0</v>
          </cell>
          <cell r="V156">
            <v>0</v>
          </cell>
          <cell r="W156">
            <v>0</v>
          </cell>
          <cell r="X156">
            <v>0</v>
          </cell>
        </row>
        <row r="157">
          <cell r="A157" t="str">
            <v>F 14.5 (1)</v>
          </cell>
          <cell r="B157" t="str">
            <v>Vitrified floor tiles Ground Floor</v>
          </cell>
          <cell r="C157" t="str">
            <v>Rmt</v>
          </cell>
          <cell r="D157">
            <v>96</v>
          </cell>
          <cell r="E157">
            <v>0</v>
          </cell>
          <cell r="F157">
            <v>0</v>
          </cell>
          <cell r="G157">
            <v>0</v>
          </cell>
          <cell r="H157">
            <v>0</v>
          </cell>
          <cell r="J157">
            <v>0</v>
          </cell>
          <cell r="K157">
            <v>0</v>
          </cell>
          <cell r="L157">
            <v>0</v>
          </cell>
          <cell r="N157">
            <v>0</v>
          </cell>
          <cell r="O157">
            <v>0</v>
          </cell>
          <cell r="P157">
            <v>0</v>
          </cell>
          <cell r="R157">
            <v>0</v>
          </cell>
          <cell r="S157">
            <v>0</v>
          </cell>
          <cell r="T157">
            <v>0</v>
          </cell>
          <cell r="V157">
            <v>0</v>
          </cell>
          <cell r="W157">
            <v>0</v>
          </cell>
          <cell r="X157">
            <v>0</v>
          </cell>
        </row>
        <row r="158">
          <cell r="A158" t="str">
            <v>F 14.5 (2)</v>
          </cell>
          <cell r="B158" t="str">
            <v>Vitrified floor tiles First Floor</v>
          </cell>
          <cell r="C158" t="str">
            <v>Rmt</v>
          </cell>
          <cell r="D158">
            <v>108</v>
          </cell>
          <cell r="E158">
            <v>0</v>
          </cell>
          <cell r="F158">
            <v>0</v>
          </cell>
          <cell r="G158">
            <v>0</v>
          </cell>
          <cell r="H158">
            <v>0</v>
          </cell>
          <cell r="J158">
            <v>0</v>
          </cell>
          <cell r="K158">
            <v>0</v>
          </cell>
          <cell r="L158">
            <v>0</v>
          </cell>
          <cell r="N158">
            <v>0</v>
          </cell>
          <cell r="O158">
            <v>0</v>
          </cell>
          <cell r="P158">
            <v>0</v>
          </cell>
          <cell r="R158">
            <v>0</v>
          </cell>
          <cell r="S158">
            <v>0</v>
          </cell>
          <cell r="T158">
            <v>0</v>
          </cell>
          <cell r="V158">
            <v>0</v>
          </cell>
          <cell r="W158">
            <v>0</v>
          </cell>
          <cell r="X158">
            <v>0</v>
          </cell>
        </row>
        <row r="159">
          <cell r="A159" t="str">
            <v>F 14.5 (3)</v>
          </cell>
          <cell r="B159" t="str">
            <v>Vitrified floor tiles Second Floor</v>
          </cell>
          <cell r="C159" t="str">
            <v>Rmt</v>
          </cell>
          <cell r="D159">
            <v>120</v>
          </cell>
          <cell r="E159">
            <v>0</v>
          </cell>
          <cell r="F159">
            <v>0</v>
          </cell>
          <cell r="G159">
            <v>0</v>
          </cell>
          <cell r="H159">
            <v>0</v>
          </cell>
          <cell r="J159">
            <v>0</v>
          </cell>
          <cell r="K159">
            <v>0</v>
          </cell>
          <cell r="L159">
            <v>0</v>
          </cell>
          <cell r="N159">
            <v>0</v>
          </cell>
          <cell r="O159">
            <v>0</v>
          </cell>
          <cell r="P159">
            <v>0</v>
          </cell>
          <cell r="R159">
            <v>0</v>
          </cell>
          <cell r="S159">
            <v>0</v>
          </cell>
          <cell r="T159">
            <v>0</v>
          </cell>
          <cell r="V159">
            <v>0</v>
          </cell>
          <cell r="W159">
            <v>0</v>
          </cell>
          <cell r="X159">
            <v>0</v>
          </cell>
        </row>
        <row r="160">
          <cell r="A160" t="str">
            <v>F 14.6</v>
          </cell>
          <cell r="B160" t="str">
            <v xml:space="preserve">Granite tiles of 10mm thick for dadoing </v>
          </cell>
          <cell r="C160" t="str">
            <v>Sqm</v>
          </cell>
          <cell r="D160">
            <v>0</v>
          </cell>
          <cell r="E160">
            <v>0</v>
          </cell>
          <cell r="F160">
            <v>0</v>
          </cell>
          <cell r="G160">
            <v>0</v>
          </cell>
          <cell r="H160">
            <v>0</v>
          </cell>
          <cell r="J160">
            <v>0</v>
          </cell>
          <cell r="K160">
            <v>0</v>
          </cell>
          <cell r="L160">
            <v>0</v>
          </cell>
          <cell r="N160">
            <v>0</v>
          </cell>
          <cell r="O160">
            <v>0</v>
          </cell>
          <cell r="P160">
            <v>0</v>
          </cell>
          <cell r="R160">
            <v>0</v>
          </cell>
          <cell r="S160">
            <v>0</v>
          </cell>
          <cell r="T160">
            <v>0</v>
          </cell>
          <cell r="V160">
            <v>0</v>
          </cell>
          <cell r="W160">
            <v>0</v>
          </cell>
          <cell r="X160">
            <v>0</v>
          </cell>
        </row>
        <row r="161">
          <cell r="A161" t="str">
            <v>F 14.7</v>
          </cell>
          <cell r="B161" t="str">
            <v xml:space="preserve">Granite tiles of 10mm thick for flooring </v>
          </cell>
          <cell r="C161" t="str">
            <v>Sqm</v>
          </cell>
          <cell r="D161">
            <v>0</v>
          </cell>
          <cell r="E161">
            <v>0</v>
          </cell>
          <cell r="F161">
            <v>0</v>
          </cell>
          <cell r="G161">
            <v>0</v>
          </cell>
          <cell r="H161">
            <v>0</v>
          </cell>
          <cell r="J161">
            <v>0</v>
          </cell>
          <cell r="K161">
            <v>0</v>
          </cell>
          <cell r="L161">
            <v>0</v>
          </cell>
          <cell r="N161">
            <v>0</v>
          </cell>
          <cell r="O161">
            <v>0</v>
          </cell>
          <cell r="P161">
            <v>0</v>
          </cell>
          <cell r="R161">
            <v>0</v>
          </cell>
          <cell r="S161">
            <v>0</v>
          </cell>
          <cell r="T161">
            <v>0</v>
          </cell>
          <cell r="V161">
            <v>0</v>
          </cell>
          <cell r="W161">
            <v>0</v>
          </cell>
          <cell r="X161">
            <v>0</v>
          </cell>
        </row>
        <row r="162">
          <cell r="A162" t="str">
            <v>ROA2</v>
          </cell>
          <cell r="B162" t="str">
            <v>Earth Dressing for Road</v>
          </cell>
          <cell r="C162" t="str">
            <v>Sqm</v>
          </cell>
          <cell r="D162">
            <v>9</v>
          </cell>
          <cell r="E162">
            <v>0</v>
          </cell>
          <cell r="F162">
            <v>0</v>
          </cell>
          <cell r="G162">
            <v>0</v>
          </cell>
          <cell r="H162">
            <v>0</v>
          </cell>
          <cell r="J162">
            <v>0</v>
          </cell>
          <cell r="K162">
            <v>0</v>
          </cell>
          <cell r="L162">
            <v>0</v>
          </cell>
          <cell r="N162">
            <v>0</v>
          </cell>
          <cell r="O162">
            <v>0</v>
          </cell>
          <cell r="P162">
            <v>0</v>
          </cell>
          <cell r="R162">
            <v>0</v>
          </cell>
          <cell r="S162">
            <v>0</v>
          </cell>
          <cell r="T162">
            <v>0</v>
          </cell>
          <cell r="V162">
            <v>0</v>
          </cell>
          <cell r="W162">
            <v>0</v>
          </cell>
          <cell r="X162">
            <v>0</v>
          </cell>
        </row>
        <row r="163">
          <cell r="A163" t="str">
            <v>ROA3</v>
          </cell>
          <cell r="B163" t="str">
            <v>Carting away debris &amp; excavated earth outside Infosys premises upto 500m.</v>
          </cell>
          <cell r="C163" t="str">
            <v>Cum.</v>
          </cell>
          <cell r="D163">
            <v>50</v>
          </cell>
          <cell r="E163">
            <v>0</v>
          </cell>
          <cell r="F163">
            <v>0</v>
          </cell>
          <cell r="G163">
            <v>0</v>
          </cell>
          <cell r="H163">
            <v>0</v>
          </cell>
          <cell r="J163">
            <v>0</v>
          </cell>
          <cell r="K163">
            <v>0</v>
          </cell>
          <cell r="L163">
            <v>0</v>
          </cell>
          <cell r="N163">
            <v>0</v>
          </cell>
          <cell r="O163">
            <v>0</v>
          </cell>
          <cell r="P163">
            <v>0</v>
          </cell>
          <cell r="R163">
            <v>0</v>
          </cell>
          <cell r="S163">
            <v>0</v>
          </cell>
          <cell r="T163">
            <v>0</v>
          </cell>
          <cell r="V163">
            <v>0</v>
          </cell>
          <cell r="W163">
            <v>0</v>
          </cell>
          <cell r="X163">
            <v>0</v>
          </cell>
        </row>
        <row r="164">
          <cell r="A164" t="str">
            <v>ROA4</v>
          </cell>
          <cell r="B164" t="str">
            <v>Rolling formation surface with 8 to 10 MT roller</v>
          </cell>
          <cell r="C164" t="str">
            <v>Sqm</v>
          </cell>
          <cell r="D164">
            <v>8</v>
          </cell>
          <cell r="E164">
            <v>0</v>
          </cell>
          <cell r="F164">
            <v>0</v>
          </cell>
          <cell r="G164">
            <v>0</v>
          </cell>
          <cell r="H164">
            <v>0</v>
          </cell>
          <cell r="J164">
            <v>0</v>
          </cell>
          <cell r="K164">
            <v>0</v>
          </cell>
          <cell r="L164">
            <v>0</v>
          </cell>
          <cell r="N164">
            <v>0</v>
          </cell>
          <cell r="O164">
            <v>0</v>
          </cell>
          <cell r="P164">
            <v>0</v>
          </cell>
          <cell r="R164">
            <v>0</v>
          </cell>
          <cell r="S164">
            <v>0</v>
          </cell>
          <cell r="T164">
            <v>0</v>
          </cell>
          <cell r="V164">
            <v>0</v>
          </cell>
          <cell r="W164">
            <v>0</v>
          </cell>
          <cell r="X164">
            <v>0</v>
          </cell>
        </row>
        <row r="165">
          <cell r="A165" t="str">
            <v>ROA5A</v>
          </cell>
          <cell r="B165" t="str">
            <v>Collecting &amp; stacking 100-63mm Metal</v>
          </cell>
          <cell r="C165" t="str">
            <v>Cum</v>
          </cell>
          <cell r="D165">
            <v>479</v>
          </cell>
          <cell r="E165">
            <v>0</v>
          </cell>
          <cell r="F165">
            <v>0</v>
          </cell>
          <cell r="G165">
            <v>0</v>
          </cell>
          <cell r="H165">
            <v>0</v>
          </cell>
          <cell r="J165">
            <v>0</v>
          </cell>
          <cell r="K165">
            <v>0</v>
          </cell>
          <cell r="L165">
            <v>0</v>
          </cell>
          <cell r="N165">
            <v>0</v>
          </cell>
          <cell r="O165">
            <v>0</v>
          </cell>
          <cell r="P165">
            <v>0</v>
          </cell>
          <cell r="R165">
            <v>0</v>
          </cell>
          <cell r="S165">
            <v>0</v>
          </cell>
          <cell r="T165">
            <v>0</v>
          </cell>
          <cell r="V165">
            <v>0</v>
          </cell>
          <cell r="W165">
            <v>0</v>
          </cell>
          <cell r="X165">
            <v>0</v>
          </cell>
        </row>
        <row r="166">
          <cell r="A166" t="str">
            <v>ROA5B</v>
          </cell>
          <cell r="B166" t="str">
            <v>Collecting &amp; stacking 40-25mm Metal</v>
          </cell>
          <cell r="C166" t="str">
            <v>Cum</v>
          </cell>
          <cell r="D166">
            <v>569</v>
          </cell>
          <cell r="E166">
            <v>0</v>
          </cell>
          <cell r="F166">
            <v>0</v>
          </cell>
          <cell r="G166">
            <v>0</v>
          </cell>
          <cell r="H166">
            <v>0</v>
          </cell>
          <cell r="J166">
            <v>0</v>
          </cell>
          <cell r="K166">
            <v>0</v>
          </cell>
          <cell r="L166">
            <v>0</v>
          </cell>
          <cell r="N166">
            <v>0</v>
          </cell>
          <cell r="O166">
            <v>0</v>
          </cell>
          <cell r="P166">
            <v>0</v>
          </cell>
          <cell r="R166">
            <v>0</v>
          </cell>
          <cell r="S166">
            <v>0</v>
          </cell>
          <cell r="T166">
            <v>0</v>
          </cell>
          <cell r="V166">
            <v>0</v>
          </cell>
          <cell r="W166">
            <v>0</v>
          </cell>
          <cell r="X166">
            <v>0</v>
          </cell>
        </row>
        <row r="167">
          <cell r="A167" t="str">
            <v>ROA6</v>
          </cell>
          <cell r="B167" t="str">
            <v>Collecting &amp; stacking Murram</v>
          </cell>
          <cell r="C167" t="str">
            <v>Cum</v>
          </cell>
          <cell r="D167">
            <v>298</v>
          </cell>
          <cell r="E167">
            <v>0</v>
          </cell>
          <cell r="F167">
            <v>0</v>
          </cell>
          <cell r="G167">
            <v>0</v>
          </cell>
          <cell r="H167">
            <v>0</v>
          </cell>
          <cell r="J167">
            <v>0</v>
          </cell>
          <cell r="K167">
            <v>0</v>
          </cell>
          <cell r="L167">
            <v>0</v>
          </cell>
          <cell r="N167">
            <v>0</v>
          </cell>
          <cell r="O167">
            <v>0</v>
          </cell>
          <cell r="P167">
            <v>0</v>
          </cell>
          <cell r="R167">
            <v>0</v>
          </cell>
          <cell r="S167">
            <v>0</v>
          </cell>
          <cell r="T167">
            <v>0</v>
          </cell>
          <cell r="V167">
            <v>0</v>
          </cell>
          <cell r="W167">
            <v>0</v>
          </cell>
          <cell r="X167">
            <v>0</v>
          </cell>
        </row>
        <row r="168">
          <cell r="A168" t="str">
            <v>ROA7</v>
          </cell>
          <cell r="B168" t="str">
            <v>Collecting &amp; stacking Sand</v>
          </cell>
          <cell r="C168" t="str">
            <v>Cum</v>
          </cell>
          <cell r="D168">
            <v>510</v>
          </cell>
          <cell r="E168">
            <v>0</v>
          </cell>
          <cell r="F168">
            <v>0</v>
          </cell>
          <cell r="G168">
            <v>0</v>
          </cell>
          <cell r="H168">
            <v>0</v>
          </cell>
          <cell r="J168">
            <v>0</v>
          </cell>
          <cell r="K168">
            <v>0</v>
          </cell>
          <cell r="L168">
            <v>0</v>
          </cell>
          <cell r="N168">
            <v>0</v>
          </cell>
          <cell r="O168">
            <v>0</v>
          </cell>
          <cell r="P168">
            <v>0</v>
          </cell>
          <cell r="R168">
            <v>0</v>
          </cell>
          <cell r="S168">
            <v>0</v>
          </cell>
          <cell r="T168">
            <v>0</v>
          </cell>
          <cell r="V168">
            <v>0</v>
          </cell>
          <cell r="W168">
            <v>0</v>
          </cell>
          <cell r="X168">
            <v>0</v>
          </cell>
        </row>
        <row r="169">
          <cell r="A169" t="str">
            <v>ROA8A</v>
          </cell>
          <cell r="B169" t="str">
            <v>Spreading 100-63mm Metal (200mm thk.)</v>
          </cell>
          <cell r="C169" t="str">
            <v>Cum</v>
          </cell>
          <cell r="D169">
            <v>171</v>
          </cell>
          <cell r="E169">
            <v>0</v>
          </cell>
          <cell r="F169">
            <v>0</v>
          </cell>
          <cell r="G169">
            <v>0</v>
          </cell>
          <cell r="H169">
            <v>0</v>
          </cell>
          <cell r="J169">
            <v>0</v>
          </cell>
          <cell r="K169">
            <v>0</v>
          </cell>
          <cell r="L169">
            <v>0</v>
          </cell>
          <cell r="N169">
            <v>0</v>
          </cell>
          <cell r="O169">
            <v>0</v>
          </cell>
          <cell r="P169">
            <v>0</v>
          </cell>
          <cell r="R169">
            <v>0</v>
          </cell>
          <cell r="S169">
            <v>0</v>
          </cell>
          <cell r="T169">
            <v>0</v>
          </cell>
          <cell r="V169">
            <v>0</v>
          </cell>
          <cell r="W169">
            <v>0</v>
          </cell>
          <cell r="X169">
            <v>0</v>
          </cell>
        </row>
        <row r="170">
          <cell r="A170" t="str">
            <v>ROA8B</v>
          </cell>
          <cell r="B170" t="str">
            <v>Spreading 40-25mm Metal (150mm thk.)</v>
          </cell>
          <cell r="C170" t="str">
            <v>Cum</v>
          </cell>
          <cell r="D170">
            <v>137</v>
          </cell>
          <cell r="E170">
            <v>0</v>
          </cell>
          <cell r="F170">
            <v>0</v>
          </cell>
          <cell r="G170">
            <v>0</v>
          </cell>
          <cell r="H170">
            <v>0</v>
          </cell>
          <cell r="J170">
            <v>0</v>
          </cell>
          <cell r="K170">
            <v>0</v>
          </cell>
          <cell r="L170">
            <v>0</v>
          </cell>
          <cell r="N170">
            <v>0</v>
          </cell>
          <cell r="O170">
            <v>0</v>
          </cell>
          <cell r="P170">
            <v>0</v>
          </cell>
          <cell r="R170">
            <v>0</v>
          </cell>
          <cell r="S170">
            <v>0</v>
          </cell>
          <cell r="T170">
            <v>0</v>
          </cell>
          <cell r="V170">
            <v>0</v>
          </cell>
          <cell r="W170">
            <v>0</v>
          </cell>
          <cell r="X170">
            <v>0</v>
          </cell>
        </row>
        <row r="171">
          <cell r="A171" t="str">
            <v>ROA8C</v>
          </cell>
          <cell r="B171" t="str">
            <v>Spreading Murram &amp; Sand</v>
          </cell>
          <cell r="C171" t="str">
            <v>Cum</v>
          </cell>
          <cell r="D171">
            <v>66</v>
          </cell>
          <cell r="E171">
            <v>0</v>
          </cell>
          <cell r="F171">
            <v>0</v>
          </cell>
          <cell r="G171">
            <v>0</v>
          </cell>
          <cell r="H171">
            <v>0</v>
          </cell>
          <cell r="J171">
            <v>0</v>
          </cell>
          <cell r="K171">
            <v>0</v>
          </cell>
          <cell r="L171">
            <v>0</v>
          </cell>
          <cell r="N171">
            <v>0</v>
          </cell>
          <cell r="O171">
            <v>0</v>
          </cell>
          <cell r="P171">
            <v>0</v>
          </cell>
          <cell r="R171">
            <v>0</v>
          </cell>
          <cell r="S171">
            <v>0</v>
          </cell>
          <cell r="T171">
            <v>0</v>
          </cell>
          <cell r="V171">
            <v>0</v>
          </cell>
          <cell r="W171">
            <v>0</v>
          </cell>
          <cell r="X171">
            <v>0</v>
          </cell>
        </row>
        <row r="172">
          <cell r="A172" t="str">
            <v>ROA9A</v>
          </cell>
          <cell r="B172" t="str">
            <v>Consolidation of Soling 200mm thk.</v>
          </cell>
          <cell r="C172" t="str">
            <v>Cum</v>
          </cell>
          <cell r="D172">
            <v>65</v>
          </cell>
          <cell r="E172">
            <v>0</v>
          </cell>
          <cell r="F172">
            <v>0</v>
          </cell>
          <cell r="G172">
            <v>0</v>
          </cell>
          <cell r="H172">
            <v>0</v>
          </cell>
          <cell r="J172">
            <v>0</v>
          </cell>
          <cell r="K172">
            <v>0</v>
          </cell>
          <cell r="L172">
            <v>0</v>
          </cell>
          <cell r="N172">
            <v>0</v>
          </cell>
          <cell r="O172">
            <v>0</v>
          </cell>
          <cell r="P172">
            <v>0</v>
          </cell>
          <cell r="R172">
            <v>0</v>
          </cell>
          <cell r="S172">
            <v>0</v>
          </cell>
          <cell r="T172">
            <v>0</v>
          </cell>
          <cell r="V172">
            <v>0</v>
          </cell>
          <cell r="W172">
            <v>0</v>
          </cell>
          <cell r="X172">
            <v>0</v>
          </cell>
        </row>
        <row r="173">
          <cell r="A173" t="str">
            <v>ROA9B</v>
          </cell>
          <cell r="B173" t="str">
            <v>Consolidation of WBM 150mm thk.</v>
          </cell>
          <cell r="C173" t="str">
            <v>Cum</v>
          </cell>
          <cell r="D173">
            <v>64</v>
          </cell>
          <cell r="E173">
            <v>0</v>
          </cell>
          <cell r="F173">
            <v>0</v>
          </cell>
          <cell r="G173">
            <v>0</v>
          </cell>
          <cell r="H173">
            <v>0</v>
          </cell>
          <cell r="J173">
            <v>0</v>
          </cell>
          <cell r="K173">
            <v>0</v>
          </cell>
          <cell r="L173">
            <v>0</v>
          </cell>
          <cell r="N173">
            <v>0</v>
          </cell>
          <cell r="O173">
            <v>0</v>
          </cell>
          <cell r="P173">
            <v>0</v>
          </cell>
          <cell r="R173">
            <v>0</v>
          </cell>
          <cell r="S173">
            <v>0</v>
          </cell>
          <cell r="T173">
            <v>0</v>
          </cell>
          <cell r="V173">
            <v>0</v>
          </cell>
          <cell r="W173">
            <v>0</v>
          </cell>
          <cell r="X173">
            <v>0</v>
          </cell>
        </row>
        <row r="174">
          <cell r="A174" t="str">
            <v>ROA10A</v>
          </cell>
          <cell r="B174" t="str">
            <v>Watering of Soling 200mm thk.</v>
          </cell>
          <cell r="C174" t="str">
            <v>Cum</v>
          </cell>
          <cell r="D174">
            <v>9</v>
          </cell>
          <cell r="E174">
            <v>0</v>
          </cell>
          <cell r="F174">
            <v>0</v>
          </cell>
          <cell r="G174">
            <v>0</v>
          </cell>
          <cell r="H174">
            <v>0</v>
          </cell>
          <cell r="J174">
            <v>0</v>
          </cell>
          <cell r="K174">
            <v>0</v>
          </cell>
          <cell r="L174">
            <v>0</v>
          </cell>
          <cell r="N174">
            <v>0</v>
          </cell>
          <cell r="O174">
            <v>0</v>
          </cell>
          <cell r="P174">
            <v>0</v>
          </cell>
          <cell r="R174">
            <v>0</v>
          </cell>
          <cell r="S174">
            <v>0</v>
          </cell>
          <cell r="T174">
            <v>0</v>
          </cell>
          <cell r="V174">
            <v>0</v>
          </cell>
          <cell r="W174">
            <v>0</v>
          </cell>
          <cell r="X174">
            <v>0</v>
          </cell>
        </row>
        <row r="175">
          <cell r="A175" t="str">
            <v>ROA10B</v>
          </cell>
          <cell r="B175" t="str">
            <v>Watering of WBM 150mm thk.</v>
          </cell>
          <cell r="C175" t="str">
            <v>Cum</v>
          </cell>
          <cell r="D175">
            <v>20</v>
          </cell>
          <cell r="E175">
            <v>0</v>
          </cell>
          <cell r="F175">
            <v>0</v>
          </cell>
          <cell r="G175">
            <v>0</v>
          </cell>
          <cell r="H175">
            <v>0</v>
          </cell>
          <cell r="J175">
            <v>0</v>
          </cell>
          <cell r="K175">
            <v>0</v>
          </cell>
          <cell r="L175">
            <v>0</v>
          </cell>
          <cell r="N175">
            <v>0</v>
          </cell>
          <cell r="O175">
            <v>0</v>
          </cell>
          <cell r="P175">
            <v>0</v>
          </cell>
          <cell r="R175">
            <v>0</v>
          </cell>
          <cell r="S175">
            <v>0</v>
          </cell>
          <cell r="T175">
            <v>0</v>
          </cell>
          <cell r="V175">
            <v>0</v>
          </cell>
          <cell r="W175">
            <v>0</v>
          </cell>
          <cell r="X175">
            <v>0</v>
          </cell>
        </row>
        <row r="176">
          <cell r="A176" t="str">
            <v>ROA12</v>
          </cell>
          <cell r="B176" t="str">
            <v>M20 for Road</v>
          </cell>
          <cell r="C176" t="str">
            <v>Cum</v>
          </cell>
          <cell r="D176">
            <v>1685</v>
          </cell>
          <cell r="E176">
            <v>0</v>
          </cell>
          <cell r="F176">
            <v>0</v>
          </cell>
          <cell r="G176">
            <v>0</v>
          </cell>
          <cell r="H176">
            <v>0</v>
          </cell>
          <cell r="J176">
            <v>0</v>
          </cell>
          <cell r="K176">
            <v>0</v>
          </cell>
          <cell r="L176">
            <v>0</v>
          </cell>
          <cell r="N176">
            <v>0</v>
          </cell>
          <cell r="O176">
            <v>0</v>
          </cell>
          <cell r="P176">
            <v>0</v>
          </cell>
          <cell r="R176">
            <v>0</v>
          </cell>
          <cell r="S176">
            <v>0</v>
          </cell>
          <cell r="T176">
            <v>0</v>
          </cell>
          <cell r="V176">
            <v>0</v>
          </cell>
          <cell r="W176">
            <v>0</v>
          </cell>
          <cell r="X176">
            <v>0</v>
          </cell>
        </row>
        <row r="177">
          <cell r="A177" t="str">
            <v>ROA14</v>
          </cell>
          <cell r="B177" t="str">
            <v>Shalitex Board 25mm thk. 125 high for exp joint</v>
          </cell>
          <cell r="C177" t="str">
            <v>Rmt</v>
          </cell>
          <cell r="D177">
            <v>142</v>
          </cell>
          <cell r="E177">
            <v>0</v>
          </cell>
          <cell r="F177">
            <v>0</v>
          </cell>
          <cell r="G177">
            <v>0</v>
          </cell>
          <cell r="H177">
            <v>0</v>
          </cell>
          <cell r="J177">
            <v>0</v>
          </cell>
          <cell r="K177">
            <v>0</v>
          </cell>
          <cell r="L177">
            <v>0</v>
          </cell>
          <cell r="N177">
            <v>0</v>
          </cell>
          <cell r="O177">
            <v>0</v>
          </cell>
          <cell r="P177">
            <v>0</v>
          </cell>
          <cell r="R177">
            <v>0</v>
          </cell>
          <cell r="S177">
            <v>0</v>
          </cell>
          <cell r="T177">
            <v>0</v>
          </cell>
          <cell r="V177">
            <v>0</v>
          </cell>
          <cell r="W177">
            <v>0</v>
          </cell>
          <cell r="X177">
            <v>0</v>
          </cell>
        </row>
        <row r="178">
          <cell r="A178" t="str">
            <v>ROA15</v>
          </cell>
          <cell r="B178" t="str">
            <v>Bullnose groove 25x25mm</v>
          </cell>
          <cell r="C178" t="str">
            <v>Rmt</v>
          </cell>
          <cell r="D178">
            <v>148</v>
          </cell>
          <cell r="E178">
            <v>0</v>
          </cell>
          <cell r="F178">
            <v>0</v>
          </cell>
          <cell r="G178">
            <v>0</v>
          </cell>
          <cell r="H178">
            <v>0</v>
          </cell>
          <cell r="J178">
            <v>0</v>
          </cell>
          <cell r="K178">
            <v>0</v>
          </cell>
          <cell r="L178">
            <v>0</v>
          </cell>
          <cell r="N178">
            <v>0</v>
          </cell>
          <cell r="O178">
            <v>0</v>
          </cell>
          <cell r="P178">
            <v>0</v>
          </cell>
          <cell r="R178">
            <v>0</v>
          </cell>
          <cell r="S178">
            <v>0</v>
          </cell>
          <cell r="T178">
            <v>0</v>
          </cell>
          <cell r="V178">
            <v>0</v>
          </cell>
          <cell r="W178">
            <v>0</v>
          </cell>
          <cell r="X178">
            <v>0</v>
          </cell>
        </row>
        <row r="179">
          <cell r="A179" t="str">
            <v>ROA16</v>
          </cell>
          <cell r="B179" t="str">
            <v>Making grooves for construction joint 10x25mm</v>
          </cell>
          <cell r="C179" t="str">
            <v>Rmt</v>
          </cell>
          <cell r="D179">
            <v>58</v>
          </cell>
          <cell r="E179">
            <v>0</v>
          </cell>
          <cell r="F179">
            <v>0</v>
          </cell>
          <cell r="G179">
            <v>0</v>
          </cell>
          <cell r="H179">
            <v>0</v>
          </cell>
          <cell r="J179">
            <v>0</v>
          </cell>
          <cell r="K179">
            <v>0</v>
          </cell>
          <cell r="L179">
            <v>0</v>
          </cell>
          <cell r="N179">
            <v>0</v>
          </cell>
          <cell r="O179">
            <v>0</v>
          </cell>
          <cell r="P179">
            <v>0</v>
          </cell>
          <cell r="R179">
            <v>0</v>
          </cell>
          <cell r="S179">
            <v>0</v>
          </cell>
          <cell r="T179">
            <v>0</v>
          </cell>
          <cell r="V179">
            <v>0</v>
          </cell>
          <cell r="W179">
            <v>0</v>
          </cell>
          <cell r="X179">
            <v>0</v>
          </cell>
        </row>
        <row r="180">
          <cell r="A180" t="str">
            <v>ROA17</v>
          </cell>
          <cell r="B180" t="str">
            <v>Filling shalitex sealing compound 25x25mm</v>
          </cell>
          <cell r="C180" t="str">
            <v>Rmt</v>
          </cell>
          <cell r="D180">
            <v>86</v>
          </cell>
          <cell r="E180">
            <v>0</v>
          </cell>
          <cell r="F180">
            <v>0</v>
          </cell>
          <cell r="G180">
            <v>0</v>
          </cell>
          <cell r="H180">
            <v>0</v>
          </cell>
          <cell r="J180">
            <v>0</v>
          </cell>
          <cell r="K180">
            <v>0</v>
          </cell>
          <cell r="L180">
            <v>0</v>
          </cell>
          <cell r="N180">
            <v>0</v>
          </cell>
          <cell r="O180">
            <v>0</v>
          </cell>
          <cell r="P180">
            <v>0</v>
          </cell>
          <cell r="R180">
            <v>0</v>
          </cell>
          <cell r="S180">
            <v>0</v>
          </cell>
          <cell r="T180">
            <v>0</v>
          </cell>
          <cell r="V180">
            <v>0</v>
          </cell>
          <cell r="W180">
            <v>0</v>
          </cell>
          <cell r="X180">
            <v>0</v>
          </cell>
        </row>
        <row r="181">
          <cell r="A181" t="str">
            <v>ROA18</v>
          </cell>
          <cell r="B181" t="str">
            <v>Filling shalitex sealing compound  10x25mm</v>
          </cell>
          <cell r="C181" t="str">
            <v>Rmt</v>
          </cell>
          <cell r="D181">
            <v>46</v>
          </cell>
          <cell r="E181">
            <v>0</v>
          </cell>
          <cell r="F181">
            <v>0</v>
          </cell>
          <cell r="G181">
            <v>0</v>
          </cell>
          <cell r="H181">
            <v>0</v>
          </cell>
          <cell r="J181">
            <v>0</v>
          </cell>
          <cell r="K181">
            <v>0</v>
          </cell>
          <cell r="L181">
            <v>0</v>
          </cell>
          <cell r="N181">
            <v>0</v>
          </cell>
          <cell r="O181">
            <v>0</v>
          </cell>
          <cell r="P181">
            <v>0</v>
          </cell>
          <cell r="R181">
            <v>0</v>
          </cell>
          <cell r="S181">
            <v>0</v>
          </cell>
          <cell r="T181">
            <v>0</v>
          </cell>
          <cell r="V181">
            <v>0</v>
          </cell>
          <cell r="W181">
            <v>0</v>
          </cell>
          <cell r="X181">
            <v>0</v>
          </cell>
        </row>
        <row r="182">
          <cell r="A182" t="str">
            <v>ROA19</v>
          </cell>
          <cell r="B182" t="str">
            <v>100mm thk. 600mm deep RCC precast Kerb stone including all</v>
          </cell>
          <cell r="C182" t="str">
            <v>Rmt</v>
          </cell>
          <cell r="D182">
            <v>245</v>
          </cell>
          <cell r="E182">
            <v>0</v>
          </cell>
          <cell r="F182">
            <v>0</v>
          </cell>
          <cell r="G182">
            <v>0</v>
          </cell>
          <cell r="H182">
            <v>0</v>
          </cell>
          <cell r="J182">
            <v>0</v>
          </cell>
          <cell r="K182">
            <v>0</v>
          </cell>
          <cell r="L182">
            <v>0</v>
          </cell>
          <cell r="N182">
            <v>0</v>
          </cell>
          <cell r="O182">
            <v>0</v>
          </cell>
          <cell r="P182">
            <v>0</v>
          </cell>
          <cell r="R182">
            <v>0</v>
          </cell>
          <cell r="S182">
            <v>0</v>
          </cell>
          <cell r="T182">
            <v>0</v>
          </cell>
          <cell r="V182">
            <v>0</v>
          </cell>
          <cell r="W182">
            <v>0</v>
          </cell>
          <cell r="X182">
            <v>0</v>
          </cell>
        </row>
        <row r="183">
          <cell r="A183" t="str">
            <v>ROA20</v>
          </cell>
          <cell r="B183" t="str">
            <v>MS Rod 25mm dia 500mm long for expansion joint</v>
          </cell>
          <cell r="C183" t="str">
            <v>MT</v>
          </cell>
          <cell r="D183">
            <v>5065</v>
          </cell>
          <cell r="E183">
            <v>0</v>
          </cell>
          <cell r="F183">
            <v>0</v>
          </cell>
          <cell r="G183">
            <v>0</v>
          </cell>
          <cell r="H183">
            <v>0</v>
          </cell>
          <cell r="J183">
            <v>0</v>
          </cell>
          <cell r="K183">
            <v>0</v>
          </cell>
          <cell r="L183">
            <v>0</v>
          </cell>
          <cell r="N183">
            <v>0</v>
          </cell>
          <cell r="O183">
            <v>0</v>
          </cell>
          <cell r="P183">
            <v>0</v>
          </cell>
          <cell r="R183">
            <v>0</v>
          </cell>
          <cell r="S183">
            <v>0</v>
          </cell>
          <cell r="T183">
            <v>0</v>
          </cell>
          <cell r="V183">
            <v>0</v>
          </cell>
          <cell r="W183">
            <v>0</v>
          </cell>
          <cell r="X183">
            <v>0</v>
          </cell>
        </row>
        <row r="184">
          <cell r="A184" t="str">
            <v>ROB3A</v>
          </cell>
          <cell r="B184" t="str">
            <v xml:space="preserve">M20 for drain including shuttering </v>
          </cell>
          <cell r="C184" t="str">
            <v>Cum</v>
          </cell>
          <cell r="D184">
            <v>5300</v>
          </cell>
          <cell r="E184">
            <v>0</v>
          </cell>
          <cell r="F184">
            <v>0</v>
          </cell>
          <cell r="G184">
            <v>0</v>
          </cell>
          <cell r="H184">
            <v>0</v>
          </cell>
          <cell r="J184">
            <v>0</v>
          </cell>
          <cell r="K184">
            <v>0</v>
          </cell>
          <cell r="L184">
            <v>0</v>
          </cell>
          <cell r="N184">
            <v>0</v>
          </cell>
          <cell r="O184">
            <v>0</v>
          </cell>
          <cell r="P184">
            <v>0</v>
          </cell>
          <cell r="R184">
            <v>0</v>
          </cell>
          <cell r="S184">
            <v>0</v>
          </cell>
          <cell r="T184">
            <v>0</v>
          </cell>
          <cell r="V184">
            <v>0</v>
          </cell>
          <cell r="W184">
            <v>0</v>
          </cell>
          <cell r="X184">
            <v>0</v>
          </cell>
        </row>
        <row r="185">
          <cell r="A185" t="str">
            <v>ROB3B</v>
          </cell>
          <cell r="B185" t="str">
            <v>M20 for Drain cover slab including shuttering</v>
          </cell>
          <cell r="C185" t="str">
            <v>Cum</v>
          </cell>
          <cell r="D185">
            <v>3300</v>
          </cell>
          <cell r="E185">
            <v>0</v>
          </cell>
          <cell r="F185">
            <v>0</v>
          </cell>
          <cell r="G185">
            <v>0</v>
          </cell>
          <cell r="H185">
            <v>0</v>
          </cell>
          <cell r="J185">
            <v>0</v>
          </cell>
          <cell r="K185">
            <v>0</v>
          </cell>
          <cell r="L185">
            <v>0</v>
          </cell>
          <cell r="N185">
            <v>0</v>
          </cell>
          <cell r="O185">
            <v>0</v>
          </cell>
          <cell r="P185">
            <v>0</v>
          </cell>
          <cell r="R185">
            <v>0</v>
          </cell>
          <cell r="S185">
            <v>0</v>
          </cell>
          <cell r="T185">
            <v>0</v>
          </cell>
          <cell r="V185">
            <v>0</v>
          </cell>
          <cell r="W185">
            <v>0</v>
          </cell>
          <cell r="X185">
            <v>0</v>
          </cell>
        </row>
        <row r="186">
          <cell r="A186" t="str">
            <v>ROB5</v>
          </cell>
          <cell r="B186" t="str">
            <v>Precast cover slab for drain</v>
          </cell>
          <cell r="C186" t="str">
            <v>Cum</v>
          </cell>
          <cell r="D186">
            <v>3011</v>
          </cell>
          <cell r="E186">
            <v>0</v>
          </cell>
          <cell r="F186">
            <v>0</v>
          </cell>
          <cell r="G186">
            <v>0</v>
          </cell>
          <cell r="H186">
            <v>0</v>
          </cell>
          <cell r="J186">
            <v>0</v>
          </cell>
          <cell r="K186">
            <v>0</v>
          </cell>
          <cell r="L186">
            <v>0</v>
          </cell>
          <cell r="N186">
            <v>0</v>
          </cell>
          <cell r="O186">
            <v>0</v>
          </cell>
          <cell r="P186">
            <v>0</v>
          </cell>
          <cell r="R186">
            <v>0</v>
          </cell>
          <cell r="S186">
            <v>0</v>
          </cell>
          <cell r="T186">
            <v>0</v>
          </cell>
          <cell r="V186">
            <v>0</v>
          </cell>
          <cell r="W186">
            <v>0</v>
          </cell>
          <cell r="X186">
            <v>0</v>
          </cell>
        </row>
        <row r="187">
          <cell r="A187" t="str">
            <v>ROB6</v>
          </cell>
          <cell r="B187" t="str">
            <v>Fixing MS angles for drain &amp; duct with Epoxy Paint</v>
          </cell>
          <cell r="C187" t="str">
            <v>MT</v>
          </cell>
          <cell r="D187">
            <v>15939</v>
          </cell>
          <cell r="E187">
            <v>0</v>
          </cell>
          <cell r="F187">
            <v>0</v>
          </cell>
          <cell r="G187">
            <v>0</v>
          </cell>
          <cell r="H187">
            <v>0</v>
          </cell>
          <cell r="J187">
            <v>0</v>
          </cell>
          <cell r="K187">
            <v>0</v>
          </cell>
          <cell r="L187">
            <v>0</v>
          </cell>
          <cell r="N187">
            <v>0</v>
          </cell>
          <cell r="O187">
            <v>0</v>
          </cell>
          <cell r="P187">
            <v>0</v>
          </cell>
          <cell r="R187">
            <v>0</v>
          </cell>
          <cell r="S187">
            <v>0</v>
          </cell>
          <cell r="T187">
            <v>0</v>
          </cell>
          <cell r="V187">
            <v>0</v>
          </cell>
          <cell r="W187">
            <v>0</v>
          </cell>
          <cell r="X187">
            <v>0</v>
          </cell>
        </row>
        <row r="188">
          <cell r="A188" t="str">
            <v>ROB10</v>
          </cell>
          <cell r="B188" t="str">
            <v>Murram spreading 15cm thick</v>
          </cell>
          <cell r="C188" t="str">
            <v>Sqm</v>
          </cell>
          <cell r="D188">
            <v>60</v>
          </cell>
          <cell r="E188">
            <v>0</v>
          </cell>
          <cell r="F188">
            <v>0</v>
          </cell>
          <cell r="G188">
            <v>0</v>
          </cell>
          <cell r="H188">
            <v>0</v>
          </cell>
          <cell r="J188">
            <v>0</v>
          </cell>
          <cell r="K188">
            <v>0</v>
          </cell>
          <cell r="L188">
            <v>0</v>
          </cell>
          <cell r="N188">
            <v>0</v>
          </cell>
          <cell r="O188">
            <v>0</v>
          </cell>
          <cell r="P188">
            <v>0</v>
          </cell>
          <cell r="R188">
            <v>0</v>
          </cell>
          <cell r="S188">
            <v>0</v>
          </cell>
          <cell r="T188">
            <v>0</v>
          </cell>
          <cell r="V188">
            <v>0</v>
          </cell>
          <cell r="W188">
            <v>0</v>
          </cell>
          <cell r="X188">
            <v>0</v>
          </cell>
        </row>
        <row r="189">
          <cell r="A189" t="str">
            <v>ROB11</v>
          </cell>
          <cell r="B189" t="str">
            <v>Providing 1:2:4  for 40mm thk. Flooring</v>
          </cell>
          <cell r="C189" t="str">
            <v>Sqm</v>
          </cell>
          <cell r="D189">
            <v>120</v>
          </cell>
          <cell r="E189">
            <v>0</v>
          </cell>
          <cell r="F189">
            <v>0</v>
          </cell>
          <cell r="G189">
            <v>0</v>
          </cell>
          <cell r="H189">
            <v>0</v>
          </cell>
          <cell r="J189">
            <v>0</v>
          </cell>
          <cell r="K189">
            <v>0</v>
          </cell>
          <cell r="L189">
            <v>0</v>
          </cell>
          <cell r="N189">
            <v>0</v>
          </cell>
          <cell r="O189">
            <v>0</v>
          </cell>
          <cell r="P189">
            <v>0</v>
          </cell>
          <cell r="R189">
            <v>0</v>
          </cell>
          <cell r="S189">
            <v>0</v>
          </cell>
          <cell r="T189">
            <v>0</v>
          </cell>
          <cell r="V189">
            <v>0</v>
          </cell>
          <cell r="W189">
            <v>0</v>
          </cell>
          <cell r="X189">
            <v>0</v>
          </cell>
        </row>
        <row r="190">
          <cell r="A190" t="str">
            <v>ROB13</v>
          </cell>
          <cell r="B190" t="str">
            <v>Brick Masonry Chamber of size 50x50x50 including all</v>
          </cell>
          <cell r="C190" t="str">
            <v>No</v>
          </cell>
          <cell r="D190">
            <v>1945</v>
          </cell>
          <cell r="E190">
            <v>0</v>
          </cell>
          <cell r="F190">
            <v>0</v>
          </cell>
          <cell r="G190">
            <v>0</v>
          </cell>
          <cell r="H190">
            <v>0</v>
          </cell>
          <cell r="J190">
            <v>0</v>
          </cell>
          <cell r="K190">
            <v>0</v>
          </cell>
          <cell r="L190">
            <v>0</v>
          </cell>
          <cell r="N190">
            <v>0</v>
          </cell>
          <cell r="O190">
            <v>0</v>
          </cell>
          <cell r="P190">
            <v>0</v>
          </cell>
          <cell r="R190">
            <v>0</v>
          </cell>
          <cell r="S190">
            <v>0</v>
          </cell>
          <cell r="T190">
            <v>0</v>
          </cell>
          <cell r="V190">
            <v>0</v>
          </cell>
          <cell r="W190">
            <v>0</v>
          </cell>
          <cell r="X190">
            <v>0</v>
          </cell>
        </row>
        <row r="191">
          <cell r="A191" t="str">
            <v>ROB14</v>
          </cell>
          <cell r="B191" t="str">
            <v>Rain water sink well 2m dia 3 mt deep</v>
          </cell>
          <cell r="C191" t="str">
            <v>No</v>
          </cell>
          <cell r="D191">
            <v>30190</v>
          </cell>
          <cell r="E191">
            <v>0</v>
          </cell>
          <cell r="F191">
            <v>0</v>
          </cell>
          <cell r="G191">
            <v>0</v>
          </cell>
          <cell r="H191">
            <v>0</v>
          </cell>
          <cell r="J191">
            <v>0</v>
          </cell>
          <cell r="K191">
            <v>0</v>
          </cell>
          <cell r="L191">
            <v>0</v>
          </cell>
          <cell r="N191">
            <v>0</v>
          </cell>
          <cell r="O191">
            <v>0</v>
          </cell>
          <cell r="P191">
            <v>0</v>
          </cell>
          <cell r="R191">
            <v>0</v>
          </cell>
          <cell r="S191">
            <v>0</v>
          </cell>
          <cell r="T191">
            <v>0</v>
          </cell>
          <cell r="V191">
            <v>0</v>
          </cell>
          <cell r="W191">
            <v>0</v>
          </cell>
          <cell r="X191">
            <v>0</v>
          </cell>
        </row>
        <row r="192">
          <cell r="A192" t="str">
            <v>SD3</v>
          </cell>
          <cell r="B192" t="str">
            <v>Carting away debris &amp; excavated earth outside Infosys premises upto 3-4Km.</v>
          </cell>
          <cell r="C192" t="str">
            <v>Cum</v>
          </cell>
          <cell r="D192">
            <v>85</v>
          </cell>
          <cell r="E192">
            <v>0</v>
          </cell>
          <cell r="F192">
            <v>0</v>
          </cell>
          <cell r="G192">
            <v>0</v>
          </cell>
          <cell r="H192">
            <v>0</v>
          </cell>
          <cell r="J192">
            <v>0</v>
          </cell>
          <cell r="K192">
            <v>0</v>
          </cell>
          <cell r="L192">
            <v>0</v>
          </cell>
          <cell r="N192">
            <v>0</v>
          </cell>
          <cell r="O192">
            <v>0</v>
          </cell>
          <cell r="P192">
            <v>0</v>
          </cell>
          <cell r="R192">
            <v>0</v>
          </cell>
          <cell r="S192">
            <v>0</v>
          </cell>
          <cell r="T192">
            <v>0</v>
          </cell>
          <cell r="V192">
            <v>0</v>
          </cell>
          <cell r="W192">
            <v>0</v>
          </cell>
          <cell r="X192">
            <v>0</v>
          </cell>
        </row>
        <row r="193">
          <cell r="A193" t="str">
            <v>SD8</v>
          </cell>
          <cell r="B193" t="str">
            <v>PCC 1:2:4 for coping including shuttering</v>
          </cell>
          <cell r="C193" t="str">
            <v>Cum</v>
          </cell>
          <cell r="D193">
            <v>3038</v>
          </cell>
          <cell r="E193">
            <v>0</v>
          </cell>
          <cell r="F193">
            <v>0</v>
          </cell>
          <cell r="G193">
            <v>0</v>
          </cell>
          <cell r="H193">
            <v>0</v>
          </cell>
          <cell r="J193">
            <v>0</v>
          </cell>
          <cell r="K193">
            <v>0</v>
          </cell>
          <cell r="L193">
            <v>0</v>
          </cell>
          <cell r="N193">
            <v>0</v>
          </cell>
          <cell r="O193">
            <v>0</v>
          </cell>
          <cell r="P193">
            <v>0</v>
          </cell>
          <cell r="R193">
            <v>0</v>
          </cell>
          <cell r="S193">
            <v>0</v>
          </cell>
          <cell r="T193">
            <v>0</v>
          </cell>
          <cell r="V193">
            <v>0</v>
          </cell>
          <cell r="W193">
            <v>0</v>
          </cell>
          <cell r="X193">
            <v>0</v>
          </cell>
        </row>
        <row r="194">
          <cell r="A194" t="str">
            <v>UG12.06</v>
          </cell>
          <cell r="B194" t="str">
            <v xml:space="preserve">230 mm wide PVC water stopper </v>
          </cell>
          <cell r="C194" t="str">
            <v>Rmt</v>
          </cell>
          <cell r="D194">
            <v>450</v>
          </cell>
          <cell r="E194">
            <v>0</v>
          </cell>
          <cell r="F194">
            <v>0</v>
          </cell>
          <cell r="G194">
            <v>0</v>
          </cell>
          <cell r="H194">
            <v>0</v>
          </cell>
          <cell r="J194">
            <v>0</v>
          </cell>
          <cell r="K194">
            <v>0</v>
          </cell>
          <cell r="L194">
            <v>0</v>
          </cell>
          <cell r="N194">
            <v>0</v>
          </cell>
          <cell r="O194">
            <v>0</v>
          </cell>
          <cell r="P194">
            <v>0</v>
          </cell>
          <cell r="R194">
            <v>0</v>
          </cell>
          <cell r="S194">
            <v>0</v>
          </cell>
          <cell r="T194">
            <v>0</v>
          </cell>
          <cell r="V194">
            <v>0</v>
          </cell>
          <cell r="W194">
            <v>0</v>
          </cell>
          <cell r="X194">
            <v>0</v>
          </cell>
        </row>
        <row r="195">
          <cell r="A195">
            <v>0</v>
          </cell>
          <cell r="B195">
            <v>0</v>
          </cell>
          <cell r="C195">
            <v>0</v>
          </cell>
          <cell r="D195">
            <v>0</v>
          </cell>
          <cell r="E195">
            <v>0</v>
          </cell>
          <cell r="F195">
            <v>0</v>
          </cell>
          <cell r="G195">
            <v>0</v>
          </cell>
          <cell r="H195">
            <v>0</v>
          </cell>
          <cell r="J195">
            <v>0</v>
          </cell>
          <cell r="K195">
            <v>0</v>
          </cell>
          <cell r="L195">
            <v>0</v>
          </cell>
          <cell r="N195">
            <v>0</v>
          </cell>
          <cell r="O195">
            <v>0</v>
          </cell>
          <cell r="P195">
            <v>0</v>
          </cell>
          <cell r="R195">
            <v>0</v>
          </cell>
          <cell r="S195">
            <v>0</v>
          </cell>
          <cell r="T195">
            <v>0</v>
          </cell>
          <cell r="V195">
            <v>0</v>
          </cell>
          <cell r="W195">
            <v>0</v>
          </cell>
          <cell r="X195">
            <v>0</v>
          </cell>
        </row>
        <row r="196">
          <cell r="A196">
            <v>0</v>
          </cell>
          <cell r="B196">
            <v>0</v>
          </cell>
          <cell r="C196">
            <v>0</v>
          </cell>
          <cell r="D196">
            <v>0</v>
          </cell>
          <cell r="E196">
            <v>0</v>
          </cell>
          <cell r="F196">
            <v>0</v>
          </cell>
          <cell r="G196">
            <v>0</v>
          </cell>
          <cell r="H196">
            <v>0</v>
          </cell>
          <cell r="J196">
            <v>0</v>
          </cell>
          <cell r="K196">
            <v>0</v>
          </cell>
          <cell r="L196">
            <v>0</v>
          </cell>
          <cell r="N196">
            <v>0</v>
          </cell>
          <cell r="O196">
            <v>0</v>
          </cell>
          <cell r="P196">
            <v>0</v>
          </cell>
          <cell r="R196">
            <v>0</v>
          </cell>
          <cell r="S196">
            <v>0</v>
          </cell>
          <cell r="T196">
            <v>0</v>
          </cell>
          <cell r="V196">
            <v>0</v>
          </cell>
          <cell r="W196">
            <v>0</v>
          </cell>
          <cell r="X196">
            <v>0</v>
          </cell>
        </row>
        <row r="197">
          <cell r="A197">
            <v>0</v>
          </cell>
          <cell r="B197">
            <v>0</v>
          </cell>
          <cell r="C197">
            <v>0</v>
          </cell>
          <cell r="D197">
            <v>0</v>
          </cell>
          <cell r="E197">
            <v>0</v>
          </cell>
          <cell r="F197">
            <v>0</v>
          </cell>
          <cell r="G197">
            <v>0</v>
          </cell>
          <cell r="H197">
            <v>0</v>
          </cell>
          <cell r="J197">
            <v>0</v>
          </cell>
          <cell r="K197">
            <v>0</v>
          </cell>
          <cell r="L197">
            <v>0</v>
          </cell>
          <cell r="N197">
            <v>0</v>
          </cell>
          <cell r="O197">
            <v>0</v>
          </cell>
          <cell r="P197">
            <v>0</v>
          </cell>
          <cell r="R197">
            <v>0</v>
          </cell>
          <cell r="S197">
            <v>0</v>
          </cell>
          <cell r="T197">
            <v>0</v>
          </cell>
          <cell r="V197">
            <v>0</v>
          </cell>
          <cell r="W197">
            <v>0</v>
          </cell>
          <cell r="X197">
            <v>0</v>
          </cell>
        </row>
        <row r="198">
          <cell r="A198">
            <v>0</v>
          </cell>
          <cell r="B198">
            <v>0</v>
          </cell>
          <cell r="C198">
            <v>0</v>
          </cell>
          <cell r="D198">
            <v>0</v>
          </cell>
          <cell r="E198">
            <v>0</v>
          </cell>
          <cell r="F198">
            <v>0</v>
          </cell>
          <cell r="G198">
            <v>0</v>
          </cell>
          <cell r="H198">
            <v>0</v>
          </cell>
          <cell r="J198">
            <v>0</v>
          </cell>
          <cell r="K198">
            <v>0</v>
          </cell>
          <cell r="L198">
            <v>0</v>
          </cell>
          <cell r="N198">
            <v>0</v>
          </cell>
          <cell r="O198">
            <v>0</v>
          </cell>
          <cell r="P198">
            <v>0</v>
          </cell>
          <cell r="R198">
            <v>0</v>
          </cell>
          <cell r="S198">
            <v>0</v>
          </cell>
          <cell r="T198">
            <v>0</v>
          </cell>
          <cell r="V198">
            <v>0</v>
          </cell>
          <cell r="W198">
            <v>0</v>
          </cell>
          <cell r="X198">
            <v>0</v>
          </cell>
        </row>
        <row r="199">
          <cell r="A199">
            <v>0</v>
          </cell>
          <cell r="B199">
            <v>0</v>
          </cell>
          <cell r="C199">
            <v>0</v>
          </cell>
          <cell r="D199">
            <v>0</v>
          </cell>
          <cell r="E199">
            <v>0</v>
          </cell>
          <cell r="F199">
            <v>0</v>
          </cell>
          <cell r="G199">
            <v>0</v>
          </cell>
          <cell r="H199">
            <v>0</v>
          </cell>
          <cell r="J199">
            <v>0</v>
          </cell>
          <cell r="K199">
            <v>0</v>
          </cell>
          <cell r="L199">
            <v>0</v>
          </cell>
          <cell r="N199">
            <v>0</v>
          </cell>
          <cell r="O199">
            <v>0</v>
          </cell>
          <cell r="P199">
            <v>0</v>
          </cell>
          <cell r="R199">
            <v>0</v>
          </cell>
          <cell r="S199">
            <v>0</v>
          </cell>
          <cell r="T199">
            <v>0</v>
          </cell>
          <cell r="V199">
            <v>0</v>
          </cell>
          <cell r="W199">
            <v>0</v>
          </cell>
          <cell r="X199">
            <v>0</v>
          </cell>
        </row>
        <row r="200">
          <cell r="A200">
            <v>0</v>
          </cell>
          <cell r="B200">
            <v>0</v>
          </cell>
          <cell r="C200">
            <v>0</v>
          </cell>
          <cell r="D200">
            <v>0</v>
          </cell>
          <cell r="E200">
            <v>0</v>
          </cell>
          <cell r="F200">
            <v>0</v>
          </cell>
          <cell r="G200">
            <v>0</v>
          </cell>
          <cell r="H200">
            <v>0</v>
          </cell>
          <cell r="J200">
            <v>0</v>
          </cell>
          <cell r="K200">
            <v>0</v>
          </cell>
          <cell r="L200">
            <v>0</v>
          </cell>
          <cell r="N200">
            <v>0</v>
          </cell>
          <cell r="O200">
            <v>0</v>
          </cell>
          <cell r="P200">
            <v>0</v>
          </cell>
          <cell r="R200">
            <v>0</v>
          </cell>
          <cell r="S200">
            <v>0</v>
          </cell>
          <cell r="T200">
            <v>0</v>
          </cell>
          <cell r="V200">
            <v>0</v>
          </cell>
          <cell r="W200">
            <v>0</v>
          </cell>
          <cell r="X200">
            <v>0</v>
          </cell>
        </row>
        <row r="201">
          <cell r="A201">
            <v>0</v>
          </cell>
          <cell r="B201">
            <v>0</v>
          </cell>
          <cell r="C201">
            <v>0</v>
          </cell>
          <cell r="D201">
            <v>0</v>
          </cell>
          <cell r="E201">
            <v>0</v>
          </cell>
          <cell r="F201">
            <v>0</v>
          </cell>
          <cell r="G201">
            <v>0</v>
          </cell>
          <cell r="H201">
            <v>0</v>
          </cell>
          <cell r="J201">
            <v>0</v>
          </cell>
          <cell r="K201">
            <v>0</v>
          </cell>
          <cell r="L201">
            <v>0</v>
          </cell>
          <cell r="N201">
            <v>0</v>
          </cell>
          <cell r="O201">
            <v>0</v>
          </cell>
          <cell r="P201">
            <v>0</v>
          </cell>
          <cell r="R201">
            <v>0</v>
          </cell>
          <cell r="S201">
            <v>0</v>
          </cell>
          <cell r="T201">
            <v>0</v>
          </cell>
          <cell r="V201">
            <v>0</v>
          </cell>
          <cell r="W201">
            <v>0</v>
          </cell>
          <cell r="X201">
            <v>0</v>
          </cell>
        </row>
        <row r="202">
          <cell r="A202">
            <v>0</v>
          </cell>
          <cell r="B202">
            <v>0</v>
          </cell>
          <cell r="C202">
            <v>0</v>
          </cell>
          <cell r="D202">
            <v>0</v>
          </cell>
          <cell r="E202">
            <v>0</v>
          </cell>
          <cell r="F202">
            <v>0</v>
          </cell>
          <cell r="G202">
            <v>0</v>
          </cell>
          <cell r="H202">
            <v>0</v>
          </cell>
          <cell r="J202">
            <v>0</v>
          </cell>
          <cell r="K202">
            <v>0</v>
          </cell>
          <cell r="L202">
            <v>0</v>
          </cell>
          <cell r="N202">
            <v>0</v>
          </cell>
          <cell r="O202">
            <v>0</v>
          </cell>
          <cell r="P202">
            <v>0</v>
          </cell>
          <cell r="R202">
            <v>0</v>
          </cell>
          <cell r="S202">
            <v>0</v>
          </cell>
          <cell r="T202">
            <v>0</v>
          </cell>
          <cell r="V202">
            <v>0</v>
          </cell>
          <cell r="W202">
            <v>0</v>
          </cell>
          <cell r="X202">
            <v>0</v>
          </cell>
        </row>
        <row r="203">
          <cell r="A203">
            <v>0</v>
          </cell>
          <cell r="B203">
            <v>0</v>
          </cell>
          <cell r="C203">
            <v>0</v>
          </cell>
          <cell r="D203">
            <v>0</v>
          </cell>
          <cell r="E203">
            <v>0</v>
          </cell>
          <cell r="F203">
            <v>0</v>
          </cell>
          <cell r="G203">
            <v>0</v>
          </cell>
          <cell r="H203">
            <v>0</v>
          </cell>
          <cell r="J203">
            <v>0</v>
          </cell>
          <cell r="K203">
            <v>0</v>
          </cell>
          <cell r="L203">
            <v>0</v>
          </cell>
          <cell r="N203">
            <v>0</v>
          </cell>
          <cell r="O203">
            <v>0</v>
          </cell>
          <cell r="P203">
            <v>0</v>
          </cell>
          <cell r="R203">
            <v>0</v>
          </cell>
          <cell r="S203">
            <v>0</v>
          </cell>
          <cell r="T203">
            <v>0</v>
          </cell>
          <cell r="V203">
            <v>0</v>
          </cell>
          <cell r="W203">
            <v>0</v>
          </cell>
          <cell r="X203">
            <v>0</v>
          </cell>
        </row>
        <row r="204">
          <cell r="A204">
            <v>0</v>
          </cell>
          <cell r="B204">
            <v>0</v>
          </cell>
          <cell r="C204">
            <v>0</v>
          </cell>
          <cell r="D204">
            <v>0</v>
          </cell>
          <cell r="E204">
            <v>0</v>
          </cell>
          <cell r="F204">
            <v>0</v>
          </cell>
          <cell r="G204">
            <v>0</v>
          </cell>
          <cell r="H204">
            <v>0</v>
          </cell>
          <cell r="J204">
            <v>0</v>
          </cell>
          <cell r="K204">
            <v>0</v>
          </cell>
          <cell r="L204">
            <v>0</v>
          </cell>
          <cell r="N204">
            <v>0</v>
          </cell>
          <cell r="O204">
            <v>0</v>
          </cell>
          <cell r="P204">
            <v>0</v>
          </cell>
          <cell r="R204">
            <v>0</v>
          </cell>
          <cell r="S204">
            <v>0</v>
          </cell>
          <cell r="T204">
            <v>0</v>
          </cell>
          <cell r="V204">
            <v>0</v>
          </cell>
          <cell r="W204">
            <v>0</v>
          </cell>
          <cell r="X204">
            <v>0</v>
          </cell>
        </row>
        <row r="205">
          <cell r="A205">
            <v>0</v>
          </cell>
          <cell r="B205">
            <v>0</v>
          </cell>
          <cell r="C205">
            <v>0</v>
          </cell>
          <cell r="D205">
            <v>0</v>
          </cell>
          <cell r="E205">
            <v>0</v>
          </cell>
          <cell r="F205">
            <v>0</v>
          </cell>
          <cell r="G205">
            <v>0</v>
          </cell>
          <cell r="H205">
            <v>0</v>
          </cell>
          <cell r="J205">
            <v>0</v>
          </cell>
          <cell r="K205">
            <v>0</v>
          </cell>
          <cell r="L205">
            <v>0</v>
          </cell>
          <cell r="N205">
            <v>0</v>
          </cell>
          <cell r="O205">
            <v>0</v>
          </cell>
          <cell r="P205">
            <v>0</v>
          </cell>
          <cell r="R205">
            <v>0</v>
          </cell>
          <cell r="S205">
            <v>0</v>
          </cell>
          <cell r="T205">
            <v>0</v>
          </cell>
          <cell r="V205">
            <v>0</v>
          </cell>
          <cell r="W205">
            <v>0</v>
          </cell>
          <cell r="X205">
            <v>0</v>
          </cell>
        </row>
        <row r="206">
          <cell r="A206">
            <v>0</v>
          </cell>
          <cell r="B206">
            <v>0</v>
          </cell>
          <cell r="C206">
            <v>0</v>
          </cell>
          <cell r="D206">
            <v>0</v>
          </cell>
          <cell r="E206">
            <v>0</v>
          </cell>
          <cell r="F206">
            <v>0</v>
          </cell>
          <cell r="G206">
            <v>0</v>
          </cell>
          <cell r="H206">
            <v>0</v>
          </cell>
          <cell r="J206">
            <v>0</v>
          </cell>
          <cell r="K206">
            <v>0</v>
          </cell>
          <cell r="L206">
            <v>0</v>
          </cell>
          <cell r="N206">
            <v>0</v>
          </cell>
          <cell r="O206">
            <v>0</v>
          </cell>
          <cell r="P206">
            <v>0</v>
          </cell>
          <cell r="R206">
            <v>0</v>
          </cell>
          <cell r="S206">
            <v>0</v>
          </cell>
          <cell r="T206">
            <v>0</v>
          </cell>
          <cell r="V206">
            <v>0</v>
          </cell>
          <cell r="W206">
            <v>0</v>
          </cell>
          <cell r="X206">
            <v>0</v>
          </cell>
        </row>
        <row r="207">
          <cell r="A207">
            <v>0</v>
          </cell>
          <cell r="B207">
            <v>0</v>
          </cell>
          <cell r="C207">
            <v>0</v>
          </cell>
          <cell r="D207">
            <v>0</v>
          </cell>
          <cell r="E207">
            <v>0</v>
          </cell>
          <cell r="F207">
            <v>0</v>
          </cell>
          <cell r="G207">
            <v>0</v>
          </cell>
          <cell r="H207">
            <v>0</v>
          </cell>
          <cell r="J207">
            <v>0</v>
          </cell>
          <cell r="K207">
            <v>0</v>
          </cell>
          <cell r="L207">
            <v>0</v>
          </cell>
          <cell r="N207">
            <v>0</v>
          </cell>
          <cell r="O207">
            <v>0</v>
          </cell>
          <cell r="P207">
            <v>0</v>
          </cell>
          <cell r="R207">
            <v>0</v>
          </cell>
          <cell r="S207">
            <v>0</v>
          </cell>
          <cell r="T207">
            <v>0</v>
          </cell>
          <cell r="V207">
            <v>0</v>
          </cell>
          <cell r="W207">
            <v>0</v>
          </cell>
          <cell r="X207">
            <v>0</v>
          </cell>
        </row>
        <row r="208">
          <cell r="A208">
            <v>0</v>
          </cell>
          <cell r="B208">
            <v>0</v>
          </cell>
          <cell r="C208">
            <v>0</v>
          </cell>
          <cell r="D208">
            <v>0</v>
          </cell>
          <cell r="E208">
            <v>0</v>
          </cell>
          <cell r="F208">
            <v>0</v>
          </cell>
          <cell r="G208">
            <v>0</v>
          </cell>
          <cell r="H208">
            <v>0</v>
          </cell>
          <cell r="J208">
            <v>0</v>
          </cell>
          <cell r="K208">
            <v>0</v>
          </cell>
          <cell r="L208">
            <v>0</v>
          </cell>
          <cell r="N208">
            <v>0</v>
          </cell>
          <cell r="O208">
            <v>0</v>
          </cell>
          <cell r="P208">
            <v>0</v>
          </cell>
          <cell r="R208">
            <v>0</v>
          </cell>
          <cell r="S208">
            <v>0</v>
          </cell>
          <cell r="T208">
            <v>0</v>
          </cell>
          <cell r="V208">
            <v>0</v>
          </cell>
          <cell r="W208">
            <v>0</v>
          </cell>
          <cell r="X208">
            <v>0</v>
          </cell>
        </row>
        <row r="209">
          <cell r="A209">
            <v>0</v>
          </cell>
          <cell r="B209">
            <v>0</v>
          </cell>
          <cell r="C209">
            <v>0</v>
          </cell>
          <cell r="D209">
            <v>0</v>
          </cell>
          <cell r="E209">
            <v>0</v>
          </cell>
          <cell r="F209">
            <v>0</v>
          </cell>
          <cell r="G209">
            <v>0</v>
          </cell>
          <cell r="H209">
            <v>0</v>
          </cell>
          <cell r="J209">
            <v>0</v>
          </cell>
          <cell r="K209">
            <v>0</v>
          </cell>
          <cell r="L209">
            <v>0</v>
          </cell>
          <cell r="N209">
            <v>0</v>
          </cell>
          <cell r="O209">
            <v>0</v>
          </cell>
          <cell r="P209">
            <v>0</v>
          </cell>
          <cell r="R209">
            <v>0</v>
          </cell>
          <cell r="S209">
            <v>0</v>
          </cell>
          <cell r="T209">
            <v>0</v>
          </cell>
          <cell r="V209">
            <v>0</v>
          </cell>
          <cell r="W209">
            <v>0</v>
          </cell>
          <cell r="X209">
            <v>0</v>
          </cell>
        </row>
        <row r="210">
          <cell r="A210">
            <v>0</v>
          </cell>
          <cell r="B210">
            <v>0</v>
          </cell>
          <cell r="C210">
            <v>0</v>
          </cell>
          <cell r="D210">
            <v>0</v>
          </cell>
          <cell r="E210">
            <v>0</v>
          </cell>
          <cell r="F210">
            <v>0</v>
          </cell>
          <cell r="G210">
            <v>0</v>
          </cell>
          <cell r="H210">
            <v>0</v>
          </cell>
          <cell r="J210">
            <v>0</v>
          </cell>
          <cell r="K210">
            <v>0</v>
          </cell>
          <cell r="L210">
            <v>0</v>
          </cell>
          <cell r="N210">
            <v>0</v>
          </cell>
          <cell r="O210">
            <v>0</v>
          </cell>
          <cell r="P210">
            <v>0</v>
          </cell>
          <cell r="R210">
            <v>0</v>
          </cell>
          <cell r="S210">
            <v>0</v>
          </cell>
          <cell r="T210">
            <v>0</v>
          </cell>
          <cell r="V210">
            <v>0</v>
          </cell>
          <cell r="W210">
            <v>0</v>
          </cell>
          <cell r="X210">
            <v>0</v>
          </cell>
        </row>
        <row r="211">
          <cell r="A211">
            <v>0</v>
          </cell>
          <cell r="B211">
            <v>0</v>
          </cell>
          <cell r="C211">
            <v>0</v>
          </cell>
          <cell r="D211">
            <v>0</v>
          </cell>
          <cell r="E211">
            <v>0</v>
          </cell>
          <cell r="F211">
            <v>0</v>
          </cell>
          <cell r="G211">
            <v>0</v>
          </cell>
          <cell r="H211">
            <v>0</v>
          </cell>
          <cell r="J211">
            <v>0</v>
          </cell>
          <cell r="K211">
            <v>0</v>
          </cell>
          <cell r="L211">
            <v>0</v>
          </cell>
          <cell r="N211">
            <v>0</v>
          </cell>
          <cell r="O211">
            <v>0</v>
          </cell>
          <cell r="P211">
            <v>0</v>
          </cell>
          <cell r="R211">
            <v>0</v>
          </cell>
          <cell r="S211">
            <v>0</v>
          </cell>
          <cell r="T211">
            <v>0</v>
          </cell>
          <cell r="V211">
            <v>0</v>
          </cell>
          <cell r="W211">
            <v>0</v>
          </cell>
          <cell r="X211">
            <v>0</v>
          </cell>
        </row>
        <row r="212">
          <cell r="A212">
            <v>0</v>
          </cell>
          <cell r="B212">
            <v>0</v>
          </cell>
          <cell r="C212">
            <v>0</v>
          </cell>
          <cell r="D212">
            <v>0</v>
          </cell>
          <cell r="E212">
            <v>0</v>
          </cell>
          <cell r="F212">
            <v>0</v>
          </cell>
          <cell r="G212">
            <v>0</v>
          </cell>
          <cell r="H212">
            <v>0</v>
          </cell>
          <cell r="J212">
            <v>0</v>
          </cell>
          <cell r="K212">
            <v>0</v>
          </cell>
          <cell r="L212">
            <v>0</v>
          </cell>
          <cell r="N212">
            <v>0</v>
          </cell>
          <cell r="O212">
            <v>0</v>
          </cell>
          <cell r="P212">
            <v>0</v>
          </cell>
          <cell r="R212">
            <v>0</v>
          </cell>
          <cell r="S212">
            <v>0</v>
          </cell>
          <cell r="T212">
            <v>0</v>
          </cell>
          <cell r="V212">
            <v>0</v>
          </cell>
          <cell r="W212">
            <v>0</v>
          </cell>
          <cell r="X212">
            <v>0</v>
          </cell>
        </row>
        <row r="213">
          <cell r="A213">
            <v>0</v>
          </cell>
          <cell r="B213">
            <v>0</v>
          </cell>
          <cell r="C213">
            <v>0</v>
          </cell>
          <cell r="D213">
            <v>0</v>
          </cell>
          <cell r="E213">
            <v>0</v>
          </cell>
          <cell r="F213">
            <v>0</v>
          </cell>
          <cell r="G213">
            <v>0</v>
          </cell>
          <cell r="H213">
            <v>0</v>
          </cell>
          <cell r="J213">
            <v>0</v>
          </cell>
          <cell r="K213">
            <v>0</v>
          </cell>
          <cell r="L213">
            <v>0</v>
          </cell>
          <cell r="N213">
            <v>0</v>
          </cell>
          <cell r="O213">
            <v>0</v>
          </cell>
          <cell r="P213">
            <v>0</v>
          </cell>
          <cell r="R213">
            <v>0</v>
          </cell>
          <cell r="S213">
            <v>0</v>
          </cell>
          <cell r="T213">
            <v>0</v>
          </cell>
          <cell r="V213">
            <v>0</v>
          </cell>
          <cell r="W213">
            <v>0</v>
          </cell>
          <cell r="X213">
            <v>0</v>
          </cell>
        </row>
        <row r="214">
          <cell r="A214">
            <v>0</v>
          </cell>
          <cell r="B214">
            <v>0</v>
          </cell>
          <cell r="C214">
            <v>0</v>
          </cell>
          <cell r="D214">
            <v>0</v>
          </cell>
          <cell r="E214">
            <v>0</v>
          </cell>
          <cell r="F214">
            <v>0</v>
          </cell>
          <cell r="G214">
            <v>0</v>
          </cell>
          <cell r="H214">
            <v>0</v>
          </cell>
          <cell r="J214">
            <v>0</v>
          </cell>
          <cell r="K214">
            <v>0</v>
          </cell>
          <cell r="L214">
            <v>0</v>
          </cell>
          <cell r="N214">
            <v>0</v>
          </cell>
          <cell r="O214">
            <v>0</v>
          </cell>
          <cell r="P214">
            <v>0</v>
          </cell>
          <cell r="R214">
            <v>0</v>
          </cell>
          <cell r="S214">
            <v>0</v>
          </cell>
          <cell r="T214">
            <v>0</v>
          </cell>
          <cell r="V214">
            <v>0</v>
          </cell>
          <cell r="W214">
            <v>0</v>
          </cell>
          <cell r="X214">
            <v>0</v>
          </cell>
        </row>
        <row r="215">
          <cell r="A215">
            <v>0</v>
          </cell>
          <cell r="B215">
            <v>0</v>
          </cell>
          <cell r="C215">
            <v>0</v>
          </cell>
          <cell r="D215">
            <v>0</v>
          </cell>
          <cell r="E215">
            <v>0</v>
          </cell>
          <cell r="F215">
            <v>0</v>
          </cell>
          <cell r="G215">
            <v>0</v>
          </cell>
          <cell r="H215">
            <v>0</v>
          </cell>
          <cell r="J215">
            <v>0</v>
          </cell>
          <cell r="K215">
            <v>0</v>
          </cell>
          <cell r="L215">
            <v>0</v>
          </cell>
          <cell r="N215">
            <v>0</v>
          </cell>
          <cell r="O215">
            <v>0</v>
          </cell>
          <cell r="P215">
            <v>0</v>
          </cell>
          <cell r="R215">
            <v>0</v>
          </cell>
          <cell r="S215">
            <v>0</v>
          </cell>
          <cell r="T215">
            <v>0</v>
          </cell>
          <cell r="V215">
            <v>0</v>
          </cell>
          <cell r="W215">
            <v>0</v>
          </cell>
          <cell r="X215">
            <v>0</v>
          </cell>
        </row>
        <row r="216">
          <cell r="A216">
            <v>0</v>
          </cell>
          <cell r="B216">
            <v>0</v>
          </cell>
          <cell r="C216">
            <v>0</v>
          </cell>
          <cell r="D216">
            <v>0</v>
          </cell>
          <cell r="E216">
            <v>0</v>
          </cell>
          <cell r="F216">
            <v>0</v>
          </cell>
          <cell r="G216">
            <v>0</v>
          </cell>
          <cell r="H216">
            <v>0</v>
          </cell>
          <cell r="J216">
            <v>0</v>
          </cell>
          <cell r="K216">
            <v>0</v>
          </cell>
          <cell r="L216">
            <v>0</v>
          </cell>
          <cell r="N216">
            <v>0</v>
          </cell>
          <cell r="O216">
            <v>0</v>
          </cell>
          <cell r="P216">
            <v>0</v>
          </cell>
          <cell r="R216">
            <v>0</v>
          </cell>
          <cell r="S216">
            <v>0</v>
          </cell>
          <cell r="T216">
            <v>0</v>
          </cell>
          <cell r="V216">
            <v>0</v>
          </cell>
          <cell r="W216">
            <v>0</v>
          </cell>
          <cell r="X216">
            <v>0</v>
          </cell>
        </row>
        <row r="217">
          <cell r="A217">
            <v>0</v>
          </cell>
          <cell r="B217">
            <v>0</v>
          </cell>
          <cell r="C217">
            <v>0</v>
          </cell>
          <cell r="D217">
            <v>0</v>
          </cell>
          <cell r="E217">
            <v>0</v>
          </cell>
          <cell r="F217">
            <v>0</v>
          </cell>
          <cell r="G217">
            <v>0</v>
          </cell>
          <cell r="H217">
            <v>0</v>
          </cell>
          <cell r="J217">
            <v>0</v>
          </cell>
          <cell r="K217">
            <v>0</v>
          </cell>
          <cell r="L217">
            <v>0</v>
          </cell>
          <cell r="N217">
            <v>0</v>
          </cell>
          <cell r="O217">
            <v>0</v>
          </cell>
          <cell r="P217">
            <v>0</v>
          </cell>
          <cell r="R217">
            <v>0</v>
          </cell>
          <cell r="S217">
            <v>0</v>
          </cell>
          <cell r="T217">
            <v>0</v>
          </cell>
          <cell r="V217">
            <v>0</v>
          </cell>
          <cell r="W217">
            <v>0</v>
          </cell>
          <cell r="X217">
            <v>0</v>
          </cell>
        </row>
        <row r="218">
          <cell r="A218">
            <v>0</v>
          </cell>
          <cell r="B218">
            <v>0</v>
          </cell>
          <cell r="C218">
            <v>0</v>
          </cell>
          <cell r="D218">
            <v>0</v>
          </cell>
          <cell r="E218">
            <v>0</v>
          </cell>
          <cell r="F218">
            <v>0</v>
          </cell>
          <cell r="G218">
            <v>0</v>
          </cell>
          <cell r="H218">
            <v>0</v>
          </cell>
          <cell r="J218">
            <v>0</v>
          </cell>
          <cell r="K218">
            <v>0</v>
          </cell>
          <cell r="L218">
            <v>0</v>
          </cell>
          <cell r="N218">
            <v>0</v>
          </cell>
          <cell r="O218">
            <v>0</v>
          </cell>
          <cell r="P218">
            <v>0</v>
          </cell>
          <cell r="R218">
            <v>0</v>
          </cell>
          <cell r="S218">
            <v>0</v>
          </cell>
          <cell r="T218">
            <v>0</v>
          </cell>
          <cell r="V218">
            <v>0</v>
          </cell>
          <cell r="W218">
            <v>0</v>
          </cell>
          <cell r="X218">
            <v>0</v>
          </cell>
        </row>
        <row r="219">
          <cell r="A219">
            <v>0</v>
          </cell>
          <cell r="B219">
            <v>0</v>
          </cell>
          <cell r="C219">
            <v>0</v>
          </cell>
          <cell r="D219">
            <v>0</v>
          </cell>
          <cell r="E219">
            <v>0</v>
          </cell>
          <cell r="F219">
            <v>0</v>
          </cell>
          <cell r="G219">
            <v>0</v>
          </cell>
          <cell r="H219">
            <v>0</v>
          </cell>
          <cell r="J219">
            <v>0</v>
          </cell>
          <cell r="K219">
            <v>0</v>
          </cell>
          <cell r="L219">
            <v>0</v>
          </cell>
          <cell r="N219">
            <v>0</v>
          </cell>
          <cell r="O219">
            <v>0</v>
          </cell>
          <cell r="P219">
            <v>0</v>
          </cell>
          <cell r="R219">
            <v>0</v>
          </cell>
          <cell r="S219">
            <v>0</v>
          </cell>
          <cell r="T219">
            <v>0</v>
          </cell>
          <cell r="V219">
            <v>0</v>
          </cell>
          <cell r="W219">
            <v>0</v>
          </cell>
          <cell r="X219">
            <v>0</v>
          </cell>
        </row>
        <row r="220">
          <cell r="A220">
            <v>0</v>
          </cell>
          <cell r="B220">
            <v>0</v>
          </cell>
          <cell r="C220">
            <v>0</v>
          </cell>
          <cell r="D220">
            <v>0</v>
          </cell>
          <cell r="E220">
            <v>0</v>
          </cell>
          <cell r="F220">
            <v>0</v>
          </cell>
          <cell r="G220">
            <v>0</v>
          </cell>
          <cell r="H220">
            <v>0</v>
          </cell>
          <cell r="J220">
            <v>0</v>
          </cell>
          <cell r="K220">
            <v>0</v>
          </cell>
          <cell r="L220">
            <v>0</v>
          </cell>
          <cell r="N220">
            <v>0</v>
          </cell>
          <cell r="O220">
            <v>0</v>
          </cell>
          <cell r="P220">
            <v>0</v>
          </cell>
          <cell r="R220">
            <v>0</v>
          </cell>
          <cell r="S220">
            <v>0</v>
          </cell>
          <cell r="T220">
            <v>0</v>
          </cell>
          <cell r="V220">
            <v>0</v>
          </cell>
          <cell r="W220">
            <v>0</v>
          </cell>
          <cell r="X220">
            <v>0</v>
          </cell>
        </row>
        <row r="221">
          <cell r="A221">
            <v>0</v>
          </cell>
          <cell r="B221">
            <v>0</v>
          </cell>
          <cell r="C221">
            <v>0</v>
          </cell>
          <cell r="D221">
            <v>0</v>
          </cell>
          <cell r="E221">
            <v>0</v>
          </cell>
          <cell r="F221">
            <v>0</v>
          </cell>
          <cell r="G221">
            <v>0</v>
          </cell>
          <cell r="H221">
            <v>0</v>
          </cell>
          <cell r="J221">
            <v>0</v>
          </cell>
          <cell r="K221">
            <v>0</v>
          </cell>
          <cell r="L221">
            <v>0</v>
          </cell>
          <cell r="N221">
            <v>0</v>
          </cell>
          <cell r="O221">
            <v>0</v>
          </cell>
          <cell r="P221">
            <v>0</v>
          </cell>
          <cell r="R221">
            <v>0</v>
          </cell>
          <cell r="S221">
            <v>0</v>
          </cell>
          <cell r="T221">
            <v>0</v>
          </cell>
          <cell r="V221">
            <v>0</v>
          </cell>
          <cell r="W221">
            <v>0</v>
          </cell>
          <cell r="X221">
            <v>0</v>
          </cell>
        </row>
        <row r="222">
          <cell r="A222">
            <v>0</v>
          </cell>
          <cell r="B222">
            <v>0</v>
          </cell>
          <cell r="C222">
            <v>0</v>
          </cell>
          <cell r="D222">
            <v>0</v>
          </cell>
          <cell r="E222">
            <v>0</v>
          </cell>
          <cell r="F222">
            <v>0</v>
          </cell>
          <cell r="G222">
            <v>0</v>
          </cell>
          <cell r="H222">
            <v>0</v>
          </cell>
          <cell r="J222">
            <v>0</v>
          </cell>
          <cell r="K222">
            <v>0</v>
          </cell>
          <cell r="L222">
            <v>0</v>
          </cell>
          <cell r="N222">
            <v>0</v>
          </cell>
          <cell r="O222">
            <v>0</v>
          </cell>
          <cell r="P222">
            <v>0</v>
          </cell>
          <cell r="R222">
            <v>0</v>
          </cell>
          <cell r="S222">
            <v>0</v>
          </cell>
          <cell r="T222">
            <v>0</v>
          </cell>
          <cell r="V222">
            <v>0</v>
          </cell>
          <cell r="W222">
            <v>0</v>
          </cell>
          <cell r="X222">
            <v>0</v>
          </cell>
        </row>
        <row r="223">
          <cell r="A223">
            <v>0</v>
          </cell>
          <cell r="B223">
            <v>0</v>
          </cell>
          <cell r="C223">
            <v>0</v>
          </cell>
          <cell r="D223">
            <v>0</v>
          </cell>
          <cell r="E223">
            <v>0</v>
          </cell>
          <cell r="F223">
            <v>0</v>
          </cell>
          <cell r="G223">
            <v>0</v>
          </cell>
          <cell r="H223">
            <v>0</v>
          </cell>
          <cell r="J223">
            <v>0</v>
          </cell>
          <cell r="K223">
            <v>0</v>
          </cell>
          <cell r="L223">
            <v>0</v>
          </cell>
          <cell r="N223">
            <v>0</v>
          </cell>
          <cell r="O223">
            <v>0</v>
          </cell>
          <cell r="P223">
            <v>0</v>
          </cell>
          <cell r="R223">
            <v>0</v>
          </cell>
          <cell r="S223">
            <v>0</v>
          </cell>
          <cell r="T223">
            <v>0</v>
          </cell>
          <cell r="V223">
            <v>0</v>
          </cell>
          <cell r="W223">
            <v>0</v>
          </cell>
          <cell r="X223">
            <v>0</v>
          </cell>
        </row>
        <row r="224">
          <cell r="A224">
            <v>0</v>
          </cell>
          <cell r="B224">
            <v>0</v>
          </cell>
          <cell r="C224">
            <v>0</v>
          </cell>
          <cell r="D224">
            <v>0</v>
          </cell>
          <cell r="E224">
            <v>0</v>
          </cell>
          <cell r="F224">
            <v>0</v>
          </cell>
          <cell r="G224">
            <v>0</v>
          </cell>
          <cell r="H224">
            <v>0</v>
          </cell>
          <cell r="J224">
            <v>0</v>
          </cell>
          <cell r="K224">
            <v>0</v>
          </cell>
          <cell r="L224">
            <v>0</v>
          </cell>
          <cell r="N224">
            <v>0</v>
          </cell>
          <cell r="O224">
            <v>0</v>
          </cell>
          <cell r="P224">
            <v>0</v>
          </cell>
          <cell r="R224">
            <v>0</v>
          </cell>
          <cell r="S224">
            <v>0</v>
          </cell>
          <cell r="T224">
            <v>0</v>
          </cell>
          <cell r="V224">
            <v>0</v>
          </cell>
          <cell r="W224">
            <v>0</v>
          </cell>
          <cell r="X224">
            <v>0</v>
          </cell>
        </row>
        <row r="225">
          <cell r="A225">
            <v>0</v>
          </cell>
          <cell r="B225">
            <v>0</v>
          </cell>
          <cell r="C225">
            <v>0</v>
          </cell>
          <cell r="D225">
            <v>0</v>
          </cell>
          <cell r="E225">
            <v>0</v>
          </cell>
          <cell r="F225">
            <v>0</v>
          </cell>
          <cell r="G225">
            <v>0</v>
          </cell>
          <cell r="H225">
            <v>0</v>
          </cell>
          <cell r="J225">
            <v>0</v>
          </cell>
          <cell r="K225">
            <v>0</v>
          </cell>
          <cell r="L225">
            <v>0</v>
          </cell>
          <cell r="N225">
            <v>0</v>
          </cell>
          <cell r="O225">
            <v>0</v>
          </cell>
          <cell r="P225">
            <v>0</v>
          </cell>
          <cell r="R225">
            <v>0</v>
          </cell>
          <cell r="S225">
            <v>0</v>
          </cell>
          <cell r="T225">
            <v>0</v>
          </cell>
          <cell r="V225">
            <v>0</v>
          </cell>
          <cell r="W225">
            <v>0</v>
          </cell>
          <cell r="X225">
            <v>0</v>
          </cell>
        </row>
        <row r="226">
          <cell r="A226">
            <v>0</v>
          </cell>
          <cell r="B226">
            <v>0</v>
          </cell>
          <cell r="C226">
            <v>0</v>
          </cell>
          <cell r="D226">
            <v>0</v>
          </cell>
          <cell r="E226">
            <v>0</v>
          </cell>
          <cell r="F226">
            <v>0</v>
          </cell>
          <cell r="G226">
            <v>0</v>
          </cell>
          <cell r="H226">
            <v>0</v>
          </cell>
          <cell r="J226">
            <v>0</v>
          </cell>
          <cell r="K226">
            <v>0</v>
          </cell>
          <cell r="L226">
            <v>0</v>
          </cell>
          <cell r="N226">
            <v>0</v>
          </cell>
          <cell r="O226">
            <v>0</v>
          </cell>
          <cell r="P226">
            <v>0</v>
          </cell>
          <cell r="R226">
            <v>0</v>
          </cell>
          <cell r="S226">
            <v>0</v>
          </cell>
          <cell r="T226">
            <v>0</v>
          </cell>
          <cell r="V226">
            <v>0</v>
          </cell>
          <cell r="W226">
            <v>0</v>
          </cell>
          <cell r="X226">
            <v>0</v>
          </cell>
        </row>
        <row r="227">
          <cell r="A227">
            <v>0</v>
          </cell>
          <cell r="B227">
            <v>0</v>
          </cell>
          <cell r="C227">
            <v>0</v>
          </cell>
          <cell r="D227">
            <v>0</v>
          </cell>
          <cell r="E227">
            <v>0</v>
          </cell>
          <cell r="F227">
            <v>0</v>
          </cell>
          <cell r="G227">
            <v>0</v>
          </cell>
          <cell r="H227">
            <v>0</v>
          </cell>
          <cell r="J227">
            <v>0</v>
          </cell>
          <cell r="K227">
            <v>0</v>
          </cell>
          <cell r="L227">
            <v>0</v>
          </cell>
          <cell r="N227">
            <v>0</v>
          </cell>
          <cell r="O227">
            <v>0</v>
          </cell>
          <cell r="P227">
            <v>0</v>
          </cell>
          <cell r="R227">
            <v>0</v>
          </cell>
          <cell r="S227">
            <v>0</v>
          </cell>
          <cell r="T227">
            <v>0</v>
          </cell>
          <cell r="V227">
            <v>0</v>
          </cell>
          <cell r="W227">
            <v>0</v>
          </cell>
          <cell r="X227">
            <v>0</v>
          </cell>
        </row>
        <row r="228">
          <cell r="A228">
            <v>0</v>
          </cell>
          <cell r="B228">
            <v>0</v>
          </cell>
          <cell r="C228">
            <v>0</v>
          </cell>
          <cell r="D228">
            <v>0</v>
          </cell>
          <cell r="E228">
            <v>0</v>
          </cell>
          <cell r="F228">
            <v>0</v>
          </cell>
          <cell r="G228">
            <v>0</v>
          </cell>
          <cell r="H228">
            <v>0</v>
          </cell>
          <cell r="J228">
            <v>0</v>
          </cell>
          <cell r="K228">
            <v>0</v>
          </cell>
          <cell r="L228">
            <v>0</v>
          </cell>
          <cell r="N228">
            <v>0</v>
          </cell>
          <cell r="O228">
            <v>0</v>
          </cell>
          <cell r="P228">
            <v>0</v>
          </cell>
          <cell r="R228">
            <v>0</v>
          </cell>
          <cell r="S228">
            <v>0</v>
          </cell>
          <cell r="T228">
            <v>0</v>
          </cell>
          <cell r="V228">
            <v>0</v>
          </cell>
          <cell r="W228">
            <v>0</v>
          </cell>
          <cell r="X228">
            <v>0</v>
          </cell>
        </row>
        <row r="229">
          <cell r="A229">
            <v>0</v>
          </cell>
          <cell r="B229">
            <v>0</v>
          </cell>
          <cell r="C229">
            <v>0</v>
          </cell>
          <cell r="D229">
            <v>0</v>
          </cell>
          <cell r="E229">
            <v>0</v>
          </cell>
          <cell r="F229">
            <v>0</v>
          </cell>
          <cell r="G229">
            <v>0</v>
          </cell>
          <cell r="H229">
            <v>0</v>
          </cell>
          <cell r="J229">
            <v>0</v>
          </cell>
          <cell r="K229">
            <v>0</v>
          </cell>
          <cell r="L229">
            <v>0</v>
          </cell>
          <cell r="N229">
            <v>0</v>
          </cell>
          <cell r="O229">
            <v>0</v>
          </cell>
          <cell r="P229">
            <v>0</v>
          </cell>
          <cell r="R229">
            <v>0</v>
          </cell>
          <cell r="S229">
            <v>0</v>
          </cell>
          <cell r="T229">
            <v>0</v>
          </cell>
          <cell r="V229">
            <v>0</v>
          </cell>
          <cell r="W229">
            <v>0</v>
          </cell>
          <cell r="X229">
            <v>0</v>
          </cell>
        </row>
        <row r="230">
          <cell r="A230">
            <v>0</v>
          </cell>
          <cell r="B230">
            <v>0</v>
          </cell>
          <cell r="C230">
            <v>0</v>
          </cell>
          <cell r="D230">
            <v>0</v>
          </cell>
          <cell r="E230">
            <v>0</v>
          </cell>
          <cell r="F230">
            <v>0</v>
          </cell>
          <cell r="G230">
            <v>0</v>
          </cell>
          <cell r="H230">
            <v>0</v>
          </cell>
          <cell r="J230">
            <v>0</v>
          </cell>
          <cell r="K230">
            <v>0</v>
          </cell>
          <cell r="L230">
            <v>0</v>
          </cell>
          <cell r="N230">
            <v>0</v>
          </cell>
          <cell r="O230">
            <v>0</v>
          </cell>
          <cell r="P230">
            <v>0</v>
          </cell>
          <cell r="R230">
            <v>0</v>
          </cell>
          <cell r="S230">
            <v>0</v>
          </cell>
          <cell r="T230">
            <v>0</v>
          </cell>
          <cell r="V230">
            <v>0</v>
          </cell>
          <cell r="W230">
            <v>0</v>
          </cell>
          <cell r="X230">
            <v>0</v>
          </cell>
        </row>
        <row r="231">
          <cell r="A231">
            <v>0</v>
          </cell>
          <cell r="B231">
            <v>0</v>
          </cell>
          <cell r="C231">
            <v>0</v>
          </cell>
          <cell r="D231">
            <v>0</v>
          </cell>
          <cell r="E231">
            <v>0</v>
          </cell>
          <cell r="F231">
            <v>0</v>
          </cell>
          <cell r="G231">
            <v>0</v>
          </cell>
          <cell r="H231">
            <v>0</v>
          </cell>
          <cell r="J231">
            <v>0</v>
          </cell>
          <cell r="K231">
            <v>0</v>
          </cell>
          <cell r="L231">
            <v>0</v>
          </cell>
          <cell r="N231">
            <v>0</v>
          </cell>
          <cell r="O231">
            <v>0</v>
          </cell>
          <cell r="P231">
            <v>0</v>
          </cell>
          <cell r="R231">
            <v>0</v>
          </cell>
          <cell r="S231">
            <v>0</v>
          </cell>
          <cell r="T231">
            <v>0</v>
          </cell>
          <cell r="V231">
            <v>0</v>
          </cell>
          <cell r="W231">
            <v>0</v>
          </cell>
          <cell r="X231">
            <v>0</v>
          </cell>
        </row>
        <row r="232">
          <cell r="A232">
            <v>0</v>
          </cell>
          <cell r="B232">
            <v>0</v>
          </cell>
          <cell r="C232">
            <v>0</v>
          </cell>
          <cell r="D232">
            <v>0</v>
          </cell>
          <cell r="E232">
            <v>0</v>
          </cell>
          <cell r="F232">
            <v>0</v>
          </cell>
          <cell r="G232">
            <v>0</v>
          </cell>
          <cell r="H232">
            <v>0</v>
          </cell>
          <cell r="J232">
            <v>0</v>
          </cell>
          <cell r="K232">
            <v>0</v>
          </cell>
          <cell r="L232">
            <v>0</v>
          </cell>
          <cell r="N232">
            <v>0</v>
          </cell>
          <cell r="O232">
            <v>0</v>
          </cell>
          <cell r="P232">
            <v>0</v>
          </cell>
          <cell r="R232">
            <v>0</v>
          </cell>
          <cell r="S232">
            <v>0</v>
          </cell>
          <cell r="T232">
            <v>0</v>
          </cell>
          <cell r="V232">
            <v>0</v>
          </cell>
          <cell r="W232">
            <v>0</v>
          </cell>
          <cell r="X232">
            <v>0</v>
          </cell>
        </row>
        <row r="233">
          <cell r="A233">
            <v>0</v>
          </cell>
          <cell r="B233">
            <v>0</v>
          </cell>
          <cell r="C233">
            <v>0</v>
          </cell>
          <cell r="D233">
            <v>0</v>
          </cell>
          <cell r="E233">
            <v>0</v>
          </cell>
          <cell r="F233">
            <v>0</v>
          </cell>
          <cell r="G233">
            <v>0</v>
          </cell>
          <cell r="H233">
            <v>0</v>
          </cell>
          <cell r="J233">
            <v>0</v>
          </cell>
          <cell r="K233">
            <v>0</v>
          </cell>
          <cell r="L233">
            <v>0</v>
          </cell>
          <cell r="N233">
            <v>0</v>
          </cell>
          <cell r="O233">
            <v>0</v>
          </cell>
          <cell r="P233">
            <v>0</v>
          </cell>
          <cell r="R233">
            <v>0</v>
          </cell>
          <cell r="S233">
            <v>0</v>
          </cell>
          <cell r="T233">
            <v>0</v>
          </cell>
          <cell r="V233">
            <v>0</v>
          </cell>
          <cell r="W233">
            <v>0</v>
          </cell>
          <cell r="X233">
            <v>0</v>
          </cell>
        </row>
        <row r="234">
          <cell r="A234">
            <v>0</v>
          </cell>
          <cell r="B234">
            <v>0</v>
          </cell>
          <cell r="C234">
            <v>0</v>
          </cell>
          <cell r="D234">
            <v>0</v>
          </cell>
          <cell r="E234">
            <v>0</v>
          </cell>
          <cell r="F234">
            <v>0</v>
          </cell>
          <cell r="G234">
            <v>0</v>
          </cell>
          <cell r="H234">
            <v>0</v>
          </cell>
          <cell r="J234">
            <v>0</v>
          </cell>
          <cell r="K234">
            <v>0</v>
          </cell>
          <cell r="L234">
            <v>0</v>
          </cell>
          <cell r="N234">
            <v>0</v>
          </cell>
          <cell r="O234">
            <v>0</v>
          </cell>
          <cell r="P234">
            <v>0</v>
          </cell>
          <cell r="R234">
            <v>0</v>
          </cell>
          <cell r="S234">
            <v>0</v>
          </cell>
          <cell r="T234">
            <v>0</v>
          </cell>
          <cell r="V234">
            <v>0</v>
          </cell>
          <cell r="W234">
            <v>0</v>
          </cell>
          <cell r="X234">
            <v>0</v>
          </cell>
        </row>
        <row r="235">
          <cell r="A235">
            <v>0</v>
          </cell>
          <cell r="B235">
            <v>0</v>
          </cell>
          <cell r="C235">
            <v>0</v>
          </cell>
          <cell r="D235">
            <v>0</v>
          </cell>
          <cell r="E235">
            <v>0</v>
          </cell>
          <cell r="F235">
            <v>0</v>
          </cell>
          <cell r="G235">
            <v>0</v>
          </cell>
          <cell r="H235">
            <v>0</v>
          </cell>
          <cell r="J235">
            <v>0</v>
          </cell>
          <cell r="K235">
            <v>0</v>
          </cell>
          <cell r="L235">
            <v>0</v>
          </cell>
          <cell r="N235">
            <v>0</v>
          </cell>
          <cell r="O235">
            <v>0</v>
          </cell>
          <cell r="P235">
            <v>0</v>
          </cell>
          <cell r="R235">
            <v>0</v>
          </cell>
          <cell r="S235">
            <v>0</v>
          </cell>
          <cell r="T235">
            <v>0</v>
          </cell>
          <cell r="V235">
            <v>0</v>
          </cell>
          <cell r="W235">
            <v>0</v>
          </cell>
          <cell r="X235">
            <v>0</v>
          </cell>
        </row>
        <row r="236">
          <cell r="A236">
            <v>0</v>
          </cell>
          <cell r="B236">
            <v>0</v>
          </cell>
          <cell r="C236">
            <v>0</v>
          </cell>
          <cell r="D236">
            <v>0</v>
          </cell>
          <cell r="E236">
            <v>0</v>
          </cell>
          <cell r="F236">
            <v>0</v>
          </cell>
          <cell r="G236">
            <v>0</v>
          </cell>
          <cell r="H236">
            <v>0</v>
          </cell>
          <cell r="J236">
            <v>0</v>
          </cell>
          <cell r="K236">
            <v>0</v>
          </cell>
          <cell r="L236">
            <v>0</v>
          </cell>
          <cell r="N236">
            <v>0</v>
          </cell>
          <cell r="O236">
            <v>0</v>
          </cell>
          <cell r="P236">
            <v>0</v>
          </cell>
          <cell r="R236">
            <v>0</v>
          </cell>
          <cell r="S236">
            <v>0</v>
          </cell>
          <cell r="T236">
            <v>0</v>
          </cell>
          <cell r="V236">
            <v>0</v>
          </cell>
          <cell r="W236">
            <v>0</v>
          </cell>
          <cell r="X236">
            <v>0</v>
          </cell>
        </row>
        <row r="237">
          <cell r="A237">
            <v>0</v>
          </cell>
          <cell r="B237">
            <v>0</v>
          </cell>
          <cell r="C237">
            <v>0</v>
          </cell>
          <cell r="D237">
            <v>0</v>
          </cell>
          <cell r="E237">
            <v>0</v>
          </cell>
          <cell r="F237">
            <v>0</v>
          </cell>
          <cell r="G237">
            <v>0</v>
          </cell>
          <cell r="H237">
            <v>0</v>
          </cell>
          <cell r="J237">
            <v>0</v>
          </cell>
          <cell r="K237">
            <v>0</v>
          </cell>
          <cell r="L237">
            <v>0</v>
          </cell>
          <cell r="N237">
            <v>0</v>
          </cell>
          <cell r="O237">
            <v>0</v>
          </cell>
          <cell r="P237">
            <v>0</v>
          </cell>
          <cell r="R237">
            <v>0</v>
          </cell>
          <cell r="S237">
            <v>0</v>
          </cell>
          <cell r="T237">
            <v>0</v>
          </cell>
          <cell r="V237">
            <v>0</v>
          </cell>
          <cell r="W237">
            <v>0</v>
          </cell>
          <cell r="X237">
            <v>0</v>
          </cell>
        </row>
        <row r="238">
          <cell r="A238">
            <v>0</v>
          </cell>
          <cell r="B238">
            <v>0</v>
          </cell>
          <cell r="C238">
            <v>0</v>
          </cell>
          <cell r="D238">
            <v>0</v>
          </cell>
          <cell r="E238">
            <v>0</v>
          </cell>
          <cell r="F238">
            <v>0</v>
          </cell>
          <cell r="G238">
            <v>0</v>
          </cell>
          <cell r="H238">
            <v>0</v>
          </cell>
          <cell r="J238">
            <v>0</v>
          </cell>
          <cell r="K238">
            <v>0</v>
          </cell>
          <cell r="L238">
            <v>0</v>
          </cell>
          <cell r="N238">
            <v>0</v>
          </cell>
          <cell r="O238">
            <v>0</v>
          </cell>
          <cell r="P238">
            <v>0</v>
          </cell>
          <cell r="R238">
            <v>0</v>
          </cell>
          <cell r="S238">
            <v>0</v>
          </cell>
          <cell r="T238">
            <v>0</v>
          </cell>
          <cell r="V238">
            <v>0</v>
          </cell>
          <cell r="W238">
            <v>0</v>
          </cell>
          <cell r="X238">
            <v>0</v>
          </cell>
        </row>
        <row r="239">
          <cell r="A239">
            <v>0</v>
          </cell>
          <cell r="B239">
            <v>0</v>
          </cell>
          <cell r="C239">
            <v>0</v>
          </cell>
          <cell r="D239">
            <v>0</v>
          </cell>
          <cell r="E239">
            <v>0</v>
          </cell>
          <cell r="F239">
            <v>0</v>
          </cell>
          <cell r="G239">
            <v>0</v>
          </cell>
          <cell r="H239">
            <v>0</v>
          </cell>
          <cell r="J239">
            <v>0</v>
          </cell>
          <cell r="K239">
            <v>0</v>
          </cell>
          <cell r="L239">
            <v>0</v>
          </cell>
          <cell r="N239">
            <v>0</v>
          </cell>
          <cell r="O239">
            <v>0</v>
          </cell>
          <cell r="P239">
            <v>0</v>
          </cell>
          <cell r="R239">
            <v>0</v>
          </cell>
          <cell r="S239">
            <v>0</v>
          </cell>
          <cell r="T239">
            <v>0</v>
          </cell>
          <cell r="V239">
            <v>0</v>
          </cell>
          <cell r="W239">
            <v>0</v>
          </cell>
          <cell r="X239">
            <v>0</v>
          </cell>
        </row>
        <row r="240">
          <cell r="A240">
            <v>0</v>
          </cell>
          <cell r="B240">
            <v>0</v>
          </cell>
          <cell r="C240">
            <v>0</v>
          </cell>
          <cell r="D240">
            <v>0</v>
          </cell>
          <cell r="E240">
            <v>0</v>
          </cell>
          <cell r="F240">
            <v>0</v>
          </cell>
          <cell r="G240">
            <v>0</v>
          </cell>
          <cell r="H240">
            <v>0</v>
          </cell>
          <cell r="J240">
            <v>0</v>
          </cell>
          <cell r="K240">
            <v>0</v>
          </cell>
          <cell r="L240">
            <v>0</v>
          </cell>
          <cell r="N240">
            <v>0</v>
          </cell>
          <cell r="O240">
            <v>0</v>
          </cell>
          <cell r="P240">
            <v>0</v>
          </cell>
          <cell r="R240">
            <v>0</v>
          </cell>
          <cell r="S240">
            <v>0</v>
          </cell>
          <cell r="T240">
            <v>0</v>
          </cell>
          <cell r="V240">
            <v>0</v>
          </cell>
          <cell r="W240">
            <v>0</v>
          </cell>
          <cell r="X240">
            <v>0</v>
          </cell>
        </row>
        <row r="241">
          <cell r="A241">
            <v>0</v>
          </cell>
          <cell r="B241">
            <v>0</v>
          </cell>
          <cell r="C241">
            <v>0</v>
          </cell>
          <cell r="D241">
            <v>0</v>
          </cell>
          <cell r="E241">
            <v>0</v>
          </cell>
          <cell r="F241">
            <v>0</v>
          </cell>
          <cell r="G241">
            <v>0</v>
          </cell>
          <cell r="H241">
            <v>0</v>
          </cell>
          <cell r="J241">
            <v>0</v>
          </cell>
          <cell r="K241">
            <v>0</v>
          </cell>
          <cell r="L241">
            <v>0</v>
          </cell>
          <cell r="N241">
            <v>0</v>
          </cell>
          <cell r="O241">
            <v>0</v>
          </cell>
          <cell r="P241">
            <v>0</v>
          </cell>
          <cell r="R241">
            <v>0</v>
          </cell>
          <cell r="S241">
            <v>0</v>
          </cell>
          <cell r="T241">
            <v>0</v>
          </cell>
          <cell r="V241">
            <v>0</v>
          </cell>
          <cell r="W241">
            <v>0</v>
          </cell>
          <cell r="X241">
            <v>0</v>
          </cell>
        </row>
        <row r="242">
          <cell r="A242">
            <v>0</v>
          </cell>
          <cell r="B242">
            <v>0</v>
          </cell>
          <cell r="C242">
            <v>0</v>
          </cell>
          <cell r="D242">
            <v>0</v>
          </cell>
          <cell r="E242">
            <v>0</v>
          </cell>
          <cell r="F242">
            <v>0</v>
          </cell>
          <cell r="G242">
            <v>0</v>
          </cell>
          <cell r="H242">
            <v>0</v>
          </cell>
          <cell r="J242">
            <v>0</v>
          </cell>
          <cell r="K242">
            <v>0</v>
          </cell>
          <cell r="L242">
            <v>0</v>
          </cell>
          <cell r="N242">
            <v>0</v>
          </cell>
          <cell r="O242">
            <v>0</v>
          </cell>
          <cell r="P242">
            <v>0</v>
          </cell>
          <cell r="R242">
            <v>0</v>
          </cell>
          <cell r="S242">
            <v>0</v>
          </cell>
          <cell r="T242">
            <v>0</v>
          </cell>
          <cell r="V242">
            <v>0</v>
          </cell>
          <cell r="W242">
            <v>0</v>
          </cell>
          <cell r="X242">
            <v>0</v>
          </cell>
        </row>
        <row r="243">
          <cell r="A243">
            <v>0</v>
          </cell>
          <cell r="B243">
            <v>0</v>
          </cell>
          <cell r="C243">
            <v>0</v>
          </cell>
          <cell r="D243">
            <v>0</v>
          </cell>
          <cell r="E243">
            <v>0</v>
          </cell>
          <cell r="F243">
            <v>0</v>
          </cell>
          <cell r="G243">
            <v>0</v>
          </cell>
          <cell r="H243">
            <v>0</v>
          </cell>
          <cell r="J243">
            <v>0</v>
          </cell>
          <cell r="K243">
            <v>0</v>
          </cell>
          <cell r="L243">
            <v>0</v>
          </cell>
          <cell r="N243">
            <v>0</v>
          </cell>
          <cell r="O243">
            <v>0</v>
          </cell>
          <cell r="P243">
            <v>0</v>
          </cell>
          <cell r="R243">
            <v>0</v>
          </cell>
          <cell r="S243">
            <v>0</v>
          </cell>
          <cell r="T243">
            <v>0</v>
          </cell>
          <cell r="V243">
            <v>0</v>
          </cell>
          <cell r="W243">
            <v>0</v>
          </cell>
          <cell r="X243">
            <v>0</v>
          </cell>
        </row>
        <row r="244">
          <cell r="A244">
            <v>0</v>
          </cell>
          <cell r="B244">
            <v>0</v>
          </cell>
          <cell r="C244">
            <v>0</v>
          </cell>
          <cell r="D244">
            <v>0</v>
          </cell>
          <cell r="E244">
            <v>0</v>
          </cell>
          <cell r="F244">
            <v>0</v>
          </cell>
          <cell r="G244">
            <v>0</v>
          </cell>
          <cell r="H244">
            <v>0</v>
          </cell>
          <cell r="J244">
            <v>0</v>
          </cell>
          <cell r="K244">
            <v>0</v>
          </cell>
          <cell r="L244">
            <v>0</v>
          </cell>
          <cell r="N244">
            <v>0</v>
          </cell>
          <cell r="O244">
            <v>0</v>
          </cell>
          <cell r="P244">
            <v>0</v>
          </cell>
          <cell r="R244">
            <v>0</v>
          </cell>
          <cell r="S244">
            <v>0</v>
          </cell>
          <cell r="T244">
            <v>0</v>
          </cell>
          <cell r="V244">
            <v>0</v>
          </cell>
          <cell r="W244">
            <v>0</v>
          </cell>
          <cell r="X244">
            <v>0</v>
          </cell>
        </row>
        <row r="245">
          <cell r="A245">
            <v>0</v>
          </cell>
          <cell r="B245">
            <v>0</v>
          </cell>
          <cell r="C245">
            <v>0</v>
          </cell>
          <cell r="D245">
            <v>0</v>
          </cell>
          <cell r="E245">
            <v>0</v>
          </cell>
          <cell r="F245">
            <v>0</v>
          </cell>
          <cell r="G245">
            <v>0</v>
          </cell>
          <cell r="H245">
            <v>0</v>
          </cell>
          <cell r="J245">
            <v>0</v>
          </cell>
          <cell r="K245">
            <v>0</v>
          </cell>
          <cell r="L245">
            <v>0</v>
          </cell>
          <cell r="N245">
            <v>0</v>
          </cell>
          <cell r="O245">
            <v>0</v>
          </cell>
          <cell r="P245">
            <v>0</v>
          </cell>
          <cell r="R245">
            <v>0</v>
          </cell>
          <cell r="S245">
            <v>0</v>
          </cell>
          <cell r="T245">
            <v>0</v>
          </cell>
          <cell r="V245">
            <v>0</v>
          </cell>
          <cell r="W245">
            <v>0</v>
          </cell>
          <cell r="X245">
            <v>0</v>
          </cell>
        </row>
        <row r="246">
          <cell r="A246">
            <v>0</v>
          </cell>
          <cell r="B246">
            <v>0</v>
          </cell>
          <cell r="C246">
            <v>0</v>
          </cell>
          <cell r="D246">
            <v>0</v>
          </cell>
          <cell r="E246">
            <v>0</v>
          </cell>
          <cell r="F246">
            <v>0</v>
          </cell>
          <cell r="G246">
            <v>0</v>
          </cell>
          <cell r="H246">
            <v>0</v>
          </cell>
          <cell r="J246">
            <v>0</v>
          </cell>
          <cell r="K246">
            <v>0</v>
          </cell>
          <cell r="L246">
            <v>0</v>
          </cell>
          <cell r="N246">
            <v>0</v>
          </cell>
          <cell r="O246">
            <v>0</v>
          </cell>
          <cell r="P246">
            <v>0</v>
          </cell>
          <cell r="R246">
            <v>0</v>
          </cell>
          <cell r="S246">
            <v>0</v>
          </cell>
          <cell r="T246">
            <v>0</v>
          </cell>
          <cell r="V246">
            <v>0</v>
          </cell>
          <cell r="W246">
            <v>0</v>
          </cell>
          <cell r="X246">
            <v>0</v>
          </cell>
        </row>
        <row r="247">
          <cell r="A247">
            <v>0</v>
          </cell>
          <cell r="B247">
            <v>0</v>
          </cell>
          <cell r="C247">
            <v>0</v>
          </cell>
          <cell r="D247">
            <v>0</v>
          </cell>
          <cell r="E247">
            <v>0</v>
          </cell>
          <cell r="F247">
            <v>0</v>
          </cell>
          <cell r="G247">
            <v>0</v>
          </cell>
          <cell r="H247">
            <v>0</v>
          </cell>
          <cell r="J247">
            <v>0</v>
          </cell>
          <cell r="K247">
            <v>0</v>
          </cell>
          <cell r="L247">
            <v>0</v>
          </cell>
          <cell r="N247">
            <v>0</v>
          </cell>
          <cell r="O247">
            <v>0</v>
          </cell>
          <cell r="P247">
            <v>0</v>
          </cell>
          <cell r="R247">
            <v>0</v>
          </cell>
          <cell r="S247">
            <v>0</v>
          </cell>
          <cell r="T247">
            <v>0</v>
          </cell>
          <cell r="V247">
            <v>0</v>
          </cell>
          <cell r="W247">
            <v>0</v>
          </cell>
          <cell r="X247">
            <v>0</v>
          </cell>
        </row>
        <row r="248">
          <cell r="A248">
            <v>0</v>
          </cell>
          <cell r="B248">
            <v>0</v>
          </cell>
          <cell r="C248">
            <v>0</v>
          </cell>
          <cell r="D248">
            <v>0</v>
          </cell>
          <cell r="E248">
            <v>0</v>
          </cell>
          <cell r="F248">
            <v>0</v>
          </cell>
          <cell r="G248">
            <v>0</v>
          </cell>
          <cell r="H248">
            <v>0</v>
          </cell>
          <cell r="J248">
            <v>0</v>
          </cell>
          <cell r="K248">
            <v>0</v>
          </cell>
          <cell r="L248">
            <v>0</v>
          </cell>
          <cell r="N248">
            <v>0</v>
          </cell>
          <cell r="O248">
            <v>0</v>
          </cell>
          <cell r="P248">
            <v>0</v>
          </cell>
          <cell r="R248">
            <v>0</v>
          </cell>
          <cell r="S248">
            <v>0</v>
          </cell>
          <cell r="T248">
            <v>0</v>
          </cell>
          <cell r="V248">
            <v>0</v>
          </cell>
          <cell r="W248">
            <v>0</v>
          </cell>
          <cell r="X248">
            <v>0</v>
          </cell>
        </row>
        <row r="249">
          <cell r="A249">
            <v>0</v>
          </cell>
          <cell r="B249">
            <v>0</v>
          </cell>
          <cell r="C249">
            <v>0</v>
          </cell>
          <cell r="D249">
            <v>0</v>
          </cell>
          <cell r="E249">
            <v>0</v>
          </cell>
          <cell r="F249">
            <v>0</v>
          </cell>
          <cell r="G249">
            <v>0</v>
          </cell>
          <cell r="H249">
            <v>0</v>
          </cell>
          <cell r="J249">
            <v>0</v>
          </cell>
          <cell r="K249">
            <v>0</v>
          </cell>
          <cell r="L249">
            <v>0</v>
          </cell>
          <cell r="N249">
            <v>0</v>
          </cell>
          <cell r="O249">
            <v>0</v>
          </cell>
          <cell r="P249">
            <v>0</v>
          </cell>
          <cell r="R249">
            <v>0</v>
          </cell>
          <cell r="S249">
            <v>0</v>
          </cell>
          <cell r="T249">
            <v>0</v>
          </cell>
          <cell r="V249">
            <v>0</v>
          </cell>
          <cell r="W249">
            <v>0</v>
          </cell>
          <cell r="X249">
            <v>0</v>
          </cell>
        </row>
        <row r="250">
          <cell r="A250">
            <v>0</v>
          </cell>
          <cell r="B250">
            <v>0</v>
          </cell>
          <cell r="C250">
            <v>0</v>
          </cell>
          <cell r="D250">
            <v>0</v>
          </cell>
          <cell r="E250">
            <v>0</v>
          </cell>
          <cell r="F250">
            <v>0</v>
          </cell>
          <cell r="G250">
            <v>0</v>
          </cell>
          <cell r="H250">
            <v>0</v>
          </cell>
          <cell r="J250">
            <v>0</v>
          </cell>
          <cell r="K250">
            <v>0</v>
          </cell>
          <cell r="L250">
            <v>0</v>
          </cell>
          <cell r="N250">
            <v>0</v>
          </cell>
          <cell r="O250">
            <v>0</v>
          </cell>
          <cell r="P250">
            <v>0</v>
          </cell>
          <cell r="R250">
            <v>0</v>
          </cell>
          <cell r="S250">
            <v>0</v>
          </cell>
          <cell r="T250">
            <v>0</v>
          </cell>
          <cell r="V250">
            <v>0</v>
          </cell>
          <cell r="W250">
            <v>0</v>
          </cell>
          <cell r="X250">
            <v>0</v>
          </cell>
        </row>
        <row r="251">
          <cell r="A251">
            <v>0</v>
          </cell>
          <cell r="B251">
            <v>0</v>
          </cell>
          <cell r="C251">
            <v>0</v>
          </cell>
          <cell r="D251">
            <v>0</v>
          </cell>
          <cell r="E251">
            <v>0</v>
          </cell>
          <cell r="F251">
            <v>0</v>
          </cell>
          <cell r="G251">
            <v>0</v>
          </cell>
          <cell r="H251">
            <v>0</v>
          </cell>
          <cell r="J251">
            <v>0</v>
          </cell>
          <cell r="K251">
            <v>0</v>
          </cell>
          <cell r="L251">
            <v>0</v>
          </cell>
          <cell r="N251">
            <v>0</v>
          </cell>
          <cell r="O251">
            <v>0</v>
          </cell>
          <cell r="P251">
            <v>0</v>
          </cell>
          <cell r="R251">
            <v>0</v>
          </cell>
          <cell r="S251">
            <v>0</v>
          </cell>
          <cell r="T251">
            <v>0</v>
          </cell>
          <cell r="V251">
            <v>0</v>
          </cell>
          <cell r="W251">
            <v>0</v>
          </cell>
          <cell r="X251">
            <v>0</v>
          </cell>
        </row>
        <row r="252">
          <cell r="A252">
            <v>0</v>
          </cell>
          <cell r="B252">
            <v>0</v>
          </cell>
          <cell r="C252">
            <v>0</v>
          </cell>
          <cell r="D252">
            <v>0</v>
          </cell>
          <cell r="E252">
            <v>0</v>
          </cell>
          <cell r="F252">
            <v>0</v>
          </cell>
          <cell r="G252">
            <v>0</v>
          </cell>
          <cell r="H252">
            <v>0</v>
          </cell>
          <cell r="J252">
            <v>0</v>
          </cell>
          <cell r="K252">
            <v>0</v>
          </cell>
          <cell r="L252">
            <v>0</v>
          </cell>
          <cell r="N252">
            <v>0</v>
          </cell>
          <cell r="O252">
            <v>0</v>
          </cell>
          <cell r="P252">
            <v>0</v>
          </cell>
          <cell r="R252">
            <v>0</v>
          </cell>
          <cell r="S252">
            <v>0</v>
          </cell>
          <cell r="T252">
            <v>0</v>
          </cell>
          <cell r="V252">
            <v>0</v>
          </cell>
          <cell r="W252">
            <v>0</v>
          </cell>
          <cell r="X252">
            <v>0</v>
          </cell>
        </row>
        <row r="253">
          <cell r="A253">
            <v>0</v>
          </cell>
          <cell r="B253">
            <v>0</v>
          </cell>
          <cell r="C253">
            <v>0</v>
          </cell>
          <cell r="D253">
            <v>0</v>
          </cell>
          <cell r="E253">
            <v>0</v>
          </cell>
          <cell r="F253">
            <v>0</v>
          </cell>
          <cell r="G253">
            <v>0</v>
          </cell>
          <cell r="H253">
            <v>0</v>
          </cell>
          <cell r="J253">
            <v>0</v>
          </cell>
          <cell r="K253">
            <v>0</v>
          </cell>
          <cell r="L253">
            <v>0</v>
          </cell>
          <cell r="N253">
            <v>0</v>
          </cell>
          <cell r="O253">
            <v>0</v>
          </cell>
          <cell r="P253">
            <v>0</v>
          </cell>
          <cell r="R253">
            <v>0</v>
          </cell>
          <cell r="S253">
            <v>0</v>
          </cell>
          <cell r="T253">
            <v>0</v>
          </cell>
          <cell r="V253">
            <v>0</v>
          </cell>
          <cell r="W253">
            <v>0</v>
          </cell>
          <cell r="X253">
            <v>0</v>
          </cell>
        </row>
        <row r="254">
          <cell r="A254">
            <v>0</v>
          </cell>
          <cell r="B254">
            <v>0</v>
          </cell>
          <cell r="C254">
            <v>0</v>
          </cell>
          <cell r="D254">
            <v>0</v>
          </cell>
          <cell r="E254">
            <v>0</v>
          </cell>
          <cell r="F254">
            <v>0</v>
          </cell>
          <cell r="G254">
            <v>0</v>
          </cell>
          <cell r="H254">
            <v>0</v>
          </cell>
          <cell r="J254">
            <v>0</v>
          </cell>
          <cell r="K254">
            <v>0</v>
          </cell>
          <cell r="L254">
            <v>0</v>
          </cell>
          <cell r="N254">
            <v>0</v>
          </cell>
          <cell r="O254">
            <v>0</v>
          </cell>
          <cell r="P254">
            <v>0</v>
          </cell>
          <cell r="R254">
            <v>0</v>
          </cell>
          <cell r="S254">
            <v>0</v>
          </cell>
          <cell r="T254">
            <v>0</v>
          </cell>
          <cell r="V254">
            <v>0</v>
          </cell>
          <cell r="W254">
            <v>0</v>
          </cell>
          <cell r="X254">
            <v>0</v>
          </cell>
        </row>
        <row r="255">
          <cell r="A255">
            <v>0</v>
          </cell>
          <cell r="B255">
            <v>0</v>
          </cell>
          <cell r="C255">
            <v>0</v>
          </cell>
          <cell r="D255">
            <v>0</v>
          </cell>
          <cell r="E255">
            <v>0</v>
          </cell>
          <cell r="F255">
            <v>0</v>
          </cell>
          <cell r="G255">
            <v>0</v>
          </cell>
          <cell r="H255">
            <v>0</v>
          </cell>
          <cell r="J255">
            <v>0</v>
          </cell>
          <cell r="K255">
            <v>0</v>
          </cell>
          <cell r="L255">
            <v>0</v>
          </cell>
          <cell r="N255">
            <v>0</v>
          </cell>
          <cell r="O255">
            <v>0</v>
          </cell>
          <cell r="P255">
            <v>0</v>
          </cell>
          <cell r="R255">
            <v>0</v>
          </cell>
          <cell r="S255">
            <v>0</v>
          </cell>
          <cell r="T255">
            <v>0</v>
          </cell>
          <cell r="V255">
            <v>0</v>
          </cell>
          <cell r="W255">
            <v>0</v>
          </cell>
          <cell r="X255">
            <v>0</v>
          </cell>
        </row>
        <row r="256">
          <cell r="A256">
            <v>0</v>
          </cell>
          <cell r="B256">
            <v>0</v>
          </cell>
          <cell r="C256">
            <v>0</v>
          </cell>
          <cell r="D256">
            <v>0</v>
          </cell>
          <cell r="E256">
            <v>0</v>
          </cell>
          <cell r="F256">
            <v>0</v>
          </cell>
          <cell r="G256">
            <v>0</v>
          </cell>
          <cell r="H256">
            <v>0</v>
          </cell>
          <cell r="J256">
            <v>0</v>
          </cell>
          <cell r="K256">
            <v>0</v>
          </cell>
          <cell r="L256">
            <v>0</v>
          </cell>
          <cell r="N256">
            <v>0</v>
          </cell>
          <cell r="O256">
            <v>0</v>
          </cell>
          <cell r="P256">
            <v>0</v>
          </cell>
          <cell r="R256">
            <v>0</v>
          </cell>
          <cell r="S256">
            <v>0</v>
          </cell>
          <cell r="T256">
            <v>0</v>
          </cell>
          <cell r="V256">
            <v>0</v>
          </cell>
          <cell r="W256">
            <v>0</v>
          </cell>
          <cell r="X256">
            <v>0</v>
          </cell>
        </row>
        <row r="257">
          <cell r="A257">
            <v>0</v>
          </cell>
          <cell r="B257">
            <v>0</v>
          </cell>
          <cell r="C257">
            <v>0</v>
          </cell>
          <cell r="D257">
            <v>0</v>
          </cell>
          <cell r="E257">
            <v>0</v>
          </cell>
          <cell r="F257">
            <v>0</v>
          </cell>
          <cell r="G257">
            <v>0</v>
          </cell>
          <cell r="H257">
            <v>0</v>
          </cell>
          <cell r="J257">
            <v>0</v>
          </cell>
          <cell r="K257">
            <v>0</v>
          </cell>
          <cell r="L257">
            <v>0</v>
          </cell>
          <cell r="N257">
            <v>0</v>
          </cell>
          <cell r="O257">
            <v>0</v>
          </cell>
          <cell r="P257">
            <v>0</v>
          </cell>
          <cell r="R257">
            <v>0</v>
          </cell>
          <cell r="S257">
            <v>0</v>
          </cell>
          <cell r="T257">
            <v>0</v>
          </cell>
          <cell r="V257">
            <v>0</v>
          </cell>
          <cell r="W257">
            <v>0</v>
          </cell>
          <cell r="X257">
            <v>0</v>
          </cell>
        </row>
        <row r="258">
          <cell r="A258">
            <v>0</v>
          </cell>
          <cell r="B258">
            <v>0</v>
          </cell>
          <cell r="C258">
            <v>0</v>
          </cell>
          <cell r="D258">
            <v>0</v>
          </cell>
          <cell r="E258">
            <v>0</v>
          </cell>
          <cell r="F258">
            <v>0</v>
          </cell>
          <cell r="G258">
            <v>0</v>
          </cell>
          <cell r="H258">
            <v>0</v>
          </cell>
          <cell r="J258">
            <v>0</v>
          </cell>
          <cell r="K258">
            <v>0</v>
          </cell>
          <cell r="L258">
            <v>0</v>
          </cell>
          <cell r="N258">
            <v>0</v>
          </cell>
          <cell r="O258">
            <v>0</v>
          </cell>
          <cell r="P258">
            <v>0</v>
          </cell>
          <cell r="R258">
            <v>0</v>
          </cell>
          <cell r="S258">
            <v>0</v>
          </cell>
          <cell r="T258">
            <v>0</v>
          </cell>
          <cell r="V258">
            <v>0</v>
          </cell>
          <cell r="W258">
            <v>0</v>
          </cell>
          <cell r="X258">
            <v>0</v>
          </cell>
        </row>
        <row r="259">
          <cell r="A259">
            <v>0</v>
          </cell>
          <cell r="B259">
            <v>0</v>
          </cell>
          <cell r="C259">
            <v>0</v>
          </cell>
          <cell r="D259">
            <v>0</v>
          </cell>
          <cell r="E259">
            <v>0</v>
          </cell>
          <cell r="F259">
            <v>0</v>
          </cell>
          <cell r="G259">
            <v>0</v>
          </cell>
          <cell r="H259">
            <v>0</v>
          </cell>
          <cell r="J259">
            <v>0</v>
          </cell>
          <cell r="K259">
            <v>0</v>
          </cell>
          <cell r="L259">
            <v>0</v>
          </cell>
          <cell r="N259">
            <v>0</v>
          </cell>
          <cell r="O259">
            <v>0</v>
          </cell>
          <cell r="P259">
            <v>0</v>
          </cell>
          <cell r="R259">
            <v>0</v>
          </cell>
          <cell r="S259">
            <v>0</v>
          </cell>
          <cell r="T259">
            <v>0</v>
          </cell>
          <cell r="V259">
            <v>0</v>
          </cell>
          <cell r="W259">
            <v>0</v>
          </cell>
          <cell r="X259">
            <v>0</v>
          </cell>
        </row>
        <row r="260">
          <cell r="A260">
            <v>0</v>
          </cell>
          <cell r="B260">
            <v>0</v>
          </cell>
          <cell r="C260">
            <v>0</v>
          </cell>
          <cell r="D260">
            <v>0</v>
          </cell>
          <cell r="E260">
            <v>0</v>
          </cell>
          <cell r="F260">
            <v>0</v>
          </cell>
          <cell r="G260">
            <v>0</v>
          </cell>
          <cell r="H260">
            <v>0</v>
          </cell>
          <cell r="J260">
            <v>0</v>
          </cell>
          <cell r="K260">
            <v>0</v>
          </cell>
          <cell r="L260">
            <v>0</v>
          </cell>
          <cell r="N260">
            <v>0</v>
          </cell>
          <cell r="O260">
            <v>0</v>
          </cell>
          <cell r="P260">
            <v>0</v>
          </cell>
          <cell r="R260">
            <v>0</v>
          </cell>
          <cell r="S260">
            <v>0</v>
          </cell>
          <cell r="T260">
            <v>0</v>
          </cell>
          <cell r="V260">
            <v>0</v>
          </cell>
          <cell r="W260">
            <v>0</v>
          </cell>
          <cell r="X260">
            <v>0</v>
          </cell>
        </row>
        <row r="261">
          <cell r="A261">
            <v>0</v>
          </cell>
          <cell r="B261">
            <v>0</v>
          </cell>
          <cell r="C261">
            <v>0</v>
          </cell>
          <cell r="D261">
            <v>0</v>
          </cell>
          <cell r="E261">
            <v>0</v>
          </cell>
          <cell r="F261">
            <v>0</v>
          </cell>
          <cell r="G261">
            <v>0</v>
          </cell>
          <cell r="H261">
            <v>0</v>
          </cell>
          <cell r="J261">
            <v>0</v>
          </cell>
          <cell r="K261">
            <v>0</v>
          </cell>
          <cell r="L261">
            <v>0</v>
          </cell>
          <cell r="N261">
            <v>0</v>
          </cell>
          <cell r="O261">
            <v>0</v>
          </cell>
          <cell r="P261">
            <v>0</v>
          </cell>
          <cell r="R261">
            <v>0</v>
          </cell>
          <cell r="S261">
            <v>0</v>
          </cell>
          <cell r="T261">
            <v>0</v>
          </cell>
          <cell r="V261">
            <v>0</v>
          </cell>
          <cell r="W261">
            <v>0</v>
          </cell>
          <cell r="X261">
            <v>0</v>
          </cell>
        </row>
        <row r="262">
          <cell r="A262">
            <v>0</v>
          </cell>
          <cell r="B262">
            <v>0</v>
          </cell>
          <cell r="C262">
            <v>0</v>
          </cell>
          <cell r="D262">
            <v>0</v>
          </cell>
          <cell r="E262">
            <v>0</v>
          </cell>
          <cell r="F262">
            <v>0</v>
          </cell>
          <cell r="G262">
            <v>0</v>
          </cell>
          <cell r="H262">
            <v>0</v>
          </cell>
          <cell r="J262">
            <v>0</v>
          </cell>
          <cell r="K262">
            <v>0</v>
          </cell>
          <cell r="L262">
            <v>0</v>
          </cell>
          <cell r="N262">
            <v>0</v>
          </cell>
          <cell r="O262">
            <v>0</v>
          </cell>
          <cell r="P262">
            <v>0</v>
          </cell>
          <cell r="R262">
            <v>0</v>
          </cell>
          <cell r="S262">
            <v>0</v>
          </cell>
          <cell r="T262">
            <v>0</v>
          </cell>
          <cell r="V262">
            <v>0</v>
          </cell>
          <cell r="W262">
            <v>0</v>
          </cell>
          <cell r="X262">
            <v>0</v>
          </cell>
        </row>
        <row r="263">
          <cell r="A263">
            <v>0</v>
          </cell>
          <cell r="B263">
            <v>0</v>
          </cell>
          <cell r="C263">
            <v>0</v>
          </cell>
          <cell r="D263">
            <v>0</v>
          </cell>
          <cell r="E263">
            <v>0</v>
          </cell>
          <cell r="F263">
            <v>0</v>
          </cell>
          <cell r="G263">
            <v>0</v>
          </cell>
          <cell r="H263">
            <v>0</v>
          </cell>
          <cell r="J263">
            <v>0</v>
          </cell>
          <cell r="K263">
            <v>0</v>
          </cell>
          <cell r="L263">
            <v>0</v>
          </cell>
          <cell r="N263">
            <v>0</v>
          </cell>
          <cell r="O263">
            <v>0</v>
          </cell>
          <cell r="P263">
            <v>0</v>
          </cell>
          <cell r="R263">
            <v>0</v>
          </cell>
          <cell r="S263">
            <v>0</v>
          </cell>
          <cell r="T263">
            <v>0</v>
          </cell>
          <cell r="V263">
            <v>0</v>
          </cell>
          <cell r="W263">
            <v>0</v>
          </cell>
          <cell r="X263">
            <v>0</v>
          </cell>
        </row>
        <row r="264">
          <cell r="A264">
            <v>0</v>
          </cell>
          <cell r="B264">
            <v>0</v>
          </cell>
          <cell r="C264">
            <v>0</v>
          </cell>
          <cell r="D264">
            <v>0</v>
          </cell>
          <cell r="E264">
            <v>0</v>
          </cell>
          <cell r="F264">
            <v>0</v>
          </cell>
          <cell r="G264">
            <v>0</v>
          </cell>
          <cell r="H264">
            <v>0</v>
          </cell>
          <cell r="J264">
            <v>0</v>
          </cell>
          <cell r="K264">
            <v>0</v>
          </cell>
          <cell r="L264">
            <v>0</v>
          </cell>
          <cell r="N264">
            <v>0</v>
          </cell>
          <cell r="O264">
            <v>0</v>
          </cell>
          <cell r="P264">
            <v>0</v>
          </cell>
          <cell r="R264">
            <v>0</v>
          </cell>
          <cell r="S264">
            <v>0</v>
          </cell>
          <cell r="T264">
            <v>0</v>
          </cell>
          <cell r="V264">
            <v>0</v>
          </cell>
          <cell r="W264">
            <v>0</v>
          </cell>
          <cell r="X264">
            <v>0</v>
          </cell>
        </row>
        <row r="265">
          <cell r="A265">
            <v>0</v>
          </cell>
          <cell r="B265">
            <v>0</v>
          </cell>
          <cell r="C265">
            <v>0</v>
          </cell>
          <cell r="D265">
            <v>0</v>
          </cell>
          <cell r="E265">
            <v>0</v>
          </cell>
          <cell r="F265">
            <v>0</v>
          </cell>
          <cell r="G265">
            <v>0</v>
          </cell>
          <cell r="H265">
            <v>0</v>
          </cell>
          <cell r="J265">
            <v>0</v>
          </cell>
          <cell r="K265">
            <v>0</v>
          </cell>
          <cell r="L265">
            <v>0</v>
          </cell>
          <cell r="N265">
            <v>0</v>
          </cell>
          <cell r="O265">
            <v>0</v>
          </cell>
          <cell r="P265">
            <v>0</v>
          </cell>
          <cell r="R265">
            <v>0</v>
          </cell>
          <cell r="S265">
            <v>0</v>
          </cell>
          <cell r="T265">
            <v>0</v>
          </cell>
          <cell r="V265">
            <v>0</v>
          </cell>
          <cell r="W265">
            <v>0</v>
          </cell>
          <cell r="X265">
            <v>0</v>
          </cell>
        </row>
        <row r="266">
          <cell r="A266">
            <v>0</v>
          </cell>
          <cell r="B266">
            <v>0</v>
          </cell>
          <cell r="C266">
            <v>0</v>
          </cell>
          <cell r="D266">
            <v>0</v>
          </cell>
          <cell r="E266">
            <v>0</v>
          </cell>
          <cell r="F266">
            <v>0</v>
          </cell>
          <cell r="G266">
            <v>0</v>
          </cell>
          <cell r="H266">
            <v>0</v>
          </cell>
          <cell r="J266">
            <v>0</v>
          </cell>
          <cell r="K266">
            <v>0</v>
          </cell>
          <cell r="L266">
            <v>0</v>
          </cell>
          <cell r="N266">
            <v>0</v>
          </cell>
          <cell r="O266">
            <v>0</v>
          </cell>
          <cell r="P266">
            <v>0</v>
          </cell>
          <cell r="R266">
            <v>0</v>
          </cell>
          <cell r="S266">
            <v>0</v>
          </cell>
          <cell r="T266">
            <v>0</v>
          </cell>
          <cell r="V266">
            <v>0</v>
          </cell>
          <cell r="W266">
            <v>0</v>
          </cell>
          <cell r="X266">
            <v>0</v>
          </cell>
        </row>
        <row r="267">
          <cell r="A267">
            <v>0</v>
          </cell>
          <cell r="B267">
            <v>0</v>
          </cell>
          <cell r="C267">
            <v>0</v>
          </cell>
          <cell r="D267">
            <v>0</v>
          </cell>
          <cell r="E267">
            <v>0</v>
          </cell>
          <cell r="F267">
            <v>0</v>
          </cell>
          <cell r="G267">
            <v>0</v>
          </cell>
          <cell r="H267">
            <v>0</v>
          </cell>
          <cell r="J267">
            <v>0</v>
          </cell>
          <cell r="K267">
            <v>0</v>
          </cell>
          <cell r="L267">
            <v>0</v>
          </cell>
          <cell r="N267">
            <v>0</v>
          </cell>
          <cell r="O267">
            <v>0</v>
          </cell>
          <cell r="P267">
            <v>0</v>
          </cell>
          <cell r="R267">
            <v>0</v>
          </cell>
          <cell r="S267">
            <v>0</v>
          </cell>
          <cell r="T267">
            <v>0</v>
          </cell>
          <cell r="V267">
            <v>0</v>
          </cell>
          <cell r="W267">
            <v>0</v>
          </cell>
          <cell r="X267">
            <v>0</v>
          </cell>
        </row>
        <row r="268">
          <cell r="A268">
            <v>0</v>
          </cell>
          <cell r="B268">
            <v>0</v>
          </cell>
          <cell r="C268">
            <v>0</v>
          </cell>
          <cell r="D268">
            <v>0</v>
          </cell>
          <cell r="E268">
            <v>0</v>
          </cell>
          <cell r="F268">
            <v>0</v>
          </cell>
          <cell r="G268">
            <v>0</v>
          </cell>
          <cell r="H268">
            <v>0</v>
          </cell>
          <cell r="J268">
            <v>0</v>
          </cell>
          <cell r="K268">
            <v>0</v>
          </cell>
          <cell r="L268">
            <v>0</v>
          </cell>
          <cell r="N268">
            <v>0</v>
          </cell>
          <cell r="O268">
            <v>0</v>
          </cell>
          <cell r="P268">
            <v>0</v>
          </cell>
          <cell r="R268">
            <v>0</v>
          </cell>
          <cell r="S268">
            <v>0</v>
          </cell>
          <cell r="T268">
            <v>0</v>
          </cell>
          <cell r="V268">
            <v>0</v>
          </cell>
          <cell r="W268">
            <v>0</v>
          </cell>
          <cell r="X268">
            <v>0</v>
          </cell>
        </row>
        <row r="269">
          <cell r="A269">
            <v>0</v>
          </cell>
          <cell r="B269">
            <v>0</v>
          </cell>
          <cell r="C269">
            <v>0</v>
          </cell>
          <cell r="D269">
            <v>0</v>
          </cell>
          <cell r="E269">
            <v>0</v>
          </cell>
          <cell r="F269">
            <v>0</v>
          </cell>
          <cell r="G269">
            <v>0</v>
          </cell>
          <cell r="H269">
            <v>0</v>
          </cell>
          <cell r="J269">
            <v>0</v>
          </cell>
          <cell r="K269">
            <v>0</v>
          </cell>
          <cell r="L269">
            <v>0</v>
          </cell>
          <cell r="N269">
            <v>0</v>
          </cell>
          <cell r="O269">
            <v>0</v>
          </cell>
          <cell r="P269">
            <v>0</v>
          </cell>
          <cell r="R269">
            <v>0</v>
          </cell>
          <cell r="S269">
            <v>0</v>
          </cell>
          <cell r="T269">
            <v>0</v>
          </cell>
          <cell r="V269">
            <v>0</v>
          </cell>
          <cell r="W269">
            <v>0</v>
          </cell>
          <cell r="X269">
            <v>0</v>
          </cell>
        </row>
        <row r="270">
          <cell r="A270">
            <v>0</v>
          </cell>
          <cell r="B270">
            <v>0</v>
          </cell>
          <cell r="C270">
            <v>0</v>
          </cell>
          <cell r="D270">
            <v>0</v>
          </cell>
          <cell r="E270">
            <v>0</v>
          </cell>
          <cell r="F270">
            <v>0</v>
          </cell>
          <cell r="G270">
            <v>0</v>
          </cell>
          <cell r="H270">
            <v>0</v>
          </cell>
          <cell r="J270">
            <v>0</v>
          </cell>
          <cell r="K270">
            <v>0</v>
          </cell>
          <cell r="L270">
            <v>0</v>
          </cell>
          <cell r="N270">
            <v>0</v>
          </cell>
          <cell r="O270">
            <v>0</v>
          </cell>
          <cell r="P270">
            <v>0</v>
          </cell>
          <cell r="R270">
            <v>0</v>
          </cell>
          <cell r="S270">
            <v>0</v>
          </cell>
          <cell r="T270">
            <v>0</v>
          </cell>
          <cell r="V270">
            <v>0</v>
          </cell>
          <cell r="W270">
            <v>0</v>
          </cell>
          <cell r="X270">
            <v>0</v>
          </cell>
        </row>
        <row r="271">
          <cell r="A271">
            <v>0</v>
          </cell>
          <cell r="B271">
            <v>0</v>
          </cell>
          <cell r="C271">
            <v>0</v>
          </cell>
          <cell r="D271">
            <v>0</v>
          </cell>
          <cell r="E271">
            <v>0</v>
          </cell>
          <cell r="F271">
            <v>0</v>
          </cell>
          <cell r="G271">
            <v>0</v>
          </cell>
          <cell r="H271">
            <v>0</v>
          </cell>
          <cell r="J271">
            <v>0</v>
          </cell>
          <cell r="K271">
            <v>0</v>
          </cell>
          <cell r="L271">
            <v>0</v>
          </cell>
          <cell r="N271">
            <v>0</v>
          </cell>
          <cell r="O271">
            <v>0</v>
          </cell>
          <cell r="P271">
            <v>0</v>
          </cell>
          <cell r="R271">
            <v>0</v>
          </cell>
          <cell r="S271">
            <v>0</v>
          </cell>
          <cell r="T271">
            <v>0</v>
          </cell>
          <cell r="V271">
            <v>0</v>
          </cell>
          <cell r="W271">
            <v>0</v>
          </cell>
          <cell r="X271">
            <v>0</v>
          </cell>
        </row>
        <row r="272">
          <cell r="A272">
            <v>0</v>
          </cell>
          <cell r="B272">
            <v>0</v>
          </cell>
          <cell r="C272">
            <v>0</v>
          </cell>
          <cell r="D272">
            <v>0</v>
          </cell>
          <cell r="E272">
            <v>0</v>
          </cell>
          <cell r="F272">
            <v>0</v>
          </cell>
          <cell r="G272">
            <v>0</v>
          </cell>
          <cell r="H272">
            <v>0</v>
          </cell>
          <cell r="J272">
            <v>0</v>
          </cell>
          <cell r="K272">
            <v>0</v>
          </cell>
          <cell r="L272">
            <v>0</v>
          </cell>
          <cell r="N272">
            <v>0</v>
          </cell>
          <cell r="O272">
            <v>0</v>
          </cell>
          <cell r="P272">
            <v>0</v>
          </cell>
          <cell r="R272">
            <v>0</v>
          </cell>
          <cell r="S272">
            <v>0</v>
          </cell>
          <cell r="T272">
            <v>0</v>
          </cell>
          <cell r="V272">
            <v>0</v>
          </cell>
          <cell r="W272">
            <v>0</v>
          </cell>
          <cell r="X272">
            <v>0</v>
          </cell>
        </row>
        <row r="273">
          <cell r="A273">
            <v>0</v>
          </cell>
          <cell r="B273">
            <v>0</v>
          </cell>
          <cell r="C273">
            <v>0</v>
          </cell>
          <cell r="D273">
            <v>0</v>
          </cell>
          <cell r="E273">
            <v>0</v>
          </cell>
          <cell r="F273">
            <v>0</v>
          </cell>
          <cell r="G273">
            <v>0</v>
          </cell>
          <cell r="H273">
            <v>0</v>
          </cell>
          <cell r="J273">
            <v>0</v>
          </cell>
          <cell r="K273">
            <v>0</v>
          </cell>
          <cell r="L273">
            <v>0</v>
          </cell>
          <cell r="N273">
            <v>0</v>
          </cell>
          <cell r="O273">
            <v>0</v>
          </cell>
          <cell r="P273">
            <v>0</v>
          </cell>
          <cell r="R273">
            <v>0</v>
          </cell>
          <cell r="S273">
            <v>0</v>
          </cell>
          <cell r="T273">
            <v>0</v>
          </cell>
          <cell r="V273">
            <v>0</v>
          </cell>
          <cell r="W273">
            <v>0</v>
          </cell>
          <cell r="X273">
            <v>0</v>
          </cell>
        </row>
        <row r="274">
          <cell r="A274">
            <v>0</v>
          </cell>
          <cell r="B274">
            <v>0</v>
          </cell>
          <cell r="C274">
            <v>0</v>
          </cell>
          <cell r="D274">
            <v>0</v>
          </cell>
          <cell r="E274">
            <v>0</v>
          </cell>
          <cell r="F274">
            <v>0</v>
          </cell>
          <cell r="G274">
            <v>0</v>
          </cell>
          <cell r="H274">
            <v>0</v>
          </cell>
          <cell r="J274">
            <v>0</v>
          </cell>
          <cell r="K274">
            <v>0</v>
          </cell>
          <cell r="L274">
            <v>0</v>
          </cell>
          <cell r="N274">
            <v>0</v>
          </cell>
          <cell r="O274">
            <v>0</v>
          </cell>
          <cell r="P274">
            <v>0</v>
          </cell>
          <cell r="R274">
            <v>0</v>
          </cell>
          <cell r="S274">
            <v>0</v>
          </cell>
          <cell r="T274">
            <v>0</v>
          </cell>
          <cell r="V274">
            <v>0</v>
          </cell>
          <cell r="W274">
            <v>0</v>
          </cell>
          <cell r="X274">
            <v>0</v>
          </cell>
        </row>
        <row r="275">
          <cell r="A275">
            <v>0</v>
          </cell>
          <cell r="B275">
            <v>0</v>
          </cell>
          <cell r="C275">
            <v>0</v>
          </cell>
          <cell r="D275">
            <v>0</v>
          </cell>
          <cell r="E275">
            <v>0</v>
          </cell>
          <cell r="F275">
            <v>0</v>
          </cell>
          <cell r="G275">
            <v>0</v>
          </cell>
          <cell r="H275">
            <v>0</v>
          </cell>
          <cell r="J275">
            <v>0</v>
          </cell>
          <cell r="K275">
            <v>0</v>
          </cell>
          <cell r="L275">
            <v>0</v>
          </cell>
          <cell r="N275">
            <v>0</v>
          </cell>
          <cell r="O275">
            <v>0</v>
          </cell>
          <cell r="P275">
            <v>0</v>
          </cell>
          <cell r="R275">
            <v>0</v>
          </cell>
          <cell r="S275">
            <v>0</v>
          </cell>
          <cell r="T275">
            <v>0</v>
          </cell>
          <cell r="V275">
            <v>0</v>
          </cell>
          <cell r="W275">
            <v>0</v>
          </cell>
          <cell r="X275">
            <v>0</v>
          </cell>
        </row>
        <row r="276">
          <cell r="A276">
            <v>0</v>
          </cell>
          <cell r="B276">
            <v>0</v>
          </cell>
          <cell r="C276">
            <v>0</v>
          </cell>
          <cell r="D276">
            <v>0</v>
          </cell>
          <cell r="E276">
            <v>0</v>
          </cell>
          <cell r="F276">
            <v>0</v>
          </cell>
          <cell r="G276">
            <v>0</v>
          </cell>
          <cell r="H276">
            <v>0</v>
          </cell>
          <cell r="J276">
            <v>0</v>
          </cell>
          <cell r="K276">
            <v>0</v>
          </cell>
          <cell r="L276">
            <v>0</v>
          </cell>
          <cell r="N276">
            <v>0</v>
          </cell>
          <cell r="O276">
            <v>0</v>
          </cell>
          <cell r="P276">
            <v>0</v>
          </cell>
          <cell r="R276">
            <v>0</v>
          </cell>
          <cell r="S276">
            <v>0</v>
          </cell>
          <cell r="T276">
            <v>0</v>
          </cell>
          <cell r="V276">
            <v>0</v>
          </cell>
          <cell r="W276">
            <v>0</v>
          </cell>
          <cell r="X276">
            <v>0</v>
          </cell>
        </row>
        <row r="277">
          <cell r="A277">
            <v>0</v>
          </cell>
          <cell r="B277">
            <v>0</v>
          </cell>
          <cell r="C277">
            <v>0</v>
          </cell>
          <cell r="D277">
            <v>0</v>
          </cell>
          <cell r="E277">
            <v>0</v>
          </cell>
          <cell r="F277">
            <v>0</v>
          </cell>
          <cell r="G277">
            <v>0</v>
          </cell>
          <cell r="H277">
            <v>0</v>
          </cell>
          <cell r="J277">
            <v>0</v>
          </cell>
          <cell r="K277">
            <v>0</v>
          </cell>
          <cell r="L277">
            <v>0</v>
          </cell>
          <cell r="N277">
            <v>0</v>
          </cell>
          <cell r="O277">
            <v>0</v>
          </cell>
          <cell r="P277">
            <v>0</v>
          </cell>
          <cell r="R277">
            <v>0</v>
          </cell>
          <cell r="S277">
            <v>0</v>
          </cell>
          <cell r="T277">
            <v>0</v>
          </cell>
          <cell r="V277">
            <v>0</v>
          </cell>
          <cell r="W277">
            <v>0</v>
          </cell>
          <cell r="X277">
            <v>0</v>
          </cell>
        </row>
        <row r="278">
          <cell r="A278">
            <v>0</v>
          </cell>
          <cell r="B278">
            <v>0</v>
          </cell>
          <cell r="C278">
            <v>0</v>
          </cell>
          <cell r="D278">
            <v>0</v>
          </cell>
          <cell r="E278">
            <v>0</v>
          </cell>
          <cell r="F278">
            <v>0</v>
          </cell>
          <cell r="G278">
            <v>0</v>
          </cell>
          <cell r="H278">
            <v>0</v>
          </cell>
          <cell r="J278">
            <v>0</v>
          </cell>
          <cell r="K278">
            <v>0</v>
          </cell>
          <cell r="L278">
            <v>0</v>
          </cell>
          <cell r="N278">
            <v>0</v>
          </cell>
          <cell r="O278">
            <v>0</v>
          </cell>
          <cell r="P278">
            <v>0</v>
          </cell>
          <cell r="R278">
            <v>0</v>
          </cell>
          <cell r="S278">
            <v>0</v>
          </cell>
          <cell r="T278">
            <v>0</v>
          </cell>
          <cell r="V278">
            <v>0</v>
          </cell>
          <cell r="W278">
            <v>0</v>
          </cell>
          <cell r="X278">
            <v>0</v>
          </cell>
        </row>
        <row r="279">
          <cell r="A279">
            <v>0</v>
          </cell>
          <cell r="B279">
            <v>0</v>
          </cell>
          <cell r="C279">
            <v>0</v>
          </cell>
          <cell r="D279">
            <v>0</v>
          </cell>
          <cell r="E279">
            <v>0</v>
          </cell>
          <cell r="F279">
            <v>0</v>
          </cell>
          <cell r="G279">
            <v>0</v>
          </cell>
          <cell r="H279">
            <v>0</v>
          </cell>
          <cell r="J279">
            <v>0</v>
          </cell>
          <cell r="K279">
            <v>0</v>
          </cell>
          <cell r="L279">
            <v>0</v>
          </cell>
          <cell r="N279">
            <v>0</v>
          </cell>
          <cell r="O279">
            <v>0</v>
          </cell>
          <cell r="P279">
            <v>0</v>
          </cell>
          <cell r="R279">
            <v>0</v>
          </cell>
          <cell r="S279">
            <v>0</v>
          </cell>
          <cell r="T279">
            <v>0</v>
          </cell>
          <cell r="V279">
            <v>0</v>
          </cell>
          <cell r="W279">
            <v>0</v>
          </cell>
          <cell r="X279">
            <v>0</v>
          </cell>
        </row>
        <row r="280">
          <cell r="A280">
            <v>0</v>
          </cell>
          <cell r="B280">
            <v>0</v>
          </cell>
          <cell r="C280">
            <v>0</v>
          </cell>
          <cell r="D280">
            <v>0</v>
          </cell>
          <cell r="E280">
            <v>0</v>
          </cell>
          <cell r="F280">
            <v>0</v>
          </cell>
          <cell r="G280">
            <v>0</v>
          </cell>
          <cell r="H280">
            <v>0</v>
          </cell>
          <cell r="J280">
            <v>0</v>
          </cell>
          <cell r="K280">
            <v>0</v>
          </cell>
          <cell r="L280">
            <v>0</v>
          </cell>
          <cell r="N280">
            <v>0</v>
          </cell>
          <cell r="O280">
            <v>0</v>
          </cell>
          <cell r="P280">
            <v>0</v>
          </cell>
          <cell r="R280">
            <v>0</v>
          </cell>
          <cell r="S280">
            <v>0</v>
          </cell>
          <cell r="T280">
            <v>0</v>
          </cell>
          <cell r="V280">
            <v>0</v>
          </cell>
          <cell r="W280">
            <v>0</v>
          </cell>
          <cell r="X280">
            <v>0</v>
          </cell>
        </row>
        <row r="281">
          <cell r="A281">
            <v>0</v>
          </cell>
          <cell r="B281">
            <v>0</v>
          </cell>
          <cell r="C281">
            <v>0</v>
          </cell>
          <cell r="D281">
            <v>0</v>
          </cell>
          <cell r="E281">
            <v>0</v>
          </cell>
          <cell r="F281">
            <v>0</v>
          </cell>
          <cell r="G281">
            <v>0</v>
          </cell>
          <cell r="H281">
            <v>0</v>
          </cell>
          <cell r="J281">
            <v>0</v>
          </cell>
          <cell r="K281">
            <v>0</v>
          </cell>
          <cell r="L281">
            <v>0</v>
          </cell>
          <cell r="N281">
            <v>0</v>
          </cell>
          <cell r="O281">
            <v>0</v>
          </cell>
          <cell r="P281">
            <v>0</v>
          </cell>
          <cell r="R281">
            <v>0</v>
          </cell>
          <cell r="S281">
            <v>0</v>
          </cell>
          <cell r="T281">
            <v>0</v>
          </cell>
          <cell r="V281">
            <v>0</v>
          </cell>
          <cell r="W281">
            <v>0</v>
          </cell>
          <cell r="X281">
            <v>0</v>
          </cell>
        </row>
        <row r="282">
          <cell r="A282">
            <v>0</v>
          </cell>
          <cell r="B282">
            <v>0</v>
          </cell>
          <cell r="C282">
            <v>0</v>
          </cell>
          <cell r="D282">
            <v>0</v>
          </cell>
          <cell r="E282">
            <v>0</v>
          </cell>
          <cell r="F282">
            <v>0</v>
          </cell>
          <cell r="G282">
            <v>0</v>
          </cell>
          <cell r="H282">
            <v>0</v>
          </cell>
          <cell r="J282">
            <v>0</v>
          </cell>
          <cell r="K282">
            <v>0</v>
          </cell>
          <cell r="L282">
            <v>0</v>
          </cell>
          <cell r="N282">
            <v>0</v>
          </cell>
          <cell r="O282">
            <v>0</v>
          </cell>
          <cell r="P282">
            <v>0</v>
          </cell>
          <cell r="R282">
            <v>0</v>
          </cell>
          <cell r="S282">
            <v>0</v>
          </cell>
          <cell r="T282">
            <v>0</v>
          </cell>
          <cell r="V282">
            <v>0</v>
          </cell>
          <cell r="W282">
            <v>0</v>
          </cell>
          <cell r="X282">
            <v>0</v>
          </cell>
        </row>
        <row r="283">
          <cell r="A283">
            <v>0</v>
          </cell>
          <cell r="B283">
            <v>0</v>
          </cell>
          <cell r="C283">
            <v>0</v>
          </cell>
          <cell r="D283">
            <v>0</v>
          </cell>
          <cell r="E283">
            <v>0</v>
          </cell>
          <cell r="F283">
            <v>0</v>
          </cell>
          <cell r="G283">
            <v>0</v>
          </cell>
          <cell r="H283">
            <v>0</v>
          </cell>
          <cell r="J283">
            <v>0</v>
          </cell>
          <cell r="K283">
            <v>0</v>
          </cell>
          <cell r="L283">
            <v>0</v>
          </cell>
          <cell r="N283">
            <v>0</v>
          </cell>
          <cell r="O283">
            <v>0</v>
          </cell>
          <cell r="P283">
            <v>0</v>
          </cell>
          <cell r="R283">
            <v>0</v>
          </cell>
          <cell r="S283">
            <v>0</v>
          </cell>
          <cell r="T283">
            <v>0</v>
          </cell>
          <cell r="V283">
            <v>0</v>
          </cell>
          <cell r="W283">
            <v>0</v>
          </cell>
          <cell r="X283">
            <v>0</v>
          </cell>
        </row>
        <row r="284">
          <cell r="A284">
            <v>0</v>
          </cell>
          <cell r="B284">
            <v>0</v>
          </cell>
          <cell r="C284">
            <v>0</v>
          </cell>
          <cell r="D284">
            <v>0</v>
          </cell>
          <cell r="E284">
            <v>0</v>
          </cell>
          <cell r="F284">
            <v>0</v>
          </cell>
          <cell r="G284">
            <v>0</v>
          </cell>
          <cell r="H284">
            <v>0</v>
          </cell>
          <cell r="J284">
            <v>0</v>
          </cell>
          <cell r="K284">
            <v>0</v>
          </cell>
          <cell r="L284">
            <v>0</v>
          </cell>
          <cell r="N284">
            <v>0</v>
          </cell>
          <cell r="O284">
            <v>0</v>
          </cell>
          <cell r="P284">
            <v>0</v>
          </cell>
          <cell r="R284">
            <v>0</v>
          </cell>
          <cell r="S284">
            <v>0</v>
          </cell>
          <cell r="T284">
            <v>0</v>
          </cell>
          <cell r="V284">
            <v>0</v>
          </cell>
          <cell r="W284">
            <v>0</v>
          </cell>
          <cell r="X284">
            <v>0</v>
          </cell>
        </row>
        <row r="285">
          <cell r="A285">
            <v>0</v>
          </cell>
          <cell r="B285">
            <v>0</v>
          </cell>
          <cell r="C285">
            <v>0</v>
          </cell>
          <cell r="D285">
            <v>0</v>
          </cell>
          <cell r="E285">
            <v>0</v>
          </cell>
          <cell r="F285">
            <v>0</v>
          </cell>
          <cell r="G285">
            <v>0</v>
          </cell>
          <cell r="H285">
            <v>0</v>
          </cell>
          <cell r="J285">
            <v>0</v>
          </cell>
          <cell r="K285">
            <v>0</v>
          </cell>
          <cell r="L285">
            <v>0</v>
          </cell>
          <cell r="N285">
            <v>0</v>
          </cell>
          <cell r="O285">
            <v>0</v>
          </cell>
          <cell r="P285">
            <v>0</v>
          </cell>
          <cell r="R285">
            <v>0</v>
          </cell>
          <cell r="S285">
            <v>0</v>
          </cell>
          <cell r="T285">
            <v>0</v>
          </cell>
          <cell r="V285">
            <v>0</v>
          </cell>
          <cell r="W285">
            <v>0</v>
          </cell>
          <cell r="X285">
            <v>0</v>
          </cell>
        </row>
        <row r="286">
          <cell r="A286">
            <v>0</v>
          </cell>
          <cell r="B286">
            <v>0</v>
          </cell>
          <cell r="C286">
            <v>0</v>
          </cell>
          <cell r="D286">
            <v>0</v>
          </cell>
          <cell r="E286">
            <v>0</v>
          </cell>
          <cell r="F286">
            <v>0</v>
          </cell>
          <cell r="G286">
            <v>0</v>
          </cell>
          <cell r="H286">
            <v>0</v>
          </cell>
          <cell r="J286">
            <v>0</v>
          </cell>
          <cell r="K286">
            <v>0</v>
          </cell>
          <cell r="L286">
            <v>0</v>
          </cell>
          <cell r="N286">
            <v>0</v>
          </cell>
          <cell r="O286">
            <v>0</v>
          </cell>
          <cell r="P286">
            <v>0</v>
          </cell>
          <cell r="R286">
            <v>0</v>
          </cell>
          <cell r="S286">
            <v>0</v>
          </cell>
          <cell r="T286">
            <v>0</v>
          </cell>
          <cell r="V286">
            <v>0</v>
          </cell>
          <cell r="W286">
            <v>0</v>
          </cell>
          <cell r="X286">
            <v>0</v>
          </cell>
        </row>
        <row r="287">
          <cell r="A287">
            <v>0</v>
          </cell>
          <cell r="B287">
            <v>0</v>
          </cell>
          <cell r="C287">
            <v>0</v>
          </cell>
          <cell r="D287">
            <v>0</v>
          </cell>
          <cell r="E287">
            <v>0</v>
          </cell>
          <cell r="F287">
            <v>0</v>
          </cell>
          <cell r="G287">
            <v>0</v>
          </cell>
          <cell r="H287">
            <v>0</v>
          </cell>
          <cell r="J287">
            <v>0</v>
          </cell>
          <cell r="K287">
            <v>0</v>
          </cell>
          <cell r="L287">
            <v>0</v>
          </cell>
          <cell r="N287">
            <v>0</v>
          </cell>
          <cell r="O287">
            <v>0</v>
          </cell>
          <cell r="P287">
            <v>0</v>
          </cell>
          <cell r="R287">
            <v>0</v>
          </cell>
          <cell r="S287">
            <v>0</v>
          </cell>
          <cell r="T287">
            <v>0</v>
          </cell>
          <cell r="V287">
            <v>0</v>
          </cell>
          <cell r="W287">
            <v>0</v>
          </cell>
          <cell r="X287">
            <v>0</v>
          </cell>
        </row>
        <row r="288">
          <cell r="A288">
            <v>0</v>
          </cell>
          <cell r="B288">
            <v>0</v>
          </cell>
          <cell r="C288">
            <v>0</v>
          </cell>
          <cell r="D288">
            <v>0</v>
          </cell>
          <cell r="E288">
            <v>0</v>
          </cell>
          <cell r="F288">
            <v>0</v>
          </cell>
          <cell r="G288">
            <v>0</v>
          </cell>
          <cell r="H288">
            <v>0</v>
          </cell>
          <cell r="J288">
            <v>0</v>
          </cell>
          <cell r="K288">
            <v>0</v>
          </cell>
          <cell r="L288">
            <v>0</v>
          </cell>
          <cell r="N288">
            <v>0</v>
          </cell>
          <cell r="O288">
            <v>0</v>
          </cell>
          <cell r="P288">
            <v>0</v>
          </cell>
          <cell r="R288">
            <v>0</v>
          </cell>
          <cell r="S288">
            <v>0</v>
          </cell>
          <cell r="T288">
            <v>0</v>
          </cell>
          <cell r="V288">
            <v>0</v>
          </cell>
          <cell r="W288">
            <v>0</v>
          </cell>
          <cell r="X288">
            <v>0</v>
          </cell>
        </row>
        <row r="289">
          <cell r="A289">
            <v>0</v>
          </cell>
          <cell r="B289">
            <v>0</v>
          </cell>
          <cell r="C289">
            <v>0</v>
          </cell>
          <cell r="D289">
            <v>0</v>
          </cell>
          <cell r="E289">
            <v>0</v>
          </cell>
          <cell r="F289">
            <v>0</v>
          </cell>
          <cell r="G289">
            <v>0</v>
          </cell>
          <cell r="H289">
            <v>0</v>
          </cell>
          <cell r="J289">
            <v>0</v>
          </cell>
          <cell r="K289">
            <v>0</v>
          </cell>
          <cell r="L289">
            <v>0</v>
          </cell>
          <cell r="N289">
            <v>0</v>
          </cell>
          <cell r="O289">
            <v>0</v>
          </cell>
          <cell r="P289">
            <v>0</v>
          </cell>
          <cell r="R289">
            <v>0</v>
          </cell>
          <cell r="S289">
            <v>0</v>
          </cell>
          <cell r="T289">
            <v>0</v>
          </cell>
          <cell r="V289">
            <v>0</v>
          </cell>
          <cell r="W289">
            <v>0</v>
          </cell>
          <cell r="X289">
            <v>0</v>
          </cell>
        </row>
        <row r="290">
          <cell r="A290">
            <v>0</v>
          </cell>
          <cell r="B290">
            <v>0</v>
          </cell>
          <cell r="C290">
            <v>0</v>
          </cell>
          <cell r="D290">
            <v>0</v>
          </cell>
          <cell r="E290">
            <v>0</v>
          </cell>
          <cell r="F290">
            <v>0</v>
          </cell>
          <cell r="G290">
            <v>0</v>
          </cell>
          <cell r="H290">
            <v>0</v>
          </cell>
          <cell r="J290">
            <v>0</v>
          </cell>
          <cell r="K290">
            <v>0</v>
          </cell>
          <cell r="L290">
            <v>0</v>
          </cell>
          <cell r="N290">
            <v>0</v>
          </cell>
          <cell r="O290">
            <v>0</v>
          </cell>
          <cell r="P290">
            <v>0</v>
          </cell>
          <cell r="R290">
            <v>0</v>
          </cell>
          <cell r="S290">
            <v>0</v>
          </cell>
          <cell r="T290">
            <v>0</v>
          </cell>
          <cell r="V290">
            <v>0</v>
          </cell>
          <cell r="W290">
            <v>0</v>
          </cell>
          <cell r="X290">
            <v>0</v>
          </cell>
        </row>
        <row r="291">
          <cell r="A291">
            <v>0</v>
          </cell>
          <cell r="B291">
            <v>0</v>
          </cell>
          <cell r="C291">
            <v>0</v>
          </cell>
          <cell r="D291">
            <v>0</v>
          </cell>
          <cell r="E291">
            <v>0</v>
          </cell>
          <cell r="F291">
            <v>0</v>
          </cell>
          <cell r="G291">
            <v>0</v>
          </cell>
          <cell r="H291">
            <v>0</v>
          </cell>
          <cell r="J291">
            <v>0</v>
          </cell>
          <cell r="K291">
            <v>0</v>
          </cell>
          <cell r="L291">
            <v>0</v>
          </cell>
          <cell r="N291">
            <v>0</v>
          </cell>
          <cell r="O291">
            <v>0</v>
          </cell>
          <cell r="P291">
            <v>0</v>
          </cell>
          <cell r="R291">
            <v>0</v>
          </cell>
          <cell r="S291">
            <v>0</v>
          </cell>
          <cell r="T291">
            <v>0</v>
          </cell>
          <cell r="V291">
            <v>0</v>
          </cell>
          <cell r="W291">
            <v>0</v>
          </cell>
          <cell r="X291">
            <v>0</v>
          </cell>
        </row>
        <row r="292">
          <cell r="A292">
            <v>0</v>
          </cell>
          <cell r="B292">
            <v>0</v>
          </cell>
          <cell r="C292">
            <v>0</v>
          </cell>
          <cell r="D292">
            <v>0</v>
          </cell>
          <cell r="E292">
            <v>0</v>
          </cell>
          <cell r="F292">
            <v>0</v>
          </cell>
          <cell r="G292">
            <v>0</v>
          </cell>
          <cell r="H292">
            <v>0</v>
          </cell>
          <cell r="J292">
            <v>0</v>
          </cell>
          <cell r="K292">
            <v>0</v>
          </cell>
          <cell r="L292">
            <v>0</v>
          </cell>
          <cell r="N292">
            <v>0</v>
          </cell>
          <cell r="O292">
            <v>0</v>
          </cell>
          <cell r="P292">
            <v>0</v>
          </cell>
          <cell r="R292">
            <v>0</v>
          </cell>
          <cell r="S292">
            <v>0</v>
          </cell>
          <cell r="T292">
            <v>0</v>
          </cell>
          <cell r="V292">
            <v>0</v>
          </cell>
          <cell r="W292">
            <v>0</v>
          </cell>
          <cell r="X292">
            <v>0</v>
          </cell>
        </row>
        <row r="293">
          <cell r="A293">
            <v>0</v>
          </cell>
          <cell r="B293">
            <v>0</v>
          </cell>
          <cell r="C293">
            <v>0</v>
          </cell>
          <cell r="D293">
            <v>0</v>
          </cell>
          <cell r="E293">
            <v>0</v>
          </cell>
          <cell r="F293">
            <v>0</v>
          </cell>
          <cell r="G293">
            <v>0</v>
          </cell>
          <cell r="H293">
            <v>0</v>
          </cell>
          <cell r="J293">
            <v>0</v>
          </cell>
          <cell r="K293">
            <v>0</v>
          </cell>
          <cell r="L293">
            <v>0</v>
          </cell>
          <cell r="N293">
            <v>0</v>
          </cell>
          <cell r="O293">
            <v>0</v>
          </cell>
          <cell r="P293">
            <v>0</v>
          </cell>
          <cell r="R293">
            <v>0</v>
          </cell>
          <cell r="S293">
            <v>0</v>
          </cell>
          <cell r="T293">
            <v>0</v>
          </cell>
          <cell r="V293">
            <v>0</v>
          </cell>
          <cell r="W293">
            <v>0</v>
          </cell>
          <cell r="X293">
            <v>0</v>
          </cell>
        </row>
        <row r="294">
          <cell r="A294">
            <v>0</v>
          </cell>
          <cell r="B294">
            <v>0</v>
          </cell>
          <cell r="C294">
            <v>0</v>
          </cell>
          <cell r="D294">
            <v>0</v>
          </cell>
          <cell r="E294">
            <v>0</v>
          </cell>
          <cell r="F294">
            <v>0</v>
          </cell>
          <cell r="G294">
            <v>0</v>
          </cell>
          <cell r="H294">
            <v>0</v>
          </cell>
          <cell r="J294">
            <v>0</v>
          </cell>
          <cell r="K294">
            <v>0</v>
          </cell>
          <cell r="L294">
            <v>0</v>
          </cell>
          <cell r="N294">
            <v>0</v>
          </cell>
          <cell r="O294">
            <v>0</v>
          </cell>
          <cell r="P294">
            <v>0</v>
          </cell>
          <cell r="R294">
            <v>0</v>
          </cell>
          <cell r="S294">
            <v>0</v>
          </cell>
          <cell r="T294">
            <v>0</v>
          </cell>
          <cell r="V294">
            <v>0</v>
          </cell>
          <cell r="W294">
            <v>0</v>
          </cell>
          <cell r="X294">
            <v>0</v>
          </cell>
        </row>
        <row r="295">
          <cell r="A295">
            <v>0</v>
          </cell>
          <cell r="B295">
            <v>0</v>
          </cell>
          <cell r="C295">
            <v>0</v>
          </cell>
          <cell r="D295">
            <v>0</v>
          </cell>
          <cell r="E295">
            <v>0</v>
          </cell>
          <cell r="F295">
            <v>0</v>
          </cell>
          <cell r="G295">
            <v>0</v>
          </cell>
          <cell r="H295">
            <v>0</v>
          </cell>
          <cell r="J295">
            <v>0</v>
          </cell>
          <cell r="K295">
            <v>0</v>
          </cell>
          <cell r="L295">
            <v>0</v>
          </cell>
          <cell r="N295">
            <v>0</v>
          </cell>
          <cell r="O295">
            <v>0</v>
          </cell>
          <cell r="P295">
            <v>0</v>
          </cell>
          <cell r="R295">
            <v>0</v>
          </cell>
          <cell r="S295">
            <v>0</v>
          </cell>
          <cell r="T295">
            <v>0</v>
          </cell>
          <cell r="V295">
            <v>0</v>
          </cell>
          <cell r="W295">
            <v>0</v>
          </cell>
          <cell r="X295">
            <v>0</v>
          </cell>
        </row>
        <row r="296">
          <cell r="A296">
            <v>0</v>
          </cell>
          <cell r="B296">
            <v>0</v>
          </cell>
          <cell r="C296">
            <v>0</v>
          </cell>
          <cell r="D296">
            <v>0</v>
          </cell>
          <cell r="E296">
            <v>0</v>
          </cell>
          <cell r="F296">
            <v>0</v>
          </cell>
          <cell r="G296">
            <v>0</v>
          </cell>
          <cell r="H296">
            <v>0</v>
          </cell>
          <cell r="J296">
            <v>0</v>
          </cell>
          <cell r="K296">
            <v>0</v>
          </cell>
          <cell r="L296">
            <v>0</v>
          </cell>
          <cell r="N296">
            <v>0</v>
          </cell>
          <cell r="O296">
            <v>0</v>
          </cell>
          <cell r="P296">
            <v>0</v>
          </cell>
          <cell r="R296">
            <v>0</v>
          </cell>
          <cell r="S296">
            <v>0</v>
          </cell>
          <cell r="T296">
            <v>0</v>
          </cell>
          <cell r="V296">
            <v>0</v>
          </cell>
          <cell r="W296">
            <v>0</v>
          </cell>
          <cell r="X296">
            <v>0</v>
          </cell>
        </row>
        <row r="297">
          <cell r="A297">
            <v>0</v>
          </cell>
          <cell r="B297">
            <v>0</v>
          </cell>
          <cell r="C297">
            <v>0</v>
          </cell>
          <cell r="D297">
            <v>0</v>
          </cell>
          <cell r="E297">
            <v>0</v>
          </cell>
          <cell r="F297">
            <v>0</v>
          </cell>
          <cell r="G297">
            <v>0</v>
          </cell>
          <cell r="H297">
            <v>0</v>
          </cell>
          <cell r="J297">
            <v>0</v>
          </cell>
          <cell r="K297">
            <v>0</v>
          </cell>
          <cell r="L297">
            <v>0</v>
          </cell>
          <cell r="N297">
            <v>0</v>
          </cell>
          <cell r="O297">
            <v>0</v>
          </cell>
          <cell r="P297">
            <v>0</v>
          </cell>
          <cell r="R297">
            <v>0</v>
          </cell>
          <cell r="S297">
            <v>0</v>
          </cell>
          <cell r="T297">
            <v>0</v>
          </cell>
          <cell r="V297">
            <v>0</v>
          </cell>
          <cell r="W297">
            <v>0</v>
          </cell>
          <cell r="X297">
            <v>0</v>
          </cell>
        </row>
        <row r="298">
          <cell r="A298">
            <v>0</v>
          </cell>
          <cell r="B298">
            <v>0</v>
          </cell>
          <cell r="C298">
            <v>0</v>
          </cell>
          <cell r="D298">
            <v>0</v>
          </cell>
          <cell r="E298">
            <v>0</v>
          </cell>
          <cell r="F298">
            <v>0</v>
          </cell>
          <cell r="G298">
            <v>0</v>
          </cell>
          <cell r="H298">
            <v>0</v>
          </cell>
          <cell r="J298">
            <v>0</v>
          </cell>
          <cell r="K298">
            <v>0</v>
          </cell>
          <cell r="L298">
            <v>0</v>
          </cell>
          <cell r="N298">
            <v>0</v>
          </cell>
          <cell r="O298">
            <v>0</v>
          </cell>
          <cell r="P298">
            <v>0</v>
          </cell>
          <cell r="R298">
            <v>0</v>
          </cell>
          <cell r="S298">
            <v>0</v>
          </cell>
          <cell r="T298">
            <v>0</v>
          </cell>
          <cell r="V298">
            <v>0</v>
          </cell>
          <cell r="W298">
            <v>0</v>
          </cell>
          <cell r="X298">
            <v>0</v>
          </cell>
        </row>
        <row r="299">
          <cell r="A299">
            <v>0</v>
          </cell>
          <cell r="B299">
            <v>0</v>
          </cell>
          <cell r="C299">
            <v>0</v>
          </cell>
          <cell r="D299">
            <v>0</v>
          </cell>
          <cell r="E299">
            <v>0</v>
          </cell>
          <cell r="F299">
            <v>0</v>
          </cell>
          <cell r="G299">
            <v>0</v>
          </cell>
          <cell r="H299">
            <v>0</v>
          </cell>
          <cell r="J299">
            <v>0</v>
          </cell>
          <cell r="K299">
            <v>0</v>
          </cell>
          <cell r="L299">
            <v>0</v>
          </cell>
          <cell r="N299">
            <v>0</v>
          </cell>
          <cell r="O299">
            <v>0</v>
          </cell>
          <cell r="P299">
            <v>0</v>
          </cell>
          <cell r="R299">
            <v>0</v>
          </cell>
          <cell r="S299">
            <v>0</v>
          </cell>
          <cell r="T299">
            <v>0</v>
          </cell>
          <cell r="V299">
            <v>0</v>
          </cell>
          <cell r="W299">
            <v>0</v>
          </cell>
          <cell r="X299">
            <v>0</v>
          </cell>
        </row>
        <row r="300">
          <cell r="A300">
            <v>0</v>
          </cell>
          <cell r="B300">
            <v>0</v>
          </cell>
          <cell r="C300">
            <v>0</v>
          </cell>
          <cell r="D300">
            <v>0</v>
          </cell>
          <cell r="E300">
            <v>0</v>
          </cell>
          <cell r="F300">
            <v>0</v>
          </cell>
          <cell r="G300">
            <v>0</v>
          </cell>
          <cell r="H300">
            <v>0</v>
          </cell>
          <cell r="J300">
            <v>0</v>
          </cell>
          <cell r="K300">
            <v>0</v>
          </cell>
          <cell r="L300">
            <v>0</v>
          </cell>
          <cell r="N300">
            <v>0</v>
          </cell>
          <cell r="O300">
            <v>0</v>
          </cell>
          <cell r="P300">
            <v>0</v>
          </cell>
          <cell r="R300">
            <v>0</v>
          </cell>
          <cell r="S300">
            <v>0</v>
          </cell>
          <cell r="T300">
            <v>0</v>
          </cell>
          <cell r="V300">
            <v>0</v>
          </cell>
          <cell r="W300">
            <v>0</v>
          </cell>
          <cell r="X300">
            <v>0</v>
          </cell>
        </row>
        <row r="301">
          <cell r="A301" t="str">
            <v>MISC</v>
          </cell>
          <cell r="B301" t="str">
            <v>Misc work</v>
          </cell>
          <cell r="C301" t="str">
            <v>LS</v>
          </cell>
          <cell r="D301">
            <v>1</v>
          </cell>
          <cell r="E301">
            <v>375000</v>
          </cell>
          <cell r="F301">
            <v>375000</v>
          </cell>
          <cell r="G301">
            <v>75000</v>
          </cell>
          <cell r="H301">
            <v>75000</v>
          </cell>
          <cell r="I301">
            <v>25000</v>
          </cell>
          <cell r="J301">
            <v>25000</v>
          </cell>
          <cell r="K301">
            <v>75000</v>
          </cell>
          <cell r="L301">
            <v>75000</v>
          </cell>
          <cell r="M301">
            <v>25000</v>
          </cell>
          <cell r="N301">
            <v>25000</v>
          </cell>
          <cell r="O301">
            <v>75000</v>
          </cell>
          <cell r="P301">
            <v>75000</v>
          </cell>
          <cell r="Q301">
            <v>25000</v>
          </cell>
          <cell r="R301">
            <v>25000</v>
          </cell>
          <cell r="S301">
            <v>150000</v>
          </cell>
          <cell r="T301">
            <v>150000</v>
          </cell>
          <cell r="U301">
            <v>25000</v>
          </cell>
          <cell r="V301">
            <v>25000</v>
          </cell>
          <cell r="W301">
            <v>100000</v>
          </cell>
          <cell r="X301">
            <v>100000</v>
          </cell>
        </row>
        <row r="302">
          <cell r="A302">
            <v>0</v>
          </cell>
          <cell r="B302">
            <v>0</v>
          </cell>
          <cell r="C302">
            <v>0</v>
          </cell>
          <cell r="D302">
            <v>0</v>
          </cell>
          <cell r="E302">
            <v>0</v>
          </cell>
          <cell r="F302">
            <v>0</v>
          </cell>
          <cell r="G302">
            <v>0</v>
          </cell>
          <cell r="H302">
            <v>0</v>
          </cell>
          <cell r="J302">
            <v>0</v>
          </cell>
          <cell r="K302">
            <v>0</v>
          </cell>
          <cell r="L302">
            <v>0</v>
          </cell>
          <cell r="N302">
            <v>0</v>
          </cell>
          <cell r="O302">
            <v>0</v>
          </cell>
          <cell r="P302">
            <v>0</v>
          </cell>
          <cell r="R302">
            <v>0</v>
          </cell>
          <cell r="S302">
            <v>0</v>
          </cell>
          <cell r="T302">
            <v>0</v>
          </cell>
          <cell r="V302">
            <v>0</v>
          </cell>
          <cell r="W302">
            <v>0</v>
          </cell>
          <cell r="X302">
            <v>0</v>
          </cell>
        </row>
        <row r="303">
          <cell r="A303">
            <v>0</v>
          </cell>
          <cell r="B303">
            <v>0</v>
          </cell>
          <cell r="C303">
            <v>0</v>
          </cell>
          <cell r="D303">
            <v>0</v>
          </cell>
          <cell r="E303">
            <v>0</v>
          </cell>
          <cell r="F303">
            <v>0</v>
          </cell>
          <cell r="G303">
            <v>0</v>
          </cell>
          <cell r="H303">
            <v>0</v>
          </cell>
          <cell r="J303">
            <v>0</v>
          </cell>
          <cell r="K303">
            <v>0</v>
          </cell>
          <cell r="L303">
            <v>0</v>
          </cell>
          <cell r="N303">
            <v>0</v>
          </cell>
          <cell r="O303">
            <v>0</v>
          </cell>
          <cell r="P303">
            <v>0</v>
          </cell>
          <cell r="R303">
            <v>0</v>
          </cell>
          <cell r="S303">
            <v>0</v>
          </cell>
          <cell r="T303">
            <v>0</v>
          </cell>
          <cell r="V303">
            <v>0</v>
          </cell>
          <cell r="W303">
            <v>0</v>
          </cell>
          <cell r="X303">
            <v>0</v>
          </cell>
        </row>
        <row r="304">
          <cell r="A304">
            <v>0</v>
          </cell>
          <cell r="B304">
            <v>0</v>
          </cell>
          <cell r="C304">
            <v>0</v>
          </cell>
          <cell r="D304">
            <v>0</v>
          </cell>
          <cell r="E304">
            <v>0</v>
          </cell>
          <cell r="F304">
            <v>0</v>
          </cell>
          <cell r="G304">
            <v>0</v>
          </cell>
          <cell r="H304">
            <v>0</v>
          </cell>
          <cell r="J304">
            <v>0</v>
          </cell>
          <cell r="K304">
            <v>0</v>
          </cell>
          <cell r="L304">
            <v>0</v>
          </cell>
          <cell r="N304">
            <v>0</v>
          </cell>
          <cell r="O304">
            <v>0</v>
          </cell>
          <cell r="P304">
            <v>0</v>
          </cell>
          <cell r="R304">
            <v>0</v>
          </cell>
          <cell r="S304">
            <v>0</v>
          </cell>
          <cell r="T304">
            <v>0</v>
          </cell>
          <cell r="V304">
            <v>0</v>
          </cell>
          <cell r="W304">
            <v>0</v>
          </cell>
          <cell r="X304">
            <v>0</v>
          </cell>
        </row>
        <row r="305">
          <cell r="A305">
            <v>0</v>
          </cell>
          <cell r="B305">
            <v>0</v>
          </cell>
          <cell r="C305">
            <v>0</v>
          </cell>
          <cell r="D305">
            <v>0</v>
          </cell>
          <cell r="E305">
            <v>0</v>
          </cell>
          <cell r="F305">
            <v>0</v>
          </cell>
          <cell r="G305">
            <v>0</v>
          </cell>
          <cell r="H305">
            <v>0</v>
          </cell>
          <cell r="J305">
            <v>0</v>
          </cell>
          <cell r="K305">
            <v>0</v>
          </cell>
          <cell r="L305">
            <v>0</v>
          </cell>
          <cell r="N305">
            <v>0</v>
          </cell>
          <cell r="O305">
            <v>0</v>
          </cell>
          <cell r="P305">
            <v>0</v>
          </cell>
          <cell r="R305">
            <v>0</v>
          </cell>
          <cell r="S305">
            <v>0</v>
          </cell>
          <cell r="T305">
            <v>0</v>
          </cell>
          <cell r="V305">
            <v>0</v>
          </cell>
          <cell r="W305">
            <v>0</v>
          </cell>
          <cell r="X305">
            <v>0</v>
          </cell>
        </row>
        <row r="306">
          <cell r="A306">
            <v>0</v>
          </cell>
          <cell r="B306">
            <v>0</v>
          </cell>
          <cell r="C306">
            <v>0</v>
          </cell>
          <cell r="D306">
            <v>0</v>
          </cell>
          <cell r="E306">
            <v>0</v>
          </cell>
          <cell r="F306">
            <v>0</v>
          </cell>
          <cell r="G306">
            <v>0</v>
          </cell>
          <cell r="H306">
            <v>0</v>
          </cell>
          <cell r="J306">
            <v>0</v>
          </cell>
          <cell r="K306">
            <v>0</v>
          </cell>
          <cell r="L306">
            <v>0</v>
          </cell>
          <cell r="N306">
            <v>0</v>
          </cell>
          <cell r="O306">
            <v>0</v>
          </cell>
          <cell r="P306">
            <v>0</v>
          </cell>
          <cell r="R306">
            <v>0</v>
          </cell>
          <cell r="S306">
            <v>0</v>
          </cell>
          <cell r="T306">
            <v>0</v>
          </cell>
          <cell r="V306">
            <v>0</v>
          </cell>
          <cell r="W306">
            <v>0</v>
          </cell>
          <cell r="X306">
            <v>0</v>
          </cell>
        </row>
        <row r="307">
          <cell r="A307">
            <v>0</v>
          </cell>
          <cell r="B307">
            <v>0</v>
          </cell>
          <cell r="C307">
            <v>0</v>
          </cell>
          <cell r="D307">
            <v>0</v>
          </cell>
          <cell r="E307">
            <v>0</v>
          </cell>
          <cell r="F307">
            <v>0</v>
          </cell>
          <cell r="G307">
            <v>0</v>
          </cell>
          <cell r="H307">
            <v>0</v>
          </cell>
          <cell r="J307">
            <v>0</v>
          </cell>
          <cell r="K307">
            <v>0</v>
          </cell>
          <cell r="L307">
            <v>0</v>
          </cell>
          <cell r="N307">
            <v>0</v>
          </cell>
          <cell r="O307">
            <v>0</v>
          </cell>
          <cell r="P307">
            <v>0</v>
          </cell>
          <cell r="R307">
            <v>0</v>
          </cell>
          <cell r="S307">
            <v>0</v>
          </cell>
          <cell r="T307">
            <v>0</v>
          </cell>
          <cell r="V307">
            <v>0</v>
          </cell>
          <cell r="W307">
            <v>0</v>
          </cell>
          <cell r="X307">
            <v>0</v>
          </cell>
        </row>
        <row r="308">
          <cell r="A308">
            <v>0</v>
          </cell>
          <cell r="B308">
            <v>0</v>
          </cell>
          <cell r="C308">
            <v>0</v>
          </cell>
          <cell r="D308">
            <v>0</v>
          </cell>
          <cell r="E308">
            <v>0</v>
          </cell>
          <cell r="F308">
            <v>0</v>
          </cell>
          <cell r="G308">
            <v>0</v>
          </cell>
          <cell r="H308">
            <v>0</v>
          </cell>
          <cell r="J308">
            <v>0</v>
          </cell>
          <cell r="K308">
            <v>0</v>
          </cell>
          <cell r="L308">
            <v>0</v>
          </cell>
          <cell r="N308">
            <v>0</v>
          </cell>
          <cell r="O308">
            <v>0</v>
          </cell>
          <cell r="P308">
            <v>0</v>
          </cell>
          <cell r="R308">
            <v>0</v>
          </cell>
          <cell r="S308">
            <v>0</v>
          </cell>
          <cell r="T308">
            <v>0</v>
          </cell>
          <cell r="V308">
            <v>0</v>
          </cell>
          <cell r="W308">
            <v>0</v>
          </cell>
          <cell r="X308">
            <v>0</v>
          </cell>
        </row>
        <row r="309">
          <cell r="A309">
            <v>0</v>
          </cell>
          <cell r="B309">
            <v>0</v>
          </cell>
          <cell r="C309">
            <v>0</v>
          </cell>
          <cell r="D309">
            <v>0</v>
          </cell>
          <cell r="E309">
            <v>0</v>
          </cell>
          <cell r="F309">
            <v>0</v>
          </cell>
          <cell r="G309">
            <v>0</v>
          </cell>
          <cell r="H309">
            <v>0</v>
          </cell>
          <cell r="J309">
            <v>0</v>
          </cell>
          <cell r="K309">
            <v>0</v>
          </cell>
          <cell r="L309">
            <v>0</v>
          </cell>
          <cell r="N309">
            <v>0</v>
          </cell>
          <cell r="O309">
            <v>0</v>
          </cell>
          <cell r="P309">
            <v>0</v>
          </cell>
          <cell r="R309">
            <v>0</v>
          </cell>
          <cell r="S309">
            <v>0</v>
          </cell>
          <cell r="T309">
            <v>0</v>
          </cell>
          <cell r="V309">
            <v>0</v>
          </cell>
          <cell r="W309">
            <v>0</v>
          </cell>
          <cell r="X309">
            <v>0</v>
          </cell>
        </row>
        <row r="310">
          <cell r="A310">
            <v>0</v>
          </cell>
          <cell r="B310">
            <v>0</v>
          </cell>
          <cell r="C310">
            <v>0</v>
          </cell>
          <cell r="D310">
            <v>0</v>
          </cell>
          <cell r="E310">
            <v>0</v>
          </cell>
          <cell r="F310">
            <v>0</v>
          </cell>
          <cell r="G310">
            <v>0</v>
          </cell>
          <cell r="H310">
            <v>0</v>
          </cell>
          <cell r="J310">
            <v>0</v>
          </cell>
          <cell r="K310">
            <v>0</v>
          </cell>
          <cell r="L310">
            <v>0</v>
          </cell>
          <cell r="N310">
            <v>0</v>
          </cell>
          <cell r="O310">
            <v>0</v>
          </cell>
          <cell r="P310">
            <v>0</v>
          </cell>
          <cell r="R310">
            <v>0</v>
          </cell>
          <cell r="S310">
            <v>0</v>
          </cell>
          <cell r="T310">
            <v>0</v>
          </cell>
          <cell r="V310">
            <v>0</v>
          </cell>
          <cell r="W310">
            <v>0</v>
          </cell>
          <cell r="X310">
            <v>0</v>
          </cell>
        </row>
        <row r="311">
          <cell r="A311">
            <v>0</v>
          </cell>
          <cell r="B311">
            <v>0</v>
          </cell>
          <cell r="C311">
            <v>0</v>
          </cell>
          <cell r="D311">
            <v>0</v>
          </cell>
          <cell r="E311">
            <v>0</v>
          </cell>
          <cell r="F311">
            <v>0</v>
          </cell>
          <cell r="G311">
            <v>0</v>
          </cell>
          <cell r="H311">
            <v>0</v>
          </cell>
          <cell r="J311">
            <v>0</v>
          </cell>
          <cell r="K311">
            <v>0</v>
          </cell>
          <cell r="L311">
            <v>0</v>
          </cell>
          <cell r="N311">
            <v>0</v>
          </cell>
          <cell r="O311">
            <v>0</v>
          </cell>
          <cell r="P311">
            <v>0</v>
          </cell>
          <cell r="R311">
            <v>0</v>
          </cell>
          <cell r="S311">
            <v>0</v>
          </cell>
          <cell r="T311">
            <v>0</v>
          </cell>
          <cell r="V311">
            <v>0</v>
          </cell>
          <cell r="W311">
            <v>0</v>
          </cell>
          <cell r="X311">
            <v>0</v>
          </cell>
        </row>
        <row r="312">
          <cell r="A312">
            <v>0</v>
          </cell>
          <cell r="B312">
            <v>0</v>
          </cell>
          <cell r="C312">
            <v>0</v>
          </cell>
          <cell r="D312">
            <v>0</v>
          </cell>
          <cell r="E312">
            <v>0</v>
          </cell>
          <cell r="F312">
            <v>0</v>
          </cell>
          <cell r="G312">
            <v>0</v>
          </cell>
          <cell r="H312">
            <v>0</v>
          </cell>
          <cell r="J312">
            <v>0</v>
          </cell>
          <cell r="K312">
            <v>0</v>
          </cell>
          <cell r="L312">
            <v>0</v>
          </cell>
          <cell r="N312">
            <v>0</v>
          </cell>
          <cell r="O312">
            <v>0</v>
          </cell>
          <cell r="P312">
            <v>0</v>
          </cell>
          <cell r="R312">
            <v>0</v>
          </cell>
          <cell r="S312">
            <v>0</v>
          </cell>
          <cell r="T312">
            <v>0</v>
          </cell>
          <cell r="V312">
            <v>0</v>
          </cell>
          <cell r="W312">
            <v>0</v>
          </cell>
          <cell r="X312">
            <v>0</v>
          </cell>
        </row>
        <row r="313">
          <cell r="A313">
            <v>0</v>
          </cell>
          <cell r="B313">
            <v>0</v>
          </cell>
          <cell r="C313">
            <v>0</v>
          </cell>
          <cell r="D313">
            <v>0</v>
          </cell>
          <cell r="E313">
            <v>0</v>
          </cell>
          <cell r="F313">
            <v>0</v>
          </cell>
          <cell r="G313">
            <v>0</v>
          </cell>
          <cell r="H313">
            <v>0</v>
          </cell>
          <cell r="J313">
            <v>0</v>
          </cell>
          <cell r="K313">
            <v>0</v>
          </cell>
          <cell r="L313">
            <v>0</v>
          </cell>
          <cell r="N313">
            <v>0</v>
          </cell>
          <cell r="O313">
            <v>0</v>
          </cell>
          <cell r="P313">
            <v>0</v>
          </cell>
          <cell r="R313">
            <v>0</v>
          </cell>
          <cell r="S313">
            <v>0</v>
          </cell>
          <cell r="T313">
            <v>0</v>
          </cell>
          <cell r="V313">
            <v>0</v>
          </cell>
          <cell r="W313">
            <v>0</v>
          </cell>
          <cell r="X313">
            <v>0</v>
          </cell>
        </row>
        <row r="314">
          <cell r="A314">
            <v>0</v>
          </cell>
          <cell r="B314">
            <v>0</v>
          </cell>
          <cell r="C314">
            <v>0</v>
          </cell>
          <cell r="D314">
            <v>0</v>
          </cell>
          <cell r="E314">
            <v>0</v>
          </cell>
          <cell r="F314">
            <v>0</v>
          </cell>
          <cell r="G314">
            <v>0</v>
          </cell>
          <cell r="H314">
            <v>0</v>
          </cell>
          <cell r="J314">
            <v>0</v>
          </cell>
          <cell r="K314">
            <v>0</v>
          </cell>
          <cell r="L314">
            <v>0</v>
          </cell>
          <cell r="N314">
            <v>0</v>
          </cell>
          <cell r="O314">
            <v>0</v>
          </cell>
          <cell r="P314">
            <v>0</v>
          </cell>
          <cell r="R314">
            <v>0</v>
          </cell>
          <cell r="S314">
            <v>0</v>
          </cell>
          <cell r="T314">
            <v>0</v>
          </cell>
          <cell r="V314">
            <v>0</v>
          </cell>
          <cell r="W314">
            <v>0</v>
          </cell>
          <cell r="X314">
            <v>0</v>
          </cell>
        </row>
        <row r="315">
          <cell r="A315">
            <v>0</v>
          </cell>
          <cell r="B315">
            <v>0</v>
          </cell>
          <cell r="C315">
            <v>0</v>
          </cell>
          <cell r="D315">
            <v>0</v>
          </cell>
          <cell r="E315">
            <v>0</v>
          </cell>
          <cell r="F315">
            <v>0</v>
          </cell>
          <cell r="G315">
            <v>0</v>
          </cell>
          <cell r="H315">
            <v>0</v>
          </cell>
          <cell r="J315">
            <v>0</v>
          </cell>
          <cell r="K315">
            <v>0</v>
          </cell>
          <cell r="L315">
            <v>0</v>
          </cell>
          <cell r="N315">
            <v>0</v>
          </cell>
          <cell r="O315">
            <v>0</v>
          </cell>
          <cell r="P315">
            <v>0</v>
          </cell>
          <cell r="R315">
            <v>0</v>
          </cell>
          <cell r="S315">
            <v>0</v>
          </cell>
          <cell r="T315">
            <v>0</v>
          </cell>
          <cell r="V315">
            <v>0</v>
          </cell>
          <cell r="W315">
            <v>0</v>
          </cell>
          <cell r="X315">
            <v>0</v>
          </cell>
        </row>
        <row r="316">
          <cell r="A316">
            <v>0</v>
          </cell>
          <cell r="B316">
            <v>0</v>
          </cell>
          <cell r="C316">
            <v>0</v>
          </cell>
          <cell r="D316">
            <v>0</v>
          </cell>
          <cell r="E316">
            <v>0</v>
          </cell>
          <cell r="F316">
            <v>0</v>
          </cell>
          <cell r="G316">
            <v>0</v>
          </cell>
          <cell r="H316">
            <v>0</v>
          </cell>
          <cell r="J316">
            <v>0</v>
          </cell>
          <cell r="K316">
            <v>0</v>
          </cell>
          <cell r="L316">
            <v>0</v>
          </cell>
          <cell r="N316">
            <v>0</v>
          </cell>
          <cell r="O316">
            <v>0</v>
          </cell>
          <cell r="P316">
            <v>0</v>
          </cell>
          <cell r="R316">
            <v>0</v>
          </cell>
          <cell r="S316">
            <v>0</v>
          </cell>
          <cell r="T316">
            <v>0</v>
          </cell>
          <cell r="V316">
            <v>0</v>
          </cell>
          <cell r="W316">
            <v>0</v>
          </cell>
          <cell r="X316">
            <v>0</v>
          </cell>
        </row>
        <row r="317">
          <cell r="A317">
            <v>0</v>
          </cell>
          <cell r="B317">
            <v>0</v>
          </cell>
          <cell r="C317">
            <v>0</v>
          </cell>
          <cell r="D317">
            <v>0</v>
          </cell>
          <cell r="E317">
            <v>0</v>
          </cell>
          <cell r="F317">
            <v>0</v>
          </cell>
          <cell r="G317">
            <v>0</v>
          </cell>
          <cell r="H317">
            <v>0</v>
          </cell>
          <cell r="J317">
            <v>0</v>
          </cell>
          <cell r="K317">
            <v>0</v>
          </cell>
          <cell r="L317">
            <v>0</v>
          </cell>
          <cell r="N317">
            <v>0</v>
          </cell>
          <cell r="O317">
            <v>0</v>
          </cell>
          <cell r="P317">
            <v>0</v>
          </cell>
          <cell r="R317">
            <v>0</v>
          </cell>
          <cell r="S317">
            <v>0</v>
          </cell>
          <cell r="T317">
            <v>0</v>
          </cell>
          <cell r="V317">
            <v>0</v>
          </cell>
          <cell r="W317">
            <v>0</v>
          </cell>
          <cell r="X317">
            <v>0</v>
          </cell>
        </row>
        <row r="318">
          <cell r="A318">
            <v>0</v>
          </cell>
          <cell r="B318">
            <v>0</v>
          </cell>
          <cell r="C318">
            <v>0</v>
          </cell>
          <cell r="D318">
            <v>0</v>
          </cell>
          <cell r="E318">
            <v>0</v>
          </cell>
          <cell r="F318">
            <v>0</v>
          </cell>
          <cell r="G318">
            <v>0</v>
          </cell>
          <cell r="H318">
            <v>0</v>
          </cell>
          <cell r="J318">
            <v>0</v>
          </cell>
          <cell r="K318">
            <v>0</v>
          </cell>
          <cell r="L318">
            <v>0</v>
          </cell>
          <cell r="N318">
            <v>0</v>
          </cell>
          <cell r="O318">
            <v>0</v>
          </cell>
          <cell r="P318">
            <v>0</v>
          </cell>
          <cell r="R318">
            <v>0</v>
          </cell>
          <cell r="S318">
            <v>0</v>
          </cell>
          <cell r="T318">
            <v>0</v>
          </cell>
          <cell r="V318">
            <v>0</v>
          </cell>
          <cell r="W318">
            <v>0</v>
          </cell>
          <cell r="X318">
            <v>0</v>
          </cell>
        </row>
        <row r="319">
          <cell r="A319">
            <v>0</v>
          </cell>
          <cell r="B319">
            <v>0</v>
          </cell>
          <cell r="C319">
            <v>0</v>
          </cell>
          <cell r="D319">
            <v>0</v>
          </cell>
          <cell r="E319">
            <v>0</v>
          </cell>
          <cell r="F319">
            <v>0</v>
          </cell>
          <cell r="G319">
            <v>0</v>
          </cell>
          <cell r="H319">
            <v>0</v>
          </cell>
          <cell r="J319">
            <v>0</v>
          </cell>
          <cell r="K319">
            <v>0</v>
          </cell>
          <cell r="L319">
            <v>0</v>
          </cell>
          <cell r="N319">
            <v>0</v>
          </cell>
          <cell r="O319">
            <v>0</v>
          </cell>
          <cell r="P319">
            <v>0</v>
          </cell>
          <cell r="R319">
            <v>0</v>
          </cell>
          <cell r="S319">
            <v>0</v>
          </cell>
          <cell r="T319">
            <v>0</v>
          </cell>
          <cell r="V319">
            <v>0</v>
          </cell>
          <cell r="W319">
            <v>0</v>
          </cell>
          <cell r="X319">
            <v>0</v>
          </cell>
        </row>
        <row r="320">
          <cell r="A320">
            <v>0</v>
          </cell>
          <cell r="B320">
            <v>0</v>
          </cell>
          <cell r="C320">
            <v>0</v>
          </cell>
          <cell r="D320">
            <v>0</v>
          </cell>
          <cell r="E320">
            <v>0</v>
          </cell>
          <cell r="F320">
            <v>0</v>
          </cell>
          <cell r="G320">
            <v>0</v>
          </cell>
          <cell r="H320">
            <v>0</v>
          </cell>
          <cell r="J320">
            <v>0</v>
          </cell>
          <cell r="K320">
            <v>0</v>
          </cell>
          <cell r="L320">
            <v>0</v>
          </cell>
          <cell r="N320">
            <v>0</v>
          </cell>
          <cell r="O320">
            <v>0</v>
          </cell>
          <cell r="P320">
            <v>0</v>
          </cell>
          <cell r="R320">
            <v>0</v>
          </cell>
          <cell r="S320">
            <v>0</v>
          </cell>
          <cell r="T320">
            <v>0</v>
          </cell>
          <cell r="V320">
            <v>0</v>
          </cell>
          <cell r="W320">
            <v>0</v>
          </cell>
          <cell r="X320">
            <v>0</v>
          </cell>
        </row>
        <row r="321">
          <cell r="A321">
            <v>0</v>
          </cell>
          <cell r="B321">
            <v>0</v>
          </cell>
          <cell r="C321">
            <v>0</v>
          </cell>
          <cell r="D321">
            <v>0</v>
          </cell>
          <cell r="E321">
            <v>0</v>
          </cell>
          <cell r="F321">
            <v>0</v>
          </cell>
          <cell r="G321">
            <v>0</v>
          </cell>
          <cell r="H321">
            <v>0</v>
          </cell>
          <cell r="J321">
            <v>0</v>
          </cell>
          <cell r="K321">
            <v>0</v>
          </cell>
          <cell r="L321">
            <v>0</v>
          </cell>
          <cell r="N321">
            <v>0</v>
          </cell>
          <cell r="O321">
            <v>0</v>
          </cell>
          <cell r="P321">
            <v>0</v>
          </cell>
          <cell r="R321">
            <v>0</v>
          </cell>
          <cell r="S321">
            <v>0</v>
          </cell>
          <cell r="T321">
            <v>0</v>
          </cell>
          <cell r="V321">
            <v>0</v>
          </cell>
          <cell r="W321">
            <v>0</v>
          </cell>
          <cell r="X321">
            <v>0</v>
          </cell>
        </row>
        <row r="322">
          <cell r="A322">
            <v>0</v>
          </cell>
          <cell r="B322">
            <v>0</v>
          </cell>
          <cell r="C322">
            <v>0</v>
          </cell>
          <cell r="D322">
            <v>0</v>
          </cell>
          <cell r="E322">
            <v>0</v>
          </cell>
          <cell r="F322">
            <v>0</v>
          </cell>
          <cell r="G322">
            <v>0</v>
          </cell>
          <cell r="H322">
            <v>0</v>
          </cell>
          <cell r="J322">
            <v>0</v>
          </cell>
          <cell r="K322">
            <v>0</v>
          </cell>
          <cell r="L322">
            <v>0</v>
          </cell>
          <cell r="N322">
            <v>0</v>
          </cell>
          <cell r="O322">
            <v>0</v>
          </cell>
          <cell r="P322">
            <v>0</v>
          </cell>
          <cell r="R322">
            <v>0</v>
          </cell>
          <cell r="S322">
            <v>0</v>
          </cell>
          <cell r="T322">
            <v>0</v>
          </cell>
          <cell r="V322">
            <v>0</v>
          </cell>
          <cell r="W322">
            <v>0</v>
          </cell>
          <cell r="X322">
            <v>0</v>
          </cell>
        </row>
        <row r="323">
          <cell r="A323">
            <v>0</v>
          </cell>
          <cell r="B323">
            <v>0</v>
          </cell>
          <cell r="C323">
            <v>0</v>
          </cell>
          <cell r="D323">
            <v>0</v>
          </cell>
          <cell r="E323">
            <v>0</v>
          </cell>
          <cell r="F323">
            <v>0</v>
          </cell>
          <cell r="G323">
            <v>0</v>
          </cell>
          <cell r="H323">
            <v>0</v>
          </cell>
          <cell r="J323">
            <v>0</v>
          </cell>
          <cell r="K323">
            <v>0</v>
          </cell>
          <cell r="L323">
            <v>0</v>
          </cell>
          <cell r="N323">
            <v>0</v>
          </cell>
          <cell r="O323">
            <v>0</v>
          </cell>
          <cell r="P323">
            <v>0</v>
          </cell>
          <cell r="R323">
            <v>0</v>
          </cell>
          <cell r="S323">
            <v>0</v>
          </cell>
          <cell r="T323">
            <v>0</v>
          </cell>
          <cell r="V323">
            <v>0</v>
          </cell>
          <cell r="W323">
            <v>0</v>
          </cell>
          <cell r="X323">
            <v>0</v>
          </cell>
        </row>
        <row r="324">
          <cell r="A324">
            <v>0</v>
          </cell>
          <cell r="B324">
            <v>0</v>
          </cell>
          <cell r="C324">
            <v>0</v>
          </cell>
          <cell r="D324">
            <v>0</v>
          </cell>
          <cell r="E324">
            <v>0</v>
          </cell>
          <cell r="F324">
            <v>0</v>
          </cell>
          <cell r="G324">
            <v>0</v>
          </cell>
          <cell r="H324">
            <v>0</v>
          </cell>
          <cell r="J324">
            <v>0</v>
          </cell>
          <cell r="K324">
            <v>0</v>
          </cell>
          <cell r="L324">
            <v>0</v>
          </cell>
          <cell r="N324">
            <v>0</v>
          </cell>
          <cell r="O324">
            <v>0</v>
          </cell>
          <cell r="P324">
            <v>0</v>
          </cell>
          <cell r="R324">
            <v>0</v>
          </cell>
          <cell r="S324">
            <v>0</v>
          </cell>
          <cell r="T324">
            <v>0</v>
          </cell>
          <cell r="V324">
            <v>0</v>
          </cell>
          <cell r="W324">
            <v>0</v>
          </cell>
          <cell r="X324">
            <v>0</v>
          </cell>
        </row>
        <row r="325">
          <cell r="A325">
            <v>0</v>
          </cell>
          <cell r="B325">
            <v>0</v>
          </cell>
          <cell r="C325">
            <v>0</v>
          </cell>
          <cell r="D325">
            <v>0</v>
          </cell>
          <cell r="E325">
            <v>0</v>
          </cell>
          <cell r="F325">
            <v>0</v>
          </cell>
          <cell r="G325">
            <v>0</v>
          </cell>
          <cell r="H325">
            <v>0</v>
          </cell>
          <cell r="J325">
            <v>0</v>
          </cell>
          <cell r="K325">
            <v>0</v>
          </cell>
          <cell r="L325">
            <v>0</v>
          </cell>
          <cell r="N325">
            <v>0</v>
          </cell>
          <cell r="O325">
            <v>0</v>
          </cell>
          <cell r="P325">
            <v>0</v>
          </cell>
          <cell r="R325">
            <v>0</v>
          </cell>
          <cell r="S325">
            <v>0</v>
          </cell>
          <cell r="T325">
            <v>0</v>
          </cell>
          <cell r="V325">
            <v>0</v>
          </cell>
          <cell r="W325">
            <v>0</v>
          </cell>
          <cell r="X325">
            <v>0</v>
          </cell>
        </row>
        <row r="326">
          <cell r="A326">
            <v>0</v>
          </cell>
          <cell r="B326">
            <v>0</v>
          </cell>
          <cell r="C326">
            <v>0</v>
          </cell>
          <cell r="D326">
            <v>0</v>
          </cell>
          <cell r="E326">
            <v>0</v>
          </cell>
          <cell r="F326">
            <v>0</v>
          </cell>
          <cell r="G326">
            <v>0</v>
          </cell>
          <cell r="H326">
            <v>0</v>
          </cell>
          <cell r="J326">
            <v>0</v>
          </cell>
          <cell r="K326">
            <v>0</v>
          </cell>
          <cell r="L326">
            <v>0</v>
          </cell>
          <cell r="N326">
            <v>0</v>
          </cell>
          <cell r="O326">
            <v>0</v>
          </cell>
          <cell r="P326">
            <v>0</v>
          </cell>
          <cell r="R326">
            <v>0</v>
          </cell>
          <cell r="S326">
            <v>0</v>
          </cell>
          <cell r="T326">
            <v>0</v>
          </cell>
          <cell r="V326">
            <v>0</v>
          </cell>
          <cell r="W326">
            <v>0</v>
          </cell>
          <cell r="X326">
            <v>0</v>
          </cell>
        </row>
        <row r="327">
          <cell r="A327">
            <v>0</v>
          </cell>
          <cell r="B327">
            <v>0</v>
          </cell>
          <cell r="C327">
            <v>0</v>
          </cell>
          <cell r="D327">
            <v>0</v>
          </cell>
          <cell r="E327">
            <v>0</v>
          </cell>
          <cell r="F327">
            <v>0</v>
          </cell>
          <cell r="G327">
            <v>0</v>
          </cell>
          <cell r="H327">
            <v>0</v>
          </cell>
          <cell r="J327">
            <v>0</v>
          </cell>
          <cell r="K327">
            <v>0</v>
          </cell>
          <cell r="L327">
            <v>0</v>
          </cell>
          <cell r="N327">
            <v>0</v>
          </cell>
          <cell r="O327">
            <v>0</v>
          </cell>
          <cell r="P327">
            <v>0</v>
          </cell>
          <cell r="R327">
            <v>0</v>
          </cell>
          <cell r="S327">
            <v>0</v>
          </cell>
          <cell r="T327">
            <v>0</v>
          </cell>
          <cell r="V327">
            <v>0</v>
          </cell>
          <cell r="W327">
            <v>0</v>
          </cell>
          <cell r="X327">
            <v>0</v>
          </cell>
        </row>
        <row r="328">
          <cell r="A328">
            <v>0</v>
          </cell>
          <cell r="B328">
            <v>0</v>
          </cell>
          <cell r="C328">
            <v>0</v>
          </cell>
          <cell r="D328">
            <v>0</v>
          </cell>
          <cell r="E328">
            <v>0</v>
          </cell>
          <cell r="F328">
            <v>0</v>
          </cell>
          <cell r="G328">
            <v>0</v>
          </cell>
          <cell r="H328">
            <v>0</v>
          </cell>
          <cell r="J328">
            <v>0</v>
          </cell>
          <cell r="K328">
            <v>0</v>
          </cell>
          <cell r="L328">
            <v>0</v>
          </cell>
          <cell r="N328">
            <v>0</v>
          </cell>
          <cell r="O328">
            <v>0</v>
          </cell>
          <cell r="P328">
            <v>0</v>
          </cell>
          <cell r="R328">
            <v>0</v>
          </cell>
          <cell r="S328">
            <v>0</v>
          </cell>
          <cell r="T328">
            <v>0</v>
          </cell>
          <cell r="V328">
            <v>0</v>
          </cell>
          <cell r="W328">
            <v>0</v>
          </cell>
          <cell r="X328">
            <v>0</v>
          </cell>
        </row>
        <row r="329">
          <cell r="A329">
            <v>0</v>
          </cell>
          <cell r="B329">
            <v>0</v>
          </cell>
          <cell r="C329">
            <v>0</v>
          </cell>
          <cell r="D329">
            <v>0</v>
          </cell>
          <cell r="E329">
            <v>0</v>
          </cell>
          <cell r="F329">
            <v>0</v>
          </cell>
          <cell r="G329">
            <v>0</v>
          </cell>
          <cell r="H329">
            <v>0</v>
          </cell>
          <cell r="J329">
            <v>0</v>
          </cell>
          <cell r="K329">
            <v>0</v>
          </cell>
          <cell r="L329">
            <v>0</v>
          </cell>
          <cell r="N329">
            <v>0</v>
          </cell>
          <cell r="O329">
            <v>0</v>
          </cell>
          <cell r="P329">
            <v>0</v>
          </cell>
          <cell r="R329">
            <v>0</v>
          </cell>
          <cell r="S329">
            <v>0</v>
          </cell>
          <cell r="T329">
            <v>0</v>
          </cell>
          <cell r="V329">
            <v>0</v>
          </cell>
          <cell r="W329">
            <v>0</v>
          </cell>
          <cell r="X329">
            <v>0</v>
          </cell>
        </row>
        <row r="330">
          <cell r="A330">
            <v>0</v>
          </cell>
          <cell r="B330">
            <v>0</v>
          </cell>
          <cell r="C330">
            <v>0</v>
          </cell>
          <cell r="D330">
            <v>0</v>
          </cell>
          <cell r="E330">
            <v>0</v>
          </cell>
          <cell r="F330">
            <v>0</v>
          </cell>
          <cell r="G330">
            <v>0</v>
          </cell>
          <cell r="H330">
            <v>0</v>
          </cell>
          <cell r="J330">
            <v>0</v>
          </cell>
          <cell r="K330">
            <v>0</v>
          </cell>
          <cell r="L330">
            <v>0</v>
          </cell>
          <cell r="N330">
            <v>0</v>
          </cell>
          <cell r="O330">
            <v>0</v>
          </cell>
          <cell r="P330">
            <v>0</v>
          </cell>
          <cell r="R330">
            <v>0</v>
          </cell>
          <cell r="S330">
            <v>0</v>
          </cell>
          <cell r="T330">
            <v>0</v>
          </cell>
          <cell r="V330">
            <v>0</v>
          </cell>
          <cell r="W330">
            <v>0</v>
          </cell>
          <cell r="X330">
            <v>0</v>
          </cell>
        </row>
        <row r="331">
          <cell r="A331">
            <v>0</v>
          </cell>
          <cell r="B331">
            <v>0</v>
          </cell>
          <cell r="C331">
            <v>0</v>
          </cell>
          <cell r="D331">
            <v>0</v>
          </cell>
          <cell r="E331">
            <v>0</v>
          </cell>
          <cell r="F331">
            <v>0</v>
          </cell>
          <cell r="G331">
            <v>0</v>
          </cell>
          <cell r="H331">
            <v>0</v>
          </cell>
          <cell r="J331">
            <v>0</v>
          </cell>
          <cell r="K331">
            <v>0</v>
          </cell>
          <cell r="L331">
            <v>0</v>
          </cell>
          <cell r="N331">
            <v>0</v>
          </cell>
          <cell r="O331">
            <v>0</v>
          </cell>
          <cell r="P331">
            <v>0</v>
          </cell>
          <cell r="R331">
            <v>0</v>
          </cell>
          <cell r="S331">
            <v>0</v>
          </cell>
          <cell r="T331">
            <v>0</v>
          </cell>
          <cell r="V331">
            <v>0</v>
          </cell>
          <cell r="W331">
            <v>0</v>
          </cell>
          <cell r="X331">
            <v>0</v>
          </cell>
        </row>
        <row r="332">
          <cell r="A332">
            <v>0</v>
          </cell>
          <cell r="B332">
            <v>0</v>
          </cell>
          <cell r="C332">
            <v>0</v>
          </cell>
          <cell r="D332">
            <v>0</v>
          </cell>
          <cell r="E332">
            <v>0</v>
          </cell>
          <cell r="F332">
            <v>0</v>
          </cell>
          <cell r="G332">
            <v>0</v>
          </cell>
          <cell r="H332">
            <v>0</v>
          </cell>
          <cell r="J332">
            <v>0</v>
          </cell>
          <cell r="K332">
            <v>0</v>
          </cell>
          <cell r="L332">
            <v>0</v>
          </cell>
          <cell r="N332">
            <v>0</v>
          </cell>
          <cell r="O332">
            <v>0</v>
          </cell>
          <cell r="P332">
            <v>0</v>
          </cell>
          <cell r="R332">
            <v>0</v>
          </cell>
          <cell r="S332">
            <v>0</v>
          </cell>
          <cell r="T332">
            <v>0</v>
          </cell>
          <cell r="V332">
            <v>0</v>
          </cell>
          <cell r="W332">
            <v>0</v>
          </cell>
          <cell r="X332">
            <v>0</v>
          </cell>
        </row>
        <row r="333">
          <cell r="A333">
            <v>0</v>
          </cell>
          <cell r="B333">
            <v>0</v>
          </cell>
          <cell r="C333">
            <v>0</v>
          </cell>
          <cell r="D333">
            <v>0</v>
          </cell>
          <cell r="E333">
            <v>0</v>
          </cell>
          <cell r="F333">
            <v>0</v>
          </cell>
          <cell r="G333">
            <v>0</v>
          </cell>
          <cell r="H333">
            <v>0</v>
          </cell>
          <cell r="J333">
            <v>0</v>
          </cell>
          <cell r="K333">
            <v>0</v>
          </cell>
          <cell r="L333">
            <v>0</v>
          </cell>
          <cell r="N333">
            <v>0</v>
          </cell>
          <cell r="O333">
            <v>0</v>
          </cell>
          <cell r="P333">
            <v>0</v>
          </cell>
          <cell r="R333">
            <v>0</v>
          </cell>
          <cell r="S333">
            <v>0</v>
          </cell>
          <cell r="T333">
            <v>0</v>
          </cell>
          <cell r="V333">
            <v>0</v>
          </cell>
          <cell r="W333">
            <v>0</v>
          </cell>
          <cell r="X333">
            <v>0</v>
          </cell>
        </row>
        <row r="334">
          <cell r="A334">
            <v>0</v>
          </cell>
          <cell r="B334">
            <v>0</v>
          </cell>
          <cell r="C334">
            <v>0</v>
          </cell>
          <cell r="D334">
            <v>0</v>
          </cell>
          <cell r="E334">
            <v>0</v>
          </cell>
          <cell r="F334">
            <v>0</v>
          </cell>
          <cell r="G334">
            <v>0</v>
          </cell>
          <cell r="H334">
            <v>0</v>
          </cell>
          <cell r="J334">
            <v>0</v>
          </cell>
          <cell r="K334">
            <v>0</v>
          </cell>
          <cell r="L334">
            <v>0</v>
          </cell>
          <cell r="N334">
            <v>0</v>
          </cell>
          <cell r="O334">
            <v>0</v>
          </cell>
          <cell r="P334">
            <v>0</v>
          </cell>
          <cell r="R334">
            <v>0</v>
          </cell>
          <cell r="S334">
            <v>0</v>
          </cell>
          <cell r="T334">
            <v>0</v>
          </cell>
          <cell r="V334">
            <v>0</v>
          </cell>
          <cell r="W334">
            <v>0</v>
          </cell>
          <cell r="X334">
            <v>0</v>
          </cell>
        </row>
        <row r="335">
          <cell r="A335">
            <v>0</v>
          </cell>
          <cell r="B335">
            <v>0</v>
          </cell>
          <cell r="C335">
            <v>0</v>
          </cell>
          <cell r="D335">
            <v>0</v>
          </cell>
          <cell r="E335">
            <v>0</v>
          </cell>
          <cell r="F335">
            <v>0</v>
          </cell>
          <cell r="G335">
            <v>0</v>
          </cell>
          <cell r="H335">
            <v>0</v>
          </cell>
          <cell r="J335">
            <v>0</v>
          </cell>
          <cell r="K335">
            <v>0</v>
          </cell>
          <cell r="L335">
            <v>0</v>
          </cell>
          <cell r="N335">
            <v>0</v>
          </cell>
          <cell r="O335">
            <v>0</v>
          </cell>
          <cell r="P335">
            <v>0</v>
          </cell>
          <cell r="R335">
            <v>0</v>
          </cell>
          <cell r="S335">
            <v>0</v>
          </cell>
          <cell r="T335">
            <v>0</v>
          </cell>
          <cell r="V335">
            <v>0</v>
          </cell>
          <cell r="W335">
            <v>0</v>
          </cell>
          <cell r="X335">
            <v>0</v>
          </cell>
        </row>
        <row r="336">
          <cell r="A336">
            <v>0</v>
          </cell>
          <cell r="B336">
            <v>0</v>
          </cell>
          <cell r="C336">
            <v>0</v>
          </cell>
          <cell r="D336">
            <v>0</v>
          </cell>
          <cell r="E336">
            <v>0</v>
          </cell>
          <cell r="F336">
            <v>0</v>
          </cell>
          <cell r="G336">
            <v>0</v>
          </cell>
          <cell r="H336">
            <v>0</v>
          </cell>
          <cell r="J336">
            <v>0</v>
          </cell>
          <cell r="K336">
            <v>0</v>
          </cell>
          <cell r="L336">
            <v>0</v>
          </cell>
          <cell r="N336">
            <v>0</v>
          </cell>
          <cell r="O336">
            <v>0</v>
          </cell>
          <cell r="P336">
            <v>0</v>
          </cell>
          <cell r="R336">
            <v>0</v>
          </cell>
          <cell r="S336">
            <v>0</v>
          </cell>
          <cell r="T336">
            <v>0</v>
          </cell>
          <cell r="V336">
            <v>0</v>
          </cell>
          <cell r="W336">
            <v>0</v>
          </cell>
          <cell r="X336">
            <v>0</v>
          </cell>
        </row>
        <row r="337">
          <cell r="A337">
            <v>0</v>
          </cell>
          <cell r="B337">
            <v>0</v>
          </cell>
          <cell r="C337">
            <v>0</v>
          </cell>
          <cell r="D337">
            <v>0</v>
          </cell>
          <cell r="E337">
            <v>0</v>
          </cell>
          <cell r="F337">
            <v>0</v>
          </cell>
          <cell r="G337">
            <v>0</v>
          </cell>
          <cell r="H337">
            <v>0</v>
          </cell>
          <cell r="J337">
            <v>0</v>
          </cell>
          <cell r="K337">
            <v>0</v>
          </cell>
          <cell r="L337">
            <v>0</v>
          </cell>
          <cell r="N337">
            <v>0</v>
          </cell>
          <cell r="O337">
            <v>0</v>
          </cell>
          <cell r="P337">
            <v>0</v>
          </cell>
          <cell r="R337">
            <v>0</v>
          </cell>
          <cell r="S337">
            <v>0</v>
          </cell>
          <cell r="T337">
            <v>0</v>
          </cell>
          <cell r="V337">
            <v>0</v>
          </cell>
          <cell r="W337">
            <v>0</v>
          </cell>
          <cell r="X337">
            <v>0</v>
          </cell>
        </row>
        <row r="338">
          <cell r="A338">
            <v>0</v>
          </cell>
          <cell r="B338">
            <v>0</v>
          </cell>
          <cell r="C338">
            <v>0</v>
          </cell>
          <cell r="D338">
            <v>0</v>
          </cell>
          <cell r="E338">
            <v>0</v>
          </cell>
          <cell r="F338">
            <v>0</v>
          </cell>
          <cell r="G338">
            <v>0</v>
          </cell>
          <cell r="H338">
            <v>0</v>
          </cell>
          <cell r="J338">
            <v>0</v>
          </cell>
          <cell r="K338">
            <v>0</v>
          </cell>
          <cell r="L338">
            <v>0</v>
          </cell>
          <cell r="N338">
            <v>0</v>
          </cell>
          <cell r="O338">
            <v>0</v>
          </cell>
          <cell r="P338">
            <v>0</v>
          </cell>
          <cell r="R338">
            <v>0</v>
          </cell>
          <cell r="S338">
            <v>0</v>
          </cell>
          <cell r="T338">
            <v>0</v>
          </cell>
          <cell r="V338">
            <v>0</v>
          </cell>
          <cell r="W338">
            <v>0</v>
          </cell>
          <cell r="X338">
            <v>0</v>
          </cell>
        </row>
        <row r="339">
          <cell r="A339">
            <v>0</v>
          </cell>
          <cell r="B339">
            <v>0</v>
          </cell>
          <cell r="C339">
            <v>0</v>
          </cell>
          <cell r="D339">
            <v>0</v>
          </cell>
          <cell r="E339">
            <v>0</v>
          </cell>
          <cell r="F339">
            <v>0</v>
          </cell>
          <cell r="G339">
            <v>0</v>
          </cell>
          <cell r="H339">
            <v>0</v>
          </cell>
          <cell r="J339">
            <v>0</v>
          </cell>
          <cell r="K339">
            <v>0</v>
          </cell>
          <cell r="L339">
            <v>0</v>
          </cell>
          <cell r="N339">
            <v>0</v>
          </cell>
          <cell r="O339">
            <v>0</v>
          </cell>
          <cell r="P339">
            <v>0</v>
          </cell>
          <cell r="R339">
            <v>0</v>
          </cell>
          <cell r="S339">
            <v>0</v>
          </cell>
          <cell r="T339">
            <v>0</v>
          </cell>
          <cell r="V339">
            <v>0</v>
          </cell>
          <cell r="W339">
            <v>0</v>
          </cell>
          <cell r="X339">
            <v>0</v>
          </cell>
        </row>
        <row r="340">
          <cell r="A340">
            <v>0</v>
          </cell>
          <cell r="B340">
            <v>0</v>
          </cell>
          <cell r="C340">
            <v>0</v>
          </cell>
          <cell r="D340">
            <v>0</v>
          </cell>
          <cell r="E340">
            <v>0</v>
          </cell>
          <cell r="F340">
            <v>0</v>
          </cell>
          <cell r="G340">
            <v>0</v>
          </cell>
          <cell r="H340">
            <v>0</v>
          </cell>
          <cell r="J340">
            <v>0</v>
          </cell>
          <cell r="K340">
            <v>0</v>
          </cell>
          <cell r="L340">
            <v>0</v>
          </cell>
          <cell r="N340">
            <v>0</v>
          </cell>
          <cell r="O340">
            <v>0</v>
          </cell>
          <cell r="P340">
            <v>0</v>
          </cell>
          <cell r="R340">
            <v>0</v>
          </cell>
          <cell r="S340">
            <v>0</v>
          </cell>
          <cell r="T340">
            <v>0</v>
          </cell>
          <cell r="V340">
            <v>0</v>
          </cell>
          <cell r="W340">
            <v>0</v>
          </cell>
          <cell r="X340">
            <v>0</v>
          </cell>
        </row>
        <row r="341">
          <cell r="A341">
            <v>0</v>
          </cell>
          <cell r="B341">
            <v>0</v>
          </cell>
          <cell r="C341">
            <v>0</v>
          </cell>
          <cell r="D341">
            <v>0</v>
          </cell>
          <cell r="E341">
            <v>0</v>
          </cell>
          <cell r="F341">
            <v>0</v>
          </cell>
          <cell r="G341">
            <v>0</v>
          </cell>
          <cell r="H341">
            <v>0</v>
          </cell>
          <cell r="J341">
            <v>0</v>
          </cell>
          <cell r="K341">
            <v>0</v>
          </cell>
          <cell r="L341">
            <v>0</v>
          </cell>
          <cell r="N341">
            <v>0</v>
          </cell>
          <cell r="O341">
            <v>0</v>
          </cell>
          <cell r="P341">
            <v>0</v>
          </cell>
          <cell r="R341">
            <v>0</v>
          </cell>
          <cell r="S341">
            <v>0</v>
          </cell>
          <cell r="T341">
            <v>0</v>
          </cell>
          <cell r="V341">
            <v>0</v>
          </cell>
          <cell r="W341">
            <v>0</v>
          </cell>
          <cell r="X341">
            <v>0</v>
          </cell>
        </row>
        <row r="342">
          <cell r="A342">
            <v>0</v>
          </cell>
          <cell r="B342">
            <v>0</v>
          </cell>
          <cell r="C342">
            <v>0</v>
          </cell>
          <cell r="D342">
            <v>0</v>
          </cell>
          <cell r="E342">
            <v>0</v>
          </cell>
          <cell r="F342">
            <v>0</v>
          </cell>
          <cell r="G342">
            <v>0</v>
          </cell>
          <cell r="H342">
            <v>0</v>
          </cell>
          <cell r="J342">
            <v>0</v>
          </cell>
          <cell r="K342">
            <v>0</v>
          </cell>
          <cell r="L342">
            <v>0</v>
          </cell>
          <cell r="N342">
            <v>0</v>
          </cell>
          <cell r="O342">
            <v>0</v>
          </cell>
          <cell r="P342">
            <v>0</v>
          </cell>
          <cell r="R342">
            <v>0</v>
          </cell>
          <cell r="S342">
            <v>0</v>
          </cell>
          <cell r="T342">
            <v>0</v>
          </cell>
          <cell r="V342">
            <v>0</v>
          </cell>
          <cell r="W342">
            <v>0</v>
          </cell>
          <cell r="X342">
            <v>0</v>
          </cell>
        </row>
        <row r="343">
          <cell r="A343">
            <v>0</v>
          </cell>
          <cell r="B343">
            <v>0</v>
          </cell>
          <cell r="C343">
            <v>0</v>
          </cell>
          <cell r="D343">
            <v>0</v>
          </cell>
          <cell r="E343">
            <v>0</v>
          </cell>
          <cell r="F343">
            <v>0</v>
          </cell>
          <cell r="G343">
            <v>0</v>
          </cell>
          <cell r="H343">
            <v>0</v>
          </cell>
          <cell r="J343">
            <v>0</v>
          </cell>
          <cell r="K343">
            <v>0</v>
          </cell>
          <cell r="L343">
            <v>0</v>
          </cell>
          <cell r="N343">
            <v>0</v>
          </cell>
          <cell r="O343">
            <v>0</v>
          </cell>
          <cell r="P343">
            <v>0</v>
          </cell>
          <cell r="R343">
            <v>0</v>
          </cell>
          <cell r="S343">
            <v>0</v>
          </cell>
          <cell r="T343">
            <v>0</v>
          </cell>
          <cell r="V343">
            <v>0</v>
          </cell>
          <cell r="W343">
            <v>0</v>
          </cell>
          <cell r="X343">
            <v>0</v>
          </cell>
        </row>
        <row r="344">
          <cell r="A344">
            <v>0</v>
          </cell>
          <cell r="B344">
            <v>0</v>
          </cell>
          <cell r="C344">
            <v>0</v>
          </cell>
          <cell r="D344">
            <v>0</v>
          </cell>
          <cell r="E344">
            <v>0</v>
          </cell>
          <cell r="F344">
            <v>0</v>
          </cell>
          <cell r="G344">
            <v>0</v>
          </cell>
          <cell r="H344">
            <v>0</v>
          </cell>
          <cell r="J344">
            <v>0</v>
          </cell>
          <cell r="K344">
            <v>0</v>
          </cell>
          <cell r="L344">
            <v>0</v>
          </cell>
          <cell r="N344">
            <v>0</v>
          </cell>
          <cell r="O344">
            <v>0</v>
          </cell>
          <cell r="P344">
            <v>0</v>
          </cell>
          <cell r="R344">
            <v>0</v>
          </cell>
          <cell r="S344">
            <v>0</v>
          </cell>
          <cell r="T344">
            <v>0</v>
          </cell>
          <cell r="V344">
            <v>0</v>
          </cell>
          <cell r="W344">
            <v>0</v>
          </cell>
          <cell r="X344">
            <v>0</v>
          </cell>
        </row>
        <row r="345">
          <cell r="A345">
            <v>0</v>
          </cell>
          <cell r="B345">
            <v>0</v>
          </cell>
          <cell r="C345">
            <v>0</v>
          </cell>
          <cell r="D345">
            <v>0</v>
          </cell>
          <cell r="E345">
            <v>0</v>
          </cell>
          <cell r="F345">
            <v>0</v>
          </cell>
          <cell r="G345">
            <v>0</v>
          </cell>
          <cell r="H345">
            <v>0</v>
          </cell>
          <cell r="J345">
            <v>0</v>
          </cell>
          <cell r="K345">
            <v>0</v>
          </cell>
          <cell r="L345">
            <v>0</v>
          </cell>
          <cell r="N345">
            <v>0</v>
          </cell>
          <cell r="O345">
            <v>0</v>
          </cell>
          <cell r="P345">
            <v>0</v>
          </cell>
          <cell r="R345">
            <v>0</v>
          </cell>
          <cell r="S345">
            <v>0</v>
          </cell>
          <cell r="T345">
            <v>0</v>
          </cell>
          <cell r="V345">
            <v>0</v>
          </cell>
          <cell r="W345">
            <v>0</v>
          </cell>
          <cell r="X345">
            <v>0</v>
          </cell>
        </row>
        <row r="346">
          <cell r="A346">
            <v>0</v>
          </cell>
          <cell r="B346">
            <v>0</v>
          </cell>
          <cell r="C346">
            <v>0</v>
          </cell>
          <cell r="D346">
            <v>0</v>
          </cell>
          <cell r="E346">
            <v>0</v>
          </cell>
          <cell r="F346">
            <v>0</v>
          </cell>
          <cell r="G346">
            <v>0</v>
          </cell>
          <cell r="H346">
            <v>0</v>
          </cell>
          <cell r="J346">
            <v>0</v>
          </cell>
          <cell r="K346">
            <v>0</v>
          </cell>
          <cell r="L346">
            <v>0</v>
          </cell>
          <cell r="N346">
            <v>0</v>
          </cell>
          <cell r="O346">
            <v>0</v>
          </cell>
          <cell r="P346">
            <v>0</v>
          </cell>
          <cell r="R346">
            <v>0</v>
          </cell>
          <cell r="S346">
            <v>0</v>
          </cell>
          <cell r="T346">
            <v>0</v>
          </cell>
          <cell r="V346">
            <v>0</v>
          </cell>
          <cell r="W346">
            <v>0</v>
          </cell>
          <cell r="X346">
            <v>0</v>
          </cell>
        </row>
        <row r="347">
          <cell r="A347">
            <v>0</v>
          </cell>
          <cell r="B347">
            <v>0</v>
          </cell>
          <cell r="C347">
            <v>0</v>
          </cell>
          <cell r="D347">
            <v>0</v>
          </cell>
          <cell r="E347">
            <v>0</v>
          </cell>
          <cell r="F347">
            <v>0</v>
          </cell>
          <cell r="G347">
            <v>0</v>
          </cell>
          <cell r="H347">
            <v>0</v>
          </cell>
          <cell r="J347">
            <v>0</v>
          </cell>
          <cell r="K347">
            <v>0</v>
          </cell>
          <cell r="L347">
            <v>0</v>
          </cell>
          <cell r="N347">
            <v>0</v>
          </cell>
          <cell r="O347">
            <v>0</v>
          </cell>
          <cell r="P347">
            <v>0</v>
          </cell>
          <cell r="R347">
            <v>0</v>
          </cell>
          <cell r="S347">
            <v>0</v>
          </cell>
          <cell r="T347">
            <v>0</v>
          </cell>
          <cell r="V347">
            <v>0</v>
          </cell>
          <cell r="W347">
            <v>0</v>
          </cell>
          <cell r="X347">
            <v>0</v>
          </cell>
        </row>
        <row r="348">
          <cell r="A348">
            <v>0</v>
          </cell>
          <cell r="B348">
            <v>0</v>
          </cell>
          <cell r="C348">
            <v>0</v>
          </cell>
          <cell r="D348">
            <v>0</v>
          </cell>
          <cell r="E348">
            <v>0</v>
          </cell>
          <cell r="F348">
            <v>0</v>
          </cell>
          <cell r="G348">
            <v>0</v>
          </cell>
          <cell r="H348">
            <v>0</v>
          </cell>
          <cell r="J348">
            <v>0</v>
          </cell>
          <cell r="K348">
            <v>0</v>
          </cell>
          <cell r="L348">
            <v>0</v>
          </cell>
          <cell r="N348">
            <v>0</v>
          </cell>
          <cell r="O348">
            <v>0</v>
          </cell>
          <cell r="P348">
            <v>0</v>
          </cell>
          <cell r="R348">
            <v>0</v>
          </cell>
          <cell r="S348">
            <v>0</v>
          </cell>
          <cell r="T348">
            <v>0</v>
          </cell>
          <cell r="V348">
            <v>0</v>
          </cell>
          <cell r="W348">
            <v>0</v>
          </cell>
          <cell r="X348">
            <v>0</v>
          </cell>
        </row>
        <row r="349">
          <cell r="A349">
            <v>0</v>
          </cell>
          <cell r="B349">
            <v>0</v>
          </cell>
          <cell r="C349">
            <v>0</v>
          </cell>
          <cell r="D349">
            <v>0</v>
          </cell>
          <cell r="E349">
            <v>0</v>
          </cell>
          <cell r="F349">
            <v>0</v>
          </cell>
          <cell r="G349">
            <v>0</v>
          </cell>
          <cell r="H349">
            <v>0</v>
          </cell>
          <cell r="J349">
            <v>0</v>
          </cell>
          <cell r="K349">
            <v>0</v>
          </cell>
          <cell r="L349">
            <v>0</v>
          </cell>
          <cell r="N349">
            <v>0</v>
          </cell>
          <cell r="O349">
            <v>0</v>
          </cell>
          <cell r="P349">
            <v>0</v>
          </cell>
          <cell r="R349">
            <v>0</v>
          </cell>
          <cell r="S349">
            <v>0</v>
          </cell>
          <cell r="T349">
            <v>0</v>
          </cell>
          <cell r="V349">
            <v>0</v>
          </cell>
          <cell r="W349">
            <v>0</v>
          </cell>
          <cell r="X349">
            <v>0</v>
          </cell>
        </row>
        <row r="350">
          <cell r="A350">
            <v>0</v>
          </cell>
          <cell r="B350">
            <v>0</v>
          </cell>
          <cell r="C350">
            <v>0</v>
          </cell>
          <cell r="D350">
            <v>0</v>
          </cell>
          <cell r="E350">
            <v>0</v>
          </cell>
          <cell r="F350">
            <v>0</v>
          </cell>
          <cell r="G350">
            <v>0</v>
          </cell>
          <cell r="H350">
            <v>0</v>
          </cell>
          <cell r="J350">
            <v>0</v>
          </cell>
          <cell r="K350">
            <v>0</v>
          </cell>
          <cell r="L350">
            <v>0</v>
          </cell>
          <cell r="N350">
            <v>0</v>
          </cell>
          <cell r="O350">
            <v>0</v>
          </cell>
          <cell r="P350">
            <v>0</v>
          </cell>
          <cell r="R350">
            <v>0</v>
          </cell>
          <cell r="S350">
            <v>0</v>
          </cell>
          <cell r="T350">
            <v>0</v>
          </cell>
          <cell r="V350">
            <v>0</v>
          </cell>
          <cell r="W350">
            <v>0</v>
          </cell>
          <cell r="X350">
            <v>0</v>
          </cell>
        </row>
        <row r="351">
          <cell r="A351">
            <v>0</v>
          </cell>
          <cell r="B351">
            <v>0</v>
          </cell>
          <cell r="C351">
            <v>0</v>
          </cell>
          <cell r="D351">
            <v>0</v>
          </cell>
          <cell r="E351">
            <v>0</v>
          </cell>
          <cell r="F351">
            <v>0</v>
          </cell>
          <cell r="G351">
            <v>0</v>
          </cell>
          <cell r="H351">
            <v>0</v>
          </cell>
          <cell r="J351">
            <v>0</v>
          </cell>
          <cell r="K351">
            <v>0</v>
          </cell>
          <cell r="L351">
            <v>0</v>
          </cell>
          <cell r="N351">
            <v>0</v>
          </cell>
          <cell r="O351">
            <v>0</v>
          </cell>
          <cell r="P351">
            <v>0</v>
          </cell>
          <cell r="R351">
            <v>0</v>
          </cell>
          <cell r="S351">
            <v>0</v>
          </cell>
          <cell r="T351">
            <v>0</v>
          </cell>
          <cell r="V351">
            <v>0</v>
          </cell>
          <cell r="W351">
            <v>0</v>
          </cell>
          <cell r="X351">
            <v>0</v>
          </cell>
        </row>
        <row r="352">
          <cell r="A352">
            <v>0</v>
          </cell>
          <cell r="B352">
            <v>0</v>
          </cell>
          <cell r="C352">
            <v>0</v>
          </cell>
          <cell r="D352">
            <v>0</v>
          </cell>
          <cell r="E352">
            <v>0</v>
          </cell>
          <cell r="F352">
            <v>0</v>
          </cell>
          <cell r="G352">
            <v>0</v>
          </cell>
          <cell r="H352">
            <v>0</v>
          </cell>
          <cell r="J352">
            <v>0</v>
          </cell>
          <cell r="K352">
            <v>0</v>
          </cell>
          <cell r="L352">
            <v>0</v>
          </cell>
          <cell r="N352">
            <v>0</v>
          </cell>
          <cell r="O352">
            <v>0</v>
          </cell>
          <cell r="P352">
            <v>0</v>
          </cell>
          <cell r="R352">
            <v>0</v>
          </cell>
          <cell r="S352">
            <v>0</v>
          </cell>
          <cell r="T352">
            <v>0</v>
          </cell>
          <cell r="V352">
            <v>0</v>
          </cell>
          <cell r="W352">
            <v>0</v>
          </cell>
          <cell r="X352">
            <v>0</v>
          </cell>
        </row>
        <row r="353">
          <cell r="A353">
            <v>0</v>
          </cell>
          <cell r="B353">
            <v>0</v>
          </cell>
          <cell r="C353">
            <v>0</v>
          </cell>
          <cell r="D353">
            <v>0</v>
          </cell>
          <cell r="E353">
            <v>0</v>
          </cell>
          <cell r="F353">
            <v>0</v>
          </cell>
          <cell r="G353">
            <v>0</v>
          </cell>
          <cell r="H353">
            <v>0</v>
          </cell>
          <cell r="J353">
            <v>0</v>
          </cell>
          <cell r="K353">
            <v>0</v>
          </cell>
          <cell r="L353">
            <v>0</v>
          </cell>
          <cell r="N353">
            <v>0</v>
          </cell>
          <cell r="O353">
            <v>0</v>
          </cell>
          <cell r="P353">
            <v>0</v>
          </cell>
          <cell r="R353">
            <v>0</v>
          </cell>
          <cell r="S353">
            <v>0</v>
          </cell>
          <cell r="T353">
            <v>0</v>
          </cell>
          <cell r="V353">
            <v>0</v>
          </cell>
          <cell r="W353">
            <v>0</v>
          </cell>
          <cell r="X353">
            <v>0</v>
          </cell>
        </row>
        <row r="354">
          <cell r="A354">
            <v>0</v>
          </cell>
          <cell r="B354">
            <v>0</v>
          </cell>
          <cell r="C354">
            <v>0</v>
          </cell>
          <cell r="D354">
            <v>0</v>
          </cell>
          <cell r="E354">
            <v>0</v>
          </cell>
          <cell r="F354">
            <v>0</v>
          </cell>
          <cell r="G354">
            <v>0</v>
          </cell>
          <cell r="H354">
            <v>0</v>
          </cell>
          <cell r="J354">
            <v>0</v>
          </cell>
          <cell r="K354">
            <v>0</v>
          </cell>
          <cell r="L354">
            <v>0</v>
          </cell>
          <cell r="N354">
            <v>0</v>
          </cell>
          <cell r="O354">
            <v>0</v>
          </cell>
          <cell r="P354">
            <v>0</v>
          </cell>
          <cell r="R354">
            <v>0</v>
          </cell>
          <cell r="S354">
            <v>0</v>
          </cell>
          <cell r="T354">
            <v>0</v>
          </cell>
          <cell r="V354">
            <v>0</v>
          </cell>
          <cell r="W354">
            <v>0</v>
          </cell>
          <cell r="X354">
            <v>0</v>
          </cell>
        </row>
        <row r="355">
          <cell r="A355">
            <v>0</v>
          </cell>
          <cell r="B355">
            <v>0</v>
          </cell>
          <cell r="C355">
            <v>0</v>
          </cell>
          <cell r="D355">
            <v>0</v>
          </cell>
          <cell r="E355">
            <v>0</v>
          </cell>
          <cell r="F355">
            <v>0</v>
          </cell>
          <cell r="G355">
            <v>0</v>
          </cell>
          <cell r="H355">
            <v>0</v>
          </cell>
          <cell r="J355">
            <v>0</v>
          </cell>
          <cell r="K355">
            <v>0</v>
          </cell>
          <cell r="L355">
            <v>0</v>
          </cell>
          <cell r="N355">
            <v>0</v>
          </cell>
          <cell r="O355">
            <v>0</v>
          </cell>
          <cell r="P355">
            <v>0</v>
          </cell>
          <cell r="R355">
            <v>0</v>
          </cell>
          <cell r="S355">
            <v>0</v>
          </cell>
          <cell r="T355">
            <v>0</v>
          </cell>
          <cell r="V355">
            <v>0</v>
          </cell>
          <cell r="W355">
            <v>0</v>
          </cell>
          <cell r="X355">
            <v>0</v>
          </cell>
        </row>
        <row r="356">
          <cell r="A356">
            <v>0</v>
          </cell>
          <cell r="B356">
            <v>0</v>
          </cell>
          <cell r="C356">
            <v>0</v>
          </cell>
          <cell r="D356">
            <v>0</v>
          </cell>
          <cell r="E356">
            <v>0</v>
          </cell>
          <cell r="F356">
            <v>0</v>
          </cell>
          <cell r="G356">
            <v>0</v>
          </cell>
          <cell r="H356">
            <v>0</v>
          </cell>
          <cell r="J356">
            <v>0</v>
          </cell>
          <cell r="K356">
            <v>0</v>
          </cell>
          <cell r="L356">
            <v>0</v>
          </cell>
          <cell r="N356">
            <v>0</v>
          </cell>
          <cell r="O356">
            <v>0</v>
          </cell>
          <cell r="P356">
            <v>0</v>
          </cell>
          <cell r="R356">
            <v>0</v>
          </cell>
          <cell r="S356">
            <v>0</v>
          </cell>
          <cell r="T356">
            <v>0</v>
          </cell>
          <cell r="V356">
            <v>0</v>
          </cell>
          <cell r="W356">
            <v>0</v>
          </cell>
          <cell r="X356">
            <v>0</v>
          </cell>
        </row>
        <row r="357">
          <cell r="A357">
            <v>0</v>
          </cell>
          <cell r="B357">
            <v>0</v>
          </cell>
          <cell r="C357">
            <v>0</v>
          </cell>
          <cell r="D357">
            <v>0</v>
          </cell>
          <cell r="E357">
            <v>0</v>
          </cell>
          <cell r="F357">
            <v>0</v>
          </cell>
          <cell r="G357">
            <v>0</v>
          </cell>
          <cell r="H357">
            <v>0</v>
          </cell>
          <cell r="J357">
            <v>0</v>
          </cell>
          <cell r="K357">
            <v>0</v>
          </cell>
          <cell r="L357">
            <v>0</v>
          </cell>
          <cell r="N357">
            <v>0</v>
          </cell>
          <cell r="O357">
            <v>0</v>
          </cell>
          <cell r="P357">
            <v>0</v>
          </cell>
          <cell r="R357">
            <v>0</v>
          </cell>
          <cell r="S357">
            <v>0</v>
          </cell>
          <cell r="T357">
            <v>0</v>
          </cell>
          <cell r="V357">
            <v>0</v>
          </cell>
          <cell r="W357">
            <v>0</v>
          </cell>
          <cell r="X357">
            <v>0</v>
          </cell>
        </row>
        <row r="358">
          <cell r="A358">
            <v>0</v>
          </cell>
          <cell r="B358">
            <v>0</v>
          </cell>
          <cell r="C358">
            <v>0</v>
          </cell>
          <cell r="D358">
            <v>0</v>
          </cell>
          <cell r="E358">
            <v>0</v>
          </cell>
          <cell r="F358">
            <v>0</v>
          </cell>
          <cell r="G358">
            <v>0</v>
          </cell>
          <cell r="H358">
            <v>0</v>
          </cell>
          <cell r="J358">
            <v>0</v>
          </cell>
          <cell r="K358">
            <v>0</v>
          </cell>
          <cell r="L358">
            <v>0</v>
          </cell>
          <cell r="N358">
            <v>0</v>
          </cell>
          <cell r="O358">
            <v>0</v>
          </cell>
          <cell r="P358">
            <v>0</v>
          </cell>
          <cell r="R358">
            <v>0</v>
          </cell>
          <cell r="S358">
            <v>0</v>
          </cell>
          <cell r="T358">
            <v>0</v>
          </cell>
          <cell r="V358">
            <v>0</v>
          </cell>
          <cell r="W358">
            <v>0</v>
          </cell>
          <cell r="X358">
            <v>0</v>
          </cell>
        </row>
        <row r="359">
          <cell r="A359">
            <v>0</v>
          </cell>
          <cell r="B359">
            <v>0</v>
          </cell>
          <cell r="C359">
            <v>0</v>
          </cell>
          <cell r="D359">
            <v>0</v>
          </cell>
          <cell r="E359">
            <v>0</v>
          </cell>
          <cell r="F359">
            <v>0</v>
          </cell>
          <cell r="G359">
            <v>0</v>
          </cell>
          <cell r="H359">
            <v>0</v>
          </cell>
          <cell r="J359">
            <v>0</v>
          </cell>
          <cell r="K359">
            <v>0</v>
          </cell>
          <cell r="L359">
            <v>0</v>
          </cell>
          <cell r="N359">
            <v>0</v>
          </cell>
          <cell r="O359">
            <v>0</v>
          </cell>
          <cell r="P359">
            <v>0</v>
          </cell>
          <cell r="R359">
            <v>0</v>
          </cell>
          <cell r="S359">
            <v>0</v>
          </cell>
          <cell r="T359">
            <v>0</v>
          </cell>
          <cell r="V359">
            <v>0</v>
          </cell>
          <cell r="W359">
            <v>0</v>
          </cell>
          <cell r="X359">
            <v>0</v>
          </cell>
        </row>
        <row r="360">
          <cell r="A360">
            <v>0</v>
          </cell>
          <cell r="B360">
            <v>0</v>
          </cell>
          <cell r="C360">
            <v>0</v>
          </cell>
          <cell r="D360">
            <v>0</v>
          </cell>
          <cell r="E360">
            <v>0</v>
          </cell>
          <cell r="F360">
            <v>0</v>
          </cell>
          <cell r="G360">
            <v>0</v>
          </cell>
          <cell r="H360">
            <v>0</v>
          </cell>
          <cell r="J360">
            <v>0</v>
          </cell>
          <cell r="K360">
            <v>0</v>
          </cell>
          <cell r="L360">
            <v>0</v>
          </cell>
          <cell r="N360">
            <v>0</v>
          </cell>
          <cell r="O360">
            <v>0</v>
          </cell>
          <cell r="P360">
            <v>0</v>
          </cell>
          <cell r="R360">
            <v>0</v>
          </cell>
          <cell r="S360">
            <v>0</v>
          </cell>
          <cell r="T360">
            <v>0</v>
          </cell>
          <cell r="V360">
            <v>0</v>
          </cell>
          <cell r="W360">
            <v>0</v>
          </cell>
          <cell r="X360">
            <v>0</v>
          </cell>
        </row>
        <row r="361">
          <cell r="A361">
            <v>0</v>
          </cell>
          <cell r="B361">
            <v>0</v>
          </cell>
          <cell r="C361">
            <v>0</v>
          </cell>
          <cell r="D361">
            <v>0</v>
          </cell>
          <cell r="E361">
            <v>0</v>
          </cell>
          <cell r="F361">
            <v>0</v>
          </cell>
          <cell r="G361">
            <v>0</v>
          </cell>
          <cell r="H361">
            <v>0</v>
          </cell>
          <cell r="J361">
            <v>0</v>
          </cell>
          <cell r="K361">
            <v>0</v>
          </cell>
          <cell r="L361">
            <v>0</v>
          </cell>
          <cell r="N361">
            <v>0</v>
          </cell>
          <cell r="O361">
            <v>0</v>
          </cell>
          <cell r="P361">
            <v>0</v>
          </cell>
          <cell r="R361">
            <v>0</v>
          </cell>
          <cell r="S361">
            <v>0</v>
          </cell>
          <cell r="T361">
            <v>0</v>
          </cell>
          <cell r="V361">
            <v>0</v>
          </cell>
          <cell r="W361">
            <v>0</v>
          </cell>
          <cell r="X361">
            <v>0</v>
          </cell>
        </row>
        <row r="362">
          <cell r="A362">
            <v>0</v>
          </cell>
          <cell r="B362">
            <v>0</v>
          </cell>
          <cell r="C362">
            <v>0</v>
          </cell>
          <cell r="D362">
            <v>0</v>
          </cell>
          <cell r="E362">
            <v>0</v>
          </cell>
          <cell r="F362">
            <v>0</v>
          </cell>
          <cell r="G362">
            <v>0</v>
          </cell>
          <cell r="H362">
            <v>0</v>
          </cell>
          <cell r="J362">
            <v>0</v>
          </cell>
          <cell r="K362">
            <v>0</v>
          </cell>
          <cell r="L362">
            <v>0</v>
          </cell>
          <cell r="N362">
            <v>0</v>
          </cell>
          <cell r="O362">
            <v>0</v>
          </cell>
          <cell r="P362">
            <v>0</v>
          </cell>
          <cell r="R362">
            <v>0</v>
          </cell>
          <cell r="S362">
            <v>0</v>
          </cell>
          <cell r="T362">
            <v>0</v>
          </cell>
          <cell r="V362">
            <v>0</v>
          </cell>
          <cell r="W362">
            <v>0</v>
          </cell>
          <cell r="X362">
            <v>0</v>
          </cell>
        </row>
        <row r="363">
          <cell r="A363">
            <v>0</v>
          </cell>
          <cell r="B363">
            <v>0</v>
          </cell>
          <cell r="C363">
            <v>0</v>
          </cell>
          <cell r="D363">
            <v>0</v>
          </cell>
          <cell r="E363">
            <v>0</v>
          </cell>
          <cell r="F363">
            <v>0</v>
          </cell>
          <cell r="G363">
            <v>0</v>
          </cell>
          <cell r="H363">
            <v>0</v>
          </cell>
          <cell r="J363">
            <v>0</v>
          </cell>
          <cell r="K363">
            <v>0</v>
          </cell>
          <cell r="L363">
            <v>0</v>
          </cell>
          <cell r="N363">
            <v>0</v>
          </cell>
          <cell r="O363">
            <v>0</v>
          </cell>
          <cell r="P363">
            <v>0</v>
          </cell>
          <cell r="R363">
            <v>0</v>
          </cell>
          <cell r="S363">
            <v>0</v>
          </cell>
          <cell r="T363">
            <v>0</v>
          </cell>
          <cell r="V363">
            <v>0</v>
          </cell>
          <cell r="W363">
            <v>0</v>
          </cell>
          <cell r="X363">
            <v>0</v>
          </cell>
        </row>
        <row r="364">
          <cell r="A364">
            <v>0</v>
          </cell>
          <cell r="B364">
            <v>0</v>
          </cell>
          <cell r="C364">
            <v>0</v>
          </cell>
          <cell r="D364">
            <v>0</v>
          </cell>
          <cell r="E364">
            <v>0</v>
          </cell>
          <cell r="F364">
            <v>0</v>
          </cell>
          <cell r="G364">
            <v>0</v>
          </cell>
          <cell r="H364">
            <v>0</v>
          </cell>
          <cell r="J364">
            <v>0</v>
          </cell>
          <cell r="K364">
            <v>0</v>
          </cell>
          <cell r="L364">
            <v>0</v>
          </cell>
          <cell r="N364">
            <v>0</v>
          </cell>
          <cell r="O364">
            <v>0</v>
          </cell>
          <cell r="P364">
            <v>0</v>
          </cell>
          <cell r="R364">
            <v>0</v>
          </cell>
          <cell r="S364">
            <v>0</v>
          </cell>
          <cell r="T364">
            <v>0</v>
          </cell>
          <cell r="V364">
            <v>0</v>
          </cell>
          <cell r="W364">
            <v>0</v>
          </cell>
          <cell r="X364">
            <v>0</v>
          </cell>
        </row>
        <row r="365">
          <cell r="A365">
            <v>0</v>
          </cell>
          <cell r="B365">
            <v>0</v>
          </cell>
          <cell r="C365">
            <v>0</v>
          </cell>
          <cell r="D365">
            <v>0</v>
          </cell>
          <cell r="E365">
            <v>0</v>
          </cell>
          <cell r="F365">
            <v>0</v>
          </cell>
          <cell r="G365">
            <v>0</v>
          </cell>
          <cell r="H365">
            <v>0</v>
          </cell>
          <cell r="J365">
            <v>0</v>
          </cell>
          <cell r="K365">
            <v>0</v>
          </cell>
          <cell r="L365">
            <v>0</v>
          </cell>
          <cell r="N365">
            <v>0</v>
          </cell>
          <cell r="O365">
            <v>0</v>
          </cell>
          <cell r="P365">
            <v>0</v>
          </cell>
          <cell r="R365">
            <v>0</v>
          </cell>
          <cell r="S365">
            <v>0</v>
          </cell>
          <cell r="T365">
            <v>0</v>
          </cell>
          <cell r="V365">
            <v>0</v>
          </cell>
          <cell r="W365">
            <v>0</v>
          </cell>
          <cell r="X365">
            <v>0</v>
          </cell>
        </row>
        <row r="366">
          <cell r="A366">
            <v>0</v>
          </cell>
          <cell r="B366">
            <v>0</v>
          </cell>
          <cell r="C366">
            <v>0</v>
          </cell>
          <cell r="D366">
            <v>0</v>
          </cell>
          <cell r="E366">
            <v>0</v>
          </cell>
          <cell r="F366">
            <v>0</v>
          </cell>
          <cell r="G366">
            <v>0</v>
          </cell>
          <cell r="H366">
            <v>0</v>
          </cell>
          <cell r="J366">
            <v>0</v>
          </cell>
          <cell r="K366">
            <v>0</v>
          </cell>
          <cell r="L366">
            <v>0</v>
          </cell>
          <cell r="N366">
            <v>0</v>
          </cell>
          <cell r="O366">
            <v>0</v>
          </cell>
          <cell r="P366">
            <v>0</v>
          </cell>
          <cell r="R366">
            <v>0</v>
          </cell>
          <cell r="S366">
            <v>0</v>
          </cell>
          <cell r="T366">
            <v>0</v>
          </cell>
          <cell r="V366">
            <v>0</v>
          </cell>
          <cell r="W366">
            <v>0</v>
          </cell>
          <cell r="X366">
            <v>0</v>
          </cell>
        </row>
        <row r="367">
          <cell r="A367">
            <v>0</v>
          </cell>
          <cell r="B367">
            <v>0</v>
          </cell>
          <cell r="C367">
            <v>0</v>
          </cell>
          <cell r="D367">
            <v>0</v>
          </cell>
          <cell r="E367">
            <v>0</v>
          </cell>
          <cell r="F367">
            <v>0</v>
          </cell>
          <cell r="G367">
            <v>0</v>
          </cell>
          <cell r="H367">
            <v>0</v>
          </cell>
          <cell r="J367">
            <v>0</v>
          </cell>
          <cell r="K367">
            <v>0</v>
          </cell>
          <cell r="L367">
            <v>0</v>
          </cell>
          <cell r="N367">
            <v>0</v>
          </cell>
          <cell r="O367">
            <v>0</v>
          </cell>
          <cell r="P367">
            <v>0</v>
          </cell>
          <cell r="R367">
            <v>0</v>
          </cell>
          <cell r="S367">
            <v>0</v>
          </cell>
          <cell r="T367">
            <v>0</v>
          </cell>
          <cell r="V367">
            <v>0</v>
          </cell>
          <cell r="W367">
            <v>0</v>
          </cell>
          <cell r="X367">
            <v>0</v>
          </cell>
        </row>
        <row r="368">
          <cell r="A368">
            <v>0</v>
          </cell>
          <cell r="B368">
            <v>0</v>
          </cell>
          <cell r="C368">
            <v>0</v>
          </cell>
          <cell r="D368">
            <v>0</v>
          </cell>
          <cell r="E368">
            <v>0</v>
          </cell>
          <cell r="F368">
            <v>0</v>
          </cell>
          <cell r="G368">
            <v>0</v>
          </cell>
          <cell r="H368">
            <v>0</v>
          </cell>
          <cell r="J368">
            <v>0</v>
          </cell>
          <cell r="K368">
            <v>0</v>
          </cell>
          <cell r="L368">
            <v>0</v>
          </cell>
          <cell r="N368">
            <v>0</v>
          </cell>
          <cell r="O368">
            <v>0</v>
          </cell>
          <cell r="P368">
            <v>0</v>
          </cell>
          <cell r="R368">
            <v>0</v>
          </cell>
          <cell r="S368">
            <v>0</v>
          </cell>
          <cell r="T368">
            <v>0</v>
          </cell>
          <cell r="V368">
            <v>0</v>
          </cell>
          <cell r="W368">
            <v>0</v>
          </cell>
          <cell r="X368">
            <v>0</v>
          </cell>
        </row>
        <row r="369">
          <cell r="A369">
            <v>0</v>
          </cell>
          <cell r="B369">
            <v>0</v>
          </cell>
          <cell r="C369">
            <v>0</v>
          </cell>
          <cell r="D369">
            <v>0</v>
          </cell>
          <cell r="E369">
            <v>0</v>
          </cell>
          <cell r="F369">
            <v>0</v>
          </cell>
          <cell r="G369">
            <v>0</v>
          </cell>
          <cell r="H369">
            <v>0</v>
          </cell>
          <cell r="J369">
            <v>0</v>
          </cell>
          <cell r="K369">
            <v>0</v>
          </cell>
          <cell r="L369">
            <v>0</v>
          </cell>
          <cell r="N369">
            <v>0</v>
          </cell>
          <cell r="O369">
            <v>0</v>
          </cell>
          <cell r="P369">
            <v>0</v>
          </cell>
          <cell r="R369">
            <v>0</v>
          </cell>
          <cell r="S369">
            <v>0</v>
          </cell>
          <cell r="T369">
            <v>0</v>
          </cell>
          <cell r="V369">
            <v>0</v>
          </cell>
          <cell r="W369">
            <v>0</v>
          </cell>
          <cell r="X369">
            <v>0</v>
          </cell>
        </row>
        <row r="370">
          <cell r="A370">
            <v>0</v>
          </cell>
          <cell r="B370">
            <v>0</v>
          </cell>
          <cell r="C370">
            <v>0</v>
          </cell>
          <cell r="D370">
            <v>0</v>
          </cell>
          <cell r="E370">
            <v>0</v>
          </cell>
          <cell r="F370">
            <v>0</v>
          </cell>
          <cell r="G370">
            <v>0</v>
          </cell>
          <cell r="H370">
            <v>0</v>
          </cell>
          <cell r="J370">
            <v>0</v>
          </cell>
          <cell r="K370">
            <v>0</v>
          </cell>
          <cell r="L370">
            <v>0</v>
          </cell>
          <cell r="N370">
            <v>0</v>
          </cell>
          <cell r="O370">
            <v>0</v>
          </cell>
          <cell r="P370">
            <v>0</v>
          </cell>
          <cell r="R370">
            <v>0</v>
          </cell>
          <cell r="S370">
            <v>0</v>
          </cell>
          <cell r="T370">
            <v>0</v>
          </cell>
          <cell r="V370">
            <v>0</v>
          </cell>
          <cell r="W370">
            <v>0</v>
          </cell>
          <cell r="X370">
            <v>0</v>
          </cell>
        </row>
        <row r="371">
          <cell r="A371">
            <v>0</v>
          </cell>
          <cell r="B371">
            <v>0</v>
          </cell>
          <cell r="C371">
            <v>0</v>
          </cell>
          <cell r="D371">
            <v>0</v>
          </cell>
          <cell r="E371">
            <v>0</v>
          </cell>
          <cell r="F371">
            <v>0</v>
          </cell>
          <cell r="G371">
            <v>0</v>
          </cell>
          <cell r="H371">
            <v>0</v>
          </cell>
          <cell r="J371">
            <v>0</v>
          </cell>
          <cell r="K371">
            <v>0</v>
          </cell>
          <cell r="L371">
            <v>0</v>
          </cell>
          <cell r="N371">
            <v>0</v>
          </cell>
          <cell r="O371">
            <v>0</v>
          </cell>
          <cell r="P371">
            <v>0</v>
          </cell>
          <cell r="R371">
            <v>0</v>
          </cell>
          <cell r="S371">
            <v>0</v>
          </cell>
          <cell r="T371">
            <v>0</v>
          </cell>
          <cell r="V371">
            <v>0</v>
          </cell>
          <cell r="W371">
            <v>0</v>
          </cell>
          <cell r="X371">
            <v>0</v>
          </cell>
        </row>
        <row r="372">
          <cell r="A372">
            <v>0</v>
          </cell>
          <cell r="B372">
            <v>0</v>
          </cell>
          <cell r="C372">
            <v>0</v>
          </cell>
          <cell r="D372">
            <v>0</v>
          </cell>
          <cell r="E372">
            <v>0</v>
          </cell>
          <cell r="F372">
            <v>0</v>
          </cell>
          <cell r="G372">
            <v>0</v>
          </cell>
          <cell r="H372">
            <v>0</v>
          </cell>
          <cell r="J372">
            <v>0</v>
          </cell>
          <cell r="K372">
            <v>0</v>
          </cell>
          <cell r="L372">
            <v>0</v>
          </cell>
          <cell r="N372">
            <v>0</v>
          </cell>
          <cell r="O372">
            <v>0</v>
          </cell>
          <cell r="P372">
            <v>0</v>
          </cell>
          <cell r="R372">
            <v>0</v>
          </cell>
          <cell r="S372">
            <v>0</v>
          </cell>
          <cell r="T372">
            <v>0</v>
          </cell>
          <cell r="V372">
            <v>0</v>
          </cell>
          <cell r="W372">
            <v>0</v>
          </cell>
          <cell r="X372">
            <v>0</v>
          </cell>
        </row>
        <row r="373">
          <cell r="A373">
            <v>0</v>
          </cell>
          <cell r="B373">
            <v>0</v>
          </cell>
          <cell r="C373">
            <v>0</v>
          </cell>
          <cell r="D373">
            <v>0</v>
          </cell>
          <cell r="E373">
            <v>0</v>
          </cell>
          <cell r="F373">
            <v>0</v>
          </cell>
          <cell r="G373">
            <v>0</v>
          </cell>
          <cell r="H373">
            <v>0</v>
          </cell>
          <cell r="J373">
            <v>0</v>
          </cell>
          <cell r="K373">
            <v>0</v>
          </cell>
          <cell r="L373">
            <v>0</v>
          </cell>
          <cell r="N373">
            <v>0</v>
          </cell>
          <cell r="O373">
            <v>0</v>
          </cell>
          <cell r="P373">
            <v>0</v>
          </cell>
          <cell r="R373">
            <v>0</v>
          </cell>
          <cell r="S373">
            <v>0</v>
          </cell>
          <cell r="T373">
            <v>0</v>
          </cell>
          <cell r="V373">
            <v>0</v>
          </cell>
          <cell r="W373">
            <v>0</v>
          </cell>
          <cell r="X373">
            <v>0</v>
          </cell>
        </row>
        <row r="374">
          <cell r="A374">
            <v>0</v>
          </cell>
          <cell r="B374">
            <v>0</v>
          </cell>
          <cell r="C374">
            <v>0</v>
          </cell>
          <cell r="D374">
            <v>0</v>
          </cell>
          <cell r="E374">
            <v>0</v>
          </cell>
          <cell r="F374">
            <v>0</v>
          </cell>
          <cell r="G374">
            <v>0</v>
          </cell>
          <cell r="H374">
            <v>0</v>
          </cell>
          <cell r="J374">
            <v>0</v>
          </cell>
          <cell r="K374">
            <v>0</v>
          </cell>
          <cell r="L374">
            <v>0</v>
          </cell>
          <cell r="N374">
            <v>0</v>
          </cell>
          <cell r="O374">
            <v>0</v>
          </cell>
          <cell r="P374">
            <v>0</v>
          </cell>
          <cell r="R374">
            <v>0</v>
          </cell>
          <cell r="S374">
            <v>0</v>
          </cell>
          <cell r="T374">
            <v>0</v>
          </cell>
          <cell r="V374">
            <v>0</v>
          </cell>
          <cell r="W374">
            <v>0</v>
          </cell>
          <cell r="X374">
            <v>0</v>
          </cell>
        </row>
        <row r="375">
          <cell r="A375">
            <v>0</v>
          </cell>
          <cell r="B375">
            <v>0</v>
          </cell>
          <cell r="C375">
            <v>0</v>
          </cell>
          <cell r="D375">
            <v>0</v>
          </cell>
          <cell r="E375">
            <v>0</v>
          </cell>
          <cell r="F375">
            <v>0</v>
          </cell>
          <cell r="G375">
            <v>0</v>
          </cell>
          <cell r="H375">
            <v>0</v>
          </cell>
          <cell r="J375">
            <v>0</v>
          </cell>
          <cell r="K375">
            <v>0</v>
          </cell>
          <cell r="L375">
            <v>0</v>
          </cell>
          <cell r="N375">
            <v>0</v>
          </cell>
          <cell r="O375">
            <v>0</v>
          </cell>
          <cell r="P375">
            <v>0</v>
          </cell>
          <cell r="R375">
            <v>0</v>
          </cell>
          <cell r="S375">
            <v>0</v>
          </cell>
          <cell r="T375">
            <v>0</v>
          </cell>
          <cell r="V375">
            <v>0</v>
          </cell>
          <cell r="W375">
            <v>0</v>
          </cell>
          <cell r="X375">
            <v>0</v>
          </cell>
        </row>
        <row r="376">
          <cell r="A376">
            <v>0</v>
          </cell>
          <cell r="B376">
            <v>0</v>
          </cell>
          <cell r="C376">
            <v>0</v>
          </cell>
          <cell r="D376">
            <v>0</v>
          </cell>
          <cell r="E376">
            <v>0</v>
          </cell>
          <cell r="F376">
            <v>0</v>
          </cell>
          <cell r="G376">
            <v>0</v>
          </cell>
          <cell r="H376">
            <v>0</v>
          </cell>
          <cell r="J376">
            <v>0</v>
          </cell>
          <cell r="K376">
            <v>0</v>
          </cell>
          <cell r="L376">
            <v>0</v>
          </cell>
          <cell r="N376">
            <v>0</v>
          </cell>
          <cell r="O376">
            <v>0</v>
          </cell>
          <cell r="P376">
            <v>0</v>
          </cell>
          <cell r="R376">
            <v>0</v>
          </cell>
          <cell r="S376">
            <v>0</v>
          </cell>
          <cell r="T376">
            <v>0</v>
          </cell>
          <cell r="V376">
            <v>0</v>
          </cell>
          <cell r="W376">
            <v>0</v>
          </cell>
          <cell r="X376">
            <v>0</v>
          </cell>
        </row>
        <row r="377">
          <cell r="A377">
            <v>0</v>
          </cell>
          <cell r="B377">
            <v>0</v>
          </cell>
          <cell r="C377">
            <v>0</v>
          </cell>
          <cell r="D377">
            <v>0</v>
          </cell>
          <cell r="E377">
            <v>0</v>
          </cell>
          <cell r="F377">
            <v>0</v>
          </cell>
          <cell r="G377">
            <v>0</v>
          </cell>
          <cell r="H377">
            <v>0</v>
          </cell>
          <cell r="J377">
            <v>0</v>
          </cell>
          <cell r="K377">
            <v>0</v>
          </cell>
          <cell r="L377">
            <v>0</v>
          </cell>
          <cell r="N377">
            <v>0</v>
          </cell>
          <cell r="O377">
            <v>0</v>
          </cell>
          <cell r="P377">
            <v>0</v>
          </cell>
          <cell r="R377">
            <v>0</v>
          </cell>
          <cell r="S377">
            <v>0</v>
          </cell>
          <cell r="T377">
            <v>0</v>
          </cell>
          <cell r="V377">
            <v>0</v>
          </cell>
          <cell r="W377">
            <v>0</v>
          </cell>
          <cell r="X377">
            <v>0</v>
          </cell>
        </row>
        <row r="378">
          <cell r="A378">
            <v>0</v>
          </cell>
          <cell r="B378">
            <v>0</v>
          </cell>
          <cell r="C378">
            <v>0</v>
          </cell>
          <cell r="D378">
            <v>0</v>
          </cell>
          <cell r="E378">
            <v>0</v>
          </cell>
          <cell r="F378">
            <v>0</v>
          </cell>
          <cell r="G378">
            <v>0</v>
          </cell>
          <cell r="H378">
            <v>0</v>
          </cell>
          <cell r="J378">
            <v>0</v>
          </cell>
          <cell r="K378">
            <v>0</v>
          </cell>
          <cell r="L378">
            <v>0</v>
          </cell>
          <cell r="N378">
            <v>0</v>
          </cell>
          <cell r="O378">
            <v>0</v>
          </cell>
          <cell r="P378">
            <v>0</v>
          </cell>
          <cell r="R378">
            <v>0</v>
          </cell>
          <cell r="S378">
            <v>0</v>
          </cell>
          <cell r="T378">
            <v>0</v>
          </cell>
          <cell r="V378">
            <v>0</v>
          </cell>
          <cell r="W378">
            <v>0</v>
          </cell>
          <cell r="X378">
            <v>0</v>
          </cell>
        </row>
        <row r="379">
          <cell r="A379">
            <v>0</v>
          </cell>
          <cell r="B379">
            <v>0</v>
          </cell>
          <cell r="C379">
            <v>0</v>
          </cell>
          <cell r="D379">
            <v>0</v>
          </cell>
          <cell r="E379">
            <v>0</v>
          </cell>
          <cell r="F379">
            <v>0</v>
          </cell>
          <cell r="G379">
            <v>0</v>
          </cell>
          <cell r="H379">
            <v>0</v>
          </cell>
          <cell r="J379">
            <v>0</v>
          </cell>
          <cell r="K379">
            <v>0</v>
          </cell>
          <cell r="L379">
            <v>0</v>
          </cell>
          <cell r="N379">
            <v>0</v>
          </cell>
          <cell r="O379">
            <v>0</v>
          </cell>
          <cell r="P379">
            <v>0</v>
          </cell>
          <cell r="R379">
            <v>0</v>
          </cell>
          <cell r="S379">
            <v>0</v>
          </cell>
          <cell r="T379">
            <v>0</v>
          </cell>
          <cell r="V379">
            <v>0</v>
          </cell>
          <cell r="W379">
            <v>0</v>
          </cell>
          <cell r="X379">
            <v>0</v>
          </cell>
        </row>
        <row r="380">
          <cell r="A380">
            <v>0</v>
          </cell>
          <cell r="B380">
            <v>0</v>
          </cell>
          <cell r="C380">
            <v>0</v>
          </cell>
          <cell r="D380">
            <v>0</v>
          </cell>
          <cell r="E380">
            <v>0</v>
          </cell>
          <cell r="F380">
            <v>0</v>
          </cell>
          <cell r="G380">
            <v>0</v>
          </cell>
          <cell r="H380">
            <v>0</v>
          </cell>
          <cell r="J380">
            <v>0</v>
          </cell>
          <cell r="K380">
            <v>0</v>
          </cell>
          <cell r="L380">
            <v>0</v>
          </cell>
          <cell r="N380">
            <v>0</v>
          </cell>
          <cell r="O380">
            <v>0</v>
          </cell>
          <cell r="P380">
            <v>0</v>
          </cell>
          <cell r="R380">
            <v>0</v>
          </cell>
          <cell r="S380">
            <v>0</v>
          </cell>
          <cell r="T380">
            <v>0</v>
          </cell>
          <cell r="V380">
            <v>0</v>
          </cell>
          <cell r="W380">
            <v>0</v>
          </cell>
          <cell r="X380">
            <v>0</v>
          </cell>
        </row>
        <row r="381">
          <cell r="A381">
            <v>0</v>
          </cell>
          <cell r="B381">
            <v>0</v>
          </cell>
          <cell r="C381">
            <v>0</v>
          </cell>
          <cell r="D381">
            <v>0</v>
          </cell>
          <cell r="E381">
            <v>0</v>
          </cell>
          <cell r="F381">
            <v>0</v>
          </cell>
          <cell r="G381">
            <v>0</v>
          </cell>
          <cell r="H381">
            <v>0</v>
          </cell>
          <cell r="J381">
            <v>0</v>
          </cell>
          <cell r="K381">
            <v>0</v>
          </cell>
          <cell r="L381">
            <v>0</v>
          </cell>
          <cell r="N381">
            <v>0</v>
          </cell>
          <cell r="O381">
            <v>0</v>
          </cell>
          <cell r="P381">
            <v>0</v>
          </cell>
          <cell r="R381">
            <v>0</v>
          </cell>
          <cell r="S381">
            <v>0</v>
          </cell>
          <cell r="T381">
            <v>0</v>
          </cell>
          <cell r="V381">
            <v>0</v>
          </cell>
          <cell r="W381">
            <v>0</v>
          </cell>
          <cell r="X381">
            <v>0</v>
          </cell>
        </row>
        <row r="382">
          <cell r="A382">
            <v>0</v>
          </cell>
          <cell r="B382">
            <v>0</v>
          </cell>
          <cell r="C382">
            <v>0</v>
          </cell>
          <cell r="D382">
            <v>0</v>
          </cell>
          <cell r="E382">
            <v>0</v>
          </cell>
          <cell r="F382">
            <v>0</v>
          </cell>
          <cell r="G382">
            <v>0</v>
          </cell>
          <cell r="H382">
            <v>0</v>
          </cell>
          <cell r="J382">
            <v>0</v>
          </cell>
          <cell r="K382">
            <v>0</v>
          </cell>
          <cell r="L382">
            <v>0</v>
          </cell>
          <cell r="N382">
            <v>0</v>
          </cell>
          <cell r="O382">
            <v>0</v>
          </cell>
          <cell r="P382">
            <v>0</v>
          </cell>
          <cell r="R382">
            <v>0</v>
          </cell>
          <cell r="S382">
            <v>0</v>
          </cell>
          <cell r="T382">
            <v>0</v>
          </cell>
          <cell r="V382">
            <v>0</v>
          </cell>
          <cell r="W382">
            <v>0</v>
          </cell>
          <cell r="X382">
            <v>0</v>
          </cell>
        </row>
        <row r="383">
          <cell r="A383">
            <v>0</v>
          </cell>
          <cell r="B383">
            <v>0</v>
          </cell>
          <cell r="C383">
            <v>0</v>
          </cell>
          <cell r="D383">
            <v>0</v>
          </cell>
          <cell r="E383">
            <v>0</v>
          </cell>
          <cell r="F383">
            <v>0</v>
          </cell>
          <cell r="G383">
            <v>0</v>
          </cell>
          <cell r="H383">
            <v>0</v>
          </cell>
          <cell r="J383">
            <v>0</v>
          </cell>
          <cell r="K383">
            <v>0</v>
          </cell>
          <cell r="L383">
            <v>0</v>
          </cell>
          <cell r="N383">
            <v>0</v>
          </cell>
          <cell r="O383">
            <v>0</v>
          </cell>
          <cell r="P383">
            <v>0</v>
          </cell>
          <cell r="R383">
            <v>0</v>
          </cell>
          <cell r="S383">
            <v>0</v>
          </cell>
          <cell r="T383">
            <v>0</v>
          </cell>
          <cell r="V383">
            <v>0</v>
          </cell>
          <cell r="W383">
            <v>0</v>
          </cell>
          <cell r="X383">
            <v>0</v>
          </cell>
        </row>
        <row r="384">
          <cell r="A384">
            <v>0</v>
          </cell>
          <cell r="B384">
            <v>0</v>
          </cell>
          <cell r="C384">
            <v>0</v>
          </cell>
          <cell r="D384">
            <v>0</v>
          </cell>
          <cell r="E384">
            <v>0</v>
          </cell>
          <cell r="F384">
            <v>0</v>
          </cell>
          <cell r="G384">
            <v>0</v>
          </cell>
          <cell r="H384">
            <v>0</v>
          </cell>
          <cell r="J384">
            <v>0</v>
          </cell>
          <cell r="K384">
            <v>0</v>
          </cell>
          <cell r="L384">
            <v>0</v>
          </cell>
          <cell r="N384">
            <v>0</v>
          </cell>
          <cell r="O384">
            <v>0</v>
          </cell>
          <cell r="P384">
            <v>0</v>
          </cell>
          <cell r="R384">
            <v>0</v>
          </cell>
          <cell r="S384">
            <v>0</v>
          </cell>
          <cell r="T384">
            <v>0</v>
          </cell>
          <cell r="V384">
            <v>0</v>
          </cell>
          <cell r="W384">
            <v>0</v>
          </cell>
          <cell r="X384">
            <v>0</v>
          </cell>
        </row>
        <row r="385">
          <cell r="A385">
            <v>0</v>
          </cell>
          <cell r="B385">
            <v>0</v>
          </cell>
          <cell r="C385">
            <v>0</v>
          </cell>
          <cell r="D385">
            <v>0</v>
          </cell>
          <cell r="E385">
            <v>0</v>
          </cell>
          <cell r="F385">
            <v>0</v>
          </cell>
          <cell r="G385">
            <v>0</v>
          </cell>
          <cell r="H385">
            <v>0</v>
          </cell>
          <cell r="J385">
            <v>0</v>
          </cell>
          <cell r="K385">
            <v>0</v>
          </cell>
          <cell r="L385">
            <v>0</v>
          </cell>
          <cell r="N385">
            <v>0</v>
          </cell>
          <cell r="O385">
            <v>0</v>
          </cell>
          <cell r="P385">
            <v>0</v>
          </cell>
          <cell r="R385">
            <v>0</v>
          </cell>
          <cell r="S385">
            <v>0</v>
          </cell>
          <cell r="T385">
            <v>0</v>
          </cell>
          <cell r="V385">
            <v>0</v>
          </cell>
          <cell r="W385">
            <v>0</v>
          </cell>
          <cell r="X385">
            <v>0</v>
          </cell>
        </row>
        <row r="386">
          <cell r="A386">
            <v>0</v>
          </cell>
          <cell r="B386">
            <v>0</v>
          </cell>
          <cell r="C386">
            <v>0</v>
          </cell>
          <cell r="D386">
            <v>0</v>
          </cell>
          <cell r="E386">
            <v>0</v>
          </cell>
          <cell r="F386">
            <v>0</v>
          </cell>
          <cell r="G386">
            <v>0</v>
          </cell>
          <cell r="H386">
            <v>0</v>
          </cell>
          <cell r="J386">
            <v>0</v>
          </cell>
          <cell r="K386">
            <v>0</v>
          </cell>
          <cell r="L386">
            <v>0</v>
          </cell>
          <cell r="N386">
            <v>0</v>
          </cell>
          <cell r="O386">
            <v>0</v>
          </cell>
          <cell r="P386">
            <v>0</v>
          </cell>
          <cell r="R386">
            <v>0</v>
          </cell>
          <cell r="S386">
            <v>0</v>
          </cell>
          <cell r="T386">
            <v>0</v>
          </cell>
          <cell r="V386">
            <v>0</v>
          </cell>
          <cell r="W386">
            <v>0</v>
          </cell>
          <cell r="X386">
            <v>0</v>
          </cell>
        </row>
        <row r="387">
          <cell r="A387">
            <v>0</v>
          </cell>
          <cell r="B387">
            <v>0</v>
          </cell>
          <cell r="C387">
            <v>0</v>
          </cell>
          <cell r="D387">
            <v>0</v>
          </cell>
          <cell r="E387">
            <v>0</v>
          </cell>
          <cell r="F387">
            <v>0</v>
          </cell>
          <cell r="G387">
            <v>0</v>
          </cell>
          <cell r="H387">
            <v>0</v>
          </cell>
          <cell r="J387">
            <v>0</v>
          </cell>
          <cell r="K387">
            <v>0</v>
          </cell>
          <cell r="L387">
            <v>0</v>
          </cell>
          <cell r="N387">
            <v>0</v>
          </cell>
          <cell r="O387">
            <v>0</v>
          </cell>
          <cell r="P387">
            <v>0</v>
          </cell>
          <cell r="R387">
            <v>0</v>
          </cell>
          <cell r="S387">
            <v>0</v>
          </cell>
          <cell r="T387">
            <v>0</v>
          </cell>
          <cell r="V387">
            <v>0</v>
          </cell>
          <cell r="W387">
            <v>0</v>
          </cell>
          <cell r="X387">
            <v>0</v>
          </cell>
        </row>
        <row r="388">
          <cell r="A388">
            <v>0</v>
          </cell>
          <cell r="B388">
            <v>0</v>
          </cell>
          <cell r="C388">
            <v>0</v>
          </cell>
          <cell r="D388">
            <v>0</v>
          </cell>
          <cell r="E388">
            <v>0</v>
          </cell>
          <cell r="F388">
            <v>0</v>
          </cell>
          <cell r="G388">
            <v>0</v>
          </cell>
          <cell r="H388">
            <v>0</v>
          </cell>
          <cell r="J388">
            <v>0</v>
          </cell>
          <cell r="K388">
            <v>0</v>
          </cell>
          <cell r="L388">
            <v>0</v>
          </cell>
          <cell r="N388">
            <v>0</v>
          </cell>
          <cell r="O388">
            <v>0</v>
          </cell>
          <cell r="P388">
            <v>0</v>
          </cell>
          <cell r="R388">
            <v>0</v>
          </cell>
          <cell r="S388">
            <v>0</v>
          </cell>
          <cell r="T388">
            <v>0</v>
          </cell>
          <cell r="V388">
            <v>0</v>
          </cell>
          <cell r="W388">
            <v>0</v>
          </cell>
          <cell r="X388">
            <v>0</v>
          </cell>
        </row>
        <row r="389">
          <cell r="A389">
            <v>0</v>
          </cell>
          <cell r="B389">
            <v>0</v>
          </cell>
          <cell r="C389">
            <v>0</v>
          </cell>
          <cell r="D389">
            <v>0</v>
          </cell>
          <cell r="E389">
            <v>0</v>
          </cell>
          <cell r="F389">
            <v>0</v>
          </cell>
          <cell r="G389">
            <v>0</v>
          </cell>
          <cell r="H389">
            <v>0</v>
          </cell>
          <cell r="J389">
            <v>0</v>
          </cell>
          <cell r="K389">
            <v>0</v>
          </cell>
          <cell r="L389">
            <v>0</v>
          </cell>
          <cell r="N389">
            <v>0</v>
          </cell>
          <cell r="O389">
            <v>0</v>
          </cell>
          <cell r="P389">
            <v>0</v>
          </cell>
          <cell r="R389">
            <v>0</v>
          </cell>
          <cell r="S389">
            <v>0</v>
          </cell>
          <cell r="T389">
            <v>0</v>
          </cell>
          <cell r="V389">
            <v>0</v>
          </cell>
          <cell r="W389">
            <v>0</v>
          </cell>
          <cell r="X389">
            <v>0</v>
          </cell>
        </row>
        <row r="390">
          <cell r="A390">
            <v>0</v>
          </cell>
          <cell r="B390">
            <v>0</v>
          </cell>
          <cell r="C390">
            <v>0</v>
          </cell>
          <cell r="D390">
            <v>0</v>
          </cell>
          <cell r="E390">
            <v>0</v>
          </cell>
          <cell r="F390">
            <v>0</v>
          </cell>
          <cell r="G390">
            <v>0</v>
          </cell>
          <cell r="H390">
            <v>0</v>
          </cell>
          <cell r="J390">
            <v>0</v>
          </cell>
          <cell r="K390">
            <v>0</v>
          </cell>
          <cell r="L390">
            <v>0</v>
          </cell>
          <cell r="N390">
            <v>0</v>
          </cell>
          <cell r="O390">
            <v>0</v>
          </cell>
          <cell r="P390">
            <v>0</v>
          </cell>
          <cell r="R390">
            <v>0</v>
          </cell>
          <cell r="S390">
            <v>0</v>
          </cell>
          <cell r="T390">
            <v>0</v>
          </cell>
          <cell r="V390">
            <v>0</v>
          </cell>
          <cell r="W390">
            <v>0</v>
          </cell>
          <cell r="X390">
            <v>0</v>
          </cell>
        </row>
        <row r="391">
          <cell r="A391">
            <v>0</v>
          </cell>
          <cell r="B391">
            <v>0</v>
          </cell>
          <cell r="C391">
            <v>0</v>
          </cell>
          <cell r="D391">
            <v>0</v>
          </cell>
          <cell r="E391">
            <v>0</v>
          </cell>
          <cell r="F391">
            <v>0</v>
          </cell>
          <cell r="G391">
            <v>0</v>
          </cell>
          <cell r="H391">
            <v>0</v>
          </cell>
          <cell r="J391">
            <v>0</v>
          </cell>
          <cell r="K391">
            <v>0</v>
          </cell>
          <cell r="L391">
            <v>0</v>
          </cell>
          <cell r="N391">
            <v>0</v>
          </cell>
          <cell r="O391">
            <v>0</v>
          </cell>
          <cell r="P391">
            <v>0</v>
          </cell>
          <cell r="R391">
            <v>0</v>
          </cell>
          <cell r="S391">
            <v>0</v>
          </cell>
          <cell r="T391">
            <v>0</v>
          </cell>
          <cell r="V391">
            <v>0</v>
          </cell>
          <cell r="W391">
            <v>0</v>
          </cell>
          <cell r="X391">
            <v>0</v>
          </cell>
        </row>
        <row r="392">
          <cell r="A392">
            <v>0</v>
          </cell>
          <cell r="B392">
            <v>0</v>
          </cell>
          <cell r="C392">
            <v>0</v>
          </cell>
          <cell r="D392">
            <v>0</v>
          </cell>
          <cell r="E392">
            <v>0</v>
          </cell>
          <cell r="F392">
            <v>0</v>
          </cell>
          <cell r="G392">
            <v>0</v>
          </cell>
          <cell r="H392">
            <v>0</v>
          </cell>
          <cell r="J392">
            <v>0</v>
          </cell>
          <cell r="K392">
            <v>0</v>
          </cell>
          <cell r="L392">
            <v>0</v>
          </cell>
          <cell r="N392">
            <v>0</v>
          </cell>
          <cell r="O392">
            <v>0</v>
          </cell>
          <cell r="P392">
            <v>0</v>
          </cell>
          <cell r="R392">
            <v>0</v>
          </cell>
          <cell r="S392">
            <v>0</v>
          </cell>
          <cell r="T392">
            <v>0</v>
          </cell>
          <cell r="V392">
            <v>0</v>
          </cell>
          <cell r="W392">
            <v>0</v>
          </cell>
          <cell r="X392">
            <v>0</v>
          </cell>
        </row>
        <row r="393">
          <cell r="A393">
            <v>0</v>
          </cell>
          <cell r="B393">
            <v>0</v>
          </cell>
          <cell r="C393">
            <v>0</v>
          </cell>
          <cell r="D393">
            <v>0</v>
          </cell>
          <cell r="E393">
            <v>0</v>
          </cell>
          <cell r="F393">
            <v>0</v>
          </cell>
          <cell r="G393">
            <v>0</v>
          </cell>
          <cell r="H393">
            <v>0</v>
          </cell>
          <cell r="J393">
            <v>0</v>
          </cell>
          <cell r="K393">
            <v>0</v>
          </cell>
          <cell r="L393">
            <v>0</v>
          </cell>
          <cell r="N393">
            <v>0</v>
          </cell>
          <cell r="O393">
            <v>0</v>
          </cell>
          <cell r="P393">
            <v>0</v>
          </cell>
          <cell r="R393">
            <v>0</v>
          </cell>
          <cell r="S393">
            <v>0</v>
          </cell>
          <cell r="T393">
            <v>0</v>
          </cell>
          <cell r="V393">
            <v>0</v>
          </cell>
          <cell r="W393">
            <v>0</v>
          </cell>
          <cell r="X393">
            <v>0</v>
          </cell>
        </row>
        <row r="394">
          <cell r="A394">
            <v>0</v>
          </cell>
          <cell r="B394">
            <v>0</v>
          </cell>
          <cell r="C394">
            <v>0</v>
          </cell>
          <cell r="D394">
            <v>0</v>
          </cell>
          <cell r="E394">
            <v>0</v>
          </cell>
          <cell r="F394">
            <v>0</v>
          </cell>
          <cell r="G394">
            <v>0</v>
          </cell>
          <cell r="H394">
            <v>0</v>
          </cell>
          <cell r="J394">
            <v>0</v>
          </cell>
          <cell r="K394">
            <v>0</v>
          </cell>
          <cell r="L394">
            <v>0</v>
          </cell>
          <cell r="N394">
            <v>0</v>
          </cell>
          <cell r="O394">
            <v>0</v>
          </cell>
          <cell r="P394">
            <v>0</v>
          </cell>
          <cell r="R394">
            <v>0</v>
          </cell>
          <cell r="S394">
            <v>0</v>
          </cell>
          <cell r="T394">
            <v>0</v>
          </cell>
          <cell r="V394">
            <v>0</v>
          </cell>
          <cell r="W394">
            <v>0</v>
          </cell>
          <cell r="X394">
            <v>0</v>
          </cell>
        </row>
        <row r="395">
          <cell r="A395">
            <v>0</v>
          </cell>
          <cell r="B395">
            <v>0</v>
          </cell>
          <cell r="C395">
            <v>0</v>
          </cell>
          <cell r="D395">
            <v>0</v>
          </cell>
          <cell r="E395">
            <v>0</v>
          </cell>
          <cell r="F395">
            <v>0</v>
          </cell>
          <cell r="G395">
            <v>0</v>
          </cell>
          <cell r="H395">
            <v>0</v>
          </cell>
          <cell r="J395">
            <v>0</v>
          </cell>
          <cell r="K395">
            <v>0</v>
          </cell>
          <cell r="L395">
            <v>0</v>
          </cell>
          <cell r="N395">
            <v>0</v>
          </cell>
          <cell r="O395">
            <v>0</v>
          </cell>
          <cell r="P395">
            <v>0</v>
          </cell>
          <cell r="R395">
            <v>0</v>
          </cell>
          <cell r="S395">
            <v>0</v>
          </cell>
          <cell r="T395">
            <v>0</v>
          </cell>
          <cell r="V395">
            <v>0</v>
          </cell>
          <cell r="W395">
            <v>0</v>
          </cell>
          <cell r="X395">
            <v>0</v>
          </cell>
        </row>
        <row r="396">
          <cell r="A396">
            <v>0</v>
          </cell>
          <cell r="B396">
            <v>0</v>
          </cell>
          <cell r="C396">
            <v>0</v>
          </cell>
          <cell r="D396">
            <v>0</v>
          </cell>
          <cell r="E396">
            <v>0</v>
          </cell>
          <cell r="F396">
            <v>0</v>
          </cell>
          <cell r="G396">
            <v>0</v>
          </cell>
          <cell r="H396">
            <v>0</v>
          </cell>
          <cell r="J396">
            <v>0</v>
          </cell>
          <cell r="K396">
            <v>0</v>
          </cell>
          <cell r="L396">
            <v>0</v>
          </cell>
          <cell r="N396">
            <v>0</v>
          </cell>
          <cell r="O396">
            <v>0</v>
          </cell>
          <cell r="P396">
            <v>0</v>
          </cell>
          <cell r="R396">
            <v>0</v>
          </cell>
          <cell r="S396">
            <v>0</v>
          </cell>
          <cell r="T396">
            <v>0</v>
          </cell>
          <cell r="V396">
            <v>0</v>
          </cell>
          <cell r="W396">
            <v>0</v>
          </cell>
          <cell r="X396">
            <v>0</v>
          </cell>
        </row>
        <row r="397">
          <cell r="A397">
            <v>0</v>
          </cell>
          <cell r="B397">
            <v>0</v>
          </cell>
          <cell r="C397">
            <v>0</v>
          </cell>
          <cell r="D397">
            <v>0</v>
          </cell>
          <cell r="E397">
            <v>0</v>
          </cell>
          <cell r="F397">
            <v>0</v>
          </cell>
          <cell r="G397">
            <v>0</v>
          </cell>
          <cell r="H397">
            <v>0</v>
          </cell>
          <cell r="J397">
            <v>0</v>
          </cell>
          <cell r="K397">
            <v>0</v>
          </cell>
          <cell r="L397">
            <v>0</v>
          </cell>
          <cell r="N397">
            <v>0</v>
          </cell>
          <cell r="O397">
            <v>0</v>
          </cell>
          <cell r="P397">
            <v>0</v>
          </cell>
          <cell r="R397">
            <v>0</v>
          </cell>
          <cell r="S397">
            <v>0</v>
          </cell>
          <cell r="T397">
            <v>0</v>
          </cell>
          <cell r="V397">
            <v>0</v>
          </cell>
          <cell r="W397">
            <v>0</v>
          </cell>
          <cell r="X397">
            <v>0</v>
          </cell>
        </row>
        <row r="398">
          <cell r="A398">
            <v>0</v>
          </cell>
          <cell r="B398">
            <v>0</v>
          </cell>
          <cell r="C398">
            <v>0</v>
          </cell>
          <cell r="D398">
            <v>0</v>
          </cell>
          <cell r="E398">
            <v>0</v>
          </cell>
          <cell r="F398">
            <v>0</v>
          </cell>
          <cell r="G398">
            <v>0</v>
          </cell>
          <cell r="H398">
            <v>0</v>
          </cell>
          <cell r="J398">
            <v>0</v>
          </cell>
          <cell r="K398">
            <v>0</v>
          </cell>
          <cell r="L398">
            <v>0</v>
          </cell>
          <cell r="N398">
            <v>0</v>
          </cell>
          <cell r="O398">
            <v>0</v>
          </cell>
          <cell r="P398">
            <v>0</v>
          </cell>
          <cell r="R398">
            <v>0</v>
          </cell>
          <cell r="S398">
            <v>0</v>
          </cell>
          <cell r="T398">
            <v>0</v>
          </cell>
          <cell r="V398">
            <v>0</v>
          </cell>
          <cell r="W398">
            <v>0</v>
          </cell>
          <cell r="X398">
            <v>0</v>
          </cell>
        </row>
        <row r="399">
          <cell r="A399">
            <v>0</v>
          </cell>
          <cell r="B399">
            <v>0</v>
          </cell>
          <cell r="C399">
            <v>0</v>
          </cell>
          <cell r="D399">
            <v>0</v>
          </cell>
          <cell r="E399">
            <v>0</v>
          </cell>
          <cell r="F399">
            <v>0</v>
          </cell>
          <cell r="G399">
            <v>0</v>
          </cell>
          <cell r="H399">
            <v>0</v>
          </cell>
          <cell r="J399">
            <v>0</v>
          </cell>
          <cell r="K399">
            <v>0</v>
          </cell>
          <cell r="L399">
            <v>0</v>
          </cell>
          <cell r="N399">
            <v>0</v>
          </cell>
          <cell r="O399">
            <v>0</v>
          </cell>
          <cell r="P399">
            <v>0</v>
          </cell>
          <cell r="R399">
            <v>0</v>
          </cell>
          <cell r="S399">
            <v>0</v>
          </cell>
          <cell r="T399">
            <v>0</v>
          </cell>
          <cell r="V399">
            <v>0</v>
          </cell>
          <cell r="W399">
            <v>0</v>
          </cell>
          <cell r="X399">
            <v>0</v>
          </cell>
        </row>
        <row r="400">
          <cell r="A400">
            <v>0</v>
          </cell>
          <cell r="B400">
            <v>0</v>
          </cell>
          <cell r="C400">
            <v>0</v>
          </cell>
          <cell r="D400">
            <v>0</v>
          </cell>
          <cell r="E400">
            <v>0</v>
          </cell>
          <cell r="F400">
            <v>0</v>
          </cell>
          <cell r="G400">
            <v>0</v>
          </cell>
          <cell r="H400">
            <v>0</v>
          </cell>
          <cell r="J400">
            <v>0</v>
          </cell>
          <cell r="K400">
            <v>0</v>
          </cell>
          <cell r="L400">
            <v>0</v>
          </cell>
          <cell r="N400">
            <v>0</v>
          </cell>
          <cell r="O400">
            <v>0</v>
          </cell>
          <cell r="P400">
            <v>0</v>
          </cell>
          <cell r="R400">
            <v>0</v>
          </cell>
          <cell r="S400">
            <v>0</v>
          </cell>
          <cell r="T400">
            <v>0</v>
          </cell>
          <cell r="V400">
            <v>0</v>
          </cell>
          <cell r="W400">
            <v>0</v>
          </cell>
          <cell r="X400">
            <v>0</v>
          </cell>
        </row>
        <row r="401">
          <cell r="A401">
            <v>0</v>
          </cell>
          <cell r="B401">
            <v>0</v>
          </cell>
          <cell r="C401">
            <v>0</v>
          </cell>
          <cell r="D401">
            <v>0</v>
          </cell>
          <cell r="E401">
            <v>0</v>
          </cell>
          <cell r="F401">
            <v>0</v>
          </cell>
          <cell r="G401">
            <v>0</v>
          </cell>
          <cell r="H401">
            <v>0</v>
          </cell>
          <cell r="J401">
            <v>0</v>
          </cell>
          <cell r="K401">
            <v>0</v>
          </cell>
          <cell r="L401">
            <v>0</v>
          </cell>
          <cell r="N401">
            <v>0</v>
          </cell>
          <cell r="O401">
            <v>0</v>
          </cell>
          <cell r="P401">
            <v>0</v>
          </cell>
          <cell r="R401">
            <v>0</v>
          </cell>
          <cell r="S401">
            <v>0</v>
          </cell>
          <cell r="T401">
            <v>0</v>
          </cell>
          <cell r="V401">
            <v>0</v>
          </cell>
          <cell r="W401">
            <v>0</v>
          </cell>
          <cell r="X401">
            <v>0</v>
          </cell>
        </row>
        <row r="402">
          <cell r="A402">
            <v>0</v>
          </cell>
          <cell r="B402">
            <v>0</v>
          </cell>
          <cell r="C402">
            <v>0</v>
          </cell>
          <cell r="D402">
            <v>0</v>
          </cell>
          <cell r="E402">
            <v>0</v>
          </cell>
          <cell r="F402">
            <v>0</v>
          </cell>
          <cell r="G402">
            <v>0</v>
          </cell>
          <cell r="H402">
            <v>0</v>
          </cell>
          <cell r="J402">
            <v>0</v>
          </cell>
          <cell r="K402">
            <v>0</v>
          </cell>
          <cell r="L402">
            <v>0</v>
          </cell>
          <cell r="N402">
            <v>0</v>
          </cell>
          <cell r="O402">
            <v>0</v>
          </cell>
          <cell r="P402">
            <v>0</v>
          </cell>
          <cell r="R402">
            <v>0</v>
          </cell>
          <cell r="S402">
            <v>0</v>
          </cell>
          <cell r="T402">
            <v>0</v>
          </cell>
          <cell r="V402">
            <v>0</v>
          </cell>
          <cell r="W402">
            <v>0</v>
          </cell>
          <cell r="X402">
            <v>0</v>
          </cell>
        </row>
        <row r="403">
          <cell r="A403">
            <v>0</v>
          </cell>
          <cell r="B403">
            <v>0</v>
          </cell>
          <cell r="C403">
            <v>0</v>
          </cell>
          <cell r="D403">
            <v>0</v>
          </cell>
          <cell r="E403">
            <v>0</v>
          </cell>
          <cell r="F403">
            <v>0</v>
          </cell>
          <cell r="G403">
            <v>0</v>
          </cell>
          <cell r="H403">
            <v>0</v>
          </cell>
          <cell r="J403">
            <v>0</v>
          </cell>
          <cell r="K403">
            <v>0</v>
          </cell>
          <cell r="L403">
            <v>0</v>
          </cell>
          <cell r="N403">
            <v>0</v>
          </cell>
          <cell r="O403">
            <v>0</v>
          </cell>
          <cell r="P403">
            <v>0</v>
          </cell>
          <cell r="R403">
            <v>0</v>
          </cell>
          <cell r="S403">
            <v>0</v>
          </cell>
          <cell r="T403">
            <v>0</v>
          </cell>
          <cell r="V403">
            <v>0</v>
          </cell>
          <cell r="W403">
            <v>0</v>
          </cell>
          <cell r="X403">
            <v>0</v>
          </cell>
        </row>
        <row r="404">
          <cell r="A404">
            <v>0</v>
          </cell>
          <cell r="B404">
            <v>0</v>
          </cell>
          <cell r="C404">
            <v>0</v>
          </cell>
          <cell r="D404">
            <v>0</v>
          </cell>
          <cell r="E404">
            <v>0</v>
          </cell>
          <cell r="F404">
            <v>0</v>
          </cell>
          <cell r="G404">
            <v>0</v>
          </cell>
          <cell r="H404">
            <v>0</v>
          </cell>
          <cell r="J404">
            <v>0</v>
          </cell>
          <cell r="K404">
            <v>0</v>
          </cell>
          <cell r="L404">
            <v>0</v>
          </cell>
          <cell r="N404">
            <v>0</v>
          </cell>
          <cell r="O404">
            <v>0</v>
          </cell>
          <cell r="P404">
            <v>0</v>
          </cell>
          <cell r="R404">
            <v>0</v>
          </cell>
          <cell r="S404">
            <v>0</v>
          </cell>
          <cell r="T404">
            <v>0</v>
          </cell>
          <cell r="V404">
            <v>0</v>
          </cell>
          <cell r="W404">
            <v>0</v>
          </cell>
          <cell r="X404">
            <v>0</v>
          </cell>
        </row>
        <row r="405">
          <cell r="A405">
            <v>0</v>
          </cell>
          <cell r="B405">
            <v>0</v>
          </cell>
          <cell r="C405">
            <v>0</v>
          </cell>
          <cell r="D405">
            <v>0</v>
          </cell>
          <cell r="E405">
            <v>0</v>
          </cell>
          <cell r="F405">
            <v>0</v>
          </cell>
          <cell r="G405">
            <v>0</v>
          </cell>
          <cell r="H405">
            <v>0</v>
          </cell>
          <cell r="J405">
            <v>0</v>
          </cell>
          <cell r="K405">
            <v>0</v>
          </cell>
          <cell r="L405">
            <v>0</v>
          </cell>
          <cell r="N405">
            <v>0</v>
          </cell>
          <cell r="O405">
            <v>0</v>
          </cell>
          <cell r="P405">
            <v>0</v>
          </cell>
          <cell r="R405">
            <v>0</v>
          </cell>
          <cell r="S405">
            <v>0</v>
          </cell>
          <cell r="T405">
            <v>0</v>
          </cell>
          <cell r="V405">
            <v>0</v>
          </cell>
          <cell r="W405">
            <v>0</v>
          </cell>
          <cell r="X405">
            <v>0</v>
          </cell>
        </row>
        <row r="406">
          <cell r="A406">
            <v>0</v>
          </cell>
          <cell r="B406">
            <v>0</v>
          </cell>
          <cell r="C406">
            <v>0</v>
          </cell>
          <cell r="D406">
            <v>0</v>
          </cell>
          <cell r="E406">
            <v>0</v>
          </cell>
          <cell r="F406">
            <v>0</v>
          </cell>
          <cell r="G406">
            <v>0</v>
          </cell>
          <cell r="H406">
            <v>0</v>
          </cell>
          <cell r="J406">
            <v>0</v>
          </cell>
          <cell r="K406">
            <v>0</v>
          </cell>
          <cell r="L406">
            <v>0</v>
          </cell>
          <cell r="N406">
            <v>0</v>
          </cell>
          <cell r="O406">
            <v>0</v>
          </cell>
          <cell r="P406">
            <v>0</v>
          </cell>
          <cell r="R406">
            <v>0</v>
          </cell>
          <cell r="S406">
            <v>0</v>
          </cell>
          <cell r="T406">
            <v>0</v>
          </cell>
          <cell r="V406">
            <v>0</v>
          </cell>
          <cell r="W406">
            <v>0</v>
          </cell>
          <cell r="X406">
            <v>0</v>
          </cell>
        </row>
        <row r="407">
          <cell r="A407">
            <v>0</v>
          </cell>
          <cell r="B407">
            <v>0</v>
          </cell>
          <cell r="C407">
            <v>0</v>
          </cell>
          <cell r="D407">
            <v>0</v>
          </cell>
          <cell r="E407">
            <v>0</v>
          </cell>
          <cell r="F407">
            <v>0</v>
          </cell>
          <cell r="G407">
            <v>0</v>
          </cell>
          <cell r="H407">
            <v>0</v>
          </cell>
          <cell r="J407">
            <v>0</v>
          </cell>
          <cell r="K407">
            <v>0</v>
          </cell>
          <cell r="L407">
            <v>0</v>
          </cell>
          <cell r="N407">
            <v>0</v>
          </cell>
          <cell r="O407">
            <v>0</v>
          </cell>
          <cell r="P407">
            <v>0</v>
          </cell>
          <cell r="R407">
            <v>0</v>
          </cell>
          <cell r="S407">
            <v>0</v>
          </cell>
          <cell r="T407">
            <v>0</v>
          </cell>
          <cell r="V407">
            <v>0</v>
          </cell>
          <cell r="W407">
            <v>0</v>
          </cell>
          <cell r="X407">
            <v>0</v>
          </cell>
        </row>
        <row r="408">
          <cell r="A408">
            <v>0</v>
          </cell>
          <cell r="B408">
            <v>0</v>
          </cell>
          <cell r="C408">
            <v>0</v>
          </cell>
          <cell r="D408">
            <v>0</v>
          </cell>
          <cell r="E408">
            <v>0</v>
          </cell>
          <cell r="F408">
            <v>0</v>
          </cell>
          <cell r="G408">
            <v>0</v>
          </cell>
          <cell r="H408">
            <v>0</v>
          </cell>
          <cell r="J408">
            <v>0</v>
          </cell>
          <cell r="K408">
            <v>0</v>
          </cell>
          <cell r="L408">
            <v>0</v>
          </cell>
          <cell r="N408">
            <v>0</v>
          </cell>
          <cell r="O408">
            <v>0</v>
          </cell>
          <cell r="P408">
            <v>0</v>
          </cell>
          <cell r="R408">
            <v>0</v>
          </cell>
          <cell r="S408">
            <v>0</v>
          </cell>
          <cell r="T408">
            <v>0</v>
          </cell>
          <cell r="V408">
            <v>0</v>
          </cell>
          <cell r="W408">
            <v>0</v>
          </cell>
          <cell r="X408">
            <v>0</v>
          </cell>
        </row>
        <row r="409">
          <cell r="A409">
            <v>0</v>
          </cell>
          <cell r="B409">
            <v>0</v>
          </cell>
          <cell r="C409">
            <v>0</v>
          </cell>
          <cell r="D409">
            <v>0</v>
          </cell>
          <cell r="E409">
            <v>0</v>
          </cell>
          <cell r="F409">
            <v>0</v>
          </cell>
          <cell r="G409">
            <v>0</v>
          </cell>
          <cell r="H409">
            <v>0</v>
          </cell>
          <cell r="J409">
            <v>0</v>
          </cell>
          <cell r="K409">
            <v>0</v>
          </cell>
          <cell r="L409">
            <v>0</v>
          </cell>
          <cell r="N409">
            <v>0</v>
          </cell>
          <cell r="O409">
            <v>0</v>
          </cell>
          <cell r="P409">
            <v>0</v>
          </cell>
          <cell r="R409">
            <v>0</v>
          </cell>
          <cell r="S409">
            <v>0</v>
          </cell>
          <cell r="T409">
            <v>0</v>
          </cell>
          <cell r="V409">
            <v>0</v>
          </cell>
          <cell r="W409">
            <v>0</v>
          </cell>
          <cell r="X409">
            <v>0</v>
          </cell>
        </row>
        <row r="410">
          <cell r="A410">
            <v>0</v>
          </cell>
          <cell r="B410">
            <v>0</v>
          </cell>
          <cell r="C410">
            <v>0</v>
          </cell>
          <cell r="D410">
            <v>0</v>
          </cell>
          <cell r="E410">
            <v>0</v>
          </cell>
          <cell r="F410">
            <v>0</v>
          </cell>
          <cell r="G410">
            <v>0</v>
          </cell>
          <cell r="H410">
            <v>0</v>
          </cell>
          <cell r="J410">
            <v>0</v>
          </cell>
          <cell r="K410">
            <v>0</v>
          </cell>
          <cell r="L410">
            <v>0</v>
          </cell>
          <cell r="N410">
            <v>0</v>
          </cell>
          <cell r="O410">
            <v>0</v>
          </cell>
          <cell r="P410">
            <v>0</v>
          </cell>
          <cell r="R410">
            <v>0</v>
          </cell>
          <cell r="S410">
            <v>0</v>
          </cell>
          <cell r="T410">
            <v>0</v>
          </cell>
          <cell r="V410">
            <v>0</v>
          </cell>
          <cell r="W410">
            <v>0</v>
          </cell>
          <cell r="X410">
            <v>0</v>
          </cell>
        </row>
        <row r="411">
          <cell r="A411">
            <v>0</v>
          </cell>
          <cell r="B411">
            <v>0</v>
          </cell>
          <cell r="C411">
            <v>0</v>
          </cell>
          <cell r="D411">
            <v>0</v>
          </cell>
          <cell r="E411">
            <v>0</v>
          </cell>
          <cell r="F411">
            <v>0</v>
          </cell>
          <cell r="G411">
            <v>0</v>
          </cell>
          <cell r="H411">
            <v>0</v>
          </cell>
          <cell r="J411">
            <v>0</v>
          </cell>
          <cell r="K411">
            <v>0</v>
          </cell>
          <cell r="L411">
            <v>0</v>
          </cell>
          <cell r="N411">
            <v>0</v>
          </cell>
          <cell r="O411">
            <v>0</v>
          </cell>
          <cell r="P411">
            <v>0</v>
          </cell>
          <cell r="R411">
            <v>0</v>
          </cell>
          <cell r="S411">
            <v>0</v>
          </cell>
          <cell r="T411">
            <v>0</v>
          </cell>
          <cell r="V411">
            <v>0</v>
          </cell>
          <cell r="W411">
            <v>0</v>
          </cell>
          <cell r="X411">
            <v>0</v>
          </cell>
        </row>
        <row r="412">
          <cell r="A412">
            <v>0</v>
          </cell>
          <cell r="B412">
            <v>0</v>
          </cell>
          <cell r="C412">
            <v>0</v>
          </cell>
          <cell r="D412">
            <v>0</v>
          </cell>
          <cell r="E412">
            <v>0</v>
          </cell>
          <cell r="F412">
            <v>0</v>
          </cell>
          <cell r="G412">
            <v>0</v>
          </cell>
          <cell r="H412">
            <v>0</v>
          </cell>
          <cell r="J412">
            <v>0</v>
          </cell>
          <cell r="K412">
            <v>0</v>
          </cell>
          <cell r="L412">
            <v>0</v>
          </cell>
          <cell r="N412">
            <v>0</v>
          </cell>
          <cell r="O412">
            <v>0</v>
          </cell>
          <cell r="P412">
            <v>0</v>
          </cell>
          <cell r="R412">
            <v>0</v>
          </cell>
          <cell r="S412">
            <v>0</v>
          </cell>
          <cell r="T412">
            <v>0</v>
          </cell>
          <cell r="V412">
            <v>0</v>
          </cell>
          <cell r="W412">
            <v>0</v>
          </cell>
          <cell r="X412">
            <v>0</v>
          </cell>
        </row>
        <row r="413">
          <cell r="A413">
            <v>0</v>
          </cell>
          <cell r="B413">
            <v>0</v>
          </cell>
          <cell r="C413">
            <v>0</v>
          </cell>
          <cell r="D413">
            <v>0</v>
          </cell>
          <cell r="E413">
            <v>0</v>
          </cell>
          <cell r="F413">
            <v>0</v>
          </cell>
          <cell r="G413">
            <v>0</v>
          </cell>
          <cell r="H413">
            <v>0</v>
          </cell>
          <cell r="J413">
            <v>0</v>
          </cell>
          <cell r="K413">
            <v>0</v>
          </cell>
          <cell r="L413">
            <v>0</v>
          </cell>
          <cell r="N413">
            <v>0</v>
          </cell>
          <cell r="O413">
            <v>0</v>
          </cell>
          <cell r="P413">
            <v>0</v>
          </cell>
          <cell r="R413">
            <v>0</v>
          </cell>
          <cell r="S413">
            <v>0</v>
          </cell>
          <cell r="T413">
            <v>0</v>
          </cell>
          <cell r="V413">
            <v>0</v>
          </cell>
          <cell r="W413">
            <v>0</v>
          </cell>
          <cell r="X413">
            <v>0</v>
          </cell>
        </row>
        <row r="414">
          <cell r="A414">
            <v>0</v>
          </cell>
          <cell r="B414">
            <v>0</v>
          </cell>
          <cell r="C414">
            <v>0</v>
          </cell>
          <cell r="D414">
            <v>0</v>
          </cell>
          <cell r="E414">
            <v>0</v>
          </cell>
          <cell r="F414">
            <v>0</v>
          </cell>
          <cell r="G414">
            <v>0</v>
          </cell>
          <cell r="H414">
            <v>0</v>
          </cell>
          <cell r="J414">
            <v>0</v>
          </cell>
          <cell r="K414">
            <v>0</v>
          </cell>
          <cell r="L414">
            <v>0</v>
          </cell>
          <cell r="N414">
            <v>0</v>
          </cell>
          <cell r="O414">
            <v>0</v>
          </cell>
          <cell r="P414">
            <v>0</v>
          </cell>
          <cell r="R414">
            <v>0</v>
          </cell>
          <cell r="S414">
            <v>0</v>
          </cell>
          <cell r="T414">
            <v>0</v>
          </cell>
          <cell r="V414">
            <v>0</v>
          </cell>
          <cell r="W414">
            <v>0</v>
          </cell>
          <cell r="X414">
            <v>0</v>
          </cell>
        </row>
        <row r="415">
          <cell r="A415">
            <v>0</v>
          </cell>
          <cell r="B415">
            <v>0</v>
          </cell>
          <cell r="C415">
            <v>0</v>
          </cell>
          <cell r="D415">
            <v>0</v>
          </cell>
          <cell r="E415">
            <v>0</v>
          </cell>
          <cell r="F415">
            <v>0</v>
          </cell>
          <cell r="G415">
            <v>0</v>
          </cell>
          <cell r="H415">
            <v>0</v>
          </cell>
          <cell r="J415">
            <v>0</v>
          </cell>
          <cell r="K415">
            <v>0</v>
          </cell>
          <cell r="L415">
            <v>0</v>
          </cell>
          <cell r="N415">
            <v>0</v>
          </cell>
          <cell r="O415">
            <v>0</v>
          </cell>
          <cell r="P415">
            <v>0</v>
          </cell>
          <cell r="R415">
            <v>0</v>
          </cell>
          <cell r="S415">
            <v>0</v>
          </cell>
          <cell r="T415">
            <v>0</v>
          </cell>
          <cell r="V415">
            <v>0</v>
          </cell>
          <cell r="W415">
            <v>0</v>
          </cell>
          <cell r="X415">
            <v>0</v>
          </cell>
        </row>
        <row r="416">
          <cell r="A416">
            <v>0</v>
          </cell>
          <cell r="B416">
            <v>0</v>
          </cell>
          <cell r="C416">
            <v>0</v>
          </cell>
          <cell r="D416">
            <v>0</v>
          </cell>
          <cell r="E416">
            <v>0</v>
          </cell>
          <cell r="F416">
            <v>0</v>
          </cell>
          <cell r="G416">
            <v>0</v>
          </cell>
          <cell r="H416">
            <v>0</v>
          </cell>
          <cell r="J416">
            <v>0</v>
          </cell>
          <cell r="K416">
            <v>0</v>
          </cell>
          <cell r="L416">
            <v>0</v>
          </cell>
          <cell r="N416">
            <v>0</v>
          </cell>
          <cell r="O416">
            <v>0</v>
          </cell>
          <cell r="P416">
            <v>0</v>
          </cell>
          <cell r="R416">
            <v>0</v>
          </cell>
          <cell r="S416">
            <v>0</v>
          </cell>
          <cell r="T416">
            <v>0</v>
          </cell>
          <cell r="V416">
            <v>0</v>
          </cell>
          <cell r="W416">
            <v>0</v>
          </cell>
          <cell r="X416">
            <v>0</v>
          </cell>
        </row>
        <row r="417">
          <cell r="A417">
            <v>0</v>
          </cell>
          <cell r="B417">
            <v>0</v>
          </cell>
          <cell r="C417">
            <v>0</v>
          </cell>
          <cell r="D417">
            <v>0</v>
          </cell>
          <cell r="E417">
            <v>0</v>
          </cell>
          <cell r="F417">
            <v>0</v>
          </cell>
          <cell r="G417">
            <v>0</v>
          </cell>
          <cell r="H417">
            <v>0</v>
          </cell>
          <cell r="J417">
            <v>0</v>
          </cell>
          <cell r="K417">
            <v>0</v>
          </cell>
          <cell r="L417">
            <v>0</v>
          </cell>
          <cell r="N417">
            <v>0</v>
          </cell>
          <cell r="O417">
            <v>0</v>
          </cell>
          <cell r="P417">
            <v>0</v>
          </cell>
          <cell r="R417">
            <v>0</v>
          </cell>
          <cell r="S417">
            <v>0</v>
          </cell>
          <cell r="T417">
            <v>0</v>
          </cell>
          <cell r="V417">
            <v>0</v>
          </cell>
          <cell r="W417">
            <v>0</v>
          </cell>
          <cell r="X417">
            <v>0</v>
          </cell>
        </row>
        <row r="418">
          <cell r="A418">
            <v>0</v>
          </cell>
          <cell r="B418">
            <v>0</v>
          </cell>
          <cell r="C418">
            <v>0</v>
          </cell>
          <cell r="D418">
            <v>0</v>
          </cell>
          <cell r="E418">
            <v>0</v>
          </cell>
          <cell r="F418">
            <v>0</v>
          </cell>
          <cell r="G418">
            <v>0</v>
          </cell>
          <cell r="H418">
            <v>0</v>
          </cell>
          <cell r="J418">
            <v>0</v>
          </cell>
          <cell r="K418">
            <v>0</v>
          </cell>
          <cell r="L418">
            <v>0</v>
          </cell>
          <cell r="N418">
            <v>0</v>
          </cell>
          <cell r="O418">
            <v>0</v>
          </cell>
          <cell r="P418">
            <v>0</v>
          </cell>
          <cell r="R418">
            <v>0</v>
          </cell>
          <cell r="S418">
            <v>0</v>
          </cell>
          <cell r="T418">
            <v>0</v>
          </cell>
          <cell r="V418">
            <v>0</v>
          </cell>
          <cell r="W418">
            <v>0</v>
          </cell>
          <cell r="X418">
            <v>0</v>
          </cell>
        </row>
        <row r="419">
          <cell r="A419">
            <v>0</v>
          </cell>
          <cell r="B419">
            <v>0</v>
          </cell>
          <cell r="C419">
            <v>0</v>
          </cell>
          <cell r="D419">
            <v>0</v>
          </cell>
          <cell r="E419">
            <v>0</v>
          </cell>
          <cell r="F419">
            <v>0</v>
          </cell>
          <cell r="G419">
            <v>0</v>
          </cell>
          <cell r="H419">
            <v>0</v>
          </cell>
          <cell r="J419">
            <v>0</v>
          </cell>
          <cell r="K419">
            <v>0</v>
          </cell>
          <cell r="L419">
            <v>0</v>
          </cell>
          <cell r="N419">
            <v>0</v>
          </cell>
          <cell r="O419">
            <v>0</v>
          </cell>
          <cell r="P419">
            <v>0</v>
          </cell>
          <cell r="R419">
            <v>0</v>
          </cell>
          <cell r="S419">
            <v>0</v>
          </cell>
          <cell r="T419">
            <v>0</v>
          </cell>
          <cell r="V419">
            <v>0</v>
          </cell>
          <cell r="W419">
            <v>0</v>
          </cell>
          <cell r="X419">
            <v>0</v>
          </cell>
        </row>
        <row r="420">
          <cell r="A420">
            <v>0</v>
          </cell>
          <cell r="B420">
            <v>0</v>
          </cell>
          <cell r="C420">
            <v>0</v>
          </cell>
          <cell r="D420">
            <v>0</v>
          </cell>
          <cell r="E420">
            <v>0</v>
          </cell>
          <cell r="F420">
            <v>0</v>
          </cell>
          <cell r="G420">
            <v>0</v>
          </cell>
          <cell r="H420">
            <v>0</v>
          </cell>
          <cell r="J420">
            <v>0</v>
          </cell>
          <cell r="K420">
            <v>0</v>
          </cell>
          <cell r="L420">
            <v>0</v>
          </cell>
          <cell r="N420">
            <v>0</v>
          </cell>
          <cell r="O420">
            <v>0</v>
          </cell>
          <cell r="P420">
            <v>0</v>
          </cell>
          <cell r="R420">
            <v>0</v>
          </cell>
          <cell r="S420">
            <v>0</v>
          </cell>
          <cell r="T420">
            <v>0</v>
          </cell>
          <cell r="V420">
            <v>0</v>
          </cell>
          <cell r="W420">
            <v>0</v>
          </cell>
          <cell r="X420">
            <v>0</v>
          </cell>
        </row>
        <row r="421">
          <cell r="A421">
            <v>0</v>
          </cell>
          <cell r="B421">
            <v>0</v>
          </cell>
          <cell r="C421">
            <v>0</v>
          </cell>
          <cell r="D421">
            <v>0</v>
          </cell>
          <cell r="E421">
            <v>0</v>
          </cell>
          <cell r="F421">
            <v>0</v>
          </cell>
          <cell r="G421">
            <v>0</v>
          </cell>
          <cell r="H421">
            <v>0</v>
          </cell>
          <cell r="J421">
            <v>0</v>
          </cell>
          <cell r="K421">
            <v>0</v>
          </cell>
          <cell r="L421">
            <v>0</v>
          </cell>
          <cell r="N421">
            <v>0</v>
          </cell>
          <cell r="O421">
            <v>0</v>
          </cell>
          <cell r="P421">
            <v>0</v>
          </cell>
          <cell r="R421">
            <v>0</v>
          </cell>
          <cell r="S421">
            <v>0</v>
          </cell>
          <cell r="T421">
            <v>0</v>
          </cell>
          <cell r="V421">
            <v>0</v>
          </cell>
          <cell r="W421">
            <v>0</v>
          </cell>
          <cell r="X421">
            <v>0</v>
          </cell>
        </row>
        <row r="422">
          <cell r="A422">
            <v>0</v>
          </cell>
          <cell r="B422">
            <v>0</v>
          </cell>
          <cell r="C422">
            <v>0</v>
          </cell>
          <cell r="D422">
            <v>0</v>
          </cell>
          <cell r="E422">
            <v>0</v>
          </cell>
          <cell r="F422">
            <v>0</v>
          </cell>
          <cell r="G422">
            <v>0</v>
          </cell>
          <cell r="H422">
            <v>0</v>
          </cell>
          <cell r="J422">
            <v>0</v>
          </cell>
          <cell r="K422">
            <v>0</v>
          </cell>
          <cell r="L422">
            <v>0</v>
          </cell>
          <cell r="N422">
            <v>0</v>
          </cell>
          <cell r="O422">
            <v>0</v>
          </cell>
          <cell r="P422">
            <v>0</v>
          </cell>
          <cell r="R422">
            <v>0</v>
          </cell>
          <cell r="S422">
            <v>0</v>
          </cell>
          <cell r="T422">
            <v>0</v>
          </cell>
          <cell r="V422">
            <v>0</v>
          </cell>
          <cell r="W422">
            <v>0</v>
          </cell>
          <cell r="X422">
            <v>0</v>
          </cell>
        </row>
        <row r="423">
          <cell r="A423">
            <v>0</v>
          </cell>
          <cell r="B423">
            <v>0</v>
          </cell>
          <cell r="C423">
            <v>0</v>
          </cell>
          <cell r="D423">
            <v>0</v>
          </cell>
          <cell r="E423">
            <v>0</v>
          </cell>
          <cell r="F423">
            <v>0</v>
          </cell>
          <cell r="G423">
            <v>0</v>
          </cell>
          <cell r="H423">
            <v>0</v>
          </cell>
          <cell r="J423">
            <v>0</v>
          </cell>
          <cell r="K423">
            <v>0</v>
          </cell>
          <cell r="L423">
            <v>0</v>
          </cell>
          <cell r="N423">
            <v>0</v>
          </cell>
          <cell r="O423">
            <v>0</v>
          </cell>
          <cell r="P423">
            <v>0</v>
          </cell>
          <cell r="R423">
            <v>0</v>
          </cell>
          <cell r="S423">
            <v>0</v>
          </cell>
          <cell r="T423">
            <v>0</v>
          </cell>
          <cell r="V423">
            <v>0</v>
          </cell>
          <cell r="W423">
            <v>0</v>
          </cell>
          <cell r="X423">
            <v>0</v>
          </cell>
        </row>
        <row r="424">
          <cell r="A424">
            <v>0</v>
          </cell>
          <cell r="B424">
            <v>0</v>
          </cell>
          <cell r="C424">
            <v>0</v>
          </cell>
          <cell r="D424">
            <v>0</v>
          </cell>
          <cell r="E424">
            <v>0</v>
          </cell>
          <cell r="F424">
            <v>0</v>
          </cell>
          <cell r="G424">
            <v>0</v>
          </cell>
          <cell r="H424">
            <v>0</v>
          </cell>
          <cell r="J424">
            <v>0</v>
          </cell>
          <cell r="K424">
            <v>0</v>
          </cell>
          <cell r="L424">
            <v>0</v>
          </cell>
          <cell r="N424">
            <v>0</v>
          </cell>
          <cell r="O424">
            <v>0</v>
          </cell>
          <cell r="P424">
            <v>0</v>
          </cell>
          <cell r="R424">
            <v>0</v>
          </cell>
          <cell r="S424">
            <v>0</v>
          </cell>
          <cell r="T424">
            <v>0</v>
          </cell>
          <cell r="V424">
            <v>0</v>
          </cell>
          <cell r="W424">
            <v>0</v>
          </cell>
          <cell r="X424">
            <v>0</v>
          </cell>
        </row>
        <row r="425">
          <cell r="A425">
            <v>0</v>
          </cell>
          <cell r="B425">
            <v>0</v>
          </cell>
          <cell r="C425">
            <v>0</v>
          </cell>
          <cell r="D425">
            <v>0</v>
          </cell>
          <cell r="E425">
            <v>0</v>
          </cell>
          <cell r="F425">
            <v>0</v>
          </cell>
          <cell r="G425">
            <v>0</v>
          </cell>
          <cell r="H425">
            <v>0</v>
          </cell>
          <cell r="J425">
            <v>0</v>
          </cell>
          <cell r="K425">
            <v>0</v>
          </cell>
          <cell r="L425">
            <v>0</v>
          </cell>
          <cell r="N425">
            <v>0</v>
          </cell>
          <cell r="O425">
            <v>0</v>
          </cell>
          <cell r="P425">
            <v>0</v>
          </cell>
          <cell r="R425">
            <v>0</v>
          </cell>
          <cell r="S425">
            <v>0</v>
          </cell>
          <cell r="T425">
            <v>0</v>
          </cell>
          <cell r="V425">
            <v>0</v>
          </cell>
          <cell r="W425">
            <v>0</v>
          </cell>
          <cell r="X425">
            <v>0</v>
          </cell>
        </row>
        <row r="426">
          <cell r="A426">
            <v>0</v>
          </cell>
          <cell r="B426">
            <v>0</v>
          </cell>
          <cell r="C426">
            <v>0</v>
          </cell>
          <cell r="D426">
            <v>0</v>
          </cell>
          <cell r="E426">
            <v>0</v>
          </cell>
          <cell r="F426">
            <v>0</v>
          </cell>
          <cell r="G426">
            <v>0</v>
          </cell>
          <cell r="H426">
            <v>0</v>
          </cell>
          <cell r="J426">
            <v>0</v>
          </cell>
          <cell r="K426">
            <v>0</v>
          </cell>
          <cell r="L426">
            <v>0</v>
          </cell>
          <cell r="N426">
            <v>0</v>
          </cell>
          <cell r="O426">
            <v>0</v>
          </cell>
          <cell r="P426">
            <v>0</v>
          </cell>
          <cell r="R426">
            <v>0</v>
          </cell>
          <cell r="S426">
            <v>0</v>
          </cell>
          <cell r="T426">
            <v>0</v>
          </cell>
          <cell r="V426">
            <v>0</v>
          </cell>
          <cell r="W426">
            <v>0</v>
          </cell>
          <cell r="X426">
            <v>0</v>
          </cell>
        </row>
        <row r="427">
          <cell r="A427">
            <v>0</v>
          </cell>
          <cell r="B427">
            <v>0</v>
          </cell>
          <cell r="C427">
            <v>0</v>
          </cell>
          <cell r="D427">
            <v>0</v>
          </cell>
          <cell r="E427">
            <v>0</v>
          </cell>
          <cell r="F427">
            <v>0</v>
          </cell>
          <cell r="G427">
            <v>0</v>
          </cell>
          <cell r="H427">
            <v>0</v>
          </cell>
          <cell r="J427">
            <v>0</v>
          </cell>
          <cell r="K427">
            <v>0</v>
          </cell>
          <cell r="L427">
            <v>0</v>
          </cell>
          <cell r="N427">
            <v>0</v>
          </cell>
          <cell r="O427">
            <v>0</v>
          </cell>
          <cell r="P427">
            <v>0</v>
          </cell>
          <cell r="R427">
            <v>0</v>
          </cell>
          <cell r="S427">
            <v>0</v>
          </cell>
          <cell r="T427">
            <v>0</v>
          </cell>
          <cell r="V427">
            <v>0</v>
          </cell>
          <cell r="W427">
            <v>0</v>
          </cell>
          <cell r="X427">
            <v>0</v>
          </cell>
        </row>
        <row r="428">
          <cell r="A428">
            <v>0</v>
          </cell>
          <cell r="B428">
            <v>0</v>
          </cell>
          <cell r="C428">
            <v>0</v>
          </cell>
          <cell r="D428">
            <v>0</v>
          </cell>
          <cell r="E428">
            <v>0</v>
          </cell>
          <cell r="F428">
            <v>0</v>
          </cell>
          <cell r="G428">
            <v>0</v>
          </cell>
          <cell r="H428">
            <v>0</v>
          </cell>
          <cell r="J428">
            <v>0</v>
          </cell>
          <cell r="K428">
            <v>0</v>
          </cell>
          <cell r="L428">
            <v>0</v>
          </cell>
          <cell r="N428">
            <v>0</v>
          </cell>
          <cell r="O428">
            <v>0</v>
          </cell>
          <cell r="P428">
            <v>0</v>
          </cell>
          <cell r="R428">
            <v>0</v>
          </cell>
          <cell r="S428">
            <v>0</v>
          </cell>
          <cell r="T428">
            <v>0</v>
          </cell>
          <cell r="V428">
            <v>0</v>
          </cell>
          <cell r="W428">
            <v>0</v>
          </cell>
          <cell r="X428">
            <v>0</v>
          </cell>
        </row>
        <row r="429">
          <cell r="A429">
            <v>0</v>
          </cell>
          <cell r="B429">
            <v>0</v>
          </cell>
          <cell r="C429">
            <v>0</v>
          </cell>
          <cell r="D429">
            <v>0</v>
          </cell>
          <cell r="E429">
            <v>0</v>
          </cell>
          <cell r="F429">
            <v>0</v>
          </cell>
          <cell r="G429">
            <v>0</v>
          </cell>
          <cell r="H429">
            <v>0</v>
          </cell>
          <cell r="J429">
            <v>0</v>
          </cell>
          <cell r="K429">
            <v>0</v>
          </cell>
          <cell r="L429">
            <v>0</v>
          </cell>
          <cell r="N429">
            <v>0</v>
          </cell>
          <cell r="O429">
            <v>0</v>
          </cell>
          <cell r="P429">
            <v>0</v>
          </cell>
          <cell r="R429">
            <v>0</v>
          </cell>
          <cell r="S429">
            <v>0</v>
          </cell>
          <cell r="T429">
            <v>0</v>
          </cell>
          <cell r="V429">
            <v>0</v>
          </cell>
          <cell r="W429">
            <v>0</v>
          </cell>
          <cell r="X429">
            <v>0</v>
          </cell>
        </row>
        <row r="430">
          <cell r="A430">
            <v>0</v>
          </cell>
          <cell r="B430">
            <v>0</v>
          </cell>
          <cell r="C430">
            <v>0</v>
          </cell>
          <cell r="D430">
            <v>0</v>
          </cell>
          <cell r="E430">
            <v>0</v>
          </cell>
          <cell r="F430">
            <v>0</v>
          </cell>
          <cell r="G430">
            <v>0</v>
          </cell>
          <cell r="H430">
            <v>0</v>
          </cell>
          <cell r="J430">
            <v>0</v>
          </cell>
          <cell r="K430">
            <v>0</v>
          </cell>
          <cell r="L430">
            <v>0</v>
          </cell>
          <cell r="N430">
            <v>0</v>
          </cell>
          <cell r="O430">
            <v>0</v>
          </cell>
          <cell r="P430">
            <v>0</v>
          </cell>
          <cell r="R430">
            <v>0</v>
          </cell>
          <cell r="S430">
            <v>0</v>
          </cell>
          <cell r="T430">
            <v>0</v>
          </cell>
          <cell r="V430">
            <v>0</v>
          </cell>
          <cell r="W430">
            <v>0</v>
          </cell>
          <cell r="X430">
            <v>0</v>
          </cell>
        </row>
        <row r="431">
          <cell r="A431">
            <v>0</v>
          </cell>
          <cell r="B431">
            <v>0</v>
          </cell>
          <cell r="C431">
            <v>0</v>
          </cell>
          <cell r="D431">
            <v>0</v>
          </cell>
          <cell r="E431">
            <v>0</v>
          </cell>
          <cell r="F431">
            <v>0</v>
          </cell>
          <cell r="G431">
            <v>0</v>
          </cell>
          <cell r="H431">
            <v>0</v>
          </cell>
          <cell r="J431">
            <v>0</v>
          </cell>
          <cell r="K431">
            <v>0</v>
          </cell>
          <cell r="L431">
            <v>0</v>
          </cell>
          <cell r="N431">
            <v>0</v>
          </cell>
          <cell r="O431">
            <v>0</v>
          </cell>
          <cell r="P431">
            <v>0</v>
          </cell>
          <cell r="R431">
            <v>0</v>
          </cell>
          <cell r="S431">
            <v>0</v>
          </cell>
          <cell r="T431">
            <v>0</v>
          </cell>
          <cell r="V431">
            <v>0</v>
          </cell>
          <cell r="W431">
            <v>0</v>
          </cell>
          <cell r="X431">
            <v>0</v>
          </cell>
        </row>
        <row r="432">
          <cell r="A432">
            <v>0</v>
          </cell>
          <cell r="B432">
            <v>0</v>
          </cell>
          <cell r="C432">
            <v>0</v>
          </cell>
          <cell r="D432">
            <v>0</v>
          </cell>
          <cell r="E432">
            <v>0</v>
          </cell>
          <cell r="F432">
            <v>0</v>
          </cell>
          <cell r="G432">
            <v>0</v>
          </cell>
          <cell r="H432">
            <v>0</v>
          </cell>
          <cell r="J432">
            <v>0</v>
          </cell>
          <cell r="K432">
            <v>0</v>
          </cell>
          <cell r="L432">
            <v>0</v>
          </cell>
          <cell r="N432">
            <v>0</v>
          </cell>
          <cell r="O432">
            <v>0</v>
          </cell>
          <cell r="P432">
            <v>0</v>
          </cell>
          <cell r="R432">
            <v>0</v>
          </cell>
          <cell r="S432">
            <v>0</v>
          </cell>
          <cell r="T432">
            <v>0</v>
          </cell>
          <cell r="V432">
            <v>0</v>
          </cell>
          <cell r="W432">
            <v>0</v>
          </cell>
          <cell r="X432">
            <v>0</v>
          </cell>
        </row>
        <row r="433">
          <cell r="A433">
            <v>0</v>
          </cell>
          <cell r="B433">
            <v>0</v>
          </cell>
          <cell r="C433">
            <v>0</v>
          </cell>
          <cell r="D433">
            <v>0</v>
          </cell>
          <cell r="E433">
            <v>0</v>
          </cell>
          <cell r="F433">
            <v>0</v>
          </cell>
          <cell r="G433">
            <v>0</v>
          </cell>
          <cell r="H433">
            <v>0</v>
          </cell>
          <cell r="J433">
            <v>0</v>
          </cell>
          <cell r="K433">
            <v>0</v>
          </cell>
          <cell r="L433">
            <v>0</v>
          </cell>
          <cell r="N433">
            <v>0</v>
          </cell>
          <cell r="O433">
            <v>0</v>
          </cell>
          <cell r="P433">
            <v>0</v>
          </cell>
          <cell r="R433">
            <v>0</v>
          </cell>
          <cell r="S433">
            <v>0</v>
          </cell>
          <cell r="T433">
            <v>0</v>
          </cell>
          <cell r="V433">
            <v>0</v>
          </cell>
          <cell r="W433">
            <v>0</v>
          </cell>
          <cell r="X433">
            <v>0</v>
          </cell>
        </row>
        <row r="434">
          <cell r="A434">
            <v>0</v>
          </cell>
          <cell r="B434">
            <v>0</v>
          </cell>
          <cell r="C434">
            <v>0</v>
          </cell>
          <cell r="D434">
            <v>0</v>
          </cell>
          <cell r="E434">
            <v>0</v>
          </cell>
          <cell r="F434">
            <v>0</v>
          </cell>
          <cell r="G434">
            <v>0</v>
          </cell>
          <cell r="H434">
            <v>0</v>
          </cell>
          <cell r="J434">
            <v>0</v>
          </cell>
          <cell r="K434">
            <v>0</v>
          </cell>
          <cell r="L434">
            <v>0</v>
          </cell>
          <cell r="N434">
            <v>0</v>
          </cell>
          <cell r="O434">
            <v>0</v>
          </cell>
          <cell r="P434">
            <v>0</v>
          </cell>
          <cell r="R434">
            <v>0</v>
          </cell>
          <cell r="S434">
            <v>0</v>
          </cell>
          <cell r="T434">
            <v>0</v>
          </cell>
          <cell r="V434">
            <v>0</v>
          </cell>
          <cell r="W434">
            <v>0</v>
          </cell>
          <cell r="X434">
            <v>0</v>
          </cell>
        </row>
        <row r="435">
          <cell r="A435">
            <v>0</v>
          </cell>
          <cell r="B435">
            <v>0</v>
          </cell>
          <cell r="C435">
            <v>0</v>
          </cell>
          <cell r="D435">
            <v>0</v>
          </cell>
          <cell r="E435">
            <v>0</v>
          </cell>
          <cell r="F435">
            <v>0</v>
          </cell>
          <cell r="G435">
            <v>0</v>
          </cell>
          <cell r="H435">
            <v>0</v>
          </cell>
          <cell r="J435">
            <v>0</v>
          </cell>
          <cell r="K435">
            <v>0</v>
          </cell>
          <cell r="L435">
            <v>0</v>
          </cell>
          <cell r="N435">
            <v>0</v>
          </cell>
          <cell r="O435">
            <v>0</v>
          </cell>
          <cell r="P435">
            <v>0</v>
          </cell>
          <cell r="R435">
            <v>0</v>
          </cell>
          <cell r="S435">
            <v>0</v>
          </cell>
          <cell r="T435">
            <v>0</v>
          </cell>
          <cell r="V435">
            <v>0</v>
          </cell>
          <cell r="W435">
            <v>0</v>
          </cell>
          <cell r="X435">
            <v>0</v>
          </cell>
        </row>
        <row r="436">
          <cell r="A436">
            <v>0</v>
          </cell>
          <cell r="B436">
            <v>0</v>
          </cell>
          <cell r="C436">
            <v>0</v>
          </cell>
          <cell r="D436">
            <v>0</v>
          </cell>
          <cell r="E436">
            <v>0</v>
          </cell>
          <cell r="F436">
            <v>0</v>
          </cell>
          <cell r="G436">
            <v>0</v>
          </cell>
          <cell r="H436">
            <v>0</v>
          </cell>
          <cell r="J436">
            <v>0</v>
          </cell>
          <cell r="K436">
            <v>0</v>
          </cell>
          <cell r="L436">
            <v>0</v>
          </cell>
          <cell r="N436">
            <v>0</v>
          </cell>
          <cell r="O436">
            <v>0</v>
          </cell>
          <cell r="P436">
            <v>0</v>
          </cell>
          <cell r="R436">
            <v>0</v>
          </cell>
          <cell r="S436">
            <v>0</v>
          </cell>
          <cell r="T436">
            <v>0</v>
          </cell>
          <cell r="V436">
            <v>0</v>
          </cell>
          <cell r="W436">
            <v>0</v>
          </cell>
          <cell r="X436">
            <v>0</v>
          </cell>
        </row>
        <row r="437">
          <cell r="A437">
            <v>0</v>
          </cell>
          <cell r="B437">
            <v>0</v>
          </cell>
          <cell r="C437">
            <v>0</v>
          </cell>
          <cell r="D437">
            <v>0</v>
          </cell>
          <cell r="E437">
            <v>0</v>
          </cell>
          <cell r="F437">
            <v>0</v>
          </cell>
          <cell r="G437">
            <v>0</v>
          </cell>
          <cell r="H437">
            <v>0</v>
          </cell>
          <cell r="J437">
            <v>0</v>
          </cell>
          <cell r="K437">
            <v>0</v>
          </cell>
          <cell r="L437">
            <v>0</v>
          </cell>
          <cell r="N437">
            <v>0</v>
          </cell>
          <cell r="O437">
            <v>0</v>
          </cell>
          <cell r="P437">
            <v>0</v>
          </cell>
          <cell r="R437">
            <v>0</v>
          </cell>
          <cell r="S437">
            <v>0</v>
          </cell>
          <cell r="T437">
            <v>0</v>
          </cell>
          <cell r="V437">
            <v>0</v>
          </cell>
          <cell r="W437">
            <v>0</v>
          </cell>
          <cell r="X437">
            <v>0</v>
          </cell>
        </row>
        <row r="438">
          <cell r="A438">
            <v>0</v>
          </cell>
          <cell r="B438">
            <v>0</v>
          </cell>
          <cell r="C438">
            <v>0</v>
          </cell>
          <cell r="D438">
            <v>0</v>
          </cell>
          <cell r="E438">
            <v>0</v>
          </cell>
          <cell r="F438">
            <v>0</v>
          </cell>
          <cell r="G438">
            <v>0</v>
          </cell>
          <cell r="H438">
            <v>0</v>
          </cell>
          <cell r="J438">
            <v>0</v>
          </cell>
          <cell r="K438">
            <v>0</v>
          </cell>
          <cell r="L438">
            <v>0</v>
          </cell>
          <cell r="N438">
            <v>0</v>
          </cell>
          <cell r="O438">
            <v>0</v>
          </cell>
          <cell r="P438">
            <v>0</v>
          </cell>
          <cell r="R438">
            <v>0</v>
          </cell>
          <cell r="S438">
            <v>0</v>
          </cell>
          <cell r="T438">
            <v>0</v>
          </cell>
          <cell r="V438">
            <v>0</v>
          </cell>
          <cell r="W438">
            <v>0</v>
          </cell>
          <cell r="X438">
            <v>0</v>
          </cell>
        </row>
        <row r="439">
          <cell r="A439">
            <v>0</v>
          </cell>
          <cell r="B439">
            <v>0</v>
          </cell>
          <cell r="C439">
            <v>0</v>
          </cell>
          <cell r="D439">
            <v>0</v>
          </cell>
          <cell r="E439">
            <v>0</v>
          </cell>
          <cell r="F439">
            <v>0</v>
          </cell>
          <cell r="G439">
            <v>0</v>
          </cell>
          <cell r="H439">
            <v>0</v>
          </cell>
          <cell r="J439">
            <v>0</v>
          </cell>
          <cell r="K439">
            <v>0</v>
          </cell>
          <cell r="L439">
            <v>0</v>
          </cell>
          <cell r="N439">
            <v>0</v>
          </cell>
          <cell r="O439">
            <v>0</v>
          </cell>
          <cell r="P439">
            <v>0</v>
          </cell>
          <cell r="R439">
            <v>0</v>
          </cell>
          <cell r="S439">
            <v>0</v>
          </cell>
          <cell r="T439">
            <v>0</v>
          </cell>
          <cell r="V439">
            <v>0</v>
          </cell>
          <cell r="W439">
            <v>0</v>
          </cell>
          <cell r="X439">
            <v>0</v>
          </cell>
        </row>
        <row r="440">
          <cell r="A440">
            <v>0</v>
          </cell>
          <cell r="B440">
            <v>0</v>
          </cell>
          <cell r="C440">
            <v>0</v>
          </cell>
          <cell r="D440">
            <v>0</v>
          </cell>
          <cell r="E440">
            <v>0</v>
          </cell>
          <cell r="F440">
            <v>0</v>
          </cell>
          <cell r="G440">
            <v>0</v>
          </cell>
          <cell r="H440">
            <v>0</v>
          </cell>
          <cell r="J440">
            <v>0</v>
          </cell>
          <cell r="K440">
            <v>0</v>
          </cell>
          <cell r="L440">
            <v>0</v>
          </cell>
          <cell r="N440">
            <v>0</v>
          </cell>
          <cell r="O440">
            <v>0</v>
          </cell>
          <cell r="P440">
            <v>0</v>
          </cell>
          <cell r="R440">
            <v>0</v>
          </cell>
          <cell r="S440">
            <v>0</v>
          </cell>
          <cell r="T440">
            <v>0</v>
          </cell>
          <cell r="V440">
            <v>0</v>
          </cell>
          <cell r="W440">
            <v>0</v>
          </cell>
          <cell r="X440">
            <v>0</v>
          </cell>
        </row>
        <row r="441">
          <cell r="A441">
            <v>0</v>
          </cell>
          <cell r="B441">
            <v>0</v>
          </cell>
          <cell r="C441">
            <v>0</v>
          </cell>
          <cell r="D441">
            <v>0</v>
          </cell>
          <cell r="E441">
            <v>0</v>
          </cell>
          <cell r="F441">
            <v>0</v>
          </cell>
          <cell r="G441">
            <v>0</v>
          </cell>
          <cell r="H441">
            <v>0</v>
          </cell>
          <cell r="J441">
            <v>0</v>
          </cell>
          <cell r="K441">
            <v>0</v>
          </cell>
          <cell r="L441">
            <v>0</v>
          </cell>
          <cell r="N441">
            <v>0</v>
          </cell>
          <cell r="O441">
            <v>0</v>
          </cell>
          <cell r="P441">
            <v>0</v>
          </cell>
          <cell r="R441">
            <v>0</v>
          </cell>
          <cell r="S441">
            <v>0</v>
          </cell>
          <cell r="T441">
            <v>0</v>
          </cell>
          <cell r="V441">
            <v>0</v>
          </cell>
          <cell r="W441">
            <v>0</v>
          </cell>
          <cell r="X441">
            <v>0</v>
          </cell>
        </row>
        <row r="442">
          <cell r="A442">
            <v>0</v>
          </cell>
          <cell r="B442">
            <v>0</v>
          </cell>
          <cell r="C442">
            <v>0</v>
          </cell>
          <cell r="D442">
            <v>0</v>
          </cell>
          <cell r="E442">
            <v>0</v>
          </cell>
          <cell r="F442">
            <v>0</v>
          </cell>
          <cell r="G442">
            <v>0</v>
          </cell>
          <cell r="H442">
            <v>0</v>
          </cell>
          <cell r="J442">
            <v>0</v>
          </cell>
          <cell r="K442">
            <v>0</v>
          </cell>
          <cell r="L442">
            <v>0</v>
          </cell>
          <cell r="N442">
            <v>0</v>
          </cell>
          <cell r="O442">
            <v>0</v>
          </cell>
          <cell r="P442">
            <v>0</v>
          </cell>
          <cell r="R442">
            <v>0</v>
          </cell>
          <cell r="S442">
            <v>0</v>
          </cell>
          <cell r="T442">
            <v>0</v>
          </cell>
          <cell r="V442">
            <v>0</v>
          </cell>
          <cell r="W442">
            <v>0</v>
          </cell>
          <cell r="X442">
            <v>0</v>
          </cell>
        </row>
        <row r="443">
          <cell r="A443">
            <v>0</v>
          </cell>
          <cell r="B443">
            <v>0</v>
          </cell>
          <cell r="C443">
            <v>0</v>
          </cell>
          <cell r="D443">
            <v>0</v>
          </cell>
          <cell r="E443">
            <v>0</v>
          </cell>
          <cell r="F443">
            <v>0</v>
          </cell>
          <cell r="G443">
            <v>0</v>
          </cell>
          <cell r="H443">
            <v>0</v>
          </cell>
          <cell r="J443">
            <v>0</v>
          </cell>
          <cell r="K443">
            <v>0</v>
          </cell>
          <cell r="L443">
            <v>0</v>
          </cell>
          <cell r="N443">
            <v>0</v>
          </cell>
          <cell r="O443">
            <v>0</v>
          </cell>
          <cell r="P443">
            <v>0</v>
          </cell>
          <cell r="R443">
            <v>0</v>
          </cell>
          <cell r="S443">
            <v>0</v>
          </cell>
          <cell r="T443">
            <v>0</v>
          </cell>
          <cell r="V443">
            <v>0</v>
          </cell>
          <cell r="W443">
            <v>0</v>
          </cell>
          <cell r="X443">
            <v>0</v>
          </cell>
        </row>
        <row r="444">
          <cell r="A444">
            <v>0</v>
          </cell>
          <cell r="B444">
            <v>0</v>
          </cell>
          <cell r="C444">
            <v>0</v>
          </cell>
          <cell r="D444">
            <v>0</v>
          </cell>
          <cell r="E444">
            <v>0</v>
          </cell>
          <cell r="F444">
            <v>0</v>
          </cell>
          <cell r="G444">
            <v>0</v>
          </cell>
          <cell r="H444">
            <v>0</v>
          </cell>
          <cell r="J444">
            <v>0</v>
          </cell>
          <cell r="K444">
            <v>0</v>
          </cell>
          <cell r="L444">
            <v>0</v>
          </cell>
          <cell r="N444">
            <v>0</v>
          </cell>
          <cell r="O444">
            <v>0</v>
          </cell>
          <cell r="P444">
            <v>0</v>
          </cell>
          <cell r="R444">
            <v>0</v>
          </cell>
          <cell r="S444">
            <v>0</v>
          </cell>
          <cell r="T444">
            <v>0</v>
          </cell>
          <cell r="V444">
            <v>0</v>
          </cell>
          <cell r="W444">
            <v>0</v>
          </cell>
          <cell r="X444">
            <v>0</v>
          </cell>
        </row>
        <row r="445">
          <cell r="A445">
            <v>0</v>
          </cell>
          <cell r="B445">
            <v>0</v>
          </cell>
          <cell r="C445">
            <v>0</v>
          </cell>
          <cell r="D445">
            <v>0</v>
          </cell>
          <cell r="E445">
            <v>0</v>
          </cell>
          <cell r="F445">
            <v>0</v>
          </cell>
          <cell r="G445">
            <v>0</v>
          </cell>
          <cell r="H445">
            <v>0</v>
          </cell>
          <cell r="J445">
            <v>0</v>
          </cell>
          <cell r="K445">
            <v>0</v>
          </cell>
          <cell r="L445">
            <v>0</v>
          </cell>
          <cell r="N445">
            <v>0</v>
          </cell>
          <cell r="O445">
            <v>0</v>
          </cell>
          <cell r="P445">
            <v>0</v>
          </cell>
          <cell r="R445">
            <v>0</v>
          </cell>
          <cell r="S445">
            <v>0</v>
          </cell>
          <cell r="T445">
            <v>0</v>
          </cell>
          <cell r="V445">
            <v>0</v>
          </cell>
          <cell r="W445">
            <v>0</v>
          </cell>
          <cell r="X445">
            <v>0</v>
          </cell>
        </row>
        <row r="446">
          <cell r="A446">
            <v>0</v>
          </cell>
          <cell r="B446">
            <v>0</v>
          </cell>
          <cell r="C446">
            <v>0</v>
          </cell>
          <cell r="D446">
            <v>0</v>
          </cell>
          <cell r="E446">
            <v>0</v>
          </cell>
          <cell r="F446">
            <v>0</v>
          </cell>
          <cell r="G446">
            <v>0</v>
          </cell>
          <cell r="H446">
            <v>0</v>
          </cell>
          <cell r="J446">
            <v>0</v>
          </cell>
          <cell r="K446">
            <v>0</v>
          </cell>
          <cell r="L446">
            <v>0</v>
          </cell>
          <cell r="N446">
            <v>0</v>
          </cell>
          <cell r="O446">
            <v>0</v>
          </cell>
          <cell r="P446">
            <v>0</v>
          </cell>
          <cell r="R446">
            <v>0</v>
          </cell>
          <cell r="S446">
            <v>0</v>
          </cell>
          <cell r="T446">
            <v>0</v>
          </cell>
          <cell r="V446">
            <v>0</v>
          </cell>
          <cell r="W446">
            <v>0</v>
          </cell>
          <cell r="X446">
            <v>0</v>
          </cell>
        </row>
        <row r="447">
          <cell r="A447">
            <v>0</v>
          </cell>
          <cell r="B447">
            <v>0</v>
          </cell>
          <cell r="C447">
            <v>0</v>
          </cell>
          <cell r="D447">
            <v>0</v>
          </cell>
          <cell r="E447">
            <v>0</v>
          </cell>
          <cell r="F447">
            <v>0</v>
          </cell>
          <cell r="G447">
            <v>0</v>
          </cell>
          <cell r="H447">
            <v>0</v>
          </cell>
          <cell r="J447">
            <v>0</v>
          </cell>
          <cell r="K447">
            <v>0</v>
          </cell>
          <cell r="L447">
            <v>0</v>
          </cell>
          <cell r="N447">
            <v>0</v>
          </cell>
          <cell r="O447">
            <v>0</v>
          </cell>
          <cell r="P447">
            <v>0</v>
          </cell>
          <cell r="R447">
            <v>0</v>
          </cell>
          <cell r="S447">
            <v>0</v>
          </cell>
          <cell r="T447">
            <v>0</v>
          </cell>
          <cell r="V447">
            <v>0</v>
          </cell>
          <cell r="W447">
            <v>0</v>
          </cell>
          <cell r="X447">
            <v>0</v>
          </cell>
        </row>
        <row r="448">
          <cell r="A448">
            <v>0</v>
          </cell>
          <cell r="B448">
            <v>0</v>
          </cell>
          <cell r="C448">
            <v>0</v>
          </cell>
          <cell r="D448">
            <v>0</v>
          </cell>
          <cell r="E448">
            <v>0</v>
          </cell>
          <cell r="F448">
            <v>0</v>
          </cell>
          <cell r="G448">
            <v>0</v>
          </cell>
          <cell r="H448">
            <v>0</v>
          </cell>
          <cell r="J448">
            <v>0</v>
          </cell>
          <cell r="K448">
            <v>0</v>
          </cell>
          <cell r="L448">
            <v>0</v>
          </cell>
          <cell r="N448">
            <v>0</v>
          </cell>
          <cell r="O448">
            <v>0</v>
          </cell>
          <cell r="P448">
            <v>0</v>
          </cell>
          <cell r="R448">
            <v>0</v>
          </cell>
          <cell r="S448">
            <v>0</v>
          </cell>
          <cell r="T448">
            <v>0</v>
          </cell>
          <cell r="V448">
            <v>0</v>
          </cell>
          <cell r="W448">
            <v>0</v>
          </cell>
          <cell r="X448">
            <v>0</v>
          </cell>
        </row>
        <row r="449">
          <cell r="A449">
            <v>0</v>
          </cell>
          <cell r="B449">
            <v>0</v>
          </cell>
          <cell r="C449">
            <v>0</v>
          </cell>
          <cell r="D449">
            <v>0</v>
          </cell>
          <cell r="E449">
            <v>0</v>
          </cell>
          <cell r="F449">
            <v>0</v>
          </cell>
          <cell r="G449">
            <v>0</v>
          </cell>
          <cell r="H449">
            <v>0</v>
          </cell>
          <cell r="J449">
            <v>0</v>
          </cell>
          <cell r="K449">
            <v>0</v>
          </cell>
          <cell r="L449">
            <v>0</v>
          </cell>
          <cell r="N449">
            <v>0</v>
          </cell>
          <cell r="O449">
            <v>0</v>
          </cell>
          <cell r="P449">
            <v>0</v>
          </cell>
          <cell r="R449">
            <v>0</v>
          </cell>
          <cell r="S449">
            <v>0</v>
          </cell>
          <cell r="T449">
            <v>0</v>
          </cell>
          <cell r="V449">
            <v>0</v>
          </cell>
          <cell r="W449">
            <v>0</v>
          </cell>
          <cell r="X449">
            <v>0</v>
          </cell>
        </row>
        <row r="450">
          <cell r="A450">
            <v>0</v>
          </cell>
          <cell r="B450">
            <v>0</v>
          </cell>
          <cell r="C450">
            <v>0</v>
          </cell>
          <cell r="D450">
            <v>0</v>
          </cell>
          <cell r="E450">
            <v>0</v>
          </cell>
          <cell r="F450">
            <v>0</v>
          </cell>
          <cell r="G450">
            <v>0</v>
          </cell>
          <cell r="H450">
            <v>0</v>
          </cell>
          <cell r="J450">
            <v>0</v>
          </cell>
          <cell r="K450">
            <v>0</v>
          </cell>
          <cell r="L450">
            <v>0</v>
          </cell>
          <cell r="N450">
            <v>0</v>
          </cell>
          <cell r="O450">
            <v>0</v>
          </cell>
          <cell r="P450">
            <v>0</v>
          </cell>
          <cell r="R450">
            <v>0</v>
          </cell>
          <cell r="S450">
            <v>0</v>
          </cell>
          <cell r="T450">
            <v>0</v>
          </cell>
          <cell r="V450">
            <v>0</v>
          </cell>
          <cell r="W450">
            <v>0</v>
          </cell>
          <cell r="X450">
            <v>0</v>
          </cell>
        </row>
        <row r="451">
          <cell r="A451">
            <v>0</v>
          </cell>
          <cell r="B451">
            <v>0</v>
          </cell>
          <cell r="C451">
            <v>0</v>
          </cell>
          <cell r="D451">
            <v>0</v>
          </cell>
          <cell r="E451">
            <v>0</v>
          </cell>
          <cell r="F451">
            <v>0</v>
          </cell>
          <cell r="G451">
            <v>0</v>
          </cell>
          <cell r="H451">
            <v>0</v>
          </cell>
          <cell r="J451">
            <v>0</v>
          </cell>
          <cell r="K451">
            <v>0</v>
          </cell>
          <cell r="L451">
            <v>0</v>
          </cell>
          <cell r="N451">
            <v>0</v>
          </cell>
          <cell r="O451">
            <v>0</v>
          </cell>
          <cell r="P451">
            <v>0</v>
          </cell>
          <cell r="R451">
            <v>0</v>
          </cell>
          <cell r="S451">
            <v>0</v>
          </cell>
          <cell r="T451">
            <v>0</v>
          </cell>
          <cell r="V451">
            <v>0</v>
          </cell>
          <cell r="W451">
            <v>0</v>
          </cell>
          <cell r="X451">
            <v>0</v>
          </cell>
        </row>
        <row r="452">
          <cell r="A452">
            <v>0</v>
          </cell>
          <cell r="B452">
            <v>0</v>
          </cell>
          <cell r="C452">
            <v>0</v>
          </cell>
          <cell r="D452">
            <v>0</v>
          </cell>
          <cell r="E452">
            <v>0</v>
          </cell>
          <cell r="F452">
            <v>0</v>
          </cell>
          <cell r="G452">
            <v>0</v>
          </cell>
          <cell r="H452">
            <v>0</v>
          </cell>
          <cell r="J452">
            <v>0</v>
          </cell>
          <cell r="K452">
            <v>0</v>
          </cell>
          <cell r="L452">
            <v>0</v>
          </cell>
          <cell r="N452">
            <v>0</v>
          </cell>
          <cell r="O452">
            <v>0</v>
          </cell>
          <cell r="P452">
            <v>0</v>
          </cell>
          <cell r="R452">
            <v>0</v>
          </cell>
          <cell r="S452">
            <v>0</v>
          </cell>
          <cell r="T452">
            <v>0</v>
          </cell>
          <cell r="V452">
            <v>0</v>
          </cell>
          <cell r="W452">
            <v>0</v>
          </cell>
          <cell r="X452">
            <v>0</v>
          </cell>
        </row>
        <row r="453">
          <cell r="A453">
            <v>0</v>
          </cell>
          <cell r="B453">
            <v>0</v>
          </cell>
          <cell r="C453">
            <v>0</v>
          </cell>
          <cell r="D453">
            <v>0</v>
          </cell>
          <cell r="E453">
            <v>0</v>
          </cell>
          <cell r="F453">
            <v>0</v>
          </cell>
          <cell r="G453">
            <v>0</v>
          </cell>
          <cell r="H453">
            <v>0</v>
          </cell>
          <cell r="J453">
            <v>0</v>
          </cell>
          <cell r="K453">
            <v>0</v>
          </cell>
          <cell r="L453">
            <v>0</v>
          </cell>
          <cell r="N453">
            <v>0</v>
          </cell>
          <cell r="O453">
            <v>0</v>
          </cell>
          <cell r="P453">
            <v>0</v>
          </cell>
          <cell r="R453">
            <v>0</v>
          </cell>
          <cell r="S453">
            <v>0</v>
          </cell>
          <cell r="T453">
            <v>0</v>
          </cell>
          <cell r="V453">
            <v>0</v>
          </cell>
          <cell r="W453">
            <v>0</v>
          </cell>
          <cell r="X453">
            <v>0</v>
          </cell>
        </row>
        <row r="454">
          <cell r="A454">
            <v>0</v>
          </cell>
          <cell r="B454">
            <v>0</v>
          </cell>
          <cell r="C454">
            <v>0</v>
          </cell>
          <cell r="D454">
            <v>0</v>
          </cell>
          <cell r="E454">
            <v>0</v>
          </cell>
          <cell r="F454">
            <v>0</v>
          </cell>
          <cell r="G454">
            <v>0</v>
          </cell>
          <cell r="H454">
            <v>0</v>
          </cell>
          <cell r="J454">
            <v>0</v>
          </cell>
          <cell r="K454">
            <v>0</v>
          </cell>
          <cell r="L454">
            <v>0</v>
          </cell>
          <cell r="N454">
            <v>0</v>
          </cell>
          <cell r="O454">
            <v>0</v>
          </cell>
          <cell r="P454">
            <v>0</v>
          </cell>
          <cell r="R454">
            <v>0</v>
          </cell>
          <cell r="S454">
            <v>0</v>
          </cell>
          <cell r="T454">
            <v>0</v>
          </cell>
          <cell r="V454">
            <v>0</v>
          </cell>
          <cell r="W454">
            <v>0</v>
          </cell>
          <cell r="X454">
            <v>0</v>
          </cell>
        </row>
        <row r="455">
          <cell r="A455">
            <v>0</v>
          </cell>
          <cell r="B455">
            <v>0</v>
          </cell>
          <cell r="C455">
            <v>0</v>
          </cell>
          <cell r="D455">
            <v>0</v>
          </cell>
          <cell r="E455">
            <v>0</v>
          </cell>
          <cell r="F455">
            <v>0</v>
          </cell>
          <cell r="G455">
            <v>0</v>
          </cell>
          <cell r="H455">
            <v>0</v>
          </cell>
          <cell r="J455">
            <v>0</v>
          </cell>
          <cell r="K455">
            <v>0</v>
          </cell>
          <cell r="L455">
            <v>0</v>
          </cell>
          <cell r="N455">
            <v>0</v>
          </cell>
          <cell r="O455">
            <v>0</v>
          </cell>
          <cell r="P455">
            <v>0</v>
          </cell>
          <cell r="R455">
            <v>0</v>
          </cell>
          <cell r="S455">
            <v>0</v>
          </cell>
          <cell r="T455">
            <v>0</v>
          </cell>
          <cell r="V455">
            <v>0</v>
          </cell>
          <cell r="W455">
            <v>0</v>
          </cell>
          <cell r="X455">
            <v>0</v>
          </cell>
        </row>
        <row r="456">
          <cell r="A456">
            <v>0</v>
          </cell>
          <cell r="B456">
            <v>0</v>
          </cell>
          <cell r="C456">
            <v>0</v>
          </cell>
          <cell r="D456">
            <v>0</v>
          </cell>
          <cell r="E456">
            <v>0</v>
          </cell>
          <cell r="F456">
            <v>0</v>
          </cell>
          <cell r="G456">
            <v>0</v>
          </cell>
          <cell r="H456">
            <v>0</v>
          </cell>
          <cell r="J456">
            <v>0</v>
          </cell>
          <cell r="K456">
            <v>0</v>
          </cell>
          <cell r="L456">
            <v>0</v>
          </cell>
          <cell r="N456">
            <v>0</v>
          </cell>
          <cell r="O456">
            <v>0</v>
          </cell>
          <cell r="P456">
            <v>0</v>
          </cell>
          <cell r="R456">
            <v>0</v>
          </cell>
          <cell r="S456">
            <v>0</v>
          </cell>
          <cell r="T456">
            <v>0</v>
          </cell>
          <cell r="V456">
            <v>0</v>
          </cell>
          <cell r="W456">
            <v>0</v>
          </cell>
          <cell r="X456">
            <v>0</v>
          </cell>
        </row>
        <row r="457">
          <cell r="A457">
            <v>0</v>
          </cell>
          <cell r="B457">
            <v>0</v>
          </cell>
          <cell r="C457">
            <v>0</v>
          </cell>
          <cell r="D457">
            <v>0</v>
          </cell>
          <cell r="E457">
            <v>0</v>
          </cell>
          <cell r="F457">
            <v>0</v>
          </cell>
          <cell r="G457">
            <v>0</v>
          </cell>
          <cell r="H457">
            <v>0</v>
          </cell>
          <cell r="J457">
            <v>0</v>
          </cell>
          <cell r="K457">
            <v>0</v>
          </cell>
          <cell r="L457">
            <v>0</v>
          </cell>
          <cell r="N457">
            <v>0</v>
          </cell>
          <cell r="O457">
            <v>0</v>
          </cell>
          <cell r="P457">
            <v>0</v>
          </cell>
          <cell r="R457">
            <v>0</v>
          </cell>
          <cell r="S457">
            <v>0</v>
          </cell>
          <cell r="T457">
            <v>0</v>
          </cell>
          <cell r="V457">
            <v>0</v>
          </cell>
          <cell r="W457">
            <v>0</v>
          </cell>
          <cell r="X457">
            <v>0</v>
          </cell>
        </row>
        <row r="458">
          <cell r="A458">
            <v>0</v>
          </cell>
          <cell r="B458">
            <v>0</v>
          </cell>
          <cell r="C458">
            <v>0</v>
          </cell>
          <cell r="D458">
            <v>0</v>
          </cell>
          <cell r="E458">
            <v>0</v>
          </cell>
          <cell r="F458">
            <v>0</v>
          </cell>
          <cell r="G458">
            <v>0</v>
          </cell>
          <cell r="H458">
            <v>0</v>
          </cell>
          <cell r="J458">
            <v>0</v>
          </cell>
          <cell r="K458">
            <v>0</v>
          </cell>
          <cell r="L458">
            <v>0</v>
          </cell>
          <cell r="N458">
            <v>0</v>
          </cell>
          <cell r="O458">
            <v>0</v>
          </cell>
          <cell r="P458">
            <v>0</v>
          </cell>
          <cell r="R458">
            <v>0</v>
          </cell>
          <cell r="S458">
            <v>0</v>
          </cell>
          <cell r="T458">
            <v>0</v>
          </cell>
          <cell r="V458">
            <v>0</v>
          </cell>
          <cell r="W458">
            <v>0</v>
          </cell>
          <cell r="X458">
            <v>0</v>
          </cell>
        </row>
        <row r="459">
          <cell r="A459">
            <v>0</v>
          </cell>
          <cell r="B459">
            <v>0</v>
          </cell>
          <cell r="C459">
            <v>0</v>
          </cell>
          <cell r="D459">
            <v>0</v>
          </cell>
          <cell r="E459">
            <v>0</v>
          </cell>
          <cell r="F459">
            <v>0</v>
          </cell>
          <cell r="G459">
            <v>0</v>
          </cell>
          <cell r="H459">
            <v>0</v>
          </cell>
          <cell r="J459">
            <v>0</v>
          </cell>
          <cell r="K459">
            <v>0</v>
          </cell>
          <cell r="L459">
            <v>0</v>
          </cell>
          <cell r="N459">
            <v>0</v>
          </cell>
          <cell r="O459">
            <v>0</v>
          </cell>
          <cell r="P459">
            <v>0</v>
          </cell>
          <cell r="R459">
            <v>0</v>
          </cell>
          <cell r="S459">
            <v>0</v>
          </cell>
          <cell r="T459">
            <v>0</v>
          </cell>
          <cell r="V459">
            <v>0</v>
          </cell>
          <cell r="W459">
            <v>0</v>
          </cell>
          <cell r="X459">
            <v>0</v>
          </cell>
        </row>
        <row r="460">
          <cell r="A460">
            <v>0</v>
          </cell>
          <cell r="B460">
            <v>0</v>
          </cell>
          <cell r="C460">
            <v>0</v>
          </cell>
          <cell r="D460">
            <v>0</v>
          </cell>
          <cell r="E460">
            <v>0</v>
          </cell>
          <cell r="F460">
            <v>0</v>
          </cell>
          <cell r="G460">
            <v>0</v>
          </cell>
          <cell r="H460">
            <v>0</v>
          </cell>
          <cell r="J460">
            <v>0</v>
          </cell>
          <cell r="K460">
            <v>0</v>
          </cell>
          <cell r="L460">
            <v>0</v>
          </cell>
          <cell r="N460">
            <v>0</v>
          </cell>
          <cell r="O460">
            <v>0</v>
          </cell>
          <cell r="P460">
            <v>0</v>
          </cell>
          <cell r="R460">
            <v>0</v>
          </cell>
          <cell r="S460">
            <v>0</v>
          </cell>
          <cell r="T460">
            <v>0</v>
          </cell>
          <cell r="V460">
            <v>0</v>
          </cell>
          <cell r="W460">
            <v>0</v>
          </cell>
          <cell r="X460">
            <v>0</v>
          </cell>
        </row>
        <row r="461">
          <cell r="A461">
            <v>0</v>
          </cell>
          <cell r="B461">
            <v>0</v>
          </cell>
          <cell r="C461">
            <v>0</v>
          </cell>
          <cell r="D461">
            <v>0</v>
          </cell>
          <cell r="E461">
            <v>0</v>
          </cell>
          <cell r="F461">
            <v>0</v>
          </cell>
          <cell r="G461">
            <v>0</v>
          </cell>
          <cell r="H461">
            <v>0</v>
          </cell>
          <cell r="J461">
            <v>0</v>
          </cell>
          <cell r="K461">
            <v>0</v>
          </cell>
          <cell r="L461">
            <v>0</v>
          </cell>
          <cell r="N461">
            <v>0</v>
          </cell>
          <cell r="O461">
            <v>0</v>
          </cell>
          <cell r="P461">
            <v>0</v>
          </cell>
          <cell r="R461">
            <v>0</v>
          </cell>
          <cell r="S461">
            <v>0</v>
          </cell>
          <cell r="T461">
            <v>0</v>
          </cell>
          <cell r="V461">
            <v>0</v>
          </cell>
          <cell r="W461">
            <v>0</v>
          </cell>
          <cell r="X461">
            <v>0</v>
          </cell>
        </row>
        <row r="462">
          <cell r="A462">
            <v>0</v>
          </cell>
          <cell r="B462">
            <v>0</v>
          </cell>
          <cell r="C462">
            <v>0</v>
          </cell>
          <cell r="D462">
            <v>0</v>
          </cell>
          <cell r="E462">
            <v>0</v>
          </cell>
          <cell r="F462">
            <v>0</v>
          </cell>
          <cell r="G462">
            <v>0</v>
          </cell>
          <cell r="H462">
            <v>0</v>
          </cell>
          <cell r="J462">
            <v>0</v>
          </cell>
          <cell r="K462">
            <v>0</v>
          </cell>
          <cell r="L462">
            <v>0</v>
          </cell>
          <cell r="N462">
            <v>0</v>
          </cell>
          <cell r="O462">
            <v>0</v>
          </cell>
          <cell r="P462">
            <v>0</v>
          </cell>
          <cell r="R462">
            <v>0</v>
          </cell>
          <cell r="S462">
            <v>0</v>
          </cell>
          <cell r="T462">
            <v>0</v>
          </cell>
          <cell r="V462">
            <v>0</v>
          </cell>
          <cell r="W462">
            <v>0</v>
          </cell>
          <cell r="X462">
            <v>0</v>
          </cell>
        </row>
        <row r="463">
          <cell r="A463">
            <v>0</v>
          </cell>
          <cell r="B463">
            <v>0</v>
          </cell>
          <cell r="C463">
            <v>0</v>
          </cell>
          <cell r="D463">
            <v>0</v>
          </cell>
          <cell r="E463">
            <v>0</v>
          </cell>
          <cell r="F463">
            <v>0</v>
          </cell>
          <cell r="G463">
            <v>0</v>
          </cell>
          <cell r="H463">
            <v>0</v>
          </cell>
          <cell r="J463">
            <v>0</v>
          </cell>
          <cell r="K463">
            <v>0</v>
          </cell>
          <cell r="L463">
            <v>0</v>
          </cell>
          <cell r="N463">
            <v>0</v>
          </cell>
          <cell r="O463">
            <v>0</v>
          </cell>
          <cell r="P463">
            <v>0</v>
          </cell>
          <cell r="R463">
            <v>0</v>
          </cell>
          <cell r="S463">
            <v>0</v>
          </cell>
          <cell r="T463">
            <v>0</v>
          </cell>
          <cell r="V463">
            <v>0</v>
          </cell>
          <cell r="W463">
            <v>0</v>
          </cell>
          <cell r="X463">
            <v>0</v>
          </cell>
        </row>
        <row r="464">
          <cell r="A464">
            <v>0</v>
          </cell>
          <cell r="B464">
            <v>0</v>
          </cell>
          <cell r="C464">
            <v>0</v>
          </cell>
          <cell r="D464">
            <v>0</v>
          </cell>
          <cell r="E464">
            <v>0</v>
          </cell>
          <cell r="F464">
            <v>0</v>
          </cell>
          <cell r="G464">
            <v>0</v>
          </cell>
          <cell r="H464">
            <v>0</v>
          </cell>
          <cell r="J464">
            <v>0</v>
          </cell>
          <cell r="K464">
            <v>0</v>
          </cell>
          <cell r="L464">
            <v>0</v>
          </cell>
          <cell r="N464">
            <v>0</v>
          </cell>
          <cell r="O464">
            <v>0</v>
          </cell>
          <cell r="P464">
            <v>0</v>
          </cell>
          <cell r="R464">
            <v>0</v>
          </cell>
          <cell r="S464">
            <v>0</v>
          </cell>
          <cell r="T464">
            <v>0</v>
          </cell>
          <cell r="V464">
            <v>0</v>
          </cell>
          <cell r="W464">
            <v>0</v>
          </cell>
          <cell r="X464">
            <v>0</v>
          </cell>
        </row>
        <row r="465">
          <cell r="A465">
            <v>0</v>
          </cell>
          <cell r="B465">
            <v>0</v>
          </cell>
          <cell r="C465">
            <v>0</v>
          </cell>
          <cell r="D465">
            <v>0</v>
          </cell>
          <cell r="E465">
            <v>0</v>
          </cell>
          <cell r="F465">
            <v>0</v>
          </cell>
          <cell r="G465">
            <v>0</v>
          </cell>
          <cell r="H465">
            <v>0</v>
          </cell>
          <cell r="J465">
            <v>0</v>
          </cell>
          <cell r="K465">
            <v>0</v>
          </cell>
          <cell r="L465">
            <v>0</v>
          </cell>
          <cell r="N465">
            <v>0</v>
          </cell>
          <cell r="O465">
            <v>0</v>
          </cell>
          <cell r="P465">
            <v>0</v>
          </cell>
          <cell r="R465">
            <v>0</v>
          </cell>
          <cell r="S465">
            <v>0</v>
          </cell>
          <cell r="T465">
            <v>0</v>
          </cell>
          <cell r="V465">
            <v>0</v>
          </cell>
          <cell r="W465">
            <v>0</v>
          </cell>
          <cell r="X465">
            <v>0</v>
          </cell>
        </row>
        <row r="466">
          <cell r="A466">
            <v>0</v>
          </cell>
          <cell r="B466">
            <v>0</v>
          </cell>
          <cell r="C466">
            <v>0</v>
          </cell>
          <cell r="D466">
            <v>0</v>
          </cell>
          <cell r="E466">
            <v>0</v>
          </cell>
          <cell r="F466">
            <v>0</v>
          </cell>
          <cell r="G466">
            <v>0</v>
          </cell>
          <cell r="H466">
            <v>0</v>
          </cell>
          <cell r="J466">
            <v>0</v>
          </cell>
          <cell r="K466">
            <v>0</v>
          </cell>
          <cell r="L466">
            <v>0</v>
          </cell>
          <cell r="N466">
            <v>0</v>
          </cell>
          <cell r="O466">
            <v>0</v>
          </cell>
          <cell r="P466">
            <v>0</v>
          </cell>
          <cell r="R466">
            <v>0</v>
          </cell>
          <cell r="S466">
            <v>0</v>
          </cell>
          <cell r="T466">
            <v>0</v>
          </cell>
          <cell r="V466">
            <v>0</v>
          </cell>
          <cell r="W466">
            <v>0</v>
          </cell>
          <cell r="X466">
            <v>0</v>
          </cell>
        </row>
        <row r="467">
          <cell r="A467">
            <v>0</v>
          </cell>
          <cell r="B467">
            <v>0</v>
          </cell>
          <cell r="C467">
            <v>0</v>
          </cell>
          <cell r="D467">
            <v>0</v>
          </cell>
          <cell r="E467">
            <v>0</v>
          </cell>
          <cell r="F467">
            <v>0</v>
          </cell>
          <cell r="G467">
            <v>0</v>
          </cell>
          <cell r="H467">
            <v>0</v>
          </cell>
          <cell r="J467">
            <v>0</v>
          </cell>
          <cell r="K467">
            <v>0</v>
          </cell>
          <cell r="L467">
            <v>0</v>
          </cell>
          <cell r="N467">
            <v>0</v>
          </cell>
          <cell r="O467">
            <v>0</v>
          </cell>
          <cell r="P467">
            <v>0</v>
          </cell>
          <cell r="R467">
            <v>0</v>
          </cell>
          <cell r="S467">
            <v>0</v>
          </cell>
          <cell r="T467">
            <v>0</v>
          </cell>
          <cell r="V467">
            <v>0</v>
          </cell>
          <cell r="W467">
            <v>0</v>
          </cell>
          <cell r="X467">
            <v>0</v>
          </cell>
        </row>
        <row r="468">
          <cell r="A468">
            <v>0</v>
          </cell>
          <cell r="B468">
            <v>0</v>
          </cell>
          <cell r="C468">
            <v>0</v>
          </cell>
          <cell r="D468">
            <v>0</v>
          </cell>
          <cell r="E468">
            <v>0</v>
          </cell>
          <cell r="F468">
            <v>0</v>
          </cell>
          <cell r="G468">
            <v>0</v>
          </cell>
          <cell r="H468">
            <v>0</v>
          </cell>
          <cell r="J468">
            <v>0</v>
          </cell>
          <cell r="K468">
            <v>0</v>
          </cell>
          <cell r="L468">
            <v>0</v>
          </cell>
          <cell r="N468">
            <v>0</v>
          </cell>
          <cell r="O468">
            <v>0</v>
          </cell>
          <cell r="P468">
            <v>0</v>
          </cell>
          <cell r="R468">
            <v>0</v>
          </cell>
          <cell r="S468">
            <v>0</v>
          </cell>
          <cell r="T468">
            <v>0</v>
          </cell>
          <cell r="V468">
            <v>0</v>
          </cell>
          <cell r="W468">
            <v>0</v>
          </cell>
          <cell r="X468">
            <v>0</v>
          </cell>
        </row>
        <row r="469">
          <cell r="A469">
            <v>0</v>
          </cell>
          <cell r="B469">
            <v>0</v>
          </cell>
          <cell r="C469">
            <v>0</v>
          </cell>
          <cell r="D469">
            <v>0</v>
          </cell>
          <cell r="E469">
            <v>0</v>
          </cell>
          <cell r="F469">
            <v>0</v>
          </cell>
          <cell r="G469">
            <v>0</v>
          </cell>
          <cell r="H469">
            <v>0</v>
          </cell>
          <cell r="J469">
            <v>0</v>
          </cell>
          <cell r="K469">
            <v>0</v>
          </cell>
          <cell r="L469">
            <v>0</v>
          </cell>
          <cell r="N469">
            <v>0</v>
          </cell>
          <cell r="O469">
            <v>0</v>
          </cell>
          <cell r="P469">
            <v>0</v>
          </cell>
          <cell r="R469">
            <v>0</v>
          </cell>
          <cell r="S469">
            <v>0</v>
          </cell>
          <cell r="T469">
            <v>0</v>
          </cell>
          <cell r="V469">
            <v>0</v>
          </cell>
          <cell r="W469">
            <v>0</v>
          </cell>
          <cell r="X469">
            <v>0</v>
          </cell>
        </row>
        <row r="470">
          <cell r="A470">
            <v>0</v>
          </cell>
          <cell r="B470">
            <v>0</v>
          </cell>
          <cell r="C470">
            <v>0</v>
          </cell>
          <cell r="D470">
            <v>0</v>
          </cell>
          <cell r="E470">
            <v>0</v>
          </cell>
          <cell r="F470">
            <v>0</v>
          </cell>
          <cell r="G470">
            <v>0</v>
          </cell>
          <cell r="H470">
            <v>0</v>
          </cell>
          <cell r="J470">
            <v>0</v>
          </cell>
          <cell r="K470">
            <v>0</v>
          </cell>
          <cell r="L470">
            <v>0</v>
          </cell>
          <cell r="N470">
            <v>0</v>
          </cell>
          <cell r="O470">
            <v>0</v>
          </cell>
          <cell r="P470">
            <v>0</v>
          </cell>
          <cell r="R470">
            <v>0</v>
          </cell>
          <cell r="S470">
            <v>0</v>
          </cell>
          <cell r="T470">
            <v>0</v>
          </cell>
          <cell r="V470">
            <v>0</v>
          </cell>
          <cell r="W470">
            <v>0</v>
          </cell>
          <cell r="X470">
            <v>0</v>
          </cell>
        </row>
        <row r="471">
          <cell r="A471">
            <v>0</v>
          </cell>
          <cell r="B471">
            <v>0</v>
          </cell>
          <cell r="C471">
            <v>0</v>
          </cell>
          <cell r="D471">
            <v>0</v>
          </cell>
          <cell r="E471">
            <v>0</v>
          </cell>
          <cell r="F471">
            <v>0</v>
          </cell>
          <cell r="G471">
            <v>0</v>
          </cell>
          <cell r="H471">
            <v>0</v>
          </cell>
          <cell r="J471">
            <v>0</v>
          </cell>
          <cell r="K471">
            <v>0</v>
          </cell>
          <cell r="L471">
            <v>0</v>
          </cell>
          <cell r="N471">
            <v>0</v>
          </cell>
          <cell r="O471">
            <v>0</v>
          </cell>
          <cell r="P471">
            <v>0</v>
          </cell>
          <cell r="R471">
            <v>0</v>
          </cell>
          <cell r="S471">
            <v>0</v>
          </cell>
          <cell r="T471">
            <v>0</v>
          </cell>
          <cell r="V471">
            <v>0</v>
          </cell>
          <cell r="W471">
            <v>0</v>
          </cell>
          <cell r="X471">
            <v>0</v>
          </cell>
        </row>
        <row r="472">
          <cell r="A472">
            <v>0</v>
          </cell>
          <cell r="B472">
            <v>0</v>
          </cell>
          <cell r="C472">
            <v>0</v>
          </cell>
          <cell r="D472">
            <v>0</v>
          </cell>
          <cell r="E472">
            <v>0</v>
          </cell>
          <cell r="F472">
            <v>0</v>
          </cell>
          <cell r="G472">
            <v>0</v>
          </cell>
          <cell r="H472">
            <v>0</v>
          </cell>
          <cell r="J472">
            <v>0</v>
          </cell>
          <cell r="K472">
            <v>0</v>
          </cell>
          <cell r="L472">
            <v>0</v>
          </cell>
          <cell r="N472">
            <v>0</v>
          </cell>
          <cell r="O472">
            <v>0</v>
          </cell>
          <cell r="P472">
            <v>0</v>
          </cell>
          <cell r="R472">
            <v>0</v>
          </cell>
          <cell r="S472">
            <v>0</v>
          </cell>
          <cell r="T472">
            <v>0</v>
          </cell>
          <cell r="V472">
            <v>0</v>
          </cell>
          <cell r="W472">
            <v>0</v>
          </cell>
          <cell r="X472">
            <v>0</v>
          </cell>
        </row>
        <row r="473">
          <cell r="A473">
            <v>0</v>
          </cell>
          <cell r="B473">
            <v>0</v>
          </cell>
          <cell r="C473">
            <v>0</v>
          </cell>
          <cell r="D473">
            <v>0</v>
          </cell>
          <cell r="E473">
            <v>0</v>
          </cell>
          <cell r="F473">
            <v>0</v>
          </cell>
          <cell r="G473">
            <v>0</v>
          </cell>
          <cell r="H473">
            <v>0</v>
          </cell>
          <cell r="J473">
            <v>0</v>
          </cell>
          <cell r="K473">
            <v>0</v>
          </cell>
          <cell r="L473">
            <v>0</v>
          </cell>
          <cell r="N473">
            <v>0</v>
          </cell>
          <cell r="O473">
            <v>0</v>
          </cell>
          <cell r="P473">
            <v>0</v>
          </cell>
          <cell r="R473">
            <v>0</v>
          </cell>
          <cell r="S473">
            <v>0</v>
          </cell>
          <cell r="T473">
            <v>0</v>
          </cell>
          <cell r="V473">
            <v>0</v>
          </cell>
          <cell r="W473">
            <v>0</v>
          </cell>
          <cell r="X473">
            <v>0</v>
          </cell>
        </row>
        <row r="474">
          <cell r="A474">
            <v>0</v>
          </cell>
          <cell r="B474">
            <v>0</v>
          </cell>
          <cell r="C474">
            <v>0</v>
          </cell>
          <cell r="D474">
            <v>0</v>
          </cell>
          <cell r="E474">
            <v>0</v>
          </cell>
          <cell r="F474">
            <v>0</v>
          </cell>
          <cell r="G474">
            <v>0</v>
          </cell>
          <cell r="H474">
            <v>0</v>
          </cell>
          <cell r="J474">
            <v>0</v>
          </cell>
          <cell r="K474">
            <v>0</v>
          </cell>
          <cell r="L474">
            <v>0</v>
          </cell>
          <cell r="N474">
            <v>0</v>
          </cell>
          <cell r="O474">
            <v>0</v>
          </cell>
          <cell r="P474">
            <v>0</v>
          </cell>
          <cell r="R474">
            <v>0</v>
          </cell>
          <cell r="S474">
            <v>0</v>
          </cell>
          <cell r="T474">
            <v>0</v>
          </cell>
          <cell r="V474">
            <v>0</v>
          </cell>
          <cell r="W474">
            <v>0</v>
          </cell>
          <cell r="X474">
            <v>0</v>
          </cell>
        </row>
        <row r="475">
          <cell r="A475">
            <v>0</v>
          </cell>
          <cell r="B475">
            <v>0</v>
          </cell>
          <cell r="C475">
            <v>0</v>
          </cell>
          <cell r="D475">
            <v>0</v>
          </cell>
          <cell r="E475">
            <v>0</v>
          </cell>
          <cell r="F475">
            <v>0</v>
          </cell>
          <cell r="G475">
            <v>0</v>
          </cell>
          <cell r="H475">
            <v>0</v>
          </cell>
          <cell r="J475">
            <v>0</v>
          </cell>
          <cell r="K475">
            <v>0</v>
          </cell>
          <cell r="L475">
            <v>0</v>
          </cell>
          <cell r="N475">
            <v>0</v>
          </cell>
          <cell r="O475">
            <v>0</v>
          </cell>
          <cell r="P475">
            <v>0</v>
          </cell>
          <cell r="R475">
            <v>0</v>
          </cell>
          <cell r="S475">
            <v>0</v>
          </cell>
          <cell r="T475">
            <v>0</v>
          </cell>
          <cell r="V475">
            <v>0</v>
          </cell>
          <cell r="W475">
            <v>0</v>
          </cell>
          <cell r="X475">
            <v>0</v>
          </cell>
        </row>
        <row r="476">
          <cell r="A476">
            <v>0</v>
          </cell>
          <cell r="B476">
            <v>0</v>
          </cell>
          <cell r="C476">
            <v>0</v>
          </cell>
          <cell r="D476">
            <v>0</v>
          </cell>
          <cell r="E476">
            <v>0</v>
          </cell>
          <cell r="F476">
            <v>0</v>
          </cell>
          <cell r="G476">
            <v>0</v>
          </cell>
          <cell r="H476">
            <v>0</v>
          </cell>
          <cell r="J476">
            <v>0</v>
          </cell>
          <cell r="K476">
            <v>0</v>
          </cell>
          <cell r="L476">
            <v>0</v>
          </cell>
          <cell r="N476">
            <v>0</v>
          </cell>
          <cell r="O476">
            <v>0</v>
          </cell>
          <cell r="P476">
            <v>0</v>
          </cell>
          <cell r="R476">
            <v>0</v>
          </cell>
          <cell r="S476">
            <v>0</v>
          </cell>
          <cell r="T476">
            <v>0</v>
          </cell>
          <cell r="V476">
            <v>0</v>
          </cell>
          <cell r="W476">
            <v>0</v>
          </cell>
          <cell r="X476">
            <v>0</v>
          </cell>
        </row>
        <row r="477">
          <cell r="A477">
            <v>0</v>
          </cell>
          <cell r="B477">
            <v>0</v>
          </cell>
          <cell r="C477">
            <v>0</v>
          </cell>
          <cell r="D477">
            <v>0</v>
          </cell>
          <cell r="E477">
            <v>0</v>
          </cell>
          <cell r="F477">
            <v>0</v>
          </cell>
          <cell r="G477">
            <v>0</v>
          </cell>
          <cell r="H477">
            <v>0</v>
          </cell>
          <cell r="J477">
            <v>0</v>
          </cell>
          <cell r="K477">
            <v>0</v>
          </cell>
          <cell r="L477">
            <v>0</v>
          </cell>
          <cell r="N477">
            <v>0</v>
          </cell>
          <cell r="O477">
            <v>0</v>
          </cell>
          <cell r="P477">
            <v>0</v>
          </cell>
          <cell r="R477">
            <v>0</v>
          </cell>
          <cell r="S477">
            <v>0</v>
          </cell>
          <cell r="T477">
            <v>0</v>
          </cell>
          <cell r="V477">
            <v>0</v>
          </cell>
          <cell r="W477">
            <v>0</v>
          </cell>
          <cell r="X477">
            <v>0</v>
          </cell>
        </row>
        <row r="478">
          <cell r="A478">
            <v>0</v>
          </cell>
          <cell r="B478">
            <v>0</v>
          </cell>
          <cell r="C478">
            <v>0</v>
          </cell>
          <cell r="D478">
            <v>0</v>
          </cell>
          <cell r="E478">
            <v>0</v>
          </cell>
          <cell r="F478">
            <v>0</v>
          </cell>
          <cell r="G478">
            <v>0</v>
          </cell>
          <cell r="H478">
            <v>0</v>
          </cell>
          <cell r="J478">
            <v>0</v>
          </cell>
          <cell r="K478">
            <v>0</v>
          </cell>
          <cell r="L478">
            <v>0</v>
          </cell>
          <cell r="N478">
            <v>0</v>
          </cell>
          <cell r="O478">
            <v>0</v>
          </cell>
          <cell r="P478">
            <v>0</v>
          </cell>
          <cell r="R478">
            <v>0</v>
          </cell>
          <cell r="S478">
            <v>0</v>
          </cell>
          <cell r="T478">
            <v>0</v>
          </cell>
          <cell r="V478">
            <v>0</v>
          </cell>
          <cell r="W478">
            <v>0</v>
          </cell>
          <cell r="X478">
            <v>0</v>
          </cell>
        </row>
        <row r="479">
          <cell r="A479">
            <v>0</v>
          </cell>
          <cell r="B479">
            <v>0</v>
          </cell>
          <cell r="C479">
            <v>0</v>
          </cell>
          <cell r="D479">
            <v>0</v>
          </cell>
          <cell r="E479">
            <v>0</v>
          </cell>
          <cell r="F479">
            <v>0</v>
          </cell>
          <cell r="G479">
            <v>0</v>
          </cell>
          <cell r="H479">
            <v>0</v>
          </cell>
          <cell r="J479">
            <v>0</v>
          </cell>
          <cell r="K479">
            <v>0</v>
          </cell>
          <cell r="L479">
            <v>0</v>
          </cell>
          <cell r="N479">
            <v>0</v>
          </cell>
          <cell r="O479">
            <v>0</v>
          </cell>
          <cell r="P479">
            <v>0</v>
          </cell>
          <cell r="R479">
            <v>0</v>
          </cell>
          <cell r="S479">
            <v>0</v>
          </cell>
          <cell r="T479">
            <v>0</v>
          </cell>
          <cell r="V479">
            <v>0</v>
          </cell>
          <cell r="W479">
            <v>0</v>
          </cell>
          <cell r="X479">
            <v>0</v>
          </cell>
        </row>
        <row r="480">
          <cell r="A480">
            <v>0</v>
          </cell>
          <cell r="B480">
            <v>0</v>
          </cell>
          <cell r="C480">
            <v>0</v>
          </cell>
          <cell r="D480">
            <v>0</v>
          </cell>
          <cell r="E480">
            <v>0</v>
          </cell>
          <cell r="F480">
            <v>0</v>
          </cell>
          <cell r="G480">
            <v>0</v>
          </cell>
          <cell r="H480">
            <v>0</v>
          </cell>
          <cell r="J480">
            <v>0</v>
          </cell>
          <cell r="K480">
            <v>0</v>
          </cell>
          <cell r="L480">
            <v>0</v>
          </cell>
          <cell r="N480">
            <v>0</v>
          </cell>
          <cell r="O480">
            <v>0</v>
          </cell>
          <cell r="P480">
            <v>0</v>
          </cell>
          <cell r="R480">
            <v>0</v>
          </cell>
          <cell r="S480">
            <v>0</v>
          </cell>
          <cell r="T480">
            <v>0</v>
          </cell>
          <cell r="V480">
            <v>0</v>
          </cell>
          <cell r="W480">
            <v>0</v>
          </cell>
          <cell r="X480">
            <v>0</v>
          </cell>
        </row>
        <row r="481">
          <cell r="A481">
            <v>0</v>
          </cell>
          <cell r="B481">
            <v>0</v>
          </cell>
          <cell r="C481">
            <v>0</v>
          </cell>
          <cell r="D481">
            <v>0</v>
          </cell>
          <cell r="E481">
            <v>0</v>
          </cell>
          <cell r="F481">
            <v>0</v>
          </cell>
          <cell r="G481">
            <v>0</v>
          </cell>
          <cell r="H481">
            <v>0</v>
          </cell>
          <cell r="J481">
            <v>0</v>
          </cell>
          <cell r="K481">
            <v>0</v>
          </cell>
          <cell r="L481">
            <v>0</v>
          </cell>
          <cell r="N481">
            <v>0</v>
          </cell>
          <cell r="O481">
            <v>0</v>
          </cell>
          <cell r="P481">
            <v>0</v>
          </cell>
          <cell r="R481">
            <v>0</v>
          </cell>
          <cell r="S481">
            <v>0</v>
          </cell>
          <cell r="T481">
            <v>0</v>
          </cell>
          <cell r="V481">
            <v>0</v>
          </cell>
          <cell r="W481">
            <v>0</v>
          </cell>
          <cell r="X481">
            <v>0</v>
          </cell>
        </row>
        <row r="482">
          <cell r="A482">
            <v>0</v>
          </cell>
          <cell r="B482">
            <v>0</v>
          </cell>
          <cell r="C482">
            <v>0</v>
          </cell>
          <cell r="D482">
            <v>0</v>
          </cell>
          <cell r="E482">
            <v>0</v>
          </cell>
          <cell r="F482">
            <v>0</v>
          </cell>
          <cell r="G482">
            <v>0</v>
          </cell>
          <cell r="H482">
            <v>0</v>
          </cell>
          <cell r="J482">
            <v>0</v>
          </cell>
          <cell r="K482">
            <v>0</v>
          </cell>
          <cell r="L482">
            <v>0</v>
          </cell>
          <cell r="N482">
            <v>0</v>
          </cell>
          <cell r="O482">
            <v>0</v>
          </cell>
          <cell r="P482">
            <v>0</v>
          </cell>
          <cell r="R482">
            <v>0</v>
          </cell>
          <cell r="S482">
            <v>0</v>
          </cell>
          <cell r="T482">
            <v>0</v>
          </cell>
          <cell r="V482">
            <v>0</v>
          </cell>
          <cell r="W482">
            <v>0</v>
          </cell>
          <cell r="X482">
            <v>0</v>
          </cell>
        </row>
        <row r="483">
          <cell r="A483">
            <v>0</v>
          </cell>
          <cell r="B483">
            <v>0</v>
          </cell>
          <cell r="C483">
            <v>0</v>
          </cell>
          <cell r="D483">
            <v>0</v>
          </cell>
          <cell r="E483">
            <v>0</v>
          </cell>
          <cell r="F483">
            <v>0</v>
          </cell>
          <cell r="G483">
            <v>0</v>
          </cell>
          <cell r="H483">
            <v>0</v>
          </cell>
          <cell r="J483">
            <v>0</v>
          </cell>
          <cell r="K483">
            <v>0</v>
          </cell>
          <cell r="L483">
            <v>0</v>
          </cell>
          <cell r="N483">
            <v>0</v>
          </cell>
          <cell r="O483">
            <v>0</v>
          </cell>
          <cell r="P483">
            <v>0</v>
          </cell>
          <cell r="R483">
            <v>0</v>
          </cell>
          <cell r="S483">
            <v>0</v>
          </cell>
          <cell r="T483">
            <v>0</v>
          </cell>
          <cell r="V483">
            <v>0</v>
          </cell>
          <cell r="W483">
            <v>0</v>
          </cell>
          <cell r="X483">
            <v>0</v>
          </cell>
        </row>
        <row r="484">
          <cell r="A484">
            <v>0</v>
          </cell>
          <cell r="B484">
            <v>0</v>
          </cell>
          <cell r="C484">
            <v>0</v>
          </cell>
          <cell r="D484">
            <v>0</v>
          </cell>
          <cell r="E484">
            <v>0</v>
          </cell>
          <cell r="F484">
            <v>0</v>
          </cell>
          <cell r="G484">
            <v>0</v>
          </cell>
          <cell r="H484">
            <v>0</v>
          </cell>
          <cell r="J484">
            <v>0</v>
          </cell>
          <cell r="K484">
            <v>0</v>
          </cell>
          <cell r="L484">
            <v>0</v>
          </cell>
          <cell r="N484">
            <v>0</v>
          </cell>
          <cell r="O484">
            <v>0</v>
          </cell>
          <cell r="P484">
            <v>0</v>
          </cell>
          <cell r="R484">
            <v>0</v>
          </cell>
          <cell r="S484">
            <v>0</v>
          </cell>
          <cell r="T484">
            <v>0</v>
          </cell>
          <cell r="V484">
            <v>0</v>
          </cell>
          <cell r="W484">
            <v>0</v>
          </cell>
          <cell r="X484">
            <v>0</v>
          </cell>
        </row>
        <row r="485">
          <cell r="A485">
            <v>0</v>
          </cell>
          <cell r="B485">
            <v>0</v>
          </cell>
          <cell r="C485">
            <v>0</v>
          </cell>
          <cell r="D485">
            <v>0</v>
          </cell>
          <cell r="E485">
            <v>0</v>
          </cell>
          <cell r="F485">
            <v>0</v>
          </cell>
          <cell r="G485">
            <v>0</v>
          </cell>
          <cell r="H485">
            <v>0</v>
          </cell>
          <cell r="J485">
            <v>0</v>
          </cell>
          <cell r="K485">
            <v>0</v>
          </cell>
          <cell r="L485">
            <v>0</v>
          </cell>
          <cell r="N485">
            <v>0</v>
          </cell>
          <cell r="O485">
            <v>0</v>
          </cell>
          <cell r="P485">
            <v>0</v>
          </cell>
          <cell r="R485">
            <v>0</v>
          </cell>
          <cell r="S485">
            <v>0</v>
          </cell>
          <cell r="T485">
            <v>0</v>
          </cell>
          <cell r="V485">
            <v>0</v>
          </cell>
          <cell r="W485">
            <v>0</v>
          </cell>
          <cell r="X485">
            <v>0</v>
          </cell>
        </row>
        <row r="486">
          <cell r="A486">
            <v>0</v>
          </cell>
          <cell r="B486">
            <v>0</v>
          </cell>
          <cell r="C486">
            <v>0</v>
          </cell>
          <cell r="D486">
            <v>0</v>
          </cell>
          <cell r="E486">
            <v>0</v>
          </cell>
          <cell r="F486">
            <v>0</v>
          </cell>
          <cell r="G486">
            <v>0</v>
          </cell>
          <cell r="H486">
            <v>0</v>
          </cell>
          <cell r="J486">
            <v>0</v>
          </cell>
          <cell r="K486">
            <v>0</v>
          </cell>
          <cell r="L486">
            <v>0</v>
          </cell>
          <cell r="N486">
            <v>0</v>
          </cell>
          <cell r="O486">
            <v>0</v>
          </cell>
          <cell r="P486">
            <v>0</v>
          </cell>
          <cell r="R486">
            <v>0</v>
          </cell>
          <cell r="S486">
            <v>0</v>
          </cell>
          <cell r="T486">
            <v>0</v>
          </cell>
          <cell r="V486">
            <v>0</v>
          </cell>
          <cell r="W486">
            <v>0</v>
          </cell>
          <cell r="X486">
            <v>0</v>
          </cell>
        </row>
        <row r="487">
          <cell r="A487">
            <v>0</v>
          </cell>
          <cell r="B487">
            <v>0</v>
          </cell>
          <cell r="C487">
            <v>0</v>
          </cell>
          <cell r="D487">
            <v>0</v>
          </cell>
          <cell r="E487">
            <v>0</v>
          </cell>
          <cell r="F487">
            <v>0</v>
          </cell>
          <cell r="G487">
            <v>0</v>
          </cell>
          <cell r="H487">
            <v>0</v>
          </cell>
          <cell r="J487">
            <v>0</v>
          </cell>
          <cell r="K487">
            <v>0</v>
          </cell>
          <cell r="L487">
            <v>0</v>
          </cell>
          <cell r="N487">
            <v>0</v>
          </cell>
          <cell r="O487">
            <v>0</v>
          </cell>
          <cell r="P487">
            <v>0</v>
          </cell>
          <cell r="R487">
            <v>0</v>
          </cell>
          <cell r="S487">
            <v>0</v>
          </cell>
          <cell r="T487">
            <v>0</v>
          </cell>
          <cell r="V487">
            <v>0</v>
          </cell>
          <cell r="W487">
            <v>0</v>
          </cell>
          <cell r="X487">
            <v>0</v>
          </cell>
        </row>
        <row r="488">
          <cell r="A488">
            <v>0</v>
          </cell>
          <cell r="B488">
            <v>0</v>
          </cell>
          <cell r="C488">
            <v>0</v>
          </cell>
          <cell r="D488">
            <v>0</v>
          </cell>
          <cell r="E488">
            <v>0</v>
          </cell>
          <cell r="F488">
            <v>0</v>
          </cell>
          <cell r="G488">
            <v>0</v>
          </cell>
          <cell r="H488">
            <v>0</v>
          </cell>
          <cell r="J488">
            <v>0</v>
          </cell>
          <cell r="K488">
            <v>0</v>
          </cell>
          <cell r="L488">
            <v>0</v>
          </cell>
          <cell r="N488">
            <v>0</v>
          </cell>
          <cell r="O488">
            <v>0</v>
          </cell>
          <cell r="P488">
            <v>0</v>
          </cell>
          <cell r="R488">
            <v>0</v>
          </cell>
          <cell r="S488">
            <v>0</v>
          </cell>
          <cell r="T488">
            <v>0</v>
          </cell>
          <cell r="V488">
            <v>0</v>
          </cell>
          <cell r="W488">
            <v>0</v>
          </cell>
          <cell r="X488">
            <v>0</v>
          </cell>
        </row>
        <row r="489">
          <cell r="A489">
            <v>0</v>
          </cell>
          <cell r="B489">
            <v>0</v>
          </cell>
          <cell r="C489">
            <v>0</v>
          </cell>
          <cell r="D489">
            <v>0</v>
          </cell>
          <cell r="E489">
            <v>0</v>
          </cell>
          <cell r="F489">
            <v>0</v>
          </cell>
          <cell r="G489">
            <v>0</v>
          </cell>
          <cell r="H489">
            <v>0</v>
          </cell>
          <cell r="J489">
            <v>0</v>
          </cell>
          <cell r="K489">
            <v>0</v>
          </cell>
          <cell r="L489">
            <v>0</v>
          </cell>
          <cell r="N489">
            <v>0</v>
          </cell>
          <cell r="O489">
            <v>0</v>
          </cell>
          <cell r="P489">
            <v>0</v>
          </cell>
          <cell r="R489">
            <v>0</v>
          </cell>
          <cell r="S489">
            <v>0</v>
          </cell>
          <cell r="T489">
            <v>0</v>
          </cell>
          <cell r="V489">
            <v>0</v>
          </cell>
          <cell r="W489">
            <v>0</v>
          </cell>
          <cell r="X489">
            <v>0</v>
          </cell>
        </row>
        <row r="490">
          <cell r="A490">
            <v>0</v>
          </cell>
          <cell r="B490">
            <v>0</v>
          </cell>
          <cell r="C490">
            <v>0</v>
          </cell>
          <cell r="D490">
            <v>0</v>
          </cell>
          <cell r="E490">
            <v>0</v>
          </cell>
          <cell r="F490">
            <v>0</v>
          </cell>
          <cell r="G490">
            <v>0</v>
          </cell>
          <cell r="H490">
            <v>0</v>
          </cell>
          <cell r="J490">
            <v>0</v>
          </cell>
          <cell r="K490">
            <v>0</v>
          </cell>
          <cell r="L490">
            <v>0</v>
          </cell>
          <cell r="N490">
            <v>0</v>
          </cell>
          <cell r="O490">
            <v>0</v>
          </cell>
          <cell r="P490">
            <v>0</v>
          </cell>
          <cell r="R490">
            <v>0</v>
          </cell>
          <cell r="S490">
            <v>0</v>
          </cell>
          <cell r="T490">
            <v>0</v>
          </cell>
          <cell r="V490">
            <v>0</v>
          </cell>
          <cell r="W490">
            <v>0</v>
          </cell>
          <cell r="X490">
            <v>0</v>
          </cell>
        </row>
        <row r="491">
          <cell r="A491">
            <v>0</v>
          </cell>
          <cell r="B491">
            <v>0</v>
          </cell>
          <cell r="C491">
            <v>0</v>
          </cell>
          <cell r="D491">
            <v>0</v>
          </cell>
          <cell r="E491">
            <v>0</v>
          </cell>
          <cell r="F491">
            <v>0</v>
          </cell>
          <cell r="G491">
            <v>0</v>
          </cell>
          <cell r="H491">
            <v>0</v>
          </cell>
          <cell r="J491">
            <v>0</v>
          </cell>
          <cell r="K491">
            <v>0</v>
          </cell>
          <cell r="L491">
            <v>0</v>
          </cell>
          <cell r="N491">
            <v>0</v>
          </cell>
          <cell r="O491">
            <v>0</v>
          </cell>
          <cell r="P491">
            <v>0</v>
          </cell>
          <cell r="R491">
            <v>0</v>
          </cell>
          <cell r="S491">
            <v>0</v>
          </cell>
          <cell r="T491">
            <v>0</v>
          </cell>
          <cell r="V491">
            <v>0</v>
          </cell>
          <cell r="W491">
            <v>0</v>
          </cell>
          <cell r="X491">
            <v>0</v>
          </cell>
        </row>
        <row r="492">
          <cell r="A492">
            <v>0</v>
          </cell>
          <cell r="B492">
            <v>0</v>
          </cell>
          <cell r="C492">
            <v>0</v>
          </cell>
          <cell r="D492">
            <v>0</v>
          </cell>
          <cell r="E492">
            <v>0</v>
          </cell>
          <cell r="F492">
            <v>0</v>
          </cell>
          <cell r="G492">
            <v>0</v>
          </cell>
          <cell r="H492">
            <v>0</v>
          </cell>
          <cell r="J492">
            <v>0</v>
          </cell>
          <cell r="K492">
            <v>0</v>
          </cell>
          <cell r="L492">
            <v>0</v>
          </cell>
          <cell r="N492">
            <v>0</v>
          </cell>
          <cell r="O492">
            <v>0</v>
          </cell>
          <cell r="P492">
            <v>0</v>
          </cell>
          <cell r="R492">
            <v>0</v>
          </cell>
          <cell r="S492">
            <v>0</v>
          </cell>
          <cell r="T492">
            <v>0</v>
          </cell>
          <cell r="V492">
            <v>0</v>
          </cell>
          <cell r="W492">
            <v>0</v>
          </cell>
          <cell r="X492">
            <v>0</v>
          </cell>
        </row>
        <row r="493">
          <cell r="A493">
            <v>0</v>
          </cell>
          <cell r="B493">
            <v>0</v>
          </cell>
          <cell r="C493">
            <v>0</v>
          </cell>
          <cell r="D493">
            <v>0</v>
          </cell>
          <cell r="E493">
            <v>0</v>
          </cell>
          <cell r="F493">
            <v>0</v>
          </cell>
          <cell r="G493">
            <v>0</v>
          </cell>
          <cell r="H493">
            <v>0</v>
          </cell>
          <cell r="J493">
            <v>0</v>
          </cell>
          <cell r="K493">
            <v>0</v>
          </cell>
          <cell r="L493">
            <v>0</v>
          </cell>
          <cell r="N493">
            <v>0</v>
          </cell>
          <cell r="O493">
            <v>0</v>
          </cell>
          <cell r="P493">
            <v>0</v>
          </cell>
          <cell r="R493">
            <v>0</v>
          </cell>
          <cell r="S493">
            <v>0</v>
          </cell>
          <cell r="T493">
            <v>0</v>
          </cell>
          <cell r="V493">
            <v>0</v>
          </cell>
          <cell r="W493">
            <v>0</v>
          </cell>
          <cell r="X493">
            <v>0</v>
          </cell>
        </row>
        <row r="494">
          <cell r="A494">
            <v>0</v>
          </cell>
          <cell r="B494">
            <v>0</v>
          </cell>
          <cell r="C494">
            <v>0</v>
          </cell>
          <cell r="D494">
            <v>0</v>
          </cell>
          <cell r="E494">
            <v>0</v>
          </cell>
          <cell r="F494">
            <v>0</v>
          </cell>
          <cell r="G494">
            <v>0</v>
          </cell>
          <cell r="H494">
            <v>0</v>
          </cell>
          <cell r="J494">
            <v>0</v>
          </cell>
          <cell r="K494">
            <v>0</v>
          </cell>
          <cell r="L494">
            <v>0</v>
          </cell>
          <cell r="N494">
            <v>0</v>
          </cell>
          <cell r="O494">
            <v>0</v>
          </cell>
          <cell r="P494">
            <v>0</v>
          </cell>
          <cell r="R494">
            <v>0</v>
          </cell>
          <cell r="S494">
            <v>0</v>
          </cell>
          <cell r="T494">
            <v>0</v>
          </cell>
          <cell r="V494">
            <v>0</v>
          </cell>
          <cell r="W494">
            <v>0</v>
          </cell>
          <cell r="X494">
            <v>0</v>
          </cell>
        </row>
        <row r="495">
          <cell r="A495">
            <v>0</v>
          </cell>
          <cell r="B495">
            <v>0</v>
          </cell>
          <cell r="C495">
            <v>0</v>
          </cell>
          <cell r="D495">
            <v>0</v>
          </cell>
          <cell r="E495">
            <v>0</v>
          </cell>
          <cell r="F495">
            <v>0</v>
          </cell>
          <cell r="G495">
            <v>0</v>
          </cell>
          <cell r="H495">
            <v>0</v>
          </cell>
          <cell r="J495">
            <v>0</v>
          </cell>
          <cell r="K495">
            <v>0</v>
          </cell>
          <cell r="L495">
            <v>0</v>
          </cell>
          <cell r="N495">
            <v>0</v>
          </cell>
          <cell r="O495">
            <v>0</v>
          </cell>
          <cell r="P495">
            <v>0</v>
          </cell>
          <cell r="R495">
            <v>0</v>
          </cell>
          <cell r="S495">
            <v>0</v>
          </cell>
          <cell r="T495">
            <v>0</v>
          </cell>
          <cell r="V495">
            <v>0</v>
          </cell>
          <cell r="W495">
            <v>0</v>
          </cell>
          <cell r="X495">
            <v>0</v>
          </cell>
        </row>
        <row r="496">
          <cell r="A496">
            <v>0</v>
          </cell>
          <cell r="B496">
            <v>0</v>
          </cell>
          <cell r="C496">
            <v>0</v>
          </cell>
          <cell r="D496">
            <v>0</v>
          </cell>
          <cell r="E496">
            <v>0</v>
          </cell>
          <cell r="F496">
            <v>0</v>
          </cell>
          <cell r="G496">
            <v>0</v>
          </cell>
          <cell r="H496">
            <v>0</v>
          </cell>
          <cell r="J496">
            <v>0</v>
          </cell>
          <cell r="K496">
            <v>0</v>
          </cell>
          <cell r="L496">
            <v>0</v>
          </cell>
          <cell r="N496">
            <v>0</v>
          </cell>
          <cell r="O496">
            <v>0</v>
          </cell>
          <cell r="P496">
            <v>0</v>
          </cell>
          <cell r="R496">
            <v>0</v>
          </cell>
          <cell r="S496">
            <v>0</v>
          </cell>
          <cell r="T496">
            <v>0</v>
          </cell>
          <cell r="V496">
            <v>0</v>
          </cell>
          <cell r="W496">
            <v>0</v>
          </cell>
          <cell r="X496">
            <v>0</v>
          </cell>
        </row>
        <row r="497">
          <cell r="A497">
            <v>0</v>
          </cell>
          <cell r="B497">
            <v>0</v>
          </cell>
          <cell r="C497">
            <v>0</v>
          </cell>
          <cell r="D497">
            <v>0</v>
          </cell>
          <cell r="E497">
            <v>0</v>
          </cell>
          <cell r="F497">
            <v>0</v>
          </cell>
          <cell r="G497">
            <v>0</v>
          </cell>
          <cell r="H497">
            <v>0</v>
          </cell>
          <cell r="J497">
            <v>0</v>
          </cell>
          <cell r="K497">
            <v>0</v>
          </cell>
          <cell r="L497">
            <v>0</v>
          </cell>
          <cell r="N497">
            <v>0</v>
          </cell>
          <cell r="O497">
            <v>0</v>
          </cell>
          <cell r="P497">
            <v>0</v>
          </cell>
          <cell r="R497">
            <v>0</v>
          </cell>
          <cell r="S497">
            <v>0</v>
          </cell>
          <cell r="T497">
            <v>0</v>
          </cell>
          <cell r="V497">
            <v>0</v>
          </cell>
          <cell r="W497">
            <v>0</v>
          </cell>
          <cell r="X497">
            <v>0</v>
          </cell>
        </row>
        <row r="498">
          <cell r="A498">
            <v>0</v>
          </cell>
          <cell r="B498">
            <v>0</v>
          </cell>
          <cell r="C498">
            <v>0</v>
          </cell>
          <cell r="D498">
            <v>0</v>
          </cell>
          <cell r="E498">
            <v>0</v>
          </cell>
          <cell r="F498">
            <v>0</v>
          </cell>
          <cell r="G498">
            <v>0</v>
          </cell>
          <cell r="H498">
            <v>0</v>
          </cell>
          <cell r="J498">
            <v>0</v>
          </cell>
          <cell r="K498">
            <v>0</v>
          </cell>
          <cell r="L498">
            <v>0</v>
          </cell>
          <cell r="N498">
            <v>0</v>
          </cell>
          <cell r="O498">
            <v>0</v>
          </cell>
          <cell r="P498">
            <v>0</v>
          </cell>
          <cell r="R498">
            <v>0</v>
          </cell>
          <cell r="S498">
            <v>0</v>
          </cell>
          <cell r="T498">
            <v>0</v>
          </cell>
          <cell r="V498">
            <v>0</v>
          </cell>
          <cell r="W498">
            <v>0</v>
          </cell>
          <cell r="X498">
            <v>0</v>
          </cell>
        </row>
        <row r="499">
          <cell r="A499">
            <v>0</v>
          </cell>
          <cell r="B499">
            <v>0</v>
          </cell>
          <cell r="C499">
            <v>0</v>
          </cell>
          <cell r="D499">
            <v>0</v>
          </cell>
          <cell r="E499">
            <v>0</v>
          </cell>
          <cell r="F499">
            <v>0</v>
          </cell>
          <cell r="G499">
            <v>0</v>
          </cell>
          <cell r="H499">
            <v>0</v>
          </cell>
          <cell r="J499">
            <v>0</v>
          </cell>
          <cell r="K499">
            <v>0</v>
          </cell>
          <cell r="L499">
            <v>0</v>
          </cell>
          <cell r="N499">
            <v>0</v>
          </cell>
          <cell r="O499">
            <v>0</v>
          </cell>
          <cell r="P499">
            <v>0</v>
          </cell>
          <cell r="R499">
            <v>0</v>
          </cell>
          <cell r="S499">
            <v>0</v>
          </cell>
          <cell r="T499">
            <v>0</v>
          </cell>
          <cell r="V499">
            <v>0</v>
          </cell>
          <cell r="W499">
            <v>0</v>
          </cell>
          <cell r="X499">
            <v>0</v>
          </cell>
        </row>
        <row r="500">
          <cell r="A500">
            <v>0</v>
          </cell>
          <cell r="B500">
            <v>0</v>
          </cell>
          <cell r="C500">
            <v>0</v>
          </cell>
          <cell r="D500">
            <v>0</v>
          </cell>
          <cell r="E500">
            <v>0</v>
          </cell>
          <cell r="F500">
            <v>0</v>
          </cell>
          <cell r="G500">
            <v>0</v>
          </cell>
          <cell r="H500">
            <v>0</v>
          </cell>
          <cell r="J500">
            <v>0</v>
          </cell>
          <cell r="K500">
            <v>0</v>
          </cell>
          <cell r="L500">
            <v>0</v>
          </cell>
          <cell r="N500">
            <v>0</v>
          </cell>
          <cell r="O500">
            <v>0</v>
          </cell>
          <cell r="P500">
            <v>0</v>
          </cell>
          <cell r="R500">
            <v>0</v>
          </cell>
          <cell r="S500">
            <v>0</v>
          </cell>
          <cell r="T500">
            <v>0</v>
          </cell>
          <cell r="V500">
            <v>0</v>
          </cell>
          <cell r="W500">
            <v>0</v>
          </cell>
          <cell r="X500">
            <v>0</v>
          </cell>
        </row>
        <row r="501">
          <cell r="A501">
            <v>0</v>
          </cell>
          <cell r="B501">
            <v>0</v>
          </cell>
          <cell r="C501">
            <v>0</v>
          </cell>
          <cell r="D501">
            <v>0</v>
          </cell>
          <cell r="E501">
            <v>0</v>
          </cell>
          <cell r="F501">
            <v>0</v>
          </cell>
          <cell r="G501">
            <v>0</v>
          </cell>
          <cell r="H501">
            <v>0</v>
          </cell>
          <cell r="J501">
            <v>0</v>
          </cell>
          <cell r="K501">
            <v>0</v>
          </cell>
          <cell r="L501">
            <v>0</v>
          </cell>
          <cell r="N501">
            <v>0</v>
          </cell>
          <cell r="O501">
            <v>0</v>
          </cell>
          <cell r="P501">
            <v>0</v>
          </cell>
          <cell r="R501">
            <v>0</v>
          </cell>
          <cell r="S501">
            <v>0</v>
          </cell>
          <cell r="T501">
            <v>0</v>
          </cell>
          <cell r="V501">
            <v>0</v>
          </cell>
          <cell r="W501">
            <v>0</v>
          </cell>
          <cell r="X501">
            <v>0</v>
          </cell>
        </row>
        <row r="502">
          <cell r="A502">
            <v>0</v>
          </cell>
          <cell r="B502">
            <v>0</v>
          </cell>
          <cell r="C502">
            <v>0</v>
          </cell>
          <cell r="D502">
            <v>0</v>
          </cell>
          <cell r="E502">
            <v>0</v>
          </cell>
          <cell r="F502">
            <v>0</v>
          </cell>
          <cell r="G502">
            <v>0</v>
          </cell>
          <cell r="H502">
            <v>0</v>
          </cell>
          <cell r="J502">
            <v>0</v>
          </cell>
          <cell r="K502">
            <v>0</v>
          </cell>
          <cell r="L502">
            <v>0</v>
          </cell>
          <cell r="N502">
            <v>0</v>
          </cell>
          <cell r="O502">
            <v>0</v>
          </cell>
          <cell r="P502">
            <v>0</v>
          </cell>
          <cell r="R502">
            <v>0</v>
          </cell>
          <cell r="S502">
            <v>0</v>
          </cell>
          <cell r="T502">
            <v>0</v>
          </cell>
          <cell r="V502">
            <v>0</v>
          </cell>
          <cell r="W502">
            <v>0</v>
          </cell>
          <cell r="X502">
            <v>0</v>
          </cell>
        </row>
        <row r="503">
          <cell r="A503">
            <v>0</v>
          </cell>
          <cell r="B503">
            <v>0</v>
          </cell>
          <cell r="C503">
            <v>0</v>
          </cell>
          <cell r="D503">
            <v>0</v>
          </cell>
          <cell r="E503">
            <v>0</v>
          </cell>
          <cell r="F503">
            <v>0</v>
          </cell>
          <cell r="G503">
            <v>0</v>
          </cell>
          <cell r="H503">
            <v>0</v>
          </cell>
          <cell r="J503">
            <v>0</v>
          </cell>
          <cell r="K503">
            <v>0</v>
          </cell>
          <cell r="L503">
            <v>0</v>
          </cell>
          <cell r="N503">
            <v>0</v>
          </cell>
          <cell r="O503">
            <v>0</v>
          </cell>
          <cell r="P503">
            <v>0</v>
          </cell>
          <cell r="R503">
            <v>0</v>
          </cell>
          <cell r="S503">
            <v>0</v>
          </cell>
          <cell r="T503">
            <v>0</v>
          </cell>
          <cell r="V503">
            <v>0</v>
          </cell>
          <cell r="W503">
            <v>0</v>
          </cell>
          <cell r="X503">
            <v>0</v>
          </cell>
        </row>
        <row r="504">
          <cell r="A504">
            <v>0</v>
          </cell>
          <cell r="B504">
            <v>0</v>
          </cell>
          <cell r="C504">
            <v>0</v>
          </cell>
          <cell r="D504">
            <v>0</v>
          </cell>
          <cell r="E504">
            <v>0</v>
          </cell>
          <cell r="F504">
            <v>0</v>
          </cell>
          <cell r="G504">
            <v>0</v>
          </cell>
          <cell r="H504">
            <v>0</v>
          </cell>
          <cell r="J504">
            <v>0</v>
          </cell>
          <cell r="K504">
            <v>0</v>
          </cell>
          <cell r="L504">
            <v>0</v>
          </cell>
          <cell r="N504">
            <v>0</v>
          </cell>
          <cell r="O504">
            <v>0</v>
          </cell>
          <cell r="P504">
            <v>0</v>
          </cell>
          <cell r="R504">
            <v>0</v>
          </cell>
          <cell r="S504">
            <v>0</v>
          </cell>
          <cell r="T504">
            <v>0</v>
          </cell>
          <cell r="V504">
            <v>0</v>
          </cell>
          <cell r="W504">
            <v>0</v>
          </cell>
          <cell r="X504">
            <v>0</v>
          </cell>
        </row>
        <row r="505">
          <cell r="A505">
            <v>0</v>
          </cell>
          <cell r="B505">
            <v>0</v>
          </cell>
          <cell r="C505">
            <v>0</v>
          </cell>
          <cell r="D505">
            <v>0</v>
          </cell>
          <cell r="E505">
            <v>0</v>
          </cell>
          <cell r="F505">
            <v>0</v>
          </cell>
          <cell r="G505">
            <v>0</v>
          </cell>
          <cell r="H505">
            <v>0</v>
          </cell>
          <cell r="J505">
            <v>0</v>
          </cell>
          <cell r="K505">
            <v>0</v>
          </cell>
          <cell r="L505">
            <v>0</v>
          </cell>
          <cell r="N505">
            <v>0</v>
          </cell>
          <cell r="O505">
            <v>0</v>
          </cell>
          <cell r="P505">
            <v>0</v>
          </cell>
          <cell r="R505">
            <v>0</v>
          </cell>
          <cell r="S505">
            <v>0</v>
          </cell>
          <cell r="T505">
            <v>0</v>
          </cell>
          <cell r="V505">
            <v>0</v>
          </cell>
          <cell r="W505">
            <v>0</v>
          </cell>
          <cell r="X505">
            <v>0</v>
          </cell>
        </row>
        <row r="506">
          <cell r="A506">
            <v>0</v>
          </cell>
          <cell r="B506">
            <v>0</v>
          </cell>
          <cell r="C506">
            <v>0</v>
          </cell>
          <cell r="D506">
            <v>0</v>
          </cell>
          <cell r="E506">
            <v>0</v>
          </cell>
          <cell r="F506">
            <v>0</v>
          </cell>
          <cell r="G506">
            <v>0</v>
          </cell>
          <cell r="H506">
            <v>0</v>
          </cell>
          <cell r="J506">
            <v>0</v>
          </cell>
          <cell r="K506">
            <v>0</v>
          </cell>
          <cell r="L506">
            <v>0</v>
          </cell>
          <cell r="N506">
            <v>0</v>
          </cell>
          <cell r="O506">
            <v>0</v>
          </cell>
          <cell r="P506">
            <v>0</v>
          </cell>
          <cell r="R506">
            <v>0</v>
          </cell>
          <cell r="S506">
            <v>0</v>
          </cell>
          <cell r="T506">
            <v>0</v>
          </cell>
          <cell r="V506">
            <v>0</v>
          </cell>
          <cell r="W506">
            <v>0</v>
          </cell>
          <cell r="X506">
            <v>0</v>
          </cell>
        </row>
        <row r="507">
          <cell r="A507">
            <v>0</v>
          </cell>
          <cell r="B507">
            <v>0</v>
          </cell>
          <cell r="C507">
            <v>0</v>
          </cell>
          <cell r="D507">
            <v>0</v>
          </cell>
          <cell r="E507">
            <v>0</v>
          </cell>
          <cell r="F507">
            <v>0</v>
          </cell>
          <cell r="G507">
            <v>0</v>
          </cell>
          <cell r="H507">
            <v>0</v>
          </cell>
          <cell r="J507">
            <v>0</v>
          </cell>
          <cell r="K507">
            <v>0</v>
          </cell>
          <cell r="L507">
            <v>0</v>
          </cell>
          <cell r="N507">
            <v>0</v>
          </cell>
          <cell r="O507">
            <v>0</v>
          </cell>
          <cell r="P507">
            <v>0</v>
          </cell>
          <cell r="R507">
            <v>0</v>
          </cell>
          <cell r="S507">
            <v>0</v>
          </cell>
          <cell r="T507">
            <v>0</v>
          </cell>
          <cell r="V507">
            <v>0</v>
          </cell>
          <cell r="W507">
            <v>0</v>
          </cell>
          <cell r="X507">
            <v>0</v>
          </cell>
        </row>
        <row r="508">
          <cell r="A508">
            <v>0</v>
          </cell>
          <cell r="B508">
            <v>0</v>
          </cell>
          <cell r="C508">
            <v>0</v>
          </cell>
          <cell r="D508">
            <v>0</v>
          </cell>
          <cell r="E508">
            <v>0</v>
          </cell>
          <cell r="F508">
            <v>0</v>
          </cell>
          <cell r="G508">
            <v>0</v>
          </cell>
          <cell r="H508">
            <v>0</v>
          </cell>
          <cell r="J508">
            <v>0</v>
          </cell>
          <cell r="K508">
            <v>0</v>
          </cell>
          <cell r="L508">
            <v>0</v>
          </cell>
          <cell r="N508">
            <v>0</v>
          </cell>
          <cell r="O508">
            <v>0</v>
          </cell>
          <cell r="P508">
            <v>0</v>
          </cell>
          <cell r="R508">
            <v>0</v>
          </cell>
          <cell r="S508">
            <v>0</v>
          </cell>
          <cell r="T508">
            <v>0</v>
          </cell>
          <cell r="V508">
            <v>0</v>
          </cell>
          <cell r="W508">
            <v>0</v>
          </cell>
          <cell r="X508">
            <v>0</v>
          </cell>
        </row>
        <row r="509">
          <cell r="A509">
            <v>0</v>
          </cell>
          <cell r="B509">
            <v>0</v>
          </cell>
          <cell r="C509">
            <v>0</v>
          </cell>
          <cell r="D509">
            <v>0</v>
          </cell>
          <cell r="E509">
            <v>0</v>
          </cell>
          <cell r="F509">
            <v>0</v>
          </cell>
          <cell r="G509">
            <v>0</v>
          </cell>
          <cell r="H509">
            <v>0</v>
          </cell>
          <cell r="J509">
            <v>0</v>
          </cell>
          <cell r="K509">
            <v>0</v>
          </cell>
          <cell r="L509">
            <v>0</v>
          </cell>
          <cell r="N509">
            <v>0</v>
          </cell>
          <cell r="O509">
            <v>0</v>
          </cell>
          <cell r="P509">
            <v>0</v>
          </cell>
          <cell r="R509">
            <v>0</v>
          </cell>
          <cell r="S509">
            <v>0</v>
          </cell>
          <cell r="T509">
            <v>0</v>
          </cell>
          <cell r="V509">
            <v>0</v>
          </cell>
          <cell r="W509">
            <v>0</v>
          </cell>
          <cell r="X509">
            <v>0</v>
          </cell>
        </row>
        <row r="510">
          <cell r="A510">
            <v>0</v>
          </cell>
          <cell r="B510">
            <v>0</v>
          </cell>
          <cell r="C510">
            <v>0</v>
          </cell>
          <cell r="D510">
            <v>0</v>
          </cell>
          <cell r="E510">
            <v>0</v>
          </cell>
          <cell r="F510">
            <v>0</v>
          </cell>
          <cell r="G510">
            <v>0</v>
          </cell>
          <cell r="H510">
            <v>0</v>
          </cell>
          <cell r="J510">
            <v>0</v>
          </cell>
          <cell r="K510">
            <v>0</v>
          </cell>
          <cell r="L510">
            <v>0</v>
          </cell>
          <cell r="N510">
            <v>0</v>
          </cell>
          <cell r="O510">
            <v>0</v>
          </cell>
          <cell r="P510">
            <v>0</v>
          </cell>
          <cell r="R510">
            <v>0</v>
          </cell>
          <cell r="S510">
            <v>0</v>
          </cell>
          <cell r="T510">
            <v>0</v>
          </cell>
          <cell r="V510">
            <v>0</v>
          </cell>
          <cell r="W510">
            <v>0</v>
          </cell>
          <cell r="X510">
            <v>0</v>
          </cell>
        </row>
        <row r="511">
          <cell r="A511">
            <v>0</v>
          </cell>
          <cell r="B511">
            <v>0</v>
          </cell>
          <cell r="C511">
            <v>0</v>
          </cell>
          <cell r="D511">
            <v>0</v>
          </cell>
          <cell r="E511">
            <v>0</v>
          </cell>
          <cell r="F511">
            <v>0</v>
          </cell>
          <cell r="G511">
            <v>0</v>
          </cell>
          <cell r="H511">
            <v>0</v>
          </cell>
          <cell r="J511">
            <v>0</v>
          </cell>
          <cell r="K511">
            <v>0</v>
          </cell>
          <cell r="L511">
            <v>0</v>
          </cell>
          <cell r="N511">
            <v>0</v>
          </cell>
          <cell r="O511">
            <v>0</v>
          </cell>
          <cell r="P511">
            <v>0</v>
          </cell>
          <cell r="R511">
            <v>0</v>
          </cell>
          <cell r="S511">
            <v>0</v>
          </cell>
          <cell r="T511">
            <v>0</v>
          </cell>
          <cell r="V511">
            <v>0</v>
          </cell>
          <cell r="W511">
            <v>0</v>
          </cell>
          <cell r="X511">
            <v>0</v>
          </cell>
        </row>
        <row r="512">
          <cell r="A512">
            <v>0</v>
          </cell>
          <cell r="B512">
            <v>0</v>
          </cell>
          <cell r="C512">
            <v>0</v>
          </cell>
          <cell r="D512">
            <v>0</v>
          </cell>
          <cell r="E512">
            <v>0</v>
          </cell>
          <cell r="F512">
            <v>0</v>
          </cell>
          <cell r="G512">
            <v>0</v>
          </cell>
          <cell r="H512">
            <v>0</v>
          </cell>
          <cell r="J512">
            <v>0</v>
          </cell>
          <cell r="K512">
            <v>0</v>
          </cell>
          <cell r="L512">
            <v>0</v>
          </cell>
          <cell r="N512">
            <v>0</v>
          </cell>
          <cell r="O512">
            <v>0</v>
          </cell>
          <cell r="P512">
            <v>0</v>
          </cell>
          <cell r="R512">
            <v>0</v>
          </cell>
          <cell r="S512">
            <v>0</v>
          </cell>
          <cell r="T512">
            <v>0</v>
          </cell>
          <cell r="V512">
            <v>0</v>
          </cell>
          <cell r="W512">
            <v>0</v>
          </cell>
          <cell r="X512">
            <v>0</v>
          </cell>
        </row>
        <row r="513">
          <cell r="A513">
            <v>0</v>
          </cell>
          <cell r="B513">
            <v>0</v>
          </cell>
          <cell r="C513">
            <v>0</v>
          </cell>
          <cell r="D513">
            <v>0</v>
          </cell>
          <cell r="E513">
            <v>0</v>
          </cell>
          <cell r="F513">
            <v>0</v>
          </cell>
          <cell r="G513">
            <v>0</v>
          </cell>
          <cell r="H513">
            <v>0</v>
          </cell>
          <cell r="J513">
            <v>0</v>
          </cell>
          <cell r="K513">
            <v>0</v>
          </cell>
          <cell r="L513">
            <v>0</v>
          </cell>
          <cell r="N513">
            <v>0</v>
          </cell>
          <cell r="O513">
            <v>0</v>
          </cell>
          <cell r="P513">
            <v>0</v>
          </cell>
          <cell r="R513">
            <v>0</v>
          </cell>
          <cell r="S513">
            <v>0</v>
          </cell>
          <cell r="T513">
            <v>0</v>
          </cell>
          <cell r="V513">
            <v>0</v>
          </cell>
          <cell r="W513">
            <v>0</v>
          </cell>
          <cell r="X513">
            <v>0</v>
          </cell>
        </row>
        <row r="514">
          <cell r="A514">
            <v>0</v>
          </cell>
          <cell r="B514">
            <v>0</v>
          </cell>
          <cell r="C514">
            <v>0</v>
          </cell>
          <cell r="D514">
            <v>0</v>
          </cell>
          <cell r="E514">
            <v>0</v>
          </cell>
          <cell r="F514">
            <v>0</v>
          </cell>
          <cell r="G514">
            <v>0</v>
          </cell>
          <cell r="H514">
            <v>0</v>
          </cell>
          <cell r="J514">
            <v>0</v>
          </cell>
          <cell r="K514">
            <v>0</v>
          </cell>
          <cell r="L514">
            <v>0</v>
          </cell>
          <cell r="N514">
            <v>0</v>
          </cell>
          <cell r="O514">
            <v>0</v>
          </cell>
          <cell r="P514">
            <v>0</v>
          </cell>
          <cell r="R514">
            <v>0</v>
          </cell>
          <cell r="S514">
            <v>0</v>
          </cell>
          <cell r="T514">
            <v>0</v>
          </cell>
          <cell r="V514">
            <v>0</v>
          </cell>
          <cell r="W514">
            <v>0</v>
          </cell>
          <cell r="X514">
            <v>0</v>
          </cell>
        </row>
        <row r="515">
          <cell r="A515">
            <v>0</v>
          </cell>
          <cell r="B515">
            <v>0</v>
          </cell>
          <cell r="C515">
            <v>0</v>
          </cell>
          <cell r="D515">
            <v>0</v>
          </cell>
          <cell r="E515">
            <v>0</v>
          </cell>
          <cell r="F515">
            <v>0</v>
          </cell>
          <cell r="G515">
            <v>0</v>
          </cell>
          <cell r="H515">
            <v>0</v>
          </cell>
          <cell r="J515">
            <v>0</v>
          </cell>
          <cell r="K515">
            <v>0</v>
          </cell>
          <cell r="L515">
            <v>0</v>
          </cell>
          <cell r="N515">
            <v>0</v>
          </cell>
          <cell r="O515">
            <v>0</v>
          </cell>
          <cell r="P515">
            <v>0</v>
          </cell>
          <cell r="R515">
            <v>0</v>
          </cell>
          <cell r="S515">
            <v>0</v>
          </cell>
          <cell r="T515">
            <v>0</v>
          </cell>
          <cell r="V515">
            <v>0</v>
          </cell>
          <cell r="W515">
            <v>0</v>
          </cell>
          <cell r="X515">
            <v>0</v>
          </cell>
        </row>
        <row r="516">
          <cell r="A516">
            <v>0</v>
          </cell>
          <cell r="B516">
            <v>0</v>
          </cell>
          <cell r="C516">
            <v>0</v>
          </cell>
          <cell r="D516">
            <v>0</v>
          </cell>
          <cell r="E516">
            <v>0</v>
          </cell>
          <cell r="F516">
            <v>0</v>
          </cell>
          <cell r="G516">
            <v>0</v>
          </cell>
          <cell r="H516">
            <v>0</v>
          </cell>
          <cell r="J516">
            <v>0</v>
          </cell>
          <cell r="K516">
            <v>0</v>
          </cell>
          <cell r="L516">
            <v>0</v>
          </cell>
          <cell r="N516">
            <v>0</v>
          </cell>
          <cell r="O516">
            <v>0</v>
          </cell>
          <cell r="P516">
            <v>0</v>
          </cell>
          <cell r="R516">
            <v>0</v>
          </cell>
          <cell r="S516">
            <v>0</v>
          </cell>
          <cell r="T516">
            <v>0</v>
          </cell>
          <cell r="V516">
            <v>0</v>
          </cell>
          <cell r="W516">
            <v>0</v>
          </cell>
          <cell r="X516">
            <v>0</v>
          </cell>
        </row>
        <row r="517">
          <cell r="A517">
            <v>0</v>
          </cell>
          <cell r="B517">
            <v>0</v>
          </cell>
          <cell r="C517">
            <v>0</v>
          </cell>
          <cell r="D517">
            <v>0</v>
          </cell>
          <cell r="E517">
            <v>0</v>
          </cell>
          <cell r="F517">
            <v>0</v>
          </cell>
          <cell r="G517">
            <v>0</v>
          </cell>
          <cell r="H517">
            <v>0</v>
          </cell>
          <cell r="J517">
            <v>0</v>
          </cell>
          <cell r="K517">
            <v>0</v>
          </cell>
          <cell r="L517">
            <v>0</v>
          </cell>
          <cell r="N517">
            <v>0</v>
          </cell>
          <cell r="O517">
            <v>0</v>
          </cell>
          <cell r="P517">
            <v>0</v>
          </cell>
          <cell r="R517">
            <v>0</v>
          </cell>
          <cell r="S517">
            <v>0</v>
          </cell>
          <cell r="T517">
            <v>0</v>
          </cell>
          <cell r="V517">
            <v>0</v>
          </cell>
          <cell r="W517">
            <v>0</v>
          </cell>
          <cell r="X517">
            <v>0</v>
          </cell>
        </row>
        <row r="518">
          <cell r="A518">
            <v>0</v>
          </cell>
          <cell r="B518">
            <v>0</v>
          </cell>
          <cell r="C518">
            <v>0</v>
          </cell>
          <cell r="D518">
            <v>0</v>
          </cell>
          <cell r="E518">
            <v>0</v>
          </cell>
          <cell r="F518">
            <v>0</v>
          </cell>
          <cell r="G518">
            <v>0</v>
          </cell>
          <cell r="H518">
            <v>0</v>
          </cell>
          <cell r="J518">
            <v>0</v>
          </cell>
          <cell r="K518">
            <v>0</v>
          </cell>
          <cell r="L518">
            <v>0</v>
          </cell>
          <cell r="N518">
            <v>0</v>
          </cell>
          <cell r="O518">
            <v>0</v>
          </cell>
          <cell r="P518">
            <v>0</v>
          </cell>
          <cell r="R518">
            <v>0</v>
          </cell>
          <cell r="S518">
            <v>0</v>
          </cell>
          <cell r="T518">
            <v>0</v>
          </cell>
          <cell r="V518">
            <v>0</v>
          </cell>
          <cell r="W518">
            <v>0</v>
          </cell>
          <cell r="X518">
            <v>0</v>
          </cell>
        </row>
        <row r="519">
          <cell r="A519">
            <v>0</v>
          </cell>
          <cell r="B519">
            <v>0</v>
          </cell>
          <cell r="C519">
            <v>0</v>
          </cell>
          <cell r="D519">
            <v>0</v>
          </cell>
          <cell r="E519">
            <v>0</v>
          </cell>
          <cell r="F519">
            <v>0</v>
          </cell>
          <cell r="G519">
            <v>0</v>
          </cell>
          <cell r="H519">
            <v>0</v>
          </cell>
          <cell r="J519">
            <v>0</v>
          </cell>
          <cell r="K519">
            <v>0</v>
          </cell>
          <cell r="L519">
            <v>0</v>
          </cell>
          <cell r="N519">
            <v>0</v>
          </cell>
          <cell r="O519">
            <v>0</v>
          </cell>
          <cell r="P519">
            <v>0</v>
          </cell>
          <cell r="R519">
            <v>0</v>
          </cell>
          <cell r="S519">
            <v>0</v>
          </cell>
          <cell r="T519">
            <v>0</v>
          </cell>
          <cell r="V519">
            <v>0</v>
          </cell>
          <cell r="W519">
            <v>0</v>
          </cell>
          <cell r="X519">
            <v>0</v>
          </cell>
        </row>
        <row r="520">
          <cell r="A520">
            <v>0</v>
          </cell>
          <cell r="B520">
            <v>0</v>
          </cell>
          <cell r="C520">
            <v>0</v>
          </cell>
          <cell r="D520">
            <v>0</v>
          </cell>
          <cell r="E520">
            <v>0</v>
          </cell>
          <cell r="F520">
            <v>0</v>
          </cell>
          <cell r="G520">
            <v>0</v>
          </cell>
          <cell r="H520">
            <v>0</v>
          </cell>
          <cell r="J520">
            <v>0</v>
          </cell>
          <cell r="K520">
            <v>0</v>
          </cell>
          <cell r="L520">
            <v>0</v>
          </cell>
          <cell r="N520">
            <v>0</v>
          </cell>
          <cell r="O520">
            <v>0</v>
          </cell>
          <cell r="P520">
            <v>0</v>
          </cell>
          <cell r="R520">
            <v>0</v>
          </cell>
          <cell r="S520">
            <v>0</v>
          </cell>
          <cell r="T520">
            <v>0</v>
          </cell>
          <cell r="V520">
            <v>0</v>
          </cell>
          <cell r="W520">
            <v>0</v>
          </cell>
          <cell r="X520">
            <v>0</v>
          </cell>
        </row>
        <row r="521">
          <cell r="A521">
            <v>0</v>
          </cell>
          <cell r="B521">
            <v>0</v>
          </cell>
          <cell r="C521">
            <v>0</v>
          </cell>
          <cell r="D521">
            <v>0</v>
          </cell>
          <cell r="E521">
            <v>0</v>
          </cell>
          <cell r="F521">
            <v>0</v>
          </cell>
          <cell r="G521">
            <v>0</v>
          </cell>
          <cell r="H521">
            <v>0</v>
          </cell>
          <cell r="J521">
            <v>0</v>
          </cell>
          <cell r="K521">
            <v>0</v>
          </cell>
          <cell r="L521">
            <v>0</v>
          </cell>
          <cell r="N521">
            <v>0</v>
          </cell>
          <cell r="O521">
            <v>0</v>
          </cell>
          <cell r="P521">
            <v>0</v>
          </cell>
          <cell r="R521">
            <v>0</v>
          </cell>
          <cell r="S521">
            <v>0</v>
          </cell>
          <cell r="T521">
            <v>0</v>
          </cell>
          <cell r="V521">
            <v>0</v>
          </cell>
          <cell r="W521">
            <v>0</v>
          </cell>
          <cell r="X521">
            <v>0</v>
          </cell>
        </row>
        <row r="522">
          <cell r="A522">
            <v>0</v>
          </cell>
          <cell r="B522">
            <v>0</v>
          </cell>
          <cell r="C522">
            <v>0</v>
          </cell>
          <cell r="D522">
            <v>0</v>
          </cell>
          <cell r="E522">
            <v>0</v>
          </cell>
          <cell r="F522">
            <v>0</v>
          </cell>
          <cell r="G522">
            <v>0</v>
          </cell>
          <cell r="H522">
            <v>0</v>
          </cell>
          <cell r="J522">
            <v>0</v>
          </cell>
          <cell r="K522">
            <v>0</v>
          </cell>
          <cell r="L522">
            <v>0</v>
          </cell>
          <cell r="N522">
            <v>0</v>
          </cell>
          <cell r="O522">
            <v>0</v>
          </cell>
          <cell r="P522">
            <v>0</v>
          </cell>
          <cell r="R522">
            <v>0</v>
          </cell>
          <cell r="S522">
            <v>0</v>
          </cell>
          <cell r="T522">
            <v>0</v>
          </cell>
          <cell r="V522">
            <v>0</v>
          </cell>
          <cell r="W522">
            <v>0</v>
          </cell>
          <cell r="X522">
            <v>0</v>
          </cell>
        </row>
        <row r="523">
          <cell r="A523">
            <v>0</v>
          </cell>
          <cell r="B523">
            <v>0</v>
          </cell>
          <cell r="C523">
            <v>0</v>
          </cell>
          <cell r="D523">
            <v>0</v>
          </cell>
          <cell r="E523">
            <v>0</v>
          </cell>
          <cell r="F523">
            <v>0</v>
          </cell>
          <cell r="G523">
            <v>0</v>
          </cell>
          <cell r="H523">
            <v>0</v>
          </cell>
          <cell r="J523">
            <v>0</v>
          </cell>
          <cell r="K523">
            <v>0</v>
          </cell>
          <cell r="L523">
            <v>0</v>
          </cell>
          <cell r="N523">
            <v>0</v>
          </cell>
          <cell r="O523">
            <v>0</v>
          </cell>
          <cell r="P523">
            <v>0</v>
          </cell>
          <cell r="R523">
            <v>0</v>
          </cell>
          <cell r="S523">
            <v>0</v>
          </cell>
          <cell r="T523">
            <v>0</v>
          </cell>
          <cell r="V523">
            <v>0</v>
          </cell>
          <cell r="W523">
            <v>0</v>
          </cell>
          <cell r="X523">
            <v>0</v>
          </cell>
        </row>
        <row r="524">
          <cell r="A524">
            <v>0</v>
          </cell>
          <cell r="B524">
            <v>0</v>
          </cell>
          <cell r="C524">
            <v>0</v>
          </cell>
          <cell r="D524">
            <v>0</v>
          </cell>
          <cell r="E524">
            <v>0</v>
          </cell>
          <cell r="F524">
            <v>0</v>
          </cell>
          <cell r="G524">
            <v>0</v>
          </cell>
          <cell r="H524">
            <v>0</v>
          </cell>
          <cell r="J524">
            <v>0</v>
          </cell>
          <cell r="K524">
            <v>0</v>
          </cell>
          <cell r="L524">
            <v>0</v>
          </cell>
          <cell r="N524">
            <v>0</v>
          </cell>
          <cell r="O524">
            <v>0</v>
          </cell>
          <cell r="P524">
            <v>0</v>
          </cell>
          <cell r="R524">
            <v>0</v>
          </cell>
          <cell r="S524">
            <v>0</v>
          </cell>
          <cell r="T524">
            <v>0</v>
          </cell>
          <cell r="V524">
            <v>0</v>
          </cell>
          <cell r="W524">
            <v>0</v>
          </cell>
          <cell r="X524">
            <v>0</v>
          </cell>
        </row>
        <row r="525">
          <cell r="A525">
            <v>0</v>
          </cell>
          <cell r="B525">
            <v>0</v>
          </cell>
          <cell r="C525">
            <v>0</v>
          </cell>
          <cell r="D525">
            <v>0</v>
          </cell>
          <cell r="E525">
            <v>0</v>
          </cell>
          <cell r="F525">
            <v>0</v>
          </cell>
          <cell r="G525">
            <v>0</v>
          </cell>
          <cell r="H525">
            <v>0</v>
          </cell>
          <cell r="J525">
            <v>0</v>
          </cell>
          <cell r="K525">
            <v>0</v>
          </cell>
          <cell r="L525">
            <v>0</v>
          </cell>
          <cell r="N525">
            <v>0</v>
          </cell>
          <cell r="O525">
            <v>0</v>
          </cell>
          <cell r="P525">
            <v>0</v>
          </cell>
          <cell r="R525">
            <v>0</v>
          </cell>
          <cell r="S525">
            <v>0</v>
          </cell>
          <cell r="T525">
            <v>0</v>
          </cell>
          <cell r="V525">
            <v>0</v>
          </cell>
          <cell r="W525">
            <v>0</v>
          </cell>
          <cell r="X525">
            <v>0</v>
          </cell>
        </row>
        <row r="526">
          <cell r="A526">
            <v>0</v>
          </cell>
          <cell r="B526">
            <v>0</v>
          </cell>
          <cell r="C526">
            <v>0</v>
          </cell>
          <cell r="D526">
            <v>0</v>
          </cell>
          <cell r="E526">
            <v>0</v>
          </cell>
          <cell r="F526">
            <v>0</v>
          </cell>
          <cell r="G526">
            <v>0</v>
          </cell>
          <cell r="H526">
            <v>0</v>
          </cell>
          <cell r="J526">
            <v>0</v>
          </cell>
          <cell r="K526">
            <v>0</v>
          </cell>
          <cell r="L526">
            <v>0</v>
          </cell>
          <cell r="N526">
            <v>0</v>
          </cell>
          <cell r="O526">
            <v>0</v>
          </cell>
          <cell r="P526">
            <v>0</v>
          </cell>
          <cell r="R526">
            <v>0</v>
          </cell>
          <cell r="S526">
            <v>0</v>
          </cell>
          <cell r="T526">
            <v>0</v>
          </cell>
          <cell r="V526">
            <v>0</v>
          </cell>
          <cell r="W526">
            <v>0</v>
          </cell>
          <cell r="X526">
            <v>0</v>
          </cell>
        </row>
        <row r="527">
          <cell r="A527">
            <v>0</v>
          </cell>
          <cell r="B527">
            <v>0</v>
          </cell>
          <cell r="C527">
            <v>0</v>
          </cell>
          <cell r="D527">
            <v>0</v>
          </cell>
          <cell r="E527">
            <v>0</v>
          </cell>
          <cell r="F527">
            <v>0</v>
          </cell>
          <cell r="G527">
            <v>0</v>
          </cell>
          <cell r="H527">
            <v>0</v>
          </cell>
          <cell r="J527">
            <v>0</v>
          </cell>
          <cell r="K527">
            <v>0</v>
          </cell>
          <cell r="L527">
            <v>0</v>
          </cell>
          <cell r="N527">
            <v>0</v>
          </cell>
          <cell r="O527">
            <v>0</v>
          </cell>
          <cell r="P527">
            <v>0</v>
          </cell>
          <cell r="R527">
            <v>0</v>
          </cell>
          <cell r="S527">
            <v>0</v>
          </cell>
          <cell r="T527">
            <v>0</v>
          </cell>
          <cell r="V527">
            <v>0</v>
          </cell>
          <cell r="W527">
            <v>0</v>
          </cell>
          <cell r="X527">
            <v>0</v>
          </cell>
        </row>
        <row r="528">
          <cell r="A528">
            <v>0</v>
          </cell>
          <cell r="B528">
            <v>0</v>
          </cell>
          <cell r="C528">
            <v>0</v>
          </cell>
          <cell r="D528">
            <v>0</v>
          </cell>
          <cell r="E528">
            <v>0</v>
          </cell>
          <cell r="F528">
            <v>0</v>
          </cell>
          <cell r="G528">
            <v>0</v>
          </cell>
          <cell r="H528">
            <v>0</v>
          </cell>
          <cell r="J528">
            <v>0</v>
          </cell>
          <cell r="K528">
            <v>0</v>
          </cell>
          <cell r="L528">
            <v>0</v>
          </cell>
          <cell r="N528">
            <v>0</v>
          </cell>
          <cell r="O528">
            <v>0</v>
          </cell>
          <cell r="P528">
            <v>0</v>
          </cell>
          <cell r="R528">
            <v>0</v>
          </cell>
          <cell r="S528">
            <v>0</v>
          </cell>
          <cell r="T528">
            <v>0</v>
          </cell>
          <cell r="V528">
            <v>0</v>
          </cell>
          <cell r="W528">
            <v>0</v>
          </cell>
          <cell r="X528">
            <v>0</v>
          </cell>
        </row>
        <row r="529">
          <cell r="A529">
            <v>0</v>
          </cell>
          <cell r="B529">
            <v>0</v>
          </cell>
          <cell r="C529">
            <v>0</v>
          </cell>
          <cell r="D529">
            <v>0</v>
          </cell>
          <cell r="E529">
            <v>0</v>
          </cell>
          <cell r="F529">
            <v>0</v>
          </cell>
          <cell r="G529">
            <v>0</v>
          </cell>
          <cell r="H529">
            <v>0</v>
          </cell>
          <cell r="J529">
            <v>0</v>
          </cell>
          <cell r="K529">
            <v>0</v>
          </cell>
          <cell r="L529">
            <v>0</v>
          </cell>
          <cell r="N529">
            <v>0</v>
          </cell>
          <cell r="O529">
            <v>0</v>
          </cell>
          <cell r="P529">
            <v>0</v>
          </cell>
          <cell r="R529">
            <v>0</v>
          </cell>
          <cell r="S529">
            <v>0</v>
          </cell>
          <cell r="T529">
            <v>0</v>
          </cell>
          <cell r="V529">
            <v>0</v>
          </cell>
          <cell r="W529">
            <v>0</v>
          </cell>
          <cell r="X529">
            <v>0</v>
          </cell>
        </row>
        <row r="530">
          <cell r="A530">
            <v>0</v>
          </cell>
          <cell r="B530">
            <v>0</v>
          </cell>
          <cell r="C530">
            <v>0</v>
          </cell>
          <cell r="D530">
            <v>0</v>
          </cell>
          <cell r="E530">
            <v>0</v>
          </cell>
          <cell r="F530">
            <v>0</v>
          </cell>
          <cell r="G530">
            <v>0</v>
          </cell>
          <cell r="H530">
            <v>0</v>
          </cell>
          <cell r="J530">
            <v>0</v>
          </cell>
          <cell r="K530">
            <v>0</v>
          </cell>
          <cell r="L530">
            <v>0</v>
          </cell>
          <cell r="N530">
            <v>0</v>
          </cell>
          <cell r="O530">
            <v>0</v>
          </cell>
          <cell r="P530">
            <v>0</v>
          </cell>
          <cell r="R530">
            <v>0</v>
          </cell>
          <cell r="S530">
            <v>0</v>
          </cell>
          <cell r="T530">
            <v>0</v>
          </cell>
          <cell r="V530">
            <v>0</v>
          </cell>
          <cell r="W530">
            <v>0</v>
          </cell>
          <cell r="X530">
            <v>0</v>
          </cell>
        </row>
        <row r="531">
          <cell r="A531">
            <v>0</v>
          </cell>
          <cell r="B531">
            <v>0</v>
          </cell>
          <cell r="C531">
            <v>0</v>
          </cell>
          <cell r="D531">
            <v>0</v>
          </cell>
          <cell r="E531">
            <v>0</v>
          </cell>
          <cell r="F531">
            <v>0</v>
          </cell>
          <cell r="G531">
            <v>0</v>
          </cell>
          <cell r="H531">
            <v>0</v>
          </cell>
          <cell r="J531">
            <v>0</v>
          </cell>
          <cell r="K531">
            <v>0</v>
          </cell>
          <cell r="L531">
            <v>0</v>
          </cell>
          <cell r="N531">
            <v>0</v>
          </cell>
          <cell r="O531">
            <v>0</v>
          </cell>
          <cell r="P531">
            <v>0</v>
          </cell>
          <cell r="R531">
            <v>0</v>
          </cell>
          <cell r="S531">
            <v>0</v>
          </cell>
          <cell r="T531">
            <v>0</v>
          </cell>
          <cell r="V531">
            <v>0</v>
          </cell>
          <cell r="W531">
            <v>0</v>
          </cell>
          <cell r="X531">
            <v>0</v>
          </cell>
        </row>
        <row r="532">
          <cell r="A532">
            <v>0</v>
          </cell>
          <cell r="B532">
            <v>0</v>
          </cell>
          <cell r="C532">
            <v>0</v>
          </cell>
          <cell r="D532">
            <v>0</v>
          </cell>
          <cell r="E532">
            <v>0</v>
          </cell>
          <cell r="F532">
            <v>0</v>
          </cell>
          <cell r="G532">
            <v>0</v>
          </cell>
          <cell r="H532">
            <v>0</v>
          </cell>
          <cell r="J532">
            <v>0</v>
          </cell>
          <cell r="K532">
            <v>0</v>
          </cell>
          <cell r="L532">
            <v>0</v>
          </cell>
          <cell r="N532">
            <v>0</v>
          </cell>
          <cell r="O532">
            <v>0</v>
          </cell>
          <cell r="P532">
            <v>0</v>
          </cell>
          <cell r="R532">
            <v>0</v>
          </cell>
          <cell r="S532">
            <v>0</v>
          </cell>
          <cell r="T532">
            <v>0</v>
          </cell>
          <cell r="V532">
            <v>0</v>
          </cell>
          <cell r="W532">
            <v>0</v>
          </cell>
          <cell r="X532">
            <v>0</v>
          </cell>
        </row>
        <row r="533">
          <cell r="A533">
            <v>0</v>
          </cell>
          <cell r="B533">
            <v>0</v>
          </cell>
          <cell r="C533">
            <v>0</v>
          </cell>
          <cell r="D533">
            <v>0</v>
          </cell>
          <cell r="E533">
            <v>0</v>
          </cell>
          <cell r="F533">
            <v>0</v>
          </cell>
          <cell r="G533">
            <v>0</v>
          </cell>
          <cell r="H533">
            <v>0</v>
          </cell>
          <cell r="J533">
            <v>0</v>
          </cell>
          <cell r="K533">
            <v>0</v>
          </cell>
          <cell r="L533">
            <v>0</v>
          </cell>
          <cell r="N533">
            <v>0</v>
          </cell>
          <cell r="O533">
            <v>0</v>
          </cell>
          <cell r="P533">
            <v>0</v>
          </cell>
          <cell r="R533">
            <v>0</v>
          </cell>
          <cell r="S533">
            <v>0</v>
          </cell>
          <cell r="T533">
            <v>0</v>
          </cell>
          <cell r="V533">
            <v>0</v>
          </cell>
          <cell r="W533">
            <v>0</v>
          </cell>
          <cell r="X533">
            <v>0</v>
          </cell>
        </row>
        <row r="534">
          <cell r="A534">
            <v>0</v>
          </cell>
          <cell r="B534">
            <v>0</v>
          </cell>
          <cell r="C534">
            <v>0</v>
          </cell>
          <cell r="D534">
            <v>0</v>
          </cell>
          <cell r="E534">
            <v>0</v>
          </cell>
          <cell r="F534">
            <v>0</v>
          </cell>
          <cell r="G534">
            <v>0</v>
          </cell>
          <cell r="H534">
            <v>0</v>
          </cell>
          <cell r="J534">
            <v>0</v>
          </cell>
          <cell r="K534">
            <v>0</v>
          </cell>
          <cell r="L534">
            <v>0</v>
          </cell>
          <cell r="N534">
            <v>0</v>
          </cell>
          <cell r="O534">
            <v>0</v>
          </cell>
          <cell r="P534">
            <v>0</v>
          </cell>
          <cell r="R534">
            <v>0</v>
          </cell>
          <cell r="S534">
            <v>0</v>
          </cell>
          <cell r="T534">
            <v>0</v>
          </cell>
          <cell r="V534">
            <v>0</v>
          </cell>
          <cell r="W534">
            <v>0</v>
          </cell>
          <cell r="X534">
            <v>0</v>
          </cell>
        </row>
        <row r="535">
          <cell r="A535">
            <v>0</v>
          </cell>
          <cell r="B535">
            <v>0</v>
          </cell>
          <cell r="C535">
            <v>0</v>
          </cell>
          <cell r="D535">
            <v>0</v>
          </cell>
          <cell r="E535">
            <v>0</v>
          </cell>
          <cell r="F535">
            <v>0</v>
          </cell>
          <cell r="G535">
            <v>0</v>
          </cell>
          <cell r="H535">
            <v>0</v>
          </cell>
          <cell r="J535">
            <v>0</v>
          </cell>
          <cell r="K535">
            <v>0</v>
          </cell>
          <cell r="L535">
            <v>0</v>
          </cell>
          <cell r="N535">
            <v>0</v>
          </cell>
          <cell r="O535">
            <v>0</v>
          </cell>
          <cell r="P535">
            <v>0</v>
          </cell>
          <cell r="R535">
            <v>0</v>
          </cell>
          <cell r="S535">
            <v>0</v>
          </cell>
          <cell r="T535">
            <v>0</v>
          </cell>
          <cell r="V535">
            <v>0</v>
          </cell>
          <cell r="W535">
            <v>0</v>
          </cell>
          <cell r="X535">
            <v>0</v>
          </cell>
        </row>
        <row r="536">
          <cell r="A536">
            <v>0</v>
          </cell>
          <cell r="B536">
            <v>0</v>
          </cell>
          <cell r="C536">
            <v>0</v>
          </cell>
          <cell r="D536">
            <v>0</v>
          </cell>
          <cell r="E536">
            <v>0</v>
          </cell>
          <cell r="F536">
            <v>0</v>
          </cell>
          <cell r="G536">
            <v>0</v>
          </cell>
          <cell r="H536">
            <v>0</v>
          </cell>
          <cell r="J536">
            <v>0</v>
          </cell>
          <cell r="K536">
            <v>0</v>
          </cell>
          <cell r="L536">
            <v>0</v>
          </cell>
          <cell r="N536">
            <v>0</v>
          </cell>
          <cell r="O536">
            <v>0</v>
          </cell>
          <cell r="P536">
            <v>0</v>
          </cell>
          <cell r="R536">
            <v>0</v>
          </cell>
          <cell r="S536">
            <v>0</v>
          </cell>
          <cell r="T536">
            <v>0</v>
          </cell>
          <cell r="V536">
            <v>0</v>
          </cell>
          <cell r="W536">
            <v>0</v>
          </cell>
          <cell r="X536">
            <v>0</v>
          </cell>
        </row>
        <row r="537">
          <cell r="A537">
            <v>0</v>
          </cell>
          <cell r="B537">
            <v>0</v>
          </cell>
          <cell r="C537">
            <v>0</v>
          </cell>
          <cell r="D537">
            <v>0</v>
          </cell>
          <cell r="E537">
            <v>0</v>
          </cell>
          <cell r="F537">
            <v>0</v>
          </cell>
          <cell r="G537">
            <v>0</v>
          </cell>
          <cell r="H537">
            <v>0</v>
          </cell>
          <cell r="J537">
            <v>0</v>
          </cell>
          <cell r="K537">
            <v>0</v>
          </cell>
          <cell r="L537">
            <v>0</v>
          </cell>
          <cell r="N537">
            <v>0</v>
          </cell>
          <cell r="O537">
            <v>0</v>
          </cell>
          <cell r="P537">
            <v>0</v>
          </cell>
          <cell r="R537">
            <v>0</v>
          </cell>
          <cell r="S537">
            <v>0</v>
          </cell>
          <cell r="T537">
            <v>0</v>
          </cell>
          <cell r="V537">
            <v>0</v>
          </cell>
          <cell r="W537">
            <v>0</v>
          </cell>
          <cell r="X537">
            <v>0</v>
          </cell>
        </row>
        <row r="538">
          <cell r="A538">
            <v>0</v>
          </cell>
          <cell r="B538">
            <v>0</v>
          </cell>
          <cell r="C538">
            <v>0</v>
          </cell>
          <cell r="D538">
            <v>0</v>
          </cell>
          <cell r="E538">
            <v>0</v>
          </cell>
          <cell r="F538">
            <v>0</v>
          </cell>
          <cell r="G538">
            <v>0</v>
          </cell>
          <cell r="H538">
            <v>0</v>
          </cell>
          <cell r="J538">
            <v>0</v>
          </cell>
          <cell r="K538">
            <v>0</v>
          </cell>
          <cell r="L538">
            <v>0</v>
          </cell>
          <cell r="N538">
            <v>0</v>
          </cell>
          <cell r="O538">
            <v>0</v>
          </cell>
          <cell r="P538">
            <v>0</v>
          </cell>
          <cell r="R538">
            <v>0</v>
          </cell>
          <cell r="S538">
            <v>0</v>
          </cell>
          <cell r="T538">
            <v>0</v>
          </cell>
          <cell r="V538">
            <v>0</v>
          </cell>
          <cell r="W538">
            <v>0</v>
          </cell>
          <cell r="X538">
            <v>0</v>
          </cell>
        </row>
        <row r="539">
          <cell r="A539">
            <v>0</v>
          </cell>
          <cell r="B539">
            <v>0</v>
          </cell>
          <cell r="C539">
            <v>0</v>
          </cell>
          <cell r="D539">
            <v>0</v>
          </cell>
          <cell r="E539">
            <v>0</v>
          </cell>
          <cell r="F539">
            <v>0</v>
          </cell>
          <cell r="G539">
            <v>0</v>
          </cell>
          <cell r="H539">
            <v>0</v>
          </cell>
          <cell r="J539">
            <v>0</v>
          </cell>
          <cell r="K539">
            <v>0</v>
          </cell>
          <cell r="L539">
            <v>0</v>
          </cell>
          <cell r="N539">
            <v>0</v>
          </cell>
          <cell r="O539">
            <v>0</v>
          </cell>
          <cell r="P539">
            <v>0</v>
          </cell>
          <cell r="R539">
            <v>0</v>
          </cell>
          <cell r="S539">
            <v>0</v>
          </cell>
          <cell r="T539">
            <v>0</v>
          </cell>
          <cell r="V539">
            <v>0</v>
          </cell>
          <cell r="W539">
            <v>0</v>
          </cell>
          <cell r="X539">
            <v>0</v>
          </cell>
        </row>
        <row r="540">
          <cell r="A540">
            <v>0</v>
          </cell>
          <cell r="B540">
            <v>0</v>
          </cell>
          <cell r="C540">
            <v>0</v>
          </cell>
          <cell r="D540">
            <v>0</v>
          </cell>
          <cell r="E540">
            <v>0</v>
          </cell>
          <cell r="F540">
            <v>0</v>
          </cell>
          <cell r="G540">
            <v>0</v>
          </cell>
          <cell r="H540">
            <v>0</v>
          </cell>
          <cell r="J540">
            <v>0</v>
          </cell>
          <cell r="K540">
            <v>0</v>
          </cell>
          <cell r="L540">
            <v>0</v>
          </cell>
          <cell r="N540">
            <v>0</v>
          </cell>
          <cell r="O540">
            <v>0</v>
          </cell>
          <cell r="P540">
            <v>0</v>
          </cell>
          <cell r="R540">
            <v>0</v>
          </cell>
          <cell r="S540">
            <v>0</v>
          </cell>
          <cell r="T540">
            <v>0</v>
          </cell>
          <cell r="V540">
            <v>0</v>
          </cell>
          <cell r="W540">
            <v>0</v>
          </cell>
          <cell r="X540">
            <v>0</v>
          </cell>
        </row>
        <row r="541">
          <cell r="A541">
            <v>0</v>
          </cell>
          <cell r="B541">
            <v>0</v>
          </cell>
          <cell r="C541">
            <v>0</v>
          </cell>
          <cell r="D541">
            <v>0</v>
          </cell>
          <cell r="E541">
            <v>0</v>
          </cell>
          <cell r="F541">
            <v>0</v>
          </cell>
          <cell r="G541">
            <v>0</v>
          </cell>
          <cell r="H541">
            <v>0</v>
          </cell>
          <cell r="J541">
            <v>0</v>
          </cell>
          <cell r="K541">
            <v>0</v>
          </cell>
          <cell r="L541">
            <v>0</v>
          </cell>
          <cell r="N541">
            <v>0</v>
          </cell>
          <cell r="O541">
            <v>0</v>
          </cell>
          <cell r="P541">
            <v>0</v>
          </cell>
          <cell r="R541">
            <v>0</v>
          </cell>
          <cell r="S541">
            <v>0</v>
          </cell>
          <cell r="T541">
            <v>0</v>
          </cell>
          <cell r="V541">
            <v>0</v>
          </cell>
          <cell r="W541">
            <v>0</v>
          </cell>
          <cell r="X541">
            <v>0</v>
          </cell>
        </row>
        <row r="542">
          <cell r="A542">
            <v>0</v>
          </cell>
          <cell r="B542">
            <v>0</v>
          </cell>
          <cell r="C542">
            <v>0</v>
          </cell>
          <cell r="D542">
            <v>0</v>
          </cell>
          <cell r="E542">
            <v>0</v>
          </cell>
          <cell r="F542">
            <v>0</v>
          </cell>
          <cell r="G542">
            <v>0</v>
          </cell>
          <cell r="H542">
            <v>0</v>
          </cell>
          <cell r="J542">
            <v>0</v>
          </cell>
          <cell r="K542">
            <v>0</v>
          </cell>
          <cell r="L542">
            <v>0</v>
          </cell>
          <cell r="N542">
            <v>0</v>
          </cell>
          <cell r="O542">
            <v>0</v>
          </cell>
          <cell r="P542">
            <v>0</v>
          </cell>
          <cell r="R542">
            <v>0</v>
          </cell>
          <cell r="S542">
            <v>0</v>
          </cell>
          <cell r="T542">
            <v>0</v>
          </cell>
          <cell r="V542">
            <v>0</v>
          </cell>
          <cell r="W542">
            <v>0</v>
          </cell>
          <cell r="X542">
            <v>0</v>
          </cell>
        </row>
        <row r="543">
          <cell r="A543">
            <v>0</v>
          </cell>
          <cell r="B543">
            <v>0</v>
          </cell>
          <cell r="C543">
            <v>0</v>
          </cell>
          <cell r="D543">
            <v>0</v>
          </cell>
          <cell r="E543">
            <v>0</v>
          </cell>
          <cell r="F543">
            <v>0</v>
          </cell>
          <cell r="G543">
            <v>0</v>
          </cell>
          <cell r="H543">
            <v>0</v>
          </cell>
          <cell r="J543">
            <v>0</v>
          </cell>
          <cell r="K543">
            <v>0</v>
          </cell>
          <cell r="L543">
            <v>0</v>
          </cell>
          <cell r="N543">
            <v>0</v>
          </cell>
          <cell r="O543">
            <v>0</v>
          </cell>
          <cell r="P543">
            <v>0</v>
          </cell>
          <cell r="R543">
            <v>0</v>
          </cell>
          <cell r="S543">
            <v>0</v>
          </cell>
          <cell r="T543">
            <v>0</v>
          </cell>
          <cell r="V543">
            <v>0</v>
          </cell>
          <cell r="W543">
            <v>0</v>
          </cell>
          <cell r="X543">
            <v>0</v>
          </cell>
        </row>
        <row r="544">
          <cell r="A544">
            <v>0</v>
          </cell>
          <cell r="B544">
            <v>0</v>
          </cell>
          <cell r="C544">
            <v>0</v>
          </cell>
          <cell r="D544">
            <v>0</v>
          </cell>
          <cell r="E544">
            <v>0</v>
          </cell>
          <cell r="F544">
            <v>0</v>
          </cell>
          <cell r="G544">
            <v>0</v>
          </cell>
          <cell r="H544">
            <v>0</v>
          </cell>
          <cell r="J544">
            <v>0</v>
          </cell>
          <cell r="K544">
            <v>0</v>
          </cell>
          <cell r="L544">
            <v>0</v>
          </cell>
          <cell r="N544">
            <v>0</v>
          </cell>
          <cell r="O544">
            <v>0</v>
          </cell>
          <cell r="P544">
            <v>0</v>
          </cell>
          <cell r="R544">
            <v>0</v>
          </cell>
          <cell r="S544">
            <v>0</v>
          </cell>
          <cell r="T544">
            <v>0</v>
          </cell>
          <cell r="V544">
            <v>0</v>
          </cell>
          <cell r="W544">
            <v>0</v>
          </cell>
          <cell r="X544">
            <v>0</v>
          </cell>
        </row>
        <row r="545">
          <cell r="A545">
            <v>0</v>
          </cell>
          <cell r="B545">
            <v>0</v>
          </cell>
          <cell r="C545">
            <v>0</v>
          </cell>
          <cell r="D545">
            <v>0</v>
          </cell>
          <cell r="E545">
            <v>0</v>
          </cell>
          <cell r="F545">
            <v>0</v>
          </cell>
          <cell r="G545">
            <v>0</v>
          </cell>
          <cell r="H545">
            <v>0</v>
          </cell>
          <cell r="J545">
            <v>0</v>
          </cell>
          <cell r="K545">
            <v>0</v>
          </cell>
          <cell r="L545">
            <v>0</v>
          </cell>
          <cell r="N545">
            <v>0</v>
          </cell>
          <cell r="O545">
            <v>0</v>
          </cell>
          <cell r="P545">
            <v>0</v>
          </cell>
          <cell r="R545">
            <v>0</v>
          </cell>
          <cell r="S545">
            <v>0</v>
          </cell>
          <cell r="T545">
            <v>0</v>
          </cell>
          <cell r="V545">
            <v>0</v>
          </cell>
          <cell r="W545">
            <v>0</v>
          </cell>
          <cell r="X545">
            <v>0</v>
          </cell>
        </row>
        <row r="546">
          <cell r="A546">
            <v>0</v>
          </cell>
          <cell r="B546">
            <v>0</v>
          </cell>
          <cell r="C546">
            <v>0</v>
          </cell>
          <cell r="D546">
            <v>0</v>
          </cell>
          <cell r="E546">
            <v>0</v>
          </cell>
          <cell r="F546">
            <v>0</v>
          </cell>
          <cell r="G546">
            <v>0</v>
          </cell>
          <cell r="H546">
            <v>0</v>
          </cell>
          <cell r="J546">
            <v>0</v>
          </cell>
          <cell r="K546">
            <v>0</v>
          </cell>
          <cell r="L546">
            <v>0</v>
          </cell>
          <cell r="N546">
            <v>0</v>
          </cell>
          <cell r="O546">
            <v>0</v>
          </cell>
          <cell r="P546">
            <v>0</v>
          </cell>
          <cell r="R546">
            <v>0</v>
          </cell>
          <cell r="S546">
            <v>0</v>
          </cell>
          <cell r="T546">
            <v>0</v>
          </cell>
          <cell r="V546">
            <v>0</v>
          </cell>
          <cell r="W546">
            <v>0</v>
          </cell>
          <cell r="X546">
            <v>0</v>
          </cell>
        </row>
        <row r="547">
          <cell r="A547">
            <v>0</v>
          </cell>
          <cell r="B547">
            <v>0</v>
          </cell>
          <cell r="C547">
            <v>0</v>
          </cell>
          <cell r="D547">
            <v>0</v>
          </cell>
          <cell r="E547">
            <v>0</v>
          </cell>
          <cell r="F547">
            <v>0</v>
          </cell>
          <cell r="G547">
            <v>0</v>
          </cell>
          <cell r="H547">
            <v>0</v>
          </cell>
          <cell r="J547">
            <v>0</v>
          </cell>
          <cell r="K547">
            <v>0</v>
          </cell>
          <cell r="L547">
            <v>0</v>
          </cell>
          <cell r="N547">
            <v>0</v>
          </cell>
          <cell r="O547">
            <v>0</v>
          </cell>
          <cell r="P547">
            <v>0</v>
          </cell>
          <cell r="R547">
            <v>0</v>
          </cell>
          <cell r="S547">
            <v>0</v>
          </cell>
          <cell r="T547">
            <v>0</v>
          </cell>
          <cell r="V547">
            <v>0</v>
          </cell>
          <cell r="W547">
            <v>0</v>
          </cell>
          <cell r="X547">
            <v>0</v>
          </cell>
        </row>
        <row r="548">
          <cell r="A548">
            <v>0</v>
          </cell>
          <cell r="B548">
            <v>0</v>
          </cell>
          <cell r="C548">
            <v>0</v>
          </cell>
          <cell r="D548">
            <v>0</v>
          </cell>
          <cell r="E548">
            <v>0</v>
          </cell>
          <cell r="F548">
            <v>0</v>
          </cell>
          <cell r="G548">
            <v>0</v>
          </cell>
          <cell r="H548">
            <v>0</v>
          </cell>
          <cell r="J548">
            <v>0</v>
          </cell>
          <cell r="K548">
            <v>0</v>
          </cell>
          <cell r="L548">
            <v>0</v>
          </cell>
          <cell r="N548">
            <v>0</v>
          </cell>
          <cell r="O548">
            <v>0</v>
          </cell>
          <cell r="P548">
            <v>0</v>
          </cell>
          <cell r="R548">
            <v>0</v>
          </cell>
          <cell r="S548">
            <v>0</v>
          </cell>
          <cell r="T548">
            <v>0</v>
          </cell>
          <cell r="V548">
            <v>0</v>
          </cell>
          <cell r="W548">
            <v>0</v>
          </cell>
          <cell r="X548">
            <v>0</v>
          </cell>
        </row>
        <row r="549">
          <cell r="A549">
            <v>0</v>
          </cell>
          <cell r="B549">
            <v>0</v>
          </cell>
          <cell r="C549">
            <v>0</v>
          </cell>
          <cell r="D549">
            <v>0</v>
          </cell>
          <cell r="E549">
            <v>0</v>
          </cell>
          <cell r="F549">
            <v>0</v>
          </cell>
          <cell r="G549">
            <v>0</v>
          </cell>
          <cell r="H549">
            <v>0</v>
          </cell>
          <cell r="J549">
            <v>0</v>
          </cell>
          <cell r="K549">
            <v>0</v>
          </cell>
          <cell r="L549">
            <v>0</v>
          </cell>
          <cell r="N549">
            <v>0</v>
          </cell>
          <cell r="O549">
            <v>0</v>
          </cell>
          <cell r="P549">
            <v>0</v>
          </cell>
          <cell r="R549">
            <v>0</v>
          </cell>
          <cell r="S549">
            <v>0</v>
          </cell>
          <cell r="T549">
            <v>0</v>
          </cell>
          <cell r="V549">
            <v>0</v>
          </cell>
          <cell r="W549">
            <v>0</v>
          </cell>
          <cell r="X549">
            <v>0</v>
          </cell>
        </row>
        <row r="550">
          <cell r="A550">
            <v>0</v>
          </cell>
          <cell r="B550">
            <v>0</v>
          </cell>
          <cell r="C550">
            <v>0</v>
          </cell>
          <cell r="D550">
            <v>0</v>
          </cell>
          <cell r="E550">
            <v>0</v>
          </cell>
          <cell r="F550">
            <v>0</v>
          </cell>
          <cell r="G550">
            <v>0</v>
          </cell>
          <cell r="H550">
            <v>0</v>
          </cell>
          <cell r="J550">
            <v>0</v>
          </cell>
          <cell r="K550">
            <v>0</v>
          </cell>
          <cell r="L550">
            <v>0</v>
          </cell>
          <cell r="N550">
            <v>0</v>
          </cell>
          <cell r="O550">
            <v>0</v>
          </cell>
          <cell r="P550">
            <v>0</v>
          </cell>
          <cell r="R550">
            <v>0</v>
          </cell>
          <cell r="S550">
            <v>0</v>
          </cell>
          <cell r="T550">
            <v>0</v>
          </cell>
          <cell r="V550">
            <v>0</v>
          </cell>
          <cell r="W550">
            <v>0</v>
          </cell>
          <cell r="X550">
            <v>0</v>
          </cell>
        </row>
        <row r="551">
          <cell r="A551">
            <v>0</v>
          </cell>
          <cell r="B551">
            <v>0</v>
          </cell>
          <cell r="C551">
            <v>0</v>
          </cell>
          <cell r="D551">
            <v>0</v>
          </cell>
          <cell r="E551">
            <v>0</v>
          </cell>
          <cell r="F551">
            <v>0</v>
          </cell>
          <cell r="G551">
            <v>0</v>
          </cell>
          <cell r="H551">
            <v>0</v>
          </cell>
          <cell r="J551">
            <v>0</v>
          </cell>
          <cell r="K551">
            <v>0</v>
          </cell>
          <cell r="L551">
            <v>0</v>
          </cell>
          <cell r="N551">
            <v>0</v>
          </cell>
          <cell r="O551">
            <v>0</v>
          </cell>
          <cell r="P551">
            <v>0</v>
          </cell>
          <cell r="R551">
            <v>0</v>
          </cell>
          <cell r="S551">
            <v>0</v>
          </cell>
          <cell r="T551">
            <v>0</v>
          </cell>
          <cell r="V551">
            <v>0</v>
          </cell>
          <cell r="W551">
            <v>0</v>
          </cell>
          <cell r="X551">
            <v>0</v>
          </cell>
        </row>
        <row r="552">
          <cell r="A552">
            <v>0</v>
          </cell>
          <cell r="B552">
            <v>0</v>
          </cell>
          <cell r="C552">
            <v>0</v>
          </cell>
          <cell r="D552">
            <v>0</v>
          </cell>
          <cell r="E552">
            <v>0</v>
          </cell>
          <cell r="F552">
            <v>0</v>
          </cell>
          <cell r="G552">
            <v>0</v>
          </cell>
          <cell r="H552">
            <v>0</v>
          </cell>
          <cell r="J552">
            <v>0</v>
          </cell>
          <cell r="K552">
            <v>0</v>
          </cell>
          <cell r="L552">
            <v>0</v>
          </cell>
          <cell r="N552">
            <v>0</v>
          </cell>
          <cell r="O552">
            <v>0</v>
          </cell>
          <cell r="P552">
            <v>0</v>
          </cell>
          <cell r="R552">
            <v>0</v>
          </cell>
          <cell r="S552">
            <v>0</v>
          </cell>
          <cell r="T552">
            <v>0</v>
          </cell>
          <cell r="V552">
            <v>0</v>
          </cell>
          <cell r="W552">
            <v>0</v>
          </cell>
          <cell r="X552">
            <v>0</v>
          </cell>
        </row>
        <row r="553">
          <cell r="A553">
            <v>0</v>
          </cell>
          <cell r="B553">
            <v>0</v>
          </cell>
          <cell r="C553">
            <v>0</v>
          </cell>
          <cell r="D553">
            <v>0</v>
          </cell>
          <cell r="E553">
            <v>0</v>
          </cell>
          <cell r="F553">
            <v>0</v>
          </cell>
          <cell r="G553">
            <v>0</v>
          </cell>
          <cell r="H553">
            <v>0</v>
          </cell>
          <cell r="J553">
            <v>0</v>
          </cell>
          <cell r="K553">
            <v>0</v>
          </cell>
          <cell r="L553">
            <v>0</v>
          </cell>
          <cell r="N553">
            <v>0</v>
          </cell>
          <cell r="O553">
            <v>0</v>
          </cell>
          <cell r="P553">
            <v>0</v>
          </cell>
          <cell r="R553">
            <v>0</v>
          </cell>
          <cell r="S553">
            <v>0</v>
          </cell>
          <cell r="T553">
            <v>0</v>
          </cell>
          <cell r="V553">
            <v>0</v>
          </cell>
          <cell r="W553">
            <v>0</v>
          </cell>
          <cell r="X553">
            <v>0</v>
          </cell>
        </row>
        <row r="554">
          <cell r="A554">
            <v>0</v>
          </cell>
          <cell r="B554">
            <v>0</v>
          </cell>
          <cell r="C554">
            <v>0</v>
          </cell>
          <cell r="D554">
            <v>0</v>
          </cell>
          <cell r="E554">
            <v>0</v>
          </cell>
          <cell r="F554">
            <v>0</v>
          </cell>
          <cell r="G554">
            <v>0</v>
          </cell>
          <cell r="H554">
            <v>0</v>
          </cell>
          <cell r="J554">
            <v>0</v>
          </cell>
          <cell r="K554">
            <v>0</v>
          </cell>
          <cell r="L554">
            <v>0</v>
          </cell>
          <cell r="N554">
            <v>0</v>
          </cell>
          <cell r="O554">
            <v>0</v>
          </cell>
          <cell r="P554">
            <v>0</v>
          </cell>
          <cell r="R554">
            <v>0</v>
          </cell>
          <cell r="S554">
            <v>0</v>
          </cell>
          <cell r="T554">
            <v>0</v>
          </cell>
          <cell r="V554">
            <v>0</v>
          </cell>
          <cell r="W554">
            <v>0</v>
          </cell>
          <cell r="X554">
            <v>0</v>
          </cell>
        </row>
        <row r="555">
          <cell r="A555">
            <v>0</v>
          </cell>
          <cell r="B555">
            <v>0</v>
          </cell>
          <cell r="C555">
            <v>0</v>
          </cell>
          <cell r="D555">
            <v>0</v>
          </cell>
          <cell r="E555">
            <v>0</v>
          </cell>
          <cell r="F555">
            <v>0</v>
          </cell>
          <cell r="G555">
            <v>0</v>
          </cell>
          <cell r="H555">
            <v>0</v>
          </cell>
          <cell r="J555">
            <v>0</v>
          </cell>
          <cell r="K555">
            <v>0</v>
          </cell>
          <cell r="L555">
            <v>0</v>
          </cell>
          <cell r="N555">
            <v>0</v>
          </cell>
          <cell r="O555">
            <v>0</v>
          </cell>
          <cell r="P555">
            <v>0</v>
          </cell>
          <cell r="R555">
            <v>0</v>
          </cell>
          <cell r="S555">
            <v>0</v>
          </cell>
          <cell r="T555">
            <v>0</v>
          </cell>
          <cell r="V555">
            <v>0</v>
          </cell>
          <cell r="W555">
            <v>0</v>
          </cell>
          <cell r="X555">
            <v>0</v>
          </cell>
        </row>
        <row r="556">
          <cell r="A556">
            <v>0</v>
          </cell>
          <cell r="B556">
            <v>0</v>
          </cell>
          <cell r="C556">
            <v>0</v>
          </cell>
          <cell r="D556">
            <v>0</v>
          </cell>
          <cell r="E556">
            <v>0</v>
          </cell>
          <cell r="F556">
            <v>0</v>
          </cell>
          <cell r="G556">
            <v>0</v>
          </cell>
          <cell r="H556">
            <v>0</v>
          </cell>
          <cell r="J556">
            <v>0</v>
          </cell>
          <cell r="K556">
            <v>0</v>
          </cell>
          <cell r="L556">
            <v>0</v>
          </cell>
          <cell r="N556">
            <v>0</v>
          </cell>
          <cell r="O556">
            <v>0</v>
          </cell>
          <cell r="P556">
            <v>0</v>
          </cell>
          <cell r="R556">
            <v>0</v>
          </cell>
          <cell r="S556">
            <v>0</v>
          </cell>
          <cell r="T556">
            <v>0</v>
          </cell>
          <cell r="V556">
            <v>0</v>
          </cell>
          <cell r="W556">
            <v>0</v>
          </cell>
          <cell r="X556">
            <v>0</v>
          </cell>
        </row>
        <row r="557">
          <cell r="A557">
            <v>0</v>
          </cell>
          <cell r="B557">
            <v>0</v>
          </cell>
          <cell r="C557">
            <v>0</v>
          </cell>
          <cell r="D557">
            <v>0</v>
          </cell>
          <cell r="E557">
            <v>0</v>
          </cell>
          <cell r="F557">
            <v>0</v>
          </cell>
          <cell r="G557">
            <v>0</v>
          </cell>
          <cell r="H557">
            <v>0</v>
          </cell>
          <cell r="J557">
            <v>0</v>
          </cell>
          <cell r="K557">
            <v>0</v>
          </cell>
          <cell r="L557">
            <v>0</v>
          </cell>
          <cell r="N557">
            <v>0</v>
          </cell>
          <cell r="O557">
            <v>0</v>
          </cell>
          <cell r="P557">
            <v>0</v>
          </cell>
          <cell r="R557">
            <v>0</v>
          </cell>
          <cell r="S557">
            <v>0</v>
          </cell>
          <cell r="T557">
            <v>0</v>
          </cell>
          <cell r="V557">
            <v>0</v>
          </cell>
          <cell r="W557">
            <v>0</v>
          </cell>
          <cell r="X557">
            <v>0</v>
          </cell>
        </row>
        <row r="558">
          <cell r="A558">
            <v>0</v>
          </cell>
          <cell r="B558">
            <v>0</v>
          </cell>
          <cell r="C558">
            <v>0</v>
          </cell>
          <cell r="D558">
            <v>0</v>
          </cell>
          <cell r="E558">
            <v>0</v>
          </cell>
          <cell r="F558">
            <v>0</v>
          </cell>
          <cell r="G558">
            <v>0</v>
          </cell>
          <cell r="H558">
            <v>0</v>
          </cell>
          <cell r="J558">
            <v>0</v>
          </cell>
          <cell r="K558">
            <v>0</v>
          </cell>
          <cell r="L558">
            <v>0</v>
          </cell>
          <cell r="N558">
            <v>0</v>
          </cell>
          <cell r="O558">
            <v>0</v>
          </cell>
          <cell r="P558">
            <v>0</v>
          </cell>
          <cell r="R558">
            <v>0</v>
          </cell>
          <cell r="S558">
            <v>0</v>
          </cell>
          <cell r="T558">
            <v>0</v>
          </cell>
          <cell r="V558">
            <v>0</v>
          </cell>
          <cell r="W558">
            <v>0</v>
          </cell>
          <cell r="X558">
            <v>0</v>
          </cell>
        </row>
        <row r="559">
          <cell r="A559">
            <v>0</v>
          </cell>
          <cell r="B559">
            <v>0</v>
          </cell>
          <cell r="C559">
            <v>0</v>
          </cell>
          <cell r="D559">
            <v>0</v>
          </cell>
          <cell r="E559">
            <v>0</v>
          </cell>
          <cell r="F559">
            <v>0</v>
          </cell>
          <cell r="G559">
            <v>0</v>
          </cell>
          <cell r="H559">
            <v>0</v>
          </cell>
          <cell r="J559">
            <v>0</v>
          </cell>
          <cell r="K559">
            <v>0</v>
          </cell>
          <cell r="L559">
            <v>0</v>
          </cell>
          <cell r="N559">
            <v>0</v>
          </cell>
          <cell r="O559">
            <v>0</v>
          </cell>
          <cell r="P559">
            <v>0</v>
          </cell>
          <cell r="R559">
            <v>0</v>
          </cell>
          <cell r="S559">
            <v>0</v>
          </cell>
          <cell r="T559">
            <v>0</v>
          </cell>
          <cell r="V559">
            <v>0</v>
          </cell>
          <cell r="W559">
            <v>0</v>
          </cell>
          <cell r="X559">
            <v>0</v>
          </cell>
        </row>
        <row r="560">
          <cell r="A560">
            <v>0</v>
          </cell>
          <cell r="B560">
            <v>0</v>
          </cell>
          <cell r="C560">
            <v>0</v>
          </cell>
          <cell r="D560">
            <v>0</v>
          </cell>
          <cell r="E560">
            <v>0</v>
          </cell>
          <cell r="F560">
            <v>0</v>
          </cell>
          <cell r="G560">
            <v>0</v>
          </cell>
          <cell r="H560">
            <v>0</v>
          </cell>
          <cell r="J560">
            <v>0</v>
          </cell>
          <cell r="K560">
            <v>0</v>
          </cell>
          <cell r="L560">
            <v>0</v>
          </cell>
          <cell r="N560">
            <v>0</v>
          </cell>
          <cell r="O560">
            <v>0</v>
          </cell>
          <cell r="P560">
            <v>0</v>
          </cell>
          <cell r="R560">
            <v>0</v>
          </cell>
          <cell r="S560">
            <v>0</v>
          </cell>
          <cell r="T560">
            <v>0</v>
          </cell>
          <cell r="V560">
            <v>0</v>
          </cell>
          <cell r="W560">
            <v>0</v>
          </cell>
          <cell r="X560">
            <v>0</v>
          </cell>
        </row>
        <row r="561">
          <cell r="A561">
            <v>0</v>
          </cell>
          <cell r="B561">
            <v>0</v>
          </cell>
          <cell r="C561">
            <v>0</v>
          </cell>
          <cell r="D561">
            <v>0</v>
          </cell>
          <cell r="E561">
            <v>0</v>
          </cell>
          <cell r="F561">
            <v>0</v>
          </cell>
          <cell r="G561">
            <v>0</v>
          </cell>
          <cell r="H561">
            <v>0</v>
          </cell>
          <cell r="J561">
            <v>0</v>
          </cell>
          <cell r="K561">
            <v>0</v>
          </cell>
          <cell r="L561">
            <v>0</v>
          </cell>
          <cell r="N561">
            <v>0</v>
          </cell>
          <cell r="O561">
            <v>0</v>
          </cell>
          <cell r="P561">
            <v>0</v>
          </cell>
          <cell r="R561">
            <v>0</v>
          </cell>
          <cell r="S561">
            <v>0</v>
          </cell>
          <cell r="T561">
            <v>0</v>
          </cell>
          <cell r="V561">
            <v>0</v>
          </cell>
          <cell r="W561">
            <v>0</v>
          </cell>
          <cell r="X561">
            <v>0</v>
          </cell>
        </row>
        <row r="562">
          <cell r="A562">
            <v>0</v>
          </cell>
          <cell r="B562">
            <v>0</v>
          </cell>
          <cell r="C562">
            <v>0</v>
          </cell>
          <cell r="D562">
            <v>0</v>
          </cell>
          <cell r="E562">
            <v>0</v>
          </cell>
          <cell r="F562">
            <v>0</v>
          </cell>
          <cell r="G562">
            <v>0</v>
          </cell>
          <cell r="H562">
            <v>0</v>
          </cell>
          <cell r="J562">
            <v>0</v>
          </cell>
          <cell r="K562">
            <v>0</v>
          </cell>
          <cell r="L562">
            <v>0</v>
          </cell>
          <cell r="N562">
            <v>0</v>
          </cell>
          <cell r="O562">
            <v>0</v>
          </cell>
          <cell r="P562">
            <v>0</v>
          </cell>
          <cell r="R562">
            <v>0</v>
          </cell>
          <cell r="S562">
            <v>0</v>
          </cell>
          <cell r="T562">
            <v>0</v>
          </cell>
          <cell r="V562">
            <v>0</v>
          </cell>
          <cell r="W562">
            <v>0</v>
          </cell>
          <cell r="X562">
            <v>0</v>
          </cell>
        </row>
        <row r="563">
          <cell r="A563">
            <v>0</v>
          </cell>
          <cell r="B563">
            <v>0</v>
          </cell>
          <cell r="C563">
            <v>0</v>
          </cell>
          <cell r="D563">
            <v>0</v>
          </cell>
          <cell r="E563">
            <v>0</v>
          </cell>
          <cell r="F563">
            <v>0</v>
          </cell>
          <cell r="G563">
            <v>0</v>
          </cell>
          <cell r="H563">
            <v>0</v>
          </cell>
          <cell r="J563">
            <v>0</v>
          </cell>
          <cell r="K563">
            <v>0</v>
          </cell>
          <cell r="L563">
            <v>0</v>
          </cell>
          <cell r="N563">
            <v>0</v>
          </cell>
          <cell r="O563">
            <v>0</v>
          </cell>
          <cell r="P563">
            <v>0</v>
          </cell>
          <cell r="R563">
            <v>0</v>
          </cell>
          <cell r="S563">
            <v>0</v>
          </cell>
          <cell r="T563">
            <v>0</v>
          </cell>
          <cell r="V563">
            <v>0</v>
          </cell>
          <cell r="W563">
            <v>0</v>
          </cell>
          <cell r="X563">
            <v>0</v>
          </cell>
        </row>
        <row r="564">
          <cell r="A564">
            <v>0</v>
          </cell>
          <cell r="B564">
            <v>0</v>
          </cell>
          <cell r="C564">
            <v>0</v>
          </cell>
          <cell r="D564">
            <v>0</v>
          </cell>
          <cell r="E564">
            <v>0</v>
          </cell>
          <cell r="F564">
            <v>0</v>
          </cell>
          <cell r="G564">
            <v>0</v>
          </cell>
          <cell r="H564">
            <v>0</v>
          </cell>
          <cell r="J564">
            <v>0</v>
          </cell>
          <cell r="K564">
            <v>0</v>
          </cell>
          <cell r="L564">
            <v>0</v>
          </cell>
          <cell r="N564">
            <v>0</v>
          </cell>
          <cell r="O564">
            <v>0</v>
          </cell>
          <cell r="P564">
            <v>0</v>
          </cell>
          <cell r="R564">
            <v>0</v>
          </cell>
          <cell r="S564">
            <v>0</v>
          </cell>
          <cell r="T564">
            <v>0</v>
          </cell>
          <cell r="V564">
            <v>0</v>
          </cell>
          <cell r="W564">
            <v>0</v>
          </cell>
          <cell r="X564">
            <v>0</v>
          </cell>
        </row>
        <row r="565">
          <cell r="A565">
            <v>0</v>
          </cell>
          <cell r="B565">
            <v>0</v>
          </cell>
          <cell r="C565">
            <v>0</v>
          </cell>
          <cell r="D565">
            <v>0</v>
          </cell>
          <cell r="E565">
            <v>0</v>
          </cell>
          <cell r="F565">
            <v>0</v>
          </cell>
          <cell r="G565">
            <v>0</v>
          </cell>
          <cell r="H565">
            <v>0</v>
          </cell>
          <cell r="J565">
            <v>0</v>
          </cell>
          <cell r="K565">
            <v>0</v>
          </cell>
          <cell r="L565">
            <v>0</v>
          </cell>
          <cell r="N565">
            <v>0</v>
          </cell>
          <cell r="O565">
            <v>0</v>
          </cell>
          <cell r="P565">
            <v>0</v>
          </cell>
          <cell r="R565">
            <v>0</v>
          </cell>
          <cell r="S565">
            <v>0</v>
          </cell>
          <cell r="T565">
            <v>0</v>
          </cell>
          <cell r="V565">
            <v>0</v>
          </cell>
          <cell r="W565">
            <v>0</v>
          </cell>
          <cell r="X565">
            <v>0</v>
          </cell>
        </row>
        <row r="566">
          <cell r="A566">
            <v>0</v>
          </cell>
          <cell r="B566">
            <v>0</v>
          </cell>
          <cell r="C566">
            <v>0</v>
          </cell>
          <cell r="D566">
            <v>0</v>
          </cell>
          <cell r="E566">
            <v>0</v>
          </cell>
          <cell r="F566">
            <v>0</v>
          </cell>
          <cell r="G566">
            <v>0</v>
          </cell>
          <cell r="H566">
            <v>0</v>
          </cell>
          <cell r="J566">
            <v>0</v>
          </cell>
          <cell r="K566">
            <v>0</v>
          </cell>
          <cell r="L566">
            <v>0</v>
          </cell>
          <cell r="N566">
            <v>0</v>
          </cell>
          <cell r="O566">
            <v>0</v>
          </cell>
          <cell r="P566">
            <v>0</v>
          </cell>
          <cell r="R566">
            <v>0</v>
          </cell>
          <cell r="S566">
            <v>0</v>
          </cell>
          <cell r="T566">
            <v>0</v>
          </cell>
          <cell r="V566">
            <v>0</v>
          </cell>
          <cell r="W566">
            <v>0</v>
          </cell>
          <cell r="X566">
            <v>0</v>
          </cell>
        </row>
        <row r="567">
          <cell r="A567">
            <v>0</v>
          </cell>
          <cell r="B567">
            <v>0</v>
          </cell>
          <cell r="C567">
            <v>0</v>
          </cell>
          <cell r="D567">
            <v>0</v>
          </cell>
          <cell r="E567">
            <v>0</v>
          </cell>
          <cell r="F567">
            <v>0</v>
          </cell>
          <cell r="G567">
            <v>0</v>
          </cell>
          <cell r="H567">
            <v>0</v>
          </cell>
          <cell r="J567">
            <v>0</v>
          </cell>
          <cell r="K567">
            <v>0</v>
          </cell>
          <cell r="L567">
            <v>0</v>
          </cell>
          <cell r="N567">
            <v>0</v>
          </cell>
          <cell r="O567">
            <v>0</v>
          </cell>
          <cell r="P567">
            <v>0</v>
          </cell>
          <cell r="R567">
            <v>0</v>
          </cell>
          <cell r="S567">
            <v>0</v>
          </cell>
          <cell r="T567">
            <v>0</v>
          </cell>
          <cell r="V567">
            <v>0</v>
          </cell>
          <cell r="W567">
            <v>0</v>
          </cell>
          <cell r="X567">
            <v>0</v>
          </cell>
        </row>
        <row r="568">
          <cell r="A568">
            <v>0</v>
          </cell>
          <cell r="B568">
            <v>0</v>
          </cell>
          <cell r="C568">
            <v>0</v>
          </cell>
          <cell r="D568">
            <v>0</v>
          </cell>
          <cell r="E568">
            <v>0</v>
          </cell>
          <cell r="F568">
            <v>0</v>
          </cell>
          <cell r="G568">
            <v>0</v>
          </cell>
          <cell r="H568">
            <v>0</v>
          </cell>
          <cell r="J568">
            <v>0</v>
          </cell>
          <cell r="K568">
            <v>0</v>
          </cell>
          <cell r="L568">
            <v>0</v>
          </cell>
          <cell r="N568">
            <v>0</v>
          </cell>
          <cell r="O568">
            <v>0</v>
          </cell>
          <cell r="P568">
            <v>0</v>
          </cell>
          <cell r="R568">
            <v>0</v>
          </cell>
          <cell r="S568">
            <v>0</v>
          </cell>
          <cell r="T568">
            <v>0</v>
          </cell>
          <cell r="V568">
            <v>0</v>
          </cell>
          <cell r="W568">
            <v>0</v>
          </cell>
          <cell r="X568">
            <v>0</v>
          </cell>
        </row>
        <row r="569">
          <cell r="A569">
            <v>0</v>
          </cell>
          <cell r="B569">
            <v>0</v>
          </cell>
          <cell r="C569">
            <v>0</v>
          </cell>
          <cell r="D569">
            <v>0</v>
          </cell>
          <cell r="E569">
            <v>0</v>
          </cell>
          <cell r="F569">
            <v>0</v>
          </cell>
          <cell r="G569">
            <v>0</v>
          </cell>
          <cell r="H569">
            <v>0</v>
          </cell>
          <cell r="J569">
            <v>0</v>
          </cell>
          <cell r="K569">
            <v>0</v>
          </cell>
          <cell r="L569">
            <v>0</v>
          </cell>
          <cell r="N569">
            <v>0</v>
          </cell>
          <cell r="O569">
            <v>0</v>
          </cell>
          <cell r="P569">
            <v>0</v>
          </cell>
          <cell r="R569">
            <v>0</v>
          </cell>
          <cell r="S569">
            <v>0</v>
          </cell>
          <cell r="T569">
            <v>0</v>
          </cell>
          <cell r="V569">
            <v>0</v>
          </cell>
          <cell r="W569">
            <v>0</v>
          </cell>
          <cell r="X569">
            <v>0</v>
          </cell>
        </row>
        <row r="570">
          <cell r="A570">
            <v>0</v>
          </cell>
          <cell r="B570">
            <v>0</v>
          </cell>
          <cell r="C570">
            <v>0</v>
          </cell>
          <cell r="D570">
            <v>0</v>
          </cell>
          <cell r="E570">
            <v>0</v>
          </cell>
          <cell r="F570">
            <v>0</v>
          </cell>
          <cell r="G570">
            <v>0</v>
          </cell>
          <cell r="H570">
            <v>0</v>
          </cell>
          <cell r="J570">
            <v>0</v>
          </cell>
          <cell r="K570">
            <v>0</v>
          </cell>
          <cell r="L570">
            <v>0</v>
          </cell>
          <cell r="N570">
            <v>0</v>
          </cell>
          <cell r="O570">
            <v>0</v>
          </cell>
          <cell r="P570">
            <v>0</v>
          </cell>
          <cell r="R570">
            <v>0</v>
          </cell>
          <cell r="S570">
            <v>0</v>
          </cell>
          <cell r="T570">
            <v>0</v>
          </cell>
          <cell r="V570">
            <v>0</v>
          </cell>
          <cell r="W570">
            <v>0</v>
          </cell>
          <cell r="X570">
            <v>0</v>
          </cell>
        </row>
        <row r="571">
          <cell r="A571">
            <v>0</v>
          </cell>
          <cell r="B571">
            <v>0</v>
          </cell>
          <cell r="C571">
            <v>0</v>
          </cell>
          <cell r="D571">
            <v>0</v>
          </cell>
          <cell r="E571">
            <v>0</v>
          </cell>
          <cell r="F571">
            <v>0</v>
          </cell>
          <cell r="G571">
            <v>0</v>
          </cell>
          <cell r="H571">
            <v>0</v>
          </cell>
          <cell r="J571">
            <v>0</v>
          </cell>
          <cell r="K571">
            <v>0</v>
          </cell>
          <cell r="L571">
            <v>0</v>
          </cell>
          <cell r="N571">
            <v>0</v>
          </cell>
          <cell r="O571">
            <v>0</v>
          </cell>
          <cell r="P571">
            <v>0</v>
          </cell>
          <cell r="R571">
            <v>0</v>
          </cell>
          <cell r="S571">
            <v>0</v>
          </cell>
          <cell r="T571">
            <v>0</v>
          </cell>
          <cell r="V571">
            <v>0</v>
          </cell>
          <cell r="W571">
            <v>0</v>
          </cell>
          <cell r="X571">
            <v>0</v>
          </cell>
        </row>
        <row r="572">
          <cell r="A572">
            <v>0</v>
          </cell>
          <cell r="B572">
            <v>0</v>
          </cell>
          <cell r="C572">
            <v>0</v>
          </cell>
          <cell r="D572">
            <v>0</v>
          </cell>
          <cell r="E572">
            <v>0</v>
          </cell>
          <cell r="F572">
            <v>0</v>
          </cell>
          <cell r="G572">
            <v>0</v>
          </cell>
          <cell r="H572">
            <v>0</v>
          </cell>
          <cell r="J572">
            <v>0</v>
          </cell>
          <cell r="K572">
            <v>0</v>
          </cell>
          <cell r="L572">
            <v>0</v>
          </cell>
          <cell r="N572">
            <v>0</v>
          </cell>
          <cell r="O572">
            <v>0</v>
          </cell>
          <cell r="P572">
            <v>0</v>
          </cell>
          <cell r="R572">
            <v>0</v>
          </cell>
          <cell r="S572">
            <v>0</v>
          </cell>
          <cell r="T572">
            <v>0</v>
          </cell>
          <cell r="V572">
            <v>0</v>
          </cell>
          <cell r="W572">
            <v>0</v>
          </cell>
          <cell r="X572">
            <v>0</v>
          </cell>
        </row>
        <row r="573">
          <cell r="A573">
            <v>0</v>
          </cell>
          <cell r="B573">
            <v>0</v>
          </cell>
          <cell r="C573">
            <v>0</v>
          </cell>
          <cell r="D573">
            <v>0</v>
          </cell>
          <cell r="E573">
            <v>0</v>
          </cell>
          <cell r="F573">
            <v>0</v>
          </cell>
          <cell r="G573">
            <v>0</v>
          </cell>
          <cell r="H573">
            <v>0</v>
          </cell>
          <cell r="J573">
            <v>0</v>
          </cell>
          <cell r="K573">
            <v>0</v>
          </cell>
          <cell r="L573">
            <v>0</v>
          </cell>
          <cell r="N573">
            <v>0</v>
          </cell>
          <cell r="O573">
            <v>0</v>
          </cell>
          <cell r="P573">
            <v>0</v>
          </cell>
          <cell r="R573">
            <v>0</v>
          </cell>
          <cell r="S573">
            <v>0</v>
          </cell>
          <cell r="T573">
            <v>0</v>
          </cell>
          <cell r="V573">
            <v>0</v>
          </cell>
          <cell r="W573">
            <v>0</v>
          </cell>
          <cell r="X573">
            <v>0</v>
          </cell>
        </row>
        <row r="574">
          <cell r="A574">
            <v>0</v>
          </cell>
          <cell r="B574">
            <v>0</v>
          </cell>
          <cell r="C574">
            <v>0</v>
          </cell>
          <cell r="D574">
            <v>0</v>
          </cell>
          <cell r="E574">
            <v>0</v>
          </cell>
          <cell r="F574">
            <v>0</v>
          </cell>
          <cell r="G574">
            <v>0</v>
          </cell>
          <cell r="H574">
            <v>0</v>
          </cell>
          <cell r="J574">
            <v>0</v>
          </cell>
          <cell r="K574">
            <v>0</v>
          </cell>
          <cell r="L574">
            <v>0</v>
          </cell>
          <cell r="N574">
            <v>0</v>
          </cell>
          <cell r="O574">
            <v>0</v>
          </cell>
          <cell r="P574">
            <v>0</v>
          </cell>
          <cell r="R574">
            <v>0</v>
          </cell>
          <cell r="S574">
            <v>0</v>
          </cell>
          <cell r="T574">
            <v>0</v>
          </cell>
          <cell r="V574">
            <v>0</v>
          </cell>
          <cell r="W574">
            <v>0</v>
          </cell>
          <cell r="X574">
            <v>0</v>
          </cell>
        </row>
        <row r="575">
          <cell r="A575">
            <v>0</v>
          </cell>
          <cell r="B575">
            <v>0</v>
          </cell>
          <cell r="C575">
            <v>0</v>
          </cell>
          <cell r="D575">
            <v>0</v>
          </cell>
          <cell r="E575">
            <v>0</v>
          </cell>
          <cell r="F575">
            <v>0</v>
          </cell>
          <cell r="G575">
            <v>0</v>
          </cell>
          <cell r="H575">
            <v>0</v>
          </cell>
          <cell r="J575">
            <v>0</v>
          </cell>
          <cell r="K575">
            <v>0</v>
          </cell>
          <cell r="L575">
            <v>0</v>
          </cell>
          <cell r="N575">
            <v>0</v>
          </cell>
          <cell r="O575">
            <v>0</v>
          </cell>
          <cell r="P575">
            <v>0</v>
          </cell>
          <cell r="R575">
            <v>0</v>
          </cell>
          <cell r="S575">
            <v>0</v>
          </cell>
          <cell r="T575">
            <v>0</v>
          </cell>
          <cell r="V575">
            <v>0</v>
          </cell>
          <cell r="W575">
            <v>0</v>
          </cell>
          <cell r="X575">
            <v>0</v>
          </cell>
        </row>
        <row r="576">
          <cell r="A576">
            <v>0</v>
          </cell>
          <cell r="B576">
            <v>0</v>
          </cell>
          <cell r="C576">
            <v>0</v>
          </cell>
          <cell r="D576">
            <v>0</v>
          </cell>
          <cell r="E576">
            <v>0</v>
          </cell>
          <cell r="F576">
            <v>0</v>
          </cell>
          <cell r="G576">
            <v>0</v>
          </cell>
          <cell r="H576">
            <v>0</v>
          </cell>
          <cell r="J576">
            <v>0</v>
          </cell>
          <cell r="K576">
            <v>0</v>
          </cell>
          <cell r="L576">
            <v>0</v>
          </cell>
          <cell r="N576">
            <v>0</v>
          </cell>
          <cell r="O576">
            <v>0</v>
          </cell>
          <cell r="P576">
            <v>0</v>
          </cell>
          <cell r="R576">
            <v>0</v>
          </cell>
          <cell r="S576">
            <v>0</v>
          </cell>
          <cell r="T576">
            <v>0</v>
          </cell>
          <cell r="V576">
            <v>0</v>
          </cell>
          <cell r="W576">
            <v>0</v>
          </cell>
          <cell r="X576">
            <v>0</v>
          </cell>
        </row>
        <row r="577">
          <cell r="A577">
            <v>0</v>
          </cell>
          <cell r="B577">
            <v>0</v>
          </cell>
          <cell r="C577">
            <v>0</v>
          </cell>
          <cell r="D577">
            <v>0</v>
          </cell>
          <cell r="E577">
            <v>0</v>
          </cell>
          <cell r="F577">
            <v>0</v>
          </cell>
          <cell r="G577">
            <v>0</v>
          </cell>
          <cell r="H577">
            <v>0</v>
          </cell>
          <cell r="J577">
            <v>0</v>
          </cell>
          <cell r="K577">
            <v>0</v>
          </cell>
          <cell r="L577">
            <v>0</v>
          </cell>
          <cell r="N577">
            <v>0</v>
          </cell>
          <cell r="O577">
            <v>0</v>
          </cell>
          <cell r="P577">
            <v>0</v>
          </cell>
          <cell r="R577">
            <v>0</v>
          </cell>
          <cell r="S577">
            <v>0</v>
          </cell>
          <cell r="T577">
            <v>0</v>
          </cell>
          <cell r="V577">
            <v>0</v>
          </cell>
          <cell r="W577">
            <v>0</v>
          </cell>
          <cell r="X577">
            <v>0</v>
          </cell>
        </row>
        <row r="578">
          <cell r="A578">
            <v>0</v>
          </cell>
          <cell r="B578">
            <v>0</v>
          </cell>
          <cell r="C578">
            <v>0</v>
          </cell>
          <cell r="D578">
            <v>0</v>
          </cell>
          <cell r="E578">
            <v>0</v>
          </cell>
          <cell r="F578">
            <v>0</v>
          </cell>
          <cell r="G578">
            <v>0</v>
          </cell>
          <cell r="H578">
            <v>0</v>
          </cell>
          <cell r="J578">
            <v>0</v>
          </cell>
          <cell r="K578">
            <v>0</v>
          </cell>
          <cell r="L578">
            <v>0</v>
          </cell>
          <cell r="N578">
            <v>0</v>
          </cell>
          <cell r="O578">
            <v>0</v>
          </cell>
          <cell r="P578">
            <v>0</v>
          </cell>
          <cell r="R578">
            <v>0</v>
          </cell>
          <cell r="S578">
            <v>0</v>
          </cell>
          <cell r="T578">
            <v>0</v>
          </cell>
          <cell r="V578">
            <v>0</v>
          </cell>
          <cell r="W578">
            <v>0</v>
          </cell>
          <cell r="X578">
            <v>0</v>
          </cell>
        </row>
        <row r="579">
          <cell r="A579">
            <v>0</v>
          </cell>
          <cell r="B579">
            <v>0</v>
          </cell>
          <cell r="C579">
            <v>0</v>
          </cell>
          <cell r="D579">
            <v>0</v>
          </cell>
          <cell r="E579">
            <v>0</v>
          </cell>
          <cell r="F579">
            <v>0</v>
          </cell>
          <cell r="G579">
            <v>0</v>
          </cell>
          <cell r="H579">
            <v>0</v>
          </cell>
          <cell r="J579">
            <v>0</v>
          </cell>
          <cell r="K579">
            <v>0</v>
          </cell>
          <cell r="L579">
            <v>0</v>
          </cell>
          <cell r="N579">
            <v>0</v>
          </cell>
          <cell r="O579">
            <v>0</v>
          </cell>
          <cell r="P579">
            <v>0</v>
          </cell>
          <cell r="R579">
            <v>0</v>
          </cell>
          <cell r="S579">
            <v>0</v>
          </cell>
          <cell r="T579">
            <v>0</v>
          </cell>
          <cell r="V579">
            <v>0</v>
          </cell>
          <cell r="W579">
            <v>0</v>
          </cell>
          <cell r="X579">
            <v>0</v>
          </cell>
        </row>
        <row r="580">
          <cell r="A580">
            <v>0</v>
          </cell>
          <cell r="B580">
            <v>0</v>
          </cell>
          <cell r="C580">
            <v>0</v>
          </cell>
          <cell r="D580">
            <v>0</v>
          </cell>
          <cell r="E580">
            <v>0</v>
          </cell>
          <cell r="F580">
            <v>0</v>
          </cell>
          <cell r="G580">
            <v>0</v>
          </cell>
          <cell r="H580">
            <v>0</v>
          </cell>
          <cell r="J580">
            <v>0</v>
          </cell>
          <cell r="K580">
            <v>0</v>
          </cell>
          <cell r="L580">
            <v>0</v>
          </cell>
          <cell r="N580">
            <v>0</v>
          </cell>
          <cell r="O580">
            <v>0</v>
          </cell>
          <cell r="P580">
            <v>0</v>
          </cell>
          <cell r="R580">
            <v>0</v>
          </cell>
          <cell r="S580">
            <v>0</v>
          </cell>
          <cell r="T580">
            <v>0</v>
          </cell>
          <cell r="V580">
            <v>0</v>
          </cell>
          <cell r="W580">
            <v>0</v>
          </cell>
          <cell r="X580">
            <v>0</v>
          </cell>
        </row>
        <row r="581">
          <cell r="A581">
            <v>0</v>
          </cell>
          <cell r="B581">
            <v>0</v>
          </cell>
          <cell r="C581">
            <v>0</v>
          </cell>
          <cell r="D581">
            <v>0</v>
          </cell>
          <cell r="E581">
            <v>0</v>
          </cell>
          <cell r="F581">
            <v>0</v>
          </cell>
          <cell r="G581">
            <v>0</v>
          </cell>
          <cell r="H581">
            <v>0</v>
          </cell>
          <cell r="J581">
            <v>0</v>
          </cell>
          <cell r="K581">
            <v>0</v>
          </cell>
          <cell r="L581">
            <v>0</v>
          </cell>
          <cell r="N581">
            <v>0</v>
          </cell>
          <cell r="O581">
            <v>0</v>
          </cell>
          <cell r="P581">
            <v>0</v>
          </cell>
          <cell r="R581">
            <v>0</v>
          </cell>
          <cell r="S581">
            <v>0</v>
          </cell>
          <cell r="T581">
            <v>0</v>
          </cell>
          <cell r="V581">
            <v>0</v>
          </cell>
          <cell r="W581">
            <v>0</v>
          </cell>
          <cell r="X581">
            <v>0</v>
          </cell>
        </row>
        <row r="582">
          <cell r="A582">
            <v>0</v>
          </cell>
          <cell r="B582">
            <v>0</v>
          </cell>
          <cell r="C582">
            <v>0</v>
          </cell>
          <cell r="D582">
            <v>0</v>
          </cell>
          <cell r="E582">
            <v>0</v>
          </cell>
          <cell r="F582">
            <v>0</v>
          </cell>
          <cell r="G582">
            <v>0</v>
          </cell>
          <cell r="H582">
            <v>0</v>
          </cell>
          <cell r="J582">
            <v>0</v>
          </cell>
          <cell r="K582">
            <v>0</v>
          </cell>
          <cell r="L582">
            <v>0</v>
          </cell>
          <cell r="N582">
            <v>0</v>
          </cell>
          <cell r="O582">
            <v>0</v>
          </cell>
          <cell r="P582">
            <v>0</v>
          </cell>
          <cell r="R582">
            <v>0</v>
          </cell>
          <cell r="S582">
            <v>0</v>
          </cell>
          <cell r="T582">
            <v>0</v>
          </cell>
          <cell r="V582">
            <v>0</v>
          </cell>
          <cell r="W582">
            <v>0</v>
          </cell>
          <cell r="X582">
            <v>0</v>
          </cell>
        </row>
        <row r="583">
          <cell r="A583">
            <v>0</v>
          </cell>
          <cell r="B583">
            <v>0</v>
          </cell>
          <cell r="C583">
            <v>0</v>
          </cell>
          <cell r="D583">
            <v>0</v>
          </cell>
          <cell r="E583">
            <v>0</v>
          </cell>
          <cell r="F583">
            <v>0</v>
          </cell>
          <cell r="G583">
            <v>0</v>
          </cell>
          <cell r="H583">
            <v>0</v>
          </cell>
          <cell r="J583">
            <v>0</v>
          </cell>
          <cell r="K583">
            <v>0</v>
          </cell>
          <cell r="L583">
            <v>0</v>
          </cell>
          <cell r="N583">
            <v>0</v>
          </cell>
          <cell r="O583">
            <v>0</v>
          </cell>
          <cell r="P583">
            <v>0</v>
          </cell>
          <cell r="R583">
            <v>0</v>
          </cell>
          <cell r="S583">
            <v>0</v>
          </cell>
          <cell r="T583">
            <v>0</v>
          </cell>
          <cell r="V583">
            <v>0</v>
          </cell>
          <cell r="W583">
            <v>0</v>
          </cell>
          <cell r="X583">
            <v>0</v>
          </cell>
        </row>
        <row r="584">
          <cell r="A584">
            <v>0</v>
          </cell>
          <cell r="B584">
            <v>0</v>
          </cell>
          <cell r="C584">
            <v>0</v>
          </cell>
          <cell r="D584">
            <v>0</v>
          </cell>
          <cell r="E584">
            <v>0</v>
          </cell>
          <cell r="F584">
            <v>0</v>
          </cell>
          <cell r="G584">
            <v>0</v>
          </cell>
          <cell r="H584">
            <v>0</v>
          </cell>
          <cell r="J584">
            <v>0</v>
          </cell>
          <cell r="K584">
            <v>0</v>
          </cell>
          <cell r="L584">
            <v>0</v>
          </cell>
          <cell r="N584">
            <v>0</v>
          </cell>
          <cell r="O584">
            <v>0</v>
          </cell>
          <cell r="P584">
            <v>0</v>
          </cell>
          <cell r="R584">
            <v>0</v>
          </cell>
          <cell r="S584">
            <v>0</v>
          </cell>
          <cell r="T584">
            <v>0</v>
          </cell>
          <cell r="V584">
            <v>0</v>
          </cell>
          <cell r="W584">
            <v>0</v>
          </cell>
          <cell r="X584">
            <v>0</v>
          </cell>
        </row>
        <row r="585">
          <cell r="A585">
            <v>0</v>
          </cell>
          <cell r="B585">
            <v>0</v>
          </cell>
          <cell r="C585">
            <v>0</v>
          </cell>
          <cell r="D585">
            <v>0</v>
          </cell>
          <cell r="E585">
            <v>0</v>
          </cell>
          <cell r="F585">
            <v>0</v>
          </cell>
          <cell r="G585">
            <v>0</v>
          </cell>
          <cell r="H585">
            <v>0</v>
          </cell>
          <cell r="J585">
            <v>0</v>
          </cell>
          <cell r="K585">
            <v>0</v>
          </cell>
          <cell r="L585">
            <v>0</v>
          </cell>
          <cell r="N585">
            <v>0</v>
          </cell>
          <cell r="O585">
            <v>0</v>
          </cell>
          <cell r="P585">
            <v>0</v>
          </cell>
          <cell r="R585">
            <v>0</v>
          </cell>
          <cell r="S585">
            <v>0</v>
          </cell>
          <cell r="T585">
            <v>0</v>
          </cell>
          <cell r="V585">
            <v>0</v>
          </cell>
          <cell r="W585">
            <v>0</v>
          </cell>
          <cell r="X585">
            <v>0</v>
          </cell>
        </row>
        <row r="586">
          <cell r="A586">
            <v>0</v>
          </cell>
          <cell r="B586">
            <v>0</v>
          </cell>
          <cell r="C586">
            <v>0</v>
          </cell>
          <cell r="D586">
            <v>0</v>
          </cell>
          <cell r="E586">
            <v>0</v>
          </cell>
          <cell r="F586">
            <v>0</v>
          </cell>
          <cell r="G586">
            <v>0</v>
          </cell>
          <cell r="H586">
            <v>0</v>
          </cell>
          <cell r="J586">
            <v>0</v>
          </cell>
          <cell r="K586">
            <v>0</v>
          </cell>
          <cell r="L586">
            <v>0</v>
          </cell>
          <cell r="N586">
            <v>0</v>
          </cell>
          <cell r="O586">
            <v>0</v>
          </cell>
          <cell r="P586">
            <v>0</v>
          </cell>
          <cell r="R586">
            <v>0</v>
          </cell>
          <cell r="S586">
            <v>0</v>
          </cell>
          <cell r="T586">
            <v>0</v>
          </cell>
          <cell r="V586">
            <v>0</v>
          </cell>
          <cell r="W586">
            <v>0</v>
          </cell>
          <cell r="X586">
            <v>0</v>
          </cell>
        </row>
        <row r="587">
          <cell r="A587">
            <v>0</v>
          </cell>
          <cell r="B587">
            <v>0</v>
          </cell>
          <cell r="C587">
            <v>0</v>
          </cell>
          <cell r="D587">
            <v>0</v>
          </cell>
          <cell r="E587">
            <v>0</v>
          </cell>
          <cell r="F587">
            <v>0</v>
          </cell>
          <cell r="G587">
            <v>0</v>
          </cell>
          <cell r="H587">
            <v>0</v>
          </cell>
          <cell r="J587">
            <v>0</v>
          </cell>
          <cell r="K587">
            <v>0</v>
          </cell>
          <cell r="L587">
            <v>0</v>
          </cell>
          <cell r="N587">
            <v>0</v>
          </cell>
          <cell r="O587">
            <v>0</v>
          </cell>
          <cell r="P587">
            <v>0</v>
          </cell>
          <cell r="R587">
            <v>0</v>
          </cell>
          <cell r="S587">
            <v>0</v>
          </cell>
          <cell r="T587">
            <v>0</v>
          </cell>
          <cell r="V587">
            <v>0</v>
          </cell>
          <cell r="W587">
            <v>0</v>
          </cell>
          <cell r="X587">
            <v>0</v>
          </cell>
        </row>
        <row r="588">
          <cell r="A588">
            <v>0</v>
          </cell>
          <cell r="B588">
            <v>0</v>
          </cell>
          <cell r="C588">
            <v>0</v>
          </cell>
          <cell r="D588">
            <v>0</v>
          </cell>
          <cell r="E588">
            <v>0</v>
          </cell>
          <cell r="F588">
            <v>0</v>
          </cell>
          <cell r="G588">
            <v>0</v>
          </cell>
          <cell r="H588">
            <v>0</v>
          </cell>
          <cell r="J588">
            <v>0</v>
          </cell>
          <cell r="K588">
            <v>0</v>
          </cell>
          <cell r="L588">
            <v>0</v>
          </cell>
          <cell r="N588">
            <v>0</v>
          </cell>
          <cell r="O588">
            <v>0</v>
          </cell>
          <cell r="P588">
            <v>0</v>
          </cell>
          <cell r="R588">
            <v>0</v>
          </cell>
          <cell r="S588">
            <v>0</v>
          </cell>
          <cell r="T588">
            <v>0</v>
          </cell>
          <cell r="V588">
            <v>0</v>
          </cell>
          <cell r="W588">
            <v>0</v>
          </cell>
          <cell r="X588">
            <v>0</v>
          </cell>
        </row>
        <row r="589">
          <cell r="A589">
            <v>0</v>
          </cell>
          <cell r="B589">
            <v>0</v>
          </cell>
          <cell r="C589">
            <v>0</v>
          </cell>
          <cell r="D589">
            <v>0</v>
          </cell>
          <cell r="E589">
            <v>0</v>
          </cell>
          <cell r="F589">
            <v>0</v>
          </cell>
          <cell r="G589">
            <v>0</v>
          </cell>
          <cell r="H589">
            <v>0</v>
          </cell>
          <cell r="J589">
            <v>0</v>
          </cell>
          <cell r="K589">
            <v>0</v>
          </cell>
          <cell r="L589">
            <v>0</v>
          </cell>
          <cell r="N589">
            <v>0</v>
          </cell>
          <cell r="O589">
            <v>0</v>
          </cell>
          <cell r="P589">
            <v>0</v>
          </cell>
          <cell r="R589">
            <v>0</v>
          </cell>
          <cell r="S589">
            <v>0</v>
          </cell>
          <cell r="T589">
            <v>0</v>
          </cell>
          <cell r="V589">
            <v>0</v>
          </cell>
          <cell r="W589">
            <v>0</v>
          </cell>
          <cell r="X589">
            <v>0</v>
          </cell>
        </row>
        <row r="590">
          <cell r="A590">
            <v>0</v>
          </cell>
          <cell r="B590">
            <v>0</v>
          </cell>
          <cell r="C590">
            <v>0</v>
          </cell>
          <cell r="D590">
            <v>0</v>
          </cell>
          <cell r="E590">
            <v>0</v>
          </cell>
          <cell r="F590">
            <v>0</v>
          </cell>
          <cell r="G590">
            <v>0</v>
          </cell>
          <cell r="H590">
            <v>0</v>
          </cell>
          <cell r="J590">
            <v>0</v>
          </cell>
          <cell r="K590">
            <v>0</v>
          </cell>
          <cell r="L590">
            <v>0</v>
          </cell>
          <cell r="N590">
            <v>0</v>
          </cell>
          <cell r="O590">
            <v>0</v>
          </cell>
          <cell r="P590">
            <v>0</v>
          </cell>
          <cell r="R590">
            <v>0</v>
          </cell>
          <cell r="S590">
            <v>0</v>
          </cell>
          <cell r="T590">
            <v>0</v>
          </cell>
          <cell r="V590">
            <v>0</v>
          </cell>
          <cell r="W590">
            <v>0</v>
          </cell>
          <cell r="X590">
            <v>0</v>
          </cell>
        </row>
        <row r="591">
          <cell r="A591">
            <v>0</v>
          </cell>
          <cell r="B591">
            <v>0</v>
          </cell>
          <cell r="C591">
            <v>0</v>
          </cell>
          <cell r="D591">
            <v>0</v>
          </cell>
          <cell r="E591">
            <v>0</v>
          </cell>
          <cell r="F591">
            <v>0</v>
          </cell>
          <cell r="G591">
            <v>0</v>
          </cell>
          <cell r="H591">
            <v>0</v>
          </cell>
          <cell r="J591">
            <v>0</v>
          </cell>
          <cell r="K591">
            <v>0</v>
          </cell>
          <cell r="L591">
            <v>0</v>
          </cell>
          <cell r="N591">
            <v>0</v>
          </cell>
          <cell r="O591">
            <v>0</v>
          </cell>
          <cell r="P591">
            <v>0</v>
          </cell>
          <cell r="R591">
            <v>0</v>
          </cell>
          <cell r="S591">
            <v>0</v>
          </cell>
          <cell r="T591">
            <v>0</v>
          </cell>
          <cell r="V591">
            <v>0</v>
          </cell>
          <cell r="W591">
            <v>0</v>
          </cell>
          <cell r="X591">
            <v>0</v>
          </cell>
        </row>
        <row r="592">
          <cell r="A592">
            <v>0</v>
          </cell>
          <cell r="B592">
            <v>0</v>
          </cell>
          <cell r="C592">
            <v>0</v>
          </cell>
          <cell r="D592">
            <v>0</v>
          </cell>
          <cell r="E592">
            <v>0</v>
          </cell>
          <cell r="F592">
            <v>0</v>
          </cell>
          <cell r="G592">
            <v>0</v>
          </cell>
          <cell r="H592">
            <v>0</v>
          </cell>
          <cell r="J592">
            <v>0</v>
          </cell>
          <cell r="K592">
            <v>0</v>
          </cell>
          <cell r="L592">
            <v>0</v>
          </cell>
          <cell r="N592">
            <v>0</v>
          </cell>
          <cell r="O592">
            <v>0</v>
          </cell>
          <cell r="P592">
            <v>0</v>
          </cell>
          <cell r="R592">
            <v>0</v>
          </cell>
          <cell r="S592">
            <v>0</v>
          </cell>
          <cell r="T592">
            <v>0</v>
          </cell>
          <cell r="V592">
            <v>0</v>
          </cell>
          <cell r="W592">
            <v>0</v>
          </cell>
          <cell r="X592">
            <v>0</v>
          </cell>
        </row>
        <row r="593">
          <cell r="A593">
            <v>0</v>
          </cell>
          <cell r="B593">
            <v>0</v>
          </cell>
          <cell r="C593">
            <v>0</v>
          </cell>
          <cell r="D593">
            <v>0</v>
          </cell>
          <cell r="E593">
            <v>0</v>
          </cell>
          <cell r="F593">
            <v>0</v>
          </cell>
          <cell r="G593">
            <v>0</v>
          </cell>
          <cell r="H593">
            <v>0</v>
          </cell>
          <cell r="J593">
            <v>0</v>
          </cell>
          <cell r="K593">
            <v>0</v>
          </cell>
          <cell r="L593">
            <v>0</v>
          </cell>
          <cell r="N593">
            <v>0</v>
          </cell>
          <cell r="O593">
            <v>0</v>
          </cell>
          <cell r="P593">
            <v>0</v>
          </cell>
          <cell r="R593">
            <v>0</v>
          </cell>
          <cell r="S593">
            <v>0</v>
          </cell>
          <cell r="T593">
            <v>0</v>
          </cell>
          <cell r="V593">
            <v>0</v>
          </cell>
          <cell r="W593">
            <v>0</v>
          </cell>
          <cell r="X593">
            <v>0</v>
          </cell>
        </row>
        <row r="594">
          <cell r="A594">
            <v>0</v>
          </cell>
          <cell r="B594">
            <v>0</v>
          </cell>
          <cell r="C594">
            <v>0</v>
          </cell>
          <cell r="D594">
            <v>0</v>
          </cell>
          <cell r="E594">
            <v>0</v>
          </cell>
          <cell r="F594">
            <v>0</v>
          </cell>
          <cell r="G594">
            <v>0</v>
          </cell>
          <cell r="H594">
            <v>0</v>
          </cell>
          <cell r="J594">
            <v>0</v>
          </cell>
          <cell r="K594">
            <v>0</v>
          </cell>
          <cell r="L594">
            <v>0</v>
          </cell>
          <cell r="N594">
            <v>0</v>
          </cell>
          <cell r="O594">
            <v>0</v>
          </cell>
          <cell r="P594">
            <v>0</v>
          </cell>
          <cell r="R594">
            <v>0</v>
          </cell>
          <cell r="S594">
            <v>0</v>
          </cell>
          <cell r="T594">
            <v>0</v>
          </cell>
          <cell r="V594">
            <v>0</v>
          </cell>
          <cell r="W594">
            <v>0</v>
          </cell>
          <cell r="X594">
            <v>0</v>
          </cell>
        </row>
        <row r="595">
          <cell r="A595">
            <v>0</v>
          </cell>
          <cell r="B595">
            <v>0</v>
          </cell>
          <cell r="C595">
            <v>0</v>
          </cell>
          <cell r="D595">
            <v>0</v>
          </cell>
          <cell r="E595">
            <v>0</v>
          </cell>
          <cell r="F595">
            <v>0</v>
          </cell>
          <cell r="G595">
            <v>0</v>
          </cell>
          <cell r="H595">
            <v>0</v>
          </cell>
          <cell r="J595">
            <v>0</v>
          </cell>
          <cell r="K595">
            <v>0</v>
          </cell>
          <cell r="L595">
            <v>0</v>
          </cell>
          <cell r="N595">
            <v>0</v>
          </cell>
          <cell r="O595">
            <v>0</v>
          </cell>
          <cell r="P595">
            <v>0</v>
          </cell>
          <cell r="R595">
            <v>0</v>
          </cell>
          <cell r="S595">
            <v>0</v>
          </cell>
          <cell r="T595">
            <v>0</v>
          </cell>
          <cell r="V595">
            <v>0</v>
          </cell>
          <cell r="W595">
            <v>0</v>
          </cell>
          <cell r="X595">
            <v>0</v>
          </cell>
        </row>
        <row r="596">
          <cell r="A596">
            <v>0</v>
          </cell>
          <cell r="B596">
            <v>0</v>
          </cell>
          <cell r="C596">
            <v>0</v>
          </cell>
          <cell r="D596">
            <v>0</v>
          </cell>
          <cell r="E596">
            <v>0</v>
          </cell>
          <cell r="F596">
            <v>0</v>
          </cell>
          <cell r="G596">
            <v>0</v>
          </cell>
          <cell r="H596">
            <v>0</v>
          </cell>
          <cell r="J596">
            <v>0</v>
          </cell>
          <cell r="K596">
            <v>0</v>
          </cell>
          <cell r="L596">
            <v>0</v>
          </cell>
          <cell r="N596">
            <v>0</v>
          </cell>
          <cell r="O596">
            <v>0</v>
          </cell>
          <cell r="P596">
            <v>0</v>
          </cell>
          <cell r="R596">
            <v>0</v>
          </cell>
          <cell r="S596">
            <v>0</v>
          </cell>
          <cell r="T596">
            <v>0</v>
          </cell>
          <cell r="V596">
            <v>0</v>
          </cell>
          <cell r="W596">
            <v>0</v>
          </cell>
          <cell r="X596">
            <v>0</v>
          </cell>
        </row>
        <row r="597">
          <cell r="A597">
            <v>0</v>
          </cell>
          <cell r="B597">
            <v>0</v>
          </cell>
          <cell r="C597">
            <v>0</v>
          </cell>
          <cell r="D597">
            <v>0</v>
          </cell>
          <cell r="E597">
            <v>0</v>
          </cell>
          <cell r="F597">
            <v>0</v>
          </cell>
          <cell r="G597">
            <v>0</v>
          </cell>
          <cell r="H597">
            <v>0</v>
          </cell>
          <cell r="J597">
            <v>0</v>
          </cell>
          <cell r="K597">
            <v>0</v>
          </cell>
          <cell r="L597">
            <v>0</v>
          </cell>
          <cell r="N597">
            <v>0</v>
          </cell>
          <cell r="O597">
            <v>0</v>
          </cell>
          <cell r="P597">
            <v>0</v>
          </cell>
          <cell r="R597">
            <v>0</v>
          </cell>
          <cell r="S597">
            <v>0</v>
          </cell>
          <cell r="T597">
            <v>0</v>
          </cell>
          <cell r="V597">
            <v>0</v>
          </cell>
          <cell r="W597">
            <v>0</v>
          </cell>
          <cell r="X597">
            <v>0</v>
          </cell>
        </row>
        <row r="598">
          <cell r="A598">
            <v>0</v>
          </cell>
          <cell r="B598">
            <v>0</v>
          </cell>
          <cell r="C598">
            <v>0</v>
          </cell>
          <cell r="D598">
            <v>0</v>
          </cell>
          <cell r="E598">
            <v>0</v>
          </cell>
          <cell r="F598">
            <v>0</v>
          </cell>
          <cell r="G598">
            <v>0</v>
          </cell>
          <cell r="H598">
            <v>0</v>
          </cell>
          <cell r="J598">
            <v>0</v>
          </cell>
          <cell r="K598">
            <v>0</v>
          </cell>
          <cell r="L598">
            <v>0</v>
          </cell>
          <cell r="N598">
            <v>0</v>
          </cell>
          <cell r="O598">
            <v>0</v>
          </cell>
          <cell r="P598">
            <v>0</v>
          </cell>
          <cell r="R598">
            <v>0</v>
          </cell>
          <cell r="S598">
            <v>0</v>
          </cell>
          <cell r="T598">
            <v>0</v>
          </cell>
          <cell r="V598">
            <v>0</v>
          </cell>
          <cell r="W598">
            <v>0</v>
          </cell>
          <cell r="X598">
            <v>0</v>
          </cell>
        </row>
        <row r="599">
          <cell r="B599" t="str">
            <v>TOTAL</v>
          </cell>
          <cell r="E599">
            <v>1</v>
          </cell>
          <cell r="F599">
            <v>4671382.5</v>
          </cell>
          <cell r="H599">
            <v>897385</v>
          </cell>
          <cell r="J599">
            <v>453367</v>
          </cell>
          <cell r="L599">
            <v>1007945</v>
          </cell>
          <cell r="N599">
            <v>446067</v>
          </cell>
          <cell r="P599">
            <v>770735</v>
          </cell>
          <cell r="R599">
            <v>349147</v>
          </cell>
          <cell r="T599">
            <v>1995317.5</v>
          </cell>
          <cell r="V599">
            <v>358047</v>
          </cell>
          <cell r="X599">
            <v>1606628</v>
          </cell>
        </row>
        <row r="601">
          <cell r="B601" t="str">
            <v>PREPARED</v>
          </cell>
          <cell r="X601" t="str">
            <v>SITE INCHARGE</v>
          </cell>
        </row>
      </sheetData>
      <sheetData sheetId="13"/>
      <sheetData sheetId="14" refreshError="1"/>
      <sheetData sheetId="15"/>
      <sheetData sheetId="16"/>
      <sheetData sheetId="17" refreshError="1"/>
      <sheetData sheetId="1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Measurment"/>
      <sheetName val="O H JUNE-08  "/>
      <sheetName val="Package-2"/>
      <sheetName val="FORM7"/>
      <sheetName val="sheeet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sheeet7"/>
      <sheetName val="Measurment"/>
      <sheetName val="MPR_PA_1"/>
    </sheetNames>
    <sheetDataSet>
      <sheetData sheetId="0" refreshError="1"/>
      <sheetData sheetId="1" refreshError="1"/>
      <sheetData sheetId="2" refreshError="1"/>
      <sheetData sheetId="3" refreshError="1"/>
      <sheetData sheetId="4" refreshError="1"/>
      <sheetData sheetId="5">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OR"/>
      <sheetName val="MPR_PA_1"/>
      <sheetName val="LIVE BG'S"/>
      <sheetName val="LAPSE BG'S"/>
      <sheetName val="OVERALL"/>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s>
    <sheetDataSet>
      <sheetData sheetId="0" refreshError="1"/>
      <sheetData sheetId="1" refreshError="1">
        <row r="5">
          <cell r="A5" t="str">
            <v>CLEARING &amp; GRUBBING</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Measurment"/>
      <sheetName val="Bill_No__5A"/>
      <sheetName val="Reference_Tables"/>
      <sheetName val="BOQ_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cul-invSUBMITTED"/>
      <sheetName val="AOR"/>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Measurment"/>
      <sheetName val="SC BILL ABSTRACT FINAL"/>
      <sheetName val="Data"/>
    </sheetNames>
    <sheetDataSet>
      <sheetData sheetId="0" refreshError="1"/>
      <sheetData sheetId="1" refreshError="1"/>
      <sheetData sheetId="2"/>
      <sheetData sheetId="3"/>
      <sheetData sheetId="4" refreshError="1"/>
      <sheetData sheetId="5" refreshError="1"/>
      <sheetData sheetId="6" refreshError="1">
        <row r="5">
          <cell r="A5">
            <v>2010001</v>
          </cell>
          <cell r="B5" t="str">
            <v>EXCAVATION UP TO 1.5</v>
          </cell>
          <cell r="C5">
            <v>1</v>
          </cell>
          <cell r="D5" t="str">
            <v>CUM</v>
          </cell>
          <cell r="E5">
            <v>38</v>
          </cell>
          <cell r="F5">
            <v>1681.194</v>
          </cell>
          <cell r="G5">
            <v>63885.371999999996</v>
          </cell>
          <cell r="I5">
            <v>0</v>
          </cell>
          <cell r="J5">
            <v>75.307000000000002</v>
          </cell>
          <cell r="K5">
            <v>2861.6660000000002</v>
          </cell>
          <cell r="L5">
            <v>39.520000000000003</v>
          </cell>
          <cell r="M5">
            <v>1501.7600000000002</v>
          </cell>
          <cell r="N5">
            <v>92.415999999999997</v>
          </cell>
          <cell r="O5">
            <v>3511.808</v>
          </cell>
          <cell r="P5">
            <v>95.96</v>
          </cell>
          <cell r="Q5">
            <v>3646.4799999999996</v>
          </cell>
          <cell r="S5">
            <v>0</v>
          </cell>
          <cell r="T5">
            <v>147.56800000000001</v>
          </cell>
          <cell r="U5">
            <v>5607.5840000000007</v>
          </cell>
          <cell r="V5">
            <v>5.1859999999999999</v>
          </cell>
          <cell r="W5">
            <v>197.06799999999998</v>
          </cell>
          <cell r="X5">
            <v>16.416</v>
          </cell>
          <cell r="Y5">
            <v>623.80799999999999</v>
          </cell>
          <cell r="Z5">
            <v>87.58</v>
          </cell>
          <cell r="AA5">
            <v>3328.04</v>
          </cell>
          <cell r="AC5">
            <v>0</v>
          </cell>
          <cell r="AE5">
            <v>0</v>
          </cell>
          <cell r="AF5">
            <v>147.809</v>
          </cell>
          <cell r="AG5">
            <v>5616.7420000000002</v>
          </cell>
          <cell r="AH5">
            <v>47.28</v>
          </cell>
          <cell r="AI5">
            <v>1796.64</v>
          </cell>
          <cell r="AJ5">
            <v>136.47499999999999</v>
          </cell>
          <cell r="AK5">
            <v>5186.05</v>
          </cell>
          <cell r="AL5">
            <v>97.07</v>
          </cell>
          <cell r="AM5">
            <v>3688.66</v>
          </cell>
          <cell r="AO5">
            <v>0</v>
          </cell>
          <cell r="AP5">
            <v>2669.7810000000009</v>
          </cell>
        </row>
        <row r="6">
          <cell r="A6">
            <v>2010002</v>
          </cell>
          <cell r="B6" t="str">
            <v>EXCAVATION 1.5 UP TO 3.0</v>
          </cell>
          <cell r="C6">
            <v>1</v>
          </cell>
          <cell r="D6" t="str">
            <v>CUM</v>
          </cell>
          <cell r="E6">
            <v>43</v>
          </cell>
          <cell r="G6">
            <v>0</v>
          </cell>
          <cell r="I6">
            <v>0</v>
          </cell>
          <cell r="K6">
            <v>0</v>
          </cell>
          <cell r="M6">
            <v>0</v>
          </cell>
          <cell r="O6">
            <v>0</v>
          </cell>
          <cell r="Q6">
            <v>0</v>
          </cell>
          <cell r="S6">
            <v>0</v>
          </cell>
          <cell r="T6">
            <v>2.8690000000000002</v>
          </cell>
          <cell r="U6">
            <v>123.367</v>
          </cell>
          <cell r="W6">
            <v>0</v>
          </cell>
          <cell r="Y6">
            <v>0</v>
          </cell>
          <cell r="AA6">
            <v>0</v>
          </cell>
          <cell r="AC6">
            <v>0</v>
          </cell>
          <cell r="AE6">
            <v>0</v>
          </cell>
          <cell r="AG6">
            <v>0</v>
          </cell>
          <cell r="AI6">
            <v>0</v>
          </cell>
          <cell r="AK6">
            <v>0</v>
          </cell>
          <cell r="AM6">
            <v>0</v>
          </cell>
          <cell r="AO6">
            <v>0</v>
          </cell>
          <cell r="AP6">
            <v>2.8690000000000002</v>
          </cell>
        </row>
        <row r="7">
          <cell r="A7">
            <v>2010003</v>
          </cell>
          <cell r="B7" t="str">
            <v>EXC &amp; FILL</v>
          </cell>
          <cell r="C7">
            <v>1</v>
          </cell>
          <cell r="D7" t="str">
            <v>CUM</v>
          </cell>
          <cell r="E7">
            <v>40</v>
          </cell>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P7">
            <v>0</v>
          </cell>
        </row>
        <row r="8">
          <cell r="A8">
            <v>2010004</v>
          </cell>
          <cell r="B8" t="str">
            <v>HARD ROCK</v>
          </cell>
          <cell r="C8">
            <v>1</v>
          </cell>
          <cell r="D8" t="str">
            <v>SQM</v>
          </cell>
          <cell r="E8">
            <v>210</v>
          </cell>
          <cell r="G8">
            <v>0</v>
          </cell>
          <cell r="I8">
            <v>0</v>
          </cell>
          <cell r="K8">
            <v>0</v>
          </cell>
          <cell r="M8">
            <v>0</v>
          </cell>
          <cell r="O8">
            <v>0</v>
          </cell>
          <cell r="Q8">
            <v>0</v>
          </cell>
          <cell r="S8">
            <v>0</v>
          </cell>
          <cell r="U8">
            <v>0</v>
          </cell>
          <cell r="W8">
            <v>0</v>
          </cell>
          <cell r="Y8">
            <v>0</v>
          </cell>
          <cell r="Z8">
            <v>39.295999999999999</v>
          </cell>
          <cell r="AA8">
            <v>8252.16</v>
          </cell>
          <cell r="AB8">
            <v>32.216000000000001</v>
          </cell>
          <cell r="AC8">
            <v>6765.3600000000006</v>
          </cell>
          <cell r="AE8">
            <v>0</v>
          </cell>
          <cell r="AG8">
            <v>0</v>
          </cell>
          <cell r="AI8">
            <v>0</v>
          </cell>
          <cell r="AK8">
            <v>0</v>
          </cell>
          <cell r="AM8">
            <v>0</v>
          </cell>
          <cell r="AO8">
            <v>0</v>
          </cell>
          <cell r="AP8">
            <v>71.512</v>
          </cell>
        </row>
        <row r="9">
          <cell r="A9">
            <v>2010005</v>
          </cell>
          <cell r="B9" t="str">
            <v>EXCAVATION SOFT ROCK UP TO 1.5</v>
          </cell>
          <cell r="C9">
            <v>1</v>
          </cell>
          <cell r="D9" t="str">
            <v>CUM</v>
          </cell>
          <cell r="E9">
            <v>100</v>
          </cell>
          <cell r="G9">
            <v>0</v>
          </cell>
          <cell r="I9">
            <v>0</v>
          </cell>
          <cell r="K9">
            <v>0</v>
          </cell>
          <cell r="M9">
            <v>0</v>
          </cell>
          <cell r="O9">
            <v>0</v>
          </cell>
          <cell r="Q9">
            <v>0</v>
          </cell>
          <cell r="S9">
            <v>0</v>
          </cell>
          <cell r="U9">
            <v>0</v>
          </cell>
          <cell r="W9">
            <v>0</v>
          </cell>
          <cell r="Y9">
            <v>0</v>
          </cell>
          <cell r="AA9">
            <v>0</v>
          </cell>
          <cell r="AC9">
            <v>0</v>
          </cell>
          <cell r="AE9">
            <v>0</v>
          </cell>
          <cell r="AG9">
            <v>0</v>
          </cell>
          <cell r="AH9">
            <v>55.241999999999997</v>
          </cell>
          <cell r="AI9">
            <v>5524.2</v>
          </cell>
          <cell r="AK9">
            <v>0</v>
          </cell>
          <cell r="AM9">
            <v>0</v>
          </cell>
          <cell r="AO9">
            <v>0</v>
          </cell>
          <cell r="AP9">
            <v>55.241999999999997</v>
          </cell>
        </row>
        <row r="10">
          <cell r="A10">
            <v>2010006</v>
          </cell>
          <cell r="B10" t="str">
            <v>MANUAL EXCAVATION</v>
          </cell>
          <cell r="C10">
            <v>1</v>
          </cell>
          <cell r="D10" t="str">
            <v>CUM</v>
          </cell>
          <cell r="E10">
            <v>50</v>
          </cell>
          <cell r="G10">
            <v>0</v>
          </cell>
          <cell r="I10">
            <v>0</v>
          </cell>
          <cell r="K10">
            <v>0</v>
          </cell>
          <cell r="M10">
            <v>0</v>
          </cell>
          <cell r="O10">
            <v>0</v>
          </cell>
          <cell r="Q10">
            <v>0</v>
          </cell>
          <cell r="S10">
            <v>0</v>
          </cell>
          <cell r="U10">
            <v>0</v>
          </cell>
          <cell r="W10">
            <v>0</v>
          </cell>
          <cell r="Y10">
            <v>0</v>
          </cell>
          <cell r="AA10">
            <v>0</v>
          </cell>
          <cell r="AB10">
            <v>105.5</v>
          </cell>
          <cell r="AC10">
            <v>5275</v>
          </cell>
          <cell r="AD10">
            <v>30.975000000000001</v>
          </cell>
          <cell r="AE10">
            <v>1548.75</v>
          </cell>
          <cell r="AG10">
            <v>0</v>
          </cell>
          <cell r="AI10">
            <v>0</v>
          </cell>
          <cell r="AJ10">
            <v>-136.47499999999999</v>
          </cell>
          <cell r="AK10">
            <v>-6823.75</v>
          </cell>
          <cell r="AM10">
            <v>0</v>
          </cell>
          <cell r="AO10">
            <v>0</v>
          </cell>
          <cell r="AP10">
            <v>0</v>
          </cell>
        </row>
        <row r="11">
          <cell r="A11">
            <v>2010007</v>
          </cell>
          <cell r="B11" t="str">
            <v>HARD ROCK</v>
          </cell>
          <cell r="C11">
            <v>1</v>
          </cell>
          <cell r="D11" t="str">
            <v>SQM</v>
          </cell>
          <cell r="E11">
            <v>245</v>
          </cell>
          <cell r="G11">
            <v>0</v>
          </cell>
          <cell r="I11">
            <v>0</v>
          </cell>
          <cell r="K11">
            <v>0</v>
          </cell>
          <cell r="M11">
            <v>0</v>
          </cell>
          <cell r="O11">
            <v>0</v>
          </cell>
          <cell r="Q11">
            <v>0</v>
          </cell>
          <cell r="S11">
            <v>0</v>
          </cell>
          <cell r="U11">
            <v>0</v>
          </cell>
          <cell r="W11">
            <v>0</v>
          </cell>
          <cell r="Y11">
            <v>0</v>
          </cell>
          <cell r="AA11">
            <v>0</v>
          </cell>
          <cell r="AB11">
            <v>182.036</v>
          </cell>
          <cell r="AC11">
            <v>44598.82</v>
          </cell>
          <cell r="AD11">
            <v>14.13</v>
          </cell>
          <cell r="AE11">
            <v>3461.8500000000004</v>
          </cell>
          <cell r="AG11">
            <v>0</v>
          </cell>
          <cell r="AI11">
            <v>0</v>
          </cell>
          <cell r="AK11">
            <v>0</v>
          </cell>
          <cell r="AM11">
            <v>0</v>
          </cell>
          <cell r="AO11">
            <v>0</v>
          </cell>
          <cell r="AP11">
            <v>196.166</v>
          </cell>
        </row>
        <row r="12">
          <cell r="A12">
            <v>2010010</v>
          </cell>
          <cell r="B12" t="str">
            <v>EXC TRAP DRAIN</v>
          </cell>
          <cell r="C12">
            <v>1</v>
          </cell>
          <cell r="D12" t="str">
            <v>SQM</v>
          </cell>
          <cell r="E12">
            <v>70</v>
          </cell>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P12">
            <v>0</v>
          </cell>
        </row>
        <row r="13">
          <cell r="A13">
            <v>2014001</v>
          </cell>
          <cell r="B13" t="str">
            <v>BACK FILL</v>
          </cell>
          <cell r="C13">
            <v>1</v>
          </cell>
          <cell r="D13" t="str">
            <v>CUM</v>
          </cell>
          <cell r="E13">
            <v>20</v>
          </cell>
          <cell r="G13">
            <v>0</v>
          </cell>
          <cell r="I13">
            <v>0</v>
          </cell>
          <cell r="K13">
            <v>0</v>
          </cell>
          <cell r="M13">
            <v>0</v>
          </cell>
          <cell r="O13">
            <v>0</v>
          </cell>
          <cell r="Q13">
            <v>0</v>
          </cell>
          <cell r="S13">
            <v>0</v>
          </cell>
          <cell r="T13">
            <v>776.154</v>
          </cell>
          <cell r="U13">
            <v>15523.08</v>
          </cell>
          <cell r="W13">
            <v>0</v>
          </cell>
          <cell r="Y13">
            <v>0</v>
          </cell>
          <cell r="Z13">
            <v>52.174999999999997</v>
          </cell>
          <cell r="AA13">
            <v>1043.5</v>
          </cell>
          <cell r="AC13">
            <v>0</v>
          </cell>
          <cell r="AE13">
            <v>0</v>
          </cell>
          <cell r="AG13">
            <v>0</v>
          </cell>
          <cell r="AI13">
            <v>0</v>
          </cell>
          <cell r="AK13">
            <v>0</v>
          </cell>
          <cell r="AL13">
            <v>530.92999999999995</v>
          </cell>
          <cell r="AM13">
            <v>10618.599999999999</v>
          </cell>
          <cell r="AN13">
            <v>51.423999999999999</v>
          </cell>
          <cell r="AO13">
            <v>1028.48</v>
          </cell>
          <cell r="AP13">
            <v>1410.683</v>
          </cell>
        </row>
        <row r="14">
          <cell r="A14">
            <v>2015001</v>
          </cell>
          <cell r="B14" t="str">
            <v>B/F BORROW EARTH</v>
          </cell>
          <cell r="C14">
            <v>1</v>
          </cell>
          <cell r="D14" t="str">
            <v>CUM</v>
          </cell>
          <cell r="E14">
            <v>58</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P14">
            <v>0</v>
          </cell>
        </row>
        <row r="15">
          <cell r="A15">
            <v>2015002</v>
          </cell>
          <cell r="B15" t="str">
            <v>SAND FILL</v>
          </cell>
          <cell r="C15">
            <v>1</v>
          </cell>
          <cell r="D15" t="str">
            <v>SQM</v>
          </cell>
          <cell r="E15">
            <v>200</v>
          </cell>
          <cell r="G15">
            <v>0</v>
          </cell>
          <cell r="I15">
            <v>0</v>
          </cell>
          <cell r="K15">
            <v>0</v>
          </cell>
          <cell r="M15">
            <v>0</v>
          </cell>
          <cell r="O15">
            <v>0</v>
          </cell>
          <cell r="Q15">
            <v>0</v>
          </cell>
          <cell r="R15">
            <v>261.86</v>
          </cell>
          <cell r="S15">
            <v>52372</v>
          </cell>
          <cell r="T15">
            <v>41.76</v>
          </cell>
          <cell r="U15">
            <v>8352</v>
          </cell>
          <cell r="V15">
            <v>99.49</v>
          </cell>
          <cell r="W15">
            <v>19898</v>
          </cell>
          <cell r="X15">
            <v>9.5860000000000003</v>
          </cell>
          <cell r="Y15">
            <v>1917.2</v>
          </cell>
          <cell r="Z15">
            <v>21.506</v>
          </cell>
          <cell r="AA15">
            <v>4301.2</v>
          </cell>
          <cell r="AB15">
            <v>30.954999999999998</v>
          </cell>
          <cell r="AC15">
            <v>6191</v>
          </cell>
          <cell r="AD15">
            <v>43.137</v>
          </cell>
          <cell r="AE15">
            <v>8627.4</v>
          </cell>
          <cell r="AF15">
            <v>3</v>
          </cell>
          <cell r="AG15">
            <v>600</v>
          </cell>
          <cell r="AI15">
            <v>0</v>
          </cell>
          <cell r="AK15">
            <v>0</v>
          </cell>
          <cell r="AL15">
            <v>21.148</v>
          </cell>
          <cell r="AM15">
            <v>4229.6000000000004</v>
          </cell>
          <cell r="AN15">
            <v>7.9569999999999999</v>
          </cell>
          <cell r="AO15">
            <v>1591.3999999999999</v>
          </cell>
          <cell r="AP15">
            <v>540.399</v>
          </cell>
        </row>
        <row r="16">
          <cell r="A16">
            <v>2060001</v>
          </cell>
          <cell r="B16" t="str">
            <v>PCC 1:5:10</v>
          </cell>
          <cell r="C16">
            <v>1</v>
          </cell>
          <cell r="D16" t="str">
            <v>SQM</v>
          </cell>
          <cell r="E16">
            <v>750</v>
          </cell>
          <cell r="F16">
            <v>20.28</v>
          </cell>
          <cell r="G16">
            <v>15210</v>
          </cell>
          <cell r="H16">
            <v>7.8840000000000003</v>
          </cell>
          <cell r="I16">
            <v>5913</v>
          </cell>
          <cell r="J16">
            <v>4.415</v>
          </cell>
          <cell r="K16">
            <v>3311.25</v>
          </cell>
          <cell r="L16">
            <v>4.3849999999999998</v>
          </cell>
          <cell r="M16">
            <v>3288.75</v>
          </cell>
          <cell r="N16">
            <v>1.714</v>
          </cell>
          <cell r="O16">
            <v>1285.5</v>
          </cell>
          <cell r="P16">
            <v>1.617</v>
          </cell>
          <cell r="Q16">
            <v>1212.75</v>
          </cell>
          <cell r="R16">
            <v>8.0830000000000002</v>
          </cell>
          <cell r="S16">
            <v>6062.25</v>
          </cell>
          <cell r="T16">
            <v>28.702999999999999</v>
          </cell>
          <cell r="U16">
            <v>21527.25</v>
          </cell>
          <cell r="V16">
            <v>32.631</v>
          </cell>
          <cell r="W16">
            <v>24473.25</v>
          </cell>
          <cell r="X16">
            <v>10.64</v>
          </cell>
          <cell r="Y16">
            <v>7980</v>
          </cell>
          <cell r="Z16">
            <v>8.3879999999999999</v>
          </cell>
          <cell r="AA16">
            <v>6291</v>
          </cell>
          <cell r="AB16">
            <v>6.6310000000000002</v>
          </cell>
          <cell r="AC16">
            <v>4973.25</v>
          </cell>
          <cell r="AD16">
            <v>5.0919999999999996</v>
          </cell>
          <cell r="AE16">
            <v>3818.9999999999995</v>
          </cell>
          <cell r="AF16">
            <v>2.1070000000000002</v>
          </cell>
          <cell r="AG16">
            <v>1580.2500000000002</v>
          </cell>
          <cell r="AH16">
            <v>3.331</v>
          </cell>
          <cell r="AI16">
            <v>2498.25</v>
          </cell>
          <cell r="AJ16">
            <v>1.659</v>
          </cell>
          <cell r="AK16">
            <v>1244.25</v>
          </cell>
          <cell r="AL16">
            <v>7.649</v>
          </cell>
          <cell r="AM16">
            <v>5736.75</v>
          </cell>
          <cell r="AN16">
            <v>3.8439999999999999</v>
          </cell>
          <cell r="AO16">
            <v>2883</v>
          </cell>
          <cell r="AP16">
            <v>159.05299999999997</v>
          </cell>
        </row>
        <row r="17">
          <cell r="A17">
            <v>2060002</v>
          </cell>
          <cell r="B17" t="str">
            <v>PCC 1:4:8</v>
          </cell>
          <cell r="C17">
            <v>1</v>
          </cell>
          <cell r="D17" t="str">
            <v>SQM</v>
          </cell>
          <cell r="E17">
            <v>775</v>
          </cell>
          <cell r="F17">
            <v>14.25</v>
          </cell>
          <cell r="G17">
            <v>11043.75</v>
          </cell>
          <cell r="H17">
            <v>52.866999999999997</v>
          </cell>
          <cell r="I17">
            <v>40971.924999999996</v>
          </cell>
          <cell r="J17">
            <v>13.54</v>
          </cell>
          <cell r="K17">
            <v>10493.5</v>
          </cell>
          <cell r="L17">
            <v>3.7050000000000001</v>
          </cell>
          <cell r="M17">
            <v>2871.375</v>
          </cell>
          <cell r="N17">
            <v>4.2430000000000003</v>
          </cell>
          <cell r="O17">
            <v>3288.3250000000003</v>
          </cell>
          <cell r="P17">
            <v>1.1399999999999999</v>
          </cell>
          <cell r="Q17">
            <v>883.49999999999989</v>
          </cell>
          <cell r="S17">
            <v>0</v>
          </cell>
          <cell r="U17">
            <v>0</v>
          </cell>
          <cell r="V17">
            <v>2.5099999999999998</v>
          </cell>
          <cell r="W17">
            <v>1945.2499999999998</v>
          </cell>
          <cell r="Y17">
            <v>0</v>
          </cell>
          <cell r="Z17">
            <v>13.02</v>
          </cell>
          <cell r="AA17">
            <v>10090.5</v>
          </cell>
          <cell r="AB17">
            <v>17</v>
          </cell>
          <cell r="AC17">
            <v>13175</v>
          </cell>
          <cell r="AE17">
            <v>0</v>
          </cell>
          <cell r="AF17">
            <v>3.45</v>
          </cell>
          <cell r="AG17">
            <v>2673.75</v>
          </cell>
          <cell r="AI17">
            <v>0</v>
          </cell>
          <cell r="AJ17">
            <v>42.625999999999998</v>
          </cell>
          <cell r="AK17">
            <v>33035.15</v>
          </cell>
          <cell r="AL17">
            <v>0.66</v>
          </cell>
          <cell r="AM17">
            <v>511.5</v>
          </cell>
          <cell r="AN17">
            <v>1.282</v>
          </cell>
          <cell r="AO17">
            <v>993.55000000000007</v>
          </cell>
          <cell r="AP17">
            <v>170.29299999999998</v>
          </cell>
        </row>
        <row r="18">
          <cell r="A18">
            <v>2060003</v>
          </cell>
          <cell r="B18" t="str">
            <v>PCC M10</v>
          </cell>
          <cell r="C18">
            <v>1</v>
          </cell>
          <cell r="D18" t="str">
            <v>CUM</v>
          </cell>
          <cell r="E18">
            <v>800</v>
          </cell>
          <cell r="G18">
            <v>0</v>
          </cell>
          <cell r="I18">
            <v>0</v>
          </cell>
          <cell r="K18">
            <v>0</v>
          </cell>
          <cell r="M18">
            <v>0</v>
          </cell>
          <cell r="O18">
            <v>0</v>
          </cell>
          <cell r="Q18">
            <v>0</v>
          </cell>
          <cell r="S18">
            <v>0</v>
          </cell>
          <cell r="U18">
            <v>0</v>
          </cell>
          <cell r="W18">
            <v>0</v>
          </cell>
          <cell r="Y18">
            <v>0</v>
          </cell>
          <cell r="AA18">
            <v>0</v>
          </cell>
          <cell r="AC18">
            <v>0</v>
          </cell>
          <cell r="AE18">
            <v>0</v>
          </cell>
          <cell r="AF18">
            <v>25.094000000000001</v>
          </cell>
          <cell r="AG18">
            <v>20075.2</v>
          </cell>
          <cell r="AI18">
            <v>0</v>
          </cell>
          <cell r="AJ18">
            <v>31.5</v>
          </cell>
          <cell r="AK18">
            <v>25200</v>
          </cell>
          <cell r="AL18">
            <v>94.361000000000004</v>
          </cell>
          <cell r="AM18">
            <v>75488.800000000003</v>
          </cell>
          <cell r="AN18">
            <v>5.12</v>
          </cell>
          <cell r="AO18">
            <v>4096</v>
          </cell>
          <cell r="AP18">
            <v>156.07500000000002</v>
          </cell>
        </row>
        <row r="19">
          <cell r="A19">
            <v>2060004</v>
          </cell>
          <cell r="B19" t="str">
            <v>RCC UPTO 5.0 M</v>
          </cell>
          <cell r="C19">
            <v>1</v>
          </cell>
          <cell r="D19" t="str">
            <v>CUM</v>
          </cell>
          <cell r="E19">
            <v>825</v>
          </cell>
          <cell r="F19">
            <v>25.231999999999999</v>
          </cell>
          <cell r="G19">
            <v>20816.399999999998</v>
          </cell>
          <cell r="H19">
            <v>171.10499999999999</v>
          </cell>
          <cell r="I19">
            <v>141161.625</v>
          </cell>
          <cell r="J19">
            <v>17.186</v>
          </cell>
          <cell r="K19">
            <v>14178.45</v>
          </cell>
          <cell r="L19">
            <v>79.147999999999996</v>
          </cell>
          <cell r="M19">
            <v>65297.1</v>
          </cell>
          <cell r="N19">
            <v>4.327</v>
          </cell>
          <cell r="O19">
            <v>3569.7750000000001</v>
          </cell>
          <cell r="P19">
            <v>106.298</v>
          </cell>
          <cell r="Q19">
            <v>87695.85</v>
          </cell>
          <cell r="R19">
            <v>132.26900000000001</v>
          </cell>
          <cell r="S19">
            <v>109121.925</v>
          </cell>
          <cell r="T19">
            <v>87.902000000000001</v>
          </cell>
          <cell r="U19">
            <v>72519.149999999994</v>
          </cell>
          <cell r="V19">
            <v>97.686000000000007</v>
          </cell>
          <cell r="W19">
            <v>80590.950000000012</v>
          </cell>
          <cell r="X19">
            <v>53.58</v>
          </cell>
          <cell r="Y19">
            <v>44203.5</v>
          </cell>
          <cell r="Z19">
            <v>117.19</v>
          </cell>
          <cell r="AA19">
            <v>96681.75</v>
          </cell>
          <cell r="AB19">
            <v>38.161999999999999</v>
          </cell>
          <cell r="AC19">
            <v>31483.649999999998</v>
          </cell>
          <cell r="AD19">
            <v>23.080000000000002</v>
          </cell>
          <cell r="AE19">
            <v>19041</v>
          </cell>
          <cell r="AF19">
            <v>8.3219999999999992</v>
          </cell>
          <cell r="AG19">
            <v>6865.65</v>
          </cell>
          <cell r="AH19">
            <v>74.64</v>
          </cell>
          <cell r="AI19">
            <v>61578</v>
          </cell>
          <cell r="AJ19">
            <v>15.242000000000001</v>
          </cell>
          <cell r="AK19">
            <v>12574.650000000001</v>
          </cell>
          <cell r="AL19">
            <v>56.042000000000002</v>
          </cell>
          <cell r="AM19">
            <v>46234.65</v>
          </cell>
          <cell r="AN19">
            <v>9.4969999999999999</v>
          </cell>
          <cell r="AO19">
            <v>7835.0249999999996</v>
          </cell>
          <cell r="AP19">
            <v>1116.9080000000004</v>
          </cell>
        </row>
        <row r="20">
          <cell r="A20">
            <v>2060005</v>
          </cell>
          <cell r="B20" t="str">
            <v>RCC ABOVE 5.0</v>
          </cell>
          <cell r="C20">
            <v>1</v>
          </cell>
          <cell r="D20" t="str">
            <v>CUM</v>
          </cell>
          <cell r="E20">
            <v>875</v>
          </cell>
          <cell r="G20">
            <v>0</v>
          </cell>
          <cell r="I20">
            <v>0</v>
          </cell>
          <cell r="K20">
            <v>0</v>
          </cell>
          <cell r="M20">
            <v>0</v>
          </cell>
          <cell r="O20">
            <v>0</v>
          </cell>
          <cell r="Q20">
            <v>0</v>
          </cell>
          <cell r="S20">
            <v>0</v>
          </cell>
          <cell r="U20">
            <v>0</v>
          </cell>
          <cell r="V20">
            <v>31.04</v>
          </cell>
          <cell r="W20">
            <v>27160</v>
          </cell>
          <cell r="Y20">
            <v>0</v>
          </cell>
          <cell r="Z20">
            <v>0.91500000000000004</v>
          </cell>
          <cell r="AA20">
            <v>800.625</v>
          </cell>
          <cell r="AB20">
            <v>1.2250000000000001</v>
          </cell>
          <cell r="AC20">
            <v>1071.875</v>
          </cell>
          <cell r="AD20">
            <v>8.1869999999999994</v>
          </cell>
          <cell r="AE20">
            <v>7163.6249999999991</v>
          </cell>
          <cell r="AF20">
            <v>3.5910000000000002</v>
          </cell>
          <cell r="AG20">
            <v>3142.125</v>
          </cell>
          <cell r="AI20">
            <v>0</v>
          </cell>
          <cell r="AJ20">
            <v>7.9969999999999999</v>
          </cell>
          <cell r="AK20">
            <v>6997.375</v>
          </cell>
          <cell r="AM20">
            <v>0</v>
          </cell>
          <cell r="AO20">
            <v>0</v>
          </cell>
          <cell r="AP20">
            <v>52.954999999999998</v>
          </cell>
        </row>
        <row r="21">
          <cell r="A21">
            <v>2060007</v>
          </cell>
          <cell r="B21" t="str">
            <v>CON FOR CROSSING ETC.</v>
          </cell>
          <cell r="C21">
            <v>1</v>
          </cell>
          <cell r="D21" t="str">
            <v>CUM</v>
          </cell>
          <cell r="E21">
            <v>900</v>
          </cell>
          <cell r="G21">
            <v>0</v>
          </cell>
          <cell r="I21">
            <v>0</v>
          </cell>
          <cell r="K21">
            <v>0</v>
          </cell>
          <cell r="M21">
            <v>0</v>
          </cell>
          <cell r="O21">
            <v>0</v>
          </cell>
          <cell r="Q21">
            <v>0</v>
          </cell>
          <cell r="S21">
            <v>0</v>
          </cell>
          <cell r="U21">
            <v>0</v>
          </cell>
          <cell r="W21">
            <v>0</v>
          </cell>
          <cell r="Y21">
            <v>0</v>
          </cell>
          <cell r="AA21">
            <v>0</v>
          </cell>
          <cell r="AB21">
            <v>3.492</v>
          </cell>
          <cell r="AC21">
            <v>3142.8</v>
          </cell>
          <cell r="AD21">
            <v>21.228000000000002</v>
          </cell>
          <cell r="AE21">
            <v>19105.2</v>
          </cell>
          <cell r="AG21">
            <v>0</v>
          </cell>
          <cell r="AH21">
            <v>10.683</v>
          </cell>
          <cell r="AI21">
            <v>9614.7000000000007</v>
          </cell>
          <cell r="AK21">
            <v>0</v>
          </cell>
          <cell r="AM21">
            <v>0</v>
          </cell>
          <cell r="AO21">
            <v>0</v>
          </cell>
          <cell r="AP21">
            <v>35.403000000000006</v>
          </cell>
        </row>
        <row r="22">
          <cell r="A22">
            <v>2060008</v>
          </cell>
          <cell r="B22" t="str">
            <v>COPING</v>
          </cell>
          <cell r="C22">
            <v>1</v>
          </cell>
          <cell r="D22" t="str">
            <v>RM</v>
          </cell>
          <cell r="E22">
            <v>65</v>
          </cell>
          <cell r="G22">
            <v>0</v>
          </cell>
          <cell r="I22">
            <v>0</v>
          </cell>
          <cell r="K22">
            <v>0</v>
          </cell>
          <cell r="M22">
            <v>0</v>
          </cell>
          <cell r="O22">
            <v>0</v>
          </cell>
          <cell r="Q22">
            <v>0</v>
          </cell>
          <cell r="S22">
            <v>0</v>
          </cell>
          <cell r="T22">
            <v>850.28</v>
          </cell>
          <cell r="U22">
            <v>55268.2</v>
          </cell>
          <cell r="V22">
            <v>31.068999999999999</v>
          </cell>
          <cell r="W22">
            <v>2019.4849999999999</v>
          </cell>
          <cell r="Y22">
            <v>0</v>
          </cell>
          <cell r="AA22">
            <v>0</v>
          </cell>
          <cell r="AC22">
            <v>0</v>
          </cell>
          <cell r="AE22">
            <v>0</v>
          </cell>
          <cell r="AG22">
            <v>0</v>
          </cell>
          <cell r="AI22">
            <v>0</v>
          </cell>
          <cell r="AK22">
            <v>0</v>
          </cell>
          <cell r="AL22">
            <v>-63.6</v>
          </cell>
          <cell r="AM22">
            <v>-4134</v>
          </cell>
          <cell r="AO22">
            <v>0</v>
          </cell>
          <cell r="AP22">
            <v>817.74899999999991</v>
          </cell>
        </row>
        <row r="23">
          <cell r="A23">
            <v>2060009</v>
          </cell>
          <cell r="B23" t="str">
            <v>25MM SCREED</v>
          </cell>
          <cell r="C23">
            <v>1</v>
          </cell>
          <cell r="D23" t="str">
            <v>CUM</v>
          </cell>
          <cell r="E23">
            <v>45</v>
          </cell>
          <cell r="G23">
            <v>0</v>
          </cell>
          <cell r="I23">
            <v>0</v>
          </cell>
          <cell r="K23">
            <v>0</v>
          </cell>
          <cell r="M23">
            <v>0</v>
          </cell>
          <cell r="O23">
            <v>0</v>
          </cell>
          <cell r="Q23">
            <v>0</v>
          </cell>
          <cell r="S23">
            <v>0</v>
          </cell>
          <cell r="U23">
            <v>0</v>
          </cell>
          <cell r="W23">
            <v>0</v>
          </cell>
          <cell r="Y23">
            <v>0</v>
          </cell>
          <cell r="AA23">
            <v>0</v>
          </cell>
          <cell r="AB23">
            <v>967.53300000000002</v>
          </cell>
          <cell r="AC23">
            <v>43538.985000000001</v>
          </cell>
          <cell r="AD23">
            <v>359.98</v>
          </cell>
          <cell r="AE23">
            <v>16199.1</v>
          </cell>
          <cell r="AG23">
            <v>0</v>
          </cell>
          <cell r="AH23">
            <v>155.29</v>
          </cell>
          <cell r="AI23">
            <v>6988.0499999999993</v>
          </cell>
          <cell r="AK23">
            <v>0</v>
          </cell>
          <cell r="AM23">
            <v>0</v>
          </cell>
          <cell r="AO23">
            <v>0</v>
          </cell>
          <cell r="AP23">
            <v>1482.8029999999999</v>
          </cell>
        </row>
        <row r="24">
          <cell r="A24">
            <v>2060011</v>
          </cell>
          <cell r="B24" t="str">
            <v>CINDER</v>
          </cell>
          <cell r="C24">
            <v>1</v>
          </cell>
          <cell r="D24" t="str">
            <v>SQM</v>
          </cell>
          <cell r="E24">
            <v>40</v>
          </cell>
          <cell r="G24">
            <v>0</v>
          </cell>
          <cell r="I24">
            <v>0</v>
          </cell>
          <cell r="K24">
            <v>0</v>
          </cell>
          <cell r="M24">
            <v>0</v>
          </cell>
          <cell r="O24">
            <v>0</v>
          </cell>
          <cell r="Q24">
            <v>0</v>
          </cell>
          <cell r="S24">
            <v>0</v>
          </cell>
          <cell r="U24">
            <v>0</v>
          </cell>
          <cell r="W24">
            <v>0</v>
          </cell>
          <cell r="Y24">
            <v>0</v>
          </cell>
          <cell r="Z24">
            <v>29.26</v>
          </cell>
          <cell r="AA24">
            <v>1170.4000000000001</v>
          </cell>
          <cell r="AC24">
            <v>0</v>
          </cell>
          <cell r="AE24">
            <v>0</v>
          </cell>
          <cell r="AG24">
            <v>0</v>
          </cell>
          <cell r="AI24">
            <v>0</v>
          </cell>
          <cell r="AK24">
            <v>0</v>
          </cell>
          <cell r="AM24">
            <v>0</v>
          </cell>
          <cell r="AO24">
            <v>0</v>
          </cell>
          <cell r="AP24">
            <v>29.26</v>
          </cell>
        </row>
        <row r="25">
          <cell r="A25">
            <v>2060015</v>
          </cell>
          <cell r="B25" t="str">
            <v>PRECAST</v>
          </cell>
          <cell r="C25">
            <v>1</v>
          </cell>
          <cell r="D25" t="str">
            <v>NO</v>
          </cell>
          <cell r="E25">
            <v>90</v>
          </cell>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P25">
            <v>0</v>
          </cell>
        </row>
        <row r="26">
          <cell r="A26">
            <v>2060018</v>
          </cell>
          <cell r="B26" t="str">
            <v>CINDER</v>
          </cell>
          <cell r="C26">
            <v>1</v>
          </cell>
          <cell r="D26" t="str">
            <v>CUM</v>
          </cell>
          <cell r="E26">
            <v>475</v>
          </cell>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P26">
            <v>0</v>
          </cell>
        </row>
        <row r="27">
          <cell r="A27">
            <v>2060020</v>
          </cell>
          <cell r="B27" t="str">
            <v>TRAP DRAIN</v>
          </cell>
          <cell r="C27">
            <v>1</v>
          </cell>
          <cell r="D27" t="str">
            <v>CUM</v>
          </cell>
          <cell r="E27">
            <v>925</v>
          </cell>
          <cell r="G27">
            <v>0</v>
          </cell>
          <cell r="I27">
            <v>0</v>
          </cell>
          <cell r="K27">
            <v>0</v>
          </cell>
          <cell r="M27">
            <v>0</v>
          </cell>
          <cell r="O27">
            <v>0</v>
          </cell>
          <cell r="Q27">
            <v>0</v>
          </cell>
          <cell r="S27">
            <v>0</v>
          </cell>
          <cell r="U27">
            <v>0</v>
          </cell>
          <cell r="W27">
            <v>0</v>
          </cell>
          <cell r="Y27">
            <v>0</v>
          </cell>
          <cell r="AA27">
            <v>0</v>
          </cell>
          <cell r="AC27">
            <v>0</v>
          </cell>
          <cell r="AE27">
            <v>0</v>
          </cell>
          <cell r="AG27">
            <v>0</v>
          </cell>
          <cell r="AH27">
            <v>74.881</v>
          </cell>
          <cell r="AI27">
            <v>69264.925000000003</v>
          </cell>
          <cell r="AJ27">
            <v>87.497</v>
          </cell>
          <cell r="AK27">
            <v>80934.725000000006</v>
          </cell>
          <cell r="AL27">
            <v>24.01</v>
          </cell>
          <cell r="AM27">
            <v>22209.25</v>
          </cell>
          <cell r="AO27">
            <v>0</v>
          </cell>
          <cell r="AP27">
            <v>186.38799999999998</v>
          </cell>
        </row>
        <row r="28">
          <cell r="A28">
            <v>2100001</v>
          </cell>
          <cell r="B28" t="str">
            <v>REINFORCEMENT</v>
          </cell>
          <cell r="C28">
            <v>1</v>
          </cell>
          <cell r="D28" t="str">
            <v>MT</v>
          </cell>
          <cell r="E28">
            <v>1450</v>
          </cell>
          <cell r="G28">
            <v>0</v>
          </cell>
          <cell r="H28">
            <v>39.359000000000002</v>
          </cell>
          <cell r="I28">
            <v>57070.55</v>
          </cell>
          <cell r="J28">
            <v>3.9889999999999999</v>
          </cell>
          <cell r="K28">
            <v>5784.05</v>
          </cell>
          <cell r="L28">
            <v>6.1150000000000002</v>
          </cell>
          <cell r="M28">
            <v>8866.75</v>
          </cell>
          <cell r="N28">
            <v>2.282</v>
          </cell>
          <cell r="O28">
            <v>3308.9</v>
          </cell>
          <cell r="P28">
            <v>8.6449999999999996</v>
          </cell>
          <cell r="Q28">
            <v>12535.25</v>
          </cell>
          <cell r="R28">
            <v>5.88</v>
          </cell>
          <cell r="S28">
            <v>8526</v>
          </cell>
          <cell r="T28">
            <v>5.3410000000000002</v>
          </cell>
          <cell r="U28">
            <v>7744.4500000000007</v>
          </cell>
          <cell r="V28">
            <v>9.9019999999999992</v>
          </cell>
          <cell r="W28">
            <v>14357.9</v>
          </cell>
          <cell r="X28">
            <v>4.4870000000000001</v>
          </cell>
          <cell r="Y28">
            <v>6506.1500000000005</v>
          </cell>
          <cell r="Z28">
            <v>5.5830000000000002</v>
          </cell>
          <cell r="AA28">
            <v>8095.35</v>
          </cell>
          <cell r="AB28">
            <v>1.907</v>
          </cell>
          <cell r="AC28">
            <v>2765.15</v>
          </cell>
          <cell r="AD28">
            <v>5.0279999999999996</v>
          </cell>
          <cell r="AE28">
            <v>7290.5999999999995</v>
          </cell>
          <cell r="AF28">
            <v>1.573</v>
          </cell>
          <cell r="AG28">
            <v>2280.85</v>
          </cell>
          <cell r="AH28">
            <v>0.17399999999999999</v>
          </cell>
          <cell r="AI28">
            <v>252.29999999999998</v>
          </cell>
          <cell r="AJ28">
            <v>1.218</v>
          </cell>
          <cell r="AK28">
            <v>1766.1</v>
          </cell>
          <cell r="AL28">
            <v>4.05</v>
          </cell>
          <cell r="AM28">
            <v>5872.5</v>
          </cell>
          <cell r="AN28">
            <v>16.795999999999999</v>
          </cell>
          <cell r="AO28">
            <v>24354.2</v>
          </cell>
          <cell r="AP28">
            <v>122.32899999999998</v>
          </cell>
        </row>
        <row r="29">
          <cell r="A29">
            <v>2120001</v>
          </cell>
          <cell r="B29" t="str">
            <v>FW F/R UPTO PLINTH</v>
          </cell>
          <cell r="C29">
            <v>1</v>
          </cell>
          <cell r="D29" t="str">
            <v>SQM</v>
          </cell>
          <cell r="E29">
            <v>40</v>
          </cell>
          <cell r="G29">
            <v>0</v>
          </cell>
          <cell r="H29">
            <v>571.12099999999998</v>
          </cell>
          <cell r="I29">
            <v>22844.84</v>
          </cell>
          <cell r="K29">
            <v>0</v>
          </cell>
          <cell r="L29">
            <v>187.14599999999999</v>
          </cell>
          <cell r="M29">
            <v>7485.8399999999992</v>
          </cell>
          <cell r="O29">
            <v>0</v>
          </cell>
          <cell r="Q29">
            <v>0</v>
          </cell>
          <cell r="R29">
            <v>63.63</v>
          </cell>
          <cell r="S29">
            <v>2545.2000000000003</v>
          </cell>
          <cell r="T29">
            <v>90.293999999999997</v>
          </cell>
          <cell r="U29">
            <v>3611.7599999999998</v>
          </cell>
          <cell r="V29">
            <v>64.206999999999994</v>
          </cell>
          <cell r="W29">
            <v>2568.2799999999997</v>
          </cell>
          <cell r="X29">
            <v>126.03700000000001</v>
          </cell>
          <cell r="Y29">
            <v>5041.4800000000005</v>
          </cell>
          <cell r="Z29">
            <v>160.541</v>
          </cell>
          <cell r="AA29">
            <v>6421.6399999999994</v>
          </cell>
          <cell r="AB29">
            <v>42.798999999999999</v>
          </cell>
          <cell r="AC29">
            <v>1711.96</v>
          </cell>
          <cell r="AD29">
            <v>78.944999999999993</v>
          </cell>
          <cell r="AE29">
            <v>3157.7999999999997</v>
          </cell>
          <cell r="AF29">
            <v>87.16</v>
          </cell>
          <cell r="AG29">
            <v>3486.3999999999996</v>
          </cell>
          <cell r="AH29">
            <v>61.16</v>
          </cell>
          <cell r="AI29">
            <v>2446.3999999999996</v>
          </cell>
          <cell r="AJ29">
            <v>45</v>
          </cell>
          <cell r="AK29">
            <v>1800</v>
          </cell>
          <cell r="AL29">
            <v>508.78</v>
          </cell>
          <cell r="AM29">
            <v>20351.199999999997</v>
          </cell>
          <cell r="AN29">
            <v>12.4</v>
          </cell>
          <cell r="AO29">
            <v>496</v>
          </cell>
          <cell r="AP29">
            <v>2099.2199999999998</v>
          </cell>
        </row>
        <row r="30">
          <cell r="A30">
            <v>2120002</v>
          </cell>
          <cell r="B30" t="str">
            <v>FW F/R ABOVE PLINTH</v>
          </cell>
          <cell r="C30">
            <v>1</v>
          </cell>
          <cell r="D30" t="str">
            <v>SQM</v>
          </cell>
          <cell r="E30">
            <v>50</v>
          </cell>
          <cell r="G30">
            <v>0</v>
          </cell>
          <cell r="H30">
            <v>112.34699999999999</v>
          </cell>
          <cell r="I30">
            <v>5617.3499999999995</v>
          </cell>
          <cell r="J30">
            <v>150.68899999999999</v>
          </cell>
          <cell r="K30">
            <v>7534.45</v>
          </cell>
          <cell r="L30">
            <v>314.40899999999999</v>
          </cell>
          <cell r="M30">
            <v>15720.449999999999</v>
          </cell>
          <cell r="N30">
            <v>7.931</v>
          </cell>
          <cell r="O30">
            <v>396.55</v>
          </cell>
          <cell r="P30">
            <v>547.82000000000005</v>
          </cell>
          <cell r="Q30">
            <v>27391.000000000004</v>
          </cell>
          <cell r="R30">
            <v>811.31299999999999</v>
          </cell>
          <cell r="S30">
            <v>40565.65</v>
          </cell>
          <cell r="T30">
            <v>1000.146</v>
          </cell>
          <cell r="U30">
            <v>50007.299999999996</v>
          </cell>
          <cell r="V30">
            <v>599.36300000000006</v>
          </cell>
          <cell r="W30">
            <v>29968.15</v>
          </cell>
          <cell r="X30">
            <v>78.599000000000004</v>
          </cell>
          <cell r="Y30">
            <v>3929.9500000000003</v>
          </cell>
          <cell r="Z30">
            <v>30.608000000000001</v>
          </cell>
          <cell r="AA30">
            <v>1530.4</v>
          </cell>
          <cell r="AB30">
            <v>89.796000000000006</v>
          </cell>
          <cell r="AC30">
            <v>4489.8</v>
          </cell>
          <cell r="AD30">
            <v>156.37</v>
          </cell>
          <cell r="AE30">
            <v>7818.5</v>
          </cell>
          <cell r="AF30">
            <v>70.914000000000001</v>
          </cell>
          <cell r="AG30">
            <v>3545.7000000000003</v>
          </cell>
          <cell r="AI30">
            <v>0</v>
          </cell>
          <cell r="AK30">
            <v>0</v>
          </cell>
          <cell r="AM30">
            <v>0</v>
          </cell>
          <cell r="AO30">
            <v>0</v>
          </cell>
          <cell r="AP30">
            <v>3970.3050000000003</v>
          </cell>
        </row>
        <row r="31">
          <cell r="A31">
            <v>2120003</v>
          </cell>
          <cell r="B31" t="str">
            <v>FW MAKING RUNNERS</v>
          </cell>
          <cell r="C31">
            <v>1</v>
          </cell>
          <cell r="D31" t="str">
            <v>SQM</v>
          </cell>
          <cell r="E31">
            <v>35</v>
          </cell>
          <cell r="G31">
            <v>0</v>
          </cell>
          <cell r="H31">
            <v>53.124000000000002</v>
          </cell>
          <cell r="I31">
            <v>1859.3400000000001</v>
          </cell>
          <cell r="J31">
            <v>287.52699999999999</v>
          </cell>
          <cell r="K31">
            <v>10063.445</v>
          </cell>
          <cell r="L31">
            <v>74.688000000000002</v>
          </cell>
          <cell r="M31">
            <v>2614.08</v>
          </cell>
          <cell r="N31">
            <v>15.132999999999999</v>
          </cell>
          <cell r="O31">
            <v>529.65499999999997</v>
          </cell>
          <cell r="P31">
            <v>151.91900000000001</v>
          </cell>
          <cell r="Q31">
            <v>5317.165</v>
          </cell>
          <cell r="R31">
            <v>217.35499999999999</v>
          </cell>
          <cell r="S31">
            <v>7607.4249999999993</v>
          </cell>
          <cell r="T31">
            <v>245.87299999999999</v>
          </cell>
          <cell r="U31">
            <v>8605.5550000000003</v>
          </cell>
          <cell r="V31">
            <v>213.65800000000002</v>
          </cell>
          <cell r="W31">
            <v>7478.0300000000007</v>
          </cell>
          <cell r="X31">
            <v>7.98</v>
          </cell>
          <cell r="Y31">
            <v>279.3</v>
          </cell>
          <cell r="Z31">
            <v>23.378</v>
          </cell>
          <cell r="AA31">
            <v>818.23</v>
          </cell>
          <cell r="AB31">
            <v>54.771999999999998</v>
          </cell>
          <cell r="AC31">
            <v>1917.02</v>
          </cell>
          <cell r="AD31">
            <v>74.534999999999997</v>
          </cell>
          <cell r="AE31">
            <v>2608.7249999999999</v>
          </cell>
          <cell r="AF31">
            <v>86.59</v>
          </cell>
          <cell r="AG31">
            <v>3030.65</v>
          </cell>
          <cell r="AH31">
            <v>6</v>
          </cell>
          <cell r="AI31">
            <v>210</v>
          </cell>
          <cell r="AK31">
            <v>0</v>
          </cell>
          <cell r="AL31">
            <v>218.99</v>
          </cell>
          <cell r="AM31">
            <v>7664.6500000000005</v>
          </cell>
          <cell r="AN31">
            <v>7.56</v>
          </cell>
          <cell r="AO31">
            <v>264.59999999999997</v>
          </cell>
          <cell r="AP31">
            <v>1739.0819999999999</v>
          </cell>
        </row>
        <row r="32">
          <cell r="A32">
            <v>2120006</v>
          </cell>
          <cell r="B32" t="str">
            <v>EXTRA FOR CURVED SHUTTER ABOVE PLINTH</v>
          </cell>
          <cell r="C32">
            <v>1</v>
          </cell>
          <cell r="D32" t="str">
            <v>SQM</v>
          </cell>
          <cell r="E32">
            <v>11</v>
          </cell>
          <cell r="G32">
            <v>0</v>
          </cell>
          <cell r="I32">
            <v>0</v>
          </cell>
          <cell r="K32">
            <v>0</v>
          </cell>
          <cell r="M32">
            <v>0</v>
          </cell>
          <cell r="O32">
            <v>0</v>
          </cell>
          <cell r="Q32">
            <v>0</v>
          </cell>
          <cell r="S32">
            <v>0</v>
          </cell>
          <cell r="T32">
            <v>125.012</v>
          </cell>
          <cell r="U32">
            <v>1375.1320000000001</v>
          </cell>
          <cell r="V32">
            <v>108.628</v>
          </cell>
          <cell r="W32">
            <v>1194.9079999999999</v>
          </cell>
          <cell r="Y32">
            <v>0</v>
          </cell>
          <cell r="AA32">
            <v>0</v>
          </cell>
          <cell r="AC32">
            <v>0</v>
          </cell>
          <cell r="AE32">
            <v>0</v>
          </cell>
          <cell r="AG32">
            <v>0</v>
          </cell>
          <cell r="AI32">
            <v>0</v>
          </cell>
          <cell r="AK32">
            <v>0</v>
          </cell>
          <cell r="AM32">
            <v>0</v>
          </cell>
          <cell r="AO32">
            <v>0</v>
          </cell>
          <cell r="AP32">
            <v>233.64</v>
          </cell>
        </row>
        <row r="33">
          <cell r="A33">
            <v>2120007</v>
          </cell>
          <cell r="B33" t="str">
            <v>STAGING</v>
          </cell>
          <cell r="C33">
            <v>1</v>
          </cell>
          <cell r="D33" t="str">
            <v>SQM</v>
          </cell>
          <cell r="E33">
            <v>6</v>
          </cell>
          <cell r="G33">
            <v>0</v>
          </cell>
          <cell r="I33">
            <v>0</v>
          </cell>
          <cell r="K33">
            <v>0</v>
          </cell>
          <cell r="L33">
            <v>982.62300000000005</v>
          </cell>
          <cell r="M33">
            <v>5895.7380000000003</v>
          </cell>
          <cell r="O33">
            <v>0</v>
          </cell>
          <cell r="P33">
            <v>1528.4590000000001</v>
          </cell>
          <cell r="Q33">
            <v>9170.7540000000008</v>
          </cell>
          <cell r="R33">
            <v>902.47</v>
          </cell>
          <cell r="S33">
            <v>5414.82</v>
          </cell>
          <cell r="T33">
            <v>2157.3209999999999</v>
          </cell>
          <cell r="U33">
            <v>12943.925999999999</v>
          </cell>
          <cell r="V33">
            <v>977.01499999999999</v>
          </cell>
          <cell r="W33">
            <v>5862.09</v>
          </cell>
          <cell r="X33">
            <v>177.63</v>
          </cell>
          <cell r="Y33">
            <v>1065.78</v>
          </cell>
          <cell r="Z33">
            <v>51.716999999999999</v>
          </cell>
          <cell r="AA33">
            <v>310.30200000000002</v>
          </cell>
          <cell r="AB33">
            <v>333</v>
          </cell>
          <cell r="AC33">
            <v>1998</v>
          </cell>
          <cell r="AD33">
            <v>270</v>
          </cell>
          <cell r="AE33">
            <v>1620</v>
          </cell>
          <cell r="AF33">
            <v>134.75</v>
          </cell>
          <cell r="AG33">
            <v>808.5</v>
          </cell>
          <cell r="AI33">
            <v>0</v>
          </cell>
          <cell r="AK33">
            <v>0</v>
          </cell>
          <cell r="AL33">
            <v>134.75</v>
          </cell>
          <cell r="AM33">
            <v>808.5</v>
          </cell>
          <cell r="AO33">
            <v>0</v>
          </cell>
          <cell r="AP33">
            <v>7649.7350000000006</v>
          </cell>
        </row>
        <row r="34">
          <cell r="A34">
            <v>2140006</v>
          </cell>
          <cell r="B34" t="str">
            <v>BOLT FIXING</v>
          </cell>
          <cell r="C34">
            <v>1</v>
          </cell>
          <cell r="D34" t="str">
            <v>SQM</v>
          </cell>
          <cell r="E34">
            <v>3</v>
          </cell>
          <cell r="G34">
            <v>0</v>
          </cell>
          <cell r="I34">
            <v>0</v>
          </cell>
          <cell r="K34">
            <v>0</v>
          </cell>
          <cell r="M34">
            <v>0</v>
          </cell>
          <cell r="O34">
            <v>0</v>
          </cell>
          <cell r="Q34">
            <v>0</v>
          </cell>
          <cell r="S34">
            <v>0</v>
          </cell>
          <cell r="T34">
            <v>121</v>
          </cell>
          <cell r="U34">
            <v>363</v>
          </cell>
          <cell r="V34">
            <v>6.8</v>
          </cell>
          <cell r="W34">
            <v>20.399999999999999</v>
          </cell>
          <cell r="Y34">
            <v>0</v>
          </cell>
          <cell r="AA34">
            <v>0</v>
          </cell>
          <cell r="AC34">
            <v>0</v>
          </cell>
          <cell r="AE34">
            <v>0</v>
          </cell>
          <cell r="AG34">
            <v>0</v>
          </cell>
          <cell r="AI34">
            <v>0</v>
          </cell>
          <cell r="AK34">
            <v>0</v>
          </cell>
          <cell r="AM34">
            <v>0</v>
          </cell>
          <cell r="AO34">
            <v>0</v>
          </cell>
          <cell r="AP34">
            <v>127.8</v>
          </cell>
        </row>
        <row r="35">
          <cell r="A35">
            <v>2120008</v>
          </cell>
          <cell r="B35" t="str">
            <v>FW MAKING DOKA</v>
          </cell>
          <cell r="C35">
            <v>1</v>
          </cell>
          <cell r="D35" t="str">
            <v>SQM</v>
          </cell>
          <cell r="E35">
            <v>25</v>
          </cell>
          <cell r="G35">
            <v>0</v>
          </cell>
          <cell r="H35">
            <v>79.457999999999998</v>
          </cell>
          <cell r="I35">
            <v>1986.45</v>
          </cell>
          <cell r="K35">
            <v>0</v>
          </cell>
          <cell r="M35">
            <v>0</v>
          </cell>
          <cell r="N35">
            <v>4.1820000000000004</v>
          </cell>
          <cell r="O35">
            <v>104.55000000000001</v>
          </cell>
          <cell r="Q35">
            <v>0</v>
          </cell>
          <cell r="S35">
            <v>0</v>
          </cell>
          <cell r="U35">
            <v>0</v>
          </cell>
          <cell r="W35">
            <v>0</v>
          </cell>
          <cell r="X35">
            <v>107.303</v>
          </cell>
          <cell r="Y35">
            <v>2682.5749999999998</v>
          </cell>
          <cell r="Z35">
            <v>53.447000000000003</v>
          </cell>
          <cell r="AA35">
            <v>1336.1750000000002</v>
          </cell>
          <cell r="AB35">
            <v>5.0880000000000001</v>
          </cell>
          <cell r="AC35">
            <v>127.2</v>
          </cell>
          <cell r="AD35">
            <v>42.9</v>
          </cell>
          <cell r="AE35">
            <v>1072.5</v>
          </cell>
          <cell r="AG35">
            <v>0</v>
          </cell>
          <cell r="AI35">
            <v>0</v>
          </cell>
          <cell r="AK35">
            <v>0</v>
          </cell>
          <cell r="AM35">
            <v>0</v>
          </cell>
          <cell r="AO35">
            <v>0</v>
          </cell>
          <cell r="AP35">
            <v>292.37799999999999</v>
          </cell>
        </row>
        <row r="36">
          <cell r="A36">
            <v>2140009</v>
          </cell>
          <cell r="B36" t="str">
            <v>IP FIX</v>
          </cell>
          <cell r="C36">
            <v>1</v>
          </cell>
          <cell r="D36" t="str">
            <v>CUM</v>
          </cell>
          <cell r="E36">
            <v>4</v>
          </cell>
          <cell r="G36">
            <v>0</v>
          </cell>
          <cell r="I36">
            <v>0</v>
          </cell>
          <cell r="K36">
            <v>0</v>
          </cell>
          <cell r="M36">
            <v>0</v>
          </cell>
          <cell r="O36">
            <v>0</v>
          </cell>
          <cell r="Q36">
            <v>0</v>
          </cell>
          <cell r="S36">
            <v>0</v>
          </cell>
          <cell r="T36">
            <v>24</v>
          </cell>
          <cell r="U36">
            <v>96</v>
          </cell>
          <cell r="V36">
            <v>3</v>
          </cell>
          <cell r="W36">
            <v>12</v>
          </cell>
          <cell r="X36">
            <v>16</v>
          </cell>
          <cell r="Y36">
            <v>64</v>
          </cell>
          <cell r="AA36">
            <v>0</v>
          </cell>
          <cell r="AC36">
            <v>0</v>
          </cell>
          <cell r="AE36">
            <v>0</v>
          </cell>
          <cell r="AG36">
            <v>0</v>
          </cell>
          <cell r="AI36">
            <v>0</v>
          </cell>
          <cell r="AK36">
            <v>0</v>
          </cell>
          <cell r="AM36">
            <v>0</v>
          </cell>
          <cell r="AO36">
            <v>0</v>
          </cell>
          <cell r="AP36">
            <v>43</v>
          </cell>
        </row>
        <row r="37">
          <cell r="A37">
            <v>2164001</v>
          </cell>
          <cell r="B37" t="str">
            <v>BW UPTO PLINTH</v>
          </cell>
          <cell r="C37">
            <v>1</v>
          </cell>
          <cell r="D37" t="str">
            <v>CUM</v>
          </cell>
          <cell r="E37">
            <v>1020</v>
          </cell>
          <cell r="F37">
            <v>54.429000000000002</v>
          </cell>
          <cell r="G37">
            <v>55517.58</v>
          </cell>
          <cell r="H37">
            <v>163.01499999999999</v>
          </cell>
          <cell r="I37">
            <v>166275.29999999999</v>
          </cell>
          <cell r="J37">
            <v>86.924999999999997</v>
          </cell>
          <cell r="K37">
            <v>88663.5</v>
          </cell>
          <cell r="M37">
            <v>0</v>
          </cell>
          <cell r="N37">
            <v>4.5750000000000002</v>
          </cell>
          <cell r="O37">
            <v>4666.5</v>
          </cell>
          <cell r="P37">
            <v>22.01</v>
          </cell>
          <cell r="Q37">
            <v>22450.2</v>
          </cell>
          <cell r="S37">
            <v>0</v>
          </cell>
          <cell r="T37">
            <v>15.634</v>
          </cell>
          <cell r="U37">
            <v>15946.68</v>
          </cell>
          <cell r="V37">
            <v>1.1599999999999999</v>
          </cell>
          <cell r="W37">
            <v>1183.1999999999998</v>
          </cell>
          <cell r="Y37">
            <v>0</v>
          </cell>
          <cell r="AA37">
            <v>0</v>
          </cell>
          <cell r="AB37">
            <v>33.377000000000002</v>
          </cell>
          <cell r="AC37">
            <v>34044.54</v>
          </cell>
          <cell r="AD37">
            <v>6.0060000000000002</v>
          </cell>
          <cell r="AE37">
            <v>6126.12</v>
          </cell>
          <cell r="AF37">
            <v>12.565</v>
          </cell>
          <cell r="AG37">
            <v>12816.3</v>
          </cell>
          <cell r="AI37">
            <v>0</v>
          </cell>
          <cell r="AJ37">
            <v>9.9450000000000003</v>
          </cell>
          <cell r="AK37">
            <v>10143.9</v>
          </cell>
          <cell r="AM37">
            <v>0</v>
          </cell>
          <cell r="AO37">
            <v>0</v>
          </cell>
          <cell r="AP37">
            <v>409.64099999999996</v>
          </cell>
        </row>
        <row r="38">
          <cell r="A38">
            <v>2164002</v>
          </cell>
          <cell r="B38" t="str">
            <v>BW ABOVE PLINTH</v>
          </cell>
          <cell r="C38">
            <v>1</v>
          </cell>
          <cell r="D38" t="str">
            <v>CUM</v>
          </cell>
          <cell r="E38">
            <v>1050</v>
          </cell>
          <cell r="G38">
            <v>0</v>
          </cell>
          <cell r="H38">
            <v>206.54900000000001</v>
          </cell>
          <cell r="I38">
            <v>216876.45</v>
          </cell>
          <cell r="J38">
            <v>219.61199999999999</v>
          </cell>
          <cell r="K38">
            <v>230592.6</v>
          </cell>
          <cell r="M38">
            <v>0</v>
          </cell>
          <cell r="N38">
            <v>11.558</v>
          </cell>
          <cell r="O38">
            <v>12135.9</v>
          </cell>
          <cell r="P38">
            <v>30.652000000000001</v>
          </cell>
          <cell r="Q38">
            <v>32184.600000000002</v>
          </cell>
          <cell r="S38">
            <v>0</v>
          </cell>
          <cell r="T38">
            <v>41.006</v>
          </cell>
          <cell r="U38">
            <v>43056.3</v>
          </cell>
          <cell r="V38">
            <v>1.6140000000000001</v>
          </cell>
          <cell r="W38">
            <v>1694.7</v>
          </cell>
          <cell r="Y38">
            <v>0</v>
          </cell>
          <cell r="AA38">
            <v>0</v>
          </cell>
          <cell r="AC38">
            <v>0</v>
          </cell>
          <cell r="AE38">
            <v>0</v>
          </cell>
          <cell r="AG38">
            <v>0</v>
          </cell>
          <cell r="AI38">
            <v>0</v>
          </cell>
          <cell r="AK38">
            <v>0</v>
          </cell>
          <cell r="AM38">
            <v>0</v>
          </cell>
          <cell r="AO38">
            <v>0</v>
          </cell>
          <cell r="AP38">
            <v>510.99099999999993</v>
          </cell>
        </row>
        <row r="39">
          <cell r="A39">
            <v>2164003</v>
          </cell>
          <cell r="B39" t="str">
            <v>CURVED BW UPTO PLINTH</v>
          </cell>
          <cell r="C39">
            <v>1</v>
          </cell>
          <cell r="D39" t="str">
            <v>CUM</v>
          </cell>
          <cell r="E39">
            <v>1100</v>
          </cell>
          <cell r="G39">
            <v>0</v>
          </cell>
          <cell r="I39">
            <v>0</v>
          </cell>
          <cell r="K39">
            <v>0</v>
          </cell>
          <cell r="M39">
            <v>0</v>
          </cell>
          <cell r="O39">
            <v>0</v>
          </cell>
          <cell r="Q39">
            <v>0</v>
          </cell>
          <cell r="S39">
            <v>0</v>
          </cell>
          <cell r="T39">
            <v>2.3029999999999999</v>
          </cell>
          <cell r="U39">
            <v>2533.2999999999997</v>
          </cell>
          <cell r="W39">
            <v>0</v>
          </cell>
          <cell r="Y39">
            <v>0</v>
          </cell>
          <cell r="AA39">
            <v>0</v>
          </cell>
          <cell r="AC39">
            <v>0</v>
          </cell>
          <cell r="AE39">
            <v>0</v>
          </cell>
          <cell r="AG39">
            <v>0</v>
          </cell>
          <cell r="AI39">
            <v>0</v>
          </cell>
          <cell r="AK39">
            <v>0</v>
          </cell>
          <cell r="AM39">
            <v>0</v>
          </cell>
          <cell r="AO39">
            <v>0</v>
          </cell>
          <cell r="AP39">
            <v>2.3029999999999999</v>
          </cell>
        </row>
        <row r="40">
          <cell r="A40">
            <v>2164005</v>
          </cell>
          <cell r="B40" t="str">
            <v>HALF BW</v>
          </cell>
          <cell r="C40">
            <v>1</v>
          </cell>
          <cell r="D40" t="str">
            <v>SQM</v>
          </cell>
          <cell r="E40">
            <v>150</v>
          </cell>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P40">
            <v>0</v>
          </cell>
        </row>
        <row r="41">
          <cell r="A41">
            <v>2164006</v>
          </cell>
          <cell r="B41" t="str">
            <v>L/C BW</v>
          </cell>
          <cell r="C41">
            <v>1</v>
          </cell>
          <cell r="D41" t="str">
            <v>SQM</v>
          </cell>
          <cell r="E41">
            <v>325</v>
          </cell>
          <cell r="G41">
            <v>0</v>
          </cell>
          <cell r="I41">
            <v>0</v>
          </cell>
          <cell r="K41">
            <v>0</v>
          </cell>
          <cell r="M41">
            <v>0</v>
          </cell>
          <cell r="O41">
            <v>0</v>
          </cell>
          <cell r="Q41">
            <v>0</v>
          </cell>
          <cell r="S41">
            <v>0</v>
          </cell>
          <cell r="T41">
            <v>204.68299999999999</v>
          </cell>
          <cell r="U41">
            <v>66521.974999999991</v>
          </cell>
          <cell r="V41">
            <v>47.347999999999999</v>
          </cell>
          <cell r="W41">
            <v>15388.1</v>
          </cell>
          <cell r="X41">
            <v>83.307000000000002</v>
          </cell>
          <cell r="Y41">
            <v>27074.775000000001</v>
          </cell>
          <cell r="Z41">
            <v>85.260999999999996</v>
          </cell>
          <cell r="AA41">
            <v>27709.824999999997</v>
          </cell>
          <cell r="AC41">
            <v>0</v>
          </cell>
          <cell r="AD41">
            <v>12.093</v>
          </cell>
          <cell r="AE41">
            <v>3930.2249999999999</v>
          </cell>
          <cell r="AF41">
            <v>29.425999999999998</v>
          </cell>
          <cell r="AG41">
            <v>9563.4499999999989</v>
          </cell>
          <cell r="AI41">
            <v>0</v>
          </cell>
          <cell r="AJ41">
            <v>8.69</v>
          </cell>
          <cell r="AK41">
            <v>2824.25</v>
          </cell>
          <cell r="AL41">
            <v>5.2939999999999996</v>
          </cell>
          <cell r="AM41">
            <v>1720.55</v>
          </cell>
          <cell r="AN41">
            <v>4.0259999999999998</v>
          </cell>
          <cell r="AO41">
            <v>1308.45</v>
          </cell>
          <cell r="AP41">
            <v>480.12800000000004</v>
          </cell>
        </row>
        <row r="42">
          <cell r="A42">
            <v>2164007</v>
          </cell>
          <cell r="B42" t="str">
            <v>L/C HALF BW</v>
          </cell>
          <cell r="C42">
            <v>1</v>
          </cell>
          <cell r="D42" t="str">
            <v>SQM</v>
          </cell>
          <cell r="E42">
            <v>75</v>
          </cell>
          <cell r="G42">
            <v>0</v>
          </cell>
          <cell r="I42">
            <v>0</v>
          </cell>
          <cell r="K42">
            <v>0</v>
          </cell>
          <cell r="M42">
            <v>0</v>
          </cell>
          <cell r="O42">
            <v>0</v>
          </cell>
          <cell r="Q42">
            <v>0</v>
          </cell>
          <cell r="S42">
            <v>0</v>
          </cell>
          <cell r="T42">
            <v>231.96199999999999</v>
          </cell>
          <cell r="U42">
            <v>17397.149999999998</v>
          </cell>
          <cell r="W42">
            <v>0</v>
          </cell>
          <cell r="X42">
            <v>486.41399999999999</v>
          </cell>
          <cell r="Y42">
            <v>36481.049999999996</v>
          </cell>
          <cell r="Z42">
            <v>26.866</v>
          </cell>
          <cell r="AA42">
            <v>2014.95</v>
          </cell>
          <cell r="AC42">
            <v>0</v>
          </cell>
          <cell r="AE42">
            <v>0</v>
          </cell>
          <cell r="AG42">
            <v>0</v>
          </cell>
          <cell r="AI42">
            <v>0</v>
          </cell>
          <cell r="AK42">
            <v>0</v>
          </cell>
          <cell r="AM42">
            <v>0</v>
          </cell>
          <cell r="AO42">
            <v>0</v>
          </cell>
          <cell r="AP42">
            <v>745.24199999999996</v>
          </cell>
        </row>
        <row r="43">
          <cell r="A43">
            <v>2164008</v>
          </cell>
          <cell r="B43" t="str">
            <v>L/C CURVED BW</v>
          </cell>
          <cell r="C43">
            <v>1</v>
          </cell>
          <cell r="D43" t="str">
            <v>SQM</v>
          </cell>
          <cell r="E43">
            <v>335</v>
          </cell>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P43">
            <v>0</v>
          </cell>
        </row>
        <row r="44">
          <cell r="A44">
            <v>2164010</v>
          </cell>
          <cell r="B44" t="str">
            <v>DRY BRICKWORK</v>
          </cell>
          <cell r="C44">
            <v>1</v>
          </cell>
          <cell r="D44" t="str">
            <v>SQM</v>
          </cell>
          <cell r="E44">
            <v>800</v>
          </cell>
          <cell r="G44">
            <v>0</v>
          </cell>
          <cell r="I44">
            <v>0</v>
          </cell>
          <cell r="K44">
            <v>0</v>
          </cell>
          <cell r="M44">
            <v>0</v>
          </cell>
          <cell r="O44">
            <v>0</v>
          </cell>
          <cell r="Q44">
            <v>0</v>
          </cell>
          <cell r="S44">
            <v>0</v>
          </cell>
          <cell r="U44">
            <v>0</v>
          </cell>
          <cell r="W44">
            <v>0</v>
          </cell>
          <cell r="Y44">
            <v>0</v>
          </cell>
          <cell r="AA44">
            <v>0</v>
          </cell>
          <cell r="AC44">
            <v>0</v>
          </cell>
          <cell r="AD44">
            <v>14.164</v>
          </cell>
          <cell r="AE44">
            <v>11331.199999999999</v>
          </cell>
          <cell r="AF44">
            <v>9.3339999999999996</v>
          </cell>
          <cell r="AG44">
            <v>7467.2</v>
          </cell>
          <cell r="AH44">
            <v>-23.498000000000001</v>
          </cell>
          <cell r="AI44">
            <v>-18798.400000000001</v>
          </cell>
          <cell r="AK44">
            <v>0</v>
          </cell>
          <cell r="AM44">
            <v>0</v>
          </cell>
          <cell r="AO44">
            <v>0</v>
          </cell>
          <cell r="AP44">
            <v>-3.5527136788005009E-15</v>
          </cell>
        </row>
        <row r="45">
          <cell r="A45">
            <v>2164011</v>
          </cell>
          <cell r="B45" t="str">
            <v>BRICKBAT FILLING</v>
          </cell>
          <cell r="C45">
            <v>1</v>
          </cell>
          <cell r="D45" t="str">
            <v>SQM</v>
          </cell>
          <cell r="E45">
            <v>500</v>
          </cell>
          <cell r="G45">
            <v>0</v>
          </cell>
          <cell r="I45">
            <v>0</v>
          </cell>
          <cell r="K45">
            <v>0</v>
          </cell>
          <cell r="M45">
            <v>0</v>
          </cell>
          <cell r="O45">
            <v>0</v>
          </cell>
          <cell r="Q45">
            <v>0</v>
          </cell>
          <cell r="S45">
            <v>0</v>
          </cell>
          <cell r="U45">
            <v>0</v>
          </cell>
          <cell r="W45">
            <v>0</v>
          </cell>
          <cell r="Y45">
            <v>0</v>
          </cell>
          <cell r="AA45">
            <v>0</v>
          </cell>
          <cell r="AC45">
            <v>0</v>
          </cell>
          <cell r="AD45">
            <v>98.91</v>
          </cell>
          <cell r="AE45">
            <v>49455</v>
          </cell>
          <cell r="AF45">
            <v>53.968000000000004</v>
          </cell>
          <cell r="AG45">
            <v>26984</v>
          </cell>
          <cell r="AH45">
            <v>-152.87799999999999</v>
          </cell>
          <cell r="AI45">
            <v>-76439</v>
          </cell>
          <cell r="AK45">
            <v>0</v>
          </cell>
          <cell r="AM45">
            <v>0</v>
          </cell>
          <cell r="AO45">
            <v>0</v>
          </cell>
          <cell r="AP45">
            <v>0</v>
          </cell>
        </row>
        <row r="46">
          <cell r="A46">
            <v>2164012</v>
          </cell>
          <cell r="B46" t="str">
            <v>DRY BRICKWORK</v>
          </cell>
          <cell r="C46">
            <v>1</v>
          </cell>
          <cell r="D46" t="str">
            <v>SQM</v>
          </cell>
          <cell r="E46">
            <v>750</v>
          </cell>
          <cell r="G46">
            <v>0</v>
          </cell>
          <cell r="I46">
            <v>0</v>
          </cell>
          <cell r="K46">
            <v>0</v>
          </cell>
          <cell r="M46">
            <v>0</v>
          </cell>
          <cell r="O46">
            <v>0</v>
          </cell>
          <cell r="Q46">
            <v>0</v>
          </cell>
          <cell r="S46">
            <v>0</v>
          </cell>
          <cell r="U46">
            <v>0</v>
          </cell>
          <cell r="W46">
            <v>0</v>
          </cell>
          <cell r="Y46">
            <v>0</v>
          </cell>
          <cell r="AA46">
            <v>0</v>
          </cell>
          <cell r="AC46">
            <v>0</v>
          </cell>
          <cell r="AE46">
            <v>0</v>
          </cell>
          <cell r="AG46">
            <v>0</v>
          </cell>
          <cell r="AH46">
            <v>41.067</v>
          </cell>
          <cell r="AI46">
            <v>30800.25</v>
          </cell>
          <cell r="AK46">
            <v>0</v>
          </cell>
          <cell r="AM46">
            <v>0</v>
          </cell>
          <cell r="AO46">
            <v>0</v>
          </cell>
          <cell r="AP46">
            <v>41.067</v>
          </cell>
        </row>
        <row r="47">
          <cell r="A47">
            <v>2164013</v>
          </cell>
          <cell r="B47" t="str">
            <v>BRICKBAT FILLING</v>
          </cell>
          <cell r="C47">
            <v>1</v>
          </cell>
          <cell r="D47" t="str">
            <v>SQM</v>
          </cell>
          <cell r="E47">
            <v>600</v>
          </cell>
          <cell r="G47">
            <v>0</v>
          </cell>
          <cell r="I47">
            <v>0</v>
          </cell>
          <cell r="K47">
            <v>0</v>
          </cell>
          <cell r="M47">
            <v>0</v>
          </cell>
          <cell r="O47">
            <v>0</v>
          </cell>
          <cell r="Q47">
            <v>0</v>
          </cell>
          <cell r="S47">
            <v>0</v>
          </cell>
          <cell r="U47">
            <v>0</v>
          </cell>
          <cell r="W47">
            <v>0</v>
          </cell>
          <cell r="Y47">
            <v>0</v>
          </cell>
          <cell r="AA47">
            <v>0</v>
          </cell>
          <cell r="AC47">
            <v>0</v>
          </cell>
          <cell r="AE47">
            <v>0</v>
          </cell>
          <cell r="AG47">
            <v>0</v>
          </cell>
          <cell r="AH47">
            <v>217.661</v>
          </cell>
          <cell r="AI47">
            <v>130596.6</v>
          </cell>
          <cell r="AK47">
            <v>0</v>
          </cell>
          <cell r="AM47">
            <v>0</v>
          </cell>
          <cell r="AN47">
            <v>17.57</v>
          </cell>
          <cell r="AO47">
            <v>10542</v>
          </cell>
          <cell r="AP47">
            <v>235.23099999999999</v>
          </cell>
        </row>
        <row r="48">
          <cell r="A48">
            <v>2185013</v>
          </cell>
          <cell r="B48" t="str">
            <v>HEAVY DUTY</v>
          </cell>
          <cell r="C48">
            <v>1</v>
          </cell>
          <cell r="D48" t="str">
            <v>SQM</v>
          </cell>
          <cell r="E48">
            <v>70</v>
          </cell>
          <cell r="G48">
            <v>0</v>
          </cell>
          <cell r="I48">
            <v>0</v>
          </cell>
          <cell r="K48">
            <v>0</v>
          </cell>
          <cell r="M48">
            <v>0</v>
          </cell>
          <cell r="O48">
            <v>0</v>
          </cell>
          <cell r="Q48">
            <v>0</v>
          </cell>
          <cell r="S48">
            <v>0</v>
          </cell>
          <cell r="U48">
            <v>0</v>
          </cell>
          <cell r="W48">
            <v>0</v>
          </cell>
          <cell r="Y48">
            <v>0</v>
          </cell>
          <cell r="AA48">
            <v>0</v>
          </cell>
          <cell r="AB48">
            <v>224.732</v>
          </cell>
          <cell r="AC48">
            <v>15731.24</v>
          </cell>
          <cell r="AE48">
            <v>0</v>
          </cell>
          <cell r="AG48">
            <v>0</v>
          </cell>
          <cell r="AI48">
            <v>0</v>
          </cell>
          <cell r="AJ48">
            <v>39</v>
          </cell>
          <cell r="AK48">
            <v>2730</v>
          </cell>
          <cell r="AM48">
            <v>0</v>
          </cell>
          <cell r="AO48">
            <v>0</v>
          </cell>
          <cell r="AP48">
            <v>263.73199999999997</v>
          </cell>
        </row>
        <row r="49">
          <cell r="A49">
            <v>2185011</v>
          </cell>
          <cell r="B49" t="str">
            <v>25MM FLOOR</v>
          </cell>
          <cell r="C49">
            <v>1</v>
          </cell>
          <cell r="D49" t="str">
            <v>SQM</v>
          </cell>
          <cell r="E49">
            <v>40</v>
          </cell>
          <cell r="G49">
            <v>0</v>
          </cell>
          <cell r="I49">
            <v>0</v>
          </cell>
          <cell r="K49">
            <v>0</v>
          </cell>
          <cell r="M49">
            <v>0</v>
          </cell>
          <cell r="O49">
            <v>0</v>
          </cell>
          <cell r="Q49">
            <v>0</v>
          </cell>
          <cell r="S49">
            <v>0</v>
          </cell>
          <cell r="U49">
            <v>0</v>
          </cell>
          <cell r="W49">
            <v>0</v>
          </cell>
          <cell r="Y49">
            <v>0</v>
          </cell>
          <cell r="Z49">
            <v>120.02800000000001</v>
          </cell>
          <cell r="AA49">
            <v>4801.12</v>
          </cell>
          <cell r="AC49">
            <v>0</v>
          </cell>
          <cell r="AE49">
            <v>0</v>
          </cell>
          <cell r="AG49">
            <v>0</v>
          </cell>
          <cell r="AI49">
            <v>0</v>
          </cell>
          <cell r="AK49">
            <v>0</v>
          </cell>
          <cell r="AM49">
            <v>0</v>
          </cell>
          <cell r="AN49">
            <v>29.4</v>
          </cell>
          <cell r="AO49">
            <v>1176</v>
          </cell>
          <cell r="AP49">
            <v>149.428</v>
          </cell>
        </row>
        <row r="50">
          <cell r="A50">
            <v>2185012</v>
          </cell>
          <cell r="B50" t="str">
            <v>GRANOLITHIC FLOOR</v>
          </cell>
          <cell r="C50">
            <v>1</v>
          </cell>
          <cell r="D50" t="str">
            <v>CUM</v>
          </cell>
          <cell r="E50">
            <v>55</v>
          </cell>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P50">
            <v>0</v>
          </cell>
        </row>
        <row r="51">
          <cell r="A51">
            <v>2190001</v>
          </cell>
          <cell r="B51" t="str">
            <v>1:4 15MM PLASTER</v>
          </cell>
          <cell r="C51">
            <v>1</v>
          </cell>
          <cell r="D51" t="str">
            <v>SQM</v>
          </cell>
          <cell r="E51">
            <v>52</v>
          </cell>
          <cell r="G51">
            <v>0</v>
          </cell>
          <cell r="I51">
            <v>0</v>
          </cell>
          <cell r="K51">
            <v>0</v>
          </cell>
          <cell r="M51">
            <v>0</v>
          </cell>
          <cell r="O51">
            <v>0</v>
          </cell>
          <cell r="Q51">
            <v>0</v>
          </cell>
          <cell r="S51">
            <v>0</v>
          </cell>
          <cell r="U51">
            <v>0</v>
          </cell>
          <cell r="W51">
            <v>0</v>
          </cell>
          <cell r="X51">
            <v>129.363</v>
          </cell>
          <cell r="Y51">
            <v>6726.8760000000002</v>
          </cell>
          <cell r="AA51">
            <v>0</v>
          </cell>
          <cell r="AC51">
            <v>0</v>
          </cell>
          <cell r="AD51">
            <v>99.92</v>
          </cell>
          <cell r="AE51">
            <v>5195.84</v>
          </cell>
          <cell r="AG51">
            <v>0</v>
          </cell>
          <cell r="AI51">
            <v>0</v>
          </cell>
          <cell r="AJ51">
            <v>10.99</v>
          </cell>
          <cell r="AK51">
            <v>571.48</v>
          </cell>
          <cell r="AM51">
            <v>0</v>
          </cell>
          <cell r="AO51">
            <v>0</v>
          </cell>
          <cell r="AP51">
            <v>240.27300000000002</v>
          </cell>
        </row>
        <row r="52">
          <cell r="A52">
            <v>2190002</v>
          </cell>
          <cell r="B52" t="str">
            <v>1:4 12MM PLASTER</v>
          </cell>
          <cell r="C52">
            <v>1</v>
          </cell>
          <cell r="D52" t="str">
            <v>SQM</v>
          </cell>
          <cell r="E52">
            <v>45</v>
          </cell>
          <cell r="G52">
            <v>0</v>
          </cell>
          <cell r="I52">
            <v>0</v>
          </cell>
          <cell r="K52">
            <v>0</v>
          </cell>
          <cell r="M52">
            <v>0</v>
          </cell>
          <cell r="O52">
            <v>0</v>
          </cell>
          <cell r="Q52">
            <v>0</v>
          </cell>
          <cell r="S52">
            <v>0</v>
          </cell>
          <cell r="U52">
            <v>0</v>
          </cell>
          <cell r="W52">
            <v>0</v>
          </cell>
          <cell r="X52">
            <v>1451.86</v>
          </cell>
          <cell r="Y52">
            <v>65333.7</v>
          </cell>
          <cell r="Z52">
            <v>319.17399999999998</v>
          </cell>
          <cell r="AA52">
            <v>14362.829999999998</v>
          </cell>
          <cell r="AB52">
            <v>486</v>
          </cell>
          <cell r="AC52">
            <v>21870</v>
          </cell>
          <cell r="AD52">
            <v>-1.292</v>
          </cell>
          <cell r="AE52">
            <v>-58.14</v>
          </cell>
          <cell r="AF52">
            <v>37.329000000000001</v>
          </cell>
          <cell r="AG52">
            <v>1679.8050000000001</v>
          </cell>
          <cell r="AI52">
            <v>0</v>
          </cell>
          <cell r="AJ52">
            <v>20.11</v>
          </cell>
          <cell r="AK52">
            <v>904.94999999999993</v>
          </cell>
          <cell r="AM52">
            <v>0</v>
          </cell>
          <cell r="AO52">
            <v>0</v>
          </cell>
          <cell r="AP52">
            <v>2313.181</v>
          </cell>
        </row>
        <row r="53">
          <cell r="A53">
            <v>2190003</v>
          </cell>
          <cell r="B53" t="str">
            <v>1:4 6MM PLASTER</v>
          </cell>
          <cell r="C53">
            <v>1</v>
          </cell>
          <cell r="D53" t="str">
            <v>CUM</v>
          </cell>
          <cell r="E53">
            <v>45</v>
          </cell>
          <cell r="G53">
            <v>0</v>
          </cell>
          <cell r="I53">
            <v>0</v>
          </cell>
          <cell r="K53">
            <v>0</v>
          </cell>
          <cell r="M53">
            <v>0</v>
          </cell>
          <cell r="O53">
            <v>0</v>
          </cell>
          <cell r="Q53">
            <v>0</v>
          </cell>
          <cell r="S53">
            <v>0</v>
          </cell>
          <cell r="U53">
            <v>0</v>
          </cell>
          <cell r="V53">
            <v>96.18</v>
          </cell>
          <cell r="W53">
            <v>4328.1000000000004</v>
          </cell>
          <cell r="X53">
            <v>565.44299999999998</v>
          </cell>
          <cell r="Y53">
            <v>25444.934999999998</v>
          </cell>
          <cell r="AA53">
            <v>0</v>
          </cell>
          <cell r="AC53">
            <v>0</v>
          </cell>
          <cell r="AD53">
            <v>96.27</v>
          </cell>
          <cell r="AE53">
            <v>4332.1499999999996</v>
          </cell>
          <cell r="AF53">
            <v>3.86</v>
          </cell>
          <cell r="AG53">
            <v>173.7</v>
          </cell>
          <cell r="AI53">
            <v>0</v>
          </cell>
          <cell r="AK53">
            <v>0</v>
          </cell>
          <cell r="AM53">
            <v>0</v>
          </cell>
          <cell r="AO53">
            <v>0</v>
          </cell>
          <cell r="AP53">
            <v>761.75300000000004</v>
          </cell>
        </row>
        <row r="54">
          <cell r="A54">
            <v>2190004</v>
          </cell>
          <cell r="B54" t="str">
            <v>1:3 13MM PLASTER</v>
          </cell>
          <cell r="C54">
            <v>1</v>
          </cell>
          <cell r="D54" t="str">
            <v>SQM</v>
          </cell>
          <cell r="E54">
            <v>50</v>
          </cell>
          <cell r="G54">
            <v>0</v>
          </cell>
          <cell r="I54">
            <v>0</v>
          </cell>
          <cell r="K54">
            <v>0</v>
          </cell>
          <cell r="M54">
            <v>0</v>
          </cell>
          <cell r="N54">
            <v>413.75</v>
          </cell>
          <cell r="O54">
            <v>20687.5</v>
          </cell>
          <cell r="P54">
            <v>140.24799999999999</v>
          </cell>
          <cell r="Q54">
            <v>7012.4</v>
          </cell>
          <cell r="R54">
            <v>933.22299999999996</v>
          </cell>
          <cell r="S54">
            <v>46661.149999999994</v>
          </cell>
          <cell r="T54">
            <v>334.51900000000001</v>
          </cell>
          <cell r="U54">
            <v>16725.95</v>
          </cell>
          <cell r="V54">
            <v>454.23600000000005</v>
          </cell>
          <cell r="W54">
            <v>22711.800000000003</v>
          </cell>
          <cell r="X54">
            <v>173.10900000000001</v>
          </cell>
          <cell r="Y54">
            <v>8655.4500000000007</v>
          </cell>
          <cell r="AA54">
            <v>0</v>
          </cell>
          <cell r="AC54">
            <v>0</v>
          </cell>
          <cell r="AD54">
            <v>207.92400000000001</v>
          </cell>
          <cell r="AE54">
            <v>10396.200000000001</v>
          </cell>
          <cell r="AF54">
            <v>170.13499999999999</v>
          </cell>
          <cell r="AG54">
            <v>8506.75</v>
          </cell>
          <cell r="AI54">
            <v>0</v>
          </cell>
          <cell r="AK54">
            <v>0</v>
          </cell>
          <cell r="AL54">
            <v>117.688</v>
          </cell>
          <cell r="AM54">
            <v>5884.4000000000005</v>
          </cell>
          <cell r="AN54">
            <v>5.12</v>
          </cell>
          <cell r="AO54">
            <v>256</v>
          </cell>
          <cell r="AP54">
            <v>2949.9520000000002</v>
          </cell>
        </row>
        <row r="55">
          <cell r="A55">
            <v>2190005</v>
          </cell>
          <cell r="B55" t="str">
            <v>1:3 16MM PLASTER</v>
          </cell>
          <cell r="C55">
            <v>1</v>
          </cell>
          <cell r="D55" t="str">
            <v>CUM</v>
          </cell>
          <cell r="E55">
            <v>60</v>
          </cell>
          <cell r="G55">
            <v>0</v>
          </cell>
          <cell r="I55">
            <v>0</v>
          </cell>
          <cell r="K55">
            <v>0</v>
          </cell>
          <cell r="M55">
            <v>0</v>
          </cell>
          <cell r="O55">
            <v>0</v>
          </cell>
          <cell r="P55">
            <v>270.75900000000001</v>
          </cell>
          <cell r="Q55">
            <v>16245.54</v>
          </cell>
          <cell r="R55">
            <v>798.92</v>
          </cell>
          <cell r="S55">
            <v>47935.199999999997</v>
          </cell>
          <cell r="T55">
            <v>443.12799999999999</v>
          </cell>
          <cell r="U55">
            <v>26587.68</v>
          </cell>
          <cell r="V55">
            <v>543.76099999999997</v>
          </cell>
          <cell r="W55">
            <v>32625.659999999996</v>
          </cell>
          <cell r="X55">
            <v>129.30699999999999</v>
          </cell>
          <cell r="Y55">
            <v>7758.4199999999992</v>
          </cell>
          <cell r="AA55">
            <v>0</v>
          </cell>
          <cell r="AC55">
            <v>0</v>
          </cell>
          <cell r="AD55">
            <v>176.316</v>
          </cell>
          <cell r="AE55">
            <v>10578.960000000001</v>
          </cell>
          <cell r="AG55">
            <v>0</v>
          </cell>
          <cell r="AI55">
            <v>0</v>
          </cell>
          <cell r="AK55">
            <v>0</v>
          </cell>
          <cell r="AL55">
            <v>84.022999999999996</v>
          </cell>
          <cell r="AM55">
            <v>5041.38</v>
          </cell>
          <cell r="AO55">
            <v>0</v>
          </cell>
          <cell r="AP55">
            <v>2446.2139999999999</v>
          </cell>
        </row>
        <row r="56">
          <cell r="A56">
            <v>2190006</v>
          </cell>
          <cell r="B56" t="str">
            <v>18MM WP PLSTER (1:6)</v>
          </cell>
          <cell r="C56">
            <v>1</v>
          </cell>
          <cell r="D56" t="str">
            <v>SQM</v>
          </cell>
          <cell r="E56">
            <v>53</v>
          </cell>
          <cell r="G56">
            <v>0</v>
          </cell>
          <cell r="I56">
            <v>0</v>
          </cell>
          <cell r="K56">
            <v>0</v>
          </cell>
          <cell r="M56">
            <v>0</v>
          </cell>
          <cell r="O56">
            <v>0</v>
          </cell>
          <cell r="Q56">
            <v>0</v>
          </cell>
          <cell r="S56">
            <v>0</v>
          </cell>
          <cell r="U56">
            <v>0</v>
          </cell>
          <cell r="W56">
            <v>0</v>
          </cell>
          <cell r="Y56">
            <v>0</v>
          </cell>
          <cell r="Z56">
            <v>56.444000000000003</v>
          </cell>
          <cell r="AA56">
            <v>2991.5320000000002</v>
          </cell>
          <cell r="AB56">
            <v>231.255</v>
          </cell>
          <cell r="AC56">
            <v>12256.514999999999</v>
          </cell>
          <cell r="AD56">
            <v>153.22200000000001</v>
          </cell>
          <cell r="AE56">
            <v>8120.7660000000005</v>
          </cell>
          <cell r="AG56">
            <v>0</v>
          </cell>
          <cell r="AI56">
            <v>0</v>
          </cell>
          <cell r="AK56">
            <v>0</v>
          </cell>
          <cell r="AM56">
            <v>0</v>
          </cell>
          <cell r="AO56">
            <v>0</v>
          </cell>
          <cell r="AP56">
            <v>440.92100000000005</v>
          </cell>
        </row>
        <row r="57">
          <cell r="A57">
            <v>2190007</v>
          </cell>
          <cell r="B57" t="str">
            <v>6MM WP PLASTER</v>
          </cell>
          <cell r="C57">
            <v>1</v>
          </cell>
          <cell r="D57" t="str">
            <v>CUM</v>
          </cell>
          <cell r="E57">
            <v>41</v>
          </cell>
          <cell r="G57">
            <v>0</v>
          </cell>
          <cell r="I57">
            <v>0</v>
          </cell>
          <cell r="K57">
            <v>0</v>
          </cell>
          <cell r="M57">
            <v>0</v>
          </cell>
          <cell r="O57">
            <v>0</v>
          </cell>
          <cell r="Q57">
            <v>0</v>
          </cell>
          <cell r="S57">
            <v>0</v>
          </cell>
          <cell r="U57">
            <v>0</v>
          </cell>
          <cell r="V57">
            <v>275.95999999999998</v>
          </cell>
          <cell r="W57">
            <v>11314.359999999999</v>
          </cell>
          <cell r="Y57">
            <v>0</v>
          </cell>
          <cell r="AA57">
            <v>0</v>
          </cell>
          <cell r="AC57">
            <v>0</v>
          </cell>
          <cell r="AE57">
            <v>0</v>
          </cell>
          <cell r="AG57">
            <v>0</v>
          </cell>
          <cell r="AI57">
            <v>0</v>
          </cell>
          <cell r="AK57">
            <v>0</v>
          </cell>
          <cell r="AM57">
            <v>0</v>
          </cell>
          <cell r="AO57">
            <v>0</v>
          </cell>
          <cell r="AP57">
            <v>275.95999999999998</v>
          </cell>
        </row>
        <row r="58">
          <cell r="A58">
            <v>2190008</v>
          </cell>
          <cell r="B58" t="str">
            <v>GROOVE</v>
          </cell>
          <cell r="C58">
            <v>1</v>
          </cell>
          <cell r="D58" t="str">
            <v>CUM</v>
          </cell>
          <cell r="E58">
            <v>7</v>
          </cell>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N58">
            <v>191.5</v>
          </cell>
          <cell r="AO58">
            <v>1340.5</v>
          </cell>
          <cell r="AP58">
            <v>191.5</v>
          </cell>
        </row>
        <row r="59">
          <cell r="A59">
            <v>2190009</v>
          </cell>
          <cell r="B59" t="str">
            <v>FLOAT COAT</v>
          </cell>
          <cell r="C59">
            <v>1</v>
          </cell>
          <cell r="D59" t="str">
            <v>CUM</v>
          </cell>
          <cell r="E59">
            <v>7</v>
          </cell>
          <cell r="G59">
            <v>0</v>
          </cell>
          <cell r="I59">
            <v>0</v>
          </cell>
          <cell r="K59">
            <v>0</v>
          </cell>
          <cell r="M59">
            <v>0</v>
          </cell>
          <cell r="O59">
            <v>0</v>
          </cell>
          <cell r="Q59">
            <v>0</v>
          </cell>
          <cell r="S59">
            <v>0</v>
          </cell>
          <cell r="U59">
            <v>0</v>
          </cell>
          <cell r="W59">
            <v>0</v>
          </cell>
          <cell r="Y59">
            <v>0</v>
          </cell>
          <cell r="Z59">
            <v>120.02800000000001</v>
          </cell>
          <cell r="AA59">
            <v>840.19600000000003</v>
          </cell>
          <cell r="AC59">
            <v>0</v>
          </cell>
          <cell r="AE59">
            <v>0</v>
          </cell>
          <cell r="AG59">
            <v>0</v>
          </cell>
          <cell r="AI59">
            <v>0</v>
          </cell>
          <cell r="AK59">
            <v>0</v>
          </cell>
          <cell r="AM59">
            <v>0</v>
          </cell>
          <cell r="AO59">
            <v>0</v>
          </cell>
          <cell r="AP59">
            <v>120.02800000000001</v>
          </cell>
        </row>
        <row r="60">
          <cell r="A60">
            <v>2190010</v>
          </cell>
          <cell r="B60" t="str">
            <v>13MM+7MM SAND FACE PLASTER</v>
          </cell>
          <cell r="C60">
            <v>1</v>
          </cell>
          <cell r="D60" t="str">
            <v>SQM</v>
          </cell>
          <cell r="E60">
            <v>70</v>
          </cell>
          <cell r="G60">
            <v>0</v>
          </cell>
          <cell r="I60">
            <v>0</v>
          </cell>
          <cell r="K60">
            <v>0</v>
          </cell>
          <cell r="M60">
            <v>0</v>
          </cell>
          <cell r="O60">
            <v>0</v>
          </cell>
          <cell r="Q60">
            <v>0</v>
          </cell>
          <cell r="S60">
            <v>0</v>
          </cell>
          <cell r="U60">
            <v>0</v>
          </cell>
          <cell r="W60">
            <v>0</v>
          </cell>
          <cell r="Y60">
            <v>0</v>
          </cell>
          <cell r="AA60">
            <v>0</v>
          </cell>
          <cell r="AB60">
            <v>101.6</v>
          </cell>
          <cell r="AC60">
            <v>7112</v>
          </cell>
          <cell r="AE60">
            <v>0</v>
          </cell>
          <cell r="AG60">
            <v>0</v>
          </cell>
          <cell r="AI60">
            <v>0</v>
          </cell>
          <cell r="AK60">
            <v>0</v>
          </cell>
          <cell r="AM60">
            <v>0</v>
          </cell>
          <cell r="AO60">
            <v>0</v>
          </cell>
          <cell r="AP60">
            <v>101.6</v>
          </cell>
        </row>
        <row r="61">
          <cell r="A61">
            <v>2190011</v>
          </cell>
          <cell r="B61" t="str">
            <v>15MM PLASTER (1:6) WP</v>
          </cell>
          <cell r="C61">
            <v>1</v>
          </cell>
          <cell r="D61" t="str">
            <v>SQM</v>
          </cell>
          <cell r="E61">
            <v>51</v>
          </cell>
          <cell r="G61">
            <v>0</v>
          </cell>
          <cell r="I61">
            <v>0</v>
          </cell>
          <cell r="K61">
            <v>0</v>
          </cell>
          <cell r="M61">
            <v>0</v>
          </cell>
          <cell r="O61">
            <v>0</v>
          </cell>
          <cell r="Q61">
            <v>0</v>
          </cell>
          <cell r="S61">
            <v>0</v>
          </cell>
          <cell r="T61">
            <v>129.93100000000001</v>
          </cell>
          <cell r="U61">
            <v>6626.4810000000007</v>
          </cell>
          <cell r="V61">
            <v>39.121000000000002</v>
          </cell>
          <cell r="W61">
            <v>1995.171</v>
          </cell>
          <cell r="Y61">
            <v>0</v>
          </cell>
          <cell r="AA61">
            <v>0</v>
          </cell>
          <cell r="AC61">
            <v>0</v>
          </cell>
          <cell r="AE61">
            <v>0</v>
          </cell>
          <cell r="AG61">
            <v>0</v>
          </cell>
          <cell r="AI61">
            <v>0</v>
          </cell>
          <cell r="AK61">
            <v>0</v>
          </cell>
          <cell r="AM61">
            <v>0</v>
          </cell>
          <cell r="AO61">
            <v>0</v>
          </cell>
          <cell r="AP61">
            <v>169.05200000000002</v>
          </cell>
        </row>
        <row r="62">
          <cell r="A62">
            <v>2190012</v>
          </cell>
          <cell r="B62" t="str">
            <v>12MM WP PLASTER 1:4</v>
          </cell>
          <cell r="C62">
            <v>1</v>
          </cell>
          <cell r="D62" t="str">
            <v>SQM</v>
          </cell>
          <cell r="E62">
            <v>41</v>
          </cell>
          <cell r="G62">
            <v>0</v>
          </cell>
          <cell r="I62">
            <v>0</v>
          </cell>
          <cell r="K62">
            <v>0</v>
          </cell>
          <cell r="M62">
            <v>0</v>
          </cell>
          <cell r="O62">
            <v>0</v>
          </cell>
          <cell r="Q62">
            <v>0</v>
          </cell>
          <cell r="S62">
            <v>0</v>
          </cell>
          <cell r="U62">
            <v>0</v>
          </cell>
          <cell r="V62">
            <v>79.94</v>
          </cell>
          <cell r="W62">
            <v>3277.54</v>
          </cell>
          <cell r="Y62">
            <v>0</v>
          </cell>
          <cell r="AA62">
            <v>0</v>
          </cell>
          <cell r="AC62">
            <v>0</v>
          </cell>
          <cell r="AE62">
            <v>0</v>
          </cell>
          <cell r="AG62">
            <v>0</v>
          </cell>
          <cell r="AI62">
            <v>0</v>
          </cell>
          <cell r="AK62">
            <v>0</v>
          </cell>
          <cell r="AM62">
            <v>0</v>
          </cell>
          <cell r="AO62">
            <v>0</v>
          </cell>
          <cell r="AP62">
            <v>79.94</v>
          </cell>
        </row>
        <row r="63">
          <cell r="A63">
            <v>2190014</v>
          </cell>
          <cell r="B63" t="str">
            <v>FACIA PLASTER</v>
          </cell>
          <cell r="C63">
            <v>1</v>
          </cell>
          <cell r="D63" t="str">
            <v>SQM</v>
          </cell>
          <cell r="E63">
            <v>65</v>
          </cell>
          <cell r="G63">
            <v>0</v>
          </cell>
          <cell r="I63">
            <v>0</v>
          </cell>
          <cell r="K63">
            <v>0</v>
          </cell>
          <cell r="M63">
            <v>0</v>
          </cell>
          <cell r="O63">
            <v>0</v>
          </cell>
          <cell r="Q63">
            <v>0</v>
          </cell>
          <cell r="S63">
            <v>0</v>
          </cell>
          <cell r="U63">
            <v>0</v>
          </cell>
          <cell r="W63">
            <v>0</v>
          </cell>
          <cell r="X63">
            <v>370.57600000000002</v>
          </cell>
          <cell r="Y63">
            <v>24087.440000000002</v>
          </cell>
          <cell r="AA63">
            <v>0</v>
          </cell>
          <cell r="AC63">
            <v>0</v>
          </cell>
          <cell r="AE63">
            <v>0</v>
          </cell>
          <cell r="AG63">
            <v>0</v>
          </cell>
          <cell r="AI63">
            <v>0</v>
          </cell>
          <cell r="AK63">
            <v>0</v>
          </cell>
          <cell r="AM63">
            <v>0</v>
          </cell>
          <cell r="AO63">
            <v>0</v>
          </cell>
          <cell r="AP63">
            <v>370.57600000000002</v>
          </cell>
        </row>
        <row r="64">
          <cell r="A64">
            <v>2200002</v>
          </cell>
          <cell r="B64" t="str">
            <v xml:space="preserve">FIX MS DOOR </v>
          </cell>
          <cell r="C64">
            <v>1</v>
          </cell>
          <cell r="D64" t="str">
            <v>NOS</v>
          </cell>
          <cell r="E64">
            <v>200</v>
          </cell>
          <cell r="G64">
            <v>0</v>
          </cell>
          <cell r="I64">
            <v>0</v>
          </cell>
          <cell r="K64">
            <v>0</v>
          </cell>
          <cell r="M64">
            <v>0</v>
          </cell>
          <cell r="O64">
            <v>0</v>
          </cell>
          <cell r="Q64">
            <v>0</v>
          </cell>
          <cell r="S64">
            <v>0</v>
          </cell>
          <cell r="U64">
            <v>0</v>
          </cell>
          <cell r="W64">
            <v>0</v>
          </cell>
          <cell r="Y64">
            <v>0</v>
          </cell>
          <cell r="AA64">
            <v>0</v>
          </cell>
          <cell r="AB64">
            <v>17</v>
          </cell>
          <cell r="AC64">
            <v>3400</v>
          </cell>
          <cell r="AE64">
            <v>0</v>
          </cell>
          <cell r="AG64">
            <v>0</v>
          </cell>
          <cell r="AI64">
            <v>0</v>
          </cell>
          <cell r="AK64">
            <v>0</v>
          </cell>
          <cell r="AM64">
            <v>0</v>
          </cell>
          <cell r="AO64">
            <v>0</v>
          </cell>
          <cell r="AP64">
            <v>17</v>
          </cell>
        </row>
        <row r="65">
          <cell r="A65">
            <v>2200004</v>
          </cell>
          <cell r="B65" t="str">
            <v>FIX DOOR FRAMES</v>
          </cell>
          <cell r="C65">
            <v>1</v>
          </cell>
          <cell r="D65" t="str">
            <v>NOS</v>
          </cell>
          <cell r="E65">
            <v>247</v>
          </cell>
          <cell r="G65">
            <v>0</v>
          </cell>
          <cell r="I65">
            <v>0</v>
          </cell>
          <cell r="K65">
            <v>0</v>
          </cell>
          <cell r="M65">
            <v>0</v>
          </cell>
          <cell r="O65">
            <v>0</v>
          </cell>
          <cell r="Q65">
            <v>0</v>
          </cell>
          <cell r="S65">
            <v>0</v>
          </cell>
          <cell r="U65">
            <v>0</v>
          </cell>
          <cell r="W65">
            <v>0</v>
          </cell>
          <cell r="X65">
            <v>29</v>
          </cell>
          <cell r="Y65">
            <v>7163</v>
          </cell>
          <cell r="AA65">
            <v>0</v>
          </cell>
          <cell r="AC65">
            <v>0</v>
          </cell>
          <cell r="AE65">
            <v>0</v>
          </cell>
          <cell r="AG65">
            <v>0</v>
          </cell>
          <cell r="AI65">
            <v>0</v>
          </cell>
          <cell r="AK65">
            <v>0</v>
          </cell>
          <cell r="AM65">
            <v>0</v>
          </cell>
          <cell r="AO65">
            <v>0</v>
          </cell>
          <cell r="AP65">
            <v>29</v>
          </cell>
        </row>
        <row r="66">
          <cell r="A66">
            <v>2200005</v>
          </cell>
          <cell r="B66" t="str">
            <v>FIX WIN VENT</v>
          </cell>
          <cell r="C66">
            <v>1</v>
          </cell>
          <cell r="D66" t="str">
            <v>NOS</v>
          </cell>
          <cell r="E66">
            <v>263</v>
          </cell>
          <cell r="G66">
            <v>0</v>
          </cell>
          <cell r="I66">
            <v>0</v>
          </cell>
          <cell r="K66">
            <v>0</v>
          </cell>
          <cell r="M66">
            <v>0</v>
          </cell>
          <cell r="O66">
            <v>0</v>
          </cell>
          <cell r="Q66">
            <v>0</v>
          </cell>
          <cell r="S66">
            <v>0</v>
          </cell>
          <cell r="U66">
            <v>0</v>
          </cell>
          <cell r="W66">
            <v>0</v>
          </cell>
          <cell r="Y66">
            <v>0</v>
          </cell>
          <cell r="Z66">
            <v>72</v>
          </cell>
          <cell r="AA66">
            <v>18936</v>
          </cell>
          <cell r="AC66">
            <v>0</v>
          </cell>
          <cell r="AE66">
            <v>0</v>
          </cell>
          <cell r="AG66">
            <v>0</v>
          </cell>
          <cell r="AI66">
            <v>0</v>
          </cell>
          <cell r="AK66">
            <v>0</v>
          </cell>
          <cell r="AM66">
            <v>0</v>
          </cell>
          <cell r="AO66">
            <v>0</v>
          </cell>
          <cell r="AP66">
            <v>72</v>
          </cell>
        </row>
        <row r="67">
          <cell r="A67">
            <v>2215002</v>
          </cell>
          <cell r="B67" t="str">
            <v>DPC 40MM</v>
          </cell>
          <cell r="C67">
            <v>1</v>
          </cell>
          <cell r="D67" t="str">
            <v>SQM</v>
          </cell>
          <cell r="E67">
            <v>50</v>
          </cell>
          <cell r="G67">
            <v>0</v>
          </cell>
          <cell r="I67">
            <v>0</v>
          </cell>
          <cell r="K67">
            <v>0</v>
          </cell>
          <cell r="M67">
            <v>0</v>
          </cell>
          <cell r="O67">
            <v>0</v>
          </cell>
          <cell r="Q67">
            <v>0</v>
          </cell>
          <cell r="S67">
            <v>0</v>
          </cell>
          <cell r="T67">
            <v>91.488</v>
          </cell>
          <cell r="U67">
            <v>4574.3999999999996</v>
          </cell>
          <cell r="W67">
            <v>0</v>
          </cell>
          <cell r="X67">
            <v>19.962</v>
          </cell>
          <cell r="Y67">
            <v>998.1</v>
          </cell>
          <cell r="AA67">
            <v>0</v>
          </cell>
          <cell r="AC67">
            <v>0</v>
          </cell>
          <cell r="AE67">
            <v>0</v>
          </cell>
          <cell r="AG67">
            <v>0</v>
          </cell>
          <cell r="AI67">
            <v>0</v>
          </cell>
          <cell r="AK67">
            <v>0</v>
          </cell>
          <cell r="AM67">
            <v>0</v>
          </cell>
          <cell r="AO67">
            <v>0</v>
          </cell>
          <cell r="AP67">
            <v>111.45</v>
          </cell>
        </row>
        <row r="68">
          <cell r="A68">
            <v>2215003</v>
          </cell>
          <cell r="B68" t="str">
            <v>BRICK PILLARS SURVEY</v>
          </cell>
          <cell r="C68">
            <v>1</v>
          </cell>
          <cell r="D68" t="str">
            <v>SQM</v>
          </cell>
          <cell r="E68">
            <v>1020</v>
          </cell>
          <cell r="G68">
            <v>0</v>
          </cell>
          <cell r="I68">
            <v>0</v>
          </cell>
          <cell r="K68">
            <v>0</v>
          </cell>
          <cell r="M68">
            <v>0</v>
          </cell>
          <cell r="O68">
            <v>0</v>
          </cell>
          <cell r="Q68">
            <v>0</v>
          </cell>
          <cell r="R68">
            <v>9.9450000000000003</v>
          </cell>
          <cell r="S68">
            <v>10143.9</v>
          </cell>
          <cell r="U68">
            <v>0</v>
          </cell>
          <cell r="W68">
            <v>0</v>
          </cell>
          <cell r="Y68">
            <v>0</v>
          </cell>
          <cell r="AA68">
            <v>0</v>
          </cell>
          <cell r="AC68">
            <v>0</v>
          </cell>
          <cell r="AE68">
            <v>0</v>
          </cell>
          <cell r="AG68">
            <v>0</v>
          </cell>
          <cell r="AI68">
            <v>0</v>
          </cell>
          <cell r="AJ68">
            <v>-9.9450000000000003</v>
          </cell>
          <cell r="AK68">
            <v>-10143.9</v>
          </cell>
          <cell r="AM68">
            <v>0</v>
          </cell>
          <cell r="AO68">
            <v>0</v>
          </cell>
          <cell r="AP68">
            <v>0</v>
          </cell>
        </row>
        <row r="69">
          <cell r="A69">
            <v>2800002</v>
          </cell>
          <cell r="B69" t="str">
            <v>FIX PVC PIPES</v>
          </cell>
          <cell r="C69">
            <v>1</v>
          </cell>
          <cell r="D69" t="str">
            <v>CUM</v>
          </cell>
          <cell r="E69">
            <v>10</v>
          </cell>
          <cell r="G69">
            <v>0</v>
          </cell>
          <cell r="I69">
            <v>0</v>
          </cell>
          <cell r="K69">
            <v>0</v>
          </cell>
          <cell r="M69">
            <v>0</v>
          </cell>
          <cell r="O69">
            <v>0</v>
          </cell>
          <cell r="Q69">
            <v>0</v>
          </cell>
          <cell r="S69">
            <v>0</v>
          </cell>
          <cell r="U69">
            <v>0</v>
          </cell>
          <cell r="W69">
            <v>0</v>
          </cell>
          <cell r="Y69">
            <v>0</v>
          </cell>
          <cell r="AA69">
            <v>0</v>
          </cell>
          <cell r="AB69">
            <v>52</v>
          </cell>
          <cell r="AC69">
            <v>520</v>
          </cell>
          <cell r="AE69">
            <v>0</v>
          </cell>
          <cell r="AG69">
            <v>0</v>
          </cell>
          <cell r="AI69">
            <v>0</v>
          </cell>
          <cell r="AK69">
            <v>0</v>
          </cell>
          <cell r="AM69">
            <v>0</v>
          </cell>
          <cell r="AO69">
            <v>0</v>
          </cell>
          <cell r="AP69">
            <v>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YNOPSIS "/>
      <sheetName val="COVERING LETTER"/>
      <sheetName val="DOCUMENTS"/>
      <sheetName val="Organization Chart "/>
      <sheetName val="HIRE MACH."/>
      <sheetName val="Detail of Vehicle"/>
      <sheetName val="Milestone  "/>
      <sheetName val="MOBILISATION"/>
      <sheetName val="Hindrance Report"/>
      <sheetName val="PIE CHART"/>
      <sheetName val="MONTHLY"/>
      <sheetName val="BAR CHART"/>
      <sheetName val="CUMMULATIVE"/>
      <sheetName val="ACTIVITIES GRAPH"/>
      <sheetName val="DATA  ACTIVITIES"/>
      <sheetName val="DATA-MONTH"/>
      <sheetName val="DATA-PROJECT"/>
      <sheetName val="CLIENT HOLD"/>
      <sheetName val="Photograph "/>
      <sheetName val="G.B."/>
      <sheetName val="M+L"/>
      <sheetName val="UNPROD. EXP."/>
      <sheetName val="F.Flow"/>
      <sheetName val="O-H regularisition"/>
      <sheetName val="OH -approval vs Actual"/>
      <sheetName val="Labour Approval"/>
      <sheetName val="M-roll"/>
      <sheetName val="Justification M-roll"/>
      <sheetName val="RECONCILIATION"/>
      <sheetName val="Client Vs.PC (2)"/>
      <sheetName val="RMC DETAILS "/>
      <sheetName val="Client Vs.PC"/>
      <sheetName val="Material Reconcilition"/>
      <sheetName val="8th RA Bill Abstract "/>
      <sheetName val="Comprative lient Vs PC May'08"/>
      <sheetName val="PC Summary May'08 "/>
      <sheetName val="RA BILL STATUS "/>
      <sheetName val="hold statement,upto May'08"/>
      <sheetName val="RF"/>
      <sheetName val="SHUTTERING REC (2)"/>
      <sheetName val="SHUTTERING REC"/>
      <sheetName val="PROFITABILITY-c"/>
      <sheetName val="M+L (2)"/>
      <sheetName val="9th RA Bill Abstract "/>
      <sheetName val="Approval reqd"/>
      <sheetName val="PAYMENT STATUS"/>
      <sheetName val="BLOCK A "/>
      <sheetName val="BLOCK B"/>
      <sheetName val="BLOCK R "/>
      <sheetName val="BLOCK S  "/>
      <sheetName val="BLOCK C "/>
      <sheetName val="Structure"/>
      <sheetName val="Labour Cost"/>
      <sheetName val="UNPRODUCTIVE EXPENDITU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Client Vs.PC"/>
      <sheetName val="A.O.R."/>
      <sheetName val="AOR"/>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op sheet"/>
      <sheetName val="Summary"/>
      <sheetName val="Measurment"/>
      <sheetName val="Extra Items"/>
      <sheetName val="BILL CO.SUPP."/>
      <sheetName val="BILL.sheet"/>
      <sheetName val="Rate Analysis"/>
      <sheetName val="BOQ Distribution"/>
      <sheetName val="RAJU ASSO"/>
      <sheetName val="Final Bill of Material"/>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cul-invSUBMITTED"/>
      <sheetName val="FORM7"/>
      <sheetName val="AOR"/>
      <sheetName val="sheeet7"/>
      <sheetName val="Client Vs.PC"/>
      <sheetName val="Measurment"/>
      <sheetName val="Silo with internal cone"/>
      <sheetName val="Attributes"/>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GB CIVIL"/>
      <sheetName val="GB STRUCTRAL"/>
      <sheetName val="GB SPECILISED"/>
      <sheetName val="BoQ"/>
      <sheetName val="Material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PR"/>
      <sheetName val="Project Team Allocation"/>
      <sheetName val="Payment"/>
      <sheetName val="Cumulative DPR"/>
      <sheetName val="TM- ACHV GAURAV"/>
      <sheetName val="TM- ACHV (DANISH)"/>
      <sheetName val="TM- ACHV (MOHIT)"/>
      <sheetName val="TM- ACHV (ANKIT)"/>
      <sheetName val="TM- ACHV (ASHUTOSH)"/>
      <sheetName val="TM- ACHV (MANOJ)"/>
      <sheetName val="TM- ACHV (TEMP)"/>
      <sheetName val="TM PL- GAURAV"/>
      <sheetName val="TM PL- DANISH"/>
      <sheetName val="TM PL- MOHIT"/>
      <sheetName val="TM PL- ANKIT"/>
      <sheetName val="TM PL- ASHUTOSH"/>
      <sheetName val="TM PL- MANOJ"/>
      <sheetName val="RC- GAURAV"/>
      <sheetName val="RC- DANISH"/>
      <sheetName val="RC- MOHIT"/>
      <sheetName val="RC-ANKIT"/>
      <sheetName val="RC-ASHUTOSH"/>
      <sheetName val="RC-MANOJ"/>
      <sheetName val="RC-TEMP Work"/>
      <sheetName val="Team Member Achievemnt"/>
      <sheetName val="Team Member Planning"/>
      <sheetName val="Resource"/>
      <sheetName val="Machinery Utilisation"/>
      <sheetName val="Qty Reconcilation"/>
    </sheetNames>
    <sheetDataSet>
      <sheetData sheetId="0"/>
      <sheetData sheetId="1"/>
      <sheetData sheetId="2"/>
      <sheetData sheetId="3"/>
      <sheetData sheetId="4"/>
      <sheetData sheetId="5"/>
      <sheetData sheetId="6"/>
      <sheetData sheetId="7"/>
      <sheetData sheetId="8"/>
      <sheetData sheetId="9"/>
      <sheetData sheetId="10"/>
      <sheetData sheetId="11">
        <row r="63">
          <cell r="H6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Intro"/>
      <sheetName val="Package-2"/>
      <sheetName val="Consum"/>
      <sheetName val="Dayworks Bill"/>
      <sheetName val="Bills of Quantities"/>
      <sheetName val="pur_tender"/>
      <sheetName val="EMD_"/>
      <sheetName val="Rate_List"/>
      <sheetName val="A_O_R__(2)"/>
      <sheetName val="A_O_R_1"/>
      <sheetName val="formwork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op sheet"/>
      <sheetName val="Summary"/>
      <sheetName val="Measurment"/>
      <sheetName val="Extra Items"/>
      <sheetName val="BILL CO.SUPP."/>
      <sheetName val="BILL.sheet"/>
      <sheetName val="Rate Analysis"/>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Intro"/>
      <sheetName val="A.O.R."/>
      <sheetName val="BLK2"/>
      <sheetName val="BLK3"/>
      <sheetName val="E &amp; R"/>
      <sheetName val="radar"/>
      <sheetName val="UG"/>
      <sheetName val="ABSTRACT"/>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_O_R_"/>
      <sheetName val="E_&amp;_R"/>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tabColor rgb="FFFF0000"/>
  </sheetPr>
  <dimension ref="A1:AD43"/>
  <sheetViews>
    <sheetView view="pageBreakPreview" zoomScale="60" workbookViewId="0">
      <pane xSplit="2" ySplit="11" topLeftCell="N12" activePane="bottomRight" state="frozen"/>
      <selection pane="topRight" activeCell="C1" sqref="C1"/>
      <selection pane="bottomLeft" activeCell="A12" sqref="A12"/>
      <selection pane="bottomRight" activeCell="Q12" sqref="Q12"/>
    </sheetView>
  </sheetViews>
  <sheetFormatPr defaultRowHeight="15"/>
  <cols>
    <col min="1" max="1" width="9.28515625" style="834" bestFit="1" customWidth="1"/>
    <col min="2" max="2" width="49.5703125" style="834" customWidth="1"/>
    <col min="3" max="3" width="15.5703125" style="834" customWidth="1"/>
    <col min="4" max="4" width="13.7109375" style="834" customWidth="1"/>
    <col min="5" max="5" width="14.85546875" style="834" customWidth="1"/>
    <col min="6" max="6" width="13.7109375" style="834" customWidth="1"/>
    <col min="7" max="7" width="15.85546875" style="834" customWidth="1"/>
    <col min="8" max="10" width="13.7109375" style="834" customWidth="1"/>
    <col min="11" max="11" width="16.5703125" style="834" customWidth="1"/>
    <col min="12" max="22" width="13.7109375" style="834" customWidth="1"/>
    <col min="23" max="23" width="16.5703125" style="834" customWidth="1"/>
    <col min="24" max="26" width="13.7109375" style="834" customWidth="1"/>
    <col min="27" max="27" width="14.7109375" style="834" customWidth="1"/>
    <col min="28" max="30" width="13.7109375" style="834" customWidth="1"/>
    <col min="31" max="16384" width="9.140625" style="834"/>
  </cols>
  <sheetData>
    <row r="1" spans="1:30" ht="27" customHeight="1">
      <c r="A1" s="1933" t="s">
        <v>439</v>
      </c>
      <c r="B1" s="1933"/>
      <c r="C1" s="1933"/>
      <c r="D1" s="1933"/>
      <c r="E1" s="1933"/>
      <c r="F1" s="1933"/>
      <c r="G1" s="1933"/>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row>
    <row r="2" spans="1:30" ht="15.75">
      <c r="A2" s="1934"/>
      <c r="B2" s="1934"/>
      <c r="C2" s="1934"/>
      <c r="D2" s="1934"/>
      <c r="E2" s="1934"/>
      <c r="F2" s="1934"/>
      <c r="G2" s="1934"/>
      <c r="H2" s="1934"/>
      <c r="I2" s="1934"/>
      <c r="J2" s="1934"/>
      <c r="K2" s="1934"/>
      <c r="L2" s="1934"/>
      <c r="M2" s="1934"/>
      <c r="N2" s="1934"/>
      <c r="O2" s="1934"/>
      <c r="P2" s="1934"/>
      <c r="Q2" s="1934"/>
      <c r="R2" s="1934"/>
      <c r="S2" s="1934"/>
      <c r="T2" s="1934"/>
      <c r="U2" s="1934"/>
      <c r="V2" s="1934"/>
      <c r="W2" s="835"/>
      <c r="X2" s="836"/>
      <c r="Y2" s="835"/>
      <c r="Z2" s="836"/>
      <c r="AA2" s="835"/>
      <c r="AB2" s="836"/>
      <c r="AC2" s="837"/>
      <c r="AD2" s="837"/>
    </row>
    <row r="3" spans="1:30" ht="15.75">
      <c r="A3" s="1933" t="s">
        <v>1121</v>
      </c>
      <c r="B3" s="1933"/>
      <c r="C3" s="1933"/>
      <c r="D3" s="1933"/>
      <c r="E3" s="1933"/>
      <c r="F3" s="1933"/>
      <c r="G3" s="1933"/>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row>
    <row r="4" spans="1:30" ht="15.75">
      <c r="A4" s="1933" t="s">
        <v>1122</v>
      </c>
      <c r="B4" s="1933"/>
      <c r="C4" s="1933"/>
      <c r="D4" s="1933"/>
      <c r="E4" s="1933"/>
      <c r="F4" s="1933"/>
      <c r="G4" s="1933"/>
      <c r="H4" s="1933"/>
      <c r="I4" s="1933"/>
      <c r="J4" s="1933"/>
      <c r="K4" s="1933"/>
      <c r="L4" s="1933"/>
      <c r="M4" s="1933"/>
      <c r="N4" s="1933"/>
      <c r="O4" s="1933"/>
      <c r="P4" s="1933"/>
      <c r="Q4" s="1933"/>
      <c r="R4" s="1933"/>
      <c r="S4" s="1933"/>
      <c r="T4" s="1933"/>
      <c r="U4" s="1933"/>
      <c r="V4" s="1933"/>
      <c r="W4" s="1933"/>
      <c r="X4" s="1933"/>
      <c r="Y4" s="1933"/>
      <c r="Z4" s="1933"/>
      <c r="AA4" s="1933"/>
      <c r="AB4" s="1933"/>
      <c r="AC4" s="1933"/>
      <c r="AD4" s="1933"/>
    </row>
    <row r="5" spans="1:30" ht="15.75">
      <c r="A5" s="1933" t="s">
        <v>1123</v>
      </c>
      <c r="B5" s="1933"/>
      <c r="C5" s="1933"/>
      <c r="D5" s="1933"/>
      <c r="E5" s="1933"/>
      <c r="F5" s="1933"/>
      <c r="G5" s="1933"/>
      <c r="H5" s="1933"/>
      <c r="I5" s="1933"/>
      <c r="J5" s="1933"/>
      <c r="K5" s="1933"/>
      <c r="L5" s="1933"/>
      <c r="M5" s="1933"/>
      <c r="N5" s="1933"/>
      <c r="O5" s="1933"/>
      <c r="P5" s="1933"/>
      <c r="Q5" s="1933"/>
      <c r="R5" s="1933"/>
      <c r="S5" s="1933"/>
      <c r="T5" s="1933"/>
      <c r="U5" s="1933"/>
      <c r="V5" s="1933"/>
      <c r="W5" s="1933"/>
      <c r="X5" s="1933"/>
      <c r="Y5" s="1933"/>
      <c r="Z5" s="1933"/>
      <c r="AA5" s="1933"/>
      <c r="AB5" s="1933"/>
      <c r="AC5" s="1933"/>
      <c r="AD5" s="1933"/>
    </row>
    <row r="6" spans="1:30" ht="16.5" thickBot="1">
      <c r="A6" s="838"/>
      <c r="B6" s="838"/>
      <c r="C6" s="838"/>
      <c r="D6" s="838"/>
      <c r="E6" s="838"/>
      <c r="F6" s="838"/>
      <c r="G6" s="838"/>
      <c r="H6" s="838"/>
      <c r="I6" s="838"/>
      <c r="J6" s="838"/>
      <c r="K6" s="838"/>
      <c r="L6" s="838"/>
      <c r="M6" s="838"/>
      <c r="N6" s="838"/>
      <c r="O6" s="838"/>
      <c r="P6" s="838"/>
      <c r="Q6" s="838"/>
      <c r="R6" s="838"/>
      <c r="S6" s="838"/>
      <c r="T6" s="838"/>
      <c r="U6" s="838"/>
      <c r="V6" s="838"/>
      <c r="W6" s="839"/>
      <c r="X6" s="840"/>
      <c r="Y6" s="839"/>
      <c r="Z6" s="840"/>
      <c r="AA6" s="839"/>
      <c r="AB6" s="840"/>
      <c r="AC6" s="838"/>
      <c r="AD6" s="838"/>
    </row>
    <row r="7" spans="1:30" s="841" customFormat="1" ht="19.5" thickBot="1">
      <c r="A7" s="1926" t="s">
        <v>1124</v>
      </c>
      <c r="B7" s="1937" t="s">
        <v>1125</v>
      </c>
      <c r="C7" s="1939" t="s">
        <v>1126</v>
      </c>
      <c r="D7" s="1939"/>
      <c r="E7" s="1939"/>
      <c r="F7" s="1939"/>
      <c r="G7" s="1939"/>
      <c r="H7" s="1939"/>
      <c r="I7" s="1939"/>
      <c r="J7" s="1939"/>
      <c r="K7" s="1939"/>
      <c r="L7" s="1939"/>
      <c r="M7" s="1940" t="s">
        <v>513</v>
      </c>
      <c r="N7" s="1941"/>
      <c r="O7" s="1941"/>
      <c r="P7" s="1941"/>
      <c r="Q7" s="1941"/>
      <c r="R7" s="1941"/>
      <c r="S7" s="1941"/>
      <c r="T7" s="1941"/>
      <c r="U7" s="1941"/>
      <c r="V7" s="1942"/>
      <c r="W7" s="1943" t="s">
        <v>1127</v>
      </c>
      <c r="X7" s="1943"/>
      <c r="Y7" s="1943"/>
      <c r="Z7" s="1943"/>
      <c r="AA7" s="1943"/>
      <c r="AB7" s="1943"/>
      <c r="AC7" s="1928" t="s">
        <v>1128</v>
      </c>
      <c r="AD7" s="1928"/>
    </row>
    <row r="8" spans="1:30" s="841" customFormat="1" ht="35.25" customHeight="1" thickBot="1">
      <c r="A8" s="1935"/>
      <c r="B8" s="1937"/>
      <c r="C8" s="1929" t="s">
        <v>1129</v>
      </c>
      <c r="D8" s="1929"/>
      <c r="E8" s="1929" t="s">
        <v>1129</v>
      </c>
      <c r="F8" s="1929"/>
      <c r="G8" s="1929" t="s">
        <v>1129</v>
      </c>
      <c r="H8" s="1929"/>
      <c r="I8" s="1929" t="s">
        <v>1130</v>
      </c>
      <c r="J8" s="1929"/>
      <c r="K8" s="1929" t="s">
        <v>1131</v>
      </c>
      <c r="L8" s="1929"/>
      <c r="M8" s="1931" t="s">
        <v>1132</v>
      </c>
      <c r="N8" s="1932"/>
      <c r="O8" s="1931" t="s">
        <v>1133</v>
      </c>
      <c r="P8" s="1932"/>
      <c r="Q8" s="1926" t="s">
        <v>1134</v>
      </c>
      <c r="R8" s="1926"/>
      <c r="S8" s="1926" t="s">
        <v>1135</v>
      </c>
      <c r="T8" s="1926"/>
      <c r="U8" s="1926" t="s">
        <v>1136</v>
      </c>
      <c r="V8" s="1926"/>
      <c r="W8" s="1930" t="s">
        <v>1137</v>
      </c>
      <c r="X8" s="1930"/>
      <c r="Y8" s="1930"/>
      <c r="Z8" s="1930"/>
      <c r="AA8" s="1930"/>
      <c r="AB8" s="1930"/>
      <c r="AC8" s="1926" t="s">
        <v>1138</v>
      </c>
      <c r="AD8" s="1926" t="s">
        <v>1139</v>
      </c>
    </row>
    <row r="9" spans="1:30" s="841" customFormat="1" ht="88.5" customHeight="1">
      <c r="A9" s="1936"/>
      <c r="B9" s="1938"/>
      <c r="C9" s="842" t="s">
        <v>1140</v>
      </c>
      <c r="D9" s="842" t="s">
        <v>1141</v>
      </c>
      <c r="E9" s="843" t="s">
        <v>1142</v>
      </c>
      <c r="F9" s="844" t="s">
        <v>1141</v>
      </c>
      <c r="G9" s="845" t="s">
        <v>1143</v>
      </c>
      <c r="H9" s="844" t="s">
        <v>1141</v>
      </c>
      <c r="I9" s="845" t="s">
        <v>1143</v>
      </c>
      <c r="J9" s="844" t="s">
        <v>1141</v>
      </c>
      <c r="K9" s="845" t="s">
        <v>1143</v>
      </c>
      <c r="L9" s="844" t="s">
        <v>1141</v>
      </c>
      <c r="M9" s="842" t="s">
        <v>1144</v>
      </c>
      <c r="N9" s="842" t="s">
        <v>1145</v>
      </c>
      <c r="O9" s="842" t="s">
        <v>1144</v>
      </c>
      <c r="P9" s="842" t="s">
        <v>1145</v>
      </c>
      <c r="Q9" s="846" t="s">
        <v>1144</v>
      </c>
      <c r="R9" s="844" t="s">
        <v>1146</v>
      </c>
      <c r="S9" s="846" t="s">
        <v>1144</v>
      </c>
      <c r="T9" s="844" t="s">
        <v>1146</v>
      </c>
      <c r="U9" s="846" t="s">
        <v>1147</v>
      </c>
      <c r="V9" s="844" t="s">
        <v>1146</v>
      </c>
      <c r="W9" s="847" t="s">
        <v>1148</v>
      </c>
      <c r="X9" s="848" t="str">
        <f>F9</f>
        <v>% on Work done</v>
      </c>
      <c r="Y9" s="847" t="s">
        <v>1149</v>
      </c>
      <c r="Z9" s="848" t="str">
        <f>H9</f>
        <v>% on Work done</v>
      </c>
      <c r="AA9" s="847" t="s">
        <v>1150</v>
      </c>
      <c r="AB9" s="848" t="str">
        <f>H9</f>
        <v>% on Work done</v>
      </c>
      <c r="AC9" s="1927"/>
      <c r="AD9" s="1927"/>
    </row>
    <row r="10" spans="1:30" ht="30.75" customHeight="1">
      <c r="A10" s="849">
        <v>1</v>
      </c>
      <c r="B10" s="850">
        <v>2</v>
      </c>
      <c r="C10" s="851">
        <v>3</v>
      </c>
      <c r="D10" s="851">
        <v>4</v>
      </c>
      <c r="E10" s="851">
        <v>5</v>
      </c>
      <c r="F10" s="851">
        <v>6</v>
      </c>
      <c r="G10" s="851">
        <v>7</v>
      </c>
      <c r="H10" s="851">
        <v>8</v>
      </c>
      <c r="I10" s="851" t="s">
        <v>1151</v>
      </c>
      <c r="J10" s="852">
        <v>10</v>
      </c>
      <c r="K10" s="851" t="s">
        <v>1152</v>
      </c>
      <c r="L10" s="852">
        <v>12</v>
      </c>
      <c r="M10" s="851" t="s">
        <v>1153</v>
      </c>
      <c r="N10" s="851">
        <v>14</v>
      </c>
      <c r="O10" s="851">
        <v>15</v>
      </c>
      <c r="P10" s="851">
        <v>16</v>
      </c>
      <c r="Q10" s="852">
        <v>17</v>
      </c>
      <c r="R10" s="852">
        <v>18</v>
      </c>
      <c r="S10" s="852" t="s">
        <v>1154</v>
      </c>
      <c r="T10" s="852">
        <v>20</v>
      </c>
      <c r="U10" s="852">
        <v>21</v>
      </c>
      <c r="V10" s="852">
        <v>22</v>
      </c>
      <c r="W10" s="852">
        <v>23</v>
      </c>
      <c r="X10" s="852">
        <v>24</v>
      </c>
      <c r="Y10" s="852">
        <v>25</v>
      </c>
      <c r="Z10" s="852">
        <v>26</v>
      </c>
      <c r="AA10" s="852">
        <v>27</v>
      </c>
      <c r="AB10" s="852">
        <v>28</v>
      </c>
      <c r="AC10" s="852">
        <v>29</v>
      </c>
      <c r="AD10" s="852">
        <v>30</v>
      </c>
    </row>
    <row r="11" spans="1:30" ht="24.75" customHeight="1">
      <c r="A11" s="853" t="s">
        <v>458</v>
      </c>
      <c r="B11" s="854" t="s">
        <v>1066</v>
      </c>
      <c r="C11" s="855"/>
      <c r="D11" s="855"/>
      <c r="E11" s="856"/>
      <c r="F11" s="856"/>
      <c r="G11" s="856"/>
      <c r="H11" s="856"/>
      <c r="I11" s="856"/>
      <c r="J11" s="856"/>
      <c r="K11" s="857"/>
      <c r="L11" s="856"/>
      <c r="M11" s="855"/>
      <c r="N11" s="855"/>
      <c r="O11" s="855"/>
      <c r="P11" s="855"/>
      <c r="Q11" s="858"/>
      <c r="R11" s="859"/>
      <c r="S11" s="858"/>
      <c r="T11" s="859"/>
      <c r="U11" s="858"/>
      <c r="V11" s="859"/>
      <c r="W11" s="860"/>
      <c r="X11" s="861"/>
      <c r="Y11" s="860"/>
      <c r="Z11" s="861"/>
      <c r="AA11" s="860"/>
      <c r="AB11" s="861"/>
      <c r="AC11" s="853"/>
      <c r="AD11" s="853"/>
    </row>
    <row r="12" spans="1:30" ht="24.75" customHeight="1">
      <c r="A12" s="862">
        <v>1</v>
      </c>
      <c r="B12" s="863" t="s">
        <v>1155</v>
      </c>
      <c r="C12" s="864">
        <v>28495.203654000001</v>
      </c>
      <c r="D12" s="865"/>
      <c r="E12" s="866">
        <v>24659.099830067502</v>
      </c>
      <c r="F12" s="867"/>
      <c r="G12" s="868">
        <f>E12</f>
        <v>24659.099830067502</v>
      </c>
      <c r="H12" s="869"/>
      <c r="I12" s="866">
        <f>+G12</f>
        <v>24659.099830067502</v>
      </c>
      <c r="J12" s="867"/>
      <c r="K12" s="870">
        <f>+I12</f>
        <v>24659.099830067502</v>
      </c>
      <c r="L12" s="869"/>
      <c r="M12" s="864">
        <f>+C12-G12</f>
        <v>3836.1038239324989</v>
      </c>
      <c r="N12" s="864"/>
      <c r="O12" s="864">
        <v>0</v>
      </c>
      <c r="P12" s="864"/>
      <c r="Q12" s="871">
        <v>622.91870320500004</v>
      </c>
      <c r="R12" s="868"/>
      <c r="S12" s="871">
        <f>Q12</f>
        <v>622.91870320500004</v>
      </c>
      <c r="T12" s="868"/>
      <c r="U12" s="871">
        <v>552.43324450000011</v>
      </c>
      <c r="V12" s="868"/>
      <c r="W12" s="872">
        <v>16153.741002000002</v>
      </c>
      <c r="X12" s="873"/>
      <c r="Y12" s="872">
        <v>594.66853049999997</v>
      </c>
      <c r="Z12" s="873"/>
      <c r="AA12" s="872">
        <v>16748.409532500002</v>
      </c>
      <c r="AB12" s="873"/>
      <c r="AC12" s="874"/>
      <c r="AD12" s="874"/>
    </row>
    <row r="13" spans="1:30" ht="24.75" customHeight="1">
      <c r="A13" s="853"/>
      <c r="B13" s="854" t="s">
        <v>1156</v>
      </c>
      <c r="C13" s="875">
        <v>2868.2169773200008</v>
      </c>
      <c r="D13" s="876"/>
      <c r="E13" s="877">
        <v>1470.63</v>
      </c>
      <c r="F13" s="878"/>
      <c r="G13" s="879">
        <v>1470.63</v>
      </c>
      <c r="H13" s="880">
        <v>7.0000000000000007E-2</v>
      </c>
      <c r="I13" s="877">
        <f>G13</f>
        <v>1470.63</v>
      </c>
      <c r="J13" s="878"/>
      <c r="K13" s="879">
        <f>G13</f>
        <v>1470.63</v>
      </c>
      <c r="L13" s="880"/>
      <c r="M13" s="875"/>
      <c r="N13" s="875"/>
      <c r="O13" s="875"/>
      <c r="P13" s="875"/>
      <c r="Q13" s="881">
        <f>Q12*R13</f>
        <v>49.833496256400004</v>
      </c>
      <c r="R13" s="876">
        <v>0.08</v>
      </c>
      <c r="S13" s="881">
        <f>+T13*S$12</f>
        <v>43.604309224350004</v>
      </c>
      <c r="T13" s="876">
        <v>7.0000000000000007E-2</v>
      </c>
      <c r="U13" s="881">
        <f>+V13*U12</f>
        <v>38.670327115000013</v>
      </c>
      <c r="V13" s="876">
        <v>7.0000000000000007E-2</v>
      </c>
      <c r="W13" s="882"/>
      <c r="X13" s="883"/>
      <c r="Y13" s="882"/>
      <c r="Z13" s="883"/>
      <c r="AA13" s="882"/>
      <c r="AB13" s="883"/>
      <c r="AC13" s="884"/>
      <c r="AD13" s="884"/>
    </row>
    <row r="14" spans="1:30" ht="24.75" customHeight="1">
      <c r="A14" s="885"/>
      <c r="B14" s="863" t="s">
        <v>1157</v>
      </c>
      <c r="C14" s="886">
        <f>C12+C13</f>
        <v>31363.420631320001</v>
      </c>
      <c r="D14" s="887"/>
      <c r="E14" s="886">
        <f>E12+E13</f>
        <v>26129.729830067503</v>
      </c>
      <c r="F14" s="886"/>
      <c r="G14" s="886">
        <f>G12+G13</f>
        <v>26129.729830067503</v>
      </c>
      <c r="H14" s="886"/>
      <c r="I14" s="886">
        <f>I12+I13</f>
        <v>26129.729830067503</v>
      </c>
      <c r="J14" s="886"/>
      <c r="K14" s="886">
        <f>K12+K13</f>
        <v>26129.729830067503</v>
      </c>
      <c r="L14" s="886"/>
      <c r="M14" s="886">
        <f>M12+M13</f>
        <v>3836.1038239324989</v>
      </c>
      <c r="N14" s="886"/>
      <c r="O14" s="886">
        <f>O12+O13</f>
        <v>0</v>
      </c>
      <c r="P14" s="886"/>
      <c r="Q14" s="886">
        <f>Q12+Q13</f>
        <v>672.7521994614001</v>
      </c>
      <c r="R14" s="886"/>
      <c r="S14" s="886">
        <f>S12+S13</f>
        <v>666.52301242935005</v>
      </c>
      <c r="T14" s="886"/>
      <c r="U14" s="886">
        <f>U12+U13</f>
        <v>591.10357161500008</v>
      </c>
      <c r="V14" s="886"/>
      <c r="W14" s="888">
        <f t="shared" ref="W14:AB14" si="0">W12+W13</f>
        <v>16153.741002000002</v>
      </c>
      <c r="X14" s="888">
        <f t="shared" si="0"/>
        <v>0</v>
      </c>
      <c r="Y14" s="888">
        <f t="shared" si="0"/>
        <v>594.66853049999997</v>
      </c>
      <c r="Z14" s="888">
        <f t="shared" si="0"/>
        <v>0</v>
      </c>
      <c r="AA14" s="888">
        <f t="shared" si="0"/>
        <v>16748.409532500002</v>
      </c>
      <c r="AB14" s="888">
        <f t="shared" si="0"/>
        <v>0</v>
      </c>
      <c r="AC14" s="889"/>
      <c r="AD14" s="889"/>
    </row>
    <row r="15" spans="1:30" ht="24.75" customHeight="1">
      <c r="A15" s="853">
        <f>A12+1</f>
        <v>2</v>
      </c>
      <c r="B15" s="890" t="s">
        <v>1158</v>
      </c>
      <c r="C15" s="875"/>
      <c r="D15" s="876"/>
      <c r="E15" s="877"/>
      <c r="F15" s="878"/>
      <c r="G15" s="879"/>
      <c r="H15" s="880"/>
      <c r="I15" s="877"/>
      <c r="J15" s="878"/>
      <c r="K15" s="879"/>
      <c r="L15" s="880"/>
      <c r="M15" s="875"/>
      <c r="N15" s="875"/>
      <c r="O15" s="875"/>
      <c r="P15" s="875"/>
      <c r="Q15" s="881"/>
      <c r="R15" s="891"/>
      <c r="S15" s="881"/>
      <c r="T15" s="891"/>
      <c r="U15" s="881"/>
      <c r="V15" s="891"/>
      <c r="W15" s="882"/>
      <c r="X15" s="883"/>
      <c r="Y15" s="882"/>
      <c r="Z15" s="883"/>
      <c r="AA15" s="882"/>
      <c r="AB15" s="883"/>
      <c r="AC15" s="884"/>
      <c r="AD15" s="884"/>
    </row>
    <row r="16" spans="1:30" ht="24.75" customHeight="1">
      <c r="A16" s="853">
        <f>A15+1</f>
        <v>3</v>
      </c>
      <c r="B16" s="890" t="s">
        <v>1159</v>
      </c>
      <c r="C16" s="875"/>
      <c r="D16" s="876"/>
      <c r="E16" s="877"/>
      <c r="F16" s="878"/>
      <c r="G16" s="879"/>
      <c r="H16" s="880"/>
      <c r="I16" s="877"/>
      <c r="J16" s="878"/>
      <c r="K16" s="879"/>
      <c r="L16" s="880"/>
      <c r="M16" s="875"/>
      <c r="N16" s="875"/>
      <c r="O16" s="875"/>
      <c r="P16" s="875"/>
      <c r="Q16" s="881"/>
      <c r="R16" s="891"/>
      <c r="S16" s="881">
        <f>+T16*S$12</f>
        <v>12.832125286023</v>
      </c>
      <c r="T16" s="876">
        <v>2.06E-2</v>
      </c>
      <c r="U16" s="881">
        <f>+V16*U$12</f>
        <v>11.380124836700002</v>
      </c>
      <c r="V16" s="876">
        <v>2.06E-2</v>
      </c>
      <c r="W16" s="892">
        <v>275.23198107223652</v>
      </c>
      <c r="X16" s="893"/>
      <c r="Y16" s="892">
        <v>12.2501717283</v>
      </c>
      <c r="Z16" s="893"/>
      <c r="AA16" s="892">
        <v>287.48215280053654</v>
      </c>
      <c r="AB16" s="893"/>
      <c r="AC16" s="884"/>
      <c r="AD16" s="884"/>
    </row>
    <row r="17" spans="1:30" ht="24.75" customHeight="1">
      <c r="A17" s="853">
        <v>4</v>
      </c>
      <c r="B17" s="854" t="s">
        <v>1160</v>
      </c>
      <c r="C17" s="875"/>
      <c r="D17" s="876"/>
      <c r="E17" s="877"/>
      <c r="F17" s="878"/>
      <c r="G17" s="879"/>
      <c r="H17" s="880"/>
      <c r="I17" s="877"/>
      <c r="J17" s="878"/>
      <c r="K17" s="879"/>
      <c r="L17" s="880"/>
      <c r="M17" s="875"/>
      <c r="N17" s="875"/>
      <c r="O17" s="875"/>
      <c r="P17" s="875"/>
      <c r="Q17" s="881"/>
      <c r="R17" s="891"/>
      <c r="S17" s="881"/>
      <c r="T17" s="876"/>
      <c r="U17" s="881"/>
      <c r="V17" s="876"/>
      <c r="W17" s="882">
        <v>170.76828</v>
      </c>
      <c r="X17" s="883"/>
      <c r="Y17" s="882">
        <v>0</v>
      </c>
      <c r="Z17" s="883"/>
      <c r="AA17" s="882">
        <v>170.76828</v>
      </c>
      <c r="AB17" s="883"/>
      <c r="AC17" s="884"/>
      <c r="AD17" s="884"/>
    </row>
    <row r="18" spans="1:30" ht="24.75" customHeight="1">
      <c r="A18" s="862">
        <f>A13+1</f>
        <v>1</v>
      </c>
      <c r="B18" s="894" t="s">
        <v>1161</v>
      </c>
      <c r="C18" s="864">
        <f>SUM(C14:C17)</f>
        <v>31363.420631320001</v>
      </c>
      <c r="D18" s="869">
        <v>1</v>
      </c>
      <c r="E18" s="864">
        <f>SUM(E14:E17)</f>
        <v>26129.729830067503</v>
      </c>
      <c r="F18" s="869">
        <v>1</v>
      </c>
      <c r="G18" s="864">
        <f>SUM(G14:G17)</f>
        <v>26129.729830067503</v>
      </c>
      <c r="H18" s="869">
        <v>1</v>
      </c>
      <c r="I18" s="864">
        <f>SUM(I14:I17)</f>
        <v>26129.729830067503</v>
      </c>
      <c r="J18" s="869">
        <v>1</v>
      </c>
      <c r="K18" s="864">
        <f>SUM(K14:K17)</f>
        <v>26129.729830067503</v>
      </c>
      <c r="L18" s="869">
        <v>1</v>
      </c>
      <c r="M18" s="864">
        <f>SUM(M14:M17)</f>
        <v>3836.1038239324989</v>
      </c>
      <c r="N18" s="869">
        <v>1</v>
      </c>
      <c r="O18" s="864">
        <f>SUM(O14:O17)</f>
        <v>0</v>
      </c>
      <c r="P18" s="869">
        <v>1</v>
      </c>
      <c r="Q18" s="864">
        <f>SUM(Q14:Q17)</f>
        <v>672.7521994614001</v>
      </c>
      <c r="R18" s="869">
        <v>1</v>
      </c>
      <c r="S18" s="864">
        <f>SUM(S14:S17)</f>
        <v>679.35513771537308</v>
      </c>
      <c r="T18" s="869">
        <v>1</v>
      </c>
      <c r="U18" s="864">
        <f>SUM(U14:U17)</f>
        <v>602.4836964517001</v>
      </c>
      <c r="V18" s="869">
        <v>1</v>
      </c>
      <c r="W18" s="895">
        <f>SUM(W14:W17)</f>
        <v>16599.741263072239</v>
      </c>
      <c r="X18" s="896">
        <f>+W18/W18</f>
        <v>1</v>
      </c>
      <c r="Y18" s="895">
        <f>SUM(Y14:Y17)</f>
        <v>606.91870222829994</v>
      </c>
      <c r="Z18" s="896">
        <f>+Y18/Y18</f>
        <v>1</v>
      </c>
      <c r="AA18" s="895">
        <f>SUM(AA14:AA17)</f>
        <v>17206.65996530054</v>
      </c>
      <c r="AB18" s="896">
        <f>+AA18/AA18</f>
        <v>1</v>
      </c>
      <c r="AC18" s="874"/>
      <c r="AD18" s="874"/>
    </row>
    <row r="19" spans="1:30" ht="24.75" customHeight="1">
      <c r="A19" s="853">
        <f>A18+1</f>
        <v>2</v>
      </c>
      <c r="B19" s="897" t="s">
        <v>1162</v>
      </c>
      <c r="C19" s="875"/>
      <c r="D19" s="876"/>
      <c r="E19" s="877"/>
      <c r="F19" s="898"/>
      <c r="G19" s="879"/>
      <c r="H19" s="876"/>
      <c r="I19" s="877"/>
      <c r="J19" s="898"/>
      <c r="K19" s="879"/>
      <c r="L19" s="876"/>
      <c r="M19" s="875"/>
      <c r="N19" s="875"/>
      <c r="O19" s="875"/>
      <c r="P19" s="875"/>
      <c r="Q19" s="881"/>
      <c r="R19" s="891"/>
      <c r="S19" s="881"/>
      <c r="T19" s="891"/>
      <c r="U19" s="881"/>
      <c r="V19" s="891"/>
      <c r="W19" s="882"/>
      <c r="X19" s="883"/>
      <c r="Y19" s="882"/>
      <c r="Z19" s="883"/>
      <c r="AA19" s="882"/>
      <c r="AB19" s="883"/>
      <c r="AC19" s="884"/>
      <c r="AD19" s="884"/>
    </row>
    <row r="20" spans="1:30" ht="24.75" customHeight="1">
      <c r="A20" s="853" t="s">
        <v>487</v>
      </c>
      <c r="B20" s="890" t="s">
        <v>988</v>
      </c>
      <c r="C20" s="875"/>
      <c r="D20" s="876"/>
      <c r="E20" s="877"/>
      <c r="F20" s="898"/>
      <c r="G20" s="879"/>
      <c r="H20" s="876"/>
      <c r="I20" s="877"/>
      <c r="J20" s="898"/>
      <c r="K20" s="879"/>
      <c r="L20" s="876"/>
      <c r="M20" s="875"/>
      <c r="N20" s="875"/>
      <c r="O20" s="875"/>
      <c r="P20" s="875"/>
      <c r="Q20" s="881"/>
      <c r="R20" s="899"/>
      <c r="S20" s="881"/>
      <c r="T20" s="899"/>
      <c r="U20" s="881"/>
      <c r="V20" s="899"/>
      <c r="W20" s="900"/>
      <c r="X20" s="901"/>
      <c r="Y20" s="900"/>
      <c r="Z20" s="901"/>
      <c r="AA20" s="900"/>
      <c r="AB20" s="901"/>
      <c r="AC20" s="884"/>
      <c r="AD20" s="884"/>
    </row>
    <row r="21" spans="1:30" ht="24.75" customHeight="1">
      <c r="A21" s="853">
        <v>1</v>
      </c>
      <c r="B21" s="854" t="s">
        <v>986</v>
      </c>
      <c r="C21" s="875">
        <f>C$12*D21</f>
        <v>703.79515896682096</v>
      </c>
      <c r="D21" s="876">
        <v>2.4698723599682927E-2</v>
      </c>
      <c r="E21" s="877">
        <f>E$12*F21</f>
        <v>609.04829091982549</v>
      </c>
      <c r="F21" s="876">
        <f>D21</f>
        <v>2.4698723599682927E-2</v>
      </c>
      <c r="G21" s="879">
        <f>G$12*H21</f>
        <v>609.04829091982549</v>
      </c>
      <c r="H21" s="880">
        <f>F21</f>
        <v>2.4698723599682927E-2</v>
      </c>
      <c r="I21" s="877">
        <f>(G21+K21)/2</f>
        <v>583.1104226443365</v>
      </c>
      <c r="J21" s="880">
        <f>I21/I$12</f>
        <v>2.3646865727569435E-2</v>
      </c>
      <c r="K21" s="879">
        <f>K$12*L21</f>
        <v>557.1725543688475</v>
      </c>
      <c r="L21" s="876">
        <v>2.2595007855455942E-2</v>
      </c>
      <c r="M21" s="875">
        <f>M$12*N21</f>
        <v>86.67679603609939</v>
      </c>
      <c r="N21" s="876">
        <f>L21</f>
        <v>2.2595007855455942E-2</v>
      </c>
      <c r="O21" s="875"/>
      <c r="P21" s="876"/>
      <c r="Q21" s="875">
        <f>Q$12*R21</f>
        <v>14.074852992227404</v>
      </c>
      <c r="R21" s="876">
        <f>L21</f>
        <v>2.2595007855455942E-2</v>
      </c>
      <c r="S21" s="875">
        <f>S$18*T21</f>
        <v>13.587102754307463</v>
      </c>
      <c r="T21" s="876">
        <v>0.02</v>
      </c>
      <c r="U21" s="875">
        <f>U$18*V21</f>
        <v>12.049673929034002</v>
      </c>
      <c r="V21" s="876">
        <v>0.02</v>
      </c>
      <c r="W21" s="902">
        <v>355.96267228933175</v>
      </c>
      <c r="X21" s="903">
        <v>0.02</v>
      </c>
      <c r="Y21" s="902">
        <v>12.138374044566</v>
      </c>
      <c r="Z21" s="903">
        <v>0.02</v>
      </c>
      <c r="AA21" s="902">
        <v>368.10104633389773</v>
      </c>
      <c r="AB21" s="903">
        <v>0.02</v>
      </c>
      <c r="AC21" s="884"/>
      <c r="AD21" s="884"/>
    </row>
    <row r="22" spans="1:30" ht="24.75" customHeight="1">
      <c r="A22" s="853">
        <f>A21+1</f>
        <v>2</v>
      </c>
      <c r="B22" s="854" t="s">
        <v>1163</v>
      </c>
      <c r="C22" s="875">
        <f>C$12*D22</f>
        <v>1254.5368252528003</v>
      </c>
      <c r="D22" s="876">
        <v>4.4026245275727141E-2</v>
      </c>
      <c r="E22" s="877">
        <f>E$12*F22</f>
        <v>1085.6475773971933</v>
      </c>
      <c r="F22" s="876">
        <f>D22</f>
        <v>4.4026245275727141E-2</v>
      </c>
      <c r="G22" s="879">
        <f>G$12*H22</f>
        <v>1085.6475773971933</v>
      </c>
      <c r="H22" s="880">
        <f>F22</f>
        <v>4.4026245275727141E-2</v>
      </c>
      <c r="I22" s="877">
        <f>(G22+K22)/2</f>
        <v>1035.6289852088689</v>
      </c>
      <c r="J22" s="880">
        <f>I22/I$12</f>
        <v>4.1997842271034515E-2</v>
      </c>
      <c r="K22" s="879">
        <f>K$12*L22</f>
        <v>985.61039302054462</v>
      </c>
      <c r="L22" s="876">
        <v>3.9969439266341888E-2</v>
      </c>
      <c r="M22" s="875">
        <f>M$12*N22</f>
        <v>153.32691881005189</v>
      </c>
      <c r="N22" s="876">
        <f>L22</f>
        <v>3.9969439266341888E-2</v>
      </c>
      <c r="O22" s="875"/>
      <c r="P22" s="876"/>
      <c r="Q22" s="875">
        <f>Q$12*R22</f>
        <v>24.897711275620697</v>
      </c>
      <c r="R22" s="876">
        <f>L22</f>
        <v>3.9969439266341888E-2</v>
      </c>
      <c r="S22" s="875">
        <f>S$18*T22</f>
        <v>13.587102754307463</v>
      </c>
      <c r="T22" s="876">
        <v>0.02</v>
      </c>
      <c r="U22" s="875">
        <f>U$18*V22</f>
        <v>12.049673929034002</v>
      </c>
      <c r="V22" s="876">
        <v>0.02</v>
      </c>
      <c r="W22" s="902">
        <v>644.68364465354341</v>
      </c>
      <c r="X22" s="903">
        <v>0.04</v>
      </c>
      <c r="Y22" s="902">
        <v>24.276748089131999</v>
      </c>
      <c r="Z22" s="903">
        <v>0.04</v>
      </c>
      <c r="AA22" s="902">
        <v>668.96039274267537</v>
      </c>
      <c r="AB22" s="903">
        <v>0.04</v>
      </c>
      <c r="AC22" s="884"/>
      <c r="AD22" s="884"/>
    </row>
    <row r="23" spans="1:30" ht="24.75" customHeight="1">
      <c r="A23" s="853">
        <f>A22+1</f>
        <v>3</v>
      </c>
      <c r="B23" s="890" t="s">
        <v>987</v>
      </c>
      <c r="C23" s="875">
        <f>C$12*D23</f>
        <v>646.08646500519205</v>
      </c>
      <c r="D23" s="876">
        <v>2.2673516316999473E-2</v>
      </c>
      <c r="E23" s="877">
        <f>E$12*F23</f>
        <v>559.10850235955445</v>
      </c>
      <c r="F23" s="876">
        <f>D23</f>
        <v>2.2673516316999473E-2</v>
      </c>
      <c r="G23" s="879">
        <f>G$12*H23</f>
        <v>559.10850235955445</v>
      </c>
      <c r="H23" s="880">
        <f>F23</f>
        <v>2.2673516316999473E-2</v>
      </c>
      <c r="I23" s="877">
        <f>(G23+K23)/2</f>
        <v>781.02476036914641</v>
      </c>
      <c r="J23" s="880">
        <f>I23/I$12</f>
        <v>3.1672882049685443E-2</v>
      </c>
      <c r="K23" s="879">
        <f>K$12*L23</f>
        <v>1002.9410183787384</v>
      </c>
      <c r="L23" s="876">
        <v>4.0672247782371419E-2</v>
      </c>
      <c r="M23" s="875">
        <f>M$12*N23</f>
        <v>156.0229652458851</v>
      </c>
      <c r="N23" s="876">
        <f>L23</f>
        <v>4.0672247782371419E-2</v>
      </c>
      <c r="O23" s="875"/>
      <c r="P23" s="876"/>
      <c r="Q23" s="875">
        <f>Q$12*R23</f>
        <v>25.335503845027244</v>
      </c>
      <c r="R23" s="876">
        <f>L23</f>
        <v>4.0672247782371419E-2</v>
      </c>
      <c r="S23" s="875">
        <f>S$18*T23</f>
        <v>27.989431673873373</v>
      </c>
      <c r="T23" s="876">
        <v>4.1200000000000001E-2</v>
      </c>
      <c r="U23" s="875">
        <f>U$18*V23</f>
        <v>24.822328293810045</v>
      </c>
      <c r="V23" s="876">
        <v>4.1200000000000001E-2</v>
      </c>
      <c r="W23" s="902">
        <v>592.05208221468808</v>
      </c>
      <c r="X23" s="903">
        <v>4.1200000000000001E-2</v>
      </c>
      <c r="Y23" s="902">
        <v>25.005050531805956</v>
      </c>
      <c r="Z23" s="903">
        <v>4.1200000000000001E-2</v>
      </c>
      <c r="AA23" s="902">
        <v>617.05713274649406</v>
      </c>
      <c r="AB23" s="903">
        <v>4.1200000000000001E-2</v>
      </c>
      <c r="AC23" s="884"/>
      <c r="AD23" s="884"/>
    </row>
    <row r="24" spans="1:30" ht="24.75" customHeight="1">
      <c r="A24" s="853">
        <f>A23+1</f>
        <v>4</v>
      </c>
      <c r="B24" s="854" t="s">
        <v>1164</v>
      </c>
      <c r="C24" s="875"/>
      <c r="D24" s="876"/>
      <c r="E24" s="877"/>
      <c r="F24" s="876"/>
      <c r="G24" s="879"/>
      <c r="H24" s="880"/>
      <c r="I24" s="877">
        <f>(G24+K24)/2</f>
        <v>120.00565937161095</v>
      </c>
      <c r="J24" s="880">
        <f>I24/I$12</f>
        <v>4.8665871908789154E-3</v>
      </c>
      <c r="K24" s="879">
        <f>K$12*L24</f>
        <v>240.01131874322189</v>
      </c>
      <c r="L24" s="876">
        <v>9.7331743817578309E-3</v>
      </c>
      <c r="M24" s="875">
        <f>M$12*N24</f>
        <v>37.337467464863053</v>
      </c>
      <c r="N24" s="876">
        <f>L24</f>
        <v>9.7331743817578309E-3</v>
      </c>
      <c r="O24" s="875"/>
      <c r="P24" s="876"/>
      <c r="Q24" s="875">
        <f>Q$12*R24</f>
        <v>6.0629763639527159</v>
      </c>
      <c r="R24" s="876">
        <f>L24</f>
        <v>9.7331743817578309E-3</v>
      </c>
      <c r="S24" s="875">
        <f>S$18*T24</f>
        <v>6.7935513771537313</v>
      </c>
      <c r="T24" s="876">
        <v>0.01</v>
      </c>
      <c r="U24" s="875">
        <f>U$18*V24</f>
        <v>6.024836964517001</v>
      </c>
      <c r="V24" s="876">
        <v>0.01</v>
      </c>
      <c r="W24" s="902">
        <v>158.85271555681385</v>
      </c>
      <c r="X24" s="903">
        <v>0</v>
      </c>
      <c r="Y24" s="902">
        <v>0</v>
      </c>
      <c r="Z24" s="903">
        <v>0</v>
      </c>
      <c r="AA24" s="902">
        <v>158.85271555681385</v>
      </c>
      <c r="AB24" s="903">
        <v>0</v>
      </c>
      <c r="AC24" s="884"/>
      <c r="AD24" s="884"/>
    </row>
    <row r="25" spans="1:30" ht="24.75" customHeight="1">
      <c r="A25" s="862"/>
      <c r="B25" s="894" t="s">
        <v>985</v>
      </c>
      <c r="C25" s="864">
        <f>SUM(C21:C24)</f>
        <v>2604.4184492248132</v>
      </c>
      <c r="D25" s="869">
        <f>+C25/C12</f>
        <v>9.1398485192409534E-2</v>
      </c>
      <c r="E25" s="904">
        <f>SUM(E21:E24)</f>
        <v>2253.8043706765729</v>
      </c>
      <c r="F25" s="905">
        <f>+E25/E18</f>
        <v>8.6254407731499713E-2</v>
      </c>
      <c r="G25" s="906">
        <f>SUM(G21:G24)</f>
        <v>2253.8043706765729</v>
      </c>
      <c r="H25" s="905">
        <f>+G25/G18</f>
        <v>8.6254407731499713E-2</v>
      </c>
      <c r="I25" s="904">
        <f>SUM(I21:I24)</f>
        <v>2519.7698275939629</v>
      </c>
      <c r="J25" s="905">
        <f>+I25/I18</f>
        <v>9.6433060884328833E-2</v>
      </c>
      <c r="K25" s="906">
        <f>SUM(K21:K24)</f>
        <v>2785.7352845113523</v>
      </c>
      <c r="L25" s="905">
        <f>+K25/K18</f>
        <v>0.10661171403715795</v>
      </c>
      <c r="M25" s="864">
        <f>SUM(M21:M24)</f>
        <v>433.36414755689941</v>
      </c>
      <c r="N25" s="869">
        <f>+M25/M18</f>
        <v>0.11296986928592707</v>
      </c>
      <c r="O25" s="864">
        <v>0</v>
      </c>
      <c r="P25" s="869" t="e">
        <f>+O25/O18</f>
        <v>#DIV/0!</v>
      </c>
      <c r="Q25" s="906">
        <f>SUM(Q21:Q24)</f>
        <v>70.371044476828061</v>
      </c>
      <c r="R25" s="905">
        <f>+Q25/Q18</f>
        <v>0.10460173082030284</v>
      </c>
      <c r="S25" s="906">
        <f>SUM(S21:S24)</f>
        <v>61.957188559642034</v>
      </c>
      <c r="T25" s="905">
        <f>+S25/S18</f>
        <v>9.1200000000000017E-2</v>
      </c>
      <c r="U25" s="906">
        <f>SUM(U21:U24)</f>
        <v>54.946513116395046</v>
      </c>
      <c r="V25" s="905">
        <f>+U25/U18</f>
        <v>9.1199999999999989E-2</v>
      </c>
      <c r="W25" s="889">
        <f>SUM(W21:W24)</f>
        <v>1751.551114714377</v>
      </c>
      <c r="X25" s="907">
        <f>W25/W$18</f>
        <v>0.10551677203613258</v>
      </c>
      <c r="Y25" s="889">
        <f>SUM(Y21:Y24)</f>
        <v>61.420172665503955</v>
      </c>
      <c r="Z25" s="907">
        <f>Y25/Y$18</f>
        <v>0.1012</v>
      </c>
      <c r="AA25" s="889">
        <f>SUM(AA21:AA24)</f>
        <v>1812.971287379881</v>
      </c>
      <c r="AB25" s="907">
        <f>AA25/AA$18</f>
        <v>0.10536450950015706</v>
      </c>
      <c r="AC25" s="874"/>
      <c r="AD25" s="874"/>
    </row>
    <row r="26" spans="1:30" ht="24.75" customHeight="1">
      <c r="A26" s="862"/>
      <c r="B26" s="894" t="s">
        <v>1165</v>
      </c>
      <c r="C26" s="864">
        <f>C18-C25+C19</f>
        <v>28759.002182095188</v>
      </c>
      <c r="D26" s="869">
        <f>+C26/C18</f>
        <v>0.91696</v>
      </c>
      <c r="E26" s="904">
        <f>E18-E25+E19</f>
        <v>23875.925459390928</v>
      </c>
      <c r="F26" s="905">
        <f>+E26/E18</f>
        <v>0.91374559226850027</v>
      </c>
      <c r="G26" s="906">
        <f>G18-G25+G19</f>
        <v>23875.925459390928</v>
      </c>
      <c r="H26" s="905">
        <f>+G26/G18</f>
        <v>0.91374559226850027</v>
      </c>
      <c r="I26" s="904">
        <f>I18-I25+I19</f>
        <v>23609.960002473541</v>
      </c>
      <c r="J26" s="905">
        <f>+I26/I18</f>
        <v>0.90356693911567121</v>
      </c>
      <c r="K26" s="906">
        <f>K18-K25+K19</f>
        <v>23343.99454555615</v>
      </c>
      <c r="L26" s="905">
        <f>+K26/K18</f>
        <v>0.89338828596284203</v>
      </c>
      <c r="M26" s="864">
        <f>M18-M25+M19</f>
        <v>3402.7396763755996</v>
      </c>
      <c r="N26" s="869">
        <f>+M26/M18</f>
        <v>0.887030130714073</v>
      </c>
      <c r="O26" s="864">
        <f>O18-O25+O19</f>
        <v>0</v>
      </c>
      <c r="P26" s="869" t="e">
        <f>+O26/O18</f>
        <v>#DIV/0!</v>
      </c>
      <c r="Q26" s="906">
        <f>Q18-Q25+Q19</f>
        <v>602.38115498457205</v>
      </c>
      <c r="R26" s="905">
        <f>+Q26/Q18</f>
        <v>0.89539826917969723</v>
      </c>
      <c r="S26" s="906">
        <f>S18-S25+S19</f>
        <v>617.397949155731</v>
      </c>
      <c r="T26" s="905">
        <f>+S26/S18</f>
        <v>0.90879999999999994</v>
      </c>
      <c r="U26" s="906">
        <f>U18-U25+U19</f>
        <v>547.53718333530503</v>
      </c>
      <c r="V26" s="905">
        <f>+U26/U18</f>
        <v>0.90879999999999994</v>
      </c>
      <c r="W26" s="908">
        <f>W18+W19-W25</f>
        <v>14848.190148357862</v>
      </c>
      <c r="X26" s="907">
        <f>W26/W$18</f>
        <v>0.89448322796386737</v>
      </c>
      <c r="Y26" s="908">
        <f>Y18+Y19-Y25</f>
        <v>545.49852956279597</v>
      </c>
      <c r="Z26" s="907">
        <f>Y26/Y$18</f>
        <v>0.89879999999999993</v>
      </c>
      <c r="AA26" s="908">
        <f>AA18+AA19-AA25</f>
        <v>15393.688677920658</v>
      </c>
      <c r="AB26" s="907">
        <f>AA26/AA$18</f>
        <v>0.89463549049984292</v>
      </c>
      <c r="AC26" s="874">
        <f>S26-O26</f>
        <v>617.397949155731</v>
      </c>
      <c r="AD26" s="874">
        <f>S26-Q26</f>
        <v>15.016794171158949</v>
      </c>
    </row>
    <row r="27" spans="1:30" ht="24.75" customHeight="1">
      <c r="A27" s="853" t="s">
        <v>592</v>
      </c>
      <c r="B27" s="909" t="s">
        <v>1166</v>
      </c>
      <c r="C27" s="875"/>
      <c r="D27" s="876"/>
      <c r="E27" s="877"/>
      <c r="F27" s="898"/>
      <c r="G27" s="879"/>
      <c r="H27" s="910"/>
      <c r="I27" s="877"/>
      <c r="J27" s="898"/>
      <c r="K27" s="879"/>
      <c r="L27" s="910"/>
      <c r="M27" s="856"/>
      <c r="N27" s="856"/>
      <c r="O27" s="856"/>
      <c r="P27" s="856"/>
      <c r="Q27" s="910"/>
      <c r="R27" s="876"/>
      <c r="S27" s="879"/>
      <c r="T27" s="876"/>
      <c r="U27" s="879"/>
      <c r="V27" s="876"/>
      <c r="W27" s="900"/>
      <c r="X27" s="901"/>
      <c r="Y27" s="900"/>
      <c r="Z27" s="901"/>
      <c r="AA27" s="900"/>
      <c r="AB27" s="901"/>
      <c r="AC27" s="884"/>
      <c r="AD27" s="884"/>
    </row>
    <row r="28" spans="1:30" ht="24.75" customHeight="1">
      <c r="A28" s="853" t="s">
        <v>18</v>
      </c>
      <c r="B28" s="909" t="s">
        <v>1167</v>
      </c>
      <c r="C28" s="875"/>
      <c r="D28" s="876"/>
      <c r="E28" s="877"/>
      <c r="F28" s="898"/>
      <c r="G28" s="879"/>
      <c r="H28" s="876"/>
      <c r="I28" s="877"/>
      <c r="J28" s="898"/>
      <c r="K28" s="879"/>
      <c r="L28" s="876"/>
      <c r="M28" s="856"/>
      <c r="N28" s="856"/>
      <c r="O28" s="856"/>
      <c r="P28" s="856"/>
      <c r="Q28" s="879"/>
      <c r="R28" s="876"/>
      <c r="S28" s="879"/>
      <c r="T28" s="876"/>
      <c r="U28" s="879"/>
      <c r="V28" s="876"/>
      <c r="W28" s="900"/>
      <c r="X28" s="901"/>
      <c r="Y28" s="900"/>
      <c r="Z28" s="901"/>
      <c r="AA28" s="900"/>
      <c r="AB28" s="901"/>
      <c r="AC28" s="884"/>
      <c r="AD28" s="884"/>
    </row>
    <row r="29" spans="1:30" ht="24.75" customHeight="1">
      <c r="A29" s="853">
        <v>4</v>
      </c>
      <c r="B29" s="909" t="s">
        <v>1168</v>
      </c>
      <c r="C29" s="875">
        <f>C$12*D29</f>
        <v>6387.5816965262848</v>
      </c>
      <c r="D29" s="911">
        <v>0.22416339865778187</v>
      </c>
      <c r="E29" s="877">
        <f>E$12*F29</f>
        <v>5527.6676257494628</v>
      </c>
      <c r="F29" s="911">
        <f>D29</f>
        <v>0.22416339865778187</v>
      </c>
      <c r="G29" s="877">
        <f>G$12*H29+150</f>
        <v>5677.6676257494628</v>
      </c>
      <c r="H29" s="911">
        <f>F29</f>
        <v>0.22416339865778187</v>
      </c>
      <c r="I29" s="877">
        <f>(G29+K29)/2</f>
        <v>5644.6016250269913</v>
      </c>
      <c r="J29" s="911">
        <f>+I29/I$26</f>
        <v>0.23907713627789393</v>
      </c>
      <c r="K29" s="877">
        <f>K$12*L29+150</f>
        <v>5611.5356243045198</v>
      </c>
      <c r="L29" s="911">
        <v>0.22148154887815991</v>
      </c>
      <c r="M29" s="879">
        <f>M$12*N29</f>
        <v>849.62621658200192</v>
      </c>
      <c r="N29" s="911">
        <f>L29</f>
        <v>0.22148154887815991</v>
      </c>
      <c r="O29" s="879">
        <v>0</v>
      </c>
      <c r="P29" s="911" t="e">
        <f>+O29/$O$18</f>
        <v>#DIV/0!</v>
      </c>
      <c r="Q29" s="879">
        <v>45.244497333333335</v>
      </c>
      <c r="R29" s="911">
        <f>+Q29/Q$26</f>
        <v>7.5109416951285798E-2</v>
      </c>
      <c r="S29" s="879">
        <v>41.659097333333335</v>
      </c>
      <c r="T29" s="876">
        <f>S29/S$12</f>
        <v>6.6877262023104636E-2</v>
      </c>
      <c r="U29" s="879">
        <v>37.955750000000002</v>
      </c>
      <c r="V29" s="876">
        <f>U29/U$12</f>
        <v>6.8706491468219374E-2</v>
      </c>
      <c r="W29" s="902">
        <v>2676.6959561000003</v>
      </c>
      <c r="X29" s="903">
        <f>W29/W$18</f>
        <v>0.16124925766491158</v>
      </c>
      <c r="Y29" s="902">
        <v>19.223090000000013</v>
      </c>
      <c r="Z29" s="903">
        <f>Y29/Y$18</f>
        <v>3.1673253649001927E-2</v>
      </c>
      <c r="AA29" s="902">
        <v>2695.9190461000003</v>
      </c>
      <c r="AB29" s="903">
        <f>AA29/AA$18</f>
        <v>0.15667881224692476</v>
      </c>
      <c r="AC29" s="884">
        <f>S29-O29</f>
        <v>41.659097333333335</v>
      </c>
      <c r="AD29" s="884">
        <f>S29-Q29</f>
        <v>-3.5853999999999999</v>
      </c>
    </row>
    <row r="30" spans="1:30" ht="24.75" customHeight="1">
      <c r="A30" s="853" t="s">
        <v>20</v>
      </c>
      <c r="B30" s="912" t="s">
        <v>1169</v>
      </c>
      <c r="C30" s="875"/>
      <c r="D30" s="876"/>
      <c r="E30" s="877"/>
      <c r="F30" s="878"/>
      <c r="G30" s="877"/>
      <c r="H30" s="876"/>
      <c r="I30" s="877"/>
      <c r="J30" s="878"/>
      <c r="K30" s="877"/>
      <c r="L30" s="876"/>
      <c r="M30" s="856"/>
      <c r="N30" s="856"/>
      <c r="O30" s="856"/>
      <c r="P30" s="856"/>
      <c r="Q30" s="879"/>
      <c r="R30" s="876"/>
      <c r="S30" s="879"/>
      <c r="T30" s="876"/>
      <c r="U30" s="879"/>
      <c r="V30" s="876"/>
      <c r="W30" s="902"/>
      <c r="X30" s="903"/>
      <c r="Y30" s="902"/>
      <c r="Z30" s="903"/>
      <c r="AA30" s="902"/>
      <c r="AB30" s="903"/>
      <c r="AC30" s="884"/>
      <c r="AD30" s="884"/>
    </row>
    <row r="31" spans="1:30" ht="24.75" customHeight="1">
      <c r="A31" s="853" t="s">
        <v>1170</v>
      </c>
      <c r="B31" s="913" t="s">
        <v>1171</v>
      </c>
      <c r="C31" s="875">
        <f>C$12*D31</f>
        <v>1896.4865693665481</v>
      </c>
      <c r="D31" s="876">
        <v>6.6554589059774266E-2</v>
      </c>
      <c r="E31" s="877">
        <f>E$12*F31</f>
        <v>1641.1762557740919</v>
      </c>
      <c r="F31" s="876">
        <f>D31</f>
        <v>6.6554589059774266E-2</v>
      </c>
      <c r="G31" s="877">
        <f>G$12*H31+150</f>
        <v>1791.1762557740919</v>
      </c>
      <c r="H31" s="876">
        <f>F31</f>
        <v>6.6554589059774266E-2</v>
      </c>
      <c r="I31" s="877">
        <f>(G31+K31)/2</f>
        <v>2125.4205716672191</v>
      </c>
      <c r="J31" s="876">
        <f>+H31</f>
        <v>6.6554589059774266E-2</v>
      </c>
      <c r="K31" s="877">
        <f>K$12*L31+150</f>
        <v>2459.6648875603464</v>
      </c>
      <c r="L31" s="876">
        <v>9.3663795656648827E-2</v>
      </c>
      <c r="M31" s="879">
        <f>M$12*N31</f>
        <v>359.30404468250276</v>
      </c>
      <c r="N31" s="876">
        <f>L31</f>
        <v>9.3663795656648827E-2</v>
      </c>
      <c r="O31" s="875">
        <v>0</v>
      </c>
      <c r="P31" s="876" t="e">
        <f>+O31/$O$18</f>
        <v>#DIV/0!</v>
      </c>
      <c r="Q31" s="875">
        <v>122.92574699999999</v>
      </c>
      <c r="R31" s="876">
        <f>Q31/Q$12</f>
        <v>0.19733834666952618</v>
      </c>
      <c r="S31" s="875">
        <v>133.63572515520002</v>
      </c>
      <c r="T31" s="876">
        <f>S31/S$12</f>
        <v>0.21453156642692914</v>
      </c>
      <c r="U31" s="875">
        <v>103.69423392399996</v>
      </c>
      <c r="V31" s="876">
        <f>U31/U$12</f>
        <v>0.18770455065182076</v>
      </c>
      <c r="W31" s="902">
        <v>3217.6089109999998</v>
      </c>
      <c r="X31" s="903">
        <f>W31/W$18</f>
        <v>0.19383488332784368</v>
      </c>
      <c r="Y31" s="902">
        <v>72.839919999999992</v>
      </c>
      <c r="Z31" s="903">
        <f>Y31/Y$18</f>
        <v>0.12001594238663016</v>
      </c>
      <c r="AA31" s="902">
        <v>3290.4488309999997</v>
      </c>
      <c r="AB31" s="903">
        <f>AA31/AA$18</f>
        <v>0.19123111851083338</v>
      </c>
      <c r="AC31" s="884">
        <f t="shared" ref="AC31:AC43" si="1">S31-O31</f>
        <v>133.63572515520002</v>
      </c>
      <c r="AD31" s="884">
        <f>S31-Q31</f>
        <v>10.709978155200034</v>
      </c>
    </row>
    <row r="32" spans="1:30" ht="24.75" customHeight="1">
      <c r="A32" s="853" t="s">
        <v>1172</v>
      </c>
      <c r="B32" s="914" t="s">
        <v>1173</v>
      </c>
      <c r="C32" s="875">
        <f>C$12*D32</f>
        <v>11973.140735000001</v>
      </c>
      <c r="D32" s="876">
        <v>0.42018091466839813</v>
      </c>
      <c r="E32" s="877">
        <f>E$12*F32</f>
        <v>10361.283121497105</v>
      </c>
      <c r="F32" s="876">
        <f>D32</f>
        <v>0.42018091466839813</v>
      </c>
      <c r="G32" s="877">
        <f>G$12*H32+150</f>
        <v>10511.283121497105</v>
      </c>
      <c r="H32" s="876">
        <f>F32</f>
        <v>0.42018091466839813</v>
      </c>
      <c r="I32" s="877">
        <f>(G32+K32)/2</f>
        <v>9491.532194206342</v>
      </c>
      <c r="J32" s="876">
        <f>+H32</f>
        <v>0.42018091466839813</v>
      </c>
      <c r="K32" s="877">
        <f>K$12*L32+150</f>
        <v>8471.7812669155792</v>
      </c>
      <c r="L32" s="876">
        <v>0.33747303527960126</v>
      </c>
      <c r="M32" s="879">
        <f>M$12*N32</f>
        <v>1294.5816011101856</v>
      </c>
      <c r="N32" s="876">
        <f>L32</f>
        <v>0.33747303527960126</v>
      </c>
      <c r="O32" s="875">
        <v>0</v>
      </c>
      <c r="P32" s="876" t="e">
        <f>+O32/$O$18</f>
        <v>#DIV/0!</v>
      </c>
      <c r="Q32" s="875">
        <v>235.72916000000001</v>
      </c>
      <c r="R32" s="876">
        <f>Q32/Q$12</f>
        <v>0.37842684572985519</v>
      </c>
      <c r="S32" s="875">
        <v>260.03366</v>
      </c>
      <c r="T32" s="876">
        <f>S32/S$12</f>
        <v>0.41744397569392611</v>
      </c>
      <c r="U32" s="875">
        <v>245.18874</v>
      </c>
      <c r="V32" s="876">
        <f>U32/U$12</f>
        <v>0.44383415089712247</v>
      </c>
      <c r="W32" s="902">
        <v>3107.1736500000002</v>
      </c>
      <c r="X32" s="903">
        <f>W32/W$18</f>
        <v>0.18718205306682786</v>
      </c>
      <c r="Y32" s="902">
        <v>6.8354799999999996</v>
      </c>
      <c r="Z32" s="903">
        <f>Y32/Y$18</f>
        <v>1.1262595756076651E-2</v>
      </c>
      <c r="AA32" s="902">
        <v>3114.0091300000004</v>
      </c>
      <c r="AB32" s="903">
        <f>AA32/AA$18</f>
        <v>0.18097696684189746</v>
      </c>
      <c r="AC32" s="884">
        <f t="shared" si="1"/>
        <v>260.03366</v>
      </c>
      <c r="AD32" s="884">
        <f>S32-Q32</f>
        <v>24.30449999999999</v>
      </c>
    </row>
    <row r="33" spans="1:30" ht="34.5" customHeight="1">
      <c r="A33" s="853"/>
      <c r="B33" s="914" t="s">
        <v>1174</v>
      </c>
      <c r="C33" s="875"/>
      <c r="D33" s="876"/>
      <c r="E33" s="877"/>
      <c r="F33" s="876"/>
      <c r="G33" s="877"/>
      <c r="H33" s="876"/>
      <c r="I33" s="877"/>
      <c r="J33" s="876"/>
      <c r="K33" s="877"/>
      <c r="L33" s="876"/>
      <c r="M33" s="875"/>
      <c r="N33" s="876"/>
      <c r="O33" s="875"/>
      <c r="P33" s="876"/>
      <c r="Q33" s="875"/>
      <c r="R33" s="876"/>
      <c r="S33" s="875"/>
      <c r="T33" s="876"/>
      <c r="U33" s="875"/>
      <c r="V33" s="876"/>
      <c r="W33" s="902"/>
      <c r="X33" s="903"/>
      <c r="Y33" s="902"/>
      <c r="Z33" s="903"/>
      <c r="AA33" s="902"/>
      <c r="AB33" s="903"/>
      <c r="AC33" s="884">
        <f t="shared" si="1"/>
        <v>0</v>
      </c>
      <c r="AD33" s="884">
        <f>S33-Q33</f>
        <v>0</v>
      </c>
    </row>
    <row r="34" spans="1:30" ht="24.75" customHeight="1">
      <c r="A34" s="853" t="s">
        <v>1175</v>
      </c>
      <c r="B34" s="909" t="s">
        <v>1176</v>
      </c>
      <c r="C34" s="875">
        <f>C$12*D34</f>
        <v>144.23224999999999</v>
      </c>
      <c r="D34" s="876">
        <v>5.0616325382799449E-3</v>
      </c>
      <c r="E34" s="875">
        <f>E$12*F34</f>
        <v>124.81530206456313</v>
      </c>
      <c r="F34" s="876">
        <f>D34</f>
        <v>5.0616325382799449E-3</v>
      </c>
      <c r="G34" s="875">
        <f>G$12*H34</f>
        <v>124.81530206456313</v>
      </c>
      <c r="H34" s="876">
        <f>F34</f>
        <v>5.0616325382799449E-3</v>
      </c>
      <c r="I34" s="877">
        <f>(G34+K34)/2</f>
        <v>124.81530206456313</v>
      </c>
      <c r="J34" s="911">
        <f>+I34/$I$26</f>
        <v>5.2865528807116416E-3</v>
      </c>
      <c r="K34" s="875">
        <f>K$12*L34</f>
        <v>124.81530206456313</v>
      </c>
      <c r="L34" s="876">
        <f>H34</f>
        <v>5.0616325382799449E-3</v>
      </c>
      <c r="M34" s="875">
        <f t="shared" ref="M34:M41" si="2">N34*M$18</f>
        <v>19.416947935436855</v>
      </c>
      <c r="N34" s="876">
        <f>L34</f>
        <v>5.0616325382799449E-3</v>
      </c>
      <c r="O34" s="875"/>
      <c r="P34" s="876"/>
      <c r="Q34" s="879">
        <f>Q$12*R34</f>
        <v>3.1529855768455759</v>
      </c>
      <c r="R34" s="876">
        <f>L34</f>
        <v>5.0616325382799449E-3</v>
      </c>
      <c r="S34" s="875">
        <v>3.897405</v>
      </c>
      <c r="T34" s="876">
        <f>+S34/$S$26</f>
        <v>6.3126302983830089E-3</v>
      </c>
      <c r="U34" s="879">
        <f>S34</f>
        <v>3.897405</v>
      </c>
      <c r="V34" s="876">
        <f>U34/U$12</f>
        <v>7.0549791106932543E-3</v>
      </c>
      <c r="W34" s="902">
        <v>148.50778000000003</v>
      </c>
      <c r="X34" s="903">
        <f>W34/W$18</f>
        <v>8.9463912507100462E-3</v>
      </c>
      <c r="Y34" s="902">
        <v>14.33718</v>
      </c>
      <c r="Z34" s="903">
        <f>Y34/Y$18</f>
        <v>2.3622900311625086E-2</v>
      </c>
      <c r="AA34" s="902">
        <v>162.84496000000001</v>
      </c>
      <c r="AB34" s="903">
        <f>AA34/AA$18</f>
        <v>9.4640656773829421E-3</v>
      </c>
      <c r="AC34" s="884">
        <f t="shared" si="1"/>
        <v>3.897405</v>
      </c>
      <c r="AD34" s="884">
        <f t="shared" ref="AD34:AD42" si="3">S34-Q34</f>
        <v>0.74441942315442411</v>
      </c>
    </row>
    <row r="35" spans="1:30" ht="24.75" customHeight="1">
      <c r="A35" s="853" t="s">
        <v>1177</v>
      </c>
      <c r="B35" s="909" t="s">
        <v>1178</v>
      </c>
      <c r="C35" s="875"/>
      <c r="D35" s="876"/>
      <c r="E35" s="877"/>
      <c r="F35" s="876"/>
      <c r="G35" s="879"/>
      <c r="H35" s="876"/>
      <c r="I35" s="877"/>
      <c r="J35" s="876"/>
      <c r="K35" s="879"/>
      <c r="L35" s="876"/>
      <c r="M35" s="875"/>
      <c r="N35" s="876"/>
      <c r="O35" s="875"/>
      <c r="P35" s="876"/>
      <c r="Q35" s="875"/>
      <c r="R35" s="876"/>
      <c r="S35" s="875"/>
      <c r="T35" s="876"/>
      <c r="U35" s="875"/>
      <c r="V35" s="876"/>
      <c r="W35" s="902"/>
      <c r="X35" s="903"/>
      <c r="Y35" s="902"/>
      <c r="Z35" s="903"/>
      <c r="AA35" s="902"/>
      <c r="AB35" s="903"/>
      <c r="AC35" s="884">
        <f t="shared" si="1"/>
        <v>0</v>
      </c>
      <c r="AD35" s="884">
        <f t="shared" si="3"/>
        <v>0</v>
      </c>
    </row>
    <row r="36" spans="1:30" ht="24.75" customHeight="1">
      <c r="A36" s="862"/>
      <c r="B36" s="915" t="s">
        <v>690</v>
      </c>
      <c r="C36" s="906">
        <f>C31+C32+C34+C40</f>
        <v>14172.822479566548</v>
      </c>
      <c r="D36" s="869">
        <f>C36/C$26</f>
        <v>0.49281342898573444</v>
      </c>
      <c r="E36" s="906">
        <f>E31+E32+E34+E40</f>
        <v>12264.837572002998</v>
      </c>
      <c r="F36" s="869">
        <f>E36/E$26</f>
        <v>0.51369056218840581</v>
      </c>
      <c r="G36" s="906">
        <f>G31+G32+G34+G40</f>
        <v>12564.837572002998</v>
      </c>
      <c r="H36" s="869">
        <f>G36/G$26</f>
        <v>0.52625552016292509</v>
      </c>
      <c r="I36" s="906">
        <f>I31+I32+I34+I40</f>
        <v>11879.330960605363</v>
      </c>
      <c r="J36" s="869">
        <f>I36/I$26</f>
        <v>0.50314913533783212</v>
      </c>
      <c r="K36" s="906">
        <f>K31+K32+K34+K40</f>
        <v>11193.824349207727</v>
      </c>
      <c r="L36" s="869">
        <f>K36/K$26</f>
        <v>0.47951623392315373</v>
      </c>
      <c r="M36" s="906">
        <f>M31+M32+M34+M40</f>
        <v>1694.7026262608849</v>
      </c>
      <c r="N36" s="869">
        <f>M36/M$26</f>
        <v>0.49804063414747718</v>
      </c>
      <c r="O36" s="906">
        <f>O31+O32+O34+O40</f>
        <v>0</v>
      </c>
      <c r="P36" s="869" t="e">
        <f>O36/O$26</f>
        <v>#DIV/0!</v>
      </c>
      <c r="Q36" s="906">
        <f>Q31+Q32+Q34+Q40</f>
        <v>365.28289771896033</v>
      </c>
      <c r="R36" s="869">
        <f>Q36/Q$26</f>
        <v>0.60639828237707039</v>
      </c>
      <c r="S36" s="906">
        <f>S31+S32+S34</f>
        <v>397.56679015520001</v>
      </c>
      <c r="T36" s="869">
        <f>S36/S$26</f>
        <v>0.64393927887006752</v>
      </c>
      <c r="U36" s="906">
        <f>U31+U32+U34+U40</f>
        <v>360.00139392399996</v>
      </c>
      <c r="V36" s="869">
        <f>U36/U$26</f>
        <v>0.65749213912937043</v>
      </c>
      <c r="W36" s="908">
        <f>W31+W32+W34+W35</f>
        <v>6473.2903409999999</v>
      </c>
      <c r="X36" s="907">
        <f>W36/W$18</f>
        <v>0.38996332764538161</v>
      </c>
      <c r="Y36" s="908">
        <f>Y31+Y32+Y34+Y35</f>
        <v>94.01258</v>
      </c>
      <c r="Z36" s="907">
        <f>Y36/Y$18</f>
        <v>0.15490143845433191</v>
      </c>
      <c r="AA36" s="908">
        <f>AA31+AA32+AA34+AA35</f>
        <v>6567.3029210000004</v>
      </c>
      <c r="AB36" s="907">
        <f>AA36/AA$18</f>
        <v>0.38167215103011382</v>
      </c>
      <c r="AC36" s="874">
        <f t="shared" si="1"/>
        <v>397.56679015520001</v>
      </c>
      <c r="AD36" s="874">
        <f t="shared" si="3"/>
        <v>32.283892436239682</v>
      </c>
    </row>
    <row r="37" spans="1:30" ht="24.75" customHeight="1">
      <c r="A37" s="853" t="s">
        <v>630</v>
      </c>
      <c r="B37" s="909" t="s">
        <v>1179</v>
      </c>
      <c r="C37" s="875">
        <f>C$12*D37</f>
        <v>3190.3936691094004</v>
      </c>
      <c r="D37" s="876">
        <v>0.11196247999657831</v>
      </c>
      <c r="E37" s="877">
        <f>E$12*F37</f>
        <v>2760.8939714575604</v>
      </c>
      <c r="F37" s="876">
        <f>D37</f>
        <v>0.11196247999657831</v>
      </c>
      <c r="G37" s="879">
        <f>G$18*H37</f>
        <v>2925.5493534149282</v>
      </c>
      <c r="H37" s="876">
        <f>F37</f>
        <v>0.11196247999657831</v>
      </c>
      <c r="I37" s="877">
        <f>(G37+K37)/2</f>
        <v>3054.6558056332046</v>
      </c>
      <c r="J37" s="876">
        <f>+H37</f>
        <v>0.11196247999657831</v>
      </c>
      <c r="K37" s="877">
        <f>K$12*L37</f>
        <v>3183.7622578514811</v>
      </c>
      <c r="L37" s="876">
        <v>0.12911104946213139</v>
      </c>
      <c r="M37" s="875">
        <f t="shared" si="2"/>
        <v>495.28339055362022</v>
      </c>
      <c r="N37" s="876">
        <f>L37</f>
        <v>0.12911104946213139</v>
      </c>
      <c r="O37" s="875">
        <v>0</v>
      </c>
      <c r="P37" s="876" t="e">
        <f>+O37/$O$18</f>
        <v>#DIV/0!</v>
      </c>
      <c r="Q37" s="877">
        <f>Q$12*R37</f>
        <v>80.425687500387511</v>
      </c>
      <c r="R37" s="876">
        <f>L37</f>
        <v>0.12911104946213139</v>
      </c>
      <c r="S37" s="875">
        <v>63.888652487021659</v>
      </c>
      <c r="T37" s="876">
        <f>+S37/$S$26</f>
        <v>0.10348050649404819</v>
      </c>
      <c r="U37" s="875">
        <f>+V37*$U$26</f>
        <v>56.659425055861888</v>
      </c>
      <c r="V37" s="876">
        <f>T37</f>
        <v>0.10348050649404819</v>
      </c>
      <c r="W37" s="902">
        <v>2060.2947574600003</v>
      </c>
      <c r="X37" s="903">
        <f t="shared" ref="X37:AB40" si="4">W37/W$18</f>
        <v>0.12411607655857439</v>
      </c>
      <c r="Y37" s="902">
        <v>55.847568524999993</v>
      </c>
      <c r="Z37" s="903">
        <f t="shared" si="4"/>
        <v>9.2018203294701312E-2</v>
      </c>
      <c r="AA37" s="902">
        <v>2116.1423259849994</v>
      </c>
      <c r="AB37" s="903">
        <f t="shared" si="4"/>
        <v>0.12298391031452209</v>
      </c>
      <c r="AC37" s="884">
        <f t="shared" si="1"/>
        <v>63.888652487021659</v>
      </c>
      <c r="AD37" s="884">
        <f t="shared" si="3"/>
        <v>-16.537035013365852</v>
      </c>
    </row>
    <row r="38" spans="1:30" ht="24.75" customHeight="1">
      <c r="A38" s="853" t="s">
        <v>1180</v>
      </c>
      <c r="B38" s="909" t="s">
        <v>1181</v>
      </c>
      <c r="C38" s="875">
        <f>C$12*D38</f>
        <v>289.73414999999994</v>
      </c>
      <c r="D38" s="876">
        <v>1.0167821697927352E-2</v>
      </c>
      <c r="E38" s="877">
        <f>E$12*F38</f>
        <v>250.72933030351703</v>
      </c>
      <c r="F38" s="876">
        <f>D38</f>
        <v>1.0167821697927352E-2</v>
      </c>
      <c r="G38" s="879">
        <f>G$18*H38</f>
        <v>265.68243392713993</v>
      </c>
      <c r="H38" s="876">
        <f>F38:F38</f>
        <v>1.0167821697927352E-2</v>
      </c>
      <c r="I38" s="877">
        <f>(G38+K38)/2</f>
        <v>842.44041792857274</v>
      </c>
      <c r="J38" s="876">
        <f>+H38</f>
        <v>1.0167821697927352E-2</v>
      </c>
      <c r="K38" s="877">
        <f>K$12*L38</f>
        <v>1419.1984019300055</v>
      </c>
      <c r="L38" s="876">
        <v>5.755272543239956E-2</v>
      </c>
      <c r="M38" s="875">
        <f t="shared" si="2"/>
        <v>220.77823010896515</v>
      </c>
      <c r="N38" s="876">
        <f>L38</f>
        <v>5.755272543239956E-2</v>
      </c>
      <c r="O38" s="875">
        <v>0</v>
      </c>
      <c r="P38" s="876" t="e">
        <f>+O38/$O$18</f>
        <v>#DIV/0!</v>
      </c>
      <c r="Q38" s="877">
        <f>Q$12*R38</f>
        <v>35.850669092263757</v>
      </c>
      <c r="R38" s="876">
        <f>L38</f>
        <v>5.755272543239956E-2</v>
      </c>
      <c r="S38" s="875">
        <v>26.918878149999998</v>
      </c>
      <c r="T38" s="876">
        <f>+S38/$S$26</f>
        <v>4.3600530560249796E-2</v>
      </c>
      <c r="U38" s="875">
        <f>+V38*$U$26</f>
        <v>23.872911694884063</v>
      </c>
      <c r="V38" s="876">
        <f>T38</f>
        <v>4.3600530560249796E-2</v>
      </c>
      <c r="W38" s="902">
        <v>2926.0742395000007</v>
      </c>
      <c r="X38" s="903">
        <f t="shared" si="4"/>
        <v>0.17627227997880554</v>
      </c>
      <c r="Y38" s="902">
        <v>64.523040000000009</v>
      </c>
      <c r="Z38" s="903">
        <f t="shared" si="4"/>
        <v>0.10631249253500327</v>
      </c>
      <c r="AA38" s="902">
        <v>2990.5972795000002</v>
      </c>
      <c r="AB38" s="903">
        <f t="shared" si="4"/>
        <v>0.17380463643327218</v>
      </c>
      <c r="AC38" s="884">
        <f t="shared" si="1"/>
        <v>26.918878149999998</v>
      </c>
      <c r="AD38" s="884">
        <f t="shared" si="3"/>
        <v>-8.9317909422637598</v>
      </c>
    </row>
    <row r="39" spans="1:30" ht="33.75" customHeight="1">
      <c r="A39" s="853" t="s">
        <v>1182</v>
      </c>
      <c r="B39" s="914" t="s">
        <v>1183</v>
      </c>
      <c r="C39" s="875">
        <f>C$12*D39</f>
        <v>20.481000000000002</v>
      </c>
      <c r="D39" s="876">
        <v>7.1875253985507104E-4</v>
      </c>
      <c r="E39" s="877">
        <f>E$12*F39</f>
        <v>17.723790633400768</v>
      </c>
      <c r="F39" s="876">
        <f>D39</f>
        <v>7.1875253985507104E-4</v>
      </c>
      <c r="G39" s="879">
        <f>G$18*H39</f>
        <v>18.780809681087831</v>
      </c>
      <c r="H39" s="876">
        <f>F39</f>
        <v>7.1875253985507104E-4</v>
      </c>
      <c r="I39" s="877">
        <f>(G39+K39)/2</f>
        <v>22.116249488343669</v>
      </c>
      <c r="J39" s="876">
        <f>+H39</f>
        <v>7.1875253985507104E-4</v>
      </c>
      <c r="K39" s="877">
        <f>K$12*L39</f>
        <v>25.451689295599511</v>
      </c>
      <c r="L39" s="876">
        <v>1.0321418653151963E-3</v>
      </c>
      <c r="M39" s="875">
        <f t="shared" si="2"/>
        <v>3.959403356376447</v>
      </c>
      <c r="N39" s="876">
        <f>L39</f>
        <v>1.0321418653151963E-3</v>
      </c>
      <c r="O39" s="875"/>
      <c r="P39" s="876"/>
      <c r="Q39" s="877">
        <f>Q$12*R39</f>
        <v>0.64294047226573192</v>
      </c>
      <c r="R39" s="876">
        <f>L39</f>
        <v>1.0321418653151963E-3</v>
      </c>
      <c r="S39" s="875">
        <v>1.2</v>
      </c>
      <c r="T39" s="876">
        <f>+S39/$S$26</f>
        <v>1.9436410529723267E-3</v>
      </c>
      <c r="U39" s="875">
        <f>+V39*$U$26</f>
        <v>1.0642157475593341</v>
      </c>
      <c r="V39" s="876">
        <f>T39</f>
        <v>1.9436410529723267E-3</v>
      </c>
      <c r="W39" s="902">
        <v>34.333309999999997</v>
      </c>
      <c r="X39" s="903">
        <f t="shared" si="4"/>
        <v>2.0683039244941623E-3</v>
      </c>
      <c r="Y39" s="902">
        <v>0.20791000000000001</v>
      </c>
      <c r="Z39" s="903">
        <f t="shared" si="4"/>
        <v>3.4256647428503875E-4</v>
      </c>
      <c r="AA39" s="902">
        <v>34.541219999999996</v>
      </c>
      <c r="AB39" s="903">
        <f t="shared" si="4"/>
        <v>2.0074331723679579E-3</v>
      </c>
      <c r="AC39" s="884">
        <f t="shared" si="1"/>
        <v>1.2</v>
      </c>
      <c r="AD39" s="884">
        <f t="shared" si="3"/>
        <v>0.55705952773426803</v>
      </c>
    </row>
    <row r="40" spans="1:30" ht="24.75" customHeight="1">
      <c r="A40" s="853" t="s">
        <v>1184</v>
      </c>
      <c r="B40" s="909" t="s">
        <v>969</v>
      </c>
      <c r="C40" s="875">
        <f>C$12*D40</f>
        <v>158.9629252</v>
      </c>
      <c r="D40" s="876">
        <v>5.5785853342264378E-3</v>
      </c>
      <c r="E40" s="875">
        <f>E$12*F40</f>
        <v>137.56289266724022</v>
      </c>
      <c r="F40" s="876">
        <f>D40</f>
        <v>5.5785853342264378E-3</v>
      </c>
      <c r="G40" s="875">
        <f>G$12*H40</f>
        <v>137.56289266724022</v>
      </c>
      <c r="H40" s="876">
        <f>F40</f>
        <v>5.5785853342264378E-3</v>
      </c>
      <c r="I40" s="877">
        <f>(G40+K40)/2</f>
        <v>137.56289266724022</v>
      </c>
      <c r="J40" s="876">
        <f>+I40/$I$26</f>
        <v>5.8264771584885444E-3</v>
      </c>
      <c r="K40" s="875">
        <f>K$12*L40</f>
        <v>137.56289266724022</v>
      </c>
      <c r="L40" s="876">
        <f>H40</f>
        <v>5.5785853342264378E-3</v>
      </c>
      <c r="M40" s="875">
        <f>M$12*N40</f>
        <v>21.400032532759795</v>
      </c>
      <c r="N40" s="876">
        <f>L40</f>
        <v>5.5785853342264378E-3</v>
      </c>
      <c r="O40" s="875"/>
      <c r="P40" s="876"/>
      <c r="Q40" s="875">
        <f>Q$12*R40</f>
        <v>3.4750051421147643</v>
      </c>
      <c r="R40" s="876">
        <f>N40</f>
        <v>5.5785853342264378E-3</v>
      </c>
      <c r="S40" s="875">
        <v>7.2210150000000004</v>
      </c>
      <c r="T40" s="876">
        <f>+S40/$S$26</f>
        <v>1.1695884331774138E-2</v>
      </c>
      <c r="U40" s="879">
        <f>S40</f>
        <v>7.2210150000000004</v>
      </c>
      <c r="V40" s="876">
        <f>U40/U$12</f>
        <v>1.30712897384292E-2</v>
      </c>
      <c r="W40" s="902">
        <v>527.74481000000003</v>
      </c>
      <c r="X40" s="903">
        <f t="shared" si="4"/>
        <v>3.1792351557552306E-2</v>
      </c>
      <c r="Y40" s="902">
        <v>0</v>
      </c>
      <c r="Z40" s="903">
        <f t="shared" si="4"/>
        <v>0</v>
      </c>
      <c r="AA40" s="902">
        <v>527.74481000000003</v>
      </c>
      <c r="AB40" s="903">
        <f t="shared" si="4"/>
        <v>3.0670961770864646E-2</v>
      </c>
      <c r="AC40" s="884"/>
      <c r="AD40" s="884"/>
    </row>
    <row r="41" spans="1:30" ht="24.75" customHeight="1">
      <c r="A41" s="853" t="s">
        <v>640</v>
      </c>
      <c r="B41" s="914" t="s">
        <v>1185</v>
      </c>
      <c r="C41" s="875">
        <f>C$12*D41</f>
        <v>78.867625000000004</v>
      </c>
      <c r="D41" s="876">
        <v>2.767750880381197E-3</v>
      </c>
      <c r="E41" s="877">
        <f>E$12*F41</f>
        <v>68.250245264077151</v>
      </c>
      <c r="F41" s="876">
        <f>D41</f>
        <v>2.767750880381197E-3</v>
      </c>
      <c r="G41" s="879">
        <f>G$18*H41</f>
        <v>72.320582741292156</v>
      </c>
      <c r="H41" s="876">
        <f>F41</f>
        <v>2.767750880381197E-3</v>
      </c>
      <c r="I41" s="877">
        <f>(G41+K41)/2</f>
        <v>78.239056162945118</v>
      </c>
      <c r="J41" s="876">
        <f>+H41</f>
        <v>2.767750880381197E-3</v>
      </c>
      <c r="K41" s="877">
        <f>K$12*L41</f>
        <v>84.15752958459808</v>
      </c>
      <c r="L41" s="876">
        <v>3.4128386747509149E-3</v>
      </c>
      <c r="M41" s="875">
        <f t="shared" si="2"/>
        <v>13.092003490676706</v>
      </c>
      <c r="N41" s="876">
        <f>L41</f>
        <v>3.4128386747509149E-3</v>
      </c>
      <c r="O41" s="875"/>
      <c r="P41" s="876"/>
      <c r="Q41" s="877">
        <f>Q$12*R41</f>
        <v>2.1259210415237106</v>
      </c>
      <c r="R41" s="876">
        <f>L41</f>
        <v>3.4128386747509149E-3</v>
      </c>
      <c r="S41" s="875"/>
      <c r="T41" s="876"/>
      <c r="U41" s="875"/>
      <c r="V41" s="876"/>
      <c r="W41" s="902">
        <v>6.8160787839999912</v>
      </c>
      <c r="X41" s="916">
        <v>0</v>
      </c>
      <c r="Y41" s="902">
        <v>1.0458400000000001</v>
      </c>
      <c r="Z41" s="916">
        <v>0</v>
      </c>
      <c r="AA41" s="902">
        <v>7.8619187839999896</v>
      </c>
      <c r="AB41" s="916">
        <v>0</v>
      </c>
      <c r="AC41" s="884">
        <f t="shared" si="1"/>
        <v>0</v>
      </c>
      <c r="AD41" s="884">
        <f t="shared" si="3"/>
        <v>-2.1259210415237106</v>
      </c>
    </row>
    <row r="42" spans="1:30" ht="24.75" customHeight="1">
      <c r="A42" s="862" t="s">
        <v>845</v>
      </c>
      <c r="B42" s="915" t="s">
        <v>1111</v>
      </c>
      <c r="C42" s="864">
        <f>SUM(C36:C41)+C29</f>
        <v>24298.843545402236</v>
      </c>
      <c r="D42" s="869">
        <f>C42/C$26</f>
        <v>0.84491260828688408</v>
      </c>
      <c r="E42" s="904">
        <f>SUM(E36:E41)+E29</f>
        <v>21027.665428078257</v>
      </c>
      <c r="F42" s="869">
        <v>0.93808971262974439</v>
      </c>
      <c r="G42" s="906">
        <f>SUM(G36:G41)+G29</f>
        <v>21662.401270184149</v>
      </c>
      <c r="H42" s="869">
        <v>0.93808971262974439</v>
      </c>
      <c r="I42" s="904">
        <f>SUM(I36:I41)+I29</f>
        <v>21658.947007512659</v>
      </c>
      <c r="J42" s="869">
        <f>+H42</f>
        <v>0.93808971262974439</v>
      </c>
      <c r="K42" s="906">
        <f>SUM(K36:K41)+K29</f>
        <v>21655.492744841173</v>
      </c>
      <c r="L42" s="869">
        <f>+H42</f>
        <v>0.93808971262974439</v>
      </c>
      <c r="M42" s="864">
        <f>SUM(M36:M41)+M29</f>
        <v>3298.841902885285</v>
      </c>
      <c r="N42" s="869">
        <f>M42/M$26</f>
        <v>0.9694664348813834</v>
      </c>
      <c r="O42" s="864">
        <f>SUM(O36:O41)+O29</f>
        <v>0</v>
      </c>
      <c r="P42" s="869" t="e">
        <f>O42/O$26</f>
        <v>#DIV/0!</v>
      </c>
      <c r="Q42" s="864">
        <f>SUM(Q36:Q41)+Q29</f>
        <v>533.04761830084908</v>
      </c>
      <c r="R42" s="869">
        <f>Q42/Q$26</f>
        <v>0.88490088690523738</v>
      </c>
      <c r="S42" s="864">
        <f>SUM(S36:S41)+S29</f>
        <v>538.45443312555506</v>
      </c>
      <c r="T42" s="869">
        <f>S42/S$26</f>
        <v>0.87213511781480924</v>
      </c>
      <c r="U42" s="864">
        <f>SUM(U36:U41)+U29</f>
        <v>486.7747114223053</v>
      </c>
      <c r="V42" s="869">
        <f>U42/U$26</f>
        <v>0.889025852924057</v>
      </c>
      <c r="W42" s="908">
        <f>W29+W36+W37+W38+W39+W41+W40</f>
        <v>14705.249492844003</v>
      </c>
      <c r="X42" s="917">
        <f>W42/W$18</f>
        <v>0.88587221088543588</v>
      </c>
      <c r="Y42" s="908">
        <f>Y29+Y36+Y37+Y38+Y39+Y41+Y40</f>
        <v>234.86002852500002</v>
      </c>
      <c r="Z42" s="917">
        <f>Y42/Y$18</f>
        <v>0.38697115060503529</v>
      </c>
      <c r="AA42" s="908">
        <f>AA29+AA36+AA37+AA38+AA39+AA41+AA40</f>
        <v>14940.109521368999</v>
      </c>
      <c r="AB42" s="917">
        <f>AA42/AA$18</f>
        <v>0.86827481635004511</v>
      </c>
      <c r="AC42" s="874">
        <f t="shared" si="1"/>
        <v>538.45443312555506</v>
      </c>
      <c r="AD42" s="874">
        <f t="shared" si="3"/>
        <v>5.4068148247059753</v>
      </c>
    </row>
    <row r="43" spans="1:30" ht="24.75" customHeight="1" thickBot="1">
      <c r="A43" s="862" t="s">
        <v>849</v>
      </c>
      <c r="B43" s="915" t="s">
        <v>1186</v>
      </c>
      <c r="C43" s="864">
        <f>C26-C42</f>
        <v>4460.1586366929514</v>
      </c>
      <c r="D43" s="869">
        <f>C43/C$26</f>
        <v>0.15508739171311589</v>
      </c>
      <c r="E43" s="904">
        <f>E26-E42</f>
        <v>2848.2600313126713</v>
      </c>
      <c r="F43" s="869">
        <f>E43/E$26</f>
        <v>0.11929422531315484</v>
      </c>
      <c r="G43" s="906">
        <f>G26-G42</f>
        <v>2213.5241892067788</v>
      </c>
      <c r="H43" s="869">
        <f>G43/G$26</f>
        <v>9.2709461376549535E-2</v>
      </c>
      <c r="I43" s="904">
        <f>I26-I42</f>
        <v>1951.0129949608818</v>
      </c>
      <c r="J43" s="869">
        <f>I43/I$26</f>
        <v>8.2635167308901844E-2</v>
      </c>
      <c r="K43" s="906">
        <f>K26-K42</f>
        <v>1688.5018007149774</v>
      </c>
      <c r="L43" s="869">
        <f>K43/K$26</f>
        <v>7.2331314052521786E-2</v>
      </c>
      <c r="M43" s="864">
        <f>M26-M42</f>
        <v>103.89777349031465</v>
      </c>
      <c r="N43" s="869">
        <f>M43/M$26</f>
        <v>3.053356511861657E-2</v>
      </c>
      <c r="O43" s="864">
        <f>O26-O42</f>
        <v>0</v>
      </c>
      <c r="P43" s="869" t="e">
        <f>O43/O$18</f>
        <v>#DIV/0!</v>
      </c>
      <c r="Q43" s="864">
        <f>Q26-Q42</f>
        <v>69.333536683722969</v>
      </c>
      <c r="R43" s="869">
        <f>Q43/Q$26</f>
        <v>0.11509911309476259</v>
      </c>
      <c r="S43" s="864">
        <f>S26-S42</f>
        <v>78.943516030175942</v>
      </c>
      <c r="T43" s="869">
        <f>S43/S$18</f>
        <v>0.11620360492990135</v>
      </c>
      <c r="U43" s="864">
        <f>U26-U42</f>
        <v>60.762471912999729</v>
      </c>
      <c r="V43" s="869">
        <f>U43/U$26</f>
        <v>0.11097414707594304</v>
      </c>
      <c r="W43" s="918">
        <f>W26-W42</f>
        <v>142.94065551385938</v>
      </c>
      <c r="X43" s="919">
        <f>W43/W18</f>
        <v>8.6110170784315151E-3</v>
      </c>
      <c r="Y43" s="918">
        <f>Y26-Y42</f>
        <v>310.63850103779595</v>
      </c>
      <c r="Z43" s="919">
        <f>Y43/Y18</f>
        <v>0.51182884939496465</v>
      </c>
      <c r="AA43" s="918">
        <f>AA26-AA42</f>
        <v>453.57915655165925</v>
      </c>
      <c r="AB43" s="919">
        <f>AA43/AA18</f>
        <v>2.6360674149797834E-2</v>
      </c>
      <c r="AC43" s="874">
        <f t="shared" si="1"/>
        <v>78.943516030175942</v>
      </c>
      <c r="AD43" s="874"/>
    </row>
  </sheetData>
  <protectedRanges>
    <protectedRange password="CC58" sqref="A4:A6 B4:D4 U4:AB4 A1:D3 E1:P4 S1:T4 Q1:AB3 Q4:R4" name="Range3"/>
  </protectedRanges>
  <mergeCells count="24">
    <mergeCell ref="A7:A9"/>
    <mergeCell ref="B7:B9"/>
    <mergeCell ref="C7:L7"/>
    <mergeCell ref="M7:V7"/>
    <mergeCell ref="W7:AB7"/>
    <mergeCell ref="C8:D8"/>
    <mergeCell ref="E8:F8"/>
    <mergeCell ref="A1:AD1"/>
    <mergeCell ref="A2:V2"/>
    <mergeCell ref="A3:AD3"/>
    <mergeCell ref="A4:AD4"/>
    <mergeCell ref="A5:AD5"/>
    <mergeCell ref="AC8:AC9"/>
    <mergeCell ref="AD8:AD9"/>
    <mergeCell ref="AC7:AD7"/>
    <mergeCell ref="G8:H8"/>
    <mergeCell ref="I8:J8"/>
    <mergeCell ref="K8:L8"/>
    <mergeCell ref="U8:V8"/>
    <mergeCell ref="W8:AB8"/>
    <mergeCell ref="M8:N8"/>
    <mergeCell ref="O8:P8"/>
    <mergeCell ref="Q8:R8"/>
    <mergeCell ref="S8:T8"/>
  </mergeCells>
  <pageMargins left="0.28999999999999998" right="0.28999999999999998" top="0.24" bottom="0.23" header="0.18" footer="0.17"/>
  <pageSetup scale="29" orientation="landscape" r:id="rId1"/>
</worksheet>
</file>

<file path=xl/worksheets/sheet10.xml><?xml version="1.0" encoding="utf-8"?>
<worksheet xmlns="http://schemas.openxmlformats.org/spreadsheetml/2006/main" xmlns:r="http://schemas.openxmlformats.org/officeDocument/2006/relationships">
  <sheetPr>
    <pageSetUpPr fitToPage="1"/>
  </sheetPr>
  <dimension ref="A1:AO227"/>
  <sheetViews>
    <sheetView topLeftCell="B6" zoomScale="85" zoomScaleNormal="85" workbookViewId="0">
      <pane ySplit="2" topLeftCell="A95" activePane="bottomLeft" state="frozen"/>
      <selection activeCell="A6" sqref="A6"/>
      <selection pane="bottomLeft" activeCell="R105" sqref="R105"/>
    </sheetView>
  </sheetViews>
  <sheetFormatPr defaultRowHeight="15"/>
  <cols>
    <col min="1" max="1" width="6.5703125" customWidth="1"/>
    <col min="2" max="2" width="49.28515625" customWidth="1"/>
    <col min="3" max="8" width="12.7109375" customWidth="1"/>
    <col min="9" max="9" width="10.140625" style="1454" hidden="1" customWidth="1"/>
    <col min="10" max="10" width="11" style="1454" hidden="1" customWidth="1"/>
    <col min="11" max="11" width="10.28515625" style="1454" hidden="1" customWidth="1"/>
    <col min="12" max="12" width="12.42578125" style="1641" hidden="1" customWidth="1"/>
    <col min="13" max="13" width="11.140625" style="1454" hidden="1" customWidth="1"/>
    <col min="14" max="14" width="10.7109375" style="1457" hidden="1" customWidth="1"/>
    <col min="15" max="15" width="13.7109375" customWidth="1"/>
    <col min="16" max="16" width="13.7109375" style="1641" customWidth="1"/>
    <col min="17" max="17" width="10.85546875" style="1457" customWidth="1"/>
    <col min="18" max="18" width="10.28515625" style="1463" customWidth="1"/>
    <col min="19" max="19" width="10" style="1457" customWidth="1"/>
    <col min="20" max="20" width="9.85546875" style="1457" customWidth="1"/>
    <col min="21" max="21" width="10.5703125" style="1457" customWidth="1"/>
    <col min="22" max="22" width="11.7109375" style="1463" customWidth="1"/>
    <col min="23" max="23" width="16.140625" style="1364" customWidth="1"/>
    <col min="24" max="24" width="18.140625" style="1487" customWidth="1"/>
    <col min="25" max="25" width="19.140625" style="1487" customWidth="1"/>
    <col min="26" max="41" width="9.140625" style="1487"/>
  </cols>
  <sheetData>
    <row r="1" spans="1:41" ht="18.75" customHeight="1">
      <c r="A1" s="1950" t="s">
        <v>1401</v>
      </c>
      <c r="B1" s="1950"/>
      <c r="C1" s="1950"/>
      <c r="D1" s="1950"/>
      <c r="E1" s="1950"/>
      <c r="F1" s="1950"/>
      <c r="G1" s="1950"/>
      <c r="H1" s="1950"/>
      <c r="I1" s="1950"/>
      <c r="J1" s="1950"/>
      <c r="K1" s="1950"/>
      <c r="L1" s="1950"/>
      <c r="M1" s="1950"/>
      <c r="N1" s="1950"/>
      <c r="O1" s="1950"/>
      <c r="P1" s="1950"/>
      <c r="Q1" s="1950"/>
      <c r="R1" s="1950"/>
      <c r="S1" s="1950"/>
      <c r="T1" s="1950"/>
      <c r="U1" s="1950"/>
      <c r="V1" s="1950"/>
      <c r="W1" s="1950"/>
      <c r="Y1" s="1802">
        <v>1</v>
      </c>
    </row>
    <row r="2" spans="1:41" ht="18.75" customHeight="1">
      <c r="A2" s="1950" t="s">
        <v>1944</v>
      </c>
      <c r="B2" s="1950"/>
      <c r="C2" s="1950"/>
      <c r="D2" s="1950"/>
      <c r="E2" s="1950"/>
      <c r="F2" s="1950"/>
      <c r="G2" s="1950"/>
      <c r="H2" s="1950"/>
      <c r="I2" s="1950"/>
      <c r="J2" s="1950"/>
      <c r="K2" s="1950"/>
      <c r="L2" s="1950"/>
      <c r="M2" s="1950"/>
      <c r="N2" s="1950"/>
      <c r="O2" s="1950"/>
      <c r="P2" s="1950"/>
      <c r="Q2" s="1950"/>
      <c r="R2" s="1950"/>
      <c r="S2" s="1950"/>
      <c r="T2" s="1950"/>
      <c r="U2" s="1950"/>
      <c r="V2" s="1950"/>
      <c r="W2" s="1950"/>
    </row>
    <row r="3" spans="1:41">
      <c r="I3" s="1455"/>
      <c r="J3" s="1455"/>
      <c r="P3" s="1481"/>
      <c r="Q3" s="1458"/>
      <c r="S3" s="1458"/>
      <c r="T3" s="1458"/>
      <c r="U3" s="1458"/>
      <c r="W3" s="1438">
        <f>W27+W39+W51</f>
        <v>1018.2249999999999</v>
      </c>
    </row>
    <row r="5" spans="1:41" s="1183" customFormat="1" ht="15" hidden="1" customHeight="1">
      <c r="A5" s="1986" t="s">
        <v>492</v>
      </c>
      <c r="B5" s="1989" t="s">
        <v>1945</v>
      </c>
      <c r="C5" s="1471"/>
      <c r="D5" s="1471"/>
      <c r="E5" s="1471"/>
      <c r="F5" s="1471"/>
      <c r="G5" s="1471"/>
      <c r="H5" s="1471"/>
      <c r="I5" s="1991"/>
      <c r="J5" s="1991"/>
      <c r="K5" s="1991"/>
      <c r="L5" s="1991"/>
      <c r="M5" s="1991"/>
      <c r="N5" s="1992" t="s">
        <v>2082</v>
      </c>
      <c r="O5" s="1993"/>
      <c r="P5" s="1993"/>
      <c r="Q5" s="1993"/>
      <c r="R5" s="1993"/>
      <c r="S5" s="1993"/>
      <c r="T5" s="1993"/>
      <c r="U5" s="1994"/>
      <c r="V5" s="1729" t="s">
        <v>2083</v>
      </c>
      <c r="W5" s="1720" t="s">
        <v>941</v>
      </c>
      <c r="X5" s="1803" t="s">
        <v>821</v>
      </c>
      <c r="Y5" s="1804"/>
      <c r="Z5" s="1804"/>
      <c r="AA5" s="1804"/>
      <c r="AB5" s="1804"/>
      <c r="AC5" s="1804"/>
      <c r="AD5" s="1804"/>
      <c r="AE5" s="1804"/>
      <c r="AF5" s="1804"/>
      <c r="AG5" s="1804"/>
      <c r="AH5" s="1804"/>
      <c r="AI5" s="1804"/>
      <c r="AJ5" s="1804"/>
      <c r="AK5" s="1804"/>
      <c r="AL5" s="1804"/>
      <c r="AM5" s="1804"/>
      <c r="AN5" s="1804"/>
      <c r="AO5" s="1804"/>
    </row>
    <row r="6" spans="1:41" s="1183" customFormat="1">
      <c r="A6" s="1987"/>
      <c r="B6" s="1990"/>
      <c r="C6" s="1995" t="s">
        <v>2084</v>
      </c>
      <c r="D6" s="1996"/>
      <c r="E6" s="1996"/>
      <c r="F6" s="1996"/>
      <c r="G6" s="1996"/>
      <c r="H6" s="1997"/>
      <c r="I6" s="2000" t="s">
        <v>2082</v>
      </c>
      <c r="J6" s="2000"/>
      <c r="K6" s="2000"/>
      <c r="L6" s="2000"/>
      <c r="M6" s="2000"/>
      <c r="N6" s="2001"/>
      <c r="O6" s="2002" t="s">
        <v>2083</v>
      </c>
      <c r="P6" s="2003"/>
      <c r="Q6" s="1998" t="s">
        <v>2079</v>
      </c>
      <c r="R6" s="1999"/>
      <c r="S6" s="1999"/>
      <c r="T6" s="1999"/>
      <c r="U6" s="1999"/>
      <c r="V6" s="1999"/>
      <c r="W6" s="1701"/>
      <c r="X6" s="1805"/>
      <c r="Y6" s="1804"/>
      <c r="Z6" s="1804"/>
      <c r="AA6" s="1804"/>
      <c r="AB6" s="1804"/>
      <c r="AC6" s="1804"/>
      <c r="AD6" s="1804"/>
      <c r="AE6" s="1804"/>
      <c r="AF6" s="1804"/>
      <c r="AG6" s="1804"/>
      <c r="AH6" s="1804"/>
      <c r="AI6" s="1804"/>
      <c r="AJ6" s="1804"/>
      <c r="AK6" s="1804"/>
      <c r="AL6" s="1804"/>
      <c r="AM6" s="1804"/>
      <c r="AN6" s="1804"/>
      <c r="AO6" s="1804"/>
    </row>
    <row r="7" spans="1:41" s="1183" customFormat="1">
      <c r="A7" s="1988"/>
      <c r="B7" s="1988"/>
      <c r="C7" s="1529" t="s">
        <v>1946</v>
      </c>
      <c r="D7" s="1529" t="s">
        <v>1956</v>
      </c>
      <c r="E7" s="1529" t="s">
        <v>1957</v>
      </c>
      <c r="F7" s="1529" t="s">
        <v>2080</v>
      </c>
      <c r="G7" s="1529" t="s">
        <v>1949</v>
      </c>
      <c r="H7" s="1529" t="s">
        <v>2081</v>
      </c>
      <c r="I7" s="1459" t="s">
        <v>1956</v>
      </c>
      <c r="J7" s="1459" t="s">
        <v>1957</v>
      </c>
      <c r="K7" s="1459" t="s">
        <v>2080</v>
      </c>
      <c r="L7" s="1459" t="s">
        <v>1946</v>
      </c>
      <c r="M7" s="1459" t="s">
        <v>1949</v>
      </c>
      <c r="N7" s="1459" t="s">
        <v>2081</v>
      </c>
      <c r="O7" s="1464" t="s">
        <v>1946</v>
      </c>
      <c r="P7" s="1464" t="s">
        <v>1956</v>
      </c>
      <c r="Q7" s="1456" t="s">
        <v>1946</v>
      </c>
      <c r="R7" s="1456" t="s">
        <v>1948</v>
      </c>
      <c r="S7" s="1456" t="s">
        <v>1956</v>
      </c>
      <c r="T7" s="1456" t="s">
        <v>1957</v>
      </c>
      <c r="U7" s="1456" t="s">
        <v>1947</v>
      </c>
      <c r="V7" s="1456" t="s">
        <v>1949</v>
      </c>
      <c r="W7" s="1721"/>
      <c r="X7" s="1806"/>
      <c r="Y7" s="1804"/>
      <c r="Z7" s="1804"/>
      <c r="AA7" s="1804"/>
      <c r="AB7" s="1804"/>
      <c r="AC7" s="1804"/>
      <c r="AD7" s="1804"/>
      <c r="AE7" s="1804"/>
      <c r="AF7" s="1804"/>
      <c r="AG7" s="1804"/>
      <c r="AH7" s="1804"/>
      <c r="AI7" s="1804"/>
      <c r="AJ7" s="1804"/>
      <c r="AK7" s="1804"/>
      <c r="AL7" s="1804"/>
      <c r="AM7" s="1804"/>
      <c r="AN7" s="1804"/>
      <c r="AO7" s="1804"/>
    </row>
    <row r="8" spans="1:41">
      <c r="A8" s="1031">
        <v>1</v>
      </c>
      <c r="B8" s="1137" t="s">
        <v>1950</v>
      </c>
      <c r="C8" s="1530"/>
      <c r="D8" s="1530"/>
      <c r="E8" s="1530"/>
      <c r="F8" s="1530"/>
      <c r="G8" s="1530"/>
      <c r="H8" s="1530"/>
      <c r="I8" s="1460"/>
      <c r="J8" s="1460"/>
      <c r="K8" s="1460"/>
      <c r="L8" s="1460"/>
      <c r="M8" s="1460"/>
      <c r="N8" s="1460"/>
      <c r="O8" s="1465"/>
      <c r="P8" s="1465"/>
      <c r="Q8" s="1777"/>
      <c r="R8" s="1777"/>
      <c r="S8" s="1777"/>
      <c r="T8" s="1777"/>
      <c r="U8" s="1777"/>
      <c r="V8" s="1777"/>
      <c r="W8" s="1181"/>
      <c r="X8" s="1486"/>
    </row>
    <row r="9" spans="1:41">
      <c r="A9" s="1031"/>
      <c r="B9" s="1137" t="s">
        <v>1981</v>
      </c>
      <c r="C9" s="1531"/>
      <c r="D9" s="1531">
        <v>41974</v>
      </c>
      <c r="E9" s="1531">
        <f>+D10</f>
        <v>41981</v>
      </c>
      <c r="F9" s="1531"/>
      <c r="G9" s="1531"/>
      <c r="H9" s="1531">
        <f>+E10</f>
        <v>41988</v>
      </c>
      <c r="I9" s="1461"/>
      <c r="J9" s="1461"/>
      <c r="K9" s="1461"/>
      <c r="L9" s="1461"/>
      <c r="M9" s="1461"/>
      <c r="N9" s="1461"/>
      <c r="O9" s="1466"/>
      <c r="P9" s="1466"/>
      <c r="Q9" s="1777"/>
      <c r="R9" s="1776"/>
      <c r="S9" s="1777"/>
      <c r="T9" s="1777"/>
      <c r="U9" s="1777"/>
      <c r="V9" s="1776"/>
      <c r="W9" s="1181"/>
      <c r="X9" s="1807"/>
    </row>
    <row r="10" spans="1:41">
      <c r="A10" s="1031"/>
      <c r="B10" s="1136" t="s">
        <v>1951</v>
      </c>
      <c r="C10" s="1531"/>
      <c r="D10" s="1531">
        <f>+D9+7</f>
        <v>41981</v>
      </c>
      <c r="E10" s="1531">
        <f>+E9+7</f>
        <v>41988</v>
      </c>
      <c r="F10" s="1531"/>
      <c r="G10" s="1531"/>
      <c r="H10" s="1531">
        <f>+H9+7</f>
        <v>41995</v>
      </c>
      <c r="I10" s="1461"/>
      <c r="J10" s="1461"/>
      <c r="K10" s="1461"/>
      <c r="L10" s="1461"/>
      <c r="M10" s="1461"/>
      <c r="N10" s="1461"/>
      <c r="O10" s="1466"/>
      <c r="P10" s="1466"/>
      <c r="Q10" s="1776"/>
      <c r="R10" s="1776"/>
      <c r="S10" s="1776"/>
      <c r="T10" s="1776"/>
      <c r="U10" s="1776"/>
      <c r="V10" s="1776"/>
      <c r="W10" s="1181"/>
      <c r="X10" s="1808"/>
    </row>
    <row r="11" spans="1:41" s="1755" customFormat="1">
      <c r="A11" s="1749"/>
      <c r="B11" s="1750" t="s">
        <v>430</v>
      </c>
      <c r="C11" s="1751"/>
      <c r="D11" s="1751">
        <f>892+789.2</f>
        <v>1681.2</v>
      </c>
      <c r="E11" s="1751">
        <v>1251.2</v>
      </c>
      <c r="F11" s="1751"/>
      <c r="G11" s="1751"/>
      <c r="H11" s="1751">
        <v>1816.9</v>
      </c>
      <c r="I11" s="1759"/>
      <c r="J11" s="1751"/>
      <c r="K11" s="1751"/>
      <c r="L11" s="1759"/>
      <c r="M11" s="1751"/>
      <c r="N11" s="1751"/>
      <c r="O11" s="1751"/>
      <c r="P11" s="1751"/>
      <c r="Q11" s="1759"/>
      <c r="R11" s="1759"/>
      <c r="S11" s="1759"/>
      <c r="T11" s="1759"/>
      <c r="U11" s="1759"/>
      <c r="V11" s="1759"/>
      <c r="W11" s="1754">
        <f>SUM(C11:V11)</f>
        <v>4749.3</v>
      </c>
      <c r="X11" s="1486"/>
      <c r="Y11" s="1487"/>
      <c r="Z11" s="1487"/>
      <c r="AA11" s="1487"/>
      <c r="AB11" s="1487"/>
      <c r="AC11" s="1487"/>
      <c r="AD11" s="1487"/>
      <c r="AE11" s="1487"/>
      <c r="AF11" s="1487"/>
      <c r="AG11" s="1487"/>
      <c r="AH11" s="1487"/>
      <c r="AI11" s="1487"/>
      <c r="AJ11" s="1487"/>
      <c r="AK11" s="1487"/>
      <c r="AL11" s="1487"/>
      <c r="AM11" s="1487"/>
      <c r="AN11" s="1487"/>
      <c r="AO11" s="1487"/>
    </row>
    <row r="12" spans="1:41">
      <c r="A12" s="1031">
        <v>2</v>
      </c>
      <c r="B12" s="1137" t="s">
        <v>1952</v>
      </c>
      <c r="C12" s="1531"/>
      <c r="D12" s="1531"/>
      <c r="E12" s="1531"/>
      <c r="F12" s="1531"/>
      <c r="G12" s="1531"/>
      <c r="H12" s="1531"/>
      <c r="I12" s="1461"/>
      <c r="J12" s="1461"/>
      <c r="K12" s="1461"/>
      <c r="L12" s="1461"/>
      <c r="M12" s="1461"/>
      <c r="N12" s="1461"/>
      <c r="O12" s="1466"/>
      <c r="P12" s="1466"/>
      <c r="Q12" s="1777"/>
      <c r="R12" s="1777"/>
      <c r="S12" s="1777"/>
      <c r="T12" s="1777"/>
      <c r="U12" s="1777"/>
      <c r="V12" s="1777"/>
      <c r="W12" s="1738"/>
      <c r="X12" s="1486"/>
    </row>
    <row r="13" spans="1:41">
      <c r="A13" s="1031"/>
      <c r="B13" s="1137" t="s">
        <v>1981</v>
      </c>
      <c r="C13" s="1531"/>
      <c r="D13" s="1531">
        <f>+D10+2</f>
        <v>41983</v>
      </c>
      <c r="E13" s="1531">
        <f>+E10+2</f>
        <v>41990</v>
      </c>
      <c r="F13" s="1531"/>
      <c r="G13" s="1531"/>
      <c r="H13" s="1531">
        <f>+H10</f>
        <v>41995</v>
      </c>
      <c r="I13" s="1461"/>
      <c r="J13" s="1461"/>
      <c r="K13" s="1461"/>
      <c r="L13" s="1461"/>
      <c r="M13" s="1461"/>
      <c r="N13" s="1461"/>
      <c r="O13" s="1466">
        <v>42005</v>
      </c>
      <c r="P13" s="1466"/>
      <c r="Q13" s="1776"/>
      <c r="R13" s="1776"/>
      <c r="S13" s="1776"/>
      <c r="T13" s="1776"/>
      <c r="U13" s="1776"/>
      <c r="V13" s="1776"/>
      <c r="W13" s="1738"/>
      <c r="X13" s="1486"/>
    </row>
    <row r="14" spans="1:41">
      <c r="A14" s="1031"/>
      <c r="B14" s="1136" t="s">
        <v>1951</v>
      </c>
      <c r="C14" s="1531"/>
      <c r="D14" s="1531">
        <f>+D13+3</f>
        <v>41986</v>
      </c>
      <c r="E14" s="1531">
        <f>+E13+3</f>
        <v>41993</v>
      </c>
      <c r="F14" s="1531"/>
      <c r="G14" s="1531"/>
      <c r="H14" s="1531">
        <f>+H13+1</f>
        <v>41996</v>
      </c>
      <c r="I14" s="1461"/>
      <c r="J14" s="1461"/>
      <c r="K14" s="1461"/>
      <c r="L14" s="1461"/>
      <c r="M14" s="1461"/>
      <c r="N14" s="1461"/>
      <c r="O14" s="1466">
        <f>+O13+15</f>
        <v>42020</v>
      </c>
      <c r="P14" s="1466"/>
      <c r="Q14" s="1776"/>
      <c r="R14" s="1776"/>
      <c r="S14" s="1776"/>
      <c r="T14" s="1776"/>
      <c r="U14" s="1776"/>
      <c r="V14" s="1776"/>
      <c r="W14" s="1738"/>
      <c r="X14" s="1486"/>
    </row>
    <row r="15" spans="1:41" s="1757" customFormat="1">
      <c r="A15" s="1751"/>
      <c r="B15" s="1756" t="s">
        <v>430</v>
      </c>
      <c r="C15" s="1751"/>
      <c r="D15" s="1751">
        <v>40.247175080041401</v>
      </c>
      <c r="E15" s="1751">
        <v>45.04</v>
      </c>
      <c r="F15" s="1751"/>
      <c r="G15" s="1751"/>
      <c r="H15" s="1751">
        <v>45.04</v>
      </c>
      <c r="I15" s="1751"/>
      <c r="J15" s="1751"/>
      <c r="K15" s="1751"/>
      <c r="L15" s="1751"/>
      <c r="M15" s="1751"/>
      <c r="N15" s="1751"/>
      <c r="O15" s="1752">
        <v>20.82</v>
      </c>
      <c r="P15" s="1753"/>
      <c r="Q15" s="1751"/>
      <c r="R15" s="1751"/>
      <c r="S15" s="1751"/>
      <c r="T15" s="1751"/>
      <c r="U15" s="1751"/>
      <c r="V15" s="1751"/>
      <c r="W15" s="1754">
        <f t="shared" ref="W15:W75" si="0">SUM(C15:V15)</f>
        <v>151.14717508004139</v>
      </c>
      <c r="X15" s="1644"/>
      <c r="Y15" s="1809"/>
      <c r="Z15" s="1809"/>
      <c r="AA15" s="1809"/>
      <c r="AB15" s="1809"/>
      <c r="AC15" s="1809"/>
      <c r="AD15" s="1809"/>
      <c r="AE15" s="1809"/>
      <c r="AF15" s="1809"/>
      <c r="AG15" s="1809"/>
      <c r="AH15" s="1809"/>
      <c r="AI15" s="1809"/>
      <c r="AJ15" s="1809"/>
      <c r="AK15" s="1809"/>
      <c r="AL15" s="1809"/>
      <c r="AM15" s="1809"/>
      <c r="AN15" s="1809"/>
      <c r="AO15" s="1809"/>
    </row>
    <row r="16" spans="1:41" s="1487" customFormat="1">
      <c r="A16" s="1443">
        <v>3</v>
      </c>
      <c r="B16" s="1775" t="s">
        <v>1953</v>
      </c>
      <c r="C16" s="1531"/>
      <c r="D16" s="1531"/>
      <c r="E16" s="1531"/>
      <c r="F16" s="1531"/>
      <c r="G16" s="1531"/>
      <c r="H16" s="1531"/>
      <c r="I16" s="1461"/>
      <c r="J16" s="1461"/>
      <c r="K16" s="1461"/>
      <c r="L16" s="1461"/>
      <c r="M16" s="1461"/>
      <c r="N16" s="1461"/>
      <c r="O16" s="1466"/>
      <c r="P16" s="1466"/>
      <c r="Q16" s="1465"/>
      <c r="R16" s="1465"/>
      <c r="S16" s="1465"/>
      <c r="T16" s="1465"/>
      <c r="U16" s="1465"/>
      <c r="V16" s="1465"/>
      <c r="W16" s="1498"/>
      <c r="X16" s="1486"/>
    </row>
    <row r="17" spans="1:41">
      <c r="A17" s="1031"/>
      <c r="B17" s="1137" t="s">
        <v>1981</v>
      </c>
      <c r="C17" s="1531"/>
      <c r="D17" s="1531">
        <f>+D14+2</f>
        <v>41988</v>
      </c>
      <c r="E17" s="1531">
        <f>+E14+2</f>
        <v>41995</v>
      </c>
      <c r="F17" s="1531"/>
      <c r="G17" s="1531"/>
      <c r="H17" s="1531">
        <f>+H14+1</f>
        <v>41997</v>
      </c>
      <c r="I17" s="1461"/>
      <c r="J17" s="1461"/>
      <c r="K17" s="1461"/>
      <c r="L17" s="1461"/>
      <c r="M17" s="1461"/>
      <c r="N17" s="1461"/>
      <c r="O17" s="1466">
        <f>+O13+1</f>
        <v>42006</v>
      </c>
      <c r="P17" s="1466"/>
      <c r="Q17" s="1466"/>
      <c r="R17" s="1466"/>
      <c r="S17" s="1466"/>
      <c r="T17" s="1466"/>
      <c r="U17" s="1466"/>
      <c r="V17" s="1466"/>
      <c r="W17" s="1738"/>
      <c r="X17" s="1486"/>
    </row>
    <row r="18" spans="1:41">
      <c r="A18" s="1031"/>
      <c r="B18" s="1136" t="s">
        <v>1951</v>
      </c>
      <c r="C18" s="1531"/>
      <c r="D18" s="1531">
        <f>+D17+5</f>
        <v>41993</v>
      </c>
      <c r="E18" s="1531">
        <f>+E17+5</f>
        <v>42000</v>
      </c>
      <c r="F18" s="1531"/>
      <c r="G18" s="1531"/>
      <c r="H18" s="1531">
        <f>+H17+5</f>
        <v>42002</v>
      </c>
      <c r="I18" s="1461"/>
      <c r="J18" s="1461"/>
      <c r="K18" s="1461"/>
      <c r="L18" s="1461"/>
      <c r="M18" s="1461"/>
      <c r="N18" s="1461"/>
      <c r="O18" s="1466">
        <f>+O14+2</f>
        <v>42022</v>
      </c>
      <c r="P18" s="1466"/>
      <c r="Q18" s="1466"/>
      <c r="R18" s="1466"/>
      <c r="S18" s="1466"/>
      <c r="T18" s="1466"/>
      <c r="U18" s="1466"/>
      <c r="V18" s="1466"/>
      <c r="W18" s="1738"/>
      <c r="X18" s="1486"/>
    </row>
    <row r="19" spans="1:41" s="1755" customFormat="1">
      <c r="A19" s="1749"/>
      <c r="B19" s="1750" t="s">
        <v>2186</v>
      </c>
      <c r="C19" s="1751"/>
      <c r="D19" s="1751">
        <f>7570+6060</f>
        <v>13630</v>
      </c>
      <c r="E19" s="1751">
        <v>15160</v>
      </c>
      <c r="F19" s="1751"/>
      <c r="G19" s="1751"/>
      <c r="H19" s="1751">
        <f>+E19</f>
        <v>15160</v>
      </c>
      <c r="I19" s="1759"/>
      <c r="J19" s="1759"/>
      <c r="K19" s="1759"/>
      <c r="L19" s="1759"/>
      <c r="M19" s="1759"/>
      <c r="N19" s="1759"/>
      <c r="O19" s="1773">
        <v>3779</v>
      </c>
      <c r="P19" s="1774"/>
      <c r="Q19" s="1759"/>
      <c r="R19" s="1759"/>
      <c r="S19" s="1759"/>
      <c r="T19" s="1759"/>
      <c r="U19" s="1759"/>
      <c r="V19" s="1759"/>
      <c r="W19" s="1754">
        <f t="shared" si="0"/>
        <v>47729</v>
      </c>
      <c r="X19" s="1486"/>
      <c r="Y19" s="1487"/>
      <c r="Z19" s="1487"/>
      <c r="AA19" s="1487"/>
      <c r="AB19" s="1487"/>
      <c r="AC19" s="1487"/>
      <c r="AD19" s="1487"/>
      <c r="AE19" s="1487"/>
      <c r="AF19" s="1487"/>
      <c r="AG19" s="1487"/>
      <c r="AH19" s="1487"/>
      <c r="AI19" s="1487"/>
      <c r="AJ19" s="1487"/>
      <c r="AK19" s="1487"/>
      <c r="AL19" s="1487"/>
      <c r="AM19" s="1487"/>
      <c r="AN19" s="1487"/>
      <c r="AO19" s="1487"/>
    </row>
    <row r="20" spans="1:41">
      <c r="A20" s="1031">
        <v>4</v>
      </c>
      <c r="B20" s="1479" t="s">
        <v>1954</v>
      </c>
      <c r="C20" s="1531"/>
      <c r="D20" s="1531"/>
      <c r="E20" s="1531"/>
      <c r="F20" s="1531"/>
      <c r="G20" s="1531"/>
      <c r="H20" s="1531"/>
      <c r="I20" s="1461"/>
      <c r="J20" s="1461"/>
      <c r="K20" s="1461"/>
      <c r="L20" s="1461"/>
      <c r="M20" s="1461"/>
      <c r="N20" s="1461"/>
      <c r="O20" s="1466"/>
      <c r="P20" s="1466"/>
      <c r="Q20" s="1465"/>
      <c r="R20" s="1465"/>
      <c r="S20" s="1465"/>
      <c r="T20" s="1465"/>
      <c r="U20" s="1465"/>
      <c r="V20" s="1465"/>
      <c r="W20" s="1738"/>
      <c r="X20" s="1486"/>
    </row>
    <row r="21" spans="1:41">
      <c r="A21" s="1031"/>
      <c r="B21" s="1137" t="s">
        <v>1981</v>
      </c>
      <c r="C21" s="1531"/>
      <c r="D21" s="1531">
        <f>+D17+3</f>
        <v>41991</v>
      </c>
      <c r="E21" s="1531">
        <f>+E17+3</f>
        <v>41998</v>
      </c>
      <c r="F21" s="1531"/>
      <c r="G21" s="1531"/>
      <c r="H21" s="1531">
        <f>+H17+3</f>
        <v>42000</v>
      </c>
      <c r="I21" s="1461"/>
      <c r="J21" s="1461"/>
      <c r="K21" s="1461"/>
      <c r="L21" s="1461"/>
      <c r="M21" s="1461"/>
      <c r="N21" s="1461"/>
      <c r="O21" s="1466">
        <f>+O17+1</f>
        <v>42007</v>
      </c>
      <c r="P21" s="1466"/>
      <c r="Q21" s="1466"/>
      <c r="R21" s="1466"/>
      <c r="S21" s="1466"/>
      <c r="T21" s="1466"/>
      <c r="U21" s="1466"/>
      <c r="V21" s="1466"/>
      <c r="W21" s="1738"/>
      <c r="X21" s="1486"/>
    </row>
    <row r="22" spans="1:41" s="1741" customFormat="1">
      <c r="A22" s="1739"/>
      <c r="B22" s="1740" t="s">
        <v>1951</v>
      </c>
      <c r="C22" s="1531"/>
      <c r="D22" s="1531">
        <f>+D18</f>
        <v>41993</v>
      </c>
      <c r="E22" s="1531">
        <f>+E18</f>
        <v>42000</v>
      </c>
      <c r="F22" s="1531"/>
      <c r="G22" s="1531"/>
      <c r="H22" s="1531">
        <f>+H21+2</f>
        <v>42002</v>
      </c>
      <c r="I22" s="1461"/>
      <c r="J22" s="1461"/>
      <c r="K22" s="1461"/>
      <c r="L22" s="1461"/>
      <c r="M22" s="1461"/>
      <c r="N22" s="1461"/>
      <c r="O22" s="1466">
        <f>+O18+2</f>
        <v>42024</v>
      </c>
      <c r="P22" s="1466"/>
      <c r="Q22" s="1466"/>
      <c r="R22" s="1466"/>
      <c r="S22" s="1466"/>
      <c r="T22" s="1466"/>
      <c r="U22" s="1466"/>
      <c r="V22" s="1466"/>
      <c r="W22" s="1738"/>
      <c r="X22" s="1810"/>
      <c r="Y22" s="1811"/>
      <c r="Z22" s="1811"/>
      <c r="AA22" s="1811"/>
      <c r="AB22" s="1811"/>
      <c r="AC22" s="1811"/>
      <c r="AD22" s="1811"/>
      <c r="AE22" s="1811"/>
      <c r="AF22" s="1811"/>
      <c r="AG22" s="1811"/>
      <c r="AH22" s="1811"/>
      <c r="AI22" s="1811"/>
      <c r="AJ22" s="1811"/>
      <c r="AK22" s="1811"/>
      <c r="AL22" s="1811"/>
      <c r="AM22" s="1811"/>
      <c r="AN22" s="1811"/>
      <c r="AO22" s="1811"/>
    </row>
    <row r="23" spans="1:41" s="1755" customFormat="1">
      <c r="A23" s="1749"/>
      <c r="B23" s="1750" t="s">
        <v>430</v>
      </c>
      <c r="C23" s="1751"/>
      <c r="D23" s="1751">
        <f>40.5+38.38</f>
        <v>78.88</v>
      </c>
      <c r="E23" s="1751">
        <v>57.3</v>
      </c>
      <c r="F23" s="1751"/>
      <c r="G23" s="1751"/>
      <c r="H23" s="1751">
        <f>+E23</f>
        <v>57.3</v>
      </c>
      <c r="I23" s="1751"/>
      <c r="J23" s="1751"/>
      <c r="K23" s="1751"/>
      <c r="L23" s="1751"/>
      <c r="M23" s="1751"/>
      <c r="N23" s="1751"/>
      <c r="O23" s="1752">
        <v>62.94</v>
      </c>
      <c r="P23" s="1753"/>
      <c r="Q23" s="1751"/>
      <c r="R23" s="1751"/>
      <c r="S23" s="1751"/>
      <c r="T23" s="1751"/>
      <c r="U23" s="1751"/>
      <c r="V23" s="1751"/>
      <c r="W23" s="1754">
        <f t="shared" si="0"/>
        <v>256.42</v>
      </c>
      <c r="X23" s="1486"/>
      <c r="Y23" s="1487"/>
      <c r="Z23" s="1487"/>
      <c r="AA23" s="1487"/>
      <c r="AB23" s="1487"/>
      <c r="AC23" s="1487"/>
      <c r="AD23" s="1487"/>
      <c r="AE23" s="1487"/>
      <c r="AF23" s="1487"/>
      <c r="AG23" s="1487"/>
      <c r="AH23" s="1487"/>
      <c r="AI23" s="1487"/>
      <c r="AJ23" s="1487"/>
      <c r="AK23" s="1487"/>
      <c r="AL23" s="1487"/>
      <c r="AM23" s="1487"/>
      <c r="AN23" s="1487"/>
      <c r="AO23" s="1487"/>
    </row>
    <row r="24" spans="1:41">
      <c r="A24" s="1031">
        <v>6</v>
      </c>
      <c r="B24" s="1478" t="s">
        <v>1955</v>
      </c>
      <c r="C24" s="1531"/>
      <c r="D24" s="1531"/>
      <c r="E24" s="1531"/>
      <c r="F24" s="1531"/>
      <c r="G24" s="1531"/>
      <c r="H24" s="1531"/>
      <c r="I24" s="1461"/>
      <c r="J24" s="1461"/>
      <c r="K24" s="1461"/>
      <c r="L24" s="1461"/>
      <c r="M24" s="1457"/>
      <c r="O24" s="1467"/>
      <c r="P24" s="1467"/>
      <c r="Q24" s="1465"/>
      <c r="R24" s="1465"/>
      <c r="S24" s="1465"/>
      <c r="T24" s="1465"/>
      <c r="U24" s="1465"/>
      <c r="V24" s="1465"/>
      <c r="W24" s="1738"/>
      <c r="X24" s="1486"/>
    </row>
    <row r="25" spans="1:41">
      <c r="A25" s="1031"/>
      <c r="B25" s="1137" t="s">
        <v>1981</v>
      </c>
      <c r="C25" s="1531"/>
      <c r="D25" s="1531">
        <f>+D22+1</f>
        <v>41994</v>
      </c>
      <c r="E25" s="1531">
        <f>+E22+1</f>
        <v>42001</v>
      </c>
      <c r="F25" s="1531"/>
      <c r="G25" s="1531"/>
      <c r="H25" s="1531">
        <f>+H22+1</f>
        <v>42003</v>
      </c>
      <c r="I25" s="1461"/>
      <c r="J25" s="1461"/>
      <c r="K25" s="1461"/>
      <c r="L25" s="1461"/>
      <c r="M25" s="1461"/>
      <c r="N25" s="1461"/>
      <c r="O25" s="1466">
        <f>+O21+1</f>
        <v>42008</v>
      </c>
      <c r="P25" s="1466"/>
      <c r="Q25" s="1466"/>
      <c r="R25" s="1466"/>
      <c r="S25" s="1466"/>
      <c r="T25" s="1466"/>
      <c r="U25" s="1466"/>
      <c r="V25" s="1466"/>
      <c r="W25" s="1738"/>
      <c r="X25" s="1486"/>
    </row>
    <row r="26" spans="1:41">
      <c r="A26" s="1031"/>
      <c r="B26" s="1136" t="s">
        <v>1951</v>
      </c>
      <c r="C26" s="1531"/>
      <c r="D26" s="1531">
        <f>+D25+1</f>
        <v>41995</v>
      </c>
      <c r="E26" s="1531">
        <f>+E25+1</f>
        <v>42002</v>
      </c>
      <c r="F26" s="1531"/>
      <c r="G26" s="1531"/>
      <c r="H26" s="1531">
        <f>+H25+1</f>
        <v>42004</v>
      </c>
      <c r="I26" s="1461"/>
      <c r="J26" s="1461"/>
      <c r="K26" s="1461"/>
      <c r="L26" s="1461"/>
      <c r="M26" s="1461"/>
      <c r="N26" s="1461"/>
      <c r="O26" s="1466">
        <f>+O25+20</f>
        <v>42028</v>
      </c>
      <c r="P26" s="1466"/>
      <c r="Q26" s="1466"/>
      <c r="R26" s="1466"/>
      <c r="S26" s="1466"/>
      <c r="T26" s="1466"/>
      <c r="U26" s="1466"/>
      <c r="V26" s="1466"/>
      <c r="W26" s="1738"/>
      <c r="X26" s="1486"/>
    </row>
    <row r="27" spans="1:41" s="1757" customFormat="1">
      <c r="A27" s="1751"/>
      <c r="B27" s="1756" t="s">
        <v>430</v>
      </c>
      <c r="C27" s="1751"/>
      <c r="D27" s="1751">
        <f>114.69+143.35</f>
        <v>258.03999999999996</v>
      </c>
      <c r="E27" s="1751">
        <v>262.88</v>
      </c>
      <c r="F27" s="1751"/>
      <c r="G27" s="1751"/>
      <c r="H27" s="1751">
        <f>+E27</f>
        <v>262.88</v>
      </c>
      <c r="I27" s="1751"/>
      <c r="J27" s="1751"/>
      <c r="K27" s="1751"/>
      <c r="L27" s="1751"/>
      <c r="M27" s="1751"/>
      <c r="N27" s="1751"/>
      <c r="O27" s="1752">
        <v>75.72</v>
      </c>
      <c r="P27" s="1753"/>
      <c r="Q27" s="1751"/>
      <c r="R27" s="1751"/>
      <c r="S27" s="1751"/>
      <c r="T27" s="1751"/>
      <c r="U27" s="1751"/>
      <c r="V27" s="1751"/>
      <c r="W27" s="1754">
        <f t="shared" si="0"/>
        <v>859.52</v>
      </c>
      <c r="X27" s="1644"/>
      <c r="Y27" s="1809"/>
      <c r="Z27" s="1809"/>
      <c r="AA27" s="1809"/>
      <c r="AB27" s="1809"/>
      <c r="AC27" s="1809"/>
      <c r="AD27" s="1809"/>
      <c r="AE27" s="1809"/>
      <c r="AF27" s="1809"/>
      <c r="AG27" s="1809"/>
      <c r="AH27" s="1809"/>
      <c r="AI27" s="1809"/>
      <c r="AJ27" s="1809"/>
      <c r="AK27" s="1809"/>
      <c r="AL27" s="1809"/>
      <c r="AM27" s="1809"/>
      <c r="AN27" s="1809"/>
      <c r="AO27" s="1809"/>
    </row>
    <row r="28" spans="1:41" s="1487" customFormat="1">
      <c r="A28" s="1443">
        <v>7</v>
      </c>
      <c r="B28" s="1453" t="s">
        <v>1958</v>
      </c>
      <c r="C28" s="1531"/>
      <c r="D28" s="1531"/>
      <c r="E28" s="1531"/>
      <c r="F28" s="1531"/>
      <c r="G28" s="1531"/>
      <c r="H28" s="1531"/>
      <c r="I28" s="1461"/>
      <c r="J28" s="1461"/>
      <c r="K28" s="1461"/>
      <c r="L28" s="1461"/>
      <c r="M28" s="1461"/>
      <c r="N28" s="1461"/>
      <c r="O28" s="1466"/>
      <c r="P28" s="1466"/>
      <c r="Q28" s="1466"/>
      <c r="R28" s="1466"/>
      <c r="S28" s="1466"/>
      <c r="T28" s="1466"/>
      <c r="U28" s="1466"/>
      <c r="V28" s="1466"/>
      <c r="W28" s="1738"/>
      <c r="X28" s="1486"/>
    </row>
    <row r="29" spans="1:41">
      <c r="A29" s="1031"/>
      <c r="B29" s="1137" t="s">
        <v>1981</v>
      </c>
      <c r="C29" s="1531">
        <v>42005</v>
      </c>
      <c r="D29" s="1531">
        <f>+D26+1</f>
        <v>41996</v>
      </c>
      <c r="E29" s="1531"/>
      <c r="F29" s="1531"/>
      <c r="G29" s="1531">
        <v>42005</v>
      </c>
      <c r="H29" s="1531"/>
      <c r="I29" s="1461"/>
      <c r="J29" s="1461"/>
      <c r="K29" s="1461"/>
      <c r="L29" s="1461"/>
      <c r="M29" s="1461"/>
      <c r="N29" s="1461"/>
      <c r="O29" s="1466"/>
      <c r="P29" s="1466"/>
      <c r="Q29" s="1466"/>
      <c r="R29" s="1466"/>
      <c r="S29" s="1466"/>
      <c r="T29" s="1466"/>
      <c r="U29" s="1466"/>
      <c r="V29" s="1466"/>
      <c r="W29" s="1738"/>
      <c r="X29" s="1486"/>
    </row>
    <row r="30" spans="1:41">
      <c r="A30" s="1031"/>
      <c r="B30" s="1136" t="s">
        <v>1951</v>
      </c>
      <c r="C30" s="1531">
        <f>+C29+6</f>
        <v>42011</v>
      </c>
      <c r="D30" s="1531">
        <f>+D29+4</f>
        <v>42000</v>
      </c>
      <c r="E30" s="1531"/>
      <c r="F30" s="1531"/>
      <c r="G30" s="1531">
        <f>+G29+7</f>
        <v>42012</v>
      </c>
      <c r="H30" s="1531"/>
      <c r="I30" s="1461"/>
      <c r="J30" s="1461"/>
      <c r="K30" s="1461"/>
      <c r="L30" s="1461"/>
      <c r="M30" s="1461"/>
      <c r="N30" s="1461"/>
      <c r="O30" s="1466"/>
      <c r="P30" s="1466"/>
      <c r="Q30" s="1466"/>
      <c r="R30" s="1466"/>
      <c r="S30" s="1466"/>
      <c r="T30" s="1466"/>
      <c r="U30" s="1466"/>
      <c r="V30" s="1466"/>
      <c r="W30" s="1738"/>
      <c r="X30" s="1486"/>
    </row>
    <row r="31" spans="1:41" s="1755" customFormat="1">
      <c r="A31" s="1749"/>
      <c r="B31" s="1750" t="s">
        <v>2186</v>
      </c>
      <c r="C31" s="1751">
        <f>8010+6690</f>
        <v>14700</v>
      </c>
      <c r="D31" s="1751">
        <f>6690+7170</f>
        <v>13860</v>
      </c>
      <c r="E31" s="1751"/>
      <c r="F31" s="1751"/>
      <c r="G31" s="1751">
        <v>11690</v>
      </c>
      <c r="H31" s="1758"/>
      <c r="I31" s="1759"/>
      <c r="J31" s="1759"/>
      <c r="K31" s="1759"/>
      <c r="L31" s="1759"/>
      <c r="M31" s="1759"/>
      <c r="N31" s="1759"/>
      <c r="O31" s="1759"/>
      <c r="P31" s="1759"/>
      <c r="Q31" s="1759"/>
      <c r="R31" s="1759"/>
      <c r="S31" s="1759"/>
      <c r="T31" s="1759"/>
      <c r="U31" s="1759"/>
      <c r="V31" s="1759"/>
      <c r="W31" s="1754">
        <f t="shared" si="0"/>
        <v>40250</v>
      </c>
      <c r="X31" s="1486"/>
      <c r="Y31" s="1487"/>
      <c r="Z31" s="1487"/>
      <c r="AA31" s="1487"/>
      <c r="AB31" s="1487"/>
      <c r="AC31" s="1487"/>
      <c r="AD31" s="1487"/>
      <c r="AE31" s="1487"/>
      <c r="AF31" s="1487"/>
      <c r="AG31" s="1487"/>
      <c r="AH31" s="1487"/>
      <c r="AI31" s="1487"/>
      <c r="AJ31" s="1487"/>
      <c r="AK31" s="1487"/>
      <c r="AL31" s="1487"/>
      <c r="AM31" s="1487"/>
      <c r="AN31" s="1487"/>
      <c r="AO31" s="1487"/>
    </row>
    <row r="32" spans="1:41">
      <c r="A32" s="1031">
        <v>8</v>
      </c>
      <c r="B32" s="1479" t="s">
        <v>2109</v>
      </c>
      <c r="C32" s="1531"/>
      <c r="D32" s="1531"/>
      <c r="E32" s="1531"/>
      <c r="F32" s="1531"/>
      <c r="G32" s="1531"/>
      <c r="H32" s="1531"/>
      <c r="I32" s="1461"/>
      <c r="J32" s="1461"/>
      <c r="K32" s="1461"/>
      <c r="L32" s="1461"/>
      <c r="M32" s="1461"/>
      <c r="N32" s="1461"/>
      <c r="O32" s="1466"/>
      <c r="P32" s="1466"/>
      <c r="Q32" s="1465"/>
      <c r="R32" s="1465"/>
      <c r="S32" s="1465"/>
      <c r="T32" s="1465"/>
      <c r="U32" s="1465"/>
      <c r="V32" s="1465"/>
      <c r="W32" s="1738"/>
      <c r="X32" s="1486"/>
    </row>
    <row r="33" spans="1:41">
      <c r="A33" s="1031"/>
      <c r="B33" s="1137" t="s">
        <v>1981</v>
      </c>
      <c r="C33" s="1531">
        <f>+C29+2</f>
        <v>42007</v>
      </c>
      <c r="D33" s="1531">
        <f>+D29+1</f>
        <v>41997</v>
      </c>
      <c r="E33" s="1531"/>
      <c r="F33" s="1531"/>
      <c r="G33" s="1531">
        <f>+G29+2</f>
        <v>42007</v>
      </c>
      <c r="H33" s="1531"/>
      <c r="I33" s="1461"/>
      <c r="J33" s="1461"/>
      <c r="K33" s="1461"/>
      <c r="L33" s="1461"/>
      <c r="M33" s="1461"/>
      <c r="N33" s="1461"/>
      <c r="O33" s="1466"/>
      <c r="P33" s="1466"/>
      <c r="Q33" s="1466"/>
      <c r="R33" s="1466"/>
      <c r="S33" s="1466"/>
      <c r="T33" s="1466"/>
      <c r="U33" s="1466"/>
      <c r="V33" s="1466"/>
      <c r="W33" s="1738"/>
      <c r="X33" s="1486"/>
    </row>
    <row r="34" spans="1:41">
      <c r="A34" s="1031"/>
      <c r="B34" s="1136" t="s">
        <v>1951</v>
      </c>
      <c r="C34" s="1531">
        <f>+C30+2</f>
        <v>42013</v>
      </c>
      <c r="D34" s="1531">
        <f>+D30+1</f>
        <v>42001</v>
      </c>
      <c r="E34" s="1531"/>
      <c r="F34" s="1531"/>
      <c r="G34" s="1531">
        <f>+G30+2</f>
        <v>42014</v>
      </c>
      <c r="H34" s="1531"/>
      <c r="I34" s="1461"/>
      <c r="J34" s="1461"/>
      <c r="K34" s="1461"/>
      <c r="L34" s="1461"/>
      <c r="M34" s="1461"/>
      <c r="N34" s="1461"/>
      <c r="O34" s="1466"/>
      <c r="P34" s="1466"/>
      <c r="Q34" s="1466"/>
      <c r="R34" s="1466"/>
      <c r="S34" s="1466"/>
      <c r="T34" s="1466"/>
      <c r="U34" s="1466"/>
      <c r="V34" s="1466"/>
      <c r="W34" s="1738"/>
      <c r="X34" s="1486"/>
    </row>
    <row r="35" spans="1:41" s="1755" customFormat="1">
      <c r="A35" s="1749"/>
      <c r="B35" s="1750" t="s">
        <v>430</v>
      </c>
      <c r="C35" s="1751">
        <f>181.22+142.12</f>
        <v>323.34000000000003</v>
      </c>
      <c r="D35" s="1751">
        <f>158.34+189.66</f>
        <v>348</v>
      </c>
      <c r="E35" s="1758"/>
      <c r="F35" s="1751"/>
      <c r="G35" s="1751">
        <v>260.13</v>
      </c>
      <c r="H35" s="1758"/>
      <c r="I35" s="1759"/>
      <c r="J35" s="1759"/>
      <c r="K35" s="1751"/>
      <c r="L35" s="1759"/>
      <c r="M35" s="1751"/>
      <c r="N35" s="1751"/>
      <c r="O35" s="1760"/>
      <c r="P35" s="1760"/>
      <c r="Q35" s="1759"/>
      <c r="R35" s="1759"/>
      <c r="S35" s="1759"/>
      <c r="T35" s="1759"/>
      <c r="U35" s="1759"/>
      <c r="V35" s="1759"/>
      <c r="W35" s="1754">
        <f t="shared" si="0"/>
        <v>931.47</v>
      </c>
      <c r="X35" s="1486"/>
      <c r="Y35" s="1487"/>
      <c r="Z35" s="1487"/>
      <c r="AA35" s="1487"/>
      <c r="AB35" s="1487"/>
      <c r="AC35" s="1487"/>
      <c r="AD35" s="1487"/>
      <c r="AE35" s="1487"/>
      <c r="AF35" s="1487"/>
      <c r="AG35" s="1487"/>
      <c r="AH35" s="1487"/>
      <c r="AI35" s="1487"/>
      <c r="AJ35" s="1487"/>
      <c r="AK35" s="1487"/>
      <c r="AL35" s="1487"/>
      <c r="AM35" s="1487"/>
      <c r="AN35" s="1487"/>
      <c r="AO35" s="1487"/>
    </row>
    <row r="36" spans="1:41">
      <c r="A36" s="1031">
        <v>9</v>
      </c>
      <c r="B36" s="1478" t="s">
        <v>2108</v>
      </c>
      <c r="C36" s="1531"/>
      <c r="D36" s="1531"/>
      <c r="E36" s="1531"/>
      <c r="F36" s="1531"/>
      <c r="G36" s="1531"/>
      <c r="H36" s="1531"/>
      <c r="I36" s="1461"/>
      <c r="J36" s="1461"/>
      <c r="K36" s="1462"/>
      <c r="L36" s="1461"/>
      <c r="M36" s="1462"/>
      <c r="N36" s="1462"/>
      <c r="O36" s="1499"/>
      <c r="P36" s="1499"/>
      <c r="Q36" s="1465"/>
      <c r="R36" s="1465"/>
      <c r="S36" s="1465"/>
      <c r="T36" s="1465"/>
      <c r="U36" s="1465"/>
      <c r="V36" s="1465"/>
      <c r="W36" s="1738"/>
      <c r="X36" s="1486"/>
    </row>
    <row r="37" spans="1:41">
      <c r="A37" s="1031"/>
      <c r="B37" s="1137" t="s">
        <v>1981</v>
      </c>
      <c r="C37" s="1531">
        <f>+C33+1</f>
        <v>42008</v>
      </c>
      <c r="D37" s="1531">
        <f>+D33</f>
        <v>41997</v>
      </c>
      <c r="E37" s="1531"/>
      <c r="F37" s="1531"/>
      <c r="G37" s="1531">
        <f>+G33+1</f>
        <v>42008</v>
      </c>
      <c r="H37" s="1531"/>
      <c r="I37" s="1461"/>
      <c r="J37" s="1461"/>
      <c r="K37" s="1461"/>
      <c r="L37" s="1461"/>
      <c r="M37" s="1461"/>
      <c r="N37" s="1461"/>
      <c r="O37" s="1466"/>
      <c r="P37" s="1466"/>
      <c r="Q37" s="1466"/>
      <c r="R37" s="1466"/>
      <c r="S37" s="1466"/>
      <c r="T37" s="1466"/>
      <c r="U37" s="1466"/>
      <c r="V37" s="1466"/>
      <c r="W37" s="1738"/>
      <c r="X37" s="1486"/>
    </row>
    <row r="38" spans="1:41">
      <c r="A38" s="1031"/>
      <c r="B38" s="1136" t="s">
        <v>1951</v>
      </c>
      <c r="C38" s="1531">
        <f>+C37+6</f>
        <v>42014</v>
      </c>
      <c r="D38" s="1531">
        <f>+D34+2</f>
        <v>42003</v>
      </c>
      <c r="E38" s="1531"/>
      <c r="F38" s="1531"/>
      <c r="G38" s="1531">
        <f>+G37+6</f>
        <v>42014</v>
      </c>
      <c r="H38" s="1531"/>
      <c r="I38" s="1461"/>
      <c r="J38" s="1461"/>
      <c r="K38" s="1461"/>
      <c r="L38" s="1461"/>
      <c r="M38" s="1461"/>
      <c r="N38" s="1461"/>
      <c r="O38" s="1466"/>
      <c r="P38" s="1466"/>
      <c r="Q38" s="1466"/>
      <c r="R38" s="1466"/>
      <c r="S38" s="1466"/>
      <c r="T38" s="1466"/>
      <c r="U38" s="1466"/>
      <c r="V38" s="1466"/>
      <c r="W38" s="1738"/>
      <c r="X38" s="1812">
        <f>+W39+W79+W103+W127+W151</f>
        <v>695.29820936278543</v>
      </c>
    </row>
    <row r="39" spans="1:41" s="1755" customFormat="1">
      <c r="A39" s="1749"/>
      <c r="B39" s="1750" t="s">
        <v>430</v>
      </c>
      <c r="C39" s="1751">
        <f>22.23+18.57</f>
        <v>40.799999999999997</v>
      </c>
      <c r="D39" s="1751">
        <f>19.89+23.41</f>
        <v>43.3</v>
      </c>
      <c r="E39" s="1758"/>
      <c r="F39" s="1751"/>
      <c r="G39" s="1751">
        <v>32.450000000000003</v>
      </c>
      <c r="H39" s="1758"/>
      <c r="I39" s="1759"/>
      <c r="J39" s="1759"/>
      <c r="K39" s="1751"/>
      <c r="L39" s="1759"/>
      <c r="M39" s="1751"/>
      <c r="N39" s="1751"/>
      <c r="O39" s="1760"/>
      <c r="P39" s="1760"/>
      <c r="Q39" s="1759"/>
      <c r="R39" s="1759"/>
      <c r="S39" s="1759"/>
      <c r="T39" s="1759"/>
      <c r="U39" s="1759"/>
      <c r="V39" s="1759"/>
      <c r="W39" s="1754">
        <f t="shared" si="0"/>
        <v>116.55</v>
      </c>
      <c r="X39" s="1486"/>
      <c r="Y39" s="1487"/>
      <c r="Z39" s="1487"/>
      <c r="AA39" s="1487"/>
      <c r="AB39" s="1487"/>
      <c r="AC39" s="1487"/>
      <c r="AD39" s="1487"/>
      <c r="AE39" s="1487"/>
      <c r="AF39" s="1487"/>
      <c r="AG39" s="1487"/>
      <c r="AH39" s="1487"/>
      <c r="AI39" s="1487"/>
      <c r="AJ39" s="1487"/>
      <c r="AK39" s="1487"/>
      <c r="AL39" s="1487"/>
      <c r="AM39" s="1487"/>
      <c r="AN39" s="1487"/>
      <c r="AO39" s="1487"/>
    </row>
    <row r="40" spans="1:41">
      <c r="A40" s="1031">
        <v>10</v>
      </c>
      <c r="B40" s="1479" t="s">
        <v>1977</v>
      </c>
      <c r="C40" s="1531"/>
      <c r="D40" s="1531"/>
      <c r="E40" s="1531"/>
      <c r="F40" s="1531"/>
      <c r="G40" s="1531"/>
      <c r="H40" s="1531"/>
      <c r="I40" s="1461"/>
      <c r="J40" s="1461"/>
      <c r="K40" s="1461"/>
      <c r="L40" s="1461"/>
      <c r="M40" s="1461"/>
      <c r="N40" s="1461"/>
      <c r="O40" s="1466"/>
      <c r="P40" s="1466"/>
      <c r="Q40" s="1465"/>
      <c r="R40" s="1465"/>
      <c r="S40" s="1465"/>
      <c r="T40" s="1465"/>
      <c r="U40" s="1465"/>
      <c r="V40" s="1465"/>
      <c r="W40" s="1738"/>
      <c r="X40" s="1486"/>
    </row>
    <row r="41" spans="1:41">
      <c r="A41" s="1031"/>
      <c r="B41" s="1137" t="s">
        <v>1981</v>
      </c>
      <c r="C41" s="1531">
        <f>+C38+2</f>
        <v>42016</v>
      </c>
      <c r="D41" s="1531"/>
      <c r="E41" s="1531"/>
      <c r="F41" s="1531"/>
      <c r="G41" s="1531">
        <f>+G38+2</f>
        <v>42016</v>
      </c>
      <c r="H41" s="1531"/>
      <c r="I41" s="1461"/>
      <c r="J41" s="1461"/>
      <c r="K41" s="1461"/>
      <c r="L41" s="1461"/>
      <c r="M41" s="1461"/>
      <c r="N41" s="1461"/>
      <c r="O41" s="1466"/>
      <c r="P41" s="1466"/>
      <c r="Q41" s="1466"/>
      <c r="R41" s="1466"/>
      <c r="S41" s="1466"/>
      <c r="T41" s="1742"/>
      <c r="U41" s="1466"/>
      <c r="V41" s="1466"/>
      <c r="W41" s="1738"/>
      <c r="X41" s="1486"/>
    </row>
    <row r="42" spans="1:41">
      <c r="A42" s="1031"/>
      <c r="B42" s="1136" t="s">
        <v>1951</v>
      </c>
      <c r="C42" s="1531">
        <f>+C41+10</f>
        <v>42026</v>
      </c>
      <c r="D42" s="1531"/>
      <c r="E42" s="1531"/>
      <c r="F42" s="1531"/>
      <c r="G42" s="1531">
        <f>+G41+10</f>
        <v>42026</v>
      </c>
      <c r="H42" s="1531"/>
      <c r="I42" s="1461"/>
      <c r="J42" s="1461"/>
      <c r="K42" s="1461"/>
      <c r="L42" s="1461"/>
      <c r="M42" s="1461"/>
      <c r="N42" s="1461"/>
      <c r="O42" s="1466"/>
      <c r="P42" s="1466"/>
      <c r="Q42" s="1466"/>
      <c r="R42" s="1466"/>
      <c r="S42" s="1466"/>
      <c r="T42" s="1742"/>
      <c r="U42" s="1466"/>
      <c r="V42" s="1466"/>
      <c r="W42" s="1738"/>
      <c r="X42" s="1486"/>
    </row>
    <row r="43" spans="1:41" s="1755" customFormat="1">
      <c r="A43" s="1749"/>
      <c r="B43" s="1750" t="s">
        <v>430</v>
      </c>
      <c r="C43" s="1751">
        <v>271.20999999999998</v>
      </c>
      <c r="D43" s="1751"/>
      <c r="E43" s="1751"/>
      <c r="F43" s="1751"/>
      <c r="G43" s="1751">
        <v>243.99</v>
      </c>
      <c r="H43" s="1751"/>
      <c r="I43" s="1751"/>
      <c r="J43" s="1760"/>
      <c r="K43" s="1760"/>
      <c r="L43" s="1759"/>
      <c r="M43" s="1760"/>
      <c r="N43" s="1760"/>
      <c r="O43" s="1760"/>
      <c r="P43" s="1760"/>
      <c r="Q43" s="1759"/>
      <c r="R43" s="1759"/>
      <c r="S43" s="1759"/>
      <c r="T43" s="1761"/>
      <c r="U43" s="1761"/>
      <c r="V43" s="1761"/>
      <c r="W43" s="1754">
        <f t="shared" si="0"/>
        <v>515.20000000000005</v>
      </c>
      <c r="X43" s="1486"/>
      <c r="Y43" s="1487"/>
      <c r="Z43" s="1487"/>
      <c r="AA43" s="1487"/>
      <c r="AB43" s="1487"/>
      <c r="AC43" s="1487"/>
      <c r="AD43" s="1487"/>
      <c r="AE43" s="1487"/>
      <c r="AF43" s="1487"/>
      <c r="AG43" s="1487"/>
      <c r="AH43" s="1487"/>
      <c r="AI43" s="1487"/>
      <c r="AJ43" s="1487"/>
      <c r="AK43" s="1487"/>
      <c r="AL43" s="1487"/>
      <c r="AM43" s="1487"/>
      <c r="AN43" s="1487"/>
      <c r="AO43" s="1487"/>
    </row>
    <row r="44" spans="1:41">
      <c r="A44" s="1031">
        <v>11</v>
      </c>
      <c r="B44" s="1453" t="s">
        <v>1978</v>
      </c>
      <c r="C44" s="1531"/>
      <c r="D44" s="1531"/>
      <c r="E44" s="1531"/>
      <c r="F44" s="1531"/>
      <c r="G44" s="1531"/>
      <c r="H44" s="1531"/>
      <c r="I44" s="1461"/>
      <c r="J44" s="1460"/>
      <c r="K44" s="1460"/>
      <c r="L44" s="1461"/>
      <c r="M44" s="1460"/>
      <c r="N44" s="1460"/>
      <c r="O44" s="1466"/>
      <c r="P44" s="1466"/>
      <c r="Q44" s="1465"/>
      <c r="R44" s="1465"/>
      <c r="S44" s="1466"/>
      <c r="T44" s="1465"/>
      <c r="U44" s="1465"/>
      <c r="V44" s="1465"/>
      <c r="W44" s="1738"/>
      <c r="X44" s="1486"/>
    </row>
    <row r="45" spans="1:41">
      <c r="A45" s="1031"/>
      <c r="B45" s="1137" t="s">
        <v>1981</v>
      </c>
      <c r="C45" s="1531">
        <f>+C41+3</f>
        <v>42019</v>
      </c>
      <c r="D45" s="1531"/>
      <c r="E45" s="1531"/>
      <c r="F45" s="1531"/>
      <c r="G45" s="1531">
        <f>+G41+3</f>
        <v>42019</v>
      </c>
      <c r="H45" s="1531"/>
      <c r="I45" s="1461"/>
      <c r="J45" s="1461"/>
      <c r="K45" s="1461"/>
      <c r="L45" s="1461"/>
      <c r="M45" s="1461"/>
      <c r="N45" s="1461"/>
      <c r="O45" s="1466"/>
      <c r="P45" s="1466"/>
      <c r="Q45" s="1466"/>
      <c r="R45" s="1466"/>
      <c r="S45" s="1466"/>
      <c r="T45" s="1742"/>
      <c r="U45" s="1466"/>
      <c r="V45" s="1466"/>
      <c r="W45" s="1738"/>
      <c r="X45" s="1486"/>
    </row>
    <row r="46" spans="1:41">
      <c r="A46" s="1031"/>
      <c r="B46" s="1136" t="s">
        <v>1951</v>
      </c>
      <c r="C46" s="1531">
        <f>+C45+10</f>
        <v>42029</v>
      </c>
      <c r="D46" s="1531"/>
      <c r="E46" s="1531"/>
      <c r="F46" s="1531"/>
      <c r="G46" s="1531">
        <f>+G45+10</f>
        <v>42029</v>
      </c>
      <c r="H46" s="1531"/>
      <c r="I46" s="1461"/>
      <c r="J46" s="1461"/>
      <c r="K46" s="1461"/>
      <c r="L46" s="1461"/>
      <c r="M46" s="1461"/>
      <c r="N46" s="1461"/>
      <c r="O46" s="1466"/>
      <c r="P46" s="1466"/>
      <c r="Q46" s="1466"/>
      <c r="R46" s="1466"/>
      <c r="S46" s="1466"/>
      <c r="T46" s="1742"/>
      <c r="U46" s="1466"/>
      <c r="V46" s="1466"/>
      <c r="W46" s="1738"/>
      <c r="X46" s="1486"/>
    </row>
    <row r="47" spans="1:41" s="1755" customFormat="1">
      <c r="A47" s="1749"/>
      <c r="B47" s="1750" t="s">
        <v>2186</v>
      </c>
      <c r="C47" s="1751">
        <v>2890</v>
      </c>
      <c r="D47" s="1751"/>
      <c r="E47" s="1751"/>
      <c r="F47" s="1751"/>
      <c r="G47" s="1751">
        <v>2600</v>
      </c>
      <c r="H47" s="1751"/>
      <c r="I47" s="1751"/>
      <c r="J47" s="1751"/>
      <c r="K47" s="1759"/>
      <c r="L47" s="1759"/>
      <c r="M47" s="1759"/>
      <c r="N47" s="1759"/>
      <c r="O47" s="1759"/>
      <c r="P47" s="1759"/>
      <c r="Q47" s="1759"/>
      <c r="R47" s="1759"/>
      <c r="S47" s="1759"/>
      <c r="T47" s="1761"/>
      <c r="U47" s="1761"/>
      <c r="V47" s="1761"/>
      <c r="W47" s="1754">
        <f t="shared" si="0"/>
        <v>5490</v>
      </c>
      <c r="X47" s="1486"/>
      <c r="Y47" s="1487"/>
      <c r="Z47" s="1487"/>
      <c r="AA47" s="1487"/>
      <c r="AB47" s="1487"/>
      <c r="AC47" s="1487"/>
      <c r="AD47" s="1487"/>
      <c r="AE47" s="1487"/>
      <c r="AF47" s="1487"/>
      <c r="AG47" s="1487"/>
      <c r="AH47" s="1487"/>
      <c r="AI47" s="1487"/>
      <c r="AJ47" s="1487"/>
      <c r="AK47" s="1487"/>
      <c r="AL47" s="1487"/>
      <c r="AM47" s="1487"/>
      <c r="AN47" s="1487"/>
      <c r="AO47" s="1487"/>
    </row>
    <row r="48" spans="1:41">
      <c r="A48" s="1031">
        <v>12</v>
      </c>
      <c r="B48" s="1478" t="s">
        <v>1979</v>
      </c>
      <c r="C48" s="1531"/>
      <c r="D48" s="1531"/>
      <c r="E48" s="1531"/>
      <c r="F48" s="1531"/>
      <c r="G48" s="1531"/>
      <c r="H48" s="1531"/>
      <c r="I48" s="1461"/>
      <c r="J48" s="1461"/>
      <c r="K48" s="1461"/>
      <c r="L48" s="1461"/>
      <c r="M48" s="1461"/>
      <c r="N48" s="1461"/>
      <c r="O48" s="1466"/>
      <c r="P48" s="1466"/>
      <c r="Q48" s="1465"/>
      <c r="R48" s="1465"/>
      <c r="S48" s="1466"/>
      <c r="T48" s="1465"/>
      <c r="U48" s="1465"/>
      <c r="V48" s="1465"/>
      <c r="W48" s="1738"/>
      <c r="X48" s="1486"/>
    </row>
    <row r="49" spans="1:41">
      <c r="A49" s="1031"/>
      <c r="B49" s="1137" t="s">
        <v>1981</v>
      </c>
      <c r="C49" s="1531">
        <f>+C45+1</f>
        <v>42020</v>
      </c>
      <c r="D49" s="1531"/>
      <c r="E49" s="1531"/>
      <c r="F49" s="1531"/>
      <c r="G49" s="1531">
        <f>+G45+1</f>
        <v>42020</v>
      </c>
      <c r="H49" s="1531"/>
      <c r="I49" s="1461"/>
      <c r="J49" s="1461"/>
      <c r="K49" s="1461"/>
      <c r="L49" s="1461"/>
      <c r="M49" s="1461"/>
      <c r="N49" s="1461"/>
      <c r="O49" s="1466"/>
      <c r="P49" s="1466"/>
      <c r="Q49" s="1466"/>
      <c r="R49" s="1466"/>
      <c r="S49" s="1466"/>
      <c r="T49" s="1742"/>
      <c r="U49" s="1466"/>
      <c r="V49" s="1466"/>
      <c r="W49" s="1738"/>
      <c r="X49" s="1486"/>
    </row>
    <row r="50" spans="1:41">
      <c r="A50" s="1031"/>
      <c r="B50" s="1136" t="s">
        <v>1951</v>
      </c>
      <c r="C50" s="1531">
        <f>+C49+10</f>
        <v>42030</v>
      </c>
      <c r="D50" s="1531"/>
      <c r="E50" s="1531"/>
      <c r="F50" s="1531"/>
      <c r="G50" s="1531">
        <f>+G49+10</f>
        <v>42030</v>
      </c>
      <c r="H50" s="1531"/>
      <c r="I50" s="1461"/>
      <c r="J50" s="1461"/>
      <c r="K50" s="1461"/>
      <c r="L50" s="1461"/>
      <c r="M50" s="1461"/>
      <c r="N50" s="1461"/>
      <c r="O50" s="1466"/>
      <c r="P50" s="1466"/>
      <c r="Q50" s="1466"/>
      <c r="R50" s="1466"/>
      <c r="S50" s="1466"/>
      <c r="T50" s="1742"/>
      <c r="U50" s="1466"/>
      <c r="V50" s="1466"/>
      <c r="W50" s="1738"/>
      <c r="X50" s="1486"/>
    </row>
    <row r="51" spans="1:41" s="1755" customFormat="1">
      <c r="A51" s="1749"/>
      <c r="B51" s="1750" t="s">
        <v>1982</v>
      </c>
      <c r="C51" s="1751">
        <v>22.190999999999999</v>
      </c>
      <c r="D51" s="1751"/>
      <c r="E51" s="1751"/>
      <c r="F51" s="1751"/>
      <c r="G51" s="1751">
        <v>19.963999999999999</v>
      </c>
      <c r="H51" s="1751"/>
      <c r="I51" s="1751"/>
      <c r="J51" s="1751"/>
      <c r="K51" s="1751"/>
      <c r="L51" s="1751"/>
      <c r="M51" s="1751"/>
      <c r="N51" s="1751"/>
      <c r="O51" s="1751"/>
      <c r="P51" s="1751"/>
      <c r="Q51" s="1759"/>
      <c r="R51" s="1759"/>
      <c r="S51" s="1759"/>
      <c r="T51" s="1761"/>
      <c r="U51" s="1761"/>
      <c r="V51" s="1761"/>
      <c r="W51" s="1754">
        <f t="shared" si="0"/>
        <v>42.155000000000001</v>
      </c>
      <c r="X51" s="1486"/>
      <c r="Y51" s="1487"/>
      <c r="Z51" s="1487"/>
      <c r="AA51" s="1487"/>
      <c r="AB51" s="1487"/>
      <c r="AC51" s="1487"/>
      <c r="AD51" s="1487"/>
      <c r="AE51" s="1487"/>
      <c r="AF51" s="1487"/>
      <c r="AG51" s="1487"/>
      <c r="AH51" s="1487"/>
      <c r="AI51" s="1487"/>
      <c r="AJ51" s="1487"/>
      <c r="AK51" s="1487"/>
      <c r="AL51" s="1487"/>
      <c r="AM51" s="1487"/>
      <c r="AN51" s="1487"/>
      <c r="AO51" s="1487"/>
    </row>
    <row r="52" spans="1:41">
      <c r="A52" s="1031">
        <v>13</v>
      </c>
      <c r="B52" s="1533" t="s">
        <v>2353</v>
      </c>
      <c r="C52" s="1531"/>
      <c r="D52" s="1531"/>
      <c r="E52" s="1531"/>
      <c r="F52" s="1531"/>
      <c r="G52" s="1531"/>
      <c r="H52" s="1531"/>
      <c r="I52" s="1461"/>
      <c r="J52" s="1461"/>
      <c r="K52" s="1461"/>
      <c r="L52" s="1461"/>
      <c r="M52" s="1461"/>
      <c r="N52" s="1461"/>
      <c r="O52" s="1466"/>
      <c r="P52" s="1466"/>
      <c r="Q52" s="1465"/>
      <c r="R52" s="1465"/>
      <c r="S52" s="1465"/>
      <c r="T52" s="1465"/>
      <c r="U52" s="1465"/>
      <c r="V52" s="1465"/>
      <c r="W52" s="1738"/>
      <c r="X52" s="1486"/>
    </row>
    <row r="53" spans="1:41">
      <c r="A53" s="1031"/>
      <c r="B53" s="1137" t="s">
        <v>1981</v>
      </c>
      <c r="C53" s="1531"/>
      <c r="D53" s="1531"/>
      <c r="E53" s="1531"/>
      <c r="F53" s="1531"/>
      <c r="G53" s="1531"/>
      <c r="H53" s="1531"/>
      <c r="I53" s="1461"/>
      <c r="J53" s="1461"/>
      <c r="K53" s="1461"/>
      <c r="L53" s="1461"/>
      <c r="M53" s="1461"/>
      <c r="N53" s="1461"/>
      <c r="O53" s="1466">
        <f>+O25+2</f>
        <v>42010</v>
      </c>
      <c r="P53" s="1466"/>
      <c r="Q53" s="1466"/>
      <c r="R53" s="1466"/>
      <c r="S53" s="1466"/>
      <c r="T53" s="1742"/>
      <c r="U53" s="1466"/>
      <c r="V53" s="1466"/>
      <c r="W53" s="1738"/>
      <c r="X53" s="1486"/>
    </row>
    <row r="54" spans="1:41">
      <c r="A54" s="1031"/>
      <c r="B54" s="1136" t="s">
        <v>1951</v>
      </c>
      <c r="C54" s="1531"/>
      <c r="D54" s="1531"/>
      <c r="E54" s="1531"/>
      <c r="F54" s="1531"/>
      <c r="G54" s="1531"/>
      <c r="H54" s="1531"/>
      <c r="I54" s="1461"/>
      <c r="J54" s="1461"/>
      <c r="K54" s="1461"/>
      <c r="L54" s="1461"/>
      <c r="M54" s="1461"/>
      <c r="N54" s="1461"/>
      <c r="O54" s="1466">
        <f>+O53+16</f>
        <v>42026</v>
      </c>
      <c r="P54" s="1466"/>
      <c r="Q54" s="1466"/>
      <c r="R54" s="1466"/>
      <c r="S54" s="1466"/>
      <c r="T54" s="1742"/>
      <c r="U54" s="1466"/>
      <c r="V54" s="1466"/>
      <c r="W54" s="1738"/>
      <c r="X54" s="1486"/>
    </row>
    <row r="55" spans="1:41" s="1755" customFormat="1">
      <c r="A55" s="1749"/>
      <c r="B55" s="1750" t="s">
        <v>1982</v>
      </c>
      <c r="C55" s="1758"/>
      <c r="D55" s="1758"/>
      <c r="E55" s="1758"/>
      <c r="F55" s="1751"/>
      <c r="G55" s="1751"/>
      <c r="H55" s="1758"/>
      <c r="I55" s="1760"/>
      <c r="J55" s="1760"/>
      <c r="K55" s="1760"/>
      <c r="L55" s="1760"/>
      <c r="M55" s="1760"/>
      <c r="N55" s="1760"/>
      <c r="O55" s="1760">
        <v>3180</v>
      </c>
      <c r="P55" s="1760"/>
      <c r="Q55" s="1759"/>
      <c r="R55" s="1759"/>
      <c r="S55" s="1759"/>
      <c r="T55" s="1761"/>
      <c r="U55" s="1761"/>
      <c r="V55" s="1762"/>
      <c r="W55" s="1754">
        <f t="shared" si="0"/>
        <v>3180</v>
      </c>
      <c r="X55" s="1486"/>
      <c r="Y55" s="1487"/>
      <c r="Z55" s="1487"/>
      <c r="AA55" s="1487"/>
      <c r="AB55" s="1487"/>
      <c r="AC55" s="1487"/>
      <c r="AD55" s="1487"/>
      <c r="AE55" s="1487"/>
      <c r="AF55" s="1487"/>
      <c r="AG55" s="1487"/>
      <c r="AH55" s="1487"/>
      <c r="AI55" s="1487"/>
      <c r="AJ55" s="1487"/>
      <c r="AK55" s="1487"/>
      <c r="AL55" s="1487"/>
      <c r="AM55" s="1487"/>
      <c r="AN55" s="1487"/>
      <c r="AO55" s="1487"/>
    </row>
    <row r="56" spans="1:41">
      <c r="A56" s="1031">
        <v>13</v>
      </c>
      <c r="B56" s="1533" t="s">
        <v>2354</v>
      </c>
      <c r="C56" s="1531"/>
      <c r="D56" s="1531"/>
      <c r="E56" s="1531"/>
      <c r="F56" s="1531"/>
      <c r="G56" s="1531"/>
      <c r="H56" s="1531"/>
      <c r="I56" s="1461"/>
      <c r="J56" s="1461"/>
      <c r="K56" s="1461"/>
      <c r="L56" s="1461"/>
      <c r="M56" s="1461"/>
      <c r="N56" s="1461"/>
      <c r="O56" s="1466"/>
      <c r="P56" s="1466"/>
      <c r="Q56" s="1465"/>
      <c r="R56" s="1465"/>
      <c r="S56" s="1465"/>
      <c r="T56" s="1465"/>
      <c r="U56" s="1465"/>
      <c r="V56" s="1465"/>
      <c r="W56" s="1738"/>
      <c r="X56" s="1486"/>
    </row>
    <row r="57" spans="1:41">
      <c r="A57" s="1031"/>
      <c r="B57" s="1137" t="s">
        <v>1981</v>
      </c>
      <c r="C57" s="1531"/>
      <c r="D57" s="1531"/>
      <c r="E57" s="1531"/>
      <c r="F57" s="1531"/>
      <c r="G57" s="1531"/>
      <c r="H57" s="1531"/>
      <c r="I57" s="1461"/>
      <c r="J57" s="1461"/>
      <c r="K57" s="1461"/>
      <c r="L57" s="1461"/>
      <c r="M57" s="1461"/>
      <c r="N57" s="1461"/>
      <c r="O57" s="1466">
        <f>+O53+2</f>
        <v>42012</v>
      </c>
      <c r="P57" s="1466"/>
      <c r="Q57" s="1466"/>
      <c r="R57" s="1466"/>
      <c r="S57" s="1466"/>
      <c r="T57" s="1742"/>
      <c r="U57" s="1466"/>
      <c r="V57" s="1466"/>
      <c r="W57" s="1738"/>
      <c r="X57" s="1486"/>
    </row>
    <row r="58" spans="1:41">
      <c r="A58" s="1031"/>
      <c r="B58" s="1136" t="s">
        <v>1951</v>
      </c>
      <c r="C58" s="1531"/>
      <c r="D58" s="1531"/>
      <c r="E58" s="1531"/>
      <c r="F58" s="1531"/>
      <c r="G58" s="1531"/>
      <c r="H58" s="1531"/>
      <c r="I58" s="1461"/>
      <c r="J58" s="1461"/>
      <c r="K58" s="1461"/>
      <c r="L58" s="1461"/>
      <c r="M58" s="1461"/>
      <c r="N58" s="1461"/>
      <c r="O58" s="1466">
        <f>+O54+3</f>
        <v>42029</v>
      </c>
      <c r="P58" s="1466"/>
      <c r="Q58" s="1466"/>
      <c r="R58" s="1466"/>
      <c r="S58" s="1466"/>
      <c r="T58" s="1742"/>
      <c r="U58" s="1466"/>
      <c r="V58" s="1466"/>
      <c r="W58" s="1738"/>
      <c r="X58" s="1486"/>
    </row>
    <row r="59" spans="1:41" s="1755" customFormat="1">
      <c r="A59" s="1749"/>
      <c r="B59" s="1750" t="s">
        <v>1982</v>
      </c>
      <c r="C59" s="1758"/>
      <c r="D59" s="1758"/>
      <c r="E59" s="1758"/>
      <c r="F59" s="1751"/>
      <c r="G59" s="1751"/>
      <c r="H59" s="1758"/>
      <c r="I59" s="1760"/>
      <c r="J59" s="1760"/>
      <c r="K59" s="1760"/>
      <c r="L59" s="1760"/>
      <c r="M59" s="1760"/>
      <c r="N59" s="1760"/>
      <c r="O59" s="1763">
        <v>533.26</v>
      </c>
      <c r="P59" s="1764"/>
      <c r="Q59" s="1759"/>
      <c r="R59" s="1759"/>
      <c r="S59" s="1759"/>
      <c r="T59" s="1761"/>
      <c r="U59" s="1761"/>
      <c r="V59" s="1762"/>
      <c r="W59" s="1754">
        <f t="shared" si="0"/>
        <v>533.26</v>
      </c>
      <c r="X59" s="1486"/>
      <c r="Y59" s="1487"/>
      <c r="Z59" s="1487"/>
      <c r="AA59" s="1487"/>
      <c r="AB59" s="1487"/>
      <c r="AC59" s="1487"/>
      <c r="AD59" s="1487"/>
      <c r="AE59" s="1487"/>
      <c r="AF59" s="1487"/>
      <c r="AG59" s="1487"/>
      <c r="AH59" s="1487"/>
      <c r="AI59" s="1487"/>
      <c r="AJ59" s="1487"/>
      <c r="AK59" s="1487"/>
      <c r="AL59" s="1487"/>
      <c r="AM59" s="1487"/>
      <c r="AN59" s="1487"/>
      <c r="AO59" s="1487"/>
    </row>
    <row r="60" spans="1:41">
      <c r="A60" s="1031">
        <v>13</v>
      </c>
      <c r="B60" s="1533" t="s">
        <v>2355</v>
      </c>
      <c r="C60" s="1531"/>
      <c r="D60" s="1531"/>
      <c r="E60" s="1531"/>
      <c r="F60" s="1531"/>
      <c r="G60" s="1531"/>
      <c r="H60" s="1531"/>
      <c r="I60" s="1461"/>
      <c r="J60" s="1461"/>
      <c r="K60" s="1461"/>
      <c r="L60" s="1461"/>
      <c r="M60" s="1461"/>
      <c r="N60" s="1461"/>
      <c r="O60" s="1466"/>
      <c r="P60" s="1466"/>
      <c r="Q60" s="1465"/>
      <c r="R60" s="1465"/>
      <c r="S60" s="1465"/>
      <c r="T60" s="1465"/>
      <c r="U60" s="1465"/>
      <c r="V60" s="1465"/>
      <c r="W60" s="1738"/>
      <c r="X60" s="1486"/>
    </row>
    <row r="61" spans="1:41">
      <c r="A61" s="1031"/>
      <c r="B61" s="1137" t="s">
        <v>1981</v>
      </c>
      <c r="C61" s="1531"/>
      <c r="D61" s="1531"/>
      <c r="E61" s="1531"/>
      <c r="F61" s="1531"/>
      <c r="G61" s="1531"/>
      <c r="H61" s="1531"/>
      <c r="I61" s="1461"/>
      <c r="J61" s="1461"/>
      <c r="K61" s="1461"/>
      <c r="L61" s="1461"/>
      <c r="M61" s="1461"/>
      <c r="N61" s="1461"/>
      <c r="O61" s="1466">
        <f>+O57+2</f>
        <v>42014</v>
      </c>
      <c r="P61" s="1466"/>
      <c r="Q61" s="1466"/>
      <c r="R61" s="1466"/>
      <c r="S61" s="1466"/>
      <c r="T61" s="1742"/>
      <c r="U61" s="1466"/>
      <c r="V61" s="1466"/>
      <c r="W61" s="1738"/>
      <c r="X61" s="1486"/>
    </row>
    <row r="62" spans="1:41">
      <c r="A62" s="1031"/>
      <c r="B62" s="1136" t="s">
        <v>1951</v>
      </c>
      <c r="C62" s="1531"/>
      <c r="D62" s="1531"/>
      <c r="E62" s="1531"/>
      <c r="F62" s="1531"/>
      <c r="G62" s="1531"/>
      <c r="H62" s="1531"/>
      <c r="I62" s="1461"/>
      <c r="J62" s="1461"/>
      <c r="K62" s="1461"/>
      <c r="L62" s="1461"/>
      <c r="M62" s="1461"/>
      <c r="N62" s="1461"/>
      <c r="O62" s="1466">
        <f>+O61+20</f>
        <v>42034</v>
      </c>
      <c r="P62" s="1466"/>
      <c r="Q62" s="1466"/>
      <c r="R62" s="1466"/>
      <c r="S62" s="1466"/>
      <c r="T62" s="1742"/>
      <c r="U62" s="1466"/>
      <c r="V62" s="1466"/>
      <c r="W62" s="1738"/>
      <c r="X62" s="1486"/>
    </row>
    <row r="63" spans="1:41" s="1755" customFormat="1">
      <c r="A63" s="1749"/>
      <c r="B63" s="1750" t="s">
        <v>1982</v>
      </c>
      <c r="C63" s="1758"/>
      <c r="D63" s="1758"/>
      <c r="E63" s="1758"/>
      <c r="F63" s="1751"/>
      <c r="G63" s="1751"/>
      <c r="H63" s="1758"/>
      <c r="I63" s="1760"/>
      <c r="J63" s="1760"/>
      <c r="K63" s="1760"/>
      <c r="L63" s="1760"/>
      <c r="M63" s="1760"/>
      <c r="N63" s="1760"/>
      <c r="O63" s="1763">
        <v>56.88</v>
      </c>
      <c r="P63" s="1764"/>
      <c r="Q63" s="1759"/>
      <c r="R63" s="1759"/>
      <c r="S63" s="1759"/>
      <c r="T63" s="1761"/>
      <c r="U63" s="1761"/>
      <c r="V63" s="1762"/>
      <c r="W63" s="1754">
        <f t="shared" si="0"/>
        <v>56.88</v>
      </c>
      <c r="X63" s="1486"/>
      <c r="Y63" s="1487"/>
      <c r="Z63" s="1487"/>
      <c r="AA63" s="1487"/>
      <c r="AB63" s="1487"/>
      <c r="AC63" s="1487"/>
      <c r="AD63" s="1487"/>
      <c r="AE63" s="1487"/>
      <c r="AF63" s="1487"/>
      <c r="AG63" s="1487"/>
      <c r="AH63" s="1487"/>
      <c r="AI63" s="1487"/>
      <c r="AJ63" s="1487"/>
      <c r="AK63" s="1487"/>
      <c r="AL63" s="1487"/>
      <c r="AM63" s="1487"/>
      <c r="AN63" s="1487"/>
      <c r="AO63" s="1487"/>
    </row>
    <row r="64" spans="1:41">
      <c r="A64" s="1031">
        <v>13</v>
      </c>
      <c r="B64" s="1533" t="s">
        <v>1980</v>
      </c>
      <c r="C64" s="1531"/>
      <c r="D64" s="1531"/>
      <c r="E64" s="1531"/>
      <c r="F64" s="1531"/>
      <c r="G64" s="1531"/>
      <c r="H64" s="1531"/>
      <c r="I64" s="1461"/>
      <c r="J64" s="1461"/>
      <c r="K64" s="1461"/>
      <c r="L64" s="1461"/>
      <c r="M64" s="1461"/>
      <c r="N64" s="1461"/>
      <c r="O64" s="1466"/>
      <c r="P64" s="1466"/>
      <c r="Q64" s="1465"/>
      <c r="R64" s="1465"/>
      <c r="S64" s="1465"/>
      <c r="T64" s="1465"/>
      <c r="U64" s="1465"/>
      <c r="V64" s="1465"/>
      <c r="W64" s="1738"/>
      <c r="X64" s="1486"/>
    </row>
    <row r="65" spans="1:41">
      <c r="A65" s="1031"/>
      <c r="B65" s="1137" t="s">
        <v>1981</v>
      </c>
      <c r="C65" s="1531">
        <f>+C50+1</f>
        <v>42031</v>
      </c>
      <c r="D65" s="1531"/>
      <c r="E65" s="1531"/>
      <c r="F65" s="1531"/>
      <c r="G65" s="1531">
        <f>+G50+1</f>
        <v>42031</v>
      </c>
      <c r="H65" s="1531"/>
      <c r="I65" s="1461"/>
      <c r="J65" s="1461"/>
      <c r="K65" s="1461"/>
      <c r="L65" s="1461"/>
      <c r="M65" s="1461"/>
      <c r="N65" s="1461"/>
      <c r="O65" s="1466"/>
      <c r="P65" s="1466"/>
      <c r="Q65" s="1466"/>
      <c r="R65" s="1466"/>
      <c r="S65" s="1466"/>
      <c r="T65" s="1742"/>
      <c r="U65" s="1466"/>
      <c r="V65" s="1466"/>
      <c r="W65" s="1738"/>
      <c r="X65" s="1486"/>
    </row>
    <row r="66" spans="1:41">
      <c r="A66" s="1031"/>
      <c r="B66" s="1136" t="s">
        <v>1951</v>
      </c>
      <c r="C66" s="1531">
        <f>+C65+4</f>
        <v>42035</v>
      </c>
      <c r="D66" s="1531"/>
      <c r="E66" s="1531"/>
      <c r="F66" s="1531"/>
      <c r="G66" s="1531">
        <f>+G65+4</f>
        <v>42035</v>
      </c>
      <c r="H66" s="1531"/>
      <c r="I66" s="1461"/>
      <c r="J66" s="1461"/>
      <c r="K66" s="1461"/>
      <c r="L66" s="1461"/>
      <c r="M66" s="1461"/>
      <c r="N66" s="1461"/>
      <c r="O66" s="1466"/>
      <c r="P66" s="1466"/>
      <c r="Q66" s="1466"/>
      <c r="R66" s="1466"/>
      <c r="S66" s="1466"/>
      <c r="T66" s="1742"/>
      <c r="U66" s="1466"/>
      <c r="V66" s="1466"/>
      <c r="W66" s="1738"/>
      <c r="X66" s="1486"/>
    </row>
    <row r="67" spans="1:41" s="1755" customFormat="1">
      <c r="A67" s="1749"/>
      <c r="B67" s="1750" t="s">
        <v>1982</v>
      </c>
      <c r="C67" s="1751">
        <v>1500</v>
      </c>
      <c r="D67" s="1758"/>
      <c r="E67" s="1758"/>
      <c r="F67" s="1751"/>
      <c r="G67" s="1751">
        <f>2110.6-G51-G39-G35</f>
        <v>1798.056</v>
      </c>
      <c r="H67" s="1758"/>
      <c r="I67" s="1760"/>
      <c r="J67" s="1760"/>
      <c r="K67" s="1760"/>
      <c r="L67" s="1760"/>
      <c r="M67" s="1760"/>
      <c r="N67" s="1760"/>
      <c r="O67" s="1760"/>
      <c r="P67" s="1760"/>
      <c r="Q67" s="1759"/>
      <c r="R67" s="1759"/>
      <c r="S67" s="1759"/>
      <c r="T67" s="1761"/>
      <c r="U67" s="1761"/>
      <c r="V67" s="1762"/>
      <c r="W67" s="1754">
        <f t="shared" si="0"/>
        <v>3298.056</v>
      </c>
      <c r="X67" s="1486"/>
      <c r="Y67" s="1487"/>
      <c r="Z67" s="1487"/>
      <c r="AA67" s="1487"/>
      <c r="AB67" s="1487"/>
      <c r="AC67" s="1487"/>
      <c r="AD67" s="1487"/>
      <c r="AE67" s="1487"/>
      <c r="AF67" s="1487"/>
      <c r="AG67" s="1487"/>
      <c r="AH67" s="1487"/>
      <c r="AI67" s="1487"/>
      <c r="AJ67" s="1487"/>
      <c r="AK67" s="1487"/>
      <c r="AL67" s="1487"/>
      <c r="AM67" s="1487"/>
      <c r="AN67" s="1487"/>
      <c r="AO67" s="1487"/>
    </row>
    <row r="68" spans="1:41">
      <c r="A68" s="1031">
        <v>14</v>
      </c>
      <c r="B68" s="1453" t="s">
        <v>2352</v>
      </c>
      <c r="C68" s="1531"/>
      <c r="D68" s="1531"/>
      <c r="E68" s="1531"/>
      <c r="F68" s="1531"/>
      <c r="G68" s="1531"/>
      <c r="H68" s="1531"/>
      <c r="I68" s="1461"/>
      <c r="J68" s="1461"/>
      <c r="K68" s="1461"/>
      <c r="L68" s="1461"/>
      <c r="M68" s="1461"/>
      <c r="N68" s="1461"/>
      <c r="O68" s="1466"/>
      <c r="P68" s="1466"/>
      <c r="Q68" s="1465"/>
      <c r="R68" s="1465"/>
      <c r="S68" s="1465"/>
      <c r="T68" s="1465"/>
      <c r="U68" s="1465"/>
      <c r="V68" s="1465"/>
      <c r="W68" s="1738"/>
      <c r="X68" s="1486"/>
    </row>
    <row r="69" spans="1:41">
      <c r="A69" s="1031"/>
      <c r="B69" s="1137" t="s">
        <v>1981</v>
      </c>
      <c r="C69" s="1531"/>
      <c r="D69" s="1531"/>
      <c r="E69" s="1531"/>
      <c r="F69" s="1531">
        <v>42005</v>
      </c>
      <c r="G69" s="1531"/>
      <c r="H69" s="1531"/>
      <c r="I69" s="1461"/>
      <c r="J69" s="1461"/>
      <c r="K69" s="1461">
        <v>42005</v>
      </c>
      <c r="L69" s="1461"/>
      <c r="M69" s="1461">
        <v>42005</v>
      </c>
      <c r="N69" s="1461"/>
      <c r="O69" s="1461"/>
      <c r="P69" s="1461"/>
      <c r="Q69" s="1466"/>
      <c r="R69" s="1466"/>
      <c r="S69" s="1466"/>
      <c r="T69" s="1742"/>
      <c r="U69" s="1466"/>
      <c r="V69" s="1466"/>
      <c r="W69" s="1738"/>
      <c r="X69" s="1486"/>
    </row>
    <row r="70" spans="1:41">
      <c r="A70" s="1031"/>
      <c r="B70" s="1136" t="s">
        <v>1951</v>
      </c>
      <c r="C70" s="1531"/>
      <c r="D70" s="1531"/>
      <c r="E70" s="1531"/>
      <c r="F70" s="1743">
        <f>+F69+6</f>
        <v>42011</v>
      </c>
      <c r="G70" s="1531"/>
      <c r="H70" s="1531"/>
      <c r="I70" s="1534"/>
      <c r="J70" s="1534"/>
      <c r="K70" s="1534">
        <f>+K69+4</f>
        <v>42009</v>
      </c>
      <c r="L70" s="1534"/>
      <c r="M70" s="1534">
        <f>+M69+5</f>
        <v>42010</v>
      </c>
      <c r="N70" s="1534"/>
      <c r="O70" s="1534"/>
      <c r="P70" s="1534"/>
      <c r="Q70" s="1466"/>
      <c r="R70" s="1466"/>
      <c r="S70" s="1466"/>
      <c r="T70" s="1742"/>
      <c r="U70" s="1742"/>
      <c r="V70" s="1742"/>
      <c r="W70" s="1738"/>
      <c r="X70" s="1486"/>
    </row>
    <row r="71" spans="1:41" s="1757" customFormat="1">
      <c r="A71" s="1751"/>
      <c r="B71" s="1756" t="s">
        <v>2186</v>
      </c>
      <c r="C71" s="1751"/>
      <c r="D71" s="1751"/>
      <c r="E71" s="1751"/>
      <c r="F71" s="1751">
        <v>5470</v>
      </c>
      <c r="G71" s="1751"/>
      <c r="H71" s="1751"/>
      <c r="I71" s="1751"/>
      <c r="J71" s="1751"/>
      <c r="K71" s="1751">
        <v>5160</v>
      </c>
      <c r="L71" s="1751"/>
      <c r="M71" s="1751">
        <v>7430</v>
      </c>
      <c r="N71" s="1751"/>
      <c r="O71" s="1765"/>
      <c r="P71" s="1765"/>
      <c r="Q71" s="1751"/>
      <c r="R71" s="1751"/>
      <c r="S71" s="1751"/>
      <c r="T71" s="1766"/>
      <c r="U71" s="1766"/>
      <c r="V71" s="1766"/>
      <c r="W71" s="1754">
        <f t="shared" si="0"/>
        <v>18060</v>
      </c>
      <c r="X71" s="1644"/>
      <c r="Y71" s="1809"/>
      <c r="Z71" s="1809"/>
      <c r="AA71" s="1809"/>
      <c r="AB71" s="1809"/>
      <c r="AC71" s="1809"/>
      <c r="AD71" s="1809"/>
      <c r="AE71" s="1809"/>
      <c r="AF71" s="1809"/>
      <c r="AG71" s="1809"/>
      <c r="AH71" s="1809"/>
      <c r="AI71" s="1809"/>
      <c r="AJ71" s="1809"/>
      <c r="AK71" s="1809"/>
      <c r="AL71" s="1809"/>
      <c r="AM71" s="1809"/>
      <c r="AN71" s="1809"/>
      <c r="AO71" s="1809"/>
    </row>
    <row r="72" spans="1:41">
      <c r="A72" s="1031">
        <v>15</v>
      </c>
      <c r="B72" s="1479" t="s">
        <v>2316</v>
      </c>
      <c r="C72" s="1531"/>
      <c r="D72" s="1531"/>
      <c r="E72" s="1531"/>
      <c r="F72" s="1531"/>
      <c r="G72" s="1531"/>
      <c r="H72" s="1531"/>
      <c r="I72" s="1461"/>
      <c r="J72" s="1461"/>
      <c r="K72" s="1461"/>
      <c r="L72" s="1461"/>
      <c r="M72" s="1461"/>
      <c r="N72" s="1461"/>
      <c r="O72" s="1466"/>
      <c r="P72" s="1466"/>
      <c r="Q72" s="1465"/>
      <c r="R72" s="1465"/>
      <c r="S72" s="1465"/>
      <c r="T72" s="1465"/>
      <c r="U72" s="1465"/>
      <c r="V72" s="1465"/>
      <c r="W72" s="1738"/>
      <c r="X72" s="1486"/>
    </row>
    <row r="73" spans="1:41">
      <c r="A73" s="1031"/>
      <c r="B73" s="1137" t="s">
        <v>1981</v>
      </c>
      <c r="C73" s="1531"/>
      <c r="D73" s="1531"/>
      <c r="E73" s="1531"/>
      <c r="F73" s="1743">
        <f>+F69+2</f>
        <v>42007</v>
      </c>
      <c r="G73" s="1531"/>
      <c r="H73" s="1531"/>
      <c r="I73" s="1534"/>
      <c r="J73" s="1534"/>
      <c r="K73" s="1534">
        <f>+K69+2</f>
        <v>42007</v>
      </c>
      <c r="L73" s="1534"/>
      <c r="M73" s="1534">
        <f>+M69+2</f>
        <v>42007</v>
      </c>
      <c r="N73" s="1534"/>
      <c r="O73" s="1742"/>
      <c r="P73" s="1742"/>
      <c r="Q73" s="1466"/>
      <c r="R73" s="1466"/>
      <c r="S73" s="1466"/>
      <c r="T73" s="1466"/>
      <c r="U73" s="1742"/>
      <c r="V73" s="1742"/>
      <c r="W73" s="1738"/>
      <c r="X73" s="1486"/>
    </row>
    <row r="74" spans="1:41">
      <c r="A74" s="1031"/>
      <c r="B74" s="1136" t="s">
        <v>1951</v>
      </c>
      <c r="C74" s="1531"/>
      <c r="D74" s="1531"/>
      <c r="E74" s="1531"/>
      <c r="F74" s="1743">
        <f>+F70</f>
        <v>42011</v>
      </c>
      <c r="G74" s="1531"/>
      <c r="H74" s="1531"/>
      <c r="I74" s="1534"/>
      <c r="J74" s="1534"/>
      <c r="K74" s="1534">
        <f>+K70</f>
        <v>42009</v>
      </c>
      <c r="L74" s="1534"/>
      <c r="M74" s="1534">
        <f>+M70</f>
        <v>42010</v>
      </c>
      <c r="N74" s="1534"/>
      <c r="O74" s="1742"/>
      <c r="P74" s="1742"/>
      <c r="Q74" s="1466"/>
      <c r="R74" s="1466"/>
      <c r="S74" s="1466"/>
      <c r="T74" s="1466"/>
      <c r="U74" s="1742"/>
      <c r="V74" s="1742"/>
      <c r="W74" s="1738"/>
      <c r="X74" s="1486"/>
    </row>
    <row r="75" spans="1:41" s="1757" customFormat="1">
      <c r="A75" s="1751"/>
      <c r="B75" s="1756" t="s">
        <v>2187</v>
      </c>
      <c r="C75" s="1751"/>
      <c r="D75" s="1751"/>
      <c r="E75" s="1751"/>
      <c r="F75" s="1751">
        <v>144.5</v>
      </c>
      <c r="G75" s="1751"/>
      <c r="H75" s="1751"/>
      <c r="I75" s="1751"/>
      <c r="J75" s="1751"/>
      <c r="K75" s="1751">
        <v>130.01622011988155</v>
      </c>
      <c r="L75" s="1751"/>
      <c r="M75" s="1760">
        <v>187.22257912993206</v>
      </c>
      <c r="N75" s="1751"/>
      <c r="O75" s="1751"/>
      <c r="P75" s="1751"/>
      <c r="Q75" s="1751"/>
      <c r="R75" s="1751"/>
      <c r="S75" s="1751"/>
      <c r="T75" s="1766"/>
      <c r="U75" s="1766"/>
      <c r="V75" s="1766"/>
      <c r="W75" s="1754">
        <f t="shared" si="0"/>
        <v>461.73879924981361</v>
      </c>
      <c r="X75" s="1644"/>
      <c r="Y75" s="1809"/>
      <c r="Z75" s="1809"/>
      <c r="AA75" s="1809"/>
      <c r="AB75" s="1809"/>
      <c r="AC75" s="1809"/>
      <c r="AD75" s="1809"/>
      <c r="AE75" s="1809"/>
      <c r="AF75" s="1809"/>
      <c r="AG75" s="1809"/>
      <c r="AH75" s="1809"/>
      <c r="AI75" s="1809"/>
      <c r="AJ75" s="1809"/>
      <c r="AK75" s="1809"/>
      <c r="AL75" s="1809"/>
      <c r="AM75" s="1809"/>
      <c r="AN75" s="1809"/>
      <c r="AO75" s="1809"/>
    </row>
    <row r="76" spans="1:41">
      <c r="A76" s="1031">
        <v>16</v>
      </c>
      <c r="B76" s="1478" t="s">
        <v>2317</v>
      </c>
      <c r="C76" s="1531"/>
      <c r="D76" s="1531"/>
      <c r="E76" s="1531"/>
      <c r="F76" s="1531"/>
      <c r="G76" s="1531"/>
      <c r="H76" s="1531"/>
      <c r="I76" s="1461"/>
      <c r="J76" s="1461"/>
      <c r="K76" s="1461"/>
      <c r="L76" s="1461"/>
      <c r="M76" s="1461"/>
      <c r="N76" s="1461"/>
      <c r="O76" s="1463"/>
      <c r="P76" s="1466"/>
      <c r="Q76" s="1465"/>
      <c r="R76" s="1465"/>
      <c r="S76" s="1465"/>
      <c r="T76" s="1465"/>
      <c r="U76" s="1465"/>
      <c r="V76" s="1465"/>
      <c r="W76" s="1738"/>
      <c r="X76" s="1486"/>
    </row>
    <row r="77" spans="1:41">
      <c r="A77" s="1031"/>
      <c r="B77" s="1137" t="s">
        <v>1981</v>
      </c>
      <c r="C77" s="1531"/>
      <c r="D77" s="1531"/>
      <c r="E77" s="1531"/>
      <c r="F77" s="1743">
        <f>+F73</f>
        <v>42007</v>
      </c>
      <c r="G77" s="1531"/>
      <c r="H77" s="1531"/>
      <c r="I77" s="1534"/>
      <c r="J77" s="1534"/>
      <c r="K77" s="1534">
        <f>+K73</f>
        <v>42007</v>
      </c>
      <c r="L77" s="1534"/>
      <c r="M77" s="1534">
        <f>+M73</f>
        <v>42007</v>
      </c>
      <c r="N77" s="1534"/>
      <c r="O77" s="1742"/>
      <c r="P77" s="1742"/>
      <c r="Q77" s="1466"/>
      <c r="R77" s="1466"/>
      <c r="S77" s="1466"/>
      <c r="T77" s="1466"/>
      <c r="U77" s="1742"/>
      <c r="V77" s="1742"/>
      <c r="W77" s="1738"/>
      <c r="X77" s="1486"/>
    </row>
    <row r="78" spans="1:41">
      <c r="A78" s="1031"/>
      <c r="B78" s="1136" t="s">
        <v>1951</v>
      </c>
      <c r="C78" s="1531"/>
      <c r="D78" s="1531"/>
      <c r="E78" s="1531"/>
      <c r="F78" s="1743">
        <f>+F74+1</f>
        <v>42012</v>
      </c>
      <c r="G78" s="1531"/>
      <c r="H78" s="1531"/>
      <c r="I78" s="1534"/>
      <c r="J78" s="1534"/>
      <c r="K78" s="1534">
        <f>+K74+1</f>
        <v>42010</v>
      </c>
      <c r="L78" s="1534"/>
      <c r="M78" s="1534">
        <f>+M74+2</f>
        <v>42012</v>
      </c>
      <c r="N78" s="1534"/>
      <c r="O78" s="1742"/>
      <c r="P78" s="1742"/>
      <c r="Q78" s="1466"/>
      <c r="R78" s="1466"/>
      <c r="S78" s="1466"/>
      <c r="T78" s="1466"/>
      <c r="U78" s="1742"/>
      <c r="V78" s="1742"/>
      <c r="W78" s="1738"/>
      <c r="X78" s="1486"/>
    </row>
    <row r="79" spans="1:41" s="1755" customFormat="1">
      <c r="A79" s="1749"/>
      <c r="B79" s="1750" t="s">
        <v>1982</v>
      </c>
      <c r="C79" s="1758"/>
      <c r="D79" s="1758"/>
      <c r="E79" s="1758"/>
      <c r="F79" s="1751">
        <v>14.9</v>
      </c>
      <c r="G79" s="1758"/>
      <c r="H79" s="1758"/>
      <c r="I79" s="1751"/>
      <c r="J79" s="1751"/>
      <c r="K79" s="1751">
        <v>17.335496015984209</v>
      </c>
      <c r="L79" s="1751"/>
      <c r="M79" s="1751">
        <v>24.963010550657611</v>
      </c>
      <c r="N79" s="1751"/>
      <c r="O79" s="1759"/>
      <c r="P79" s="1751"/>
      <c r="Q79" s="1759"/>
      <c r="R79" s="1759"/>
      <c r="S79" s="1759"/>
      <c r="T79" s="1761"/>
      <c r="U79" s="1761"/>
      <c r="V79" s="1761"/>
      <c r="W79" s="1754">
        <f t="shared" ref="W79:W139" si="1">SUM(C79:V79)</f>
        <v>57.198506566641825</v>
      </c>
      <c r="X79" s="1486"/>
      <c r="Y79" s="1487"/>
      <c r="Z79" s="1487"/>
      <c r="AA79" s="1487"/>
      <c r="AB79" s="1487"/>
      <c r="AC79" s="1487"/>
      <c r="AD79" s="1487"/>
      <c r="AE79" s="1487"/>
      <c r="AF79" s="1487"/>
      <c r="AG79" s="1487"/>
      <c r="AH79" s="1487"/>
      <c r="AI79" s="1487"/>
      <c r="AJ79" s="1487"/>
      <c r="AK79" s="1487"/>
      <c r="AL79" s="1487"/>
      <c r="AM79" s="1487"/>
      <c r="AN79" s="1487"/>
      <c r="AO79" s="1487"/>
    </row>
    <row r="80" spans="1:41">
      <c r="A80" s="1031">
        <v>17</v>
      </c>
      <c r="B80" s="1479" t="s">
        <v>2318</v>
      </c>
      <c r="C80" s="1531"/>
      <c r="D80" s="1531"/>
      <c r="E80" s="1532"/>
      <c r="F80" s="1532"/>
      <c r="G80" s="1531"/>
      <c r="H80" s="1531"/>
      <c r="I80" s="1461"/>
      <c r="J80" s="1461"/>
      <c r="K80" s="1461"/>
      <c r="L80" s="1461"/>
      <c r="M80" s="1461"/>
      <c r="N80" s="1461"/>
      <c r="O80" s="1466"/>
      <c r="P80" s="1466"/>
      <c r="Q80" s="1463"/>
      <c r="S80" s="1465"/>
      <c r="T80" s="1465"/>
      <c r="U80" s="1465"/>
      <c r="V80" s="1465"/>
      <c r="W80" s="1738"/>
      <c r="X80" s="1486"/>
    </row>
    <row r="81" spans="1:41">
      <c r="A81" s="1031"/>
      <c r="B81" s="1137" t="s">
        <v>1981</v>
      </c>
      <c r="C81" s="1531"/>
      <c r="D81" s="1531"/>
      <c r="E81" s="1532"/>
      <c r="F81" s="1531">
        <f t="shared" ref="F81" si="2">+F78+1</f>
        <v>42013</v>
      </c>
      <c r="G81" s="1531"/>
      <c r="H81" s="1531"/>
      <c r="I81" s="1461"/>
      <c r="J81" s="1461">
        <v>42005</v>
      </c>
      <c r="K81" s="1461">
        <f>+K78</f>
        <v>42010</v>
      </c>
      <c r="L81" s="1461"/>
      <c r="M81" s="1461">
        <f>+M78+1</f>
        <v>42013</v>
      </c>
      <c r="N81" s="1461"/>
      <c r="O81" s="1461">
        <v>42005</v>
      </c>
      <c r="P81" s="1461">
        <v>42005</v>
      </c>
      <c r="Q81" s="1466"/>
      <c r="R81" s="1466"/>
      <c r="S81" s="1466"/>
      <c r="T81" s="1466"/>
      <c r="U81" s="1466"/>
      <c r="V81" s="1466">
        <v>42005</v>
      </c>
      <c r="W81" s="1738"/>
      <c r="X81" s="1486"/>
    </row>
    <row r="82" spans="1:41">
      <c r="A82" s="1031"/>
      <c r="B82" s="1136" t="s">
        <v>1951</v>
      </c>
      <c r="C82" s="1531"/>
      <c r="D82" s="1531"/>
      <c r="E82" s="1532"/>
      <c r="F82" s="1531">
        <f>+F81+7</f>
        <v>42020</v>
      </c>
      <c r="G82" s="1531"/>
      <c r="H82" s="1531"/>
      <c r="I82" s="1461"/>
      <c r="J82" s="1461">
        <f>+J81+7</f>
        <v>42012</v>
      </c>
      <c r="K82" s="1461">
        <f>+K81+7</f>
        <v>42017</v>
      </c>
      <c r="L82" s="1461"/>
      <c r="M82" s="1461">
        <f>+M81+10</f>
        <v>42023</v>
      </c>
      <c r="N82" s="1461"/>
      <c r="O82" s="1461">
        <f>+O81+7</f>
        <v>42012</v>
      </c>
      <c r="P82" s="1461">
        <f>+P81+7</f>
        <v>42012</v>
      </c>
      <c r="Q82" s="1466"/>
      <c r="R82" s="1466"/>
      <c r="S82" s="1466"/>
      <c r="T82" s="1466"/>
      <c r="U82" s="1466"/>
      <c r="V82" s="1466">
        <f t="shared" ref="V82" si="3">+V81+5</f>
        <v>42010</v>
      </c>
      <c r="W82" s="1738"/>
      <c r="X82" s="1486"/>
    </row>
    <row r="83" spans="1:41" s="1755" customFormat="1">
      <c r="A83" s="1749"/>
      <c r="B83" s="1750" t="s">
        <v>2187</v>
      </c>
      <c r="C83" s="1758"/>
      <c r="D83" s="1758"/>
      <c r="E83" s="1759"/>
      <c r="F83" s="1759">
        <v>491.2</v>
      </c>
      <c r="G83" s="1758"/>
      <c r="H83" s="1758"/>
      <c r="I83" s="1751"/>
      <c r="J83" s="1759">
        <v>600</v>
      </c>
      <c r="K83" s="1751">
        <v>415.57599999999991</v>
      </c>
      <c r="L83" s="1751"/>
      <c r="M83" s="1751">
        <v>598.426953750542</v>
      </c>
      <c r="N83" s="1759"/>
      <c r="O83" s="1759">
        <f>331.6+294.787</f>
        <v>626.38699999999994</v>
      </c>
      <c r="P83" s="1759">
        <f>346.9+308.34</f>
        <v>655.24</v>
      </c>
      <c r="Q83" s="1759"/>
      <c r="R83" s="1759"/>
      <c r="S83" s="1759"/>
      <c r="T83" s="1761"/>
      <c r="U83" s="1761"/>
      <c r="V83" s="1761">
        <f>356.32+365.11</f>
        <v>721.43000000000006</v>
      </c>
      <c r="W83" s="1754">
        <f t="shared" si="1"/>
        <v>4108.2599537505421</v>
      </c>
      <c r="X83" s="1486"/>
      <c r="Y83" s="1487"/>
      <c r="Z83" s="1487"/>
      <c r="AA83" s="1487"/>
      <c r="AB83" s="1487"/>
      <c r="AC83" s="1487"/>
      <c r="AD83" s="1487"/>
      <c r="AE83" s="1487"/>
      <c r="AF83" s="1487"/>
      <c r="AG83" s="1487"/>
      <c r="AH83" s="1487"/>
      <c r="AI83" s="1487"/>
      <c r="AJ83" s="1487"/>
      <c r="AK83" s="1487"/>
      <c r="AL83" s="1487"/>
      <c r="AM83" s="1487"/>
      <c r="AN83" s="1487"/>
      <c r="AO83" s="1487"/>
    </row>
    <row r="84" spans="1:41">
      <c r="A84" s="1031">
        <v>18</v>
      </c>
      <c r="B84" s="1453" t="s">
        <v>2319</v>
      </c>
      <c r="C84" s="1531"/>
      <c r="D84" s="1531"/>
      <c r="E84" s="1532"/>
      <c r="F84" s="1532"/>
      <c r="G84" s="1531"/>
      <c r="H84" s="1531"/>
      <c r="I84" s="1461"/>
      <c r="J84" s="1461"/>
      <c r="K84" s="1461"/>
      <c r="L84" s="1461"/>
      <c r="M84" s="1461"/>
      <c r="N84" s="1461"/>
      <c r="O84" s="1466"/>
      <c r="P84" s="1466"/>
      <c r="Q84" s="1465"/>
      <c r="R84" s="1465"/>
      <c r="S84" s="1465"/>
      <c r="T84" s="1465"/>
      <c r="U84" s="1465"/>
      <c r="V84" s="1465"/>
      <c r="W84" s="1738"/>
      <c r="X84" s="1486"/>
    </row>
    <row r="85" spans="1:41">
      <c r="A85" s="1031"/>
      <c r="B85" s="1137" t="s">
        <v>1981</v>
      </c>
      <c r="C85" s="1531"/>
      <c r="D85" s="1531"/>
      <c r="E85" s="1532"/>
      <c r="F85" s="1531">
        <f t="shared" ref="F85" si="4">+F81+2</f>
        <v>42015</v>
      </c>
      <c r="G85" s="1531"/>
      <c r="H85" s="1531"/>
      <c r="I85" s="1461"/>
      <c r="J85" s="1461">
        <f t="shared" ref="J85" si="5">+J81+2</f>
        <v>42007</v>
      </c>
      <c r="K85" s="1461">
        <f t="shared" ref="K85" si="6">+K81+2</f>
        <v>42012</v>
      </c>
      <c r="L85" s="1461"/>
      <c r="M85" s="1461">
        <f t="shared" ref="M85" si="7">+M81+2</f>
        <v>42015</v>
      </c>
      <c r="N85" s="1461"/>
      <c r="O85" s="1461">
        <f t="shared" ref="O85:P85" si="8">+O81+2</f>
        <v>42007</v>
      </c>
      <c r="P85" s="1461">
        <f t="shared" si="8"/>
        <v>42007</v>
      </c>
      <c r="Q85" s="1466"/>
      <c r="R85" s="1466"/>
      <c r="S85" s="1466"/>
      <c r="T85" s="1466"/>
      <c r="U85" s="1466"/>
      <c r="V85" s="1466">
        <f t="shared" ref="V85" si="9">+V81+2</f>
        <v>42007</v>
      </c>
      <c r="W85" s="1738"/>
      <c r="X85" s="1486"/>
    </row>
    <row r="86" spans="1:41">
      <c r="A86" s="1031"/>
      <c r="B86" s="1136" t="s">
        <v>1951</v>
      </c>
      <c r="C86" s="1531"/>
      <c r="D86" s="1531"/>
      <c r="E86" s="1531"/>
      <c r="F86" s="1531">
        <f>+F85+6</f>
        <v>42021</v>
      </c>
      <c r="G86" s="1531"/>
      <c r="H86" s="1531"/>
      <c r="I86" s="1461"/>
      <c r="J86" s="1461">
        <f>+J85+6</f>
        <v>42013</v>
      </c>
      <c r="K86" s="1461">
        <f>+K85+6</f>
        <v>42018</v>
      </c>
      <c r="L86" s="1461"/>
      <c r="M86" s="1461">
        <f>+M85+10</f>
        <v>42025</v>
      </c>
      <c r="N86" s="1461"/>
      <c r="O86" s="1461">
        <f>+O85+6</f>
        <v>42013</v>
      </c>
      <c r="P86" s="1461">
        <f>+P85+6</f>
        <v>42013</v>
      </c>
      <c r="Q86" s="1466"/>
      <c r="R86" s="1466"/>
      <c r="S86" s="1466"/>
      <c r="T86" s="1466"/>
      <c r="U86" s="1466"/>
      <c r="V86" s="1466">
        <f t="shared" ref="V86" si="10">+V85+4</f>
        <v>42011</v>
      </c>
      <c r="W86" s="1738"/>
      <c r="X86" s="1486"/>
    </row>
    <row r="87" spans="1:41" s="1755" customFormat="1">
      <c r="A87" s="1749"/>
      <c r="B87" s="1750" t="s">
        <v>2186</v>
      </c>
      <c r="C87" s="1758"/>
      <c r="D87" s="1758"/>
      <c r="E87" s="1758"/>
      <c r="F87" s="1751">
        <v>7850</v>
      </c>
      <c r="G87" s="1758"/>
      <c r="H87" s="1758"/>
      <c r="I87" s="1759"/>
      <c r="J87" s="1759">
        <v>10690</v>
      </c>
      <c r="K87" s="1759">
        <v>7400</v>
      </c>
      <c r="L87" s="1759"/>
      <c r="M87" s="1759">
        <v>12440</v>
      </c>
      <c r="N87" s="1759"/>
      <c r="O87" s="1759">
        <v>10730</v>
      </c>
      <c r="P87" s="1759">
        <v>11230</v>
      </c>
      <c r="Q87" s="1759"/>
      <c r="R87" s="1759"/>
      <c r="S87" s="1759"/>
      <c r="T87" s="1761"/>
      <c r="U87" s="1761"/>
      <c r="V87" s="1761">
        <v>13001</v>
      </c>
      <c r="W87" s="1754">
        <f t="shared" si="1"/>
        <v>73341</v>
      </c>
      <c r="X87" s="1486"/>
      <c r="Y87" s="1487"/>
      <c r="Z87" s="1487"/>
      <c r="AA87" s="1487"/>
      <c r="AB87" s="1487"/>
      <c r="AC87" s="1487"/>
      <c r="AD87" s="1487"/>
      <c r="AE87" s="1487"/>
      <c r="AF87" s="1487"/>
      <c r="AG87" s="1487"/>
      <c r="AH87" s="1487"/>
      <c r="AI87" s="1487"/>
      <c r="AJ87" s="1487"/>
      <c r="AK87" s="1487"/>
      <c r="AL87" s="1487"/>
      <c r="AM87" s="1487"/>
      <c r="AN87" s="1487"/>
      <c r="AO87" s="1487"/>
    </row>
    <row r="88" spans="1:41">
      <c r="A88" s="1031">
        <v>19</v>
      </c>
      <c r="B88" s="1478" t="s">
        <v>2320</v>
      </c>
      <c r="C88" s="1531"/>
      <c r="D88" s="1531"/>
      <c r="E88" s="1531"/>
      <c r="F88" s="1531"/>
      <c r="G88" s="1531"/>
      <c r="H88" s="1531"/>
      <c r="I88" s="1461"/>
      <c r="J88" s="1461"/>
      <c r="K88" s="1461"/>
      <c r="L88" s="1461"/>
      <c r="M88" s="1461"/>
      <c r="N88" s="1461"/>
      <c r="O88" s="1466"/>
      <c r="P88" s="1466"/>
      <c r="Q88" s="1465"/>
      <c r="R88" s="1465"/>
      <c r="S88" s="1465"/>
      <c r="T88" s="1465"/>
      <c r="U88" s="1465"/>
      <c r="V88" s="1465"/>
      <c r="W88" s="1738"/>
      <c r="X88" s="1486"/>
    </row>
    <row r="89" spans="1:41">
      <c r="A89" s="1031"/>
      <c r="B89" s="1137" t="s">
        <v>1981</v>
      </c>
      <c r="C89" s="1531"/>
      <c r="D89" s="1531"/>
      <c r="E89" s="1531"/>
      <c r="F89" s="1531">
        <f>+F86+1</f>
        <v>42022</v>
      </c>
      <c r="G89" s="1531"/>
      <c r="H89" s="1531"/>
      <c r="I89" s="1461"/>
      <c r="J89" s="1461">
        <f>+J86+1</f>
        <v>42014</v>
      </c>
      <c r="K89" s="1461">
        <f>+K86+1</f>
        <v>42019</v>
      </c>
      <c r="L89" s="1461"/>
      <c r="M89" s="1461">
        <f t="shared" ref="M89" si="11">+M86+1</f>
        <v>42026</v>
      </c>
      <c r="N89" s="1461"/>
      <c r="O89" s="1461">
        <f>+O86+1</f>
        <v>42014</v>
      </c>
      <c r="P89" s="1461">
        <f>+P86+1</f>
        <v>42014</v>
      </c>
      <c r="Q89" s="1466"/>
      <c r="R89" s="1466"/>
      <c r="S89" s="1466"/>
      <c r="T89" s="1466"/>
      <c r="U89" s="1466"/>
      <c r="V89" s="1466">
        <f>+V86</f>
        <v>42011</v>
      </c>
      <c r="W89" s="1738"/>
      <c r="X89" s="1486"/>
    </row>
    <row r="90" spans="1:41">
      <c r="A90" s="1031"/>
      <c r="B90" s="1136" t="s">
        <v>1951</v>
      </c>
      <c r="C90" s="1531"/>
      <c r="D90" s="1531"/>
      <c r="E90" s="1531"/>
      <c r="F90" s="1531">
        <f>+F89</f>
        <v>42022</v>
      </c>
      <c r="G90" s="1531"/>
      <c r="H90" s="1531"/>
      <c r="I90" s="1461"/>
      <c r="J90" s="1461">
        <f>+J89</f>
        <v>42014</v>
      </c>
      <c r="K90" s="1461">
        <f>+K89</f>
        <v>42019</v>
      </c>
      <c r="L90" s="1461"/>
      <c r="M90" s="1461">
        <f>+M89</f>
        <v>42026</v>
      </c>
      <c r="N90" s="1461"/>
      <c r="O90" s="1461">
        <f>+O89</f>
        <v>42014</v>
      </c>
      <c r="P90" s="1461">
        <f>+P89</f>
        <v>42014</v>
      </c>
      <c r="Q90" s="1466"/>
      <c r="R90" s="1466"/>
      <c r="S90" s="1466"/>
      <c r="T90" s="1466" t="s">
        <v>2289</v>
      </c>
      <c r="U90" s="1466"/>
      <c r="V90" s="1466">
        <f>+V89+1</f>
        <v>42012</v>
      </c>
      <c r="W90" s="1738"/>
      <c r="X90" s="1486"/>
    </row>
    <row r="91" spans="1:41" s="1755" customFormat="1">
      <c r="A91" s="1749"/>
      <c r="B91" s="1750" t="s">
        <v>1982</v>
      </c>
      <c r="C91" s="1758"/>
      <c r="D91" s="1758"/>
      <c r="E91" s="1758"/>
      <c r="F91" s="1751">
        <v>51.8</v>
      </c>
      <c r="G91" s="1758"/>
      <c r="H91" s="1758"/>
      <c r="I91" s="1751"/>
      <c r="J91" s="1759">
        <v>70.7</v>
      </c>
      <c r="K91" s="1751">
        <v>48.969560674995783</v>
      </c>
      <c r="L91" s="1751"/>
      <c r="M91" s="1751">
        <v>70.515874403815587</v>
      </c>
      <c r="N91" s="1759"/>
      <c r="O91" s="1759">
        <f>37.27+28.75</f>
        <v>66.02000000000001</v>
      </c>
      <c r="P91" s="1759">
        <f>38.9+30.07</f>
        <v>68.97</v>
      </c>
      <c r="Q91" s="1759"/>
      <c r="R91" s="1759"/>
      <c r="S91" s="1759"/>
      <c r="T91" s="1761"/>
      <c r="U91" s="1761"/>
      <c r="V91" s="1761">
        <f>32.61+41.7</f>
        <v>74.31</v>
      </c>
      <c r="W91" s="1754">
        <f t="shared" si="1"/>
        <v>451.28543507881142</v>
      </c>
      <c r="X91" s="1486"/>
      <c r="Y91" s="1487"/>
      <c r="Z91" s="1487"/>
      <c r="AA91" s="1487"/>
      <c r="AB91" s="1487"/>
      <c r="AC91" s="1487"/>
      <c r="AD91" s="1487"/>
      <c r="AE91" s="1487"/>
      <c r="AF91" s="1487"/>
      <c r="AG91" s="1487"/>
      <c r="AH91" s="1487"/>
      <c r="AI91" s="1487"/>
      <c r="AJ91" s="1487"/>
      <c r="AK91" s="1487"/>
      <c r="AL91" s="1487"/>
      <c r="AM91" s="1487"/>
      <c r="AN91" s="1487"/>
      <c r="AO91" s="1487"/>
    </row>
    <row r="92" spans="1:41">
      <c r="A92" s="1031">
        <v>20</v>
      </c>
      <c r="B92" s="1453" t="s">
        <v>2321</v>
      </c>
      <c r="C92" s="1531"/>
      <c r="D92" s="1531"/>
      <c r="E92" s="1531"/>
      <c r="F92" s="1531"/>
      <c r="G92" s="1531"/>
      <c r="H92" s="1531"/>
      <c r="I92" s="1461"/>
      <c r="J92" s="1461"/>
      <c r="K92" s="1461"/>
      <c r="L92" s="1461"/>
      <c r="M92" s="1461"/>
      <c r="N92" s="1461"/>
      <c r="O92" s="1466"/>
      <c r="P92" s="1466"/>
      <c r="Q92" s="1465"/>
      <c r="R92" s="1465"/>
      <c r="S92" s="1465"/>
      <c r="T92" s="1465"/>
      <c r="U92" s="1465"/>
      <c r="V92" s="1465"/>
      <c r="W92" s="1738"/>
      <c r="X92" s="1486"/>
    </row>
    <row r="93" spans="1:41">
      <c r="A93" s="1031"/>
      <c r="B93" s="1137" t="s">
        <v>1981</v>
      </c>
      <c r="C93" s="1531"/>
      <c r="D93" s="1531"/>
      <c r="E93" s="1531"/>
      <c r="F93" s="1531">
        <f>+F90+1</f>
        <v>42023</v>
      </c>
      <c r="G93" s="1531"/>
      <c r="H93" s="1531"/>
      <c r="I93" s="1461">
        <v>42005</v>
      </c>
      <c r="J93" s="1461">
        <f>+J90+1</f>
        <v>42015</v>
      </c>
      <c r="K93" s="1461">
        <f>+K90+1</f>
        <v>42020</v>
      </c>
      <c r="L93" s="1461"/>
      <c r="M93" s="1461">
        <f>+M90+1</f>
        <v>42027</v>
      </c>
      <c r="N93" s="1461">
        <v>42005</v>
      </c>
      <c r="O93" s="1461">
        <f>+O90+1</f>
        <v>42015</v>
      </c>
      <c r="P93" s="1461">
        <f>+P90+1</f>
        <v>42015</v>
      </c>
      <c r="Q93" s="1466"/>
      <c r="R93" s="1466"/>
      <c r="S93" s="1466"/>
      <c r="T93" s="1466"/>
      <c r="U93" s="1466">
        <v>42005</v>
      </c>
      <c r="V93" s="1466">
        <f>+V90+1</f>
        <v>42013</v>
      </c>
      <c r="W93" s="1738"/>
      <c r="X93" s="1486"/>
    </row>
    <row r="94" spans="1:41">
      <c r="A94" s="1031"/>
      <c r="B94" s="1136" t="s">
        <v>1951</v>
      </c>
      <c r="C94" s="1531"/>
      <c r="D94" s="1531"/>
      <c r="E94" s="1531"/>
      <c r="F94" s="1743">
        <f>+F93+6</f>
        <v>42029</v>
      </c>
      <c r="G94" s="1531"/>
      <c r="H94" s="1531"/>
      <c r="I94" s="1534">
        <f>+I93+4</f>
        <v>42009</v>
      </c>
      <c r="J94" s="1534">
        <f>+J93+4</f>
        <v>42019</v>
      </c>
      <c r="K94" s="1534">
        <f>+K93+6</f>
        <v>42026</v>
      </c>
      <c r="L94" s="1534"/>
      <c r="M94" s="1534">
        <f>+M93+6</f>
        <v>42033</v>
      </c>
      <c r="N94" s="1534">
        <f>+N93+4</f>
        <v>42009</v>
      </c>
      <c r="O94" s="1534">
        <f>+O93+6</f>
        <v>42021</v>
      </c>
      <c r="P94" s="1534">
        <f>+P93+6</f>
        <v>42021</v>
      </c>
      <c r="Q94" s="1742"/>
      <c r="R94" s="1742"/>
      <c r="S94" s="1466"/>
      <c r="T94" s="1466"/>
      <c r="U94" s="1742">
        <f>+U93+4</f>
        <v>42009</v>
      </c>
      <c r="V94" s="1742">
        <f>+V93+6</f>
        <v>42019</v>
      </c>
      <c r="W94" s="1738"/>
      <c r="X94" s="1486"/>
    </row>
    <row r="95" spans="1:41" s="1757" customFormat="1">
      <c r="A95" s="1751"/>
      <c r="B95" s="1756" t="s">
        <v>2186</v>
      </c>
      <c r="C95" s="1751"/>
      <c r="D95" s="1751"/>
      <c r="E95" s="1751"/>
      <c r="F95" s="1751">
        <v>5470</v>
      </c>
      <c r="G95" s="1751"/>
      <c r="H95" s="1751"/>
      <c r="I95" s="1751">
        <v>5160</v>
      </c>
      <c r="J95" s="1751">
        <v>7450</v>
      </c>
      <c r="K95" s="1751">
        <v>5160</v>
      </c>
      <c r="L95" s="1751"/>
      <c r="M95" s="1751">
        <v>7430</v>
      </c>
      <c r="N95" s="1751">
        <v>7450</v>
      </c>
      <c r="O95" s="1765">
        <v>7480</v>
      </c>
      <c r="P95" s="1765">
        <v>7830</v>
      </c>
      <c r="Q95" s="1751"/>
      <c r="R95" s="1751"/>
      <c r="S95" s="1751"/>
      <c r="T95" s="1766"/>
      <c r="U95" s="1766">
        <v>12201</v>
      </c>
      <c r="V95" s="1766">
        <v>8230</v>
      </c>
      <c r="W95" s="1754">
        <f t="shared" si="1"/>
        <v>73861</v>
      </c>
      <c r="X95" s="1644"/>
      <c r="Y95" s="1809"/>
      <c r="Z95" s="1809"/>
      <c r="AA95" s="1809"/>
      <c r="AB95" s="1809"/>
      <c r="AC95" s="1809"/>
      <c r="AD95" s="1809"/>
      <c r="AE95" s="1809"/>
      <c r="AF95" s="1809"/>
      <c r="AG95" s="1809"/>
      <c r="AH95" s="1809"/>
      <c r="AI95" s="1809"/>
      <c r="AJ95" s="1809"/>
      <c r="AK95" s="1809"/>
      <c r="AL95" s="1809"/>
      <c r="AM95" s="1809"/>
      <c r="AN95" s="1809"/>
      <c r="AO95" s="1809"/>
    </row>
    <row r="96" spans="1:41">
      <c r="A96" s="1031">
        <v>21</v>
      </c>
      <c r="B96" s="1479" t="s">
        <v>2322</v>
      </c>
      <c r="C96" s="1531"/>
      <c r="D96" s="1531"/>
      <c r="E96" s="1531"/>
      <c r="F96" s="1531"/>
      <c r="G96" s="1531"/>
      <c r="H96" s="1531"/>
      <c r="I96" s="1461"/>
      <c r="J96" s="1461"/>
      <c r="K96" s="1461"/>
      <c r="L96" s="1461"/>
      <c r="M96" s="1461"/>
      <c r="N96" s="1461"/>
      <c r="O96" s="1466"/>
      <c r="P96" s="1466"/>
      <c r="Q96" s="1465"/>
      <c r="R96" s="1465"/>
      <c r="S96" s="1465"/>
      <c r="T96" s="1465"/>
      <c r="U96" s="1465"/>
      <c r="V96" s="1465"/>
      <c r="W96" s="1738"/>
      <c r="X96" s="1486"/>
    </row>
    <row r="97" spans="1:41">
      <c r="A97" s="1031"/>
      <c r="B97" s="1137" t="s">
        <v>1981</v>
      </c>
      <c r="C97" s="1531"/>
      <c r="D97" s="1531"/>
      <c r="E97" s="1531"/>
      <c r="F97" s="1743">
        <f>+F93+2</f>
        <v>42025</v>
      </c>
      <c r="G97" s="1531"/>
      <c r="H97" s="1531"/>
      <c r="I97" s="1534">
        <f>+I93+2</f>
        <v>42007</v>
      </c>
      <c r="J97" s="1534">
        <f>+J93+2</f>
        <v>42017</v>
      </c>
      <c r="K97" s="1534">
        <f>+K93+2</f>
        <v>42022</v>
      </c>
      <c r="L97" s="1534"/>
      <c r="M97" s="1534">
        <f>+M93+2</f>
        <v>42029</v>
      </c>
      <c r="N97" s="1534">
        <f>+N93+2</f>
        <v>42007</v>
      </c>
      <c r="O97" s="1534">
        <f>+O93+2</f>
        <v>42017</v>
      </c>
      <c r="P97" s="1534">
        <f>+P93+2</f>
        <v>42017</v>
      </c>
      <c r="Q97" s="1742"/>
      <c r="R97" s="1742"/>
      <c r="S97" s="1742"/>
      <c r="T97" s="1742"/>
      <c r="U97" s="1742">
        <f>+U93+2</f>
        <v>42007</v>
      </c>
      <c r="V97" s="1742">
        <f>+V93+2</f>
        <v>42015</v>
      </c>
      <c r="W97" s="1738"/>
      <c r="X97" s="1486"/>
    </row>
    <row r="98" spans="1:41">
      <c r="A98" s="1031"/>
      <c r="B98" s="1136" t="s">
        <v>1951</v>
      </c>
      <c r="C98" s="1531"/>
      <c r="D98" s="1531"/>
      <c r="E98" s="1531"/>
      <c r="F98" s="1743">
        <f>+F94</f>
        <v>42029</v>
      </c>
      <c r="G98" s="1531"/>
      <c r="H98" s="1531"/>
      <c r="I98" s="1534">
        <f>+I94</f>
        <v>42009</v>
      </c>
      <c r="J98" s="1534">
        <f>+J94</f>
        <v>42019</v>
      </c>
      <c r="K98" s="1534">
        <f>+K94</f>
        <v>42026</v>
      </c>
      <c r="L98" s="1534"/>
      <c r="M98" s="1534">
        <f>+M94</f>
        <v>42033</v>
      </c>
      <c r="N98" s="1534">
        <f>+N94</f>
        <v>42009</v>
      </c>
      <c r="O98" s="1534">
        <f>+O94</f>
        <v>42021</v>
      </c>
      <c r="P98" s="1534">
        <f>+P94</f>
        <v>42021</v>
      </c>
      <c r="Q98" s="1742"/>
      <c r="R98" s="1742"/>
      <c r="S98" s="1742"/>
      <c r="T98" s="1742"/>
      <c r="U98" s="1742">
        <f>+U94</f>
        <v>42009</v>
      </c>
      <c r="V98" s="1742">
        <f>+V94</f>
        <v>42019</v>
      </c>
      <c r="W98" s="1738"/>
      <c r="X98" s="1486"/>
    </row>
    <row r="99" spans="1:41" s="1755" customFormat="1">
      <c r="A99" s="1749"/>
      <c r="B99" s="1750" t="s">
        <v>2187</v>
      </c>
      <c r="C99" s="1758"/>
      <c r="D99" s="1758"/>
      <c r="E99" s="1758"/>
      <c r="F99" s="1751">
        <v>144.5</v>
      </c>
      <c r="G99" s="1758"/>
      <c r="H99" s="1758"/>
      <c r="I99" s="1760">
        <v>130.01622011988155</v>
      </c>
      <c r="J99" s="1760">
        <v>187.71409330540908</v>
      </c>
      <c r="K99" s="1760">
        <v>130.01622011988155</v>
      </c>
      <c r="L99" s="1760"/>
      <c r="M99" s="1760">
        <v>187.22257912993206</v>
      </c>
      <c r="N99" s="1760">
        <v>187.71409330540908</v>
      </c>
      <c r="O99" s="1751">
        <v>188.54</v>
      </c>
      <c r="P99" s="1759">
        <v>197.21</v>
      </c>
      <c r="Q99" s="1759"/>
      <c r="R99" s="1759"/>
      <c r="S99" s="1759"/>
      <c r="T99" s="1761"/>
      <c r="U99" s="1761">
        <v>277.52999999999997</v>
      </c>
      <c r="V99" s="1761">
        <v>214.02</v>
      </c>
      <c r="W99" s="1754">
        <f t="shared" si="1"/>
        <v>1844.4832059805133</v>
      </c>
      <c r="X99" s="1486"/>
      <c r="Y99" s="1487"/>
      <c r="Z99" s="1487"/>
      <c r="AA99" s="1487"/>
      <c r="AB99" s="1487"/>
      <c r="AC99" s="1487"/>
      <c r="AD99" s="1487"/>
      <c r="AE99" s="1487"/>
      <c r="AF99" s="1487"/>
      <c r="AG99" s="1487"/>
      <c r="AH99" s="1487"/>
      <c r="AI99" s="1487"/>
      <c r="AJ99" s="1487"/>
      <c r="AK99" s="1487"/>
      <c r="AL99" s="1487"/>
      <c r="AM99" s="1487"/>
      <c r="AN99" s="1487"/>
      <c r="AO99" s="1487"/>
    </row>
    <row r="100" spans="1:41" s="1477" customFormat="1">
      <c r="A100" s="1031">
        <v>22</v>
      </c>
      <c r="B100" s="1478" t="s">
        <v>2323</v>
      </c>
      <c r="C100" s="1531"/>
      <c r="D100" s="1531"/>
      <c r="E100" s="1531"/>
      <c r="F100" s="1531"/>
      <c r="G100" s="1531"/>
      <c r="H100" s="1531"/>
      <c r="I100" s="1461"/>
      <c r="J100" s="1461"/>
      <c r="K100" s="1461"/>
      <c r="L100" s="1461"/>
      <c r="M100" s="1461"/>
      <c r="N100" s="1461"/>
      <c r="O100" s="1463"/>
      <c r="P100" s="1466"/>
      <c r="Q100" s="1465"/>
      <c r="R100" s="1465"/>
      <c r="S100" s="1465"/>
      <c r="T100" s="1465"/>
      <c r="U100" s="1465"/>
      <c r="V100" s="1465"/>
      <c r="W100" s="1738"/>
      <c r="X100" s="1486"/>
      <c r="Y100" s="1487"/>
      <c r="Z100" s="1487"/>
      <c r="AA100" s="1487"/>
      <c r="AB100" s="1487"/>
      <c r="AC100" s="1487"/>
      <c r="AD100" s="1487"/>
      <c r="AE100" s="1487"/>
      <c r="AF100" s="1487"/>
      <c r="AG100" s="1487"/>
      <c r="AH100" s="1487"/>
      <c r="AI100" s="1487"/>
      <c r="AJ100" s="1487"/>
      <c r="AK100" s="1487"/>
      <c r="AL100" s="1487"/>
      <c r="AM100" s="1487"/>
      <c r="AN100" s="1487"/>
      <c r="AO100" s="1487"/>
    </row>
    <row r="101" spans="1:41">
      <c r="A101" s="1031"/>
      <c r="B101" s="1137" t="s">
        <v>1981</v>
      </c>
      <c r="C101" s="1531"/>
      <c r="D101" s="1531"/>
      <c r="E101" s="1531"/>
      <c r="F101" s="1743">
        <f>+F97</f>
        <v>42025</v>
      </c>
      <c r="G101" s="1531"/>
      <c r="H101" s="1531"/>
      <c r="I101" s="1534">
        <f>+I97</f>
        <v>42007</v>
      </c>
      <c r="J101" s="1534">
        <f>+J97</f>
        <v>42017</v>
      </c>
      <c r="K101" s="1534">
        <f>+K97</f>
        <v>42022</v>
      </c>
      <c r="L101" s="1534"/>
      <c r="M101" s="1534">
        <f>+M97</f>
        <v>42029</v>
      </c>
      <c r="N101" s="1534">
        <f>+N97</f>
        <v>42007</v>
      </c>
      <c r="O101" s="1534">
        <f>+O97</f>
        <v>42017</v>
      </c>
      <c r="P101" s="1534">
        <f>+P97</f>
        <v>42017</v>
      </c>
      <c r="Q101" s="1742"/>
      <c r="R101" s="1742"/>
      <c r="S101" s="1742"/>
      <c r="T101" s="1742"/>
      <c r="U101" s="1742">
        <f>+U97</f>
        <v>42007</v>
      </c>
      <c r="V101" s="1742">
        <f>+V97</f>
        <v>42015</v>
      </c>
      <c r="W101" s="1738"/>
      <c r="X101" s="1486"/>
    </row>
    <row r="102" spans="1:41">
      <c r="A102" s="1031"/>
      <c r="B102" s="1136" t="s">
        <v>1951</v>
      </c>
      <c r="C102" s="1531"/>
      <c r="D102" s="1531"/>
      <c r="E102" s="1531"/>
      <c r="F102" s="1743">
        <f>+F98+1</f>
        <v>42030</v>
      </c>
      <c r="G102" s="1531"/>
      <c r="H102" s="1531"/>
      <c r="I102" s="1534">
        <f>+I98+1</f>
        <v>42010</v>
      </c>
      <c r="J102" s="1534">
        <f>+J98+1</f>
        <v>42020</v>
      </c>
      <c r="K102" s="1534">
        <f>+K98+1</f>
        <v>42027</v>
      </c>
      <c r="L102" s="1534"/>
      <c r="M102" s="1534">
        <f>+M98+1</f>
        <v>42034</v>
      </c>
      <c r="N102" s="1534">
        <f>+N98+1</f>
        <v>42010</v>
      </c>
      <c r="O102" s="1534">
        <f>+O98+1</f>
        <v>42022</v>
      </c>
      <c r="P102" s="1534">
        <f>+P98+1</f>
        <v>42022</v>
      </c>
      <c r="Q102" s="1742"/>
      <c r="R102" s="1742"/>
      <c r="S102" s="1742"/>
      <c r="T102" s="1742"/>
      <c r="U102" s="1742">
        <f>+U98+1</f>
        <v>42010</v>
      </c>
      <c r="V102" s="1742">
        <f>+V98+1</f>
        <v>42020</v>
      </c>
      <c r="W102" s="1738"/>
      <c r="X102" s="1486"/>
    </row>
    <row r="103" spans="1:41" s="1755" customFormat="1">
      <c r="A103" s="1749"/>
      <c r="B103" s="1750" t="s">
        <v>1982</v>
      </c>
      <c r="C103" s="1758"/>
      <c r="D103" s="1758"/>
      <c r="E103" s="1758"/>
      <c r="F103" s="1751">
        <v>14.9</v>
      </c>
      <c r="G103" s="1758"/>
      <c r="H103" s="1758"/>
      <c r="I103" s="1751">
        <v>17.335496015984209</v>
      </c>
      <c r="J103" s="1751">
        <v>25.028545774054546</v>
      </c>
      <c r="K103" s="1751">
        <v>17.335496015984209</v>
      </c>
      <c r="L103" s="1751"/>
      <c r="M103" s="1751">
        <v>24.963010550657611</v>
      </c>
      <c r="N103" s="1751">
        <v>25.028545774054546</v>
      </c>
      <c r="O103" s="1759">
        <v>19.05</v>
      </c>
      <c r="P103" s="1751">
        <v>19.93</v>
      </c>
      <c r="Q103" s="1759"/>
      <c r="R103" s="1759"/>
      <c r="S103" s="1759"/>
      <c r="T103" s="1761"/>
      <c r="U103" s="1761">
        <v>28.84</v>
      </c>
      <c r="V103" s="1761">
        <v>22.19</v>
      </c>
      <c r="W103" s="1754">
        <f t="shared" si="1"/>
        <v>214.60109413073513</v>
      </c>
      <c r="X103" s="1486"/>
      <c r="Y103" s="1487"/>
      <c r="Z103" s="1487"/>
      <c r="AA103" s="1487"/>
      <c r="AB103" s="1487"/>
      <c r="AC103" s="1487"/>
      <c r="AD103" s="1487"/>
      <c r="AE103" s="1487"/>
      <c r="AF103" s="1487"/>
      <c r="AG103" s="1487"/>
      <c r="AH103" s="1487"/>
      <c r="AI103" s="1487"/>
      <c r="AJ103" s="1487"/>
      <c r="AK103" s="1487"/>
      <c r="AL103" s="1487"/>
      <c r="AM103" s="1487"/>
      <c r="AN103" s="1487"/>
      <c r="AO103" s="1487"/>
    </row>
    <row r="104" spans="1:41">
      <c r="A104" s="1031">
        <v>23</v>
      </c>
      <c r="B104" s="1479" t="s">
        <v>2324</v>
      </c>
      <c r="C104" s="1531"/>
      <c r="D104" s="1531"/>
      <c r="E104" s="1531"/>
      <c r="F104" s="1531"/>
      <c r="G104" s="1531"/>
      <c r="H104" s="1531"/>
      <c r="I104" s="1461"/>
      <c r="J104" s="1461"/>
      <c r="K104" s="1461"/>
      <c r="L104" s="1461"/>
      <c r="M104" s="1461"/>
      <c r="N104" s="1461"/>
      <c r="O104" s="1466"/>
      <c r="P104" s="1466"/>
      <c r="Q104" s="1465"/>
      <c r="R104" s="1465"/>
      <c r="S104" s="1465"/>
      <c r="T104" s="1465"/>
      <c r="U104" s="1465"/>
      <c r="V104" s="1465"/>
      <c r="W104" s="1738"/>
      <c r="X104" s="1486"/>
    </row>
    <row r="105" spans="1:41">
      <c r="A105" s="1031"/>
      <c r="B105" s="1137" t="s">
        <v>1981</v>
      </c>
      <c r="C105" s="1531"/>
      <c r="D105" s="1531"/>
      <c r="E105" s="1531"/>
      <c r="F105" s="1531"/>
      <c r="G105" s="1531"/>
      <c r="H105" s="1531"/>
      <c r="I105" s="1461">
        <f t="shared" ref="I105:K105" si="12">+I102+1</f>
        <v>42011</v>
      </c>
      <c r="J105" s="1461">
        <f t="shared" si="12"/>
        <v>42021</v>
      </c>
      <c r="K105" s="1461">
        <f t="shared" si="12"/>
        <v>42028</v>
      </c>
      <c r="L105" s="1461"/>
      <c r="M105" s="1461"/>
      <c r="N105" s="1461">
        <f t="shared" ref="N105:P105" si="13">+N102+1</f>
        <v>42011</v>
      </c>
      <c r="O105" s="1461">
        <f t="shared" si="13"/>
        <v>42023</v>
      </c>
      <c r="P105" s="1461">
        <f t="shared" si="13"/>
        <v>42023</v>
      </c>
      <c r="Q105" s="1742"/>
      <c r="R105" s="1742"/>
      <c r="S105" s="1742"/>
      <c r="T105" s="1742">
        <v>42005</v>
      </c>
      <c r="U105" s="1466">
        <f t="shared" ref="U105:V105" si="14">+U102+1</f>
        <v>42011</v>
      </c>
      <c r="V105" s="1466">
        <f t="shared" si="14"/>
        <v>42021</v>
      </c>
      <c r="W105" s="1738"/>
      <c r="X105" s="1486"/>
    </row>
    <row r="106" spans="1:41">
      <c r="A106" s="1031"/>
      <c r="B106" s="1136" t="s">
        <v>1951</v>
      </c>
      <c r="C106" s="1531"/>
      <c r="D106" s="1531"/>
      <c r="E106" s="1531"/>
      <c r="F106" s="1531"/>
      <c r="G106" s="1531"/>
      <c r="H106" s="1531"/>
      <c r="I106" s="1461">
        <f>+I105+7</f>
        <v>42018</v>
      </c>
      <c r="J106" s="1461">
        <f>+J105+5</f>
        <v>42026</v>
      </c>
      <c r="K106" s="1461">
        <f>+K105+6</f>
        <v>42034</v>
      </c>
      <c r="L106" s="1461"/>
      <c r="M106" s="1461"/>
      <c r="N106" s="1461">
        <f>+N105+7</f>
        <v>42018</v>
      </c>
      <c r="O106" s="1461">
        <f>+O105+7</f>
        <v>42030</v>
      </c>
      <c r="P106" s="1461">
        <f>+P105+7</f>
        <v>42030</v>
      </c>
      <c r="Q106" s="1742"/>
      <c r="R106" s="1742"/>
      <c r="S106" s="1742"/>
      <c r="T106" s="1742">
        <f>+T105+5</f>
        <v>42010</v>
      </c>
      <c r="U106" s="1466">
        <f t="shared" ref="U106:V106" si="15">+U105+5</f>
        <v>42016</v>
      </c>
      <c r="V106" s="1466">
        <f t="shared" si="15"/>
        <v>42026</v>
      </c>
      <c r="W106" s="1738"/>
      <c r="X106" s="1486"/>
    </row>
    <row r="107" spans="1:41" s="1755" customFormat="1">
      <c r="A107" s="1749"/>
      <c r="B107" s="1750" t="s">
        <v>2187</v>
      </c>
      <c r="C107" s="1758"/>
      <c r="D107" s="1758"/>
      <c r="E107" s="1758"/>
      <c r="F107" s="1758"/>
      <c r="G107" s="1758"/>
      <c r="H107" s="1758"/>
      <c r="I107" s="1751">
        <v>415.57599999999991</v>
      </c>
      <c r="J107" s="1759">
        <v>600</v>
      </c>
      <c r="K107" s="1751">
        <v>415.57599999999991</v>
      </c>
      <c r="L107" s="1751"/>
      <c r="M107" s="1751"/>
      <c r="N107" s="1759">
        <v>600</v>
      </c>
      <c r="O107" s="1759">
        <f>331.6+294.787</f>
        <v>626.38699999999994</v>
      </c>
      <c r="P107" s="1759">
        <f>346.9+308.34</f>
        <v>655.24</v>
      </c>
      <c r="Q107" s="1759"/>
      <c r="R107" s="1759"/>
      <c r="S107" s="1761"/>
      <c r="T107" s="1761">
        <f>539.07+379.29</f>
        <v>918.36000000000013</v>
      </c>
      <c r="U107" s="1761">
        <f>534.98+379.29</f>
        <v>914.27</v>
      </c>
      <c r="V107" s="1761">
        <f>356.32+365.11</f>
        <v>721.43000000000006</v>
      </c>
      <c r="W107" s="1754">
        <f t="shared" si="1"/>
        <v>5866.8389999999999</v>
      </c>
      <c r="X107" s="1486"/>
      <c r="Y107" s="1487"/>
      <c r="Z107" s="1487"/>
      <c r="AA107" s="1487"/>
      <c r="AB107" s="1487"/>
      <c r="AC107" s="1487"/>
      <c r="AD107" s="1487"/>
      <c r="AE107" s="1487"/>
      <c r="AF107" s="1487"/>
      <c r="AG107" s="1487"/>
      <c r="AH107" s="1487"/>
      <c r="AI107" s="1487"/>
      <c r="AJ107" s="1487"/>
      <c r="AK107" s="1487"/>
      <c r="AL107" s="1487"/>
      <c r="AM107" s="1487"/>
      <c r="AN107" s="1487"/>
      <c r="AO107" s="1487"/>
    </row>
    <row r="108" spans="1:41">
      <c r="A108" s="1031">
        <v>24</v>
      </c>
      <c r="B108" s="1479" t="s">
        <v>2325</v>
      </c>
      <c r="C108" s="1531"/>
      <c r="D108" s="1531"/>
      <c r="E108" s="1531"/>
      <c r="F108" s="1531"/>
      <c r="G108" s="1531"/>
      <c r="H108" s="1531"/>
      <c r="I108" s="1461"/>
      <c r="J108" s="1461"/>
      <c r="K108" s="1461"/>
      <c r="L108" s="1461"/>
      <c r="M108" s="1461"/>
      <c r="N108" s="1461"/>
      <c r="O108" s="1466"/>
      <c r="P108" s="1466"/>
      <c r="Q108" s="1465"/>
      <c r="R108" s="1465"/>
      <c r="S108" s="1465"/>
      <c r="T108" s="1465"/>
      <c r="U108" s="1465"/>
      <c r="V108" s="1465"/>
      <c r="W108" s="1738"/>
      <c r="X108" s="1486"/>
    </row>
    <row r="109" spans="1:41">
      <c r="A109" s="1031"/>
      <c r="B109" s="1137" t="s">
        <v>1981</v>
      </c>
      <c r="C109" s="1531"/>
      <c r="D109" s="1531"/>
      <c r="E109" s="1531"/>
      <c r="F109" s="1531"/>
      <c r="G109" s="1531"/>
      <c r="H109" s="1531"/>
      <c r="I109" s="1461">
        <f t="shared" ref="I109:K109" si="16">+I105+2</f>
        <v>42013</v>
      </c>
      <c r="J109" s="1461">
        <f t="shared" si="16"/>
        <v>42023</v>
      </c>
      <c r="K109" s="1461">
        <f t="shared" si="16"/>
        <v>42030</v>
      </c>
      <c r="L109" s="1461"/>
      <c r="M109" s="1461"/>
      <c r="N109" s="1461">
        <f t="shared" ref="N109:P109" si="17">+N105+2</f>
        <v>42013</v>
      </c>
      <c r="O109" s="1461">
        <f t="shared" si="17"/>
        <v>42025</v>
      </c>
      <c r="P109" s="1461">
        <f t="shared" si="17"/>
        <v>42025</v>
      </c>
      <c r="Q109" s="1742"/>
      <c r="R109" s="1742"/>
      <c r="S109" s="1742"/>
      <c r="T109" s="1742">
        <f>+T105+2</f>
        <v>42007</v>
      </c>
      <c r="U109" s="1466">
        <f t="shared" ref="U109:V109" si="18">+U105+2</f>
        <v>42013</v>
      </c>
      <c r="V109" s="1466">
        <f t="shared" si="18"/>
        <v>42023</v>
      </c>
      <c r="W109" s="1738"/>
      <c r="X109" s="1486"/>
    </row>
    <row r="110" spans="1:41">
      <c r="A110" s="1031"/>
      <c r="B110" s="1136" t="s">
        <v>1951</v>
      </c>
      <c r="C110" s="1531"/>
      <c r="D110" s="1531"/>
      <c r="E110" s="1531"/>
      <c r="F110" s="1531"/>
      <c r="G110" s="1531"/>
      <c r="H110" s="1531"/>
      <c r="I110" s="1461">
        <f>+I109+5</f>
        <v>42018</v>
      </c>
      <c r="J110" s="1461">
        <f>+J109+6</f>
        <v>42029</v>
      </c>
      <c r="K110" s="1461">
        <f>+K109+4</f>
        <v>42034</v>
      </c>
      <c r="L110" s="1461"/>
      <c r="M110" s="1461"/>
      <c r="N110" s="1461">
        <f>+N109+6</f>
        <v>42019</v>
      </c>
      <c r="O110" s="1461">
        <f>+O109+6</f>
        <v>42031</v>
      </c>
      <c r="P110" s="1461">
        <f>+P109+6</f>
        <v>42031</v>
      </c>
      <c r="Q110" s="1742"/>
      <c r="R110" s="1742"/>
      <c r="S110" s="1742"/>
      <c r="T110" s="1742">
        <f>+T109+4</f>
        <v>42011</v>
      </c>
      <c r="U110" s="1466">
        <f t="shared" ref="U110:V110" si="19">+U109+4</f>
        <v>42017</v>
      </c>
      <c r="V110" s="1466">
        <f t="shared" si="19"/>
        <v>42027</v>
      </c>
      <c r="W110" s="1738"/>
      <c r="X110" s="1486"/>
    </row>
    <row r="111" spans="1:41" s="1755" customFormat="1">
      <c r="A111" s="1749"/>
      <c r="B111" s="1750" t="s">
        <v>2186</v>
      </c>
      <c r="C111" s="1758"/>
      <c r="D111" s="1758"/>
      <c r="E111" s="1758"/>
      <c r="F111" s="1758"/>
      <c r="G111" s="1758"/>
      <c r="H111" s="1758"/>
      <c r="I111" s="1759">
        <v>7400</v>
      </c>
      <c r="J111" s="1759">
        <v>10690</v>
      </c>
      <c r="K111" s="1759">
        <v>7400</v>
      </c>
      <c r="L111" s="1759"/>
      <c r="M111" s="1759"/>
      <c r="N111" s="1759">
        <v>10690</v>
      </c>
      <c r="O111" s="1759">
        <v>10730</v>
      </c>
      <c r="P111" s="1759">
        <v>11230</v>
      </c>
      <c r="Q111" s="1759"/>
      <c r="R111" s="1759"/>
      <c r="S111" s="1759"/>
      <c r="T111" s="1761">
        <v>16640</v>
      </c>
      <c r="U111" s="1761">
        <v>16200</v>
      </c>
      <c r="V111" s="1761">
        <v>13001</v>
      </c>
      <c r="W111" s="1754">
        <f t="shared" si="1"/>
        <v>103981</v>
      </c>
      <c r="X111" s="1486"/>
      <c r="Y111" s="1487"/>
      <c r="Z111" s="1487"/>
      <c r="AA111" s="1487"/>
      <c r="AB111" s="1487"/>
      <c r="AC111" s="1487"/>
      <c r="AD111" s="1487"/>
      <c r="AE111" s="1487"/>
      <c r="AF111" s="1487"/>
      <c r="AG111" s="1487"/>
      <c r="AH111" s="1487"/>
      <c r="AI111" s="1487"/>
      <c r="AJ111" s="1487"/>
      <c r="AK111" s="1487"/>
      <c r="AL111" s="1487"/>
      <c r="AM111" s="1487"/>
      <c r="AN111" s="1487"/>
      <c r="AO111" s="1487"/>
    </row>
    <row r="112" spans="1:41">
      <c r="A112" s="1031">
        <v>25</v>
      </c>
      <c r="B112" s="1479" t="s">
        <v>2326</v>
      </c>
      <c r="C112" s="1531"/>
      <c r="D112" s="1531"/>
      <c r="E112" s="1531"/>
      <c r="F112" s="1531"/>
      <c r="G112" s="1531"/>
      <c r="H112" s="1531"/>
      <c r="I112" s="1461"/>
      <c r="J112" s="1461"/>
      <c r="K112" s="1461"/>
      <c r="L112" s="1461"/>
      <c r="M112" s="1461"/>
      <c r="N112" s="1461"/>
      <c r="O112" s="1466"/>
      <c r="P112" s="1466"/>
      <c r="Q112" s="1465"/>
      <c r="R112" s="1465"/>
      <c r="S112" s="1465"/>
      <c r="T112" s="1465"/>
      <c r="U112" s="1465"/>
      <c r="V112" s="1465"/>
      <c r="W112" s="1738"/>
      <c r="X112" s="1486"/>
    </row>
    <row r="113" spans="1:41">
      <c r="A113" s="1031"/>
      <c r="B113" s="1137" t="s">
        <v>1981</v>
      </c>
      <c r="C113" s="1531"/>
      <c r="D113" s="1531"/>
      <c r="E113" s="1531"/>
      <c r="F113" s="1531"/>
      <c r="G113" s="1531"/>
      <c r="H113" s="1531"/>
      <c r="I113" s="1461">
        <f t="shared" ref="I113" si="20">+I110+1</f>
        <v>42019</v>
      </c>
      <c r="J113" s="1461">
        <f>+J110+1</f>
        <v>42030</v>
      </c>
      <c r="K113" s="1461">
        <f>+K110+1</f>
        <v>42035</v>
      </c>
      <c r="L113" s="1461"/>
      <c r="M113" s="1461"/>
      <c r="N113" s="1461">
        <f>+N110+1</f>
        <v>42020</v>
      </c>
      <c r="O113" s="1461">
        <f>+O110+1</f>
        <v>42032</v>
      </c>
      <c r="P113" s="1461">
        <f>+P110+1</f>
        <v>42032</v>
      </c>
      <c r="Q113" s="1742"/>
      <c r="R113" s="1742"/>
      <c r="S113" s="1742"/>
      <c r="T113" s="1742">
        <f>+T110+1</f>
        <v>42012</v>
      </c>
      <c r="U113" s="1466">
        <f t="shared" ref="U113:V113" si="21">+U110+1</f>
        <v>42018</v>
      </c>
      <c r="V113" s="1466">
        <f t="shared" si="21"/>
        <v>42028</v>
      </c>
      <c r="W113" s="1738"/>
      <c r="X113" s="1486"/>
    </row>
    <row r="114" spans="1:41">
      <c r="A114" s="1031"/>
      <c r="B114" s="1136" t="s">
        <v>1951</v>
      </c>
      <c r="C114" s="1531"/>
      <c r="D114" s="1531"/>
      <c r="E114" s="1531"/>
      <c r="F114" s="1531"/>
      <c r="G114" s="1531"/>
      <c r="H114" s="1531"/>
      <c r="I114" s="1461">
        <f>+I113+1</f>
        <v>42020</v>
      </c>
      <c r="J114" s="1461">
        <f>+J113</f>
        <v>42030</v>
      </c>
      <c r="K114" s="1461">
        <f>+K113</f>
        <v>42035</v>
      </c>
      <c r="L114" s="1461"/>
      <c r="M114" s="1461"/>
      <c r="N114" s="1461">
        <f>+N113</f>
        <v>42020</v>
      </c>
      <c r="O114" s="1461">
        <f>+O113</f>
        <v>42032</v>
      </c>
      <c r="P114" s="1461">
        <f>+P113</f>
        <v>42032</v>
      </c>
      <c r="Q114" s="1742"/>
      <c r="R114" s="1742"/>
      <c r="S114" s="1742"/>
      <c r="T114" s="1742">
        <f>+T113+1</f>
        <v>42013</v>
      </c>
      <c r="U114" s="1466">
        <f>+U113+1</f>
        <v>42019</v>
      </c>
      <c r="V114" s="1466">
        <f>+V113</f>
        <v>42028</v>
      </c>
      <c r="W114" s="1738"/>
      <c r="X114" s="1486"/>
    </row>
    <row r="115" spans="1:41" s="1755" customFormat="1">
      <c r="A115" s="1749"/>
      <c r="B115" s="1750" t="s">
        <v>1982</v>
      </c>
      <c r="C115" s="1758"/>
      <c r="D115" s="1758"/>
      <c r="E115" s="1758"/>
      <c r="F115" s="1758"/>
      <c r="G115" s="1758"/>
      <c r="H115" s="1758"/>
      <c r="I115" s="1751">
        <v>48.969560674995783</v>
      </c>
      <c r="J115" s="1759">
        <v>70.7</v>
      </c>
      <c r="K115" s="1751">
        <v>48.969560674995783</v>
      </c>
      <c r="L115" s="1751"/>
      <c r="M115" s="1751"/>
      <c r="N115" s="1759">
        <v>70.7</v>
      </c>
      <c r="O115" s="1759">
        <f>37.27+28.75</f>
        <v>66.02000000000001</v>
      </c>
      <c r="P115" s="1759">
        <f>38.9+30.07</f>
        <v>68.97</v>
      </c>
      <c r="Q115" s="1759"/>
      <c r="R115" s="1759"/>
      <c r="S115" s="1761"/>
      <c r="T115" s="1761">
        <f>48+59.26</f>
        <v>107.25999999999999</v>
      </c>
      <c r="U115" s="1761">
        <f>46.93+59.26</f>
        <v>106.19</v>
      </c>
      <c r="V115" s="1761">
        <f>32.61+41.7</f>
        <v>74.31</v>
      </c>
      <c r="W115" s="1754">
        <f t="shared" si="1"/>
        <v>662.0891213499915</v>
      </c>
      <c r="X115" s="1486"/>
      <c r="Y115" s="1487"/>
      <c r="Z115" s="1487"/>
      <c r="AA115" s="1487"/>
      <c r="AB115" s="1487"/>
      <c r="AC115" s="1487"/>
      <c r="AD115" s="1487"/>
      <c r="AE115" s="1487"/>
      <c r="AF115" s="1487"/>
      <c r="AG115" s="1487"/>
      <c r="AH115" s="1487"/>
      <c r="AI115" s="1487"/>
      <c r="AJ115" s="1487"/>
      <c r="AK115" s="1487"/>
      <c r="AL115" s="1487"/>
      <c r="AM115" s="1487"/>
      <c r="AN115" s="1487"/>
      <c r="AO115" s="1487"/>
    </row>
    <row r="116" spans="1:41">
      <c r="A116">
        <v>26</v>
      </c>
      <c r="B116" s="1453" t="s">
        <v>2327</v>
      </c>
      <c r="C116" s="1530"/>
      <c r="D116" s="1530"/>
      <c r="E116" s="1530"/>
      <c r="F116" s="1530"/>
      <c r="G116" s="1530"/>
      <c r="H116" s="1530"/>
      <c r="I116" s="1461"/>
      <c r="J116" s="1461"/>
      <c r="K116" s="1460"/>
      <c r="L116" s="1461"/>
      <c r="M116" s="1461"/>
      <c r="N116" s="1461"/>
      <c r="O116" s="1465"/>
      <c r="P116" s="1465"/>
      <c r="Q116" s="1465"/>
      <c r="R116" s="1465"/>
      <c r="S116" s="1465"/>
      <c r="T116" s="1465"/>
      <c r="U116" s="1465"/>
      <c r="V116" s="1465"/>
      <c r="W116" s="1738"/>
    </row>
    <row r="117" spans="1:41">
      <c r="B117" s="1500" t="s">
        <v>1981</v>
      </c>
      <c r="C117" s="1530"/>
      <c r="D117" s="1530"/>
      <c r="E117" s="1530"/>
      <c r="F117" s="1530"/>
      <c r="G117" s="1530"/>
      <c r="H117" s="1530"/>
      <c r="I117" s="1461">
        <f>+I114+1</f>
        <v>42021</v>
      </c>
      <c r="J117" s="1461">
        <f>+J114+1</f>
        <v>42031</v>
      </c>
      <c r="K117" s="1460"/>
      <c r="L117" s="1461">
        <v>42005</v>
      </c>
      <c r="M117" s="1461"/>
      <c r="N117" s="1461">
        <f>+N114+1</f>
        <v>42021</v>
      </c>
      <c r="O117" s="1465"/>
      <c r="P117" s="1465"/>
      <c r="Q117" s="1466">
        <v>42005</v>
      </c>
      <c r="R117" s="1466">
        <v>42005</v>
      </c>
      <c r="S117" s="1466"/>
      <c r="T117" s="1466">
        <f>+T114+1</f>
        <v>42014</v>
      </c>
      <c r="U117" s="1466">
        <f>+U114+1</f>
        <v>42020</v>
      </c>
      <c r="V117" s="1466">
        <f>+V114+1</f>
        <v>42029</v>
      </c>
      <c r="W117" s="1738"/>
    </row>
    <row r="118" spans="1:41">
      <c r="B118" s="1501" t="s">
        <v>1951</v>
      </c>
      <c r="C118" s="1530"/>
      <c r="D118" s="1530"/>
      <c r="E118" s="1530"/>
      <c r="F118" s="1530"/>
      <c r="G118" s="1530"/>
      <c r="H118" s="1530"/>
      <c r="I118" s="1534">
        <f>+I117+4</f>
        <v>42025</v>
      </c>
      <c r="J118" s="1534">
        <f>+J117+3</f>
        <v>42034</v>
      </c>
      <c r="K118" s="1460"/>
      <c r="L118" s="1534">
        <f>+L117+3</f>
        <v>42008</v>
      </c>
      <c r="M118" s="1534"/>
      <c r="N118" s="1534">
        <f>+N117+6</f>
        <v>42027</v>
      </c>
      <c r="O118" s="1465"/>
      <c r="P118" s="1465"/>
      <c r="Q118" s="1742">
        <f>+Q117+5</f>
        <v>42010</v>
      </c>
      <c r="R118" s="1742">
        <f>+R117+5</f>
        <v>42010</v>
      </c>
      <c r="S118" s="1466"/>
      <c r="T118" s="1466">
        <f>+T117+5</f>
        <v>42019</v>
      </c>
      <c r="U118" s="1742">
        <f>+U117+6</f>
        <v>42026</v>
      </c>
      <c r="V118" s="1742">
        <f>+V117+6</f>
        <v>42035</v>
      </c>
      <c r="W118" s="1738"/>
    </row>
    <row r="119" spans="1:41" s="1755" customFormat="1">
      <c r="B119" s="1750" t="s">
        <v>2186</v>
      </c>
      <c r="C119" s="1749"/>
      <c r="D119" s="1749"/>
      <c r="E119" s="1749"/>
      <c r="F119" s="1749"/>
      <c r="G119" s="1749"/>
      <c r="H119" s="1749"/>
      <c r="I119" s="1759">
        <v>5160</v>
      </c>
      <c r="J119" s="1759">
        <v>7450</v>
      </c>
      <c r="K119" s="1749"/>
      <c r="L119" s="1759">
        <v>7430</v>
      </c>
      <c r="M119" s="1759"/>
      <c r="N119" s="1759">
        <v>7450</v>
      </c>
      <c r="O119" s="1749"/>
      <c r="P119" s="1749"/>
      <c r="Q119" s="1759">
        <v>7230</v>
      </c>
      <c r="R119" s="1759">
        <v>7230</v>
      </c>
      <c r="S119" s="1749"/>
      <c r="T119" s="1761">
        <v>11610</v>
      </c>
      <c r="U119" s="1767">
        <v>12201.050000000001</v>
      </c>
      <c r="V119" s="1767">
        <v>8230</v>
      </c>
      <c r="W119" s="1754">
        <f t="shared" si="1"/>
        <v>73991.05</v>
      </c>
      <c r="X119" s="1487"/>
      <c r="Y119" s="1487"/>
      <c r="Z119" s="1487"/>
      <c r="AA119" s="1487"/>
      <c r="AB119" s="1487"/>
      <c r="AC119" s="1487"/>
      <c r="AD119" s="1487"/>
      <c r="AE119" s="1487"/>
      <c r="AF119" s="1487"/>
      <c r="AG119" s="1487"/>
      <c r="AH119" s="1487"/>
      <c r="AI119" s="1487"/>
      <c r="AJ119" s="1487"/>
      <c r="AK119" s="1487"/>
      <c r="AL119" s="1487"/>
      <c r="AM119" s="1487"/>
      <c r="AN119" s="1487"/>
      <c r="AO119" s="1487"/>
    </row>
    <row r="120" spans="1:41">
      <c r="A120">
        <v>27</v>
      </c>
      <c r="B120" s="1479" t="s">
        <v>2332</v>
      </c>
      <c r="C120" s="1530"/>
      <c r="D120" s="1530"/>
      <c r="E120" s="1530"/>
      <c r="F120" s="1530"/>
      <c r="G120" s="1530"/>
      <c r="H120" s="1530"/>
      <c r="I120" s="1461"/>
      <c r="J120" s="1461"/>
      <c r="K120" s="1460"/>
      <c r="L120" s="1461"/>
      <c r="M120" s="1461"/>
      <c r="N120" s="1461"/>
      <c r="O120" s="1465"/>
      <c r="P120" s="1465"/>
      <c r="Q120" s="1465"/>
      <c r="R120" s="1465"/>
      <c r="S120" s="1465"/>
      <c r="T120" s="1465"/>
      <c r="U120" s="1465"/>
      <c r="V120" s="1465"/>
      <c r="W120" s="1738"/>
    </row>
    <row r="121" spans="1:41">
      <c r="B121" s="1500" t="s">
        <v>1981</v>
      </c>
      <c r="C121" s="1530"/>
      <c r="D121" s="1530"/>
      <c r="E121" s="1530"/>
      <c r="F121" s="1530"/>
      <c r="G121" s="1530"/>
      <c r="H121" s="1530"/>
      <c r="I121" s="1534">
        <f>+I117+2</f>
        <v>42023</v>
      </c>
      <c r="J121" s="1534">
        <f>+J117+2</f>
        <v>42033</v>
      </c>
      <c r="K121" s="1460"/>
      <c r="L121" s="1534">
        <f>+L117+2</f>
        <v>42007</v>
      </c>
      <c r="M121" s="1534"/>
      <c r="N121" s="1534">
        <f>+N117+2</f>
        <v>42023</v>
      </c>
      <c r="O121" s="1465"/>
      <c r="P121" s="1465"/>
      <c r="Q121" s="1742">
        <f>+Q117+1</f>
        <v>42006</v>
      </c>
      <c r="R121" s="1742">
        <f>+R117+1</f>
        <v>42006</v>
      </c>
      <c r="S121" s="1466"/>
      <c r="T121" s="1742">
        <f>+T117+1</f>
        <v>42015</v>
      </c>
      <c r="U121" s="1742">
        <f>+U117+2</f>
        <v>42022</v>
      </c>
      <c r="V121" s="1742">
        <f>+V117+2</f>
        <v>42031</v>
      </c>
      <c r="W121" s="1738"/>
      <c r="X121" s="1487">
        <f>+W111+W95+W87+W71+W47+W31+W19</f>
        <v>362712</v>
      </c>
    </row>
    <row r="122" spans="1:41">
      <c r="B122" s="1501" t="s">
        <v>1951</v>
      </c>
      <c r="C122" s="1530"/>
      <c r="D122" s="1530"/>
      <c r="E122" s="1530"/>
      <c r="F122" s="1530"/>
      <c r="G122" s="1530"/>
      <c r="H122" s="1530"/>
      <c r="I122" s="1534">
        <f>+I118</f>
        <v>42025</v>
      </c>
      <c r="J122" s="1534">
        <f>+J118</f>
        <v>42034</v>
      </c>
      <c r="K122" s="1460"/>
      <c r="L122" s="1534">
        <f>+L118</f>
        <v>42008</v>
      </c>
      <c r="M122" s="1534"/>
      <c r="N122" s="1534">
        <f>+N118</f>
        <v>42027</v>
      </c>
      <c r="O122" s="1465"/>
      <c r="P122" s="1465"/>
      <c r="Q122" s="1742">
        <f>+Q121+5</f>
        <v>42011</v>
      </c>
      <c r="R122" s="1742">
        <f>+R121+5</f>
        <v>42011</v>
      </c>
      <c r="S122" s="1466"/>
      <c r="T122" s="1742">
        <f>+T121+5</f>
        <v>42020</v>
      </c>
      <c r="U122" s="1742">
        <f>+U118</f>
        <v>42026</v>
      </c>
      <c r="V122" s="1742">
        <f>+V118</f>
        <v>42035</v>
      </c>
      <c r="W122" s="1738"/>
    </row>
    <row r="123" spans="1:41" s="1755" customFormat="1">
      <c r="B123" s="1750" t="s">
        <v>2187</v>
      </c>
      <c r="C123" s="1749"/>
      <c r="D123" s="1749"/>
      <c r="E123" s="1749"/>
      <c r="F123" s="1749"/>
      <c r="G123" s="1749"/>
      <c r="H123" s="1749"/>
      <c r="I123" s="1760">
        <v>130.01622011988155</v>
      </c>
      <c r="J123" s="1760">
        <v>187.71409330540908</v>
      </c>
      <c r="K123" s="1749"/>
      <c r="L123" s="1760">
        <v>187.22257912993206</v>
      </c>
      <c r="M123" s="1760"/>
      <c r="N123" s="1760">
        <v>187.71409330540908</v>
      </c>
      <c r="O123" s="1749"/>
      <c r="P123" s="1749"/>
      <c r="Q123" s="1759">
        <v>190.53</v>
      </c>
      <c r="R123" s="1759">
        <v>190.53</v>
      </c>
      <c r="S123" s="1749"/>
      <c r="T123" s="1761">
        <v>287.97000000000003</v>
      </c>
      <c r="U123" s="1761">
        <v>277.52999999999997</v>
      </c>
      <c r="V123" s="1761">
        <v>214.02</v>
      </c>
      <c r="W123" s="1754">
        <f t="shared" si="1"/>
        <v>1853.2469858606319</v>
      </c>
      <c r="X123" s="1487"/>
      <c r="Y123" s="1487"/>
      <c r="Z123" s="1487"/>
      <c r="AA123" s="1487"/>
      <c r="AB123" s="1487"/>
      <c r="AC123" s="1487"/>
      <c r="AD123" s="1487"/>
      <c r="AE123" s="1487"/>
      <c r="AF123" s="1487"/>
      <c r="AG123" s="1487"/>
      <c r="AH123" s="1487"/>
      <c r="AI123" s="1487"/>
      <c r="AJ123" s="1487"/>
      <c r="AK123" s="1487"/>
      <c r="AL123" s="1487"/>
      <c r="AM123" s="1487"/>
      <c r="AN123" s="1487"/>
      <c r="AO123" s="1487"/>
    </row>
    <row r="124" spans="1:41">
      <c r="A124">
        <v>28</v>
      </c>
      <c r="B124" s="1453" t="s">
        <v>2328</v>
      </c>
      <c r="C124" s="1530"/>
      <c r="D124" s="1530"/>
      <c r="E124" s="1530"/>
      <c r="F124" s="1530"/>
      <c r="G124" s="1530"/>
      <c r="H124" s="1530"/>
      <c r="I124" s="1461"/>
      <c r="J124" s="1461"/>
      <c r="K124" s="1460"/>
      <c r="L124" s="1461"/>
      <c r="M124" s="1461"/>
      <c r="N124" s="1461"/>
      <c r="O124" s="1465"/>
      <c r="P124" s="1465"/>
      <c r="Q124" s="1465"/>
      <c r="R124" s="1465"/>
      <c r="S124" s="1465"/>
      <c r="T124" s="1465"/>
      <c r="U124" s="1465"/>
      <c r="V124" s="1465"/>
      <c r="W124" s="1738"/>
    </row>
    <row r="125" spans="1:41">
      <c r="B125" s="1500" t="s">
        <v>1981</v>
      </c>
      <c r="C125" s="1530"/>
      <c r="D125" s="1530"/>
      <c r="E125" s="1530"/>
      <c r="F125" s="1530"/>
      <c r="G125" s="1530"/>
      <c r="H125" s="1530"/>
      <c r="I125" s="1534">
        <f>+I121</f>
        <v>42023</v>
      </c>
      <c r="J125" s="1534">
        <f>+J121</f>
        <v>42033</v>
      </c>
      <c r="K125" s="1460"/>
      <c r="L125" s="1534">
        <f>+L121</f>
        <v>42007</v>
      </c>
      <c r="M125" s="1534"/>
      <c r="N125" s="1534">
        <f>+N121</f>
        <v>42023</v>
      </c>
      <c r="O125" s="1465"/>
      <c r="P125" s="1465"/>
      <c r="Q125" s="1742">
        <f t="shared" ref="Q125:R126" si="22">+Q121</f>
        <v>42006</v>
      </c>
      <c r="R125" s="1742">
        <f t="shared" si="22"/>
        <v>42006</v>
      </c>
      <c r="S125" s="1466"/>
      <c r="T125" s="1742">
        <f t="shared" ref="T125" si="23">+T121</f>
        <v>42015</v>
      </c>
      <c r="U125" s="1742">
        <f>+U121</f>
        <v>42022</v>
      </c>
      <c r="V125" s="1742">
        <f>+V121</f>
        <v>42031</v>
      </c>
      <c r="W125" s="1738"/>
    </row>
    <row r="126" spans="1:41">
      <c r="B126" s="1501" t="s">
        <v>1951</v>
      </c>
      <c r="C126" s="1530"/>
      <c r="D126" s="1530"/>
      <c r="E126" s="1530"/>
      <c r="F126" s="1530"/>
      <c r="G126" s="1530"/>
      <c r="H126" s="1530"/>
      <c r="I126" s="1534">
        <f>+I122+1</f>
        <v>42026</v>
      </c>
      <c r="J126" s="1534">
        <f>+J122+1</f>
        <v>42035</v>
      </c>
      <c r="K126" s="1460"/>
      <c r="L126" s="1534">
        <f>+L122+1</f>
        <v>42009</v>
      </c>
      <c r="M126" s="1534"/>
      <c r="N126" s="1534">
        <f>+N122+1</f>
        <v>42028</v>
      </c>
      <c r="O126" s="1465"/>
      <c r="P126" s="1465"/>
      <c r="Q126" s="1742">
        <f t="shared" ref="Q126" si="24">+Q122</f>
        <v>42011</v>
      </c>
      <c r="R126" s="1742">
        <f t="shared" si="22"/>
        <v>42011</v>
      </c>
      <c r="S126" s="1466"/>
      <c r="T126" s="1742">
        <f t="shared" ref="T126" si="25">+T122</f>
        <v>42020</v>
      </c>
      <c r="U126" s="1742">
        <f>+U122+1</f>
        <v>42027</v>
      </c>
      <c r="V126" s="1742">
        <f>+V122+1</f>
        <v>42036</v>
      </c>
      <c r="W126" s="1738"/>
    </row>
    <row r="127" spans="1:41" s="1755" customFormat="1">
      <c r="B127" s="1768" t="s">
        <v>1982</v>
      </c>
      <c r="C127" s="1749"/>
      <c r="D127" s="1749"/>
      <c r="E127" s="1749"/>
      <c r="F127" s="1749"/>
      <c r="G127" s="1749"/>
      <c r="H127" s="1749"/>
      <c r="I127" s="1751">
        <v>17.335496015984209</v>
      </c>
      <c r="J127" s="1751">
        <v>25.028545774054546</v>
      </c>
      <c r="K127" s="1749"/>
      <c r="L127" s="1751">
        <v>24.963010550657611</v>
      </c>
      <c r="M127" s="1751"/>
      <c r="N127" s="1751">
        <v>25.028545774054546</v>
      </c>
      <c r="O127" s="1749"/>
      <c r="P127" s="1749"/>
      <c r="Q127" s="1759">
        <v>19.71</v>
      </c>
      <c r="R127" s="1759">
        <v>19.71</v>
      </c>
      <c r="S127" s="1749"/>
      <c r="T127" s="1761">
        <v>29.88</v>
      </c>
      <c r="U127" s="1761">
        <v>28.84</v>
      </c>
      <c r="V127" s="1761">
        <v>22.19</v>
      </c>
      <c r="W127" s="1754">
        <f t="shared" si="1"/>
        <v>212.68559811475092</v>
      </c>
      <c r="X127" s="1487"/>
      <c r="Y127" s="1487"/>
      <c r="Z127" s="1487"/>
      <c r="AA127" s="1487"/>
      <c r="AB127" s="1487"/>
      <c r="AC127" s="1487"/>
      <c r="AD127" s="1487"/>
      <c r="AE127" s="1487"/>
      <c r="AF127" s="1487"/>
      <c r="AG127" s="1487"/>
      <c r="AH127" s="1487"/>
      <c r="AI127" s="1487"/>
      <c r="AJ127" s="1487"/>
      <c r="AK127" s="1487"/>
      <c r="AL127" s="1487"/>
      <c r="AM127" s="1487"/>
      <c r="AN127" s="1487"/>
      <c r="AO127" s="1487"/>
    </row>
    <row r="128" spans="1:41">
      <c r="A128">
        <v>29</v>
      </c>
      <c r="B128" s="1479" t="s">
        <v>2329</v>
      </c>
      <c r="C128" s="1530"/>
      <c r="D128" s="1530"/>
      <c r="E128" s="1530"/>
      <c r="F128" s="1530"/>
      <c r="G128" s="1530"/>
      <c r="H128" s="1530"/>
      <c r="I128" s="1461"/>
      <c r="J128" s="1460"/>
      <c r="K128" s="1460"/>
      <c r="L128" s="1461"/>
      <c r="M128" s="1460"/>
      <c r="N128" s="1461"/>
      <c r="O128" s="1465"/>
      <c r="P128" s="1465"/>
      <c r="Q128" s="1465"/>
      <c r="R128" s="1465"/>
      <c r="S128" s="1465"/>
      <c r="T128" s="1465"/>
      <c r="U128" s="1465"/>
      <c r="V128" s="1465"/>
      <c r="W128" s="1738"/>
    </row>
    <row r="129" spans="1:41">
      <c r="B129" s="1137" t="s">
        <v>1981</v>
      </c>
      <c r="C129" s="1530"/>
      <c r="D129" s="1530"/>
      <c r="E129" s="1530"/>
      <c r="F129" s="1530"/>
      <c r="G129" s="1530"/>
      <c r="H129" s="1530"/>
      <c r="I129" s="1461">
        <f t="shared" ref="I129" si="26">+I126+1</f>
        <v>42027</v>
      </c>
      <c r="J129" s="1460"/>
      <c r="K129" s="1460"/>
      <c r="L129" s="1461">
        <f t="shared" ref="L129" si="27">+L126+1</f>
        <v>42010</v>
      </c>
      <c r="M129" s="1460"/>
      <c r="N129" s="1461">
        <f t="shared" ref="N129" si="28">+N126+1</f>
        <v>42029</v>
      </c>
      <c r="O129" s="1465"/>
      <c r="P129" s="1465"/>
      <c r="Q129" s="1742">
        <f>+Q126+1</f>
        <v>42012</v>
      </c>
      <c r="R129" s="1742">
        <f>+R126+1</f>
        <v>42012</v>
      </c>
      <c r="S129" s="1466"/>
      <c r="T129" s="1742">
        <f>+T126+1</f>
        <v>42021</v>
      </c>
      <c r="U129" s="1466">
        <f t="shared" ref="U129" si="29">+U126+1</f>
        <v>42028</v>
      </c>
      <c r="V129" s="1465"/>
      <c r="W129" s="1738"/>
    </row>
    <row r="130" spans="1:41">
      <c r="B130" s="1136" t="s">
        <v>1951</v>
      </c>
      <c r="C130" s="1530"/>
      <c r="D130" s="1530"/>
      <c r="E130" s="1530"/>
      <c r="F130" s="1530"/>
      <c r="G130" s="1530"/>
      <c r="H130" s="1530"/>
      <c r="I130" s="1461">
        <f>+I129+7</f>
        <v>42034</v>
      </c>
      <c r="J130" s="1460"/>
      <c r="K130" s="1460"/>
      <c r="L130" s="1461">
        <f>+L129+7</f>
        <v>42017</v>
      </c>
      <c r="M130" s="1460"/>
      <c r="N130" s="1461">
        <f>+N129+7</f>
        <v>42036</v>
      </c>
      <c r="O130" s="1465"/>
      <c r="P130" s="1465"/>
      <c r="Q130" s="1742">
        <f>+Q129+5</f>
        <v>42017</v>
      </c>
      <c r="R130" s="1742">
        <f>+R129+5</f>
        <v>42017</v>
      </c>
      <c r="S130" s="1466"/>
      <c r="T130" s="1742">
        <f>+T129+5</f>
        <v>42026</v>
      </c>
      <c r="U130" s="1466">
        <f t="shared" ref="U130" si="30">+U129+5</f>
        <v>42033</v>
      </c>
      <c r="V130" s="1465"/>
      <c r="W130" s="1738"/>
    </row>
    <row r="131" spans="1:41" s="1755" customFormat="1">
      <c r="B131" s="1750" t="s">
        <v>2187</v>
      </c>
      <c r="C131" s="1749"/>
      <c r="D131" s="1749"/>
      <c r="E131" s="1749"/>
      <c r="F131" s="1749"/>
      <c r="G131" s="1749"/>
      <c r="H131" s="1749"/>
      <c r="I131" s="1751">
        <v>415.57599999999991</v>
      </c>
      <c r="J131" s="1749"/>
      <c r="K131" s="1749"/>
      <c r="L131" s="1751">
        <v>598.426953750542</v>
      </c>
      <c r="M131" s="1749"/>
      <c r="N131" s="1759">
        <v>600</v>
      </c>
      <c r="O131" s="1749"/>
      <c r="P131" s="1749"/>
      <c r="Q131" s="1759">
        <f>304.81+347.07</f>
        <v>651.88</v>
      </c>
      <c r="R131" s="1759">
        <f>304.81+347.07</f>
        <v>651.88</v>
      </c>
      <c r="S131" s="1749"/>
      <c r="T131" s="1761">
        <f>539.07+379.29</f>
        <v>918.36000000000013</v>
      </c>
      <c r="U131" s="1761">
        <f>534.98+379.29</f>
        <v>914.27</v>
      </c>
      <c r="V131" s="1749"/>
      <c r="W131" s="1754">
        <f t="shared" si="1"/>
        <v>4750.3929537505428</v>
      </c>
      <c r="X131" s="1487"/>
      <c r="Y131" s="1487"/>
      <c r="Z131" s="1487"/>
      <c r="AA131" s="1487"/>
      <c r="AB131" s="1487"/>
      <c r="AC131" s="1487"/>
      <c r="AD131" s="1487"/>
      <c r="AE131" s="1487"/>
      <c r="AF131" s="1487"/>
      <c r="AG131" s="1487"/>
      <c r="AH131" s="1487"/>
      <c r="AI131" s="1487"/>
      <c r="AJ131" s="1487"/>
      <c r="AK131" s="1487"/>
      <c r="AL131" s="1487"/>
      <c r="AM131" s="1487"/>
      <c r="AN131" s="1487"/>
      <c r="AO131" s="1487"/>
    </row>
    <row r="132" spans="1:41">
      <c r="A132">
        <v>30</v>
      </c>
      <c r="B132" s="1479" t="s">
        <v>2330</v>
      </c>
      <c r="C132" s="1530"/>
      <c r="D132" s="1530"/>
      <c r="E132" s="1530"/>
      <c r="F132" s="1530"/>
      <c r="G132" s="1530"/>
      <c r="H132" s="1530"/>
      <c r="I132" s="1461"/>
      <c r="J132" s="1460"/>
      <c r="K132" s="1460"/>
      <c r="L132" s="1461"/>
      <c r="M132" s="1460"/>
      <c r="N132" s="1461"/>
      <c r="O132" s="1465"/>
      <c r="P132" s="1465"/>
      <c r="Q132" s="1465"/>
      <c r="R132" s="1465"/>
      <c r="S132" s="1465"/>
      <c r="T132" s="1465"/>
      <c r="U132" s="1465"/>
      <c r="V132" s="1465"/>
      <c r="W132" s="1738"/>
    </row>
    <row r="133" spans="1:41">
      <c r="B133" s="1137" t="s">
        <v>1981</v>
      </c>
      <c r="C133" s="1530"/>
      <c r="D133" s="1530"/>
      <c r="E133" s="1530"/>
      <c r="F133" s="1530"/>
      <c r="G133" s="1530"/>
      <c r="H133" s="1530"/>
      <c r="I133" s="1461">
        <f t="shared" ref="I133" si="31">+I129+2</f>
        <v>42029</v>
      </c>
      <c r="J133" s="1460"/>
      <c r="K133" s="1460"/>
      <c r="L133" s="1461">
        <f t="shared" ref="L133" si="32">+L129+2</f>
        <v>42012</v>
      </c>
      <c r="M133" s="1460"/>
      <c r="N133" s="1461">
        <f t="shared" ref="N133" si="33">+N129+2</f>
        <v>42031</v>
      </c>
      <c r="O133" s="1465"/>
      <c r="P133" s="1465"/>
      <c r="Q133" s="1742">
        <f>+Q129+2</f>
        <v>42014</v>
      </c>
      <c r="R133" s="1742">
        <f>+R129+2</f>
        <v>42014</v>
      </c>
      <c r="S133" s="1466"/>
      <c r="T133" s="1742">
        <f>+T129+2</f>
        <v>42023</v>
      </c>
      <c r="U133" s="1466">
        <f t="shared" ref="U133" si="34">+U129+2</f>
        <v>42030</v>
      </c>
      <c r="V133" s="1465"/>
      <c r="W133" s="1738"/>
    </row>
    <row r="134" spans="1:41">
      <c r="B134" s="1136" t="s">
        <v>1951</v>
      </c>
      <c r="C134" s="1530"/>
      <c r="D134" s="1530"/>
      <c r="E134" s="1530"/>
      <c r="F134" s="1530"/>
      <c r="G134" s="1530"/>
      <c r="H134" s="1530"/>
      <c r="I134" s="1461">
        <f>+I133+5</f>
        <v>42034</v>
      </c>
      <c r="J134" s="1460"/>
      <c r="K134" s="1460"/>
      <c r="L134" s="1461">
        <f>+L133+7</f>
        <v>42019</v>
      </c>
      <c r="M134" s="1460"/>
      <c r="N134" s="1461">
        <f>+N133+6</f>
        <v>42037</v>
      </c>
      <c r="O134" s="1465"/>
      <c r="P134" s="1465"/>
      <c r="Q134" s="1742">
        <f>+Q133+4</f>
        <v>42018</v>
      </c>
      <c r="R134" s="1742">
        <f>+R133+4</f>
        <v>42018</v>
      </c>
      <c r="S134" s="1466"/>
      <c r="T134" s="1742">
        <f>+T133+4</f>
        <v>42027</v>
      </c>
      <c r="U134" s="1466">
        <f t="shared" ref="U134" si="35">+U133+4</f>
        <v>42034</v>
      </c>
      <c r="V134" s="1465"/>
      <c r="W134" s="1738"/>
    </row>
    <row r="135" spans="1:41" s="1755" customFormat="1">
      <c r="B135" s="1750" t="s">
        <v>2186</v>
      </c>
      <c r="C135" s="1749"/>
      <c r="D135" s="1749"/>
      <c r="E135" s="1749"/>
      <c r="F135" s="1749"/>
      <c r="G135" s="1749"/>
      <c r="H135" s="1749"/>
      <c r="I135" s="1759">
        <v>7400</v>
      </c>
      <c r="J135" s="1749"/>
      <c r="K135" s="1749"/>
      <c r="L135" s="1759">
        <v>12440</v>
      </c>
      <c r="M135" s="1749"/>
      <c r="N135" s="1759">
        <v>10690</v>
      </c>
      <c r="O135" s="1749"/>
      <c r="P135" s="1749"/>
      <c r="Q135" s="1759">
        <f>6830+4385+370</f>
        <v>11585</v>
      </c>
      <c r="R135" s="1759">
        <f>6830+4385+370</f>
        <v>11585</v>
      </c>
      <c r="S135" s="1749"/>
      <c r="T135" s="1761">
        <v>16640</v>
      </c>
      <c r="U135" s="1761">
        <v>16200</v>
      </c>
      <c r="V135" s="1749"/>
      <c r="W135" s="1754">
        <f t="shared" si="1"/>
        <v>86540</v>
      </c>
      <c r="X135" s="1487"/>
      <c r="Y135" s="1487"/>
      <c r="Z135" s="1487"/>
      <c r="AA135" s="1487"/>
      <c r="AB135" s="1487"/>
      <c r="AC135" s="1487"/>
      <c r="AD135" s="1487"/>
      <c r="AE135" s="1487"/>
      <c r="AF135" s="1487"/>
      <c r="AG135" s="1487"/>
      <c r="AH135" s="1487"/>
      <c r="AI135" s="1487"/>
      <c r="AJ135" s="1487"/>
      <c r="AK135" s="1487"/>
      <c r="AL135" s="1487"/>
      <c r="AM135" s="1487"/>
      <c r="AN135" s="1487"/>
      <c r="AO135" s="1487"/>
    </row>
    <row r="136" spans="1:41">
      <c r="A136">
        <v>31</v>
      </c>
      <c r="B136" s="1479" t="s">
        <v>2331</v>
      </c>
      <c r="C136" s="1530"/>
      <c r="D136" s="1530"/>
      <c r="E136" s="1530"/>
      <c r="F136" s="1530"/>
      <c r="G136" s="1530"/>
      <c r="H136" s="1530"/>
      <c r="I136" s="1461"/>
      <c r="J136" s="1460"/>
      <c r="K136" s="1460"/>
      <c r="L136" s="1461"/>
      <c r="M136" s="1460"/>
      <c r="N136" s="1461"/>
      <c r="O136" s="1465"/>
      <c r="P136" s="1465"/>
      <c r="Q136" s="1465"/>
      <c r="R136" s="1465"/>
      <c r="S136" s="1465"/>
      <c r="T136" s="1465"/>
      <c r="U136" s="1465"/>
      <c r="V136" s="1465"/>
      <c r="W136" s="1738"/>
    </row>
    <row r="137" spans="1:41">
      <c r="B137" s="1137" t="s">
        <v>1981</v>
      </c>
      <c r="C137" s="1530"/>
      <c r="D137" s="1530"/>
      <c r="E137" s="1530"/>
      <c r="F137" s="1530"/>
      <c r="G137" s="1530"/>
      <c r="H137" s="1530"/>
      <c r="I137" s="1461">
        <f>+I134</f>
        <v>42034</v>
      </c>
      <c r="J137" s="1460"/>
      <c r="K137" s="1460"/>
      <c r="L137" s="1461">
        <f t="shared" ref="L137" si="36">+L134+1</f>
        <v>42020</v>
      </c>
      <c r="M137" s="1460"/>
      <c r="N137" s="1461">
        <f>+N134+1</f>
        <v>42038</v>
      </c>
      <c r="O137" s="1465"/>
      <c r="P137" s="1465"/>
      <c r="Q137" s="1742">
        <f>+Q134+1</f>
        <v>42019</v>
      </c>
      <c r="R137" s="1742">
        <f>+R134+1</f>
        <v>42019</v>
      </c>
      <c r="S137" s="1466"/>
      <c r="T137" s="1742">
        <f>+T134+1</f>
        <v>42028</v>
      </c>
      <c r="U137" s="1466">
        <f t="shared" ref="U137" si="37">+U134+1</f>
        <v>42035</v>
      </c>
      <c r="V137" s="1465"/>
      <c r="W137" s="1738"/>
    </row>
    <row r="138" spans="1:41">
      <c r="B138" s="1136" t="s">
        <v>1951</v>
      </c>
      <c r="C138" s="1530"/>
      <c r="D138" s="1530"/>
      <c r="E138" s="1530"/>
      <c r="F138" s="1530"/>
      <c r="G138" s="1530"/>
      <c r="H138" s="1530"/>
      <c r="I138" s="1461">
        <f>+I137+1</f>
        <v>42035</v>
      </c>
      <c r="J138" s="1460"/>
      <c r="K138" s="1460"/>
      <c r="L138" s="1461">
        <f>+L137</f>
        <v>42020</v>
      </c>
      <c r="M138" s="1460"/>
      <c r="N138" s="1461">
        <f>+N137</f>
        <v>42038</v>
      </c>
      <c r="O138" s="1465"/>
      <c r="P138" s="1465"/>
      <c r="Q138" s="1742">
        <f>+Q137</f>
        <v>42019</v>
      </c>
      <c r="R138" s="1742">
        <f>+R137</f>
        <v>42019</v>
      </c>
      <c r="S138" s="1466"/>
      <c r="T138" s="1742">
        <f>+T137</f>
        <v>42028</v>
      </c>
      <c r="U138" s="1466">
        <f>+U137</f>
        <v>42035</v>
      </c>
      <c r="V138" s="1465"/>
      <c r="W138" s="1738"/>
    </row>
    <row r="139" spans="1:41" s="1755" customFormat="1">
      <c r="B139" s="1750" t="s">
        <v>1982</v>
      </c>
      <c r="C139" s="1749"/>
      <c r="D139" s="1749"/>
      <c r="E139" s="1749"/>
      <c r="F139" s="1749"/>
      <c r="G139" s="1749"/>
      <c r="H139" s="1749"/>
      <c r="I139" s="1751">
        <v>48.969560674995783</v>
      </c>
      <c r="J139" s="1749"/>
      <c r="K139" s="1749"/>
      <c r="L139" s="1751">
        <v>70.515874403815587</v>
      </c>
      <c r="M139" s="1749"/>
      <c r="N139" s="1759">
        <v>70.7</v>
      </c>
      <c r="O139" s="1749"/>
      <c r="P139" s="1749"/>
      <c r="Q139" s="1759">
        <f>29.73+39.32</f>
        <v>69.05</v>
      </c>
      <c r="R139" s="1759">
        <f>29.73+39.32</f>
        <v>69.05</v>
      </c>
      <c r="S139" s="1749"/>
      <c r="T139" s="1761">
        <f>48+59.26</f>
        <v>107.25999999999999</v>
      </c>
      <c r="U139" s="1761">
        <f>46.93+59.26</f>
        <v>106.19</v>
      </c>
      <c r="V139" s="1749"/>
      <c r="W139" s="1754">
        <f t="shared" si="1"/>
        <v>541.73543507881141</v>
      </c>
      <c r="X139" s="1487"/>
      <c r="Y139" s="1487"/>
      <c r="Z139" s="1487"/>
      <c r="AA139" s="1487"/>
      <c r="AB139" s="1487"/>
      <c r="AC139" s="1487"/>
      <c r="AD139" s="1487"/>
      <c r="AE139" s="1487"/>
      <c r="AF139" s="1487"/>
      <c r="AG139" s="1487"/>
      <c r="AH139" s="1487"/>
      <c r="AI139" s="1487"/>
      <c r="AJ139" s="1487"/>
      <c r="AK139" s="1487"/>
      <c r="AL139" s="1487"/>
      <c r="AM139" s="1487"/>
      <c r="AN139" s="1487"/>
      <c r="AO139" s="1487"/>
    </row>
    <row r="140" spans="1:41">
      <c r="A140">
        <v>32</v>
      </c>
      <c r="B140" s="1453" t="s">
        <v>2333</v>
      </c>
      <c r="C140" s="1530"/>
      <c r="D140" s="1530"/>
      <c r="E140" s="1530"/>
      <c r="F140" s="1530"/>
      <c r="G140" s="1530"/>
      <c r="H140" s="1530"/>
      <c r="I140" s="1460"/>
      <c r="J140" s="1460"/>
      <c r="K140" s="1460"/>
      <c r="L140" s="1461"/>
      <c r="M140" s="1460"/>
      <c r="N140" s="1460"/>
      <c r="O140" s="1465"/>
      <c r="P140" s="1465"/>
      <c r="Q140" s="1465"/>
      <c r="R140" s="1465"/>
      <c r="S140" s="1465"/>
      <c r="T140" s="1465"/>
      <c r="U140" s="1465"/>
      <c r="V140" s="1465"/>
      <c r="W140" s="1738"/>
    </row>
    <row r="141" spans="1:41">
      <c r="B141" s="1500" t="s">
        <v>1981</v>
      </c>
      <c r="C141" s="1530"/>
      <c r="D141" s="1530"/>
      <c r="E141" s="1530"/>
      <c r="F141" s="1530"/>
      <c r="G141" s="1530"/>
      <c r="H141" s="1530"/>
      <c r="I141" s="1460"/>
      <c r="J141" s="1460"/>
      <c r="K141" s="1460"/>
      <c r="L141" s="1461">
        <f>+L138+1</f>
        <v>42021</v>
      </c>
      <c r="M141" s="1460"/>
      <c r="N141" s="1460"/>
      <c r="O141" s="1465"/>
      <c r="P141" s="1465"/>
      <c r="Q141" s="1466">
        <f>+Q138+1</f>
        <v>42020</v>
      </c>
      <c r="R141" s="1466">
        <f>+R138+1</f>
        <v>42020</v>
      </c>
      <c r="S141" s="1466"/>
      <c r="T141" s="1466">
        <f>+T138+1</f>
        <v>42029</v>
      </c>
      <c r="U141" s="1465"/>
      <c r="V141" s="1465"/>
      <c r="W141" s="1738"/>
    </row>
    <row r="142" spans="1:41">
      <c r="B142" s="1501" t="s">
        <v>1951</v>
      </c>
      <c r="C142" s="1530"/>
      <c r="D142" s="1530"/>
      <c r="E142" s="1530"/>
      <c r="F142" s="1530"/>
      <c r="G142" s="1530"/>
      <c r="H142" s="1530"/>
      <c r="I142" s="1460"/>
      <c r="J142" s="1460"/>
      <c r="K142" s="1460"/>
      <c r="L142" s="1534">
        <f>+L141+3</f>
        <v>42024</v>
      </c>
      <c r="M142" s="1460"/>
      <c r="N142" s="1460"/>
      <c r="O142" s="1465"/>
      <c r="P142" s="1465"/>
      <c r="Q142" s="1742">
        <f>+Q141+5</f>
        <v>42025</v>
      </c>
      <c r="R142" s="1742">
        <f>+R141+5</f>
        <v>42025</v>
      </c>
      <c r="S142" s="1466"/>
      <c r="T142" s="1466">
        <f>+T141+5</f>
        <v>42034</v>
      </c>
      <c r="U142" s="1465"/>
      <c r="V142" s="1465"/>
      <c r="W142" s="1738"/>
    </row>
    <row r="143" spans="1:41" s="1755" customFormat="1">
      <c r="B143" s="1750" t="s">
        <v>2186</v>
      </c>
      <c r="C143" s="1749"/>
      <c r="D143" s="1749"/>
      <c r="E143" s="1749"/>
      <c r="F143" s="1749"/>
      <c r="G143" s="1749"/>
      <c r="H143" s="1749"/>
      <c r="I143" s="1749"/>
      <c r="J143" s="1749"/>
      <c r="K143" s="1749"/>
      <c r="L143" s="1759">
        <v>7430</v>
      </c>
      <c r="M143" s="1749"/>
      <c r="N143" s="1749"/>
      <c r="O143" s="1749"/>
      <c r="P143" s="1749"/>
      <c r="Q143" s="1759">
        <v>7230</v>
      </c>
      <c r="R143" s="1759">
        <v>7230</v>
      </c>
      <c r="S143" s="1749"/>
      <c r="T143" s="1761">
        <v>11610</v>
      </c>
      <c r="U143" s="1749"/>
      <c r="V143" s="1749"/>
      <c r="W143" s="1754">
        <f t="shared" ref="W143:W203" si="38">SUM(C143:V143)</f>
        <v>33500</v>
      </c>
      <c r="X143" s="1487"/>
      <c r="Y143" s="1487"/>
      <c r="Z143" s="1487"/>
      <c r="AA143" s="1487"/>
      <c r="AB143" s="1487"/>
      <c r="AC143" s="1487"/>
      <c r="AD143" s="1487"/>
      <c r="AE143" s="1487"/>
      <c r="AF143" s="1487"/>
      <c r="AG143" s="1487"/>
      <c r="AH143" s="1487"/>
      <c r="AI143" s="1487"/>
      <c r="AJ143" s="1487"/>
      <c r="AK143" s="1487"/>
      <c r="AL143" s="1487"/>
      <c r="AM143" s="1487"/>
      <c r="AN143" s="1487"/>
      <c r="AO143" s="1487"/>
    </row>
    <row r="144" spans="1:41">
      <c r="A144">
        <v>33</v>
      </c>
      <c r="B144" s="1479" t="s">
        <v>2338</v>
      </c>
      <c r="C144" s="1530"/>
      <c r="D144" s="1530"/>
      <c r="E144" s="1530"/>
      <c r="F144" s="1530"/>
      <c r="G144" s="1530"/>
      <c r="H144" s="1530"/>
      <c r="I144" s="1460"/>
      <c r="J144" s="1460"/>
      <c r="K144" s="1460"/>
      <c r="L144" s="1461"/>
      <c r="M144" s="1460"/>
      <c r="N144" s="1460"/>
      <c r="O144" s="1465"/>
      <c r="P144" s="1465"/>
      <c r="Q144" s="1465"/>
      <c r="R144" s="1465"/>
      <c r="S144" s="1465"/>
      <c r="T144" s="1465"/>
      <c r="U144" s="1465"/>
      <c r="V144" s="1465"/>
      <c r="W144" s="1738"/>
    </row>
    <row r="145" spans="1:41">
      <c r="B145" s="1500" t="s">
        <v>1981</v>
      </c>
      <c r="C145" s="1530"/>
      <c r="D145" s="1530"/>
      <c r="E145" s="1530"/>
      <c r="F145" s="1530"/>
      <c r="G145" s="1530"/>
      <c r="H145" s="1530"/>
      <c r="I145" s="1460"/>
      <c r="J145" s="1460"/>
      <c r="K145" s="1460"/>
      <c r="L145" s="1534">
        <f>+L141+2</f>
        <v>42023</v>
      </c>
      <c r="M145" s="1460"/>
      <c r="N145" s="1460"/>
      <c r="O145" s="1465"/>
      <c r="P145" s="1465"/>
      <c r="Q145" s="1742">
        <f>+Q141+1</f>
        <v>42021</v>
      </c>
      <c r="R145" s="1742">
        <f>+R141+1</f>
        <v>42021</v>
      </c>
      <c r="S145" s="1466"/>
      <c r="T145" s="1742">
        <f>+T141+1</f>
        <v>42030</v>
      </c>
      <c r="U145" s="1465"/>
      <c r="V145" s="1465"/>
      <c r="W145" s="1738"/>
    </row>
    <row r="146" spans="1:41">
      <c r="B146" s="1501" t="s">
        <v>1951</v>
      </c>
      <c r="C146" s="1530"/>
      <c r="D146" s="1530"/>
      <c r="E146" s="1530"/>
      <c r="F146" s="1530"/>
      <c r="G146" s="1530"/>
      <c r="H146" s="1530"/>
      <c r="I146" s="1460"/>
      <c r="J146" s="1460"/>
      <c r="K146" s="1460"/>
      <c r="L146" s="1534">
        <f>+L142</f>
        <v>42024</v>
      </c>
      <c r="M146" s="1460"/>
      <c r="N146" s="1460"/>
      <c r="O146" s="1465"/>
      <c r="P146" s="1465"/>
      <c r="Q146" s="1742">
        <f>+Q145+5</f>
        <v>42026</v>
      </c>
      <c r="R146" s="1742">
        <f>+R145+5</f>
        <v>42026</v>
      </c>
      <c r="S146" s="1466"/>
      <c r="T146" s="1742">
        <f>+T145+5</f>
        <v>42035</v>
      </c>
      <c r="U146" s="1465"/>
      <c r="V146" s="1465"/>
      <c r="W146" s="1738"/>
    </row>
    <row r="147" spans="1:41" s="1755" customFormat="1">
      <c r="B147" s="1750" t="s">
        <v>2187</v>
      </c>
      <c r="C147" s="1749"/>
      <c r="D147" s="1749"/>
      <c r="E147" s="1749"/>
      <c r="F147" s="1749"/>
      <c r="G147" s="1749"/>
      <c r="H147" s="1749"/>
      <c r="I147" s="1749"/>
      <c r="J147" s="1749"/>
      <c r="K147" s="1749"/>
      <c r="L147" s="1760">
        <v>187.22257912993206</v>
      </c>
      <c r="M147" s="1749"/>
      <c r="N147" s="1749"/>
      <c r="O147" s="1749"/>
      <c r="P147" s="1749"/>
      <c r="Q147" s="1759">
        <v>190.53</v>
      </c>
      <c r="R147" s="1759">
        <v>190.53</v>
      </c>
      <c r="S147" s="1749"/>
      <c r="T147" s="1761">
        <v>287.97000000000003</v>
      </c>
      <c r="U147" s="1749"/>
      <c r="V147" s="1749"/>
      <c r="W147" s="1754">
        <f t="shared" si="38"/>
        <v>856.25257912993209</v>
      </c>
      <c r="X147" s="1487"/>
      <c r="Y147" s="1487"/>
      <c r="Z147" s="1487"/>
      <c r="AA147" s="1487"/>
      <c r="AB147" s="1487"/>
      <c r="AC147" s="1487"/>
      <c r="AD147" s="1487"/>
      <c r="AE147" s="1487"/>
      <c r="AF147" s="1487"/>
      <c r="AG147" s="1487"/>
      <c r="AH147" s="1487"/>
      <c r="AI147" s="1487"/>
      <c r="AJ147" s="1487"/>
      <c r="AK147" s="1487"/>
      <c r="AL147" s="1487"/>
      <c r="AM147" s="1487"/>
      <c r="AN147" s="1487"/>
      <c r="AO147" s="1487"/>
    </row>
    <row r="148" spans="1:41">
      <c r="A148">
        <v>34</v>
      </c>
      <c r="B148" s="1453" t="s">
        <v>2334</v>
      </c>
      <c r="C148" s="1530"/>
      <c r="D148" s="1530"/>
      <c r="E148" s="1530"/>
      <c r="F148" s="1530"/>
      <c r="G148" s="1530"/>
      <c r="H148" s="1530"/>
      <c r="I148" s="1460"/>
      <c r="J148" s="1460"/>
      <c r="K148" s="1460"/>
      <c r="L148" s="1461"/>
      <c r="M148" s="1460"/>
      <c r="N148" s="1460"/>
      <c r="O148" s="1465"/>
      <c r="P148" s="1465"/>
      <c r="Q148" s="1465"/>
      <c r="R148" s="1465"/>
      <c r="S148" s="1465"/>
      <c r="T148" s="1465"/>
      <c r="U148" s="1465"/>
      <c r="V148" s="1465"/>
      <c r="W148" s="1738"/>
    </row>
    <row r="149" spans="1:41">
      <c r="B149" s="1500" t="s">
        <v>1981</v>
      </c>
      <c r="C149" s="1530"/>
      <c r="D149" s="1530"/>
      <c r="E149" s="1530"/>
      <c r="F149" s="1530"/>
      <c r="G149" s="1530"/>
      <c r="H149" s="1530"/>
      <c r="I149" s="1460"/>
      <c r="J149" s="1460"/>
      <c r="K149" s="1460"/>
      <c r="L149" s="1534">
        <f>+L145</f>
        <v>42023</v>
      </c>
      <c r="M149" s="1460"/>
      <c r="N149" s="1460"/>
      <c r="O149" s="1465"/>
      <c r="P149" s="1465"/>
      <c r="Q149" s="1742">
        <f t="shared" ref="Q149:R150" si="39">+Q145</f>
        <v>42021</v>
      </c>
      <c r="R149" s="1742">
        <f t="shared" si="39"/>
        <v>42021</v>
      </c>
      <c r="S149" s="1466"/>
      <c r="T149" s="1742">
        <f t="shared" ref="T149" si="40">+T145</f>
        <v>42030</v>
      </c>
      <c r="U149" s="1465"/>
      <c r="V149" s="1465"/>
      <c r="W149" s="1738"/>
    </row>
    <row r="150" spans="1:41">
      <c r="B150" s="1501" t="s">
        <v>1951</v>
      </c>
      <c r="C150" s="1530"/>
      <c r="D150" s="1530"/>
      <c r="E150" s="1530"/>
      <c r="F150" s="1530"/>
      <c r="G150" s="1530"/>
      <c r="H150" s="1530"/>
      <c r="I150" s="1460"/>
      <c r="J150" s="1460"/>
      <c r="K150" s="1460"/>
      <c r="L150" s="1534">
        <f>+L146+1</f>
        <v>42025</v>
      </c>
      <c r="M150" s="1460"/>
      <c r="N150" s="1460"/>
      <c r="O150" s="1465"/>
      <c r="P150" s="1465"/>
      <c r="Q150" s="1742">
        <f t="shared" si="39"/>
        <v>42026</v>
      </c>
      <c r="R150" s="1742">
        <f t="shared" si="39"/>
        <v>42026</v>
      </c>
      <c r="S150" s="1466"/>
      <c r="T150" s="1742">
        <f t="shared" ref="T150" si="41">+T146</f>
        <v>42035</v>
      </c>
      <c r="U150" s="1465"/>
      <c r="V150" s="1465"/>
      <c r="W150" s="1738"/>
    </row>
    <row r="151" spans="1:41" s="1755" customFormat="1">
      <c r="B151" s="1768" t="s">
        <v>1982</v>
      </c>
      <c r="C151" s="1749"/>
      <c r="D151" s="1749"/>
      <c r="E151" s="1749"/>
      <c r="F151" s="1749"/>
      <c r="G151" s="1749"/>
      <c r="H151" s="1749"/>
      <c r="I151" s="1749"/>
      <c r="J151" s="1749"/>
      <c r="K151" s="1749"/>
      <c r="L151" s="1751">
        <v>24.963010550657611</v>
      </c>
      <c r="M151" s="1749"/>
      <c r="N151" s="1749"/>
      <c r="O151" s="1749"/>
      <c r="P151" s="1749"/>
      <c r="Q151" s="1759">
        <v>19.71</v>
      </c>
      <c r="R151" s="1759">
        <v>19.71</v>
      </c>
      <c r="S151" s="1749"/>
      <c r="T151" s="1761">
        <v>29.88</v>
      </c>
      <c r="U151" s="1749"/>
      <c r="V151" s="1749"/>
      <c r="W151" s="1754">
        <f t="shared" si="38"/>
        <v>94.263010550657611</v>
      </c>
      <c r="X151" s="1487"/>
      <c r="Y151" s="1487"/>
      <c r="Z151" s="1487"/>
      <c r="AA151" s="1487"/>
      <c r="AB151" s="1487"/>
      <c r="AC151" s="1487"/>
      <c r="AD151" s="1487"/>
      <c r="AE151" s="1487"/>
      <c r="AF151" s="1487"/>
      <c r="AG151" s="1487"/>
      <c r="AH151" s="1487"/>
      <c r="AI151" s="1487"/>
      <c r="AJ151" s="1487"/>
      <c r="AK151" s="1487"/>
      <c r="AL151" s="1487"/>
      <c r="AM151" s="1487"/>
      <c r="AN151" s="1487"/>
      <c r="AO151" s="1487"/>
    </row>
    <row r="152" spans="1:41">
      <c r="A152">
        <v>35</v>
      </c>
      <c r="B152" s="1479" t="s">
        <v>2335</v>
      </c>
      <c r="C152" s="1530"/>
      <c r="D152" s="1530"/>
      <c r="E152" s="1530"/>
      <c r="F152" s="1530"/>
      <c r="G152" s="1530"/>
      <c r="H152" s="1530"/>
      <c r="I152" s="1460"/>
      <c r="J152" s="1460"/>
      <c r="K152" s="1460"/>
      <c r="L152" s="1461"/>
      <c r="M152" s="1460"/>
      <c r="N152" s="1460"/>
      <c r="O152" s="1465"/>
      <c r="P152" s="1465"/>
      <c r="Q152" s="1465"/>
      <c r="R152" s="1465"/>
      <c r="S152" s="1465"/>
      <c r="T152" s="1465"/>
      <c r="U152" s="1465"/>
      <c r="V152" s="1465"/>
      <c r="W152" s="1738"/>
    </row>
    <row r="153" spans="1:41">
      <c r="B153" s="1137" t="s">
        <v>1981</v>
      </c>
      <c r="C153" s="1530"/>
      <c r="D153" s="1530"/>
      <c r="E153" s="1530"/>
      <c r="F153" s="1530"/>
      <c r="G153" s="1530"/>
      <c r="H153" s="1530"/>
      <c r="I153" s="1460"/>
      <c r="J153" s="1460"/>
      <c r="K153" s="1460"/>
      <c r="L153" s="1461">
        <f t="shared" ref="L153" si="42">+L150+1</f>
        <v>42026</v>
      </c>
      <c r="M153" s="1460"/>
      <c r="N153" s="1460"/>
      <c r="O153" s="1465"/>
      <c r="P153" s="1465"/>
      <c r="Q153" s="1742">
        <f>+Q150+1</f>
        <v>42027</v>
      </c>
      <c r="R153" s="1742">
        <f>+R150+1</f>
        <v>42027</v>
      </c>
      <c r="S153" s="1466">
        <v>42005</v>
      </c>
      <c r="T153" s="1465"/>
      <c r="U153" s="1465"/>
      <c r="V153" s="1465"/>
      <c r="W153" s="1738"/>
    </row>
    <row r="154" spans="1:41">
      <c r="B154" s="1136" t="s">
        <v>1951</v>
      </c>
      <c r="C154" s="1530"/>
      <c r="D154" s="1530"/>
      <c r="E154" s="1530"/>
      <c r="F154" s="1530"/>
      <c r="G154" s="1530"/>
      <c r="H154" s="1530"/>
      <c r="I154" s="1460"/>
      <c r="J154" s="1460"/>
      <c r="K154" s="1460"/>
      <c r="L154" s="1461">
        <f>+L153+7</f>
        <v>42033</v>
      </c>
      <c r="M154" s="1460"/>
      <c r="N154" s="1460"/>
      <c r="O154" s="1465"/>
      <c r="P154" s="1465"/>
      <c r="Q154" s="1742">
        <f>+Q153+5</f>
        <v>42032</v>
      </c>
      <c r="R154" s="1742">
        <f>+R153+5</f>
        <v>42032</v>
      </c>
      <c r="S154" s="1466">
        <f>+S153+3</f>
        <v>42008</v>
      </c>
      <c r="T154" s="1465"/>
      <c r="U154" s="1465"/>
      <c r="V154" s="1465"/>
      <c r="W154" s="1738"/>
    </row>
    <row r="155" spans="1:41" s="1755" customFormat="1">
      <c r="B155" s="1750" t="s">
        <v>2187</v>
      </c>
      <c r="C155" s="1749"/>
      <c r="D155" s="1749"/>
      <c r="E155" s="1749"/>
      <c r="F155" s="1749"/>
      <c r="G155" s="1749"/>
      <c r="H155" s="1749"/>
      <c r="I155" s="1749"/>
      <c r="J155" s="1749"/>
      <c r="K155" s="1749"/>
      <c r="L155" s="1751">
        <v>598.426953750542</v>
      </c>
      <c r="M155" s="1749"/>
      <c r="N155" s="1749"/>
      <c r="O155" s="1749"/>
      <c r="P155" s="1749"/>
      <c r="Q155" s="1759">
        <f>304.81+347.07</f>
        <v>651.88</v>
      </c>
      <c r="R155" s="1759">
        <f>304.81+347.07</f>
        <v>651.88</v>
      </c>
      <c r="S155" s="1749">
        <v>721.4</v>
      </c>
      <c r="T155" s="1749"/>
      <c r="U155" s="1749"/>
      <c r="V155" s="1749"/>
      <c r="W155" s="1754">
        <f t="shared" si="38"/>
        <v>2623.5869537505423</v>
      </c>
      <c r="X155" s="1487"/>
      <c r="Y155" s="1487"/>
      <c r="Z155" s="1487"/>
      <c r="AA155" s="1487"/>
      <c r="AB155" s="1487"/>
      <c r="AC155" s="1487"/>
      <c r="AD155" s="1487"/>
      <c r="AE155" s="1487"/>
      <c r="AF155" s="1487"/>
      <c r="AG155" s="1487"/>
      <c r="AH155" s="1487"/>
      <c r="AI155" s="1487"/>
      <c r="AJ155" s="1487"/>
      <c r="AK155" s="1487"/>
      <c r="AL155" s="1487"/>
      <c r="AM155" s="1487"/>
      <c r="AN155" s="1487"/>
      <c r="AO155" s="1487"/>
    </row>
    <row r="156" spans="1:41">
      <c r="A156">
        <v>36</v>
      </c>
      <c r="B156" s="1479" t="s">
        <v>2336</v>
      </c>
      <c r="C156" s="1530"/>
      <c r="D156" s="1530"/>
      <c r="E156" s="1530"/>
      <c r="F156" s="1530"/>
      <c r="G156" s="1530"/>
      <c r="H156" s="1530"/>
      <c r="I156" s="1460"/>
      <c r="J156" s="1460"/>
      <c r="K156" s="1460"/>
      <c r="L156" s="1461"/>
      <c r="M156" s="1460"/>
      <c r="N156" s="1460"/>
      <c r="O156" s="1465"/>
      <c r="P156" s="1465"/>
      <c r="Q156" s="1465"/>
      <c r="R156" s="1465"/>
      <c r="S156" s="1465"/>
      <c r="T156" s="1465"/>
      <c r="U156" s="1465"/>
      <c r="V156" s="1465"/>
      <c r="W156" s="1738"/>
    </row>
    <row r="157" spans="1:41">
      <c r="B157" s="1137" t="s">
        <v>1981</v>
      </c>
      <c r="C157" s="1530"/>
      <c r="D157" s="1530"/>
      <c r="E157" s="1530"/>
      <c r="F157" s="1530"/>
      <c r="G157" s="1530"/>
      <c r="H157" s="1530"/>
      <c r="I157" s="1460"/>
      <c r="J157" s="1460"/>
      <c r="K157" s="1460"/>
      <c r="L157" s="1461">
        <f t="shared" ref="L157" si="43">+L153+2</f>
        <v>42028</v>
      </c>
      <c r="M157" s="1460"/>
      <c r="N157" s="1460"/>
      <c r="O157" s="1465"/>
      <c r="P157" s="1465"/>
      <c r="Q157" s="1742">
        <f>+Q153+2</f>
        <v>42029</v>
      </c>
      <c r="R157" s="1742">
        <f>+R153+2</f>
        <v>42029</v>
      </c>
      <c r="S157" s="1466">
        <f>+S154+1</f>
        <v>42009</v>
      </c>
      <c r="T157" s="1465"/>
      <c r="U157" s="1465"/>
      <c r="V157" s="1465"/>
      <c r="W157" s="1738"/>
    </row>
    <row r="158" spans="1:41">
      <c r="B158" s="1136" t="s">
        <v>1951</v>
      </c>
      <c r="C158" s="1530"/>
      <c r="D158" s="1530"/>
      <c r="E158" s="1530"/>
      <c r="F158" s="1530"/>
      <c r="G158" s="1530"/>
      <c r="H158" s="1530"/>
      <c r="I158" s="1460"/>
      <c r="J158" s="1460"/>
      <c r="K158" s="1460"/>
      <c r="L158" s="1461">
        <f>+L157+6</f>
        <v>42034</v>
      </c>
      <c r="M158" s="1460"/>
      <c r="N158" s="1460"/>
      <c r="O158" s="1465"/>
      <c r="P158" s="1465"/>
      <c r="Q158" s="1742">
        <f>+Q157+4</f>
        <v>42033</v>
      </c>
      <c r="R158" s="1742">
        <f>+R157+4</f>
        <v>42033</v>
      </c>
      <c r="S158" s="1466">
        <f>+S157+5</f>
        <v>42014</v>
      </c>
      <c r="T158" s="1465"/>
      <c r="U158" s="1465"/>
      <c r="V158" s="1465"/>
      <c r="W158" s="1738"/>
    </row>
    <row r="159" spans="1:41" s="1755" customFormat="1">
      <c r="B159" s="1750" t="s">
        <v>2186</v>
      </c>
      <c r="C159" s="1749"/>
      <c r="D159" s="1749"/>
      <c r="E159" s="1749"/>
      <c r="F159" s="1749"/>
      <c r="G159" s="1749"/>
      <c r="H159" s="1749"/>
      <c r="I159" s="1749"/>
      <c r="J159" s="1749"/>
      <c r="K159" s="1749"/>
      <c r="L159" s="1759">
        <v>12440</v>
      </c>
      <c r="M159" s="1749"/>
      <c r="N159" s="1749"/>
      <c r="O159" s="1749"/>
      <c r="P159" s="1749"/>
      <c r="Q159" s="1759">
        <v>11585</v>
      </c>
      <c r="R159" s="1759">
        <v>11585</v>
      </c>
      <c r="S159" s="1749">
        <f>7888+4683+430</f>
        <v>13001</v>
      </c>
      <c r="T159" s="1749"/>
      <c r="U159" s="1749"/>
      <c r="V159" s="1749"/>
      <c r="W159" s="1754">
        <f t="shared" si="38"/>
        <v>48611</v>
      </c>
      <c r="X159" s="1487"/>
      <c r="Y159" s="1487"/>
      <c r="Z159" s="1487"/>
      <c r="AA159" s="1487"/>
      <c r="AB159" s="1487"/>
      <c r="AC159" s="1487"/>
      <c r="AD159" s="1487"/>
      <c r="AE159" s="1487"/>
      <c r="AF159" s="1487"/>
      <c r="AG159" s="1487"/>
      <c r="AH159" s="1487"/>
      <c r="AI159" s="1487"/>
      <c r="AJ159" s="1487"/>
      <c r="AK159" s="1487"/>
      <c r="AL159" s="1487"/>
      <c r="AM159" s="1487"/>
      <c r="AN159" s="1487"/>
      <c r="AO159" s="1487"/>
    </row>
    <row r="160" spans="1:41">
      <c r="A160">
        <v>37</v>
      </c>
      <c r="B160" s="1479" t="s">
        <v>2337</v>
      </c>
      <c r="C160" s="1530"/>
      <c r="D160" s="1530"/>
      <c r="E160" s="1530"/>
      <c r="F160" s="1530"/>
      <c r="G160" s="1530"/>
      <c r="H160" s="1530"/>
      <c r="I160" s="1460"/>
      <c r="J160" s="1460"/>
      <c r="K160" s="1460"/>
      <c r="L160" s="1461"/>
      <c r="M160" s="1460"/>
      <c r="N160" s="1460"/>
      <c r="O160" s="1465"/>
      <c r="P160" s="1465"/>
      <c r="Q160" s="1465"/>
      <c r="R160" s="1465"/>
      <c r="S160" s="1465"/>
      <c r="T160" s="1465"/>
      <c r="U160" s="1465"/>
      <c r="V160" s="1465"/>
      <c r="W160" s="1738"/>
    </row>
    <row r="161" spans="1:41">
      <c r="B161" s="1137" t="s">
        <v>1981</v>
      </c>
      <c r="C161" s="1530"/>
      <c r="D161" s="1530"/>
      <c r="E161" s="1530"/>
      <c r="F161" s="1530"/>
      <c r="G161" s="1530"/>
      <c r="H161" s="1530"/>
      <c r="I161" s="1460"/>
      <c r="J161" s="1460"/>
      <c r="K161" s="1460"/>
      <c r="L161" s="1461">
        <f t="shared" ref="L161" si="44">+L158+1</f>
        <v>42035</v>
      </c>
      <c r="M161" s="1460"/>
      <c r="N161" s="1460"/>
      <c r="O161" s="1465"/>
      <c r="P161" s="1465"/>
      <c r="Q161" s="1742">
        <f>+Q158+1</f>
        <v>42034</v>
      </c>
      <c r="R161" s="1742">
        <f>+R158+1</f>
        <v>42034</v>
      </c>
      <c r="S161" s="1466">
        <f>+S157+1</f>
        <v>42010</v>
      </c>
      <c r="T161" s="1465"/>
      <c r="U161" s="1465"/>
      <c r="V161" s="1465"/>
      <c r="W161" s="1738"/>
    </row>
    <row r="162" spans="1:41">
      <c r="B162" s="1136" t="s">
        <v>1951</v>
      </c>
      <c r="C162" s="1530"/>
      <c r="D162" s="1530"/>
      <c r="E162" s="1530"/>
      <c r="F162" s="1530"/>
      <c r="G162" s="1530"/>
      <c r="H162" s="1530"/>
      <c r="I162" s="1460"/>
      <c r="J162" s="1460"/>
      <c r="K162" s="1460"/>
      <c r="L162" s="1461">
        <f>+L161</f>
        <v>42035</v>
      </c>
      <c r="M162" s="1460"/>
      <c r="N162" s="1460"/>
      <c r="O162" s="1465"/>
      <c r="P162" s="1465"/>
      <c r="Q162" s="1742">
        <f>+Q161</f>
        <v>42034</v>
      </c>
      <c r="R162" s="1742">
        <f>+R161</f>
        <v>42034</v>
      </c>
      <c r="S162" s="1466">
        <f>+S161+4</f>
        <v>42014</v>
      </c>
      <c r="T162" s="1465"/>
      <c r="U162" s="1465"/>
      <c r="V162" s="1465"/>
      <c r="W162" s="1738"/>
    </row>
    <row r="163" spans="1:41" s="1755" customFormat="1">
      <c r="B163" s="1750" t="s">
        <v>1982</v>
      </c>
      <c r="C163" s="1749"/>
      <c r="D163" s="1749"/>
      <c r="E163" s="1749"/>
      <c r="F163" s="1749"/>
      <c r="G163" s="1749"/>
      <c r="H163" s="1749"/>
      <c r="I163" s="1749"/>
      <c r="J163" s="1749"/>
      <c r="K163" s="1749"/>
      <c r="L163" s="1751">
        <v>70.515874403815587</v>
      </c>
      <c r="M163" s="1749"/>
      <c r="N163" s="1749"/>
      <c r="O163" s="1749"/>
      <c r="P163" s="1749"/>
      <c r="Q163" s="1759">
        <f>29.73+39.32</f>
        <v>69.05</v>
      </c>
      <c r="R163" s="1759">
        <f>29.73+39.32</f>
        <v>69.05</v>
      </c>
      <c r="S163" s="1749">
        <v>74.31</v>
      </c>
      <c r="T163" s="1749"/>
      <c r="U163" s="1749"/>
      <c r="V163" s="1749"/>
      <c r="W163" s="1754">
        <f t="shared" si="38"/>
        <v>282.92587440381561</v>
      </c>
      <c r="X163" s="1487"/>
      <c r="Y163" s="1487"/>
      <c r="Z163" s="1487"/>
      <c r="AA163" s="1487"/>
      <c r="AB163" s="1487"/>
      <c r="AC163" s="1487"/>
      <c r="AD163" s="1487"/>
      <c r="AE163" s="1487"/>
      <c r="AF163" s="1487"/>
      <c r="AG163" s="1487"/>
      <c r="AH163" s="1487"/>
      <c r="AI163" s="1487"/>
      <c r="AJ163" s="1487"/>
      <c r="AK163" s="1487"/>
      <c r="AL163" s="1487"/>
      <c r="AM163" s="1487"/>
      <c r="AN163" s="1487"/>
      <c r="AO163" s="1487"/>
    </row>
    <row r="164" spans="1:41">
      <c r="A164">
        <v>38</v>
      </c>
      <c r="B164" s="1745" t="s">
        <v>2339</v>
      </c>
      <c r="C164" s="1626"/>
      <c r="D164" s="1626"/>
      <c r="E164" s="1626"/>
      <c r="F164" s="1626"/>
      <c r="G164" s="1626"/>
      <c r="H164" s="1626"/>
      <c r="I164" s="1736"/>
      <c r="J164" s="1736"/>
      <c r="K164" s="1736"/>
      <c r="L164" s="1736"/>
      <c r="M164" s="1736"/>
      <c r="N164" s="1722"/>
      <c r="O164" s="1626"/>
      <c r="P164" s="1736"/>
      <c r="Q164" s="1723"/>
      <c r="R164" s="1723"/>
      <c r="S164" s="1465"/>
      <c r="T164" s="1723"/>
      <c r="U164" s="1723"/>
      <c r="V164" s="1723"/>
      <c r="W164" s="1738"/>
    </row>
    <row r="165" spans="1:41">
      <c r="B165" s="1746" t="s">
        <v>1981</v>
      </c>
      <c r="C165" s="1626"/>
      <c r="D165" s="1626"/>
      <c r="E165" s="1626"/>
      <c r="F165" s="1626"/>
      <c r="G165" s="1626"/>
      <c r="H165" s="1626"/>
      <c r="I165" s="1736"/>
      <c r="J165" s="1736"/>
      <c r="K165" s="1736"/>
      <c r="L165" s="1736"/>
      <c r="M165" s="1736"/>
      <c r="N165" s="1722"/>
      <c r="O165" s="1626"/>
      <c r="P165" s="1736"/>
      <c r="Q165" s="1723"/>
      <c r="R165" s="1723"/>
      <c r="S165" s="1466">
        <f>+S162+1</f>
        <v>42015</v>
      </c>
      <c r="T165" s="1723"/>
      <c r="U165" s="1723"/>
      <c r="V165" s="1723"/>
      <c r="W165" s="1738"/>
    </row>
    <row r="166" spans="1:41">
      <c r="B166" s="1747" t="s">
        <v>1951</v>
      </c>
      <c r="C166" s="1626"/>
      <c r="D166" s="1626"/>
      <c r="E166" s="1626"/>
      <c r="F166" s="1626"/>
      <c r="G166" s="1626"/>
      <c r="H166" s="1626"/>
      <c r="I166" s="1736"/>
      <c r="J166" s="1736"/>
      <c r="K166" s="1736"/>
      <c r="L166" s="1736"/>
      <c r="M166" s="1736"/>
      <c r="N166" s="1722"/>
      <c r="O166" s="1626"/>
      <c r="P166" s="1736"/>
      <c r="Q166" s="1723"/>
      <c r="R166" s="1723"/>
      <c r="S166" s="1466">
        <f>+S165+4</f>
        <v>42019</v>
      </c>
      <c r="T166" s="1723"/>
      <c r="U166" s="1723"/>
      <c r="V166" s="1723"/>
      <c r="W166" s="1738"/>
    </row>
    <row r="167" spans="1:41" s="1755" customFormat="1">
      <c r="B167" s="1769" t="s">
        <v>2186</v>
      </c>
      <c r="C167" s="1770"/>
      <c r="D167" s="1770"/>
      <c r="E167" s="1770"/>
      <c r="F167" s="1770"/>
      <c r="G167" s="1770"/>
      <c r="H167" s="1770"/>
      <c r="I167" s="1771"/>
      <c r="J167" s="1771"/>
      <c r="K167" s="1771"/>
      <c r="L167" s="1771"/>
      <c r="M167" s="1771"/>
      <c r="N167" s="1771"/>
      <c r="O167" s="1770"/>
      <c r="P167" s="1771"/>
      <c r="Q167" s="1771"/>
      <c r="R167" s="1771"/>
      <c r="S167" s="1772">
        <v>8230</v>
      </c>
      <c r="T167" s="1771"/>
      <c r="U167" s="1771"/>
      <c r="V167" s="1771"/>
      <c r="W167" s="1754">
        <f t="shared" si="38"/>
        <v>8230</v>
      </c>
      <c r="X167" s="1487"/>
      <c r="Y167" s="1487"/>
      <c r="Z167" s="1487"/>
      <c r="AA167" s="1487"/>
      <c r="AB167" s="1487"/>
      <c r="AC167" s="1487"/>
      <c r="AD167" s="1487"/>
      <c r="AE167" s="1487"/>
      <c r="AF167" s="1487"/>
      <c r="AG167" s="1487"/>
      <c r="AH167" s="1487"/>
      <c r="AI167" s="1487"/>
      <c r="AJ167" s="1487"/>
      <c r="AK167" s="1487"/>
      <c r="AL167" s="1487"/>
      <c r="AM167" s="1487"/>
      <c r="AN167" s="1487"/>
      <c r="AO167" s="1487"/>
    </row>
    <row r="168" spans="1:41">
      <c r="A168">
        <v>39</v>
      </c>
      <c r="B168" s="1748" t="s">
        <v>2340</v>
      </c>
      <c r="C168" s="1626"/>
      <c r="D168" s="1626"/>
      <c r="E168" s="1626"/>
      <c r="F168" s="1626"/>
      <c r="G168" s="1626"/>
      <c r="H168" s="1626"/>
      <c r="I168" s="1736"/>
      <c r="J168" s="1736"/>
      <c r="K168" s="1736"/>
      <c r="L168" s="1736"/>
      <c r="M168" s="1736"/>
      <c r="N168" s="1722"/>
      <c r="O168" s="1626"/>
      <c r="P168" s="1736"/>
      <c r="Q168" s="1723"/>
      <c r="R168" s="1723"/>
      <c r="S168" s="1465"/>
      <c r="T168" s="1723"/>
      <c r="U168" s="1723"/>
      <c r="V168" s="1723"/>
      <c r="W168" s="1738"/>
    </row>
    <row r="169" spans="1:41">
      <c r="B169" s="1746" t="s">
        <v>1981</v>
      </c>
      <c r="C169" s="1626"/>
      <c r="D169" s="1626"/>
      <c r="E169" s="1626"/>
      <c r="F169" s="1626"/>
      <c r="G169" s="1626"/>
      <c r="H169" s="1626"/>
      <c r="I169" s="1736"/>
      <c r="J169" s="1736"/>
      <c r="K169" s="1736"/>
      <c r="L169" s="1736"/>
      <c r="M169" s="1736"/>
      <c r="N169" s="1722"/>
      <c r="O169" s="1626"/>
      <c r="P169" s="1736"/>
      <c r="Q169" s="1723"/>
      <c r="R169" s="1723"/>
      <c r="S169" s="1466">
        <f>+S165+1</f>
        <v>42016</v>
      </c>
      <c r="T169" s="1723"/>
      <c r="U169" s="1723"/>
      <c r="V169" s="1723"/>
      <c r="W169" s="1738"/>
    </row>
    <row r="170" spans="1:41">
      <c r="B170" s="1747" t="s">
        <v>1951</v>
      </c>
      <c r="C170" s="1626"/>
      <c r="D170" s="1626"/>
      <c r="E170" s="1626"/>
      <c r="F170" s="1626"/>
      <c r="G170" s="1626"/>
      <c r="H170" s="1626"/>
      <c r="I170" s="1736"/>
      <c r="J170" s="1736"/>
      <c r="K170" s="1736"/>
      <c r="L170" s="1736"/>
      <c r="M170" s="1736"/>
      <c r="N170" s="1722"/>
      <c r="O170" s="1626"/>
      <c r="P170" s="1736"/>
      <c r="Q170" s="1723"/>
      <c r="R170" s="1723"/>
      <c r="S170" s="1466">
        <f>+S169+5</f>
        <v>42021</v>
      </c>
      <c r="T170" s="1723"/>
      <c r="U170" s="1723"/>
      <c r="V170" s="1723"/>
      <c r="W170" s="1738"/>
    </row>
    <row r="171" spans="1:41" s="1755" customFormat="1">
      <c r="B171" s="1769" t="s">
        <v>2187</v>
      </c>
      <c r="C171" s="1770"/>
      <c r="D171" s="1770"/>
      <c r="E171" s="1770"/>
      <c r="F171" s="1770"/>
      <c r="G171" s="1770"/>
      <c r="H171" s="1770"/>
      <c r="I171" s="1771"/>
      <c r="J171" s="1771"/>
      <c r="K171" s="1771"/>
      <c r="L171" s="1771"/>
      <c r="M171" s="1771"/>
      <c r="N171" s="1771"/>
      <c r="O171" s="1770"/>
      <c r="P171" s="1771"/>
      <c r="Q171" s="1771"/>
      <c r="R171" s="1771"/>
      <c r="S171" s="1749">
        <v>214.02</v>
      </c>
      <c r="T171" s="1771"/>
      <c r="U171" s="1771"/>
      <c r="V171" s="1771"/>
      <c r="W171" s="1754">
        <f t="shared" si="38"/>
        <v>214.02</v>
      </c>
      <c r="X171" s="1487"/>
      <c r="Y171" s="1487"/>
      <c r="Z171" s="1487"/>
      <c r="AA171" s="1487"/>
      <c r="AB171" s="1487"/>
      <c r="AC171" s="1487"/>
      <c r="AD171" s="1487"/>
      <c r="AE171" s="1487"/>
      <c r="AF171" s="1487"/>
      <c r="AG171" s="1487"/>
      <c r="AH171" s="1487"/>
      <c r="AI171" s="1487"/>
      <c r="AJ171" s="1487"/>
      <c r="AK171" s="1487"/>
      <c r="AL171" s="1487"/>
      <c r="AM171" s="1487"/>
      <c r="AN171" s="1487"/>
      <c r="AO171" s="1487"/>
    </row>
    <row r="172" spans="1:41">
      <c r="A172">
        <v>40</v>
      </c>
      <c r="B172" s="1745" t="s">
        <v>2341</v>
      </c>
      <c r="C172" s="1626"/>
      <c r="D172" s="1626"/>
      <c r="E172" s="1626"/>
      <c r="F172" s="1626"/>
      <c r="G172" s="1626"/>
      <c r="H172" s="1626"/>
      <c r="I172" s="1736"/>
      <c r="J172" s="1736"/>
      <c r="K172" s="1736"/>
      <c r="L172" s="1736"/>
      <c r="M172" s="1736"/>
      <c r="N172" s="1722"/>
      <c r="O172" s="1626"/>
      <c r="P172" s="1736"/>
      <c r="Q172" s="1723"/>
      <c r="R172" s="1723"/>
      <c r="S172" s="1465"/>
      <c r="T172" s="1723"/>
      <c r="U172" s="1723"/>
      <c r="V172" s="1723"/>
      <c r="W172" s="1738"/>
    </row>
    <row r="173" spans="1:41">
      <c r="B173" s="1746" t="s">
        <v>1981</v>
      </c>
      <c r="C173" s="1626"/>
      <c r="D173" s="1626"/>
      <c r="E173" s="1626"/>
      <c r="F173" s="1626"/>
      <c r="G173" s="1626"/>
      <c r="H173" s="1626"/>
      <c r="I173" s="1736"/>
      <c r="J173" s="1736"/>
      <c r="K173" s="1736"/>
      <c r="L173" s="1736"/>
      <c r="M173" s="1736"/>
      <c r="N173" s="1722"/>
      <c r="O173" s="1626"/>
      <c r="P173" s="1736"/>
      <c r="Q173" s="1723"/>
      <c r="R173" s="1723"/>
      <c r="S173" s="1466">
        <f>+S169</f>
        <v>42016</v>
      </c>
      <c r="T173" s="1723"/>
      <c r="U173" s="1723"/>
      <c r="V173" s="1723"/>
      <c r="W173" s="1738"/>
    </row>
    <row r="174" spans="1:41">
      <c r="B174" s="1747" t="s">
        <v>1951</v>
      </c>
      <c r="C174" s="1626"/>
      <c r="D174" s="1626"/>
      <c r="E174" s="1626"/>
      <c r="F174" s="1626"/>
      <c r="G174" s="1626"/>
      <c r="H174" s="1626"/>
      <c r="I174" s="1736"/>
      <c r="J174" s="1736"/>
      <c r="K174" s="1736"/>
      <c r="L174" s="1736"/>
      <c r="M174" s="1736"/>
      <c r="N174" s="1722"/>
      <c r="O174" s="1626"/>
      <c r="P174" s="1736"/>
      <c r="Q174" s="1723"/>
      <c r="R174" s="1723"/>
      <c r="S174" s="1466">
        <f>+S173+5</f>
        <v>42021</v>
      </c>
      <c r="T174" s="1723"/>
      <c r="U174" s="1723"/>
      <c r="V174" s="1723"/>
      <c r="W174" s="1738"/>
    </row>
    <row r="175" spans="1:41" s="1755" customFormat="1">
      <c r="B175" s="1769" t="s">
        <v>1982</v>
      </c>
      <c r="C175" s="1770"/>
      <c r="D175" s="1770"/>
      <c r="E175" s="1770"/>
      <c r="F175" s="1770"/>
      <c r="G175" s="1770"/>
      <c r="H175" s="1770"/>
      <c r="I175" s="1771"/>
      <c r="J175" s="1771"/>
      <c r="K175" s="1771"/>
      <c r="L175" s="1771"/>
      <c r="M175" s="1771"/>
      <c r="N175" s="1771"/>
      <c r="O175" s="1770"/>
      <c r="P175" s="1771"/>
      <c r="Q175" s="1771"/>
      <c r="R175" s="1771"/>
      <c r="S175" s="1749">
        <v>22.19</v>
      </c>
      <c r="T175" s="1771"/>
      <c r="U175" s="1771"/>
      <c r="V175" s="1771"/>
      <c r="W175" s="1754">
        <f t="shared" si="38"/>
        <v>22.19</v>
      </c>
      <c r="X175" s="1487"/>
      <c r="Y175" s="1487"/>
      <c r="Z175" s="1487"/>
      <c r="AA175" s="1487"/>
      <c r="AB175" s="1487"/>
      <c r="AC175" s="1487"/>
      <c r="AD175" s="1487"/>
      <c r="AE175" s="1487"/>
      <c r="AF175" s="1487"/>
      <c r="AG175" s="1487"/>
      <c r="AH175" s="1487"/>
      <c r="AI175" s="1487"/>
      <c r="AJ175" s="1487"/>
      <c r="AK175" s="1487"/>
      <c r="AL175" s="1487"/>
      <c r="AM175" s="1487"/>
      <c r="AN175" s="1487"/>
      <c r="AO175" s="1487"/>
    </row>
    <row r="176" spans="1:41">
      <c r="A176">
        <v>41</v>
      </c>
      <c r="B176" s="1748" t="s">
        <v>2342</v>
      </c>
      <c r="C176" s="1626"/>
      <c r="D176" s="1626"/>
      <c r="E176" s="1626"/>
      <c r="F176" s="1626"/>
      <c r="G176" s="1626"/>
      <c r="H176" s="1626"/>
      <c r="I176" s="1736"/>
      <c r="J176" s="1736"/>
      <c r="K176" s="1736"/>
      <c r="L176" s="1736"/>
      <c r="M176" s="1736"/>
      <c r="N176" s="1722"/>
      <c r="O176" s="1626"/>
      <c r="P176" s="1736"/>
      <c r="Q176" s="1723"/>
      <c r="R176" s="1723"/>
      <c r="S176" s="1465"/>
      <c r="T176" s="1723"/>
      <c r="U176" s="1723"/>
      <c r="V176" s="1723"/>
      <c r="W176" s="1738"/>
    </row>
    <row r="177" spans="1:41">
      <c r="B177" s="1746" t="s">
        <v>1981</v>
      </c>
      <c r="C177" s="1626"/>
      <c r="D177" s="1626"/>
      <c r="E177" s="1626"/>
      <c r="F177" s="1626"/>
      <c r="G177" s="1626"/>
      <c r="H177" s="1626"/>
      <c r="I177" s="1736"/>
      <c r="J177" s="1736"/>
      <c r="K177" s="1736"/>
      <c r="L177" s="1736"/>
      <c r="M177" s="1736"/>
      <c r="N177" s="1722"/>
      <c r="O177" s="1626"/>
      <c r="P177" s="1736"/>
      <c r="Q177" s="1723"/>
      <c r="R177" s="1723"/>
      <c r="S177" s="1466">
        <f>+S174+1</f>
        <v>42022</v>
      </c>
      <c r="T177" s="1723"/>
      <c r="U177" s="1723"/>
      <c r="V177" s="1723"/>
      <c r="W177" s="1738"/>
    </row>
    <row r="178" spans="1:41">
      <c r="B178" s="1747" t="s">
        <v>1951</v>
      </c>
      <c r="C178" s="1626"/>
      <c r="D178" s="1626"/>
      <c r="E178" s="1626"/>
      <c r="F178" s="1626"/>
      <c r="G178" s="1626"/>
      <c r="H178" s="1626"/>
      <c r="I178" s="1736"/>
      <c r="J178" s="1736"/>
      <c r="K178" s="1736"/>
      <c r="L178" s="1736"/>
      <c r="M178" s="1736"/>
      <c r="N178" s="1722"/>
      <c r="O178" s="1626"/>
      <c r="P178" s="1736"/>
      <c r="Q178" s="1723"/>
      <c r="R178" s="1723"/>
      <c r="S178" s="1466">
        <f>+S177+5</f>
        <v>42027</v>
      </c>
      <c r="T178" s="1723"/>
      <c r="U178" s="1723"/>
      <c r="V178" s="1723"/>
      <c r="W178" s="1738"/>
    </row>
    <row r="179" spans="1:41" s="1755" customFormat="1">
      <c r="B179" s="1769" t="s">
        <v>2187</v>
      </c>
      <c r="C179" s="1770"/>
      <c r="D179" s="1770"/>
      <c r="E179" s="1770"/>
      <c r="F179" s="1770"/>
      <c r="G179" s="1770"/>
      <c r="H179" s="1770"/>
      <c r="I179" s="1771"/>
      <c r="J179" s="1771"/>
      <c r="K179" s="1771"/>
      <c r="L179" s="1771"/>
      <c r="M179" s="1771"/>
      <c r="N179" s="1771"/>
      <c r="O179" s="1770"/>
      <c r="P179" s="1771"/>
      <c r="Q179" s="1771"/>
      <c r="R179" s="1771"/>
      <c r="S179" s="1749">
        <v>721.4</v>
      </c>
      <c r="T179" s="1771"/>
      <c r="U179" s="1771"/>
      <c r="V179" s="1771"/>
      <c r="W179" s="1754">
        <f t="shared" si="38"/>
        <v>721.4</v>
      </c>
      <c r="X179" s="1487"/>
      <c r="Y179" s="1487"/>
      <c r="Z179" s="1487"/>
      <c r="AA179" s="1487"/>
      <c r="AB179" s="1487"/>
      <c r="AC179" s="1487"/>
      <c r="AD179" s="1487"/>
      <c r="AE179" s="1487"/>
      <c r="AF179" s="1487"/>
      <c r="AG179" s="1487"/>
      <c r="AH179" s="1487"/>
      <c r="AI179" s="1487"/>
      <c r="AJ179" s="1487"/>
      <c r="AK179" s="1487"/>
      <c r="AL179" s="1487"/>
      <c r="AM179" s="1487"/>
      <c r="AN179" s="1487"/>
      <c r="AO179" s="1487"/>
    </row>
    <row r="180" spans="1:41">
      <c r="A180">
        <v>42</v>
      </c>
      <c r="B180" s="1748" t="s">
        <v>2343</v>
      </c>
      <c r="C180" s="1626"/>
      <c r="D180" s="1626"/>
      <c r="E180" s="1626"/>
      <c r="F180" s="1626"/>
      <c r="G180" s="1626"/>
      <c r="H180" s="1626"/>
      <c r="I180" s="1736"/>
      <c r="J180" s="1736"/>
      <c r="K180" s="1736"/>
      <c r="L180" s="1736"/>
      <c r="M180" s="1736"/>
      <c r="N180" s="1722"/>
      <c r="O180" s="1626"/>
      <c r="P180" s="1736"/>
      <c r="Q180" s="1723"/>
      <c r="R180" s="1723"/>
      <c r="S180" s="1465"/>
      <c r="T180" s="1723"/>
      <c r="U180" s="1723"/>
      <c r="V180" s="1723"/>
      <c r="W180" s="1738"/>
    </row>
    <row r="181" spans="1:41">
      <c r="B181" s="1746" t="s">
        <v>1981</v>
      </c>
      <c r="C181" s="1626"/>
      <c r="D181" s="1626"/>
      <c r="E181" s="1626"/>
      <c r="F181" s="1626"/>
      <c r="G181" s="1626"/>
      <c r="H181" s="1626"/>
      <c r="I181" s="1736"/>
      <c r="J181" s="1736"/>
      <c r="K181" s="1736"/>
      <c r="L181" s="1736"/>
      <c r="M181" s="1736"/>
      <c r="N181" s="1722"/>
      <c r="O181" s="1626"/>
      <c r="P181" s="1736"/>
      <c r="Q181" s="1723"/>
      <c r="R181" s="1723"/>
      <c r="S181" s="1466">
        <f>+S177+1</f>
        <v>42023</v>
      </c>
      <c r="T181" s="1723"/>
      <c r="U181" s="1723"/>
      <c r="V181" s="1723"/>
      <c r="W181" s="1738"/>
    </row>
    <row r="182" spans="1:41">
      <c r="B182" s="1747" t="s">
        <v>1951</v>
      </c>
      <c r="C182" s="1626"/>
      <c r="D182" s="1626"/>
      <c r="E182" s="1626"/>
      <c r="F182" s="1626"/>
      <c r="G182" s="1626"/>
      <c r="H182" s="1626"/>
      <c r="I182" s="1736"/>
      <c r="J182" s="1736"/>
      <c r="K182" s="1736"/>
      <c r="L182" s="1736"/>
      <c r="M182" s="1736"/>
      <c r="N182" s="1722"/>
      <c r="O182" s="1626"/>
      <c r="P182" s="1736"/>
      <c r="Q182" s="1723"/>
      <c r="R182" s="1723"/>
      <c r="S182" s="1466">
        <f>+S181+5</f>
        <v>42028</v>
      </c>
      <c r="T182" s="1723"/>
      <c r="U182" s="1723"/>
      <c r="V182" s="1723"/>
      <c r="W182" s="1738"/>
    </row>
    <row r="183" spans="1:41" s="1755" customFormat="1">
      <c r="B183" s="1769" t="s">
        <v>2186</v>
      </c>
      <c r="C183" s="1770"/>
      <c r="D183" s="1770"/>
      <c r="E183" s="1770"/>
      <c r="F183" s="1770"/>
      <c r="G183" s="1770"/>
      <c r="H183" s="1770"/>
      <c r="I183" s="1771"/>
      <c r="J183" s="1771"/>
      <c r="K183" s="1771"/>
      <c r="L183" s="1771"/>
      <c r="M183" s="1771"/>
      <c r="N183" s="1771"/>
      <c r="O183" s="1770"/>
      <c r="P183" s="1771"/>
      <c r="Q183" s="1771"/>
      <c r="R183" s="1771"/>
      <c r="S183" s="1749">
        <f>7888+4683+430</f>
        <v>13001</v>
      </c>
      <c r="T183" s="1771"/>
      <c r="U183" s="1771"/>
      <c r="V183" s="1771"/>
      <c r="W183" s="1754">
        <f t="shared" si="38"/>
        <v>13001</v>
      </c>
      <c r="X183" s="1487"/>
      <c r="Y183" s="1487"/>
      <c r="Z183" s="1487"/>
      <c r="AA183" s="1487"/>
      <c r="AB183" s="1487"/>
      <c r="AC183" s="1487"/>
      <c r="AD183" s="1487"/>
      <c r="AE183" s="1487"/>
      <c r="AF183" s="1487"/>
      <c r="AG183" s="1487"/>
      <c r="AH183" s="1487"/>
      <c r="AI183" s="1487"/>
      <c r="AJ183" s="1487"/>
      <c r="AK183" s="1487"/>
      <c r="AL183" s="1487"/>
      <c r="AM183" s="1487"/>
      <c r="AN183" s="1487"/>
      <c r="AO183" s="1487"/>
    </row>
    <row r="184" spans="1:41">
      <c r="A184">
        <v>43</v>
      </c>
      <c r="B184" s="1748" t="s">
        <v>2344</v>
      </c>
      <c r="C184" s="1626"/>
      <c r="D184" s="1626"/>
      <c r="E184" s="1626"/>
      <c r="F184" s="1626"/>
      <c r="G184" s="1626"/>
      <c r="H184" s="1626"/>
      <c r="I184" s="1736"/>
      <c r="J184" s="1736"/>
      <c r="K184" s="1736"/>
      <c r="L184" s="1736"/>
      <c r="M184" s="1736"/>
      <c r="N184" s="1722"/>
      <c r="O184" s="1626"/>
      <c r="P184" s="1736"/>
      <c r="Q184" s="1723"/>
      <c r="R184" s="1723"/>
      <c r="S184" s="1465"/>
      <c r="T184" s="1723"/>
      <c r="U184" s="1723"/>
      <c r="V184" s="1723"/>
      <c r="W184" s="1738"/>
    </row>
    <row r="185" spans="1:41">
      <c r="B185" s="1746" t="s">
        <v>1981</v>
      </c>
      <c r="C185" s="1626"/>
      <c r="D185" s="1626"/>
      <c r="E185" s="1626"/>
      <c r="F185" s="1626"/>
      <c r="G185" s="1626"/>
      <c r="H185" s="1626"/>
      <c r="I185" s="1736"/>
      <c r="J185" s="1736"/>
      <c r="K185" s="1736"/>
      <c r="L185" s="1736"/>
      <c r="M185" s="1736"/>
      <c r="N185" s="1722"/>
      <c r="O185" s="1626"/>
      <c r="P185" s="1736"/>
      <c r="Q185" s="1723"/>
      <c r="R185" s="1723"/>
      <c r="S185" s="1466">
        <f>+S182</f>
        <v>42028</v>
      </c>
      <c r="T185" s="1723"/>
      <c r="U185" s="1723"/>
      <c r="V185" s="1723"/>
      <c r="W185" s="1738"/>
    </row>
    <row r="186" spans="1:41">
      <c r="B186" s="1747" t="s">
        <v>1951</v>
      </c>
      <c r="C186" s="1626"/>
      <c r="D186" s="1626"/>
      <c r="E186" s="1626"/>
      <c r="F186" s="1626"/>
      <c r="G186" s="1626"/>
      <c r="H186" s="1626"/>
      <c r="I186" s="1736"/>
      <c r="J186" s="1736"/>
      <c r="K186" s="1736"/>
      <c r="L186" s="1736"/>
      <c r="M186" s="1736"/>
      <c r="N186" s="1722"/>
      <c r="O186" s="1626"/>
      <c r="P186" s="1736"/>
      <c r="Q186" s="1723"/>
      <c r="R186" s="1723"/>
      <c r="S186" s="1466">
        <f>+S185</f>
        <v>42028</v>
      </c>
      <c r="T186" s="1723"/>
      <c r="U186" s="1723"/>
      <c r="V186" s="1723"/>
      <c r="W186" s="1738"/>
    </row>
    <row r="187" spans="1:41" s="1755" customFormat="1">
      <c r="B187" s="1769" t="s">
        <v>1982</v>
      </c>
      <c r="C187" s="1770"/>
      <c r="D187" s="1770"/>
      <c r="E187" s="1770"/>
      <c r="F187" s="1770"/>
      <c r="G187" s="1770"/>
      <c r="H187" s="1770"/>
      <c r="I187" s="1771"/>
      <c r="J187" s="1771"/>
      <c r="K187" s="1771"/>
      <c r="L187" s="1771"/>
      <c r="M187" s="1771"/>
      <c r="N187" s="1771"/>
      <c r="O187" s="1770"/>
      <c r="P187" s="1771"/>
      <c r="Q187" s="1771"/>
      <c r="R187" s="1771"/>
      <c r="S187" s="1749">
        <v>74.31</v>
      </c>
      <c r="T187" s="1771"/>
      <c r="U187" s="1771"/>
      <c r="V187" s="1771"/>
      <c r="W187" s="1754">
        <f t="shared" si="38"/>
        <v>74.31</v>
      </c>
      <c r="X187" s="1487"/>
      <c r="Y187" s="1487"/>
      <c r="Z187" s="1487"/>
      <c r="AA187" s="1487"/>
      <c r="AB187" s="1487"/>
      <c r="AC187" s="1487"/>
      <c r="AD187" s="1487"/>
      <c r="AE187" s="1487"/>
      <c r="AF187" s="1487"/>
      <c r="AG187" s="1487"/>
      <c r="AH187" s="1487"/>
      <c r="AI187" s="1487"/>
      <c r="AJ187" s="1487"/>
      <c r="AK187" s="1487"/>
      <c r="AL187" s="1487"/>
      <c r="AM187" s="1487"/>
      <c r="AN187" s="1487"/>
      <c r="AO187" s="1487"/>
    </row>
    <row r="188" spans="1:41">
      <c r="A188">
        <v>44</v>
      </c>
      <c r="B188" s="1745" t="s">
        <v>2345</v>
      </c>
      <c r="C188" s="1626"/>
      <c r="D188" s="1626"/>
      <c r="E188" s="1626"/>
      <c r="F188" s="1626"/>
      <c r="G188" s="1626"/>
      <c r="H188" s="1626"/>
      <c r="I188" s="1736"/>
      <c r="J188" s="1736"/>
      <c r="K188" s="1736"/>
      <c r="L188" s="1736"/>
      <c r="M188" s="1736"/>
      <c r="N188" s="1722"/>
      <c r="O188" s="1626"/>
      <c r="P188" s="1736"/>
      <c r="Q188" s="1723"/>
      <c r="R188" s="1723"/>
      <c r="S188" s="1465"/>
      <c r="T188" s="1723"/>
      <c r="U188" s="1723"/>
      <c r="V188" s="1723"/>
      <c r="W188" s="1738"/>
    </row>
    <row r="189" spans="1:41">
      <c r="B189" s="1746" t="s">
        <v>1981</v>
      </c>
      <c r="C189" s="1626"/>
      <c r="D189" s="1626"/>
      <c r="E189" s="1626"/>
      <c r="F189" s="1626"/>
      <c r="G189" s="1626"/>
      <c r="H189" s="1626"/>
      <c r="I189" s="1736"/>
      <c r="J189" s="1736"/>
      <c r="K189" s="1736"/>
      <c r="L189" s="1736"/>
      <c r="M189" s="1736"/>
      <c r="N189" s="1722"/>
      <c r="O189" s="1626"/>
      <c r="P189" s="1736"/>
      <c r="Q189" s="1723"/>
      <c r="R189" s="1723"/>
      <c r="S189" s="1466">
        <f>+S186+1</f>
        <v>42029</v>
      </c>
      <c r="T189" s="1723"/>
      <c r="U189" s="1723"/>
      <c r="V189" s="1723"/>
      <c r="W189" s="1738"/>
    </row>
    <row r="190" spans="1:41">
      <c r="B190" s="1747" t="s">
        <v>1951</v>
      </c>
      <c r="C190" s="1626"/>
      <c r="D190" s="1626"/>
      <c r="E190" s="1626"/>
      <c r="F190" s="1626"/>
      <c r="G190" s="1626"/>
      <c r="H190" s="1626"/>
      <c r="I190" s="1736"/>
      <c r="J190" s="1736"/>
      <c r="K190" s="1736"/>
      <c r="L190" s="1736"/>
      <c r="M190" s="1736"/>
      <c r="N190" s="1722"/>
      <c r="O190" s="1626"/>
      <c r="P190" s="1736"/>
      <c r="Q190" s="1723"/>
      <c r="R190" s="1723"/>
      <c r="S190" s="1466">
        <f>+S189+5</f>
        <v>42034</v>
      </c>
      <c r="T190" s="1723"/>
      <c r="U190" s="1723"/>
      <c r="V190" s="1723"/>
      <c r="W190" s="1738"/>
    </row>
    <row r="191" spans="1:41" s="1755" customFormat="1">
      <c r="B191" s="1769" t="s">
        <v>2186</v>
      </c>
      <c r="C191" s="1770"/>
      <c r="D191" s="1770"/>
      <c r="E191" s="1770"/>
      <c r="F191" s="1770"/>
      <c r="G191" s="1770"/>
      <c r="H191" s="1770"/>
      <c r="I191" s="1771"/>
      <c r="J191" s="1771"/>
      <c r="K191" s="1771"/>
      <c r="L191" s="1771"/>
      <c r="M191" s="1771"/>
      <c r="N191" s="1771"/>
      <c r="O191" s="1770"/>
      <c r="P191" s="1771"/>
      <c r="Q191" s="1771"/>
      <c r="R191" s="1771"/>
      <c r="S191" s="1749">
        <v>7670</v>
      </c>
      <c r="T191" s="1771"/>
      <c r="U191" s="1771"/>
      <c r="V191" s="1771"/>
      <c r="W191" s="1754">
        <f t="shared" si="38"/>
        <v>7670</v>
      </c>
      <c r="X191" s="1487"/>
      <c r="Y191" s="1487"/>
      <c r="Z191" s="1487"/>
      <c r="AA191" s="1487"/>
      <c r="AB191" s="1487"/>
      <c r="AC191" s="1487"/>
      <c r="AD191" s="1487"/>
      <c r="AE191" s="1487"/>
      <c r="AF191" s="1487"/>
      <c r="AG191" s="1487"/>
      <c r="AH191" s="1487"/>
      <c r="AI191" s="1487"/>
      <c r="AJ191" s="1487"/>
      <c r="AK191" s="1487"/>
      <c r="AL191" s="1487"/>
      <c r="AM191" s="1487"/>
      <c r="AN191" s="1487"/>
      <c r="AO191" s="1487"/>
    </row>
    <row r="192" spans="1:41">
      <c r="A192">
        <v>45</v>
      </c>
      <c r="B192" s="1748" t="s">
        <v>2346</v>
      </c>
      <c r="C192" s="1626"/>
      <c r="D192" s="1626"/>
      <c r="E192" s="1626"/>
      <c r="F192" s="1626"/>
      <c r="G192" s="1626"/>
      <c r="H192" s="1626"/>
      <c r="I192" s="1736"/>
      <c r="J192" s="1736"/>
      <c r="K192" s="1736"/>
      <c r="L192" s="1736"/>
      <c r="M192" s="1736"/>
      <c r="N192" s="1722"/>
      <c r="O192" s="1626"/>
      <c r="P192" s="1736"/>
      <c r="Q192" s="1723"/>
      <c r="R192" s="1723"/>
      <c r="S192" s="1465"/>
      <c r="T192" s="1723"/>
      <c r="U192" s="1723"/>
      <c r="V192" s="1723"/>
      <c r="W192" s="1738"/>
    </row>
    <row r="193" spans="1:41">
      <c r="B193" s="1746" t="s">
        <v>1981</v>
      </c>
      <c r="C193" s="1626"/>
      <c r="D193" s="1626"/>
      <c r="E193" s="1626"/>
      <c r="F193" s="1626"/>
      <c r="G193" s="1626"/>
      <c r="H193" s="1626"/>
      <c r="I193" s="1736"/>
      <c r="J193" s="1736"/>
      <c r="K193" s="1736"/>
      <c r="L193" s="1736"/>
      <c r="M193" s="1736"/>
      <c r="N193" s="1722"/>
      <c r="O193" s="1626"/>
      <c r="P193" s="1736"/>
      <c r="Q193" s="1723"/>
      <c r="R193" s="1723"/>
      <c r="S193" s="1466">
        <f>+S189+1</f>
        <v>42030</v>
      </c>
      <c r="T193" s="1723"/>
      <c r="U193" s="1723"/>
      <c r="V193" s="1723"/>
      <c r="W193" s="1738"/>
    </row>
    <row r="194" spans="1:41">
      <c r="B194" s="1747" t="s">
        <v>1951</v>
      </c>
      <c r="C194" s="1626"/>
      <c r="D194" s="1626"/>
      <c r="E194" s="1626"/>
      <c r="F194" s="1626"/>
      <c r="G194" s="1626"/>
      <c r="H194" s="1626"/>
      <c r="I194" s="1736"/>
      <c r="J194" s="1736"/>
      <c r="K194" s="1736"/>
      <c r="L194" s="1736"/>
      <c r="M194" s="1736"/>
      <c r="N194" s="1722"/>
      <c r="O194" s="1626"/>
      <c r="P194" s="1736"/>
      <c r="Q194" s="1723"/>
      <c r="R194" s="1723"/>
      <c r="S194" s="1466">
        <f>+S193+5</f>
        <v>42035</v>
      </c>
      <c r="T194" s="1723"/>
      <c r="U194" s="1723"/>
      <c r="V194" s="1723"/>
      <c r="W194" s="1738"/>
    </row>
    <row r="195" spans="1:41" s="1755" customFormat="1">
      <c r="B195" s="1769" t="s">
        <v>2187</v>
      </c>
      <c r="C195" s="1770"/>
      <c r="D195" s="1770"/>
      <c r="E195" s="1770"/>
      <c r="F195" s="1770"/>
      <c r="G195" s="1770"/>
      <c r="H195" s="1770"/>
      <c r="I195" s="1771"/>
      <c r="J195" s="1771"/>
      <c r="K195" s="1771"/>
      <c r="L195" s="1771"/>
      <c r="M195" s="1771"/>
      <c r="N195" s="1771"/>
      <c r="O195" s="1770"/>
      <c r="P195" s="1771"/>
      <c r="Q195" s="1771"/>
      <c r="R195" s="1771"/>
      <c r="S195" s="1749">
        <v>214.02</v>
      </c>
      <c r="T195" s="1771"/>
      <c r="U195" s="1771"/>
      <c r="V195" s="1771"/>
      <c r="W195" s="1754">
        <f t="shared" si="38"/>
        <v>214.02</v>
      </c>
      <c r="X195" s="1487"/>
      <c r="Y195" s="1487"/>
      <c r="Z195" s="1487"/>
      <c r="AA195" s="1487"/>
      <c r="AB195" s="1487"/>
      <c r="AC195" s="1487"/>
      <c r="AD195" s="1487"/>
      <c r="AE195" s="1487"/>
      <c r="AF195" s="1487"/>
      <c r="AG195" s="1487"/>
      <c r="AH195" s="1487"/>
      <c r="AI195" s="1487"/>
      <c r="AJ195" s="1487"/>
      <c r="AK195" s="1487"/>
      <c r="AL195" s="1487"/>
      <c r="AM195" s="1487"/>
      <c r="AN195" s="1487"/>
      <c r="AO195" s="1487"/>
    </row>
    <row r="196" spans="1:41">
      <c r="A196">
        <v>46</v>
      </c>
      <c r="B196" s="1745" t="s">
        <v>2347</v>
      </c>
      <c r="C196" s="1626"/>
      <c r="D196" s="1626"/>
      <c r="E196" s="1626"/>
      <c r="F196" s="1626"/>
      <c r="G196" s="1626"/>
      <c r="H196" s="1626"/>
      <c r="I196" s="1736"/>
      <c r="J196" s="1736"/>
      <c r="K196" s="1736"/>
      <c r="L196" s="1736"/>
      <c r="M196" s="1736"/>
      <c r="N196" s="1722"/>
      <c r="O196" s="1626"/>
      <c r="P196" s="1736"/>
      <c r="Q196" s="1723"/>
      <c r="R196" s="1723"/>
      <c r="S196" s="1465"/>
      <c r="T196" s="1723"/>
      <c r="U196" s="1723"/>
      <c r="V196" s="1723"/>
      <c r="W196" s="1738"/>
    </row>
    <row r="197" spans="1:41">
      <c r="B197" s="1746" t="s">
        <v>1981</v>
      </c>
      <c r="C197" s="1626"/>
      <c r="D197" s="1626"/>
      <c r="E197" s="1626"/>
      <c r="F197" s="1626"/>
      <c r="G197" s="1626"/>
      <c r="H197" s="1626"/>
      <c r="I197" s="1736"/>
      <c r="J197" s="1736"/>
      <c r="K197" s="1736"/>
      <c r="L197" s="1736"/>
      <c r="M197" s="1736"/>
      <c r="N197" s="1722"/>
      <c r="O197" s="1626"/>
      <c r="P197" s="1736"/>
      <c r="Q197" s="1723"/>
      <c r="R197" s="1723"/>
      <c r="S197" s="1466">
        <f>+S193</f>
        <v>42030</v>
      </c>
      <c r="T197" s="1723"/>
      <c r="U197" s="1723"/>
      <c r="V197" s="1723"/>
      <c r="W197" s="1738"/>
    </row>
    <row r="198" spans="1:41">
      <c r="B198" s="1747" t="s">
        <v>1951</v>
      </c>
      <c r="C198" s="1626"/>
      <c r="D198" s="1626"/>
      <c r="E198" s="1626"/>
      <c r="F198" s="1626"/>
      <c r="G198" s="1626"/>
      <c r="H198" s="1626"/>
      <c r="I198" s="1736"/>
      <c r="J198" s="1736"/>
      <c r="K198" s="1736"/>
      <c r="L198" s="1736"/>
      <c r="M198" s="1736"/>
      <c r="N198" s="1722"/>
      <c r="O198" s="1626"/>
      <c r="P198" s="1736"/>
      <c r="Q198" s="1723"/>
      <c r="R198" s="1723"/>
      <c r="S198" s="1466">
        <f>+S197+5</f>
        <v>42035</v>
      </c>
      <c r="T198" s="1723"/>
      <c r="U198" s="1723"/>
      <c r="V198" s="1723"/>
      <c r="W198" s="1738"/>
    </row>
    <row r="199" spans="1:41" s="1755" customFormat="1">
      <c r="B199" s="1769" t="s">
        <v>1982</v>
      </c>
      <c r="C199" s="1770"/>
      <c r="D199" s="1770"/>
      <c r="E199" s="1770"/>
      <c r="F199" s="1770"/>
      <c r="G199" s="1770"/>
      <c r="H199" s="1770"/>
      <c r="I199" s="1771"/>
      <c r="J199" s="1771"/>
      <c r="K199" s="1771"/>
      <c r="L199" s="1771"/>
      <c r="M199" s="1771"/>
      <c r="N199" s="1771"/>
      <c r="O199" s="1770"/>
      <c r="P199" s="1771"/>
      <c r="Q199" s="1771"/>
      <c r="R199" s="1771"/>
      <c r="S199" s="1749">
        <v>22.19</v>
      </c>
      <c r="T199" s="1771"/>
      <c r="U199" s="1771"/>
      <c r="V199" s="1771"/>
      <c r="W199" s="1754">
        <f t="shared" si="38"/>
        <v>22.19</v>
      </c>
      <c r="X199" s="1487"/>
      <c r="Y199" s="1487"/>
      <c r="Z199" s="1487"/>
      <c r="AA199" s="1487"/>
      <c r="AB199" s="1487"/>
      <c r="AC199" s="1487"/>
      <c r="AD199" s="1487"/>
      <c r="AE199" s="1487"/>
      <c r="AF199" s="1487"/>
      <c r="AG199" s="1487"/>
      <c r="AH199" s="1487"/>
      <c r="AI199" s="1487"/>
      <c r="AJ199" s="1487"/>
      <c r="AK199" s="1487"/>
      <c r="AL199" s="1487"/>
      <c r="AM199" s="1487"/>
      <c r="AN199" s="1487"/>
      <c r="AO199" s="1487"/>
    </row>
    <row r="200" spans="1:41">
      <c r="A200">
        <v>47</v>
      </c>
      <c r="B200" s="1748" t="s">
        <v>2348</v>
      </c>
      <c r="C200" s="1626"/>
      <c r="D200" s="1626"/>
      <c r="E200" s="1626"/>
      <c r="F200" s="1626"/>
      <c r="G200" s="1626"/>
      <c r="H200" s="1626"/>
      <c r="I200" s="1736"/>
      <c r="J200" s="1736"/>
      <c r="K200" s="1736"/>
      <c r="L200" s="1736"/>
      <c r="M200" s="1736"/>
      <c r="N200" s="1722"/>
      <c r="O200" s="1626"/>
      <c r="P200" s="1736"/>
      <c r="Q200" s="1723"/>
      <c r="R200" s="1723"/>
      <c r="S200" s="1465"/>
      <c r="T200" s="1723"/>
      <c r="U200" s="1723"/>
      <c r="V200" s="1723"/>
      <c r="W200" s="1738"/>
    </row>
    <row r="201" spans="1:41">
      <c r="B201" s="1746" t="s">
        <v>1981</v>
      </c>
      <c r="C201" s="1626"/>
      <c r="D201" s="1626"/>
      <c r="E201" s="1626"/>
      <c r="F201" s="1626"/>
      <c r="G201" s="1626"/>
      <c r="H201" s="1626"/>
      <c r="I201" s="1736"/>
      <c r="J201" s="1736"/>
      <c r="K201" s="1736"/>
      <c r="L201" s="1736"/>
      <c r="M201" s="1736"/>
      <c r="N201" s="1722"/>
      <c r="O201" s="1626"/>
      <c r="P201" s="1736"/>
      <c r="Q201" s="1723"/>
      <c r="R201" s="1723"/>
      <c r="S201" s="1466"/>
      <c r="T201" s="1723"/>
      <c r="U201" s="1723"/>
      <c r="V201" s="1723"/>
      <c r="W201" s="1738"/>
    </row>
    <row r="202" spans="1:41">
      <c r="B202" s="1747" t="s">
        <v>1951</v>
      </c>
      <c r="C202" s="1626"/>
      <c r="D202" s="1626"/>
      <c r="E202" s="1626"/>
      <c r="F202" s="1626"/>
      <c r="G202" s="1626"/>
      <c r="H202" s="1626"/>
      <c r="I202" s="1736"/>
      <c r="J202" s="1736"/>
      <c r="K202" s="1736"/>
      <c r="L202" s="1736"/>
      <c r="M202" s="1736"/>
      <c r="N202" s="1722"/>
      <c r="O202" s="1626"/>
      <c r="P202" s="1736"/>
      <c r="Q202" s="1723"/>
      <c r="R202" s="1723"/>
      <c r="S202" s="1466"/>
      <c r="T202" s="1723"/>
      <c r="U202" s="1723"/>
      <c r="V202" s="1723"/>
      <c r="W202" s="1738"/>
    </row>
    <row r="203" spans="1:41" s="1755" customFormat="1">
      <c r="B203" s="1769" t="s">
        <v>2187</v>
      </c>
      <c r="C203" s="1770"/>
      <c r="D203" s="1770"/>
      <c r="E203" s="1770"/>
      <c r="F203" s="1770"/>
      <c r="G203" s="1770"/>
      <c r="H203" s="1770"/>
      <c r="I203" s="1771"/>
      <c r="J203" s="1771"/>
      <c r="K203" s="1771"/>
      <c r="L203" s="1771"/>
      <c r="M203" s="1771"/>
      <c r="N203" s="1771"/>
      <c r="O203" s="1770"/>
      <c r="P203" s="1771"/>
      <c r="Q203" s="1771"/>
      <c r="R203" s="1771"/>
      <c r="S203" s="1749"/>
      <c r="T203" s="1771"/>
      <c r="U203" s="1771"/>
      <c r="V203" s="1771"/>
      <c r="W203" s="1754">
        <f t="shared" si="38"/>
        <v>0</v>
      </c>
      <c r="X203" s="1487"/>
      <c r="Y203" s="1487"/>
      <c r="Z203" s="1487"/>
      <c r="AA203" s="1487"/>
      <c r="AB203" s="1487"/>
      <c r="AC203" s="1487"/>
      <c r="AD203" s="1487"/>
      <c r="AE203" s="1487"/>
      <c r="AF203" s="1487"/>
      <c r="AG203" s="1487"/>
      <c r="AH203" s="1487"/>
      <c r="AI203" s="1487"/>
      <c r="AJ203" s="1487"/>
      <c r="AK203" s="1487"/>
      <c r="AL203" s="1487"/>
      <c r="AM203" s="1487"/>
      <c r="AN203" s="1487"/>
      <c r="AO203" s="1487"/>
    </row>
    <row r="204" spans="1:41">
      <c r="A204">
        <v>48</v>
      </c>
      <c r="B204" s="1748" t="s">
        <v>2349</v>
      </c>
      <c r="C204" s="1626"/>
      <c r="D204" s="1626"/>
      <c r="E204" s="1626"/>
      <c r="F204" s="1626"/>
      <c r="G204" s="1626"/>
      <c r="H204" s="1626"/>
      <c r="I204" s="1736"/>
      <c r="J204" s="1736"/>
      <c r="K204" s="1736"/>
      <c r="L204" s="1736"/>
      <c r="M204" s="1736"/>
      <c r="N204" s="1722"/>
      <c r="O204" s="1626"/>
      <c r="P204" s="1736"/>
      <c r="Q204" s="1723"/>
      <c r="R204" s="1723"/>
      <c r="S204" s="1465"/>
      <c r="T204" s="1723"/>
      <c r="U204" s="1723"/>
      <c r="V204" s="1723"/>
      <c r="W204" s="1738"/>
    </row>
    <row r="205" spans="1:41">
      <c r="B205" s="1746" t="s">
        <v>1981</v>
      </c>
      <c r="C205" s="1626"/>
      <c r="D205" s="1626"/>
      <c r="E205" s="1626"/>
      <c r="F205" s="1626"/>
      <c r="G205" s="1626"/>
      <c r="H205" s="1626"/>
      <c r="I205" s="1736"/>
      <c r="J205" s="1736"/>
      <c r="K205" s="1736"/>
      <c r="L205" s="1736"/>
      <c r="M205" s="1736"/>
      <c r="N205" s="1722"/>
      <c r="O205" s="1626"/>
      <c r="P205" s="1736"/>
      <c r="Q205" s="1723"/>
      <c r="R205" s="1723"/>
      <c r="S205" s="1466"/>
      <c r="T205" s="1723"/>
      <c r="U205" s="1723"/>
      <c r="V205" s="1723"/>
      <c r="W205" s="1738"/>
    </row>
    <row r="206" spans="1:41">
      <c r="B206" s="1747" t="s">
        <v>1951</v>
      </c>
      <c r="C206" s="1626"/>
      <c r="D206" s="1626"/>
      <c r="E206" s="1626"/>
      <c r="F206" s="1626"/>
      <c r="G206" s="1626"/>
      <c r="H206" s="1626"/>
      <c r="I206" s="1736"/>
      <c r="J206" s="1736"/>
      <c r="K206" s="1736"/>
      <c r="L206" s="1736"/>
      <c r="M206" s="1736"/>
      <c r="N206" s="1722"/>
      <c r="O206" s="1626"/>
      <c r="P206" s="1736"/>
      <c r="Q206" s="1723"/>
      <c r="R206" s="1723"/>
      <c r="S206" s="1466"/>
      <c r="T206" s="1723"/>
      <c r="U206" s="1723"/>
      <c r="V206" s="1723"/>
      <c r="W206" s="1738"/>
    </row>
    <row r="207" spans="1:41" s="1755" customFormat="1">
      <c r="B207" s="1769" t="s">
        <v>2186</v>
      </c>
      <c r="C207" s="1770"/>
      <c r="D207" s="1770"/>
      <c r="E207" s="1770"/>
      <c r="F207" s="1770"/>
      <c r="G207" s="1770"/>
      <c r="H207" s="1770"/>
      <c r="I207" s="1771"/>
      <c r="J207" s="1771"/>
      <c r="K207" s="1771"/>
      <c r="L207" s="1771"/>
      <c r="M207" s="1771"/>
      <c r="N207" s="1771"/>
      <c r="O207" s="1770"/>
      <c r="P207" s="1771"/>
      <c r="Q207" s="1771"/>
      <c r="R207" s="1771"/>
      <c r="S207" s="1749"/>
      <c r="T207" s="1771"/>
      <c r="U207" s="1771"/>
      <c r="V207" s="1771"/>
      <c r="W207" s="1754">
        <f t="shared" ref="W207:W227" si="45">SUM(C207:V207)</f>
        <v>0</v>
      </c>
      <c r="X207" s="1487"/>
      <c r="Y207" s="1487"/>
      <c r="Z207" s="1487"/>
      <c r="AA207" s="1487"/>
      <c r="AB207" s="1487"/>
      <c r="AC207" s="1487"/>
      <c r="AD207" s="1487"/>
      <c r="AE207" s="1487"/>
      <c r="AF207" s="1487"/>
      <c r="AG207" s="1487"/>
      <c r="AH207" s="1487"/>
      <c r="AI207" s="1487"/>
      <c r="AJ207" s="1487"/>
      <c r="AK207" s="1487"/>
      <c r="AL207" s="1487"/>
      <c r="AM207" s="1487"/>
      <c r="AN207" s="1487"/>
      <c r="AO207" s="1487"/>
    </row>
    <row r="208" spans="1:41">
      <c r="A208">
        <v>49</v>
      </c>
      <c r="B208" s="1748" t="s">
        <v>2350</v>
      </c>
      <c r="C208" s="1626"/>
      <c r="D208" s="1626"/>
      <c r="E208" s="1626"/>
      <c r="F208" s="1626"/>
      <c r="G208" s="1626"/>
      <c r="H208" s="1626"/>
      <c r="I208" s="1736"/>
      <c r="J208" s="1736"/>
      <c r="K208" s="1736"/>
      <c r="L208" s="1736"/>
      <c r="M208" s="1736"/>
      <c r="N208" s="1722"/>
      <c r="O208" s="1626"/>
      <c r="P208" s="1736"/>
      <c r="Q208" s="1723"/>
      <c r="R208" s="1723"/>
      <c r="S208" s="1465"/>
      <c r="T208" s="1723" t="s">
        <v>2351</v>
      </c>
      <c r="U208" s="1723"/>
      <c r="V208" s="1723"/>
      <c r="W208" s="1738"/>
    </row>
    <row r="209" spans="1:41">
      <c r="B209" s="1746" t="s">
        <v>1981</v>
      </c>
      <c r="C209" s="1626"/>
      <c r="D209" s="1626"/>
      <c r="E209" s="1626"/>
      <c r="F209" s="1626"/>
      <c r="G209" s="1626"/>
      <c r="H209" s="1626"/>
      <c r="I209" s="1736"/>
      <c r="J209" s="1736"/>
      <c r="K209" s="1736"/>
      <c r="L209" s="1736"/>
      <c r="M209" s="1736"/>
      <c r="N209" s="1722"/>
      <c r="O209" s="1626"/>
      <c r="P209" s="1736"/>
      <c r="Q209" s="1723"/>
      <c r="R209" s="1723"/>
      <c r="S209" s="1466"/>
      <c r="T209" s="1723"/>
      <c r="U209" s="1723"/>
      <c r="V209" s="1723"/>
      <c r="W209" s="1738"/>
    </row>
    <row r="210" spans="1:41">
      <c r="B210" s="1747" t="s">
        <v>1951</v>
      </c>
      <c r="C210" s="1626"/>
      <c r="D210" s="1626"/>
      <c r="E210" s="1626"/>
      <c r="F210" s="1626"/>
      <c r="G210" s="1626"/>
      <c r="H210" s="1626"/>
      <c r="I210" s="1736"/>
      <c r="J210" s="1736"/>
      <c r="K210" s="1736"/>
      <c r="L210" s="1736"/>
      <c r="M210" s="1736"/>
      <c r="N210" s="1722"/>
      <c r="O210" s="1626"/>
      <c r="P210" s="1736"/>
      <c r="Q210" s="1723"/>
      <c r="R210" s="1723"/>
      <c r="S210" s="1466"/>
      <c r="T210" s="1723"/>
      <c r="U210" s="1723"/>
      <c r="V210" s="1723"/>
      <c r="W210" s="1738"/>
    </row>
    <row r="211" spans="1:41" s="1755" customFormat="1">
      <c r="B211" s="1769" t="s">
        <v>1982</v>
      </c>
      <c r="C211" s="1770"/>
      <c r="D211" s="1770"/>
      <c r="E211" s="1770"/>
      <c r="F211" s="1770"/>
      <c r="G211" s="1770"/>
      <c r="H211" s="1770"/>
      <c r="I211" s="1771"/>
      <c r="J211" s="1771"/>
      <c r="K211" s="1771"/>
      <c r="L211" s="1771"/>
      <c r="M211" s="1771"/>
      <c r="N211" s="1771"/>
      <c r="O211" s="1770"/>
      <c r="P211" s="1771"/>
      <c r="Q211" s="1771"/>
      <c r="R211" s="1771"/>
      <c r="S211" s="1749"/>
      <c r="T211" s="1771"/>
      <c r="U211" s="1771"/>
      <c r="V211" s="1771"/>
      <c r="W211" s="1754">
        <f t="shared" si="45"/>
        <v>0</v>
      </c>
      <c r="X211" s="1487"/>
      <c r="Y211" s="1487"/>
      <c r="Z211" s="1487"/>
      <c r="AA211" s="1487"/>
      <c r="AB211" s="1487"/>
      <c r="AC211" s="1487"/>
      <c r="AD211" s="1487"/>
      <c r="AE211" s="1487"/>
      <c r="AF211" s="1487"/>
      <c r="AG211" s="1487"/>
      <c r="AH211" s="1487"/>
      <c r="AI211" s="1487"/>
      <c r="AJ211" s="1487"/>
      <c r="AK211" s="1487"/>
      <c r="AL211" s="1487"/>
      <c r="AM211" s="1487"/>
      <c r="AN211" s="1487"/>
      <c r="AO211" s="1487"/>
    </row>
    <row r="212" spans="1:41">
      <c r="A212">
        <v>50</v>
      </c>
      <c r="B212" s="1746" t="s">
        <v>2356</v>
      </c>
      <c r="C212" s="1626"/>
      <c r="D212" s="1626"/>
      <c r="E212" s="1626"/>
      <c r="F212" s="1626"/>
      <c r="G212" s="1626"/>
      <c r="H212" s="1626"/>
      <c r="I212" s="1736"/>
      <c r="J212" s="1736"/>
      <c r="K212" s="1736"/>
      <c r="L212" s="1736"/>
      <c r="M212" s="1736"/>
      <c r="N212" s="1722"/>
      <c r="O212" s="1626"/>
      <c r="P212" s="1736"/>
      <c r="Q212" s="1723"/>
      <c r="R212" s="1723"/>
      <c r="S212" s="1723"/>
      <c r="T212" s="1723"/>
      <c r="U212" s="1723"/>
      <c r="V212" s="1723"/>
      <c r="W212" s="1738"/>
    </row>
    <row r="213" spans="1:41">
      <c r="B213" s="1746" t="s">
        <v>1981</v>
      </c>
      <c r="C213" s="1626"/>
      <c r="D213" s="1626"/>
      <c r="E213" s="1626"/>
      <c r="F213" s="1626"/>
      <c r="G213" s="1626"/>
      <c r="H213" s="1626"/>
      <c r="I213" s="1736"/>
      <c r="J213" s="1736"/>
      <c r="K213" s="1736"/>
      <c r="L213" s="1737">
        <v>42020</v>
      </c>
      <c r="M213" s="1736"/>
      <c r="N213" s="1722"/>
      <c r="O213" s="1626"/>
      <c r="P213" s="1736"/>
      <c r="Q213" s="1723"/>
      <c r="R213" s="1723"/>
      <c r="S213" s="1723"/>
      <c r="T213" s="1723"/>
      <c r="U213" s="1723"/>
      <c r="V213" s="1723"/>
      <c r="W213" s="1738"/>
    </row>
    <row r="214" spans="1:41">
      <c r="B214" s="1747" t="s">
        <v>1951</v>
      </c>
      <c r="C214" s="1626"/>
      <c r="D214" s="1626"/>
      <c r="E214" s="1626"/>
      <c r="F214" s="1626"/>
      <c r="G214" s="1626"/>
      <c r="H214" s="1626"/>
      <c r="I214" s="1736"/>
      <c r="J214" s="1736"/>
      <c r="K214" s="1736"/>
      <c r="L214" s="1737">
        <f>+L213+15</f>
        <v>42035</v>
      </c>
      <c r="M214" s="1736"/>
      <c r="N214" s="1722"/>
      <c r="O214" s="1626"/>
      <c r="P214" s="1736"/>
      <c r="Q214" s="1723"/>
      <c r="R214" s="1723"/>
      <c r="S214" s="1723"/>
      <c r="T214" s="1723"/>
      <c r="U214" s="1723"/>
      <c r="V214" s="1723"/>
      <c r="W214" s="1738"/>
    </row>
    <row r="215" spans="1:41" s="1755" customFormat="1">
      <c r="B215" s="1769" t="s">
        <v>1982</v>
      </c>
      <c r="C215" s="1770"/>
      <c r="D215" s="1770"/>
      <c r="E215" s="1770"/>
      <c r="F215" s="1770"/>
      <c r="G215" s="1770"/>
      <c r="H215" s="1770"/>
      <c r="I215" s="1771"/>
      <c r="J215" s="1771"/>
      <c r="K215" s="1771"/>
      <c r="L215" s="1771">
        <v>112.21599999999999</v>
      </c>
      <c r="M215" s="1771"/>
      <c r="N215" s="1771"/>
      <c r="O215" s="1770"/>
      <c r="P215" s="1771"/>
      <c r="Q215" s="1771"/>
      <c r="R215" s="1771"/>
      <c r="S215" s="1771">
        <v>119.28</v>
      </c>
      <c r="T215" s="1771"/>
      <c r="U215" s="1771"/>
      <c r="V215" s="1771"/>
      <c r="W215" s="1754">
        <f t="shared" si="45"/>
        <v>231.49599999999998</v>
      </c>
      <c r="X215" s="1487"/>
      <c r="Y215" s="1487"/>
      <c r="Z215" s="1487"/>
      <c r="AA215" s="1487"/>
      <c r="AB215" s="1487"/>
      <c r="AC215" s="1487"/>
      <c r="AD215" s="1487"/>
      <c r="AE215" s="1487"/>
      <c r="AF215" s="1487"/>
      <c r="AG215" s="1487"/>
      <c r="AH215" s="1487"/>
      <c r="AI215" s="1487"/>
      <c r="AJ215" s="1487"/>
      <c r="AK215" s="1487"/>
      <c r="AL215" s="1487"/>
      <c r="AM215" s="1487"/>
      <c r="AN215" s="1487"/>
      <c r="AO215" s="1487"/>
    </row>
    <row r="216" spans="1:41">
      <c r="A216">
        <v>51</v>
      </c>
      <c r="B216" s="1746" t="s">
        <v>2357</v>
      </c>
      <c r="C216" s="1626"/>
      <c r="D216" s="1626"/>
      <c r="E216" s="1626"/>
      <c r="F216" s="1626"/>
      <c r="G216" s="1626"/>
      <c r="H216" s="1626"/>
      <c r="I216" s="1736"/>
      <c r="J216" s="1736"/>
      <c r="K216" s="1736"/>
      <c r="L216" s="1736"/>
      <c r="M216" s="1736"/>
      <c r="N216" s="1722"/>
      <c r="O216" s="1626"/>
      <c r="P216" s="1736"/>
      <c r="Q216" s="1723"/>
      <c r="R216" s="1723"/>
      <c r="S216" s="1723"/>
      <c r="T216" s="1723"/>
      <c r="U216" s="1723"/>
      <c r="V216" s="1723"/>
      <c r="W216" s="1738"/>
    </row>
    <row r="217" spans="1:41">
      <c r="B217" s="1746" t="s">
        <v>1981</v>
      </c>
      <c r="C217" s="1626"/>
      <c r="D217" s="1626"/>
      <c r="E217" s="1626"/>
      <c r="F217" s="1626"/>
      <c r="G217" s="1626"/>
      <c r="H217" s="1626"/>
      <c r="I217" s="1736"/>
      <c r="J217" s="1736"/>
      <c r="K217" s="1736"/>
      <c r="L217" s="1736"/>
      <c r="M217" s="1736"/>
      <c r="N217" s="1722"/>
      <c r="O217" s="1626"/>
      <c r="P217" s="1736"/>
      <c r="Q217" s="1723"/>
      <c r="R217" s="1723"/>
      <c r="S217" s="1723"/>
      <c r="T217" s="1723"/>
      <c r="U217" s="1723"/>
      <c r="V217" s="1723"/>
      <c r="W217" s="1738"/>
    </row>
    <row r="218" spans="1:41">
      <c r="B218" s="1747" t="s">
        <v>1951</v>
      </c>
      <c r="C218" s="1626"/>
      <c r="D218" s="1626"/>
      <c r="E218" s="1626"/>
      <c r="F218" s="1626"/>
      <c r="G218" s="1626"/>
      <c r="H218" s="1626"/>
      <c r="I218" s="1736"/>
      <c r="J218" s="1736"/>
      <c r="K218" s="1736"/>
      <c r="L218" s="1736"/>
      <c r="M218" s="1736"/>
      <c r="N218" s="1722"/>
      <c r="O218" s="1626"/>
      <c r="P218" s="1736"/>
      <c r="Q218" s="1723"/>
      <c r="R218" s="1723"/>
      <c r="S218" s="1723"/>
      <c r="T218" s="1723"/>
      <c r="U218" s="1723"/>
      <c r="V218" s="1723"/>
      <c r="W218" s="1738"/>
    </row>
    <row r="219" spans="1:41" s="1755" customFormat="1">
      <c r="B219" s="1769" t="s">
        <v>1982</v>
      </c>
      <c r="C219" s="1770"/>
      <c r="D219" s="1770"/>
      <c r="E219" s="1770"/>
      <c r="F219" s="1770"/>
      <c r="G219" s="1770"/>
      <c r="H219" s="1770"/>
      <c r="I219" s="1771"/>
      <c r="J219" s="1771"/>
      <c r="K219" s="1771"/>
      <c r="L219" s="1771"/>
      <c r="M219" s="1771"/>
      <c r="N219" s="1771"/>
      <c r="O219" s="1770"/>
      <c r="P219" s="1771"/>
      <c r="Q219" s="1771"/>
      <c r="R219" s="1771"/>
      <c r="S219" s="1771">
        <v>119.28</v>
      </c>
      <c r="T219" s="1771"/>
      <c r="U219" s="1771"/>
      <c r="V219" s="1771"/>
      <c r="W219" s="1754">
        <f t="shared" si="45"/>
        <v>119.28</v>
      </c>
      <c r="X219" s="1487"/>
      <c r="Y219" s="1487"/>
      <c r="Z219" s="1487"/>
      <c r="AA219" s="1487"/>
      <c r="AB219" s="1487"/>
      <c r="AC219" s="1487"/>
      <c r="AD219" s="1487"/>
      <c r="AE219" s="1487"/>
      <c r="AF219" s="1487"/>
      <c r="AG219" s="1487"/>
      <c r="AH219" s="1487"/>
      <c r="AI219" s="1487"/>
      <c r="AJ219" s="1487"/>
      <c r="AK219" s="1487"/>
      <c r="AL219" s="1487"/>
      <c r="AM219" s="1487"/>
      <c r="AN219" s="1487"/>
      <c r="AO219" s="1487"/>
    </row>
    <row r="220" spans="1:41">
      <c r="A220">
        <v>52</v>
      </c>
      <c r="B220" s="1746" t="s">
        <v>2358</v>
      </c>
      <c r="C220" s="1626"/>
      <c r="D220" s="1626"/>
      <c r="E220" s="1626"/>
      <c r="F220" s="1626"/>
      <c r="G220" s="1626"/>
      <c r="H220" s="1626"/>
      <c r="I220" s="1736"/>
      <c r="J220" s="1736"/>
      <c r="K220" s="1736"/>
      <c r="L220" s="1736"/>
      <c r="M220" s="1736"/>
      <c r="N220" s="1722"/>
      <c r="O220" s="1626"/>
      <c r="P220" s="1736"/>
      <c r="Q220" s="1723"/>
      <c r="R220" s="1723"/>
      <c r="S220" s="1723"/>
      <c r="T220" s="1723"/>
      <c r="U220" s="1723"/>
      <c r="V220" s="1723"/>
      <c r="W220" s="1738"/>
    </row>
    <row r="221" spans="1:41">
      <c r="B221" s="1137" t="s">
        <v>1981</v>
      </c>
      <c r="Q221" s="1723"/>
      <c r="R221" s="1723"/>
      <c r="S221" s="1723"/>
      <c r="T221" s="1723"/>
      <c r="U221" s="1723"/>
      <c r="V221" s="1723"/>
      <c r="W221" s="1738"/>
    </row>
    <row r="222" spans="1:41">
      <c r="B222" s="1136" t="s">
        <v>1951</v>
      </c>
      <c r="Q222" s="1723"/>
      <c r="R222" s="1723"/>
      <c r="S222" s="1723"/>
      <c r="T222" s="1723"/>
      <c r="U222" s="1723"/>
      <c r="V222" s="1723"/>
      <c r="W222" s="1738"/>
    </row>
    <row r="223" spans="1:41" s="1755" customFormat="1">
      <c r="B223" s="1750" t="s">
        <v>1982</v>
      </c>
      <c r="I223" s="1772"/>
      <c r="J223" s="1772"/>
      <c r="K223" s="1772"/>
      <c r="L223" s="1772"/>
      <c r="M223" s="1772"/>
      <c r="N223" s="1772"/>
      <c r="P223" s="1772"/>
      <c r="Q223" s="1771"/>
      <c r="R223" s="1771"/>
      <c r="S223" s="1771"/>
      <c r="T223" s="1771"/>
      <c r="U223" s="1771"/>
      <c r="V223" s="1771"/>
      <c r="W223" s="1754">
        <f t="shared" si="45"/>
        <v>0</v>
      </c>
      <c r="X223" s="1487"/>
      <c r="Y223" s="1487"/>
      <c r="Z223" s="1487"/>
      <c r="AA223" s="1487"/>
      <c r="AB223" s="1487"/>
      <c r="AC223" s="1487"/>
      <c r="AD223" s="1487"/>
      <c r="AE223" s="1487"/>
      <c r="AF223" s="1487"/>
      <c r="AG223" s="1487"/>
      <c r="AH223" s="1487"/>
      <c r="AI223" s="1487"/>
      <c r="AJ223" s="1487"/>
      <c r="AK223" s="1487"/>
      <c r="AL223" s="1487"/>
      <c r="AM223" s="1487"/>
      <c r="AN223" s="1487"/>
      <c r="AO223" s="1487"/>
    </row>
    <row r="224" spans="1:41" ht="30">
      <c r="A224">
        <v>53</v>
      </c>
      <c r="B224" s="1744" t="s">
        <v>2359</v>
      </c>
      <c r="Q224" s="1723"/>
      <c r="R224" s="1723"/>
      <c r="S224" s="1723"/>
      <c r="T224" s="1723"/>
      <c r="U224" s="1723"/>
      <c r="V224" s="1723"/>
      <c r="W224" s="1738"/>
    </row>
    <row r="225" spans="2:41">
      <c r="B225" s="1137" t="s">
        <v>1981</v>
      </c>
      <c r="Q225" s="1723"/>
      <c r="R225" s="1723"/>
      <c r="S225" s="1723"/>
      <c r="T225" s="1723"/>
      <c r="U225" s="1723"/>
      <c r="V225" s="1723"/>
      <c r="W225" s="1738"/>
    </row>
    <row r="226" spans="2:41">
      <c r="B226" s="1136" t="s">
        <v>1951</v>
      </c>
      <c r="Q226" s="1723"/>
      <c r="R226" s="1723"/>
      <c r="S226" s="1723"/>
      <c r="T226" s="1723"/>
      <c r="U226" s="1723"/>
      <c r="V226" s="1723"/>
      <c r="W226" s="1738"/>
    </row>
    <row r="227" spans="2:41" s="1755" customFormat="1">
      <c r="B227" s="1750" t="s">
        <v>1982</v>
      </c>
      <c r="I227" s="1772"/>
      <c r="J227" s="1772"/>
      <c r="K227" s="1772"/>
      <c r="L227" s="1772"/>
      <c r="M227" s="1772"/>
      <c r="N227" s="1772"/>
      <c r="P227" s="1772"/>
      <c r="Q227" s="1771"/>
      <c r="R227" s="1771"/>
      <c r="S227" s="1771"/>
      <c r="T227" s="1771"/>
      <c r="U227" s="1771"/>
      <c r="V227" s="1771"/>
      <c r="W227" s="1754">
        <f t="shared" si="45"/>
        <v>0</v>
      </c>
      <c r="X227" s="1487"/>
      <c r="Y227" s="1487"/>
      <c r="Z227" s="1487"/>
      <c r="AA227" s="1487"/>
      <c r="AB227" s="1487"/>
      <c r="AC227" s="1487"/>
      <c r="AD227" s="1487"/>
      <c r="AE227" s="1487"/>
      <c r="AF227" s="1487"/>
      <c r="AG227" s="1487"/>
      <c r="AH227" s="1487"/>
      <c r="AI227" s="1487"/>
      <c r="AJ227" s="1487"/>
      <c r="AK227" s="1487"/>
      <c r="AL227" s="1487"/>
      <c r="AM227" s="1487"/>
      <c r="AN227" s="1487"/>
      <c r="AO227" s="1487"/>
    </row>
  </sheetData>
  <mergeCells count="10">
    <mergeCell ref="A1:W1"/>
    <mergeCell ref="A2:W2"/>
    <mergeCell ref="A5:A7"/>
    <mergeCell ref="B5:B7"/>
    <mergeCell ref="I5:M5"/>
    <mergeCell ref="N5:U5"/>
    <mergeCell ref="C6:H6"/>
    <mergeCell ref="Q6:V6"/>
    <mergeCell ref="I6:N6"/>
    <mergeCell ref="O6:P6"/>
  </mergeCells>
  <printOptions horizontalCentered="1" verticalCentered="1"/>
  <pageMargins left="0.25" right="0.25" top="0.5" bottom="0.5" header="0.3" footer="0.3"/>
  <pageSetup paperSize="5" scale="62" orientation="portrait" r:id="rId1"/>
</worksheet>
</file>

<file path=xl/worksheets/sheet11.xml><?xml version="1.0" encoding="utf-8"?>
<worksheet xmlns="http://schemas.openxmlformats.org/spreadsheetml/2006/main" xmlns:r="http://schemas.openxmlformats.org/officeDocument/2006/relationships">
  <sheetPr codeName="Sheet12">
    <tabColor rgb="FF00B050"/>
    <pageSetUpPr fitToPage="1"/>
  </sheetPr>
  <dimension ref="A1:L74"/>
  <sheetViews>
    <sheetView showZeros="0" topLeftCell="B58" zoomScale="85" zoomScaleNormal="85" workbookViewId="0">
      <selection activeCell="D67" sqref="D67:D68"/>
    </sheetView>
  </sheetViews>
  <sheetFormatPr defaultColWidth="8" defaultRowHeight="15.75"/>
  <cols>
    <col min="1" max="1" width="8.7109375" style="53" customWidth="1"/>
    <col min="2" max="2" width="43.42578125" style="5" customWidth="1"/>
    <col min="3" max="3" width="9" style="6" customWidth="1"/>
    <col min="4" max="4" width="17" style="6" customWidth="1"/>
    <col min="5" max="5" width="12.85546875" style="1" customWidth="1"/>
    <col min="6" max="6" width="17.42578125" style="1" customWidth="1"/>
    <col min="7" max="7" width="12" style="1" customWidth="1"/>
    <col min="8" max="8" width="15" style="1" customWidth="1"/>
    <col min="9" max="9" width="0.140625" style="4" customWidth="1"/>
    <col min="10" max="10" width="15.5703125" style="4" hidden="1" customWidth="1"/>
    <col min="11" max="11" width="16.5703125" style="4" hidden="1" customWidth="1"/>
    <col min="12" max="12" width="0" style="4" hidden="1" customWidth="1"/>
    <col min="13" max="16384" width="8" style="4"/>
  </cols>
  <sheetData>
    <row r="1" spans="1:12" ht="28.5">
      <c r="A1" s="1112"/>
      <c r="B1" s="1112"/>
      <c r="C1" s="1112"/>
      <c r="D1" s="1112"/>
      <c r="E1" s="1112"/>
      <c r="F1" s="1112"/>
      <c r="G1" s="1112"/>
      <c r="H1" s="1112"/>
      <c r="L1" s="1367">
        <v>4</v>
      </c>
    </row>
    <row r="2" spans="1:12">
      <c r="E2" s="614">
        <f>+F2-F70</f>
        <v>0</v>
      </c>
      <c r="F2" s="1144">
        <f>+F70</f>
        <v>87382002.899123251</v>
      </c>
      <c r="G2" s="1144"/>
      <c r="H2" s="1144">
        <f>+H70</f>
        <v>87382002.899123251</v>
      </c>
      <c r="I2" s="4" t="e">
        <f t="shared" ref="I2" si="0">+I70</f>
        <v>#REF!</v>
      </c>
    </row>
    <row r="3" spans="1:12" ht="15.75" hidden="1" customHeight="1">
      <c r="A3" s="25"/>
      <c r="B3" s="58"/>
      <c r="C3" s="59"/>
      <c r="D3" s="59"/>
      <c r="E3" s="60"/>
      <c r="F3" s="60"/>
      <c r="G3" s="2012" t="s">
        <v>1297</v>
      </c>
      <c r="H3" s="2013"/>
      <c r="I3" s="71"/>
    </row>
    <row r="4" spans="1:12" ht="26.25" customHeight="1">
      <c r="A4" s="2009" t="s">
        <v>2426</v>
      </c>
      <c r="B4" s="2010"/>
      <c r="C4" s="2010"/>
      <c r="D4" s="2010"/>
      <c r="E4" s="2010"/>
      <c r="F4" s="2011"/>
      <c r="G4" s="2004"/>
      <c r="H4" s="2005"/>
      <c r="I4" s="1444"/>
    </row>
    <row r="5" spans="1:12" ht="30" customHeight="1">
      <c r="A5" s="64" t="s">
        <v>1511</v>
      </c>
      <c r="B5" s="65"/>
      <c r="C5" s="59"/>
      <c r="D5" s="2006" t="s">
        <v>2086</v>
      </c>
      <c r="E5" s="2007"/>
      <c r="F5" s="2008"/>
      <c r="G5" s="2004" t="s">
        <v>2085</v>
      </c>
      <c r="H5" s="2005"/>
      <c r="I5" s="1444"/>
    </row>
    <row r="6" spans="1:12" s="18" customFormat="1" ht="15.75" customHeight="1">
      <c r="A6" s="14" t="s">
        <v>1</v>
      </c>
      <c r="B6" s="15" t="s">
        <v>2</v>
      </c>
      <c r="C6" s="15" t="s">
        <v>3</v>
      </c>
      <c r="D6" s="15" t="s">
        <v>455</v>
      </c>
      <c r="E6" s="16" t="s">
        <v>4</v>
      </c>
      <c r="F6" s="16" t="s">
        <v>436</v>
      </c>
      <c r="G6" s="615" t="s">
        <v>937</v>
      </c>
      <c r="H6" s="615" t="s">
        <v>436</v>
      </c>
      <c r="I6" s="1444"/>
    </row>
    <row r="7" spans="1:12">
      <c r="A7" s="19"/>
      <c r="B7" s="20"/>
      <c r="C7" s="21"/>
      <c r="D7" s="21"/>
      <c r="E7" s="22"/>
      <c r="F7" s="22"/>
      <c r="G7" s="22"/>
      <c r="H7" s="22"/>
      <c r="I7" s="25"/>
    </row>
    <row r="8" spans="1:12" s="32" customFormat="1">
      <c r="A8" s="26"/>
      <c r="B8" s="27" t="s">
        <v>1329</v>
      </c>
      <c r="C8" s="28"/>
      <c r="D8" s="28"/>
      <c r="E8" s="29"/>
      <c r="F8" s="29"/>
      <c r="G8" s="29">
        <f>D8</f>
        <v>0</v>
      </c>
      <c r="H8" s="29">
        <f>F8</f>
        <v>0</v>
      </c>
      <c r="I8" s="31"/>
    </row>
    <row r="9" spans="1:12" ht="110.25">
      <c r="A9" s="33">
        <v>2.7</v>
      </c>
      <c r="B9" s="34" t="s">
        <v>1330</v>
      </c>
      <c r="C9" s="69"/>
      <c r="D9" s="1155"/>
      <c r="E9" s="73"/>
      <c r="F9" s="73"/>
      <c r="G9" s="29">
        <f t="shared" ref="G9:G69" si="1">D9</f>
        <v>0</v>
      </c>
      <c r="H9" s="29">
        <f t="shared" ref="H9:H68" si="2">F9</f>
        <v>0</v>
      </c>
      <c r="I9" s="25"/>
    </row>
    <row r="10" spans="1:12" ht="15.75" customHeight="1">
      <c r="A10" s="33" t="s">
        <v>1331</v>
      </c>
      <c r="B10" s="27" t="s">
        <v>1332</v>
      </c>
      <c r="C10" s="69" t="s">
        <v>643</v>
      </c>
      <c r="D10" s="35">
        <f>'Mile Stone-PI-'!W11</f>
        <v>4749.3</v>
      </c>
      <c r="E10" s="1439">
        <v>88.429205324727718</v>
      </c>
      <c r="F10" s="73">
        <f>E10*D10</f>
        <v>419976.82484872936</v>
      </c>
      <c r="G10" s="1189">
        <f>D10</f>
        <v>4749.3</v>
      </c>
      <c r="H10" s="29">
        <f t="shared" si="2"/>
        <v>419976.82484872936</v>
      </c>
      <c r="I10" s="25"/>
    </row>
    <row r="11" spans="1:12" ht="15.75" customHeight="1">
      <c r="A11" s="36"/>
      <c r="B11" s="34"/>
      <c r="C11" s="69"/>
      <c r="D11" s="35">
        <v>0</v>
      </c>
      <c r="E11" s="73"/>
      <c r="F11" s="1157">
        <f t="shared" ref="F11:F24" si="3">E11*D11</f>
        <v>0</v>
      </c>
      <c r="G11" s="29">
        <f t="shared" si="1"/>
        <v>0</v>
      </c>
      <c r="H11" s="29">
        <f t="shared" si="2"/>
        <v>0</v>
      </c>
      <c r="I11" s="25" t="e">
        <f>+#REF!*$E11</f>
        <v>#REF!</v>
      </c>
    </row>
    <row r="12" spans="1:12" ht="15.75" customHeight="1">
      <c r="A12" s="33">
        <v>2.25</v>
      </c>
      <c r="B12" s="37" t="s">
        <v>1333</v>
      </c>
      <c r="C12" s="69" t="s">
        <v>643</v>
      </c>
      <c r="D12" s="35">
        <f>+'Mile Stone-PI-'!W55</f>
        <v>3180</v>
      </c>
      <c r="E12" s="1439">
        <v>44.214602662363859</v>
      </c>
      <c r="F12" s="1157">
        <f t="shared" si="3"/>
        <v>140602.43646631707</v>
      </c>
      <c r="G12" s="1189">
        <f t="shared" si="1"/>
        <v>3180</v>
      </c>
      <c r="H12" s="29">
        <f t="shared" si="2"/>
        <v>140602.43646631707</v>
      </c>
      <c r="I12" s="25" t="e">
        <f>+#REF!*$E12</f>
        <v>#REF!</v>
      </c>
    </row>
    <row r="13" spans="1:12" ht="15.75" customHeight="1">
      <c r="A13" s="36"/>
      <c r="B13" s="34"/>
      <c r="C13" s="69"/>
      <c r="D13" s="35"/>
      <c r="E13" s="73"/>
      <c r="F13" s="1157">
        <f t="shared" si="3"/>
        <v>0</v>
      </c>
      <c r="G13" s="29">
        <f t="shared" si="1"/>
        <v>0</v>
      </c>
      <c r="H13" s="29">
        <f t="shared" si="2"/>
        <v>0</v>
      </c>
      <c r="I13" s="25" t="e">
        <f>+#REF!*$E13</f>
        <v>#REF!</v>
      </c>
    </row>
    <row r="14" spans="1:12" ht="15.75" customHeight="1">
      <c r="A14" s="33">
        <v>2.2599999999999998</v>
      </c>
      <c r="B14" s="37" t="s">
        <v>1334</v>
      </c>
      <c r="C14" s="69"/>
      <c r="D14" s="35"/>
      <c r="E14" s="73"/>
      <c r="F14" s="1157">
        <f t="shared" si="3"/>
        <v>0</v>
      </c>
      <c r="G14" s="29">
        <f t="shared" si="1"/>
        <v>0</v>
      </c>
      <c r="H14" s="29">
        <f t="shared" si="2"/>
        <v>0</v>
      </c>
      <c r="I14" s="25" t="e">
        <f>+#REF!*$E14</f>
        <v>#REF!</v>
      </c>
    </row>
    <row r="15" spans="1:12" ht="15.75" customHeight="1">
      <c r="A15" s="33" t="s">
        <v>1335</v>
      </c>
      <c r="B15" s="37" t="s">
        <v>1336</v>
      </c>
      <c r="C15" s="69" t="s">
        <v>773</v>
      </c>
      <c r="D15" s="35">
        <f>+D10*0.6</f>
        <v>2849.58</v>
      </c>
      <c r="E15" s="1439">
        <v>22.10730133118193</v>
      </c>
      <c r="F15" s="1157">
        <f t="shared" si="3"/>
        <v>62996.523727309403</v>
      </c>
      <c r="G15" s="1189">
        <f t="shared" si="1"/>
        <v>2849.58</v>
      </c>
      <c r="H15" s="29">
        <f t="shared" si="2"/>
        <v>62996.523727309403</v>
      </c>
      <c r="I15" s="25" t="e">
        <f>+#REF!*$E15</f>
        <v>#REF!</v>
      </c>
    </row>
    <row r="16" spans="1:12" ht="15.75" customHeight="1">
      <c r="A16" s="33"/>
      <c r="B16" s="37"/>
      <c r="C16" s="69"/>
      <c r="D16" s="35"/>
      <c r="E16" s="73"/>
      <c r="F16" s="1157">
        <f t="shared" si="3"/>
        <v>0</v>
      </c>
      <c r="G16" s="29">
        <f t="shared" si="1"/>
        <v>0</v>
      </c>
      <c r="H16" s="29">
        <f t="shared" si="2"/>
        <v>0</v>
      </c>
      <c r="I16" s="25" t="e">
        <f>+#REF!*$E16</f>
        <v>#REF!</v>
      </c>
    </row>
    <row r="17" spans="1:9" ht="15.75" customHeight="1">
      <c r="A17" s="33">
        <v>2.27</v>
      </c>
      <c r="B17" s="38" t="s">
        <v>1337</v>
      </c>
      <c r="C17" s="69" t="s">
        <v>643</v>
      </c>
      <c r="D17" s="35"/>
      <c r="E17" s="73"/>
      <c r="F17" s="1157">
        <f t="shared" si="3"/>
        <v>0</v>
      </c>
      <c r="G17" s="29">
        <f t="shared" si="1"/>
        <v>0</v>
      </c>
      <c r="H17" s="29">
        <f t="shared" si="2"/>
        <v>0</v>
      </c>
      <c r="I17" s="25" t="e">
        <f>+#REF!*$E17</f>
        <v>#REF!</v>
      </c>
    </row>
    <row r="18" spans="1:9" ht="15.75" customHeight="1">
      <c r="A18" s="33"/>
      <c r="B18" s="34"/>
      <c r="C18" s="69"/>
      <c r="D18" s="35"/>
      <c r="E18" s="73"/>
      <c r="F18" s="1157">
        <f t="shared" si="3"/>
        <v>0</v>
      </c>
      <c r="G18" s="29">
        <f t="shared" si="1"/>
        <v>0</v>
      </c>
      <c r="H18" s="29">
        <f t="shared" si="2"/>
        <v>0</v>
      </c>
      <c r="I18" s="25" t="e">
        <f>+#REF!*$E18</f>
        <v>#REF!</v>
      </c>
    </row>
    <row r="19" spans="1:9" ht="15.75" customHeight="1">
      <c r="A19" s="33" t="s">
        <v>1338</v>
      </c>
      <c r="B19" s="34" t="s">
        <v>1339</v>
      </c>
      <c r="C19" s="69" t="s">
        <v>643</v>
      </c>
      <c r="D19" s="35"/>
      <c r="E19" s="1472">
        <v>295</v>
      </c>
      <c r="F19" s="1157">
        <f t="shared" si="3"/>
        <v>0</v>
      </c>
      <c r="G19" s="29">
        <f t="shared" si="1"/>
        <v>0</v>
      </c>
      <c r="H19" s="29">
        <f>F19</f>
        <v>0</v>
      </c>
      <c r="I19" s="25" t="e">
        <f>+#REF!*$E19</f>
        <v>#REF!</v>
      </c>
    </row>
    <row r="20" spans="1:9" ht="15.75" customHeight="1">
      <c r="A20" s="33"/>
      <c r="B20" s="27"/>
      <c r="C20" s="69"/>
      <c r="D20" s="35"/>
      <c r="E20" s="73"/>
      <c r="F20" s="1157">
        <f t="shared" si="3"/>
        <v>0</v>
      </c>
      <c r="G20" s="29">
        <f t="shared" si="1"/>
        <v>0</v>
      </c>
      <c r="H20" s="29">
        <f t="shared" si="2"/>
        <v>0</v>
      </c>
      <c r="I20" s="25" t="e">
        <f>+#REF!*$E20</f>
        <v>#REF!</v>
      </c>
    </row>
    <row r="21" spans="1:9" ht="15.75" customHeight="1">
      <c r="A21" s="36"/>
      <c r="B21" s="34" t="s">
        <v>1340</v>
      </c>
      <c r="C21" s="69"/>
      <c r="D21" s="35"/>
      <c r="E21" s="73"/>
      <c r="F21" s="1157">
        <f t="shared" si="3"/>
        <v>0</v>
      </c>
      <c r="G21" s="29">
        <f t="shared" si="1"/>
        <v>0</v>
      </c>
      <c r="H21" s="29">
        <f t="shared" si="2"/>
        <v>0</v>
      </c>
      <c r="I21" s="25" t="e">
        <f>+#REF!*$E21</f>
        <v>#REF!</v>
      </c>
    </row>
    <row r="22" spans="1:9" ht="15.75" customHeight="1">
      <c r="A22" s="36"/>
      <c r="B22" s="27" t="s">
        <v>1341</v>
      </c>
      <c r="C22" s="69"/>
      <c r="D22" s="35"/>
      <c r="E22" s="73"/>
      <c r="F22" s="1157">
        <f t="shared" si="3"/>
        <v>0</v>
      </c>
      <c r="G22" s="29">
        <f t="shared" si="1"/>
        <v>0</v>
      </c>
      <c r="H22" s="29">
        <f t="shared" si="2"/>
        <v>0</v>
      </c>
      <c r="I22" s="25" t="e">
        <f>+#REF!*$E22</f>
        <v>#REF!</v>
      </c>
    </row>
    <row r="23" spans="1:9" ht="15.75" customHeight="1">
      <c r="A23" s="33" t="s">
        <v>1342</v>
      </c>
      <c r="B23" s="27" t="s">
        <v>1343</v>
      </c>
      <c r="C23" s="69" t="s">
        <v>643</v>
      </c>
      <c r="D23" s="35"/>
      <c r="E23" s="73"/>
      <c r="F23" s="1157">
        <f t="shared" si="3"/>
        <v>0</v>
      </c>
      <c r="G23" s="1189">
        <f t="shared" si="1"/>
        <v>0</v>
      </c>
      <c r="H23" s="29">
        <f t="shared" si="2"/>
        <v>0</v>
      </c>
      <c r="I23" s="25" t="e">
        <f>+#REF!*$E23</f>
        <v>#REF!</v>
      </c>
    </row>
    <row r="24" spans="1:9" ht="15.75" customHeight="1">
      <c r="A24" s="36"/>
      <c r="B24" s="34"/>
      <c r="C24" s="69"/>
      <c r="D24" s="35"/>
      <c r="E24" s="73"/>
      <c r="F24" s="1157">
        <f t="shared" si="3"/>
        <v>0</v>
      </c>
      <c r="G24" s="1189">
        <f t="shared" si="1"/>
        <v>0</v>
      </c>
      <c r="H24" s="29">
        <f t="shared" si="2"/>
        <v>0</v>
      </c>
      <c r="I24" s="25" t="e">
        <f>+#REF!*$E24</f>
        <v>#REF!</v>
      </c>
    </row>
    <row r="25" spans="1:9" ht="15.75" customHeight="1">
      <c r="A25" s="36" t="s">
        <v>1344</v>
      </c>
      <c r="B25" s="34" t="s">
        <v>1345</v>
      </c>
      <c r="C25" s="69" t="s">
        <v>643</v>
      </c>
      <c r="D25" s="1484">
        <f>+'Mile Stone-PI-'!W15</f>
        <v>151.14717508004139</v>
      </c>
      <c r="E25" s="1439">
        <v>4011.7382815651476</v>
      </c>
      <c r="F25" s="1157">
        <f>+D25*E25</f>
        <v>606362.90841903177</v>
      </c>
      <c r="G25" s="1189">
        <f t="shared" si="1"/>
        <v>151.14717508004139</v>
      </c>
      <c r="H25" s="29">
        <f t="shared" si="2"/>
        <v>606362.90841903177</v>
      </c>
      <c r="I25" s="1491" t="e">
        <f>+#REF!*$E25</f>
        <v>#REF!</v>
      </c>
    </row>
    <row r="26" spans="1:9" ht="15.75" customHeight="1">
      <c r="A26" s="33"/>
      <c r="B26" s="27"/>
      <c r="C26" s="69"/>
      <c r="D26" s="35"/>
      <c r="E26" s="73"/>
      <c r="F26" s="1476">
        <f t="shared" ref="F26:F68" si="4">+D26*E26</f>
        <v>0</v>
      </c>
      <c r="G26" s="1189">
        <f t="shared" si="1"/>
        <v>0</v>
      </c>
      <c r="H26" s="29">
        <f t="shared" si="2"/>
        <v>0</v>
      </c>
      <c r="I26" s="1491" t="e">
        <f>+#REF!*$E26</f>
        <v>#REF!</v>
      </c>
    </row>
    <row r="27" spans="1:9" ht="15.75" customHeight="1">
      <c r="A27" s="36" t="s">
        <v>1346</v>
      </c>
      <c r="B27" s="34" t="s">
        <v>1347</v>
      </c>
      <c r="C27" s="69" t="s">
        <v>699</v>
      </c>
      <c r="D27" s="35"/>
      <c r="E27" s="73"/>
      <c r="F27" s="1476">
        <f t="shared" si="4"/>
        <v>0</v>
      </c>
      <c r="G27" s="1189">
        <f t="shared" si="1"/>
        <v>0</v>
      </c>
      <c r="H27" s="29">
        <f t="shared" si="2"/>
        <v>0</v>
      </c>
      <c r="I27" s="1491" t="e">
        <f>+#REF!*$E27</f>
        <v>#REF!</v>
      </c>
    </row>
    <row r="28" spans="1:9" ht="15.75" customHeight="1">
      <c r="A28" s="36"/>
      <c r="B28" s="34" t="s">
        <v>1348</v>
      </c>
      <c r="C28" s="69"/>
      <c r="D28" s="35"/>
      <c r="E28" s="73"/>
      <c r="F28" s="1476">
        <f t="shared" si="4"/>
        <v>0</v>
      </c>
      <c r="G28" s="1189">
        <f t="shared" si="1"/>
        <v>0</v>
      </c>
      <c r="H28" s="29">
        <f t="shared" si="2"/>
        <v>0</v>
      </c>
      <c r="I28" s="1491" t="e">
        <f>+#REF!*$E28</f>
        <v>#REF!</v>
      </c>
    </row>
    <row r="29" spans="1:9" ht="15.75" customHeight="1">
      <c r="A29" s="36"/>
      <c r="B29" s="34"/>
      <c r="C29" s="69"/>
      <c r="D29" s="35"/>
      <c r="E29" s="73"/>
      <c r="F29" s="1476">
        <f t="shared" si="4"/>
        <v>0</v>
      </c>
      <c r="G29" s="1189">
        <f t="shared" si="1"/>
        <v>0</v>
      </c>
      <c r="H29" s="29">
        <f t="shared" si="2"/>
        <v>0</v>
      </c>
      <c r="I29" s="1491" t="e">
        <f>+#REF!*$E29</f>
        <v>#REF!</v>
      </c>
    </row>
    <row r="30" spans="1:9" ht="15.75" customHeight="1">
      <c r="A30" s="33">
        <v>5.9</v>
      </c>
      <c r="B30" s="27" t="s">
        <v>1349</v>
      </c>
      <c r="C30" s="69"/>
      <c r="D30" s="35"/>
      <c r="E30" s="73"/>
      <c r="F30" s="1476">
        <f t="shared" si="4"/>
        <v>0</v>
      </c>
      <c r="G30" s="1189">
        <f t="shared" si="1"/>
        <v>0</v>
      </c>
      <c r="H30" s="29">
        <f t="shared" si="2"/>
        <v>0</v>
      </c>
      <c r="I30" s="1491" t="e">
        <f>+#REF!*$E30</f>
        <v>#REF!</v>
      </c>
    </row>
    <row r="31" spans="1:9" ht="15.75" customHeight="1">
      <c r="A31" s="33" t="s">
        <v>1350</v>
      </c>
      <c r="B31" s="27" t="s">
        <v>1351</v>
      </c>
      <c r="C31" s="69" t="s">
        <v>699</v>
      </c>
      <c r="D31" s="1484">
        <f>+'Mile Stone-PI-'!W23</f>
        <v>256.42</v>
      </c>
      <c r="E31" s="1440">
        <v>316.8713190802743</v>
      </c>
      <c r="F31" s="1476">
        <f t="shared" si="4"/>
        <v>81252.143638563939</v>
      </c>
      <c r="G31" s="1189">
        <f t="shared" si="1"/>
        <v>256.42</v>
      </c>
      <c r="H31" s="29">
        <f t="shared" si="2"/>
        <v>81252.143638563939</v>
      </c>
      <c r="I31" s="1491" t="e">
        <f>+#REF!*$E31</f>
        <v>#REF!</v>
      </c>
    </row>
    <row r="32" spans="1:9" ht="15.75" customHeight="1">
      <c r="A32" s="33" t="s">
        <v>1352</v>
      </c>
      <c r="B32" s="27" t="s">
        <v>1353</v>
      </c>
      <c r="C32" s="69" t="s">
        <v>699</v>
      </c>
      <c r="D32" s="35">
        <f>+'Mile Stone-PI-'!W59</f>
        <v>533.26</v>
      </c>
      <c r="E32" s="73">
        <v>300</v>
      </c>
      <c r="F32" s="1476">
        <f t="shared" si="4"/>
        <v>159978</v>
      </c>
      <c r="G32" s="1189">
        <f t="shared" si="1"/>
        <v>533.26</v>
      </c>
      <c r="H32" s="29">
        <f t="shared" si="2"/>
        <v>159978</v>
      </c>
      <c r="I32" s="1491" t="e">
        <f>+#REF!*$E32</f>
        <v>#REF!</v>
      </c>
    </row>
    <row r="33" spans="1:9" ht="15.75" customHeight="1">
      <c r="A33" s="33" t="s">
        <v>1354</v>
      </c>
      <c r="B33" s="27" t="s">
        <v>1355</v>
      </c>
      <c r="C33" s="69" t="s">
        <v>699</v>
      </c>
      <c r="D33" s="1485">
        <f>+'Mile Stone-PI-'!W83+'Mile Stone-PI-'!W107+'Mile Stone-PI-'!W131+'Mile Stone-PI-'!W155+'Mile Stone-PI-'!W179+'Mile Stone-PI-'!W203</f>
        <v>18070.478861251628</v>
      </c>
      <c r="E33" s="1480">
        <v>300</v>
      </c>
      <c r="F33" s="1476">
        <f t="shared" si="4"/>
        <v>5421143.6583754886</v>
      </c>
      <c r="G33" s="1189">
        <f t="shared" si="1"/>
        <v>18070.478861251628</v>
      </c>
      <c r="H33" s="29">
        <f t="shared" si="2"/>
        <v>5421143.6583754886</v>
      </c>
      <c r="I33" s="1491" t="e">
        <f>+#REF!*$E33</f>
        <v>#REF!</v>
      </c>
    </row>
    <row r="34" spans="1:9" ht="15.75" customHeight="1">
      <c r="A34" s="33" t="s">
        <v>1356</v>
      </c>
      <c r="B34" s="34" t="s">
        <v>1357</v>
      </c>
      <c r="C34" s="39" t="s">
        <v>699</v>
      </c>
      <c r="D34" s="35"/>
      <c r="E34" s="73"/>
      <c r="F34" s="1476">
        <f t="shared" si="4"/>
        <v>0</v>
      </c>
      <c r="G34" s="1189">
        <f t="shared" si="1"/>
        <v>0</v>
      </c>
      <c r="H34" s="29">
        <f t="shared" si="2"/>
        <v>0</v>
      </c>
      <c r="I34" s="1491" t="e">
        <f>+#REF!*$E34</f>
        <v>#REF!</v>
      </c>
    </row>
    <row r="35" spans="1:9" ht="15.75" customHeight="1">
      <c r="A35" s="33" t="s">
        <v>1358</v>
      </c>
      <c r="B35" s="27" t="s">
        <v>1359</v>
      </c>
      <c r="C35" s="39" t="s">
        <v>699</v>
      </c>
      <c r="D35" s="35">
        <f>+'Mile Stone-PI-'!W43</f>
        <v>515.20000000000005</v>
      </c>
      <c r="E35" s="1440">
        <v>280.02581686163779</v>
      </c>
      <c r="F35" s="1476">
        <f t="shared" si="4"/>
        <v>144269.30084711581</v>
      </c>
      <c r="G35" s="1189">
        <f t="shared" si="1"/>
        <v>515.20000000000005</v>
      </c>
      <c r="H35" s="29">
        <f t="shared" si="2"/>
        <v>144269.30084711581</v>
      </c>
      <c r="I35" s="1491" t="e">
        <f>+#REF!*$E35</f>
        <v>#REF!</v>
      </c>
    </row>
    <row r="36" spans="1:9" ht="15.75" customHeight="1">
      <c r="A36" s="33" t="s">
        <v>1360</v>
      </c>
      <c r="B36" s="34" t="s">
        <v>1361</v>
      </c>
      <c r="C36" s="39" t="s">
        <v>699</v>
      </c>
      <c r="D36" s="35">
        <f>+'Mile Stone-PI-'!W35+'Mile Stone-PI-'!W75+'Mile Stone-PI-'!W99+'Mile Stone-PI-'!W123+'Mile Stone-PI-'!W147+'Mile Stone-PI-'!W171+'Mile Stone-PI-'!W195</f>
        <v>6375.2315702208916</v>
      </c>
      <c r="E36" s="1440">
        <v>365.6</v>
      </c>
      <c r="F36" s="1476">
        <f t="shared" si="4"/>
        <v>2330784.6620727582</v>
      </c>
      <c r="G36" s="1189">
        <f t="shared" si="1"/>
        <v>6375.2315702208916</v>
      </c>
      <c r="H36" s="29">
        <f t="shared" si="2"/>
        <v>2330784.6620727582</v>
      </c>
      <c r="I36" s="1491" t="e">
        <f>+#REF!*$E36</f>
        <v>#REF!</v>
      </c>
    </row>
    <row r="37" spans="1:9" ht="15.75" customHeight="1">
      <c r="A37" s="33" t="s">
        <v>1362</v>
      </c>
      <c r="B37" s="40" t="s">
        <v>1363</v>
      </c>
      <c r="C37" s="69" t="s">
        <v>699</v>
      </c>
      <c r="D37" s="35"/>
      <c r="E37" s="73"/>
      <c r="F37" s="1476">
        <f t="shared" si="4"/>
        <v>0</v>
      </c>
      <c r="G37" s="1189">
        <f t="shared" si="1"/>
        <v>0</v>
      </c>
      <c r="H37" s="29">
        <f t="shared" si="2"/>
        <v>0</v>
      </c>
      <c r="I37" s="1491" t="e">
        <f>+#REF!*$E37</f>
        <v>#REF!</v>
      </c>
    </row>
    <row r="38" spans="1:9" ht="15.75" customHeight="1">
      <c r="A38" s="33" t="s">
        <v>1364</v>
      </c>
      <c r="B38" s="40" t="s">
        <v>1365</v>
      </c>
      <c r="C38" s="69"/>
      <c r="D38" s="35"/>
      <c r="E38" s="73"/>
      <c r="F38" s="1476">
        <f t="shared" si="4"/>
        <v>0</v>
      </c>
      <c r="G38" s="29">
        <f t="shared" si="1"/>
        <v>0</v>
      </c>
      <c r="H38" s="29">
        <f t="shared" si="2"/>
        <v>0</v>
      </c>
      <c r="I38" s="1491" t="e">
        <f>+#REF!*$E38</f>
        <v>#REF!</v>
      </c>
    </row>
    <row r="39" spans="1:9" ht="15.75" customHeight="1">
      <c r="A39" s="33" t="s">
        <v>1366</v>
      </c>
      <c r="B39" s="40" t="s">
        <v>1367</v>
      </c>
      <c r="C39" s="69" t="s">
        <v>1368</v>
      </c>
      <c r="D39" s="35"/>
      <c r="E39" s="73"/>
      <c r="F39" s="1476">
        <f t="shared" si="4"/>
        <v>0</v>
      </c>
      <c r="G39" s="29">
        <f t="shared" si="1"/>
        <v>0</v>
      </c>
      <c r="H39" s="29">
        <f t="shared" si="2"/>
        <v>0</v>
      </c>
      <c r="I39" s="1491" t="e">
        <f>+#REF!*$E39</f>
        <v>#REF!</v>
      </c>
    </row>
    <row r="40" spans="1:9" ht="15.75" customHeight="1">
      <c r="A40" s="33"/>
      <c r="B40" s="34"/>
      <c r="C40" s="69"/>
      <c r="D40" s="35"/>
      <c r="E40" s="73"/>
      <c r="F40" s="1476">
        <f t="shared" si="4"/>
        <v>0</v>
      </c>
      <c r="G40" s="29">
        <f t="shared" si="1"/>
        <v>0</v>
      </c>
      <c r="H40" s="29">
        <f t="shared" si="2"/>
        <v>0</v>
      </c>
      <c r="I40" s="1491" t="e">
        <f>+#REF!*$E40</f>
        <v>#REF!</v>
      </c>
    </row>
    <row r="41" spans="1:9" ht="15.75" customHeight="1">
      <c r="A41" s="33"/>
      <c r="B41" s="27" t="s">
        <v>1396</v>
      </c>
      <c r="C41" s="69"/>
      <c r="D41" s="35"/>
      <c r="E41" s="73"/>
      <c r="F41" s="1476">
        <f t="shared" si="4"/>
        <v>0</v>
      </c>
      <c r="G41" s="29">
        <f t="shared" si="1"/>
        <v>0</v>
      </c>
      <c r="H41" s="29">
        <f t="shared" si="2"/>
        <v>0</v>
      </c>
      <c r="I41" s="1491" t="e">
        <f>+#REF!*$E41</f>
        <v>#REF!</v>
      </c>
    </row>
    <row r="42" spans="1:9" ht="15.75" customHeight="1">
      <c r="A42" s="33" t="s">
        <v>1370</v>
      </c>
      <c r="B42" s="34" t="s">
        <v>1371</v>
      </c>
      <c r="C42" s="69" t="s">
        <v>699</v>
      </c>
      <c r="D42" s="35"/>
      <c r="E42" s="73"/>
      <c r="F42" s="1476">
        <f t="shared" si="4"/>
        <v>0</v>
      </c>
      <c r="G42" s="29">
        <f t="shared" si="1"/>
        <v>0</v>
      </c>
      <c r="H42" s="29">
        <f t="shared" si="2"/>
        <v>0</v>
      </c>
      <c r="I42" s="1491" t="e">
        <f>+#REF!*$E42</f>
        <v>#REF!</v>
      </c>
    </row>
    <row r="43" spans="1:9" ht="15.75" customHeight="1">
      <c r="A43" s="33"/>
      <c r="B43" s="27"/>
      <c r="C43" s="69"/>
      <c r="D43" s="35"/>
      <c r="E43" s="73"/>
      <c r="F43" s="1476">
        <f t="shared" si="4"/>
        <v>0</v>
      </c>
      <c r="G43" s="29">
        <f t="shared" si="1"/>
        <v>0</v>
      </c>
      <c r="H43" s="29">
        <f t="shared" si="2"/>
        <v>0</v>
      </c>
      <c r="I43" s="1491" t="e">
        <f>+#REF!*$E43</f>
        <v>#REF!</v>
      </c>
    </row>
    <row r="44" spans="1:9" ht="69.75" customHeight="1">
      <c r="A44" s="33">
        <v>5.22</v>
      </c>
      <c r="B44" s="34" t="s">
        <v>1372</v>
      </c>
      <c r="C44" s="69"/>
      <c r="D44" s="35"/>
      <c r="E44" s="73"/>
      <c r="F44" s="1476">
        <f t="shared" si="4"/>
        <v>0</v>
      </c>
      <c r="G44" s="29">
        <f t="shared" si="1"/>
        <v>0</v>
      </c>
      <c r="H44" s="29">
        <f t="shared" si="2"/>
        <v>0</v>
      </c>
      <c r="I44" s="1491" t="e">
        <f>+#REF!*$E44</f>
        <v>#REF!</v>
      </c>
    </row>
    <row r="45" spans="1:9" ht="30" customHeight="1">
      <c r="A45" s="33" t="s">
        <v>1373</v>
      </c>
      <c r="B45" s="27" t="s">
        <v>1374</v>
      </c>
      <c r="C45" s="69" t="s">
        <v>754</v>
      </c>
      <c r="D45" s="35">
        <f>+'Mile Stone-PI-'!W19+'Mile Stone-PI-'!W31+'Mile Stone-PI-'!W47+'Mile Stone-PI-'!W55</f>
        <v>96649</v>
      </c>
      <c r="E45" s="1439">
        <v>81.207486889874957</v>
      </c>
      <c r="F45" s="1476">
        <f t="shared" si="4"/>
        <v>7848622.4004195249</v>
      </c>
      <c r="G45" s="29">
        <f t="shared" si="1"/>
        <v>96649</v>
      </c>
      <c r="H45" s="29">
        <f t="shared" si="2"/>
        <v>7848622.4004195249</v>
      </c>
      <c r="I45" s="1491" t="e">
        <f>+#REF!*$E45</f>
        <v>#REF!</v>
      </c>
    </row>
    <row r="46" spans="1:9" ht="15.75" customHeight="1">
      <c r="A46" s="33"/>
      <c r="B46" s="34"/>
      <c r="C46" s="69"/>
      <c r="D46" s="35"/>
      <c r="E46" s="1439"/>
      <c r="F46" s="1476">
        <f t="shared" si="4"/>
        <v>0</v>
      </c>
      <c r="G46" s="29">
        <f t="shared" si="1"/>
        <v>0</v>
      </c>
      <c r="H46" s="29">
        <f t="shared" si="2"/>
        <v>0</v>
      </c>
      <c r="I46" s="1491" t="e">
        <f>+#REF!*$E46</f>
        <v>#REF!</v>
      </c>
    </row>
    <row r="47" spans="1:9" ht="15.75" customHeight="1">
      <c r="A47" s="33" t="s">
        <v>1375</v>
      </c>
      <c r="B47" s="27" t="s">
        <v>1376</v>
      </c>
      <c r="C47" s="69"/>
      <c r="D47" s="35"/>
      <c r="E47" s="1439"/>
      <c r="F47" s="1476">
        <f t="shared" si="4"/>
        <v>0</v>
      </c>
      <c r="G47" s="29">
        <f t="shared" si="1"/>
        <v>0</v>
      </c>
      <c r="H47" s="29">
        <f t="shared" si="2"/>
        <v>0</v>
      </c>
      <c r="I47" s="1491" t="e">
        <f>+#REF!*$E47</f>
        <v>#REF!</v>
      </c>
    </row>
    <row r="48" spans="1:9" ht="29.25" customHeight="1">
      <c r="A48" s="33" t="s">
        <v>1377</v>
      </c>
      <c r="B48" s="41" t="s">
        <v>1374</v>
      </c>
      <c r="C48" s="39" t="s">
        <v>754</v>
      </c>
      <c r="D48" s="35">
        <f>+'Mile Stone-PI-'!W71+'Mile Stone-PI-'!W87+'Mile Stone-PI-'!W95+'Mile Stone-PI-'!W111+'Mile Stone-PI-'!W119+'Mile Stone-PI-'!W135+'Mile Stone-PI-'!W143+'Mile Stone-PI-'!W159+'Mile Stone-PI-'!W167+'Mile Stone-PI-'!W183+'Mile Stone-PI-'!W191+'Mile Stone-PI-'!W207</f>
        <v>540786.05000000005</v>
      </c>
      <c r="E48" s="1439">
        <v>81.207486889874957</v>
      </c>
      <c r="F48" s="1476">
        <f t="shared" si="4"/>
        <v>43915876.065602265</v>
      </c>
      <c r="G48" s="29">
        <f t="shared" si="1"/>
        <v>540786.05000000005</v>
      </c>
      <c r="H48" s="29">
        <f t="shared" si="2"/>
        <v>43915876.065602265</v>
      </c>
      <c r="I48" s="1491" t="e">
        <f>+#REF!*$E48</f>
        <v>#REF!</v>
      </c>
    </row>
    <row r="49" spans="1:9" ht="15.75" customHeight="1">
      <c r="A49" s="33"/>
      <c r="B49" s="27"/>
      <c r="C49" s="39"/>
      <c r="D49" s="35"/>
      <c r="E49" s="73"/>
      <c r="F49" s="1476">
        <f t="shared" si="4"/>
        <v>0</v>
      </c>
      <c r="G49" s="29">
        <f t="shared" si="1"/>
        <v>0</v>
      </c>
      <c r="H49" s="29">
        <f t="shared" si="2"/>
        <v>0</v>
      </c>
      <c r="I49" s="1491" t="e">
        <f>+#REF!*$E49</f>
        <v>#REF!</v>
      </c>
    </row>
    <row r="50" spans="1:9" ht="15.75" customHeight="1">
      <c r="A50" s="33" t="s">
        <v>1378</v>
      </c>
      <c r="B50" s="41" t="s">
        <v>1379</v>
      </c>
      <c r="C50" s="69"/>
      <c r="D50" s="35"/>
      <c r="E50" s="73"/>
      <c r="F50" s="1476">
        <f t="shared" si="4"/>
        <v>0</v>
      </c>
      <c r="G50" s="29">
        <f t="shared" si="1"/>
        <v>0</v>
      </c>
      <c r="H50" s="29">
        <f t="shared" si="2"/>
        <v>0</v>
      </c>
      <c r="I50" s="1491" t="e">
        <f>+#REF!*$E50</f>
        <v>#REF!</v>
      </c>
    </row>
    <row r="51" spans="1:9" ht="15.75" customHeight="1">
      <c r="A51" s="33" t="s">
        <v>1380</v>
      </c>
      <c r="B51" s="27" t="s">
        <v>1381</v>
      </c>
      <c r="C51" s="69" t="s">
        <v>1382</v>
      </c>
      <c r="D51" s="35"/>
      <c r="E51" s="73"/>
      <c r="F51" s="1476">
        <f t="shared" si="4"/>
        <v>0</v>
      </c>
      <c r="G51" s="29">
        <f t="shared" si="1"/>
        <v>0</v>
      </c>
      <c r="H51" s="29">
        <f t="shared" si="2"/>
        <v>0</v>
      </c>
      <c r="I51" s="1491" t="e">
        <f>+#REF!*$E51</f>
        <v>#REF!</v>
      </c>
    </row>
    <row r="52" spans="1:9" ht="15.75" customHeight="1">
      <c r="A52" s="33"/>
      <c r="B52" s="41"/>
      <c r="C52" s="69"/>
      <c r="D52" s="35"/>
      <c r="E52" s="73"/>
      <c r="F52" s="1476">
        <f t="shared" si="4"/>
        <v>0</v>
      </c>
      <c r="G52" s="29">
        <f t="shared" si="1"/>
        <v>0</v>
      </c>
      <c r="H52" s="29">
        <f t="shared" si="2"/>
        <v>0</v>
      </c>
      <c r="I52" s="1491" t="e">
        <f>+#REF!*$E52</f>
        <v>#REF!</v>
      </c>
    </row>
    <row r="53" spans="1:9" ht="15.75" customHeight="1">
      <c r="A53" s="33" t="s">
        <v>1383</v>
      </c>
      <c r="B53" s="27" t="s">
        <v>1384</v>
      </c>
      <c r="C53" s="69" t="s">
        <v>1382</v>
      </c>
      <c r="D53" s="35"/>
      <c r="E53" s="73"/>
      <c r="F53" s="1476">
        <f t="shared" si="4"/>
        <v>0</v>
      </c>
      <c r="G53" s="29">
        <f t="shared" si="1"/>
        <v>0</v>
      </c>
      <c r="H53" s="29">
        <f t="shared" si="2"/>
        <v>0</v>
      </c>
      <c r="I53" s="1491" t="e">
        <f>+#REF!*$E53</f>
        <v>#REF!</v>
      </c>
    </row>
    <row r="54" spans="1:9" ht="15.75" customHeight="1">
      <c r="A54" s="33"/>
      <c r="B54" s="41"/>
      <c r="C54" s="69"/>
      <c r="D54" s="35"/>
      <c r="E54" s="73"/>
      <c r="F54" s="1476">
        <f t="shared" si="4"/>
        <v>0</v>
      </c>
      <c r="G54" s="29">
        <f t="shared" si="1"/>
        <v>0</v>
      </c>
      <c r="H54" s="29">
        <f t="shared" si="2"/>
        <v>0</v>
      </c>
      <c r="I54" s="1491" t="e">
        <f>+#REF!*$E54</f>
        <v>#REF!</v>
      </c>
    </row>
    <row r="55" spans="1:9" ht="15.75" customHeight="1">
      <c r="A55" s="33">
        <v>5.34</v>
      </c>
      <c r="B55" s="34" t="s">
        <v>1385</v>
      </c>
      <c r="C55" s="69"/>
      <c r="D55" s="35"/>
      <c r="E55" s="73"/>
      <c r="F55" s="1476">
        <f t="shared" si="4"/>
        <v>0</v>
      </c>
      <c r="G55" s="29">
        <f t="shared" si="1"/>
        <v>0</v>
      </c>
      <c r="H55" s="29">
        <f t="shared" si="2"/>
        <v>0</v>
      </c>
      <c r="I55" s="1491" t="e">
        <f>+#REF!*$E55</f>
        <v>#REF!</v>
      </c>
    </row>
    <row r="56" spans="1:9" ht="15.75" customHeight="1">
      <c r="A56" s="33" t="s">
        <v>1386</v>
      </c>
      <c r="B56" s="34" t="s">
        <v>1387</v>
      </c>
      <c r="C56" s="69" t="s">
        <v>773</v>
      </c>
      <c r="D56" s="35">
        <f>+'Mile Stone-PI-'!W39+'Mile Stone-PI-'!W79+'Mile Stone-PI-'!W103+'Mile Stone-PI-'!W127+'Mile Stone-PI-'!W151+'Mile Stone-PI-'!W175+'Mile Stone-PI-'!W199</f>
        <v>739.67820936278554</v>
      </c>
      <c r="E56" s="1439">
        <v>751.6482452601856</v>
      </c>
      <c r="F56" s="1476">
        <f t="shared" si="4"/>
        <v>555977.82812473399</v>
      </c>
      <c r="G56" s="29">
        <f t="shared" si="1"/>
        <v>739.67820936278554</v>
      </c>
      <c r="H56" s="29">
        <f t="shared" si="2"/>
        <v>555977.82812473399</v>
      </c>
      <c r="I56" s="1491" t="e">
        <f>+#REF!*$E56</f>
        <v>#REF!</v>
      </c>
    </row>
    <row r="57" spans="1:9" ht="15.75" customHeight="1">
      <c r="A57" s="33"/>
      <c r="B57" s="40"/>
      <c r="C57" s="69"/>
      <c r="D57" s="35"/>
      <c r="E57" s="73"/>
      <c r="F57" s="1476">
        <f t="shared" si="4"/>
        <v>0</v>
      </c>
      <c r="G57" s="29">
        <f t="shared" si="1"/>
        <v>0</v>
      </c>
      <c r="H57" s="29">
        <f t="shared" si="2"/>
        <v>0</v>
      </c>
      <c r="I57" s="1491" t="e">
        <f>+#REF!*$E57</f>
        <v>#REF!</v>
      </c>
    </row>
    <row r="58" spans="1:9" ht="15.75" customHeight="1">
      <c r="A58" s="33">
        <v>5.37</v>
      </c>
      <c r="B58" s="27" t="s">
        <v>1388</v>
      </c>
      <c r="C58" s="69"/>
      <c r="D58" s="35"/>
      <c r="E58" s="73"/>
      <c r="F58" s="1476">
        <f t="shared" si="4"/>
        <v>0</v>
      </c>
      <c r="G58" s="29">
        <f t="shared" si="1"/>
        <v>0</v>
      </c>
      <c r="H58" s="29">
        <f t="shared" si="2"/>
        <v>0</v>
      </c>
      <c r="I58" s="1491" t="e">
        <f>+#REF!*$E58</f>
        <v>#REF!</v>
      </c>
    </row>
    <row r="59" spans="1:9" ht="15.75" customHeight="1">
      <c r="A59" s="33" t="s">
        <v>1389</v>
      </c>
      <c r="B59" s="34" t="s">
        <v>1390</v>
      </c>
      <c r="C59" s="69" t="s">
        <v>643</v>
      </c>
      <c r="D59" s="1485">
        <f>+'Mile Stone-PI-'!W27+'Mile Stone-PI-'!W39+'Mile Stone-PI-'!W51+'Mile Stone-PI-'!W63</f>
        <v>1075.105</v>
      </c>
      <c r="E59" s="1439">
        <v>6296.0120371117382</v>
      </c>
      <c r="F59" s="1476">
        <f t="shared" si="4"/>
        <v>6768874.0211590156</v>
      </c>
      <c r="G59" s="29">
        <f t="shared" si="1"/>
        <v>1075.105</v>
      </c>
      <c r="H59" s="29">
        <f t="shared" si="2"/>
        <v>6768874.0211590156</v>
      </c>
      <c r="I59" s="1491" t="e">
        <f>+#REF!*$E59</f>
        <v>#REF!</v>
      </c>
    </row>
    <row r="60" spans="1:9" ht="15.75" customHeight="1">
      <c r="A60" s="33" t="s">
        <v>1391</v>
      </c>
      <c r="B60" s="27" t="s">
        <v>1392</v>
      </c>
      <c r="C60" s="69" t="s">
        <v>643</v>
      </c>
      <c r="D60" s="1485">
        <f>+'Mile Stone-PI-'!W79+'Mile Stone-PI-'!W91+'Mile Stone-PI-'!W103+'Mile Stone-PI-'!W115+'Mile Stone-PI-'!W127+'Mile Stone-PI-'!W139+'Mile Stone-PI-'!W151+'Mile Stone-PI-'!W163+'Mile Stone-PI-'!W175+'Mile Stone-PI-'!W187+'Mile Stone-PI-'!W199</f>
        <v>2635.4740752742155</v>
      </c>
      <c r="E60" s="1439">
        <v>6296.0120371117382</v>
      </c>
      <c r="F60" s="1476">
        <f t="shared" si="4"/>
        <v>16592976.501422388</v>
      </c>
      <c r="G60" s="29">
        <f t="shared" si="1"/>
        <v>2635.4740752742155</v>
      </c>
      <c r="H60" s="29">
        <f t="shared" si="2"/>
        <v>16592976.501422388</v>
      </c>
      <c r="I60" s="1491" t="e">
        <f>+#REF!*$E60</f>
        <v>#REF!</v>
      </c>
    </row>
    <row r="61" spans="1:9" ht="15.75" customHeight="1">
      <c r="A61" s="33"/>
      <c r="B61" s="27"/>
      <c r="C61" s="69"/>
      <c r="D61" s="35"/>
      <c r="E61" s="73"/>
      <c r="F61" s="1735">
        <f t="shared" si="4"/>
        <v>0</v>
      </c>
      <c r="G61" s="29">
        <f t="shared" si="1"/>
        <v>0</v>
      </c>
      <c r="H61" s="29">
        <f t="shared" si="2"/>
        <v>0</v>
      </c>
      <c r="I61" s="1491" t="e">
        <f>+#REF!*$E61</f>
        <v>#REF!</v>
      </c>
    </row>
    <row r="62" spans="1:9" ht="15.75" customHeight="1">
      <c r="A62" s="33">
        <v>5.38</v>
      </c>
      <c r="B62" s="34" t="s">
        <v>1393</v>
      </c>
      <c r="C62" s="69" t="s">
        <v>643</v>
      </c>
      <c r="D62" s="35"/>
      <c r="E62" s="73"/>
      <c r="F62" s="1735">
        <f t="shared" si="4"/>
        <v>0</v>
      </c>
      <c r="G62" s="29">
        <f t="shared" si="1"/>
        <v>0</v>
      </c>
      <c r="H62" s="29">
        <f t="shared" si="2"/>
        <v>0</v>
      </c>
      <c r="I62" s="1491" t="e">
        <f>+#REF!*$E62</f>
        <v>#REF!</v>
      </c>
    </row>
    <row r="63" spans="1:9" ht="15.75" customHeight="1">
      <c r="A63" s="33"/>
      <c r="B63" s="34"/>
      <c r="C63" s="69"/>
      <c r="D63" s="35"/>
      <c r="E63" s="73"/>
      <c r="F63" s="1735">
        <f t="shared" si="4"/>
        <v>0</v>
      </c>
      <c r="G63" s="29">
        <f t="shared" si="1"/>
        <v>0</v>
      </c>
      <c r="H63" s="29">
        <f t="shared" si="2"/>
        <v>0</v>
      </c>
      <c r="I63" s="1491" t="e">
        <f>+#REF!*$E63</f>
        <v>#REF!</v>
      </c>
    </row>
    <row r="64" spans="1:9" ht="39" customHeight="1">
      <c r="A64" s="1731" t="s">
        <v>1397</v>
      </c>
      <c r="B64" s="34" t="s">
        <v>1395</v>
      </c>
      <c r="C64" s="69" t="s">
        <v>1382</v>
      </c>
      <c r="D64" s="35"/>
      <c r="E64" s="73"/>
      <c r="F64" s="1735">
        <f t="shared" si="4"/>
        <v>0</v>
      </c>
      <c r="G64" s="29">
        <f t="shared" si="1"/>
        <v>0</v>
      </c>
      <c r="H64" s="29">
        <f t="shared" si="2"/>
        <v>0</v>
      </c>
      <c r="I64" s="1491" t="e">
        <f>+#REF!*$E64</f>
        <v>#REF!</v>
      </c>
    </row>
    <row r="65" spans="1:10" ht="63" customHeight="1">
      <c r="A65" s="1794" t="s">
        <v>1572</v>
      </c>
      <c r="B65" s="1795" t="s">
        <v>1573</v>
      </c>
      <c r="C65" s="1789" t="s">
        <v>643</v>
      </c>
      <c r="D65" s="1791">
        <f>+'Mile Stone-PI-'!W215+'Mile Stone-PI-'!W219</f>
        <v>350.77599999999995</v>
      </c>
      <c r="E65" s="1669">
        <v>6649</v>
      </c>
      <c r="F65" s="1735">
        <f t="shared" si="4"/>
        <v>2332309.6239999998</v>
      </c>
      <c r="G65" s="1784"/>
      <c r="H65" s="1784"/>
      <c r="I65" s="1793"/>
    </row>
    <row r="66" spans="1:10" ht="15.75" customHeight="1">
      <c r="A66" s="1787"/>
      <c r="B66" s="1788"/>
      <c r="C66" s="1789"/>
      <c r="D66" s="1791"/>
      <c r="E66" s="1669"/>
      <c r="F66" s="1669"/>
      <c r="G66" s="1784"/>
      <c r="H66" s="1784"/>
      <c r="I66" s="1793"/>
    </row>
    <row r="67" spans="1:10" ht="15.75" customHeight="1">
      <c r="A67" s="33"/>
      <c r="B67" s="27"/>
      <c r="C67" s="69"/>
      <c r="D67" s="35"/>
      <c r="E67" s="73"/>
      <c r="F67" s="1476">
        <f t="shared" si="4"/>
        <v>0</v>
      </c>
      <c r="G67" s="29">
        <f t="shared" si="1"/>
        <v>0</v>
      </c>
      <c r="H67" s="29">
        <f t="shared" si="2"/>
        <v>0</v>
      </c>
      <c r="I67" s="1491" t="e">
        <f>+#REF!*$E67</f>
        <v>#REF!</v>
      </c>
    </row>
    <row r="68" spans="1:10" ht="15.75" customHeight="1">
      <c r="A68" s="33"/>
      <c r="B68" s="34" t="s">
        <v>1398</v>
      </c>
      <c r="C68" s="69"/>
      <c r="D68" s="35"/>
      <c r="E68" s="73"/>
      <c r="F68" s="1476">
        <f t="shared" si="4"/>
        <v>0</v>
      </c>
      <c r="G68" s="29">
        <f t="shared" si="1"/>
        <v>0</v>
      </c>
      <c r="H68" s="29">
        <f t="shared" si="2"/>
        <v>0</v>
      </c>
      <c r="I68" s="1491" t="e">
        <f>+#REF!*$E68</f>
        <v>#REF!</v>
      </c>
      <c r="J68" s="1492"/>
    </row>
    <row r="69" spans="1:10" ht="15.75" customHeight="1">
      <c r="A69" s="39"/>
      <c r="B69" s="38"/>
      <c r="C69" s="69"/>
      <c r="D69" s="1155"/>
      <c r="E69" s="73"/>
      <c r="F69" s="73"/>
      <c r="G69" s="29">
        <f t="shared" si="1"/>
        <v>0</v>
      </c>
      <c r="H69" s="73"/>
      <c r="I69" s="25"/>
    </row>
    <row r="70" spans="1:10" ht="15.75" customHeight="1">
      <c r="A70" s="19"/>
      <c r="B70" s="20"/>
      <c r="C70" s="21"/>
      <c r="D70" s="21"/>
      <c r="E70" s="22"/>
      <c r="F70" s="616">
        <f>SUM(F10:F65)</f>
        <v>87382002.899123251</v>
      </c>
      <c r="G70" s="616"/>
      <c r="H70" s="616">
        <f>F70</f>
        <v>87382002.899123251</v>
      </c>
      <c r="I70" s="52" t="e">
        <f>+SUM(I10:I68)</f>
        <v>#REF!</v>
      </c>
    </row>
    <row r="71" spans="1:10" ht="15.75" hidden="1" customHeight="1">
      <c r="A71" s="19"/>
      <c r="B71" s="20"/>
      <c r="C71" s="21"/>
      <c r="D71" s="21"/>
      <c r="E71" s="22"/>
      <c r="F71" s="22"/>
      <c r="G71" s="22"/>
      <c r="H71" s="22"/>
      <c r="I71" s="56"/>
    </row>
    <row r="72" spans="1:10" ht="15.75" hidden="1" customHeight="1">
      <c r="A72" s="19"/>
      <c r="B72" s="20"/>
      <c r="C72" s="21"/>
      <c r="D72" s="21"/>
      <c r="E72" s="22"/>
      <c r="F72" s="22"/>
      <c r="G72" s="22"/>
      <c r="H72" s="22"/>
      <c r="I72" s="25"/>
    </row>
    <row r="73" spans="1:10" ht="15.75" hidden="1" customHeight="1">
      <c r="A73" s="19"/>
      <c r="B73" s="20"/>
      <c r="C73" s="21"/>
      <c r="D73" s="21"/>
      <c r="E73" s="22"/>
      <c r="F73" s="22"/>
      <c r="G73" s="22"/>
      <c r="H73" s="22"/>
      <c r="I73" s="25"/>
    </row>
    <row r="74" spans="1:10" ht="15.75" hidden="1" customHeight="1">
      <c r="A74" s="19"/>
      <c r="B74" s="20"/>
      <c r="C74" s="21"/>
      <c r="D74" s="21"/>
      <c r="E74" s="22"/>
      <c r="F74" s="22"/>
      <c r="G74" s="22"/>
      <c r="H74" s="22"/>
      <c r="I74" s="25"/>
    </row>
  </sheetData>
  <mergeCells count="5">
    <mergeCell ref="G4:H4"/>
    <mergeCell ref="G5:H5"/>
    <mergeCell ref="D5:F5"/>
    <mergeCell ref="A4:F4"/>
    <mergeCell ref="G3:H3"/>
  </mergeCells>
  <conditionalFormatting sqref="E6:H64877 J68">
    <cfRule type="cellIs" dxfId="10" priority="3" stopIfTrue="1" operator="notEqual">
      <formula>#REF!</formula>
    </cfRule>
  </conditionalFormatting>
  <printOptions horizontalCentered="1"/>
  <pageMargins left="0.39" right="0.16" top="0.49" bottom="0.34" header="0.47" footer="0.17"/>
  <pageSetup paperSize="9" fitToHeight="4" orientation="landscape" verticalDpi="200" r:id="rId1"/>
  <headerFooter alignWithMargins="0">
    <oddFooter>Page &amp;P of &amp;N</oddFooter>
  </headerFooter>
</worksheet>
</file>

<file path=xl/worksheets/sheet12.xml><?xml version="1.0" encoding="utf-8"?>
<worksheet xmlns="http://schemas.openxmlformats.org/spreadsheetml/2006/main" xmlns:r="http://schemas.openxmlformats.org/officeDocument/2006/relationships">
  <sheetPr>
    <pageSetUpPr fitToPage="1"/>
  </sheetPr>
  <dimension ref="A1:S88"/>
  <sheetViews>
    <sheetView zoomScale="80" zoomScaleNormal="80" zoomScalePageLayoutView="80" workbookViewId="0">
      <pane xSplit="3" ySplit="10" topLeftCell="D77" activePane="bottomRight" state="frozen"/>
      <selection pane="topRight" activeCell="D1" sqref="D1"/>
      <selection pane="bottomLeft" activeCell="A11" sqref="A11"/>
      <selection pane="bottomRight" activeCell="E69" sqref="E69"/>
    </sheetView>
  </sheetViews>
  <sheetFormatPr defaultColWidth="10.85546875" defaultRowHeight="18.75"/>
  <cols>
    <col min="1" max="1" width="10.85546875" style="1538"/>
    <col min="2" max="2" width="37.42578125" style="1538" customWidth="1"/>
    <col min="3" max="3" width="6.28515625" style="1538" bestFit="1" customWidth="1"/>
    <col min="4" max="4" width="11.42578125" style="1538" customWidth="1"/>
    <col min="5" max="5" width="13.140625" style="1538" customWidth="1"/>
    <col min="6" max="6" width="10.85546875" style="1538"/>
    <col min="7" max="7" width="20.28515625" style="1538" customWidth="1"/>
    <col min="8" max="8" width="15.140625" style="1538" customWidth="1"/>
    <col min="9" max="9" width="16.140625" style="1538" bestFit="1" customWidth="1"/>
    <col min="10" max="10" width="14.85546875" style="1538" customWidth="1"/>
    <col min="11" max="11" width="12" style="1538" customWidth="1"/>
    <col min="12" max="12" width="16.7109375" style="1538" customWidth="1"/>
    <col min="13" max="13" width="13.85546875" style="1538" customWidth="1"/>
    <col min="14" max="14" width="12.42578125" style="1538" customWidth="1"/>
    <col min="15" max="15" width="15" style="1538" customWidth="1"/>
    <col min="16" max="17" width="15.42578125" style="1538" customWidth="1"/>
    <col min="18" max="18" width="11.140625" style="1538" customWidth="1"/>
    <col min="19" max="16384" width="10.85546875" style="1538"/>
  </cols>
  <sheetData>
    <row r="1" spans="1:19" ht="18.75" customHeight="1">
      <c r="B1" s="1548"/>
      <c r="K1" s="1549"/>
      <c r="L1" s="1549"/>
      <c r="P1" s="1538">
        <v>1</v>
      </c>
    </row>
    <row r="2" spans="1:19" ht="18.75" customHeight="1">
      <c r="O2" s="1537" t="s">
        <v>2222</v>
      </c>
      <c r="P2" s="1550">
        <v>42005</v>
      </c>
    </row>
    <row r="3" spans="1:19" ht="15.95" customHeight="1">
      <c r="A3" s="1551" t="s">
        <v>2223</v>
      </c>
      <c r="B3" s="1551"/>
      <c r="C3" s="1551"/>
      <c r="G3" s="1548" t="s">
        <v>2224</v>
      </c>
    </row>
    <row r="4" spans="1:19" ht="18.75" customHeight="1">
      <c r="G4" s="1548" t="s">
        <v>2225</v>
      </c>
      <c r="O4" s="1548"/>
    </row>
    <row r="5" spans="1:19" ht="18.75" customHeight="1">
      <c r="G5" s="1548" t="s">
        <v>2226</v>
      </c>
      <c r="O5" s="1548"/>
    </row>
    <row r="6" spans="1:19" ht="18.75" customHeight="1"/>
    <row r="7" spans="1:19" ht="19.5" customHeight="1" thickBot="1"/>
    <row r="8" spans="1:19" ht="15" customHeight="1">
      <c r="A8" s="2015" t="s">
        <v>492</v>
      </c>
      <c r="B8" s="2017" t="s">
        <v>2227</v>
      </c>
      <c r="C8" s="2019" t="s">
        <v>529</v>
      </c>
      <c r="D8" s="2021" t="s">
        <v>582</v>
      </c>
      <c r="E8" s="2023" t="s">
        <v>2228</v>
      </c>
      <c r="F8" s="2025" t="s">
        <v>431</v>
      </c>
      <c r="G8" s="2027" t="s">
        <v>2229</v>
      </c>
      <c r="H8" s="2028"/>
      <c r="I8" s="2028"/>
      <c r="J8" s="2028"/>
      <c r="K8" s="2028"/>
      <c r="L8" s="2029"/>
      <c r="M8" s="2030" t="s">
        <v>2230</v>
      </c>
      <c r="N8" s="2031"/>
      <c r="O8" s="2032"/>
      <c r="P8" s="2033" t="s">
        <v>2231</v>
      </c>
      <c r="Q8" s="2033" t="s">
        <v>2232</v>
      </c>
      <c r="R8" s="2035" t="s">
        <v>2233</v>
      </c>
      <c r="S8" s="2036"/>
    </row>
    <row r="9" spans="1:19" ht="94.5" thickBot="1">
      <c r="A9" s="2016"/>
      <c r="B9" s="2018"/>
      <c r="C9" s="2020"/>
      <c r="D9" s="2022"/>
      <c r="E9" s="2024"/>
      <c r="F9" s="2026"/>
      <c r="G9" s="1552" t="s">
        <v>2234</v>
      </c>
      <c r="H9" s="1553" t="s">
        <v>2235</v>
      </c>
      <c r="I9" s="1553" t="s">
        <v>2236</v>
      </c>
      <c r="J9" s="1554" t="s">
        <v>2237</v>
      </c>
      <c r="K9" s="1554" t="s">
        <v>2238</v>
      </c>
      <c r="L9" s="1555" t="s">
        <v>2239</v>
      </c>
      <c r="M9" s="1556" t="s">
        <v>2240</v>
      </c>
      <c r="N9" s="1557" t="s">
        <v>2241</v>
      </c>
      <c r="O9" s="1558" t="s">
        <v>2236</v>
      </c>
      <c r="P9" s="2034"/>
      <c r="Q9" s="2034"/>
      <c r="R9" s="1559" t="s">
        <v>2228</v>
      </c>
      <c r="S9" s="1560" t="s">
        <v>431</v>
      </c>
    </row>
    <row r="10" spans="1:19">
      <c r="A10" s="1561"/>
      <c r="B10" s="1562"/>
      <c r="C10" s="1562"/>
      <c r="D10" s="1563" t="s">
        <v>458</v>
      </c>
      <c r="E10" s="1564"/>
      <c r="F10" s="1565"/>
      <c r="G10" s="1566" t="s">
        <v>487</v>
      </c>
      <c r="H10" s="1567" t="s">
        <v>592</v>
      </c>
      <c r="I10" s="1567" t="s">
        <v>2242</v>
      </c>
      <c r="J10" s="1568" t="s">
        <v>849</v>
      </c>
      <c r="K10" s="1568" t="s">
        <v>630</v>
      </c>
      <c r="L10" s="1569" t="s">
        <v>2243</v>
      </c>
      <c r="M10" s="1570" t="s">
        <v>637</v>
      </c>
      <c r="N10" s="1571" t="s">
        <v>640</v>
      </c>
      <c r="O10" s="1572" t="s">
        <v>2244</v>
      </c>
      <c r="P10" s="1573" t="s">
        <v>2245</v>
      </c>
      <c r="Q10" s="1574" t="s">
        <v>2246</v>
      </c>
      <c r="R10" s="1566" t="s">
        <v>845</v>
      </c>
      <c r="S10" s="1575" t="s">
        <v>2247</v>
      </c>
    </row>
    <row r="11" spans="1:19">
      <c r="A11" s="1561"/>
      <c r="B11" s="1562"/>
      <c r="C11" s="1562"/>
      <c r="D11" s="1563"/>
      <c r="E11" s="1564"/>
      <c r="F11" s="1565"/>
      <c r="G11" s="1566"/>
      <c r="H11" s="1567"/>
      <c r="I11" s="1567"/>
      <c r="J11" s="1568"/>
      <c r="K11" s="1568"/>
      <c r="L11" s="1569"/>
      <c r="M11" s="1570"/>
      <c r="N11" s="1571"/>
      <c r="O11" s="1572"/>
      <c r="P11" s="1573"/>
      <c r="Q11" s="1574"/>
      <c r="R11" s="1566"/>
      <c r="S11" s="1575"/>
    </row>
    <row r="12" spans="1:19">
      <c r="A12" s="26"/>
      <c r="B12" s="27" t="s">
        <v>1329</v>
      </c>
      <c r="C12" s="1162"/>
      <c r="D12" s="1162"/>
      <c r="E12" s="1564"/>
      <c r="F12" s="1565"/>
      <c r="G12" s="1566"/>
      <c r="H12" s="1567"/>
      <c r="I12" s="1567"/>
      <c r="J12" s="1568"/>
      <c r="K12" s="1568"/>
      <c r="L12" s="1569"/>
      <c r="M12" s="1570"/>
      <c r="N12" s="1571"/>
      <c r="O12" s="1572"/>
      <c r="P12" s="1573"/>
      <c r="Q12" s="1574"/>
      <c r="R12" s="1566"/>
      <c r="S12" s="1575"/>
    </row>
    <row r="13" spans="1:19" ht="51.75" customHeight="1">
      <c r="A13" s="33">
        <v>2.7</v>
      </c>
      <c r="B13" s="34" t="s">
        <v>1330</v>
      </c>
      <c r="C13" s="1732"/>
      <c r="D13" s="1735"/>
      <c r="E13" s="1617">
        <f>+'PI BUDGET (JAN-15)'!D9</f>
        <v>0</v>
      </c>
      <c r="F13" s="1565">
        <f>+D13*E13</f>
        <v>0</v>
      </c>
      <c r="G13" s="1576"/>
      <c r="H13" s="1577">
        <f>+E13/30</f>
        <v>0</v>
      </c>
      <c r="I13" s="1577">
        <f>+G13+H13</f>
        <v>0</v>
      </c>
      <c r="J13" s="1568"/>
      <c r="K13" s="1568"/>
      <c r="L13" s="1569">
        <f>+J13+K13</f>
        <v>0</v>
      </c>
      <c r="M13" s="1570"/>
      <c r="N13" s="1571"/>
      <c r="O13" s="1572">
        <f>+M13+N13</f>
        <v>0</v>
      </c>
      <c r="P13" s="1573" t="e">
        <f>+O13/L13</f>
        <v>#DIV/0!</v>
      </c>
      <c r="Q13" s="1574" t="e">
        <f>+O13/I13</f>
        <v>#DIV/0!</v>
      </c>
      <c r="R13" s="1566"/>
      <c r="S13" s="1575">
        <f>+D13*R13</f>
        <v>0</v>
      </c>
    </row>
    <row r="14" spans="1:19">
      <c r="A14" s="33" t="s">
        <v>1331</v>
      </c>
      <c r="B14" s="27" t="s">
        <v>1332</v>
      </c>
      <c r="C14" s="1732" t="s">
        <v>643</v>
      </c>
      <c r="D14" s="1439">
        <v>88.429205324727718</v>
      </c>
      <c r="E14" s="1617">
        <f>+'PI BUDGET (JAN-15)'!D10</f>
        <v>4749.3</v>
      </c>
      <c r="F14" s="1565">
        <f t="shared" ref="F14:F69" si="0">+D14*E14</f>
        <v>419976.82484872936</v>
      </c>
      <c r="G14" s="1576"/>
      <c r="H14" s="1577">
        <f t="shared" ref="H14:H68" si="1">+E14/30</f>
        <v>158.31</v>
      </c>
      <c r="I14" s="1577">
        <f t="shared" ref="I14:I66" si="2">+G14+H14</f>
        <v>158.31</v>
      </c>
      <c r="J14" s="1568"/>
      <c r="K14" s="1568"/>
      <c r="L14" s="1569">
        <f t="shared" ref="L14:L69" si="3">+J14+K14</f>
        <v>0</v>
      </c>
      <c r="M14" s="1570"/>
      <c r="N14" s="1571"/>
      <c r="O14" s="1572">
        <f t="shared" ref="O14:O69" si="4">+M14+N14</f>
        <v>0</v>
      </c>
      <c r="P14" s="1573" t="e">
        <f t="shared" ref="P14:P69" si="5">+O14/L14</f>
        <v>#DIV/0!</v>
      </c>
      <c r="Q14" s="1574">
        <f t="shared" ref="Q14:Q69" si="6">+O14/I14</f>
        <v>0</v>
      </c>
      <c r="R14" s="1566"/>
      <c r="S14" s="1575">
        <f t="shared" ref="S14:S70" si="7">+D14*R14</f>
        <v>0</v>
      </c>
    </row>
    <row r="15" spans="1:19">
      <c r="A15" s="36"/>
      <c r="B15" s="34"/>
      <c r="C15" s="1732"/>
      <c r="D15" s="1735"/>
      <c r="E15" s="1617">
        <f>+'PI BUDGET (JAN-15)'!D11</f>
        <v>0</v>
      </c>
      <c r="F15" s="1565">
        <f t="shared" si="0"/>
        <v>0</v>
      </c>
      <c r="G15" s="1566"/>
      <c r="H15" s="1577">
        <f t="shared" si="1"/>
        <v>0</v>
      </c>
      <c r="I15" s="1567">
        <f t="shared" si="2"/>
        <v>0</v>
      </c>
      <c r="J15" s="1568"/>
      <c r="K15" s="1568"/>
      <c r="L15" s="1569">
        <f t="shared" si="3"/>
        <v>0</v>
      </c>
      <c r="M15" s="1570"/>
      <c r="N15" s="1571"/>
      <c r="O15" s="1572">
        <f t="shared" si="4"/>
        <v>0</v>
      </c>
      <c r="P15" s="1573" t="e">
        <f t="shared" si="5"/>
        <v>#DIV/0!</v>
      </c>
      <c r="Q15" s="1574" t="e">
        <f t="shared" si="6"/>
        <v>#DIV/0!</v>
      </c>
      <c r="R15" s="1566"/>
      <c r="S15" s="1575">
        <f t="shared" si="7"/>
        <v>0</v>
      </c>
    </row>
    <row r="16" spans="1:19" ht="39" customHeight="1">
      <c r="A16" s="33">
        <v>2.25</v>
      </c>
      <c r="B16" s="37" t="s">
        <v>1333</v>
      </c>
      <c r="C16" s="1732" t="s">
        <v>643</v>
      </c>
      <c r="D16" s="1439">
        <v>44.214602662363859</v>
      </c>
      <c r="E16" s="1617">
        <f>+'PI BUDGET (JAN-15)'!D12</f>
        <v>3180</v>
      </c>
      <c r="F16" s="1565">
        <f t="shared" si="0"/>
        <v>140602.43646631707</v>
      </c>
      <c r="G16" s="1566"/>
      <c r="H16" s="1577">
        <f t="shared" si="1"/>
        <v>106</v>
      </c>
      <c r="I16" s="1567">
        <f t="shared" si="2"/>
        <v>106</v>
      </c>
      <c r="J16" s="1568"/>
      <c r="K16" s="1568"/>
      <c r="L16" s="1569">
        <f t="shared" si="3"/>
        <v>0</v>
      </c>
      <c r="M16" s="1570"/>
      <c r="N16" s="1571"/>
      <c r="O16" s="1572">
        <f t="shared" si="4"/>
        <v>0</v>
      </c>
      <c r="P16" s="1573" t="e">
        <f t="shared" si="5"/>
        <v>#DIV/0!</v>
      </c>
      <c r="Q16" s="1574">
        <f t="shared" si="6"/>
        <v>0</v>
      </c>
      <c r="R16" s="1566"/>
      <c r="S16" s="1575">
        <f t="shared" si="7"/>
        <v>0</v>
      </c>
    </row>
    <row r="17" spans="1:19">
      <c r="A17" s="36"/>
      <c r="B17" s="34"/>
      <c r="C17" s="1732"/>
      <c r="D17" s="1735"/>
      <c r="E17" s="1617">
        <f>+'PI BUDGET (JAN-15)'!D13</f>
        <v>0</v>
      </c>
      <c r="F17" s="1565">
        <f t="shared" si="0"/>
        <v>0</v>
      </c>
      <c r="G17" s="1566"/>
      <c r="H17" s="1577">
        <f t="shared" si="1"/>
        <v>0</v>
      </c>
      <c r="I17" s="1567">
        <f t="shared" si="2"/>
        <v>0</v>
      </c>
      <c r="J17" s="1568"/>
      <c r="K17" s="1568"/>
      <c r="L17" s="1569">
        <f t="shared" si="3"/>
        <v>0</v>
      </c>
      <c r="M17" s="1570"/>
      <c r="N17" s="1571"/>
      <c r="O17" s="1572">
        <f t="shared" si="4"/>
        <v>0</v>
      </c>
      <c r="P17" s="1573" t="e">
        <f t="shared" si="5"/>
        <v>#DIV/0!</v>
      </c>
      <c r="Q17" s="1574" t="e">
        <f t="shared" si="6"/>
        <v>#DIV/0!</v>
      </c>
      <c r="R17" s="1566"/>
      <c r="S17" s="1575">
        <f t="shared" si="7"/>
        <v>0</v>
      </c>
    </row>
    <row r="18" spans="1:19" ht="28.5" customHeight="1">
      <c r="A18" s="33">
        <v>2.2599999999999998</v>
      </c>
      <c r="B18" s="37" t="s">
        <v>1334</v>
      </c>
      <c r="C18" s="1732"/>
      <c r="D18" s="1735"/>
      <c r="E18" s="1617">
        <f>+'PI BUDGET (JAN-15)'!D14</f>
        <v>0</v>
      </c>
      <c r="F18" s="1565">
        <f t="shared" si="0"/>
        <v>0</v>
      </c>
      <c r="G18" s="1566"/>
      <c r="H18" s="1577">
        <f t="shared" si="1"/>
        <v>0</v>
      </c>
      <c r="I18" s="1567">
        <f t="shared" si="2"/>
        <v>0</v>
      </c>
      <c r="J18" s="1568"/>
      <c r="K18" s="1568"/>
      <c r="L18" s="1569">
        <f t="shared" si="3"/>
        <v>0</v>
      </c>
      <c r="M18" s="1570"/>
      <c r="N18" s="1571"/>
      <c r="O18" s="1572">
        <f t="shared" si="4"/>
        <v>0</v>
      </c>
      <c r="P18" s="1573" t="e">
        <f t="shared" si="5"/>
        <v>#DIV/0!</v>
      </c>
      <c r="Q18" s="1574" t="e">
        <f t="shared" si="6"/>
        <v>#DIV/0!</v>
      </c>
      <c r="R18" s="1566"/>
      <c r="S18" s="1575">
        <f t="shared" si="7"/>
        <v>0</v>
      </c>
    </row>
    <row r="19" spans="1:19">
      <c r="A19" s="33" t="s">
        <v>1335</v>
      </c>
      <c r="B19" s="37" t="s">
        <v>1336</v>
      </c>
      <c r="C19" s="1732" t="s">
        <v>773</v>
      </c>
      <c r="D19" s="1439">
        <v>22.10730133118193</v>
      </c>
      <c r="E19" s="1617">
        <f>+'PI BUDGET (JAN-15)'!D15</f>
        <v>2849.58</v>
      </c>
      <c r="F19" s="1565">
        <f t="shared" si="0"/>
        <v>62996.523727309403</v>
      </c>
      <c r="G19" s="1566"/>
      <c r="H19" s="1577">
        <f t="shared" si="1"/>
        <v>94.986000000000004</v>
      </c>
      <c r="I19" s="1567">
        <f t="shared" si="2"/>
        <v>94.986000000000004</v>
      </c>
      <c r="J19" s="1568"/>
      <c r="K19" s="1568"/>
      <c r="L19" s="1569">
        <f t="shared" si="3"/>
        <v>0</v>
      </c>
      <c r="M19" s="1570"/>
      <c r="N19" s="1571"/>
      <c r="O19" s="1572">
        <f t="shared" si="4"/>
        <v>0</v>
      </c>
      <c r="P19" s="1573" t="e">
        <f t="shared" si="5"/>
        <v>#DIV/0!</v>
      </c>
      <c r="Q19" s="1574">
        <f t="shared" si="6"/>
        <v>0</v>
      </c>
      <c r="R19" s="1566"/>
      <c r="S19" s="1575">
        <f t="shared" si="7"/>
        <v>0</v>
      </c>
    </row>
    <row r="20" spans="1:19">
      <c r="A20" s="33"/>
      <c r="B20" s="37"/>
      <c r="C20" s="1732"/>
      <c r="D20" s="1735"/>
      <c r="E20" s="1617">
        <f>+'PI BUDGET (JAN-15)'!D16</f>
        <v>0</v>
      </c>
      <c r="F20" s="1565">
        <f t="shared" si="0"/>
        <v>0</v>
      </c>
      <c r="G20" s="1566"/>
      <c r="H20" s="1577">
        <f t="shared" si="1"/>
        <v>0</v>
      </c>
      <c r="I20" s="1567">
        <f t="shared" si="2"/>
        <v>0</v>
      </c>
      <c r="J20" s="1568"/>
      <c r="K20" s="1568"/>
      <c r="L20" s="1569">
        <f t="shared" si="3"/>
        <v>0</v>
      </c>
      <c r="M20" s="1570"/>
      <c r="N20" s="1571"/>
      <c r="O20" s="1572">
        <f t="shared" si="4"/>
        <v>0</v>
      </c>
      <c r="P20" s="1573" t="e">
        <f t="shared" si="5"/>
        <v>#DIV/0!</v>
      </c>
      <c r="Q20" s="1574" t="e">
        <f t="shared" si="6"/>
        <v>#DIV/0!</v>
      </c>
      <c r="R20" s="1566"/>
      <c r="S20" s="1575">
        <f t="shared" si="7"/>
        <v>0</v>
      </c>
    </row>
    <row r="21" spans="1:19" ht="63">
      <c r="A21" s="33">
        <v>2.27</v>
      </c>
      <c r="B21" s="38" t="s">
        <v>1337</v>
      </c>
      <c r="C21" s="1732" t="s">
        <v>643</v>
      </c>
      <c r="D21" s="1735"/>
      <c r="E21" s="1617">
        <f>+'PI BUDGET (JAN-15)'!D17</f>
        <v>0</v>
      </c>
      <c r="F21" s="1565">
        <f t="shared" si="0"/>
        <v>0</v>
      </c>
      <c r="G21" s="1566"/>
      <c r="H21" s="1577">
        <f t="shared" si="1"/>
        <v>0</v>
      </c>
      <c r="I21" s="1567">
        <f t="shared" si="2"/>
        <v>0</v>
      </c>
      <c r="J21" s="1568"/>
      <c r="K21" s="1568"/>
      <c r="L21" s="1569">
        <f t="shared" si="3"/>
        <v>0</v>
      </c>
      <c r="M21" s="1570"/>
      <c r="N21" s="1571"/>
      <c r="O21" s="1572">
        <f t="shared" si="4"/>
        <v>0</v>
      </c>
      <c r="P21" s="1573" t="e">
        <f t="shared" si="5"/>
        <v>#DIV/0!</v>
      </c>
      <c r="Q21" s="1574" t="e">
        <f t="shared" si="6"/>
        <v>#DIV/0!</v>
      </c>
      <c r="R21" s="1566"/>
      <c r="S21" s="1575">
        <f t="shared" si="7"/>
        <v>0</v>
      </c>
    </row>
    <row r="22" spans="1:19">
      <c r="A22" s="33"/>
      <c r="B22" s="34"/>
      <c r="C22" s="1732"/>
      <c r="D22" s="1735"/>
      <c r="E22" s="1617">
        <f>+'PI BUDGET (JAN-15)'!D18</f>
        <v>0</v>
      </c>
      <c r="F22" s="1565">
        <f t="shared" si="0"/>
        <v>0</v>
      </c>
      <c r="G22" s="1566"/>
      <c r="H22" s="1577">
        <f t="shared" si="1"/>
        <v>0</v>
      </c>
      <c r="I22" s="1567">
        <f t="shared" si="2"/>
        <v>0</v>
      </c>
      <c r="J22" s="1568"/>
      <c r="K22" s="1568"/>
      <c r="L22" s="1569">
        <f t="shared" si="3"/>
        <v>0</v>
      </c>
      <c r="M22" s="1570"/>
      <c r="N22" s="1571"/>
      <c r="O22" s="1572">
        <f t="shared" si="4"/>
        <v>0</v>
      </c>
      <c r="P22" s="1573" t="e">
        <f t="shared" si="5"/>
        <v>#DIV/0!</v>
      </c>
      <c r="Q22" s="1574" t="e">
        <f t="shared" si="6"/>
        <v>#DIV/0!</v>
      </c>
      <c r="R22" s="1566"/>
      <c r="S22" s="1575">
        <f t="shared" si="7"/>
        <v>0</v>
      </c>
    </row>
    <row r="23" spans="1:19" ht="40.5" customHeight="1">
      <c r="A23" s="33" t="s">
        <v>1338</v>
      </c>
      <c r="B23" s="34" t="s">
        <v>1339</v>
      </c>
      <c r="C23" s="1732" t="s">
        <v>643</v>
      </c>
      <c r="D23" s="1472">
        <v>295</v>
      </c>
      <c r="E23" s="1617">
        <f>+'PI BUDGET (JAN-15)'!D19</f>
        <v>0</v>
      </c>
      <c r="F23" s="1565">
        <f t="shared" si="0"/>
        <v>0</v>
      </c>
      <c r="G23" s="1566"/>
      <c r="H23" s="1577">
        <f t="shared" si="1"/>
        <v>0</v>
      </c>
      <c r="I23" s="1567">
        <f t="shared" si="2"/>
        <v>0</v>
      </c>
      <c r="J23" s="1568"/>
      <c r="K23" s="1568"/>
      <c r="L23" s="1569">
        <f t="shared" si="3"/>
        <v>0</v>
      </c>
      <c r="M23" s="1570"/>
      <c r="N23" s="1571"/>
      <c r="O23" s="1572">
        <f t="shared" si="4"/>
        <v>0</v>
      </c>
      <c r="P23" s="1573" t="e">
        <f t="shared" si="5"/>
        <v>#DIV/0!</v>
      </c>
      <c r="Q23" s="1574" t="e">
        <f t="shared" si="6"/>
        <v>#DIV/0!</v>
      </c>
      <c r="R23" s="1566"/>
      <c r="S23" s="1575">
        <f t="shared" si="7"/>
        <v>0</v>
      </c>
    </row>
    <row r="24" spans="1:19">
      <c r="A24" s="33"/>
      <c r="B24" s="27"/>
      <c r="C24" s="1732"/>
      <c r="D24" s="1735"/>
      <c r="E24" s="1617">
        <f>+'PI BUDGET (JAN-15)'!D20</f>
        <v>0</v>
      </c>
      <c r="F24" s="1565">
        <f t="shared" si="0"/>
        <v>0</v>
      </c>
      <c r="G24" s="1566"/>
      <c r="H24" s="1577">
        <f t="shared" si="1"/>
        <v>0</v>
      </c>
      <c r="I24" s="1567">
        <f t="shared" si="2"/>
        <v>0</v>
      </c>
      <c r="J24" s="1568"/>
      <c r="K24" s="1568"/>
      <c r="L24" s="1569">
        <f t="shared" si="3"/>
        <v>0</v>
      </c>
      <c r="M24" s="1570"/>
      <c r="N24" s="1571"/>
      <c r="O24" s="1572">
        <f t="shared" si="4"/>
        <v>0</v>
      </c>
      <c r="P24" s="1573" t="e">
        <f t="shared" si="5"/>
        <v>#DIV/0!</v>
      </c>
      <c r="Q24" s="1574" t="e">
        <f t="shared" si="6"/>
        <v>#DIV/0!</v>
      </c>
      <c r="R24" s="1566"/>
      <c r="S24" s="1575">
        <f t="shared" si="7"/>
        <v>0</v>
      </c>
    </row>
    <row r="25" spans="1:19">
      <c r="A25" s="36"/>
      <c r="B25" s="34" t="s">
        <v>1340</v>
      </c>
      <c r="C25" s="1732"/>
      <c r="D25" s="1735"/>
      <c r="E25" s="1617">
        <f>+'PI BUDGET (JAN-15)'!D21</f>
        <v>0</v>
      </c>
      <c r="F25" s="1565">
        <f t="shared" si="0"/>
        <v>0</v>
      </c>
      <c r="G25" s="1566"/>
      <c r="H25" s="1577">
        <f t="shared" si="1"/>
        <v>0</v>
      </c>
      <c r="I25" s="1567">
        <f t="shared" si="2"/>
        <v>0</v>
      </c>
      <c r="J25" s="1568"/>
      <c r="K25" s="1568"/>
      <c r="L25" s="1569">
        <f t="shared" si="3"/>
        <v>0</v>
      </c>
      <c r="M25" s="1570"/>
      <c r="N25" s="1571"/>
      <c r="O25" s="1572">
        <f t="shared" si="4"/>
        <v>0</v>
      </c>
      <c r="P25" s="1573" t="e">
        <f t="shared" si="5"/>
        <v>#DIV/0!</v>
      </c>
      <c r="Q25" s="1574" t="e">
        <f t="shared" si="6"/>
        <v>#DIV/0!</v>
      </c>
      <c r="R25" s="1566"/>
      <c r="S25" s="1575">
        <f t="shared" si="7"/>
        <v>0</v>
      </c>
    </row>
    <row r="26" spans="1:19" ht="30" customHeight="1">
      <c r="A26" s="36"/>
      <c r="B26" s="27" t="s">
        <v>1341</v>
      </c>
      <c r="C26" s="1732"/>
      <c r="D26" s="1735"/>
      <c r="E26" s="1617">
        <f>+'PI BUDGET (JAN-15)'!D22</f>
        <v>0</v>
      </c>
      <c r="F26" s="1565">
        <f t="shared" si="0"/>
        <v>0</v>
      </c>
      <c r="G26" s="1566"/>
      <c r="H26" s="1577">
        <f t="shared" si="1"/>
        <v>0</v>
      </c>
      <c r="I26" s="1567">
        <f t="shared" si="2"/>
        <v>0</v>
      </c>
      <c r="J26" s="1568"/>
      <c r="K26" s="1568"/>
      <c r="L26" s="1569">
        <f t="shared" si="3"/>
        <v>0</v>
      </c>
      <c r="M26" s="1570"/>
      <c r="N26" s="1571"/>
      <c r="O26" s="1572">
        <f t="shared" si="4"/>
        <v>0</v>
      </c>
      <c r="P26" s="1573" t="e">
        <f t="shared" si="5"/>
        <v>#DIV/0!</v>
      </c>
      <c r="Q26" s="1574" t="e">
        <f t="shared" si="6"/>
        <v>#DIV/0!</v>
      </c>
      <c r="R26" s="1566"/>
      <c r="S26" s="1575">
        <f t="shared" si="7"/>
        <v>0</v>
      </c>
    </row>
    <row r="27" spans="1:19" ht="47.25">
      <c r="A27" s="33" t="s">
        <v>1342</v>
      </c>
      <c r="B27" s="27" t="s">
        <v>1343</v>
      </c>
      <c r="C27" s="1732" t="s">
        <v>643</v>
      </c>
      <c r="D27" s="1735"/>
      <c r="E27" s="1617">
        <f>+'PI BUDGET (JAN-15)'!D23</f>
        <v>0</v>
      </c>
      <c r="F27" s="1565">
        <f t="shared" si="0"/>
        <v>0</v>
      </c>
      <c r="G27" s="1566"/>
      <c r="H27" s="1577">
        <f t="shared" si="1"/>
        <v>0</v>
      </c>
      <c r="I27" s="1567">
        <f t="shared" si="2"/>
        <v>0</v>
      </c>
      <c r="J27" s="1568"/>
      <c r="K27" s="1568"/>
      <c r="L27" s="1569">
        <f t="shared" si="3"/>
        <v>0</v>
      </c>
      <c r="M27" s="1570"/>
      <c r="N27" s="1571"/>
      <c r="O27" s="1572">
        <f t="shared" si="4"/>
        <v>0</v>
      </c>
      <c r="P27" s="1573" t="e">
        <f t="shared" si="5"/>
        <v>#DIV/0!</v>
      </c>
      <c r="Q27" s="1574" t="e">
        <f t="shared" si="6"/>
        <v>#DIV/0!</v>
      </c>
      <c r="R27" s="1566"/>
      <c r="S27" s="1575">
        <f t="shared" si="7"/>
        <v>0</v>
      </c>
    </row>
    <row r="28" spans="1:19">
      <c r="A28" s="36"/>
      <c r="B28" s="34"/>
      <c r="C28" s="1732"/>
      <c r="D28" s="1735"/>
      <c r="E28" s="1617">
        <f>+'PI BUDGET (JAN-15)'!D24</f>
        <v>0</v>
      </c>
      <c r="F28" s="1565">
        <f t="shared" si="0"/>
        <v>0</v>
      </c>
      <c r="G28" s="1566"/>
      <c r="H28" s="1577">
        <f t="shared" si="1"/>
        <v>0</v>
      </c>
      <c r="I28" s="1567">
        <f t="shared" si="2"/>
        <v>0</v>
      </c>
      <c r="J28" s="1568"/>
      <c r="K28" s="1568"/>
      <c r="L28" s="1569">
        <f t="shared" si="3"/>
        <v>0</v>
      </c>
      <c r="M28" s="1570"/>
      <c r="N28" s="1571"/>
      <c r="O28" s="1572">
        <f t="shared" si="4"/>
        <v>0</v>
      </c>
      <c r="P28" s="1573" t="e">
        <f t="shared" si="5"/>
        <v>#DIV/0!</v>
      </c>
      <c r="Q28" s="1574" t="e">
        <f t="shared" si="6"/>
        <v>#DIV/0!</v>
      </c>
      <c r="R28" s="1566"/>
      <c r="S28" s="1575">
        <f t="shared" si="7"/>
        <v>0</v>
      </c>
    </row>
    <row r="29" spans="1:19" ht="31.5">
      <c r="A29" s="36" t="s">
        <v>1344</v>
      </c>
      <c r="B29" s="34" t="s">
        <v>1345</v>
      </c>
      <c r="C29" s="1732" t="s">
        <v>643</v>
      </c>
      <c r="D29" s="1439">
        <v>4011.7382815651476</v>
      </c>
      <c r="E29" s="1617">
        <f>+'PI BUDGET (JAN-15)'!D25</f>
        <v>151.14717508004139</v>
      </c>
      <c r="F29" s="1565">
        <f t="shared" si="0"/>
        <v>606362.90841903177</v>
      </c>
      <c r="G29" s="1566"/>
      <c r="H29" s="1577">
        <f t="shared" si="1"/>
        <v>5.0382391693347133</v>
      </c>
      <c r="I29" s="1567">
        <f t="shared" si="2"/>
        <v>5.0382391693347133</v>
      </c>
      <c r="J29" s="1568"/>
      <c r="K29" s="1568"/>
      <c r="L29" s="1569">
        <f t="shared" si="3"/>
        <v>0</v>
      </c>
      <c r="M29" s="1570"/>
      <c r="N29" s="1571"/>
      <c r="O29" s="1572">
        <f t="shared" si="4"/>
        <v>0</v>
      </c>
      <c r="P29" s="1573" t="e">
        <f t="shared" si="5"/>
        <v>#DIV/0!</v>
      </c>
      <c r="Q29" s="1574">
        <f t="shared" si="6"/>
        <v>0</v>
      </c>
      <c r="R29" s="1566"/>
      <c r="S29" s="1575">
        <f t="shared" si="7"/>
        <v>0</v>
      </c>
    </row>
    <row r="30" spans="1:19">
      <c r="A30" s="33"/>
      <c r="B30" s="27"/>
      <c r="C30" s="1732"/>
      <c r="D30" s="1735"/>
      <c r="E30" s="1617">
        <f>+'PI BUDGET (JAN-15)'!D26</f>
        <v>0</v>
      </c>
      <c r="F30" s="1565">
        <f t="shared" si="0"/>
        <v>0</v>
      </c>
      <c r="G30" s="1566"/>
      <c r="H30" s="1577">
        <f t="shared" si="1"/>
        <v>0</v>
      </c>
      <c r="I30" s="1567">
        <f t="shared" si="2"/>
        <v>0</v>
      </c>
      <c r="J30" s="1568"/>
      <c r="K30" s="1568"/>
      <c r="L30" s="1569">
        <f t="shared" si="3"/>
        <v>0</v>
      </c>
      <c r="M30" s="1570"/>
      <c r="N30" s="1571"/>
      <c r="O30" s="1572">
        <f t="shared" si="4"/>
        <v>0</v>
      </c>
      <c r="P30" s="1573" t="e">
        <f t="shared" si="5"/>
        <v>#DIV/0!</v>
      </c>
      <c r="Q30" s="1574" t="e">
        <f t="shared" si="6"/>
        <v>#DIV/0!</v>
      </c>
      <c r="R30" s="1566"/>
      <c r="S30" s="1575">
        <f t="shared" si="7"/>
        <v>0</v>
      </c>
    </row>
    <row r="31" spans="1:19" ht="30" customHeight="1">
      <c r="A31" s="36" t="s">
        <v>1346</v>
      </c>
      <c r="B31" s="34" t="s">
        <v>1347</v>
      </c>
      <c r="C31" s="1732" t="s">
        <v>699</v>
      </c>
      <c r="D31" s="1735"/>
      <c r="E31" s="1617">
        <f>+'PI BUDGET (JAN-15)'!D27</f>
        <v>0</v>
      </c>
      <c r="F31" s="1565">
        <f t="shared" si="0"/>
        <v>0</v>
      </c>
      <c r="G31" s="1566"/>
      <c r="H31" s="1577">
        <f t="shared" si="1"/>
        <v>0</v>
      </c>
      <c r="I31" s="1567">
        <f t="shared" si="2"/>
        <v>0</v>
      </c>
      <c r="J31" s="1568"/>
      <c r="K31" s="1568"/>
      <c r="L31" s="1569">
        <f t="shared" si="3"/>
        <v>0</v>
      </c>
      <c r="M31" s="1570"/>
      <c r="N31" s="1571"/>
      <c r="O31" s="1572">
        <f t="shared" si="4"/>
        <v>0</v>
      </c>
      <c r="P31" s="1573" t="e">
        <f t="shared" si="5"/>
        <v>#DIV/0!</v>
      </c>
      <c r="Q31" s="1574" t="e">
        <f t="shared" si="6"/>
        <v>#DIV/0!</v>
      </c>
      <c r="R31" s="1566"/>
      <c r="S31" s="1575">
        <f t="shared" si="7"/>
        <v>0</v>
      </c>
    </row>
    <row r="32" spans="1:19">
      <c r="A32" s="36"/>
      <c r="B32" s="34" t="s">
        <v>1348</v>
      </c>
      <c r="C32" s="1732"/>
      <c r="D32" s="1735"/>
      <c r="E32" s="1617">
        <f>+'PI BUDGET (JAN-15)'!D28</f>
        <v>0</v>
      </c>
      <c r="F32" s="1565">
        <f t="shared" si="0"/>
        <v>0</v>
      </c>
      <c r="G32" s="1566"/>
      <c r="H32" s="1577">
        <f t="shared" si="1"/>
        <v>0</v>
      </c>
      <c r="I32" s="1567">
        <f t="shared" si="2"/>
        <v>0</v>
      </c>
      <c r="J32" s="1568"/>
      <c r="K32" s="1568"/>
      <c r="L32" s="1569">
        <f t="shared" si="3"/>
        <v>0</v>
      </c>
      <c r="M32" s="1570"/>
      <c r="N32" s="1571"/>
      <c r="O32" s="1572">
        <f t="shared" si="4"/>
        <v>0</v>
      </c>
      <c r="P32" s="1573" t="e">
        <f t="shared" si="5"/>
        <v>#DIV/0!</v>
      </c>
      <c r="Q32" s="1574" t="e">
        <f t="shared" si="6"/>
        <v>#DIV/0!</v>
      </c>
      <c r="R32" s="1566"/>
      <c r="S32" s="1575">
        <f t="shared" si="7"/>
        <v>0</v>
      </c>
    </row>
    <row r="33" spans="1:19">
      <c r="A33" s="36"/>
      <c r="B33" s="34"/>
      <c r="C33" s="1732"/>
      <c r="D33" s="1735"/>
      <c r="E33" s="1617">
        <f>+'PI BUDGET (JAN-15)'!D29</f>
        <v>0</v>
      </c>
      <c r="F33" s="1565">
        <f t="shared" si="0"/>
        <v>0</v>
      </c>
      <c r="G33" s="1566"/>
      <c r="H33" s="1577">
        <f t="shared" si="1"/>
        <v>0</v>
      </c>
      <c r="I33" s="1567">
        <f t="shared" si="2"/>
        <v>0</v>
      </c>
      <c r="J33" s="1568"/>
      <c r="K33" s="1568"/>
      <c r="L33" s="1569">
        <f t="shared" si="3"/>
        <v>0</v>
      </c>
      <c r="M33" s="1570"/>
      <c r="N33" s="1571"/>
      <c r="O33" s="1572">
        <f t="shared" si="4"/>
        <v>0</v>
      </c>
      <c r="P33" s="1573" t="e">
        <f t="shared" si="5"/>
        <v>#DIV/0!</v>
      </c>
      <c r="Q33" s="1574" t="e">
        <f t="shared" si="6"/>
        <v>#DIV/0!</v>
      </c>
      <c r="R33" s="1566"/>
      <c r="S33" s="1575">
        <f t="shared" si="7"/>
        <v>0</v>
      </c>
    </row>
    <row r="34" spans="1:19" ht="47.25">
      <c r="A34" s="33">
        <v>5.9</v>
      </c>
      <c r="B34" s="27" t="s">
        <v>1349</v>
      </c>
      <c r="C34" s="1732"/>
      <c r="D34" s="1735"/>
      <c r="E34" s="1617">
        <f>+'PI BUDGET (JAN-15)'!D30</f>
        <v>0</v>
      </c>
      <c r="F34" s="1565">
        <f t="shared" si="0"/>
        <v>0</v>
      </c>
      <c r="G34" s="1566"/>
      <c r="H34" s="1577">
        <f t="shared" si="1"/>
        <v>0</v>
      </c>
      <c r="I34" s="1567">
        <f t="shared" si="2"/>
        <v>0</v>
      </c>
      <c r="J34" s="1568"/>
      <c r="K34" s="1568"/>
      <c r="L34" s="1569">
        <f t="shared" si="3"/>
        <v>0</v>
      </c>
      <c r="M34" s="1570"/>
      <c r="N34" s="1571"/>
      <c r="O34" s="1572">
        <f t="shared" si="4"/>
        <v>0</v>
      </c>
      <c r="P34" s="1573" t="e">
        <f t="shared" si="5"/>
        <v>#DIV/0!</v>
      </c>
      <c r="Q34" s="1574" t="e">
        <f t="shared" si="6"/>
        <v>#DIV/0!</v>
      </c>
      <c r="R34" s="1566"/>
      <c r="S34" s="1575">
        <f t="shared" si="7"/>
        <v>0</v>
      </c>
    </row>
    <row r="35" spans="1:19" ht="31.5">
      <c r="A35" s="33" t="s">
        <v>1350</v>
      </c>
      <c r="B35" s="27" t="s">
        <v>1351</v>
      </c>
      <c r="C35" s="1732" t="s">
        <v>699</v>
      </c>
      <c r="D35" s="1440">
        <v>316.8713190802743</v>
      </c>
      <c r="E35" s="1617">
        <f>+'PI BUDGET (JAN-15)'!D31</f>
        <v>256.42</v>
      </c>
      <c r="F35" s="1565">
        <f t="shared" si="0"/>
        <v>81252.143638563939</v>
      </c>
      <c r="G35" s="1566"/>
      <c r="H35" s="1577">
        <f t="shared" si="1"/>
        <v>8.5473333333333343</v>
      </c>
      <c r="I35" s="1567">
        <f t="shared" si="2"/>
        <v>8.5473333333333343</v>
      </c>
      <c r="J35" s="1568"/>
      <c r="K35" s="1568"/>
      <c r="L35" s="1569">
        <f t="shared" si="3"/>
        <v>0</v>
      </c>
      <c r="M35" s="1570"/>
      <c r="N35" s="1571"/>
      <c r="O35" s="1572">
        <f t="shared" si="4"/>
        <v>0</v>
      </c>
      <c r="P35" s="1573" t="e">
        <f t="shared" si="5"/>
        <v>#DIV/0!</v>
      </c>
      <c r="Q35" s="1574">
        <f t="shared" si="6"/>
        <v>0</v>
      </c>
      <c r="R35" s="1566"/>
      <c r="S35" s="1575">
        <f t="shared" si="7"/>
        <v>0</v>
      </c>
    </row>
    <row r="36" spans="1:19" ht="47.25">
      <c r="A36" s="33" t="s">
        <v>1352</v>
      </c>
      <c r="B36" s="27" t="s">
        <v>1353</v>
      </c>
      <c r="C36" s="1732" t="s">
        <v>699</v>
      </c>
      <c r="D36" s="1735">
        <v>300</v>
      </c>
      <c r="E36" s="1617">
        <f>+'PI BUDGET (JAN-15)'!D32</f>
        <v>533.26</v>
      </c>
      <c r="F36" s="1565">
        <f t="shared" si="0"/>
        <v>159978</v>
      </c>
      <c r="G36" s="1566"/>
      <c r="H36" s="1577">
        <f t="shared" si="1"/>
        <v>17.775333333333332</v>
      </c>
      <c r="I36" s="1567">
        <f t="shared" si="2"/>
        <v>17.775333333333332</v>
      </c>
      <c r="J36" s="1568"/>
      <c r="K36" s="1568"/>
      <c r="L36" s="1569">
        <f t="shared" si="3"/>
        <v>0</v>
      </c>
      <c r="M36" s="1570"/>
      <c r="N36" s="1571"/>
      <c r="O36" s="1572">
        <f t="shared" si="4"/>
        <v>0</v>
      </c>
      <c r="P36" s="1573" t="e">
        <f t="shared" si="5"/>
        <v>#DIV/0!</v>
      </c>
      <c r="Q36" s="1574">
        <f t="shared" si="6"/>
        <v>0</v>
      </c>
      <c r="R36" s="1566"/>
      <c r="S36" s="1575">
        <f t="shared" si="7"/>
        <v>0</v>
      </c>
    </row>
    <row r="37" spans="1:19" ht="31.5">
      <c r="A37" s="33" t="s">
        <v>1354</v>
      </c>
      <c r="B37" s="27" t="s">
        <v>1355</v>
      </c>
      <c r="C37" s="1732" t="s">
        <v>699</v>
      </c>
      <c r="D37" s="1480">
        <v>300</v>
      </c>
      <c r="E37" s="1617">
        <f>+'PI BUDGET (JAN-15)'!D33</f>
        <v>18070.478861251628</v>
      </c>
      <c r="F37" s="1565">
        <f t="shared" si="0"/>
        <v>5421143.6583754886</v>
      </c>
      <c r="G37" s="1566"/>
      <c r="H37" s="1577">
        <f t="shared" si="1"/>
        <v>602.34929537505423</v>
      </c>
      <c r="I37" s="1567">
        <f t="shared" si="2"/>
        <v>602.34929537505423</v>
      </c>
      <c r="J37" s="1568"/>
      <c r="K37" s="1568"/>
      <c r="L37" s="1569">
        <f t="shared" si="3"/>
        <v>0</v>
      </c>
      <c r="M37" s="1570"/>
      <c r="N37" s="1571"/>
      <c r="O37" s="1572">
        <f t="shared" si="4"/>
        <v>0</v>
      </c>
      <c r="P37" s="1573" t="e">
        <f t="shared" si="5"/>
        <v>#DIV/0!</v>
      </c>
      <c r="Q37" s="1574">
        <f t="shared" si="6"/>
        <v>0</v>
      </c>
      <c r="R37" s="1566"/>
      <c r="S37" s="1575">
        <f t="shared" si="7"/>
        <v>0</v>
      </c>
    </row>
    <row r="38" spans="1:19">
      <c r="A38" s="33" t="s">
        <v>1356</v>
      </c>
      <c r="B38" s="34" t="s">
        <v>1357</v>
      </c>
      <c r="C38" s="39" t="s">
        <v>699</v>
      </c>
      <c r="D38" s="1735"/>
      <c r="E38" s="1617">
        <f>+'PI BUDGET (JAN-15)'!D34</f>
        <v>0</v>
      </c>
      <c r="F38" s="1565">
        <f t="shared" si="0"/>
        <v>0</v>
      </c>
      <c r="G38" s="1566"/>
      <c r="H38" s="1577">
        <f t="shared" si="1"/>
        <v>0</v>
      </c>
      <c r="I38" s="1567">
        <f t="shared" si="2"/>
        <v>0</v>
      </c>
      <c r="J38" s="1568"/>
      <c r="K38" s="1568"/>
      <c r="L38" s="1569">
        <f t="shared" si="3"/>
        <v>0</v>
      </c>
      <c r="M38" s="1570"/>
      <c r="N38" s="1571"/>
      <c r="O38" s="1572">
        <f t="shared" si="4"/>
        <v>0</v>
      </c>
      <c r="P38" s="1573" t="e">
        <f t="shared" si="5"/>
        <v>#DIV/0!</v>
      </c>
      <c r="Q38" s="1574" t="e">
        <f t="shared" si="6"/>
        <v>#DIV/0!</v>
      </c>
      <c r="R38" s="1566"/>
      <c r="S38" s="1575">
        <f t="shared" si="7"/>
        <v>0</v>
      </c>
    </row>
    <row r="39" spans="1:19" ht="31.5">
      <c r="A39" s="33" t="s">
        <v>1358</v>
      </c>
      <c r="B39" s="27" t="s">
        <v>1359</v>
      </c>
      <c r="C39" s="39" t="s">
        <v>699</v>
      </c>
      <c r="D39" s="1440">
        <v>280.02581686163779</v>
      </c>
      <c r="E39" s="1617">
        <f>+'PI BUDGET (JAN-15)'!D35</f>
        <v>515.20000000000005</v>
      </c>
      <c r="F39" s="1565">
        <f t="shared" si="0"/>
        <v>144269.30084711581</v>
      </c>
      <c r="G39" s="1566"/>
      <c r="H39" s="1577">
        <f t="shared" si="1"/>
        <v>17.173333333333336</v>
      </c>
      <c r="I39" s="1567">
        <f t="shared" si="2"/>
        <v>17.173333333333336</v>
      </c>
      <c r="J39" s="1568"/>
      <c r="K39" s="1568"/>
      <c r="L39" s="1569">
        <f t="shared" si="3"/>
        <v>0</v>
      </c>
      <c r="M39" s="1570"/>
      <c r="N39" s="1571"/>
      <c r="O39" s="1572">
        <f t="shared" si="4"/>
        <v>0</v>
      </c>
      <c r="P39" s="1573" t="e">
        <f t="shared" si="5"/>
        <v>#DIV/0!</v>
      </c>
      <c r="Q39" s="1574">
        <f t="shared" si="6"/>
        <v>0</v>
      </c>
      <c r="R39" s="1566"/>
      <c r="S39" s="1575">
        <f t="shared" si="7"/>
        <v>0</v>
      </c>
    </row>
    <row r="40" spans="1:19" ht="31.5">
      <c r="A40" s="33" t="s">
        <v>1360</v>
      </c>
      <c r="B40" s="34" t="s">
        <v>1361</v>
      </c>
      <c r="C40" s="39" t="s">
        <v>699</v>
      </c>
      <c r="D40" s="1440">
        <v>365.6</v>
      </c>
      <c r="E40" s="1617">
        <f>+'PI BUDGET (JAN-15)'!D36</f>
        <v>6375.2315702208916</v>
      </c>
      <c r="F40" s="1565">
        <f t="shared" si="0"/>
        <v>2330784.6620727582</v>
      </c>
      <c r="G40" s="1566"/>
      <c r="H40" s="1577">
        <f t="shared" si="1"/>
        <v>212.50771900736305</v>
      </c>
      <c r="I40" s="1567">
        <f t="shared" si="2"/>
        <v>212.50771900736305</v>
      </c>
      <c r="J40" s="1568"/>
      <c r="K40" s="1568"/>
      <c r="L40" s="1569">
        <f t="shared" si="3"/>
        <v>0</v>
      </c>
      <c r="M40" s="1570"/>
      <c r="N40" s="1571"/>
      <c r="O40" s="1572">
        <f t="shared" si="4"/>
        <v>0</v>
      </c>
      <c r="P40" s="1573" t="e">
        <f t="shared" si="5"/>
        <v>#DIV/0!</v>
      </c>
      <c r="Q40" s="1574">
        <f t="shared" si="6"/>
        <v>0</v>
      </c>
      <c r="R40" s="1566"/>
      <c r="S40" s="1575">
        <f t="shared" si="7"/>
        <v>0</v>
      </c>
    </row>
    <row r="41" spans="1:19" ht="31.5">
      <c r="A41" s="33" t="s">
        <v>1362</v>
      </c>
      <c r="B41" s="40" t="s">
        <v>1363</v>
      </c>
      <c r="C41" s="1732" t="s">
        <v>699</v>
      </c>
      <c r="D41" s="1735"/>
      <c r="E41" s="1617">
        <f>+'PI BUDGET (JAN-15)'!D37</f>
        <v>0</v>
      </c>
      <c r="F41" s="1565">
        <f t="shared" si="0"/>
        <v>0</v>
      </c>
      <c r="G41" s="1566"/>
      <c r="H41" s="1577">
        <f t="shared" si="1"/>
        <v>0</v>
      </c>
      <c r="I41" s="1567">
        <f t="shared" si="2"/>
        <v>0</v>
      </c>
      <c r="J41" s="1568"/>
      <c r="K41" s="1568"/>
      <c r="L41" s="1569">
        <f t="shared" si="3"/>
        <v>0</v>
      </c>
      <c r="M41" s="1570"/>
      <c r="N41" s="1571"/>
      <c r="O41" s="1572">
        <f t="shared" si="4"/>
        <v>0</v>
      </c>
      <c r="P41" s="1573" t="e">
        <f t="shared" si="5"/>
        <v>#DIV/0!</v>
      </c>
      <c r="Q41" s="1574" t="e">
        <f t="shared" si="6"/>
        <v>#DIV/0!</v>
      </c>
      <c r="R41" s="1566"/>
      <c r="S41" s="1575">
        <f t="shared" si="7"/>
        <v>0</v>
      </c>
    </row>
    <row r="42" spans="1:19" ht="31.5">
      <c r="A42" s="33" t="s">
        <v>1364</v>
      </c>
      <c r="B42" s="40" t="s">
        <v>1365</v>
      </c>
      <c r="C42" s="1732"/>
      <c r="D42" s="1735"/>
      <c r="E42" s="1617">
        <f>+'PI BUDGET (JAN-15)'!D38</f>
        <v>0</v>
      </c>
      <c r="F42" s="1565">
        <f t="shared" si="0"/>
        <v>0</v>
      </c>
      <c r="G42" s="1566"/>
      <c r="H42" s="1577">
        <f t="shared" si="1"/>
        <v>0</v>
      </c>
      <c r="I42" s="1567">
        <f t="shared" si="2"/>
        <v>0</v>
      </c>
      <c r="J42" s="1568"/>
      <c r="K42" s="1568"/>
      <c r="L42" s="1569">
        <f t="shared" si="3"/>
        <v>0</v>
      </c>
      <c r="M42" s="1570"/>
      <c r="N42" s="1571"/>
      <c r="O42" s="1572">
        <f t="shared" si="4"/>
        <v>0</v>
      </c>
      <c r="P42" s="1573" t="e">
        <f t="shared" si="5"/>
        <v>#DIV/0!</v>
      </c>
      <c r="Q42" s="1574" t="e">
        <f t="shared" si="6"/>
        <v>#DIV/0!</v>
      </c>
      <c r="R42" s="1566"/>
      <c r="S42" s="1575">
        <f t="shared" si="7"/>
        <v>0</v>
      </c>
    </row>
    <row r="43" spans="1:19">
      <c r="A43" s="33" t="s">
        <v>1366</v>
      </c>
      <c r="B43" s="40" t="s">
        <v>1367</v>
      </c>
      <c r="C43" s="1732" t="s">
        <v>1368</v>
      </c>
      <c r="D43" s="1735"/>
      <c r="E43" s="1617">
        <f>+'PI BUDGET (JAN-15)'!D39</f>
        <v>0</v>
      </c>
      <c r="F43" s="1565">
        <f t="shared" si="0"/>
        <v>0</v>
      </c>
      <c r="G43" s="1566"/>
      <c r="H43" s="1577">
        <f t="shared" si="1"/>
        <v>0</v>
      </c>
      <c r="I43" s="1567">
        <f t="shared" si="2"/>
        <v>0</v>
      </c>
      <c r="J43" s="1568"/>
      <c r="K43" s="1568"/>
      <c r="L43" s="1569">
        <f t="shared" si="3"/>
        <v>0</v>
      </c>
      <c r="M43" s="1570"/>
      <c r="N43" s="1571"/>
      <c r="O43" s="1572">
        <f t="shared" si="4"/>
        <v>0</v>
      </c>
      <c r="P43" s="1573" t="e">
        <f t="shared" si="5"/>
        <v>#DIV/0!</v>
      </c>
      <c r="Q43" s="1574" t="e">
        <f t="shared" si="6"/>
        <v>#DIV/0!</v>
      </c>
      <c r="R43" s="1566"/>
      <c r="S43" s="1575">
        <f t="shared" si="7"/>
        <v>0</v>
      </c>
    </row>
    <row r="44" spans="1:19">
      <c r="A44" s="33"/>
      <c r="B44" s="34"/>
      <c r="C44" s="1732"/>
      <c r="D44" s="1735"/>
      <c r="E44" s="1617">
        <f>+'PI BUDGET (JAN-15)'!D40</f>
        <v>0</v>
      </c>
      <c r="F44" s="1565">
        <f t="shared" si="0"/>
        <v>0</v>
      </c>
      <c r="G44" s="1566"/>
      <c r="H44" s="1577">
        <f t="shared" si="1"/>
        <v>0</v>
      </c>
      <c r="I44" s="1567">
        <f t="shared" si="2"/>
        <v>0</v>
      </c>
      <c r="J44" s="1568"/>
      <c r="K44" s="1568"/>
      <c r="L44" s="1569">
        <f t="shared" si="3"/>
        <v>0</v>
      </c>
      <c r="M44" s="1570"/>
      <c r="N44" s="1571"/>
      <c r="O44" s="1572">
        <f t="shared" si="4"/>
        <v>0</v>
      </c>
      <c r="P44" s="1573" t="e">
        <f t="shared" si="5"/>
        <v>#DIV/0!</v>
      </c>
      <c r="Q44" s="1574" t="e">
        <f t="shared" si="6"/>
        <v>#DIV/0!</v>
      </c>
      <c r="R44" s="1566"/>
      <c r="S44" s="1575">
        <f t="shared" si="7"/>
        <v>0</v>
      </c>
    </row>
    <row r="45" spans="1:19" ht="41.25" customHeight="1">
      <c r="A45" s="33"/>
      <c r="B45" s="27" t="s">
        <v>1396</v>
      </c>
      <c r="C45" s="1732"/>
      <c r="D45" s="1735"/>
      <c r="E45" s="1617">
        <f>+'PI BUDGET (JAN-15)'!D41</f>
        <v>0</v>
      </c>
      <c r="F45" s="1565">
        <f t="shared" si="0"/>
        <v>0</v>
      </c>
      <c r="G45" s="1566"/>
      <c r="H45" s="1577">
        <f t="shared" si="1"/>
        <v>0</v>
      </c>
      <c r="I45" s="1567">
        <f t="shared" si="2"/>
        <v>0</v>
      </c>
      <c r="J45" s="1568"/>
      <c r="K45" s="1568"/>
      <c r="L45" s="1569">
        <f t="shared" si="3"/>
        <v>0</v>
      </c>
      <c r="M45" s="1570"/>
      <c r="N45" s="1571"/>
      <c r="O45" s="1572">
        <f t="shared" si="4"/>
        <v>0</v>
      </c>
      <c r="P45" s="1573" t="e">
        <f t="shared" si="5"/>
        <v>#DIV/0!</v>
      </c>
      <c r="Q45" s="1574" t="e">
        <f t="shared" si="6"/>
        <v>#DIV/0!</v>
      </c>
      <c r="R45" s="1566"/>
      <c r="S45" s="1575">
        <f t="shared" si="7"/>
        <v>0</v>
      </c>
    </row>
    <row r="46" spans="1:19">
      <c r="A46" s="33" t="s">
        <v>1370</v>
      </c>
      <c r="B46" s="34" t="s">
        <v>1371</v>
      </c>
      <c r="C46" s="1732" t="s">
        <v>699</v>
      </c>
      <c r="D46" s="1735"/>
      <c r="E46" s="1617">
        <f>+'PI BUDGET (JAN-15)'!D42</f>
        <v>0</v>
      </c>
      <c r="F46" s="1565">
        <f t="shared" si="0"/>
        <v>0</v>
      </c>
      <c r="G46" s="1566"/>
      <c r="H46" s="1577">
        <f t="shared" si="1"/>
        <v>0</v>
      </c>
      <c r="I46" s="1567">
        <f t="shared" si="2"/>
        <v>0</v>
      </c>
      <c r="J46" s="1568"/>
      <c r="K46" s="1568"/>
      <c r="L46" s="1569">
        <f t="shared" si="3"/>
        <v>0</v>
      </c>
      <c r="M46" s="1570"/>
      <c r="N46" s="1571"/>
      <c r="O46" s="1572">
        <f t="shared" si="4"/>
        <v>0</v>
      </c>
      <c r="P46" s="1573" t="e">
        <f t="shared" si="5"/>
        <v>#DIV/0!</v>
      </c>
      <c r="Q46" s="1574" t="e">
        <f t="shared" si="6"/>
        <v>#DIV/0!</v>
      </c>
      <c r="R46" s="1566"/>
      <c r="S46" s="1575">
        <f t="shared" si="7"/>
        <v>0</v>
      </c>
    </row>
    <row r="47" spans="1:19">
      <c r="A47" s="33"/>
      <c r="B47" s="27"/>
      <c r="C47" s="1732"/>
      <c r="D47" s="1735"/>
      <c r="E47" s="1617">
        <f>+'PI BUDGET (JAN-15)'!D43</f>
        <v>0</v>
      </c>
      <c r="F47" s="1565">
        <f t="shared" si="0"/>
        <v>0</v>
      </c>
      <c r="G47" s="1566"/>
      <c r="H47" s="1577">
        <f t="shared" si="1"/>
        <v>0</v>
      </c>
      <c r="I47" s="1567">
        <f t="shared" si="2"/>
        <v>0</v>
      </c>
      <c r="J47" s="1568"/>
      <c r="K47" s="1568"/>
      <c r="L47" s="1569">
        <f t="shared" si="3"/>
        <v>0</v>
      </c>
      <c r="M47" s="1570"/>
      <c r="N47" s="1571"/>
      <c r="O47" s="1572">
        <f t="shared" si="4"/>
        <v>0</v>
      </c>
      <c r="P47" s="1573" t="e">
        <f t="shared" si="5"/>
        <v>#DIV/0!</v>
      </c>
      <c r="Q47" s="1574" t="e">
        <f t="shared" si="6"/>
        <v>#DIV/0!</v>
      </c>
      <c r="R47" s="1566"/>
      <c r="S47" s="1575">
        <f t="shared" si="7"/>
        <v>0</v>
      </c>
    </row>
    <row r="48" spans="1:19" ht="29.25" customHeight="1">
      <c r="A48" s="33">
        <v>5.22</v>
      </c>
      <c r="B48" s="34" t="s">
        <v>1372</v>
      </c>
      <c r="C48" s="1732"/>
      <c r="D48" s="1735"/>
      <c r="E48" s="1617">
        <f>+'PI BUDGET (JAN-15)'!D44</f>
        <v>0</v>
      </c>
      <c r="F48" s="1565">
        <f t="shared" si="0"/>
        <v>0</v>
      </c>
      <c r="G48" s="1566"/>
      <c r="H48" s="1577">
        <f t="shared" si="1"/>
        <v>0</v>
      </c>
      <c r="I48" s="1567">
        <f t="shared" si="2"/>
        <v>0</v>
      </c>
      <c r="J48" s="1568"/>
      <c r="K48" s="1568"/>
      <c r="L48" s="1569">
        <f t="shared" si="3"/>
        <v>0</v>
      </c>
      <c r="M48" s="1570"/>
      <c r="N48" s="1571"/>
      <c r="O48" s="1572">
        <f t="shared" si="4"/>
        <v>0</v>
      </c>
      <c r="P48" s="1573" t="e">
        <f t="shared" si="5"/>
        <v>#DIV/0!</v>
      </c>
      <c r="Q48" s="1574" t="e">
        <f t="shared" si="6"/>
        <v>#DIV/0!</v>
      </c>
      <c r="R48" s="1566"/>
      <c r="S48" s="1575">
        <f t="shared" si="7"/>
        <v>0</v>
      </c>
    </row>
    <row r="49" spans="1:19">
      <c r="A49" s="33" t="s">
        <v>1373</v>
      </c>
      <c r="B49" s="27" t="s">
        <v>1374</v>
      </c>
      <c r="C49" s="1732" t="s">
        <v>754</v>
      </c>
      <c r="D49" s="1439">
        <v>81.207486889874957</v>
      </c>
      <c r="E49" s="1617">
        <f>+'PI BUDGET (JAN-15)'!D45</f>
        <v>96649</v>
      </c>
      <c r="F49" s="1565">
        <f t="shared" si="0"/>
        <v>7848622.4004195249</v>
      </c>
      <c r="G49" s="1566"/>
      <c r="H49" s="1577">
        <f t="shared" si="1"/>
        <v>3221.6333333333332</v>
      </c>
      <c r="I49" s="1567">
        <f t="shared" si="2"/>
        <v>3221.6333333333332</v>
      </c>
      <c r="J49" s="1568"/>
      <c r="K49" s="1568"/>
      <c r="L49" s="1569">
        <f t="shared" si="3"/>
        <v>0</v>
      </c>
      <c r="M49" s="1570"/>
      <c r="N49" s="1571"/>
      <c r="O49" s="1572">
        <f t="shared" si="4"/>
        <v>0</v>
      </c>
      <c r="P49" s="1573" t="e">
        <f t="shared" si="5"/>
        <v>#DIV/0!</v>
      </c>
      <c r="Q49" s="1574">
        <f t="shared" si="6"/>
        <v>0</v>
      </c>
      <c r="R49" s="1566"/>
      <c r="S49" s="1575">
        <f t="shared" si="7"/>
        <v>0</v>
      </c>
    </row>
    <row r="50" spans="1:19">
      <c r="A50" s="33"/>
      <c r="B50" s="34"/>
      <c r="C50" s="1732"/>
      <c r="D50" s="1439"/>
      <c r="E50" s="1617">
        <f>+'PI BUDGET (JAN-15)'!D46</f>
        <v>0</v>
      </c>
      <c r="F50" s="1565">
        <f t="shared" si="0"/>
        <v>0</v>
      </c>
      <c r="G50" s="1566"/>
      <c r="H50" s="1577">
        <f t="shared" si="1"/>
        <v>0</v>
      </c>
      <c r="I50" s="1567">
        <f t="shared" si="2"/>
        <v>0</v>
      </c>
      <c r="J50" s="1568"/>
      <c r="K50" s="1568"/>
      <c r="L50" s="1569">
        <f t="shared" si="3"/>
        <v>0</v>
      </c>
      <c r="M50" s="1570"/>
      <c r="N50" s="1571"/>
      <c r="O50" s="1572">
        <f t="shared" si="4"/>
        <v>0</v>
      </c>
      <c r="P50" s="1573" t="e">
        <f t="shared" si="5"/>
        <v>#DIV/0!</v>
      </c>
      <c r="Q50" s="1574" t="e">
        <f t="shared" si="6"/>
        <v>#DIV/0!</v>
      </c>
      <c r="R50" s="1566"/>
      <c r="S50" s="1575">
        <f t="shared" si="7"/>
        <v>0</v>
      </c>
    </row>
    <row r="51" spans="1:19" ht="29.25" customHeight="1">
      <c r="A51" s="33" t="s">
        <v>1375</v>
      </c>
      <c r="B51" s="27" t="s">
        <v>1376</v>
      </c>
      <c r="C51" s="1732"/>
      <c r="D51" s="1439"/>
      <c r="E51" s="1617">
        <f>+'PI BUDGET (JAN-15)'!D47</f>
        <v>0</v>
      </c>
      <c r="F51" s="1565">
        <f t="shared" si="0"/>
        <v>0</v>
      </c>
      <c r="G51" s="1566"/>
      <c r="H51" s="1577">
        <f t="shared" si="1"/>
        <v>0</v>
      </c>
      <c r="I51" s="1567">
        <f t="shared" si="2"/>
        <v>0</v>
      </c>
      <c r="J51" s="1568"/>
      <c r="K51" s="1568"/>
      <c r="L51" s="1569">
        <f t="shared" si="3"/>
        <v>0</v>
      </c>
      <c r="M51" s="1570"/>
      <c r="N51" s="1571"/>
      <c r="O51" s="1572">
        <f t="shared" si="4"/>
        <v>0</v>
      </c>
      <c r="P51" s="1573" t="e">
        <f t="shared" si="5"/>
        <v>#DIV/0!</v>
      </c>
      <c r="Q51" s="1574" t="e">
        <f t="shared" si="6"/>
        <v>#DIV/0!</v>
      </c>
      <c r="R51" s="1566"/>
      <c r="S51" s="1575">
        <f t="shared" si="7"/>
        <v>0</v>
      </c>
    </row>
    <row r="52" spans="1:19">
      <c r="A52" s="33" t="s">
        <v>1377</v>
      </c>
      <c r="B52" s="41" t="s">
        <v>1374</v>
      </c>
      <c r="C52" s="39" t="s">
        <v>754</v>
      </c>
      <c r="D52" s="1439">
        <v>81.207486889874957</v>
      </c>
      <c r="E52" s="1617">
        <f>+'PI BUDGET (JAN-15)'!D48</f>
        <v>540786.05000000005</v>
      </c>
      <c r="F52" s="1565">
        <f t="shared" si="0"/>
        <v>43915876.065602265</v>
      </c>
      <c r="G52" s="1566"/>
      <c r="H52" s="1577">
        <f t="shared" si="1"/>
        <v>18026.201666666668</v>
      </c>
      <c r="I52" s="1567">
        <f t="shared" si="2"/>
        <v>18026.201666666668</v>
      </c>
      <c r="J52" s="1568"/>
      <c r="K52" s="1568"/>
      <c r="L52" s="1569">
        <f t="shared" si="3"/>
        <v>0</v>
      </c>
      <c r="M52" s="1570"/>
      <c r="N52" s="1571"/>
      <c r="O52" s="1572">
        <f t="shared" si="4"/>
        <v>0</v>
      </c>
      <c r="P52" s="1573" t="e">
        <f t="shared" si="5"/>
        <v>#DIV/0!</v>
      </c>
      <c r="Q52" s="1574">
        <f t="shared" si="6"/>
        <v>0</v>
      </c>
      <c r="R52" s="1566"/>
      <c r="S52" s="1575">
        <f t="shared" si="7"/>
        <v>0</v>
      </c>
    </row>
    <row r="53" spans="1:19">
      <c r="A53" s="33"/>
      <c r="B53" s="27"/>
      <c r="C53" s="39"/>
      <c r="D53" s="1735"/>
      <c r="E53" s="1617">
        <f>+'PI BUDGET (JAN-15)'!D49</f>
        <v>0</v>
      </c>
      <c r="F53" s="1565">
        <f t="shared" si="0"/>
        <v>0</v>
      </c>
      <c r="G53" s="1566"/>
      <c r="H53" s="1577">
        <f t="shared" si="1"/>
        <v>0</v>
      </c>
      <c r="I53" s="1567">
        <f t="shared" si="2"/>
        <v>0</v>
      </c>
      <c r="J53" s="1568"/>
      <c r="K53" s="1568"/>
      <c r="L53" s="1569">
        <f t="shared" si="3"/>
        <v>0</v>
      </c>
      <c r="M53" s="1570"/>
      <c r="N53" s="1571"/>
      <c r="O53" s="1572">
        <f t="shared" si="4"/>
        <v>0</v>
      </c>
      <c r="P53" s="1573" t="e">
        <f t="shared" si="5"/>
        <v>#DIV/0!</v>
      </c>
      <c r="Q53" s="1574" t="e">
        <f t="shared" si="6"/>
        <v>#DIV/0!</v>
      </c>
      <c r="R53" s="1566"/>
      <c r="S53" s="1575">
        <f t="shared" si="7"/>
        <v>0</v>
      </c>
    </row>
    <row r="54" spans="1:19" ht="47.25">
      <c r="A54" s="33" t="s">
        <v>1378</v>
      </c>
      <c r="B54" s="41" t="s">
        <v>1379</v>
      </c>
      <c r="C54" s="1732"/>
      <c r="D54" s="1735"/>
      <c r="E54" s="1617">
        <f>+'PI BUDGET (JAN-15)'!D50</f>
        <v>0</v>
      </c>
      <c r="F54" s="1565">
        <f t="shared" si="0"/>
        <v>0</v>
      </c>
      <c r="G54" s="1566"/>
      <c r="H54" s="1577">
        <f t="shared" si="1"/>
        <v>0</v>
      </c>
      <c r="I54" s="1567">
        <f t="shared" si="2"/>
        <v>0</v>
      </c>
      <c r="J54" s="1568"/>
      <c r="K54" s="1568"/>
      <c r="L54" s="1569">
        <f t="shared" si="3"/>
        <v>0</v>
      </c>
      <c r="M54" s="1570"/>
      <c r="N54" s="1571"/>
      <c r="O54" s="1572">
        <f t="shared" si="4"/>
        <v>0</v>
      </c>
      <c r="P54" s="1573" t="e">
        <f t="shared" si="5"/>
        <v>#DIV/0!</v>
      </c>
      <c r="Q54" s="1574" t="e">
        <f t="shared" si="6"/>
        <v>#DIV/0!</v>
      </c>
      <c r="R54" s="1566"/>
      <c r="S54" s="1575">
        <f t="shared" si="7"/>
        <v>0</v>
      </c>
    </row>
    <row r="55" spans="1:19" ht="47.25">
      <c r="A55" s="33" t="s">
        <v>1380</v>
      </c>
      <c r="B55" s="27" t="s">
        <v>1381</v>
      </c>
      <c r="C55" s="1732" t="s">
        <v>1382</v>
      </c>
      <c r="D55" s="1735"/>
      <c r="E55" s="1617">
        <f>+'PI BUDGET (JAN-15)'!D51</f>
        <v>0</v>
      </c>
      <c r="F55" s="1565">
        <f t="shared" si="0"/>
        <v>0</v>
      </c>
      <c r="G55" s="1566"/>
      <c r="H55" s="1577">
        <f t="shared" si="1"/>
        <v>0</v>
      </c>
      <c r="I55" s="1567">
        <f t="shared" si="2"/>
        <v>0</v>
      </c>
      <c r="J55" s="1568"/>
      <c r="K55" s="1568"/>
      <c r="L55" s="1569">
        <f t="shared" si="3"/>
        <v>0</v>
      </c>
      <c r="M55" s="1570"/>
      <c r="N55" s="1571"/>
      <c r="O55" s="1572">
        <f t="shared" si="4"/>
        <v>0</v>
      </c>
      <c r="P55" s="1573" t="e">
        <f t="shared" si="5"/>
        <v>#DIV/0!</v>
      </c>
      <c r="Q55" s="1574" t="e">
        <f t="shared" si="6"/>
        <v>#DIV/0!</v>
      </c>
      <c r="R55" s="1566"/>
      <c r="S55" s="1575">
        <f t="shared" si="7"/>
        <v>0</v>
      </c>
    </row>
    <row r="56" spans="1:19">
      <c r="A56" s="33"/>
      <c r="B56" s="41"/>
      <c r="C56" s="1732"/>
      <c r="D56" s="1735"/>
      <c r="E56" s="1617">
        <f>+'PI BUDGET (JAN-15)'!D52</f>
        <v>0</v>
      </c>
      <c r="F56" s="1565">
        <f t="shared" si="0"/>
        <v>0</v>
      </c>
      <c r="G56" s="1566"/>
      <c r="H56" s="1577">
        <f t="shared" si="1"/>
        <v>0</v>
      </c>
      <c r="I56" s="1567">
        <f t="shared" si="2"/>
        <v>0</v>
      </c>
      <c r="J56" s="1568"/>
      <c r="K56" s="1568"/>
      <c r="L56" s="1569">
        <f t="shared" si="3"/>
        <v>0</v>
      </c>
      <c r="M56" s="1570"/>
      <c r="N56" s="1571"/>
      <c r="O56" s="1572">
        <f t="shared" si="4"/>
        <v>0</v>
      </c>
      <c r="P56" s="1573" t="e">
        <f t="shared" si="5"/>
        <v>#DIV/0!</v>
      </c>
      <c r="Q56" s="1574" t="e">
        <f t="shared" si="6"/>
        <v>#DIV/0!</v>
      </c>
      <c r="R56" s="1566"/>
      <c r="S56" s="1575">
        <f t="shared" si="7"/>
        <v>0</v>
      </c>
    </row>
    <row r="57" spans="1:19" ht="47.25">
      <c r="A57" s="33" t="s">
        <v>1383</v>
      </c>
      <c r="B57" s="27" t="s">
        <v>1384</v>
      </c>
      <c r="C57" s="1732" t="s">
        <v>1382</v>
      </c>
      <c r="D57" s="1735"/>
      <c r="E57" s="1617">
        <f>+'PI BUDGET (JAN-15)'!D53</f>
        <v>0</v>
      </c>
      <c r="F57" s="1565">
        <f t="shared" si="0"/>
        <v>0</v>
      </c>
      <c r="G57" s="1566"/>
      <c r="H57" s="1577">
        <f t="shared" si="1"/>
        <v>0</v>
      </c>
      <c r="I57" s="1567">
        <f t="shared" si="2"/>
        <v>0</v>
      </c>
      <c r="J57" s="1568"/>
      <c r="K57" s="1568"/>
      <c r="L57" s="1569">
        <f t="shared" si="3"/>
        <v>0</v>
      </c>
      <c r="M57" s="1570"/>
      <c r="N57" s="1571"/>
      <c r="O57" s="1572">
        <f t="shared" si="4"/>
        <v>0</v>
      </c>
      <c r="P57" s="1573" t="e">
        <f t="shared" si="5"/>
        <v>#DIV/0!</v>
      </c>
      <c r="Q57" s="1574" t="e">
        <f t="shared" si="6"/>
        <v>#DIV/0!</v>
      </c>
      <c r="R57" s="1566"/>
      <c r="S57" s="1575">
        <f t="shared" si="7"/>
        <v>0</v>
      </c>
    </row>
    <row r="58" spans="1:19">
      <c r="A58" s="33"/>
      <c r="B58" s="41"/>
      <c r="C58" s="1732"/>
      <c r="D58" s="1735"/>
      <c r="E58" s="1617">
        <f>+'PI BUDGET (JAN-15)'!D54</f>
        <v>0</v>
      </c>
      <c r="F58" s="1565">
        <f t="shared" si="0"/>
        <v>0</v>
      </c>
      <c r="G58" s="1566"/>
      <c r="H58" s="1577">
        <f t="shared" si="1"/>
        <v>0</v>
      </c>
      <c r="I58" s="1567">
        <f t="shared" si="2"/>
        <v>0</v>
      </c>
      <c r="J58" s="1568"/>
      <c r="K58" s="1568"/>
      <c r="L58" s="1569">
        <f t="shared" si="3"/>
        <v>0</v>
      </c>
      <c r="M58" s="1570"/>
      <c r="N58" s="1571"/>
      <c r="O58" s="1572">
        <f t="shared" si="4"/>
        <v>0</v>
      </c>
      <c r="P58" s="1573" t="e">
        <f t="shared" si="5"/>
        <v>#DIV/0!</v>
      </c>
      <c r="Q58" s="1574" t="e">
        <f t="shared" si="6"/>
        <v>#DIV/0!</v>
      </c>
      <c r="R58" s="1566"/>
      <c r="S58" s="1575">
        <f t="shared" si="7"/>
        <v>0</v>
      </c>
    </row>
    <row r="59" spans="1:19" ht="29.25" customHeight="1">
      <c r="A59" s="33">
        <v>5.34</v>
      </c>
      <c r="B59" s="34" t="s">
        <v>1385</v>
      </c>
      <c r="C59" s="1732"/>
      <c r="D59" s="1735"/>
      <c r="E59" s="1617">
        <f>+'PI BUDGET (JAN-15)'!D55</f>
        <v>0</v>
      </c>
      <c r="F59" s="1565">
        <f t="shared" si="0"/>
        <v>0</v>
      </c>
      <c r="G59" s="1566"/>
      <c r="H59" s="1577">
        <f t="shared" si="1"/>
        <v>0</v>
      </c>
      <c r="I59" s="1567">
        <f t="shared" si="2"/>
        <v>0</v>
      </c>
      <c r="J59" s="1568"/>
      <c r="K59" s="1568"/>
      <c r="L59" s="1569">
        <f t="shared" si="3"/>
        <v>0</v>
      </c>
      <c r="M59" s="1570"/>
      <c r="N59" s="1571"/>
      <c r="O59" s="1572">
        <f t="shared" si="4"/>
        <v>0</v>
      </c>
      <c r="P59" s="1573" t="e">
        <f t="shared" si="5"/>
        <v>#DIV/0!</v>
      </c>
      <c r="Q59" s="1574" t="e">
        <f t="shared" si="6"/>
        <v>#DIV/0!</v>
      </c>
      <c r="R59" s="1566"/>
      <c r="S59" s="1575">
        <f t="shared" si="7"/>
        <v>0</v>
      </c>
    </row>
    <row r="60" spans="1:19" ht="63">
      <c r="A60" s="33" t="s">
        <v>1386</v>
      </c>
      <c r="B60" s="34" t="s">
        <v>1387</v>
      </c>
      <c r="C60" s="1732" t="s">
        <v>773</v>
      </c>
      <c r="D60" s="1439">
        <v>751.6482452601856</v>
      </c>
      <c r="E60" s="1617">
        <f>+'PI BUDGET (JAN-15)'!D56</f>
        <v>739.67820936278554</v>
      </c>
      <c r="F60" s="1565">
        <f t="shared" si="0"/>
        <v>555977.82812473399</v>
      </c>
      <c r="G60" s="1566"/>
      <c r="H60" s="1577">
        <f t="shared" si="1"/>
        <v>24.655940312092852</v>
      </c>
      <c r="I60" s="1567">
        <f t="shared" si="2"/>
        <v>24.655940312092852</v>
      </c>
      <c r="J60" s="1568"/>
      <c r="K60" s="1568"/>
      <c r="L60" s="1569">
        <f t="shared" si="3"/>
        <v>0</v>
      </c>
      <c r="M60" s="1570"/>
      <c r="N60" s="1571"/>
      <c r="O60" s="1572">
        <f t="shared" si="4"/>
        <v>0</v>
      </c>
      <c r="P60" s="1573" t="e">
        <f t="shared" si="5"/>
        <v>#DIV/0!</v>
      </c>
      <c r="Q60" s="1574">
        <f t="shared" si="6"/>
        <v>0</v>
      </c>
      <c r="R60" s="1566"/>
      <c r="S60" s="1575">
        <f t="shared" si="7"/>
        <v>0</v>
      </c>
    </row>
    <row r="61" spans="1:19">
      <c r="A61" s="33"/>
      <c r="B61" s="40"/>
      <c r="C61" s="1732"/>
      <c r="D61" s="1735"/>
      <c r="E61" s="1617">
        <f>+'PI BUDGET (JAN-15)'!D57</f>
        <v>0</v>
      </c>
      <c r="F61" s="1565">
        <f t="shared" si="0"/>
        <v>0</v>
      </c>
      <c r="G61" s="1566"/>
      <c r="H61" s="1577">
        <f t="shared" si="1"/>
        <v>0</v>
      </c>
      <c r="I61" s="1567">
        <f t="shared" si="2"/>
        <v>0</v>
      </c>
      <c r="J61" s="1568"/>
      <c r="K61" s="1568"/>
      <c r="L61" s="1569">
        <f t="shared" si="3"/>
        <v>0</v>
      </c>
      <c r="M61" s="1570"/>
      <c r="N61" s="1571"/>
      <c r="O61" s="1572">
        <f t="shared" si="4"/>
        <v>0</v>
      </c>
      <c r="P61" s="1573" t="e">
        <f t="shared" si="5"/>
        <v>#DIV/0!</v>
      </c>
      <c r="Q61" s="1574" t="e">
        <f t="shared" si="6"/>
        <v>#DIV/0!</v>
      </c>
      <c r="R61" s="1566"/>
      <c r="S61" s="1575">
        <f t="shared" si="7"/>
        <v>0</v>
      </c>
    </row>
    <row r="62" spans="1:19" ht="42" customHeight="1">
      <c r="A62" s="33">
        <v>5.37</v>
      </c>
      <c r="B62" s="27" t="s">
        <v>1388</v>
      </c>
      <c r="C62" s="1732"/>
      <c r="D62" s="1735"/>
      <c r="E62" s="1617">
        <f>+'PI BUDGET (JAN-15)'!D58</f>
        <v>0</v>
      </c>
      <c r="F62" s="1565">
        <f t="shared" si="0"/>
        <v>0</v>
      </c>
      <c r="G62" s="1566"/>
      <c r="H62" s="1577">
        <f t="shared" si="1"/>
        <v>0</v>
      </c>
      <c r="I62" s="1567">
        <f t="shared" si="2"/>
        <v>0</v>
      </c>
      <c r="J62" s="1568"/>
      <c r="K62" s="1568"/>
      <c r="L62" s="1569">
        <f t="shared" si="3"/>
        <v>0</v>
      </c>
      <c r="M62" s="1570"/>
      <c r="N62" s="1571"/>
      <c r="O62" s="1572">
        <f t="shared" si="4"/>
        <v>0</v>
      </c>
      <c r="P62" s="1573" t="e">
        <f t="shared" si="5"/>
        <v>#DIV/0!</v>
      </c>
      <c r="Q62" s="1574" t="e">
        <f t="shared" si="6"/>
        <v>#DIV/0!</v>
      </c>
      <c r="R62" s="1566"/>
      <c r="S62" s="1575">
        <f t="shared" si="7"/>
        <v>0</v>
      </c>
    </row>
    <row r="63" spans="1:19">
      <c r="A63" s="33" t="s">
        <v>1389</v>
      </c>
      <c r="B63" s="34" t="s">
        <v>1390</v>
      </c>
      <c r="C63" s="1732" t="s">
        <v>643</v>
      </c>
      <c r="D63" s="1439">
        <v>6296.0120371117382</v>
      </c>
      <c r="E63" s="1617">
        <f>+'PI BUDGET (JAN-15)'!D59</f>
        <v>1075.105</v>
      </c>
      <c r="F63" s="1565">
        <f t="shared" si="0"/>
        <v>6768874.0211590156</v>
      </c>
      <c r="G63" s="1566"/>
      <c r="H63" s="1577">
        <f t="shared" si="1"/>
        <v>35.836833333333331</v>
      </c>
      <c r="I63" s="1567">
        <f t="shared" si="2"/>
        <v>35.836833333333331</v>
      </c>
      <c r="J63" s="1568"/>
      <c r="K63" s="1568"/>
      <c r="L63" s="1569">
        <f t="shared" si="3"/>
        <v>0</v>
      </c>
      <c r="M63" s="1570"/>
      <c r="N63" s="1571"/>
      <c r="O63" s="1572">
        <f t="shared" si="4"/>
        <v>0</v>
      </c>
      <c r="P63" s="1573" t="e">
        <f t="shared" si="5"/>
        <v>#DIV/0!</v>
      </c>
      <c r="Q63" s="1574">
        <f t="shared" si="6"/>
        <v>0</v>
      </c>
      <c r="R63" s="1566"/>
      <c r="S63" s="1575">
        <f t="shared" si="7"/>
        <v>0</v>
      </c>
    </row>
    <row r="64" spans="1:19" ht="31.5">
      <c r="A64" s="33" t="s">
        <v>1391</v>
      </c>
      <c r="B64" s="27" t="s">
        <v>1392</v>
      </c>
      <c r="C64" s="1732" t="s">
        <v>643</v>
      </c>
      <c r="D64" s="1439">
        <v>6296.0120371117382</v>
      </c>
      <c r="E64" s="1617">
        <f>+'PI BUDGET (JAN-15)'!D60</f>
        <v>2635.4740752742155</v>
      </c>
      <c r="F64" s="1565">
        <f t="shared" si="0"/>
        <v>16592976.501422388</v>
      </c>
      <c r="G64" s="1566"/>
      <c r="H64" s="1577">
        <f t="shared" si="1"/>
        <v>87.849135842473842</v>
      </c>
      <c r="I64" s="1567">
        <f t="shared" si="2"/>
        <v>87.849135842473842</v>
      </c>
      <c r="J64" s="1568"/>
      <c r="K64" s="1568"/>
      <c r="L64" s="1569">
        <f t="shared" si="3"/>
        <v>0</v>
      </c>
      <c r="M64" s="1570"/>
      <c r="N64" s="1571"/>
      <c r="O64" s="1572">
        <f t="shared" si="4"/>
        <v>0</v>
      </c>
      <c r="P64" s="1573" t="e">
        <f t="shared" si="5"/>
        <v>#DIV/0!</v>
      </c>
      <c r="Q64" s="1574">
        <f t="shared" si="6"/>
        <v>0</v>
      </c>
      <c r="R64" s="1566"/>
      <c r="S64" s="1575">
        <f t="shared" si="7"/>
        <v>0</v>
      </c>
    </row>
    <row r="65" spans="1:19">
      <c r="A65" s="33"/>
      <c r="B65" s="27"/>
      <c r="C65" s="1732"/>
      <c r="D65" s="1735"/>
      <c r="E65" s="1617">
        <f>+'PI BUDGET (JAN-15)'!D61</f>
        <v>0</v>
      </c>
      <c r="F65" s="1565">
        <f t="shared" si="0"/>
        <v>0</v>
      </c>
      <c r="G65" s="1566"/>
      <c r="H65" s="1577">
        <f t="shared" si="1"/>
        <v>0</v>
      </c>
      <c r="I65" s="1567">
        <f t="shared" si="2"/>
        <v>0</v>
      </c>
      <c r="J65" s="1568"/>
      <c r="K65" s="1568"/>
      <c r="L65" s="1569">
        <f t="shared" si="3"/>
        <v>0</v>
      </c>
      <c r="M65" s="1570"/>
      <c r="N65" s="1571"/>
      <c r="O65" s="1572">
        <f t="shared" si="4"/>
        <v>0</v>
      </c>
      <c r="P65" s="1573" t="e">
        <f t="shared" si="5"/>
        <v>#DIV/0!</v>
      </c>
      <c r="Q65" s="1574" t="e">
        <f t="shared" si="6"/>
        <v>#DIV/0!</v>
      </c>
      <c r="R65" s="1566"/>
      <c r="S65" s="1575">
        <f t="shared" si="7"/>
        <v>0</v>
      </c>
    </row>
    <row r="66" spans="1:19" ht="47.25">
      <c r="A66" s="33">
        <v>5.38</v>
      </c>
      <c r="B66" s="34" t="s">
        <v>1393</v>
      </c>
      <c r="C66" s="1732" t="s">
        <v>643</v>
      </c>
      <c r="D66" s="1735"/>
      <c r="E66" s="1617">
        <f>+'PI BUDGET (JAN-15)'!D62</f>
        <v>0</v>
      </c>
      <c r="F66" s="1565">
        <f t="shared" si="0"/>
        <v>0</v>
      </c>
      <c r="G66" s="1566"/>
      <c r="H66" s="1577">
        <f t="shared" si="1"/>
        <v>0</v>
      </c>
      <c r="I66" s="1567">
        <f t="shared" si="2"/>
        <v>0</v>
      </c>
      <c r="J66" s="1568"/>
      <c r="K66" s="1568"/>
      <c r="L66" s="1569">
        <f t="shared" si="3"/>
        <v>0</v>
      </c>
      <c r="M66" s="1570"/>
      <c r="N66" s="1571"/>
      <c r="O66" s="1572">
        <f t="shared" si="4"/>
        <v>0</v>
      </c>
      <c r="P66" s="1573" t="e">
        <f t="shared" si="5"/>
        <v>#DIV/0!</v>
      </c>
      <c r="Q66" s="1574" t="e">
        <f t="shared" si="6"/>
        <v>#DIV/0!</v>
      </c>
      <c r="R66" s="1566"/>
      <c r="S66" s="1575">
        <f t="shared" si="7"/>
        <v>0</v>
      </c>
    </row>
    <row r="67" spans="1:19">
      <c r="A67" s="33"/>
      <c r="B67" s="34"/>
      <c r="C67" s="1732"/>
      <c r="D67" s="1735"/>
      <c r="E67" s="1617">
        <f>+'PI BUDGET (JAN-15)'!D63</f>
        <v>0</v>
      </c>
      <c r="F67" s="1565">
        <f t="shared" si="0"/>
        <v>0</v>
      </c>
      <c r="G67" s="1547"/>
      <c r="H67" s="1577">
        <f t="shared" si="1"/>
        <v>0</v>
      </c>
      <c r="I67" s="1578"/>
      <c r="J67" s="1568"/>
      <c r="K67" s="1568"/>
      <c r="L67" s="1569">
        <f t="shared" si="3"/>
        <v>0</v>
      </c>
      <c r="M67" s="1570"/>
      <c r="N67" s="1571"/>
      <c r="O67" s="1572">
        <f t="shared" si="4"/>
        <v>0</v>
      </c>
      <c r="P67" s="1573" t="e">
        <f t="shared" si="5"/>
        <v>#DIV/0!</v>
      </c>
      <c r="Q67" s="1574" t="e">
        <f t="shared" si="6"/>
        <v>#DIV/0!</v>
      </c>
      <c r="R67" s="1566"/>
      <c r="S67" s="1575">
        <f t="shared" si="7"/>
        <v>0</v>
      </c>
    </row>
    <row r="68" spans="1:19" s="1581" customFormat="1" ht="46.5" customHeight="1">
      <c r="A68" s="1733" t="s">
        <v>1397</v>
      </c>
      <c r="B68" s="34" t="s">
        <v>1395</v>
      </c>
      <c r="C68" s="1732" t="s">
        <v>1382</v>
      </c>
      <c r="D68" s="1735"/>
      <c r="E68" s="1617">
        <f>+'PI BUDGET (JAN-15)'!D64</f>
        <v>0</v>
      </c>
      <c r="F68" s="1565">
        <f t="shared" si="0"/>
        <v>0</v>
      </c>
      <c r="G68" s="1579"/>
      <c r="H68" s="1577">
        <f t="shared" si="1"/>
        <v>0</v>
      </c>
      <c r="I68" s="1580">
        <f>+'[60]TM PL- GAURAV'!H66</f>
        <v>0</v>
      </c>
      <c r="J68" s="1568"/>
      <c r="K68" s="1568"/>
      <c r="L68" s="1569">
        <f t="shared" si="3"/>
        <v>0</v>
      </c>
      <c r="M68" s="1570"/>
      <c r="N68" s="1571"/>
      <c r="O68" s="1572">
        <f t="shared" si="4"/>
        <v>0</v>
      </c>
      <c r="P68" s="1573" t="e">
        <f t="shared" si="5"/>
        <v>#DIV/0!</v>
      </c>
      <c r="Q68" s="1574" t="e">
        <f t="shared" si="6"/>
        <v>#DIV/0!</v>
      </c>
      <c r="R68" s="1566"/>
      <c r="S68" s="1575">
        <f t="shared" si="7"/>
        <v>0</v>
      </c>
    </row>
    <row r="69" spans="1:19" s="1581" customFormat="1" ht="48" customHeight="1" thickBot="1">
      <c r="A69" s="1794" t="s">
        <v>1572</v>
      </c>
      <c r="B69" s="1795" t="s">
        <v>1573</v>
      </c>
      <c r="C69" s="1789" t="s">
        <v>643</v>
      </c>
      <c r="D69" s="1669">
        <v>6649</v>
      </c>
      <c r="E69" s="1617">
        <f>+'PI BUDGET (JAN-15)'!D65</f>
        <v>350.77599999999995</v>
      </c>
      <c r="F69" s="1565">
        <f t="shared" si="0"/>
        <v>2332309.6239999998</v>
      </c>
      <c r="G69" s="1583"/>
      <c r="H69" s="1582"/>
      <c r="I69" s="1580">
        <f>+'[60]TM PL- GAURAV'!H63</f>
        <v>0</v>
      </c>
      <c r="J69" s="1568"/>
      <c r="K69" s="1568"/>
      <c r="L69" s="1569">
        <f t="shared" si="3"/>
        <v>0</v>
      </c>
      <c r="M69" s="1570"/>
      <c r="N69" s="1571"/>
      <c r="O69" s="1572">
        <f t="shared" si="4"/>
        <v>0</v>
      </c>
      <c r="P69" s="1573" t="e">
        <f t="shared" si="5"/>
        <v>#DIV/0!</v>
      </c>
      <c r="Q69" s="1574" t="e">
        <f t="shared" si="6"/>
        <v>#DIV/0!</v>
      </c>
      <c r="R69" s="1566"/>
      <c r="S69" s="1575">
        <f t="shared" si="7"/>
        <v>0</v>
      </c>
    </row>
    <row r="70" spans="1:19" ht="19.5" thickBot="1">
      <c r="A70" s="1584"/>
      <c r="B70" s="1585"/>
      <c r="C70" s="1789"/>
      <c r="D70" s="1669"/>
      <c r="E70" s="1586"/>
      <c r="F70" s="1671">
        <f>SUM(F13:F69)</f>
        <v>87382002.899123251</v>
      </c>
      <c r="G70" s="1587"/>
      <c r="H70" s="1588"/>
      <c r="I70" s="1588"/>
      <c r="J70" s="1589"/>
      <c r="K70" s="1589"/>
      <c r="L70" s="1590"/>
      <c r="M70" s="1591"/>
      <c r="N70" s="1592"/>
      <c r="O70" s="1593"/>
      <c r="P70" s="1573"/>
      <c r="Q70" s="1594"/>
      <c r="R70" s="1595"/>
      <c r="S70" s="1575">
        <f t="shared" si="7"/>
        <v>0</v>
      </c>
    </row>
    <row r="71" spans="1:19" ht="19.5" thickBot="1">
      <c r="A71" s="2014" t="s">
        <v>2248</v>
      </c>
      <c r="B71" s="2014"/>
      <c r="C71" s="2014"/>
      <c r="D71" s="2014"/>
      <c r="E71" s="2014"/>
      <c r="F71" s="2014"/>
      <c r="G71" s="1596">
        <f>SUMPRODUCT(D12:D70,G12:G70)</f>
        <v>0</v>
      </c>
      <c r="H71" s="1596">
        <f>SUMPRODUCT(D12:D70,H12:H70)</f>
        <v>2834989.7758374414</v>
      </c>
      <c r="I71" s="1596">
        <f>SUMPRODUCT(D12:D70,I12:I70)</f>
        <v>2834989.7758374414</v>
      </c>
      <c r="J71" s="1596"/>
      <c r="K71" s="1596">
        <f>SUMPRODUCT(D12:D70,K12:K70)</f>
        <v>0</v>
      </c>
      <c r="L71" s="1596">
        <f>SUMPRODUCT(D12:D70,L12:L70)</f>
        <v>0</v>
      </c>
      <c r="M71" s="1596"/>
      <c r="N71" s="1596">
        <f>SUMPRODUCT(D12:D70,N12:N70)</f>
        <v>0</v>
      </c>
      <c r="O71" s="1596">
        <f>SUMPRODUCT(D12:D70,O12:O70)</f>
        <v>0</v>
      </c>
      <c r="P71" s="1597"/>
      <c r="Q71" s="1598"/>
      <c r="R71" s="1599"/>
      <c r="S71" s="1600">
        <f>SUM(S13:S70)</f>
        <v>0</v>
      </c>
    </row>
    <row r="72" spans="1:19">
      <c r="A72" s="2014" t="s">
        <v>2249</v>
      </c>
      <c r="B72" s="2014"/>
      <c r="C72" s="2014"/>
      <c r="D72" s="2014"/>
      <c r="E72" s="2014"/>
      <c r="F72" s="2014"/>
      <c r="G72" s="1601"/>
      <c r="H72" s="1602"/>
      <c r="I72" s="1602"/>
      <c r="J72" s="1602"/>
      <c r="K72" s="1603"/>
      <c r="L72" s="1603"/>
      <c r="M72" s="1603"/>
      <c r="N72" s="1603"/>
      <c r="O72" s="1603"/>
      <c r="R72" s="1604"/>
      <c r="S72" s="1605"/>
    </row>
    <row r="73" spans="1:19">
      <c r="A73" s="2014" t="s">
        <v>2250</v>
      </c>
      <c r="B73" s="2014"/>
      <c r="C73" s="2014"/>
      <c r="D73" s="2014"/>
      <c r="E73" s="2014"/>
      <c r="F73" s="2014"/>
      <c r="G73" s="1601"/>
      <c r="H73" s="1602"/>
      <c r="I73" s="1602"/>
      <c r="J73" s="1602"/>
      <c r="K73" s="1603"/>
      <c r="L73" s="1603"/>
      <c r="M73" s="1603"/>
      <c r="N73" s="1603"/>
      <c r="O73" s="1603"/>
      <c r="R73" s="1604"/>
      <c r="S73" s="1605"/>
    </row>
    <row r="74" spans="1:19">
      <c r="A74" s="2014" t="s">
        <v>2251</v>
      </c>
      <c r="B74" s="2014"/>
      <c r="C74" s="2014"/>
      <c r="D74" s="2014"/>
      <c r="E74" s="2014"/>
      <c r="F74" s="2014"/>
      <c r="G74" s="1601"/>
      <c r="H74" s="1602"/>
      <c r="I74" s="1602"/>
      <c r="J74" s="1602"/>
      <c r="K74" s="1603"/>
      <c r="L74" s="1603"/>
      <c r="M74" s="1603"/>
      <c r="N74" s="1603"/>
      <c r="O74" s="1603"/>
      <c r="R74" s="1604"/>
      <c r="S74" s="1605"/>
    </row>
    <row r="75" spans="1:19">
      <c r="A75" s="2037" t="s">
        <v>2252</v>
      </c>
      <c r="B75" s="2038"/>
      <c r="C75" s="2038"/>
      <c r="D75" s="2038"/>
      <c r="E75" s="2038"/>
      <c r="F75" s="2039"/>
      <c r="G75" s="1606"/>
      <c r="H75" s="1607"/>
      <c r="I75" s="1607"/>
      <c r="J75" s="1607"/>
      <c r="K75" s="1608"/>
      <c r="L75" s="1608"/>
      <c r="M75" s="1608"/>
      <c r="N75" s="1608"/>
      <c r="O75" s="1608"/>
      <c r="R75" s="1604"/>
      <c r="S75" s="1605"/>
    </row>
    <row r="76" spans="1:19">
      <c r="A76" s="2037" t="s">
        <v>2253</v>
      </c>
      <c r="B76" s="2038"/>
      <c r="C76" s="2038"/>
      <c r="D76" s="2038"/>
      <c r="E76" s="2038"/>
      <c r="F76" s="2039"/>
      <c r="G76" s="1609"/>
      <c r="H76" s="1609"/>
      <c r="I76" s="1609"/>
      <c r="J76" s="1610"/>
      <c r="K76" s="1611"/>
      <c r="L76" s="1611"/>
      <c r="M76" s="1611"/>
      <c r="N76" s="1611"/>
      <c r="O76" s="1611"/>
      <c r="R76" s="1604"/>
      <c r="S76" s="1605"/>
    </row>
    <row r="79" spans="1:19">
      <c r="B79" s="1537" t="s">
        <v>2254</v>
      </c>
      <c r="H79" s="1612"/>
      <c r="I79" s="1612"/>
    </row>
    <row r="81" spans="1:8" ht="20.25">
      <c r="A81" s="1613" t="s">
        <v>2255</v>
      </c>
      <c r="B81" s="1614" t="s">
        <v>2256</v>
      </c>
      <c r="C81" s="1614"/>
      <c r="D81" s="1613"/>
      <c r="E81" s="1614"/>
      <c r="F81" s="1614"/>
      <c r="G81" s="1614"/>
      <c r="H81" s="1614"/>
    </row>
    <row r="82" spans="1:8">
      <c r="A82" s="1614"/>
      <c r="B82" s="1614" t="s">
        <v>2257</v>
      </c>
      <c r="C82" s="1614"/>
      <c r="D82" s="1614"/>
      <c r="E82" s="1614"/>
      <c r="F82" s="1614"/>
      <c r="G82" s="1614"/>
      <c r="H82" s="1614"/>
    </row>
    <row r="83" spans="1:8">
      <c r="A83" s="1614"/>
      <c r="B83" s="1614" t="s">
        <v>2258</v>
      </c>
      <c r="C83" s="1614"/>
      <c r="D83" s="1614"/>
      <c r="E83" s="1614"/>
      <c r="F83" s="1614"/>
      <c r="G83" s="1614"/>
      <c r="H83" s="1614"/>
    </row>
    <row r="84" spans="1:8">
      <c r="A84" s="1614"/>
      <c r="B84" s="1614" t="s">
        <v>2259</v>
      </c>
      <c r="C84" s="1614"/>
      <c r="D84" s="1614"/>
      <c r="E84" s="1614"/>
      <c r="F84" s="1614"/>
      <c r="G84" s="1614"/>
      <c r="H84" s="1614"/>
    </row>
    <row r="85" spans="1:8">
      <c r="A85" s="1614"/>
      <c r="B85" s="1614" t="s">
        <v>2260</v>
      </c>
      <c r="C85" s="1614"/>
      <c r="D85" s="1614"/>
      <c r="E85" s="1614"/>
      <c r="F85" s="1614"/>
      <c r="G85" s="1614"/>
      <c r="H85" s="1614"/>
    </row>
    <row r="86" spans="1:8">
      <c r="A86" s="1614"/>
      <c r="B86" s="1614"/>
      <c r="C86" s="1614"/>
      <c r="D86" s="1614"/>
      <c r="E86" s="1614"/>
      <c r="F86" s="1614"/>
      <c r="G86" s="1614"/>
      <c r="H86" s="1614"/>
    </row>
    <row r="87" spans="1:8">
      <c r="A87" s="1614"/>
      <c r="B87" s="1614"/>
      <c r="C87" s="1614"/>
      <c r="D87" s="1614"/>
      <c r="E87" s="1614"/>
      <c r="F87" s="1614"/>
      <c r="G87" s="1614"/>
      <c r="H87" s="1614"/>
    </row>
    <row r="88" spans="1:8">
      <c r="A88" s="1615"/>
      <c r="B88" s="1614"/>
      <c r="C88" s="1614"/>
      <c r="D88" s="1614"/>
      <c r="E88" s="1614"/>
      <c r="F88" s="1616"/>
      <c r="G88" s="1614"/>
      <c r="H88" s="1614"/>
    </row>
  </sheetData>
  <mergeCells count="17">
    <mergeCell ref="A72:F72"/>
    <mergeCell ref="A73:F73"/>
    <mergeCell ref="A74:F74"/>
    <mergeCell ref="A75:F75"/>
    <mergeCell ref="A76:F76"/>
    <mergeCell ref="G8:L8"/>
    <mergeCell ref="M8:O8"/>
    <mergeCell ref="P8:P9"/>
    <mergeCell ref="Q8:Q9"/>
    <mergeCell ref="R8:S8"/>
    <mergeCell ref="A71:F71"/>
    <mergeCell ref="A8:A9"/>
    <mergeCell ref="B8:B9"/>
    <mergeCell ref="C8:C9"/>
    <mergeCell ref="D8:D9"/>
    <mergeCell ref="E8:E9"/>
    <mergeCell ref="F8:F9"/>
  </mergeCells>
  <conditionalFormatting sqref="D13:D70">
    <cfRule type="cellIs" dxfId="9" priority="1" stopIfTrue="1" operator="notEqual">
      <formula>#REF!</formula>
    </cfRule>
  </conditionalFormatting>
  <printOptions horizontalCentered="1"/>
  <pageMargins left="0.51181102362204722" right="0.23622047244094491" top="0.51181102362204722" bottom="0.23622047244094491" header="0.51181102362204722" footer="0.51181102362204722"/>
  <pageSetup paperSize="9" scale="49" fitToHeight="2" orientation="landscape" horizontalDpi="4294967292" verticalDpi="4294967292" r:id="rId1"/>
</worksheet>
</file>

<file path=xl/worksheets/sheet13.xml><?xml version="1.0" encoding="utf-8"?>
<worksheet xmlns="http://schemas.openxmlformats.org/spreadsheetml/2006/main" xmlns:r="http://schemas.openxmlformats.org/officeDocument/2006/relationships">
  <sheetPr codeName="Sheet10">
    <tabColor rgb="FF00B050"/>
    <pageSetUpPr fitToPage="1"/>
  </sheetPr>
  <dimension ref="A1:P395"/>
  <sheetViews>
    <sheetView showZeros="0" zoomScale="70" zoomScaleNormal="70" workbookViewId="0">
      <pane xSplit="13" ySplit="4" topLeftCell="BS44" activePane="bottomRight" state="frozen"/>
      <selection pane="topRight" activeCell="P1" sqref="P1"/>
      <selection pane="bottomLeft" activeCell="A5" sqref="A5"/>
      <selection pane="bottomRight" activeCell="L66" sqref="L66"/>
    </sheetView>
  </sheetViews>
  <sheetFormatPr defaultColWidth="8" defaultRowHeight="15.75"/>
  <cols>
    <col min="1" max="1" width="12" style="53" customWidth="1"/>
    <col min="2" max="2" width="47.7109375" style="5" customWidth="1"/>
    <col min="3" max="3" width="7.28515625" style="6" bestFit="1" customWidth="1"/>
    <col min="4" max="4" width="15" style="7" customWidth="1"/>
    <col min="5" max="5" width="18.140625" style="7" customWidth="1"/>
    <col min="6" max="6" width="14.140625" style="1" customWidth="1"/>
    <col min="7" max="7" width="15" style="2" customWidth="1"/>
    <col min="8" max="8" width="20.42578125" style="2" customWidth="1"/>
    <col min="9" max="9" width="7.28515625" style="2" customWidth="1"/>
    <col min="10" max="10" width="12.7109375" style="2" customWidth="1"/>
    <col min="11" max="11" width="12.85546875" style="4" customWidth="1"/>
    <col min="12" max="12" width="13.42578125" style="4" customWidth="1"/>
    <col min="13" max="13" width="43.28515625" style="4" customWidth="1"/>
    <col min="14" max="14" width="8" style="4"/>
    <col min="15" max="15" width="17" style="4" customWidth="1"/>
    <col min="16" max="16384" width="8" style="4"/>
  </cols>
  <sheetData>
    <row r="1" spans="1:16" ht="28.5">
      <c r="A1" s="4"/>
      <c r="B1" s="8"/>
      <c r="C1" s="8"/>
      <c r="D1" s="1446">
        <v>42005</v>
      </c>
      <c r="E1" s="3"/>
      <c r="F1" s="9"/>
      <c r="P1" s="1367">
        <v>2</v>
      </c>
    </row>
    <row r="2" spans="1:16">
      <c r="A2" s="2043" t="s">
        <v>1399</v>
      </c>
      <c r="B2" s="2043"/>
      <c r="F2" s="12"/>
    </row>
    <row r="3" spans="1:16">
      <c r="A3" s="2044" t="s">
        <v>1</v>
      </c>
      <c r="B3" s="2046" t="s">
        <v>2</v>
      </c>
      <c r="C3" s="2046" t="s">
        <v>3</v>
      </c>
      <c r="D3" s="2048" t="str">
        <f>"BUDGET QTY "&amp;'Budget-4-Approval'!T6</f>
        <v xml:space="preserve">BUDGET QTY </v>
      </c>
      <c r="E3" s="1434"/>
      <c r="F3" s="2049" t="s">
        <v>444</v>
      </c>
      <c r="G3" s="2049"/>
      <c r="H3" s="2049"/>
      <c r="I3" s="2049"/>
      <c r="J3" s="2050" t="s">
        <v>938</v>
      </c>
      <c r="K3" s="2040" t="s">
        <v>436</v>
      </c>
      <c r="L3" s="2041"/>
      <c r="M3" s="2042"/>
      <c r="N3" s="1156"/>
    </row>
    <row r="4" spans="1:16" s="18" customFormat="1" ht="31.5">
      <c r="A4" s="2045"/>
      <c r="B4" s="2047"/>
      <c r="C4" s="2047"/>
      <c r="D4" s="2048"/>
      <c r="E4" s="1434" t="s">
        <v>2015</v>
      </c>
      <c r="F4" s="16" t="s">
        <v>4</v>
      </c>
      <c r="G4" s="17" t="s">
        <v>6</v>
      </c>
      <c r="H4" s="17" t="s">
        <v>7</v>
      </c>
      <c r="I4" s="17" t="s">
        <v>8</v>
      </c>
      <c r="J4" s="2051"/>
      <c r="K4" s="250" t="s">
        <v>542</v>
      </c>
      <c r="L4" s="250" t="s">
        <v>543</v>
      </c>
      <c r="M4" s="250" t="s">
        <v>544</v>
      </c>
    </row>
    <row r="5" spans="1:16">
      <c r="A5" s="33"/>
      <c r="B5" s="34"/>
      <c r="C5" s="74"/>
      <c r="G5" s="35"/>
      <c r="H5" s="35"/>
      <c r="I5" s="35"/>
      <c r="J5" s="35"/>
      <c r="K5" s="25"/>
      <c r="L5" s="25"/>
      <c r="M5" s="25"/>
    </row>
    <row r="6" spans="1:16" ht="15.75" customHeight="1">
      <c r="A6" s="1160"/>
      <c r="B6" s="1161" t="s">
        <v>1329</v>
      </c>
      <c r="C6" s="1162"/>
      <c r="D6" s="35"/>
      <c r="E6" s="35"/>
      <c r="F6" s="1162"/>
      <c r="G6" s="75"/>
      <c r="H6" s="75"/>
      <c r="I6" s="75"/>
      <c r="J6" s="75"/>
      <c r="K6" s="25"/>
      <c r="L6" s="25"/>
      <c r="M6" s="25"/>
    </row>
    <row r="7" spans="1:16" ht="15.75" customHeight="1">
      <c r="A7" s="1163">
        <v>2.7</v>
      </c>
      <c r="B7" s="1164" t="s">
        <v>1330</v>
      </c>
      <c r="C7" s="1165"/>
      <c r="D7" s="75"/>
      <c r="E7" s="1435"/>
      <c r="F7" s="1176"/>
      <c r="G7" s="1142"/>
      <c r="H7" s="24"/>
      <c r="I7" s="24"/>
      <c r="J7" s="24"/>
      <c r="K7" s="25">
        <f t="shared" ref="K7" si="0">+G7*D8</f>
        <v>0</v>
      </c>
      <c r="L7" s="25">
        <f>+H7*D8</f>
        <v>0</v>
      </c>
      <c r="M7" s="25">
        <f t="shared" ref="M7:M38" si="1">+I7*D8</f>
        <v>0</v>
      </c>
    </row>
    <row r="8" spans="1:16" ht="15.75" customHeight="1">
      <c r="A8" s="1163" t="s">
        <v>1331</v>
      </c>
      <c r="B8" s="1164" t="s">
        <v>1332</v>
      </c>
      <c r="C8" s="1165" t="s">
        <v>643</v>
      </c>
      <c r="D8" s="75">
        <f>'PI BUDGET (JAN-15)'!D10</f>
        <v>4749.3</v>
      </c>
      <c r="E8" s="1435">
        <f>G8+H8</f>
        <v>60</v>
      </c>
      <c r="F8" s="1176">
        <f>'PI BUDGET (JAN-15)'!E10</f>
        <v>88.429205324727718</v>
      </c>
      <c r="G8" s="1143">
        <v>60</v>
      </c>
      <c r="H8" s="75"/>
      <c r="I8" s="75"/>
      <c r="J8" s="24">
        <f>F8*D8</f>
        <v>419976.82484872936</v>
      </c>
      <c r="K8" s="25">
        <f>D8*G8</f>
        <v>284958</v>
      </c>
      <c r="L8" s="25">
        <f>D8*H8</f>
        <v>0</v>
      </c>
      <c r="M8" s="25">
        <f t="shared" si="1"/>
        <v>0</v>
      </c>
    </row>
    <row r="9" spans="1:16" ht="15.75" customHeight="1">
      <c r="A9" s="1163"/>
      <c r="B9" s="1164"/>
      <c r="C9" s="1165"/>
      <c r="D9" s="1128"/>
      <c r="E9" s="1435">
        <f t="shared" ref="E9:E64" si="2">G9+H9</f>
        <v>0</v>
      </c>
      <c r="F9" s="1176">
        <f>'PI BUDGET (JAN-15)'!E11</f>
        <v>0</v>
      </c>
      <c r="G9" s="1142"/>
      <c r="H9" s="24"/>
      <c r="I9" s="24"/>
      <c r="J9" s="1158">
        <f t="shared" ref="J9:J64" si="3">F9*D9</f>
        <v>0</v>
      </c>
      <c r="K9" s="25">
        <f t="shared" ref="K9:K64" si="4">D9*G9</f>
        <v>0</v>
      </c>
      <c r="L9" s="25">
        <f t="shared" ref="L9:L64" si="5">D9*H9</f>
        <v>0</v>
      </c>
      <c r="M9" s="25">
        <f t="shared" si="1"/>
        <v>0</v>
      </c>
    </row>
    <row r="10" spans="1:16" ht="15.75" customHeight="1">
      <c r="A10" s="1166">
        <v>2.25</v>
      </c>
      <c r="B10" s="1164" t="s">
        <v>1333</v>
      </c>
      <c r="C10" s="1165" t="s">
        <v>643</v>
      </c>
      <c r="D10" s="1128">
        <f>'PI BUDGET (JAN-15)'!G12</f>
        <v>3180</v>
      </c>
      <c r="E10" s="1435">
        <f t="shared" si="2"/>
        <v>30</v>
      </c>
      <c r="F10" s="1176">
        <f>'PI BUDGET (JAN-15)'!E12</f>
        <v>44.214602662363859</v>
      </c>
      <c r="G10" s="1142">
        <v>30</v>
      </c>
      <c r="H10" s="24"/>
      <c r="I10" s="24"/>
      <c r="J10" s="1158">
        <f t="shared" si="3"/>
        <v>140602.43646631707</v>
      </c>
      <c r="K10" s="25">
        <f t="shared" si="4"/>
        <v>95400</v>
      </c>
      <c r="L10" s="25">
        <f t="shared" si="5"/>
        <v>0</v>
      </c>
      <c r="M10" s="25">
        <f t="shared" si="1"/>
        <v>0</v>
      </c>
    </row>
    <row r="11" spans="1:16" ht="15.75" customHeight="1">
      <c r="A11" s="1166"/>
      <c r="B11" s="1164"/>
      <c r="C11" s="1165"/>
      <c r="D11" s="1128"/>
      <c r="E11" s="1435">
        <f t="shared" si="2"/>
        <v>0</v>
      </c>
      <c r="F11" s="1176">
        <f>'PI BUDGET (JAN-15)'!E13</f>
        <v>0</v>
      </c>
      <c r="G11" s="1142"/>
      <c r="H11" s="24"/>
      <c r="I11" s="24"/>
      <c r="J11" s="1158">
        <f t="shared" si="3"/>
        <v>0</v>
      </c>
      <c r="K11" s="25">
        <f t="shared" si="4"/>
        <v>0</v>
      </c>
      <c r="L11" s="25">
        <f t="shared" si="5"/>
        <v>0</v>
      </c>
      <c r="M11" s="25">
        <f t="shared" si="1"/>
        <v>0</v>
      </c>
    </row>
    <row r="12" spans="1:16" ht="15.75" customHeight="1">
      <c r="A12" s="1166">
        <v>2.2599999999999998</v>
      </c>
      <c r="B12" s="1167" t="s">
        <v>1334</v>
      </c>
      <c r="C12" s="1165"/>
      <c r="D12" s="1128"/>
      <c r="E12" s="1435">
        <f t="shared" si="2"/>
        <v>0</v>
      </c>
      <c r="F12" s="1176">
        <f>'PI BUDGET (JAN-15)'!E14</f>
        <v>0</v>
      </c>
      <c r="G12" s="1142"/>
      <c r="H12" s="24"/>
      <c r="I12" s="24"/>
      <c r="J12" s="1158">
        <f t="shared" si="3"/>
        <v>0</v>
      </c>
      <c r="K12" s="25">
        <f t="shared" si="4"/>
        <v>0</v>
      </c>
      <c r="L12" s="25">
        <f t="shared" si="5"/>
        <v>0</v>
      </c>
      <c r="M12" s="25">
        <f t="shared" si="1"/>
        <v>0</v>
      </c>
    </row>
    <row r="13" spans="1:16" ht="15.75" customHeight="1">
      <c r="A13" s="1166" t="s">
        <v>1335</v>
      </c>
      <c r="B13" s="1167" t="s">
        <v>1336</v>
      </c>
      <c r="C13" s="1165" t="s">
        <v>773</v>
      </c>
      <c r="D13" s="1128">
        <f>'PI BUDGET (JAN-15)'!D15</f>
        <v>2849.58</v>
      </c>
      <c r="E13" s="1435">
        <f t="shared" si="2"/>
        <v>15</v>
      </c>
      <c r="F13" s="1176">
        <f>'PI BUDGET (JAN-15)'!E15</f>
        <v>22.10730133118193</v>
      </c>
      <c r="G13" s="1142">
        <v>15</v>
      </c>
      <c r="H13" s="24"/>
      <c r="I13" s="24"/>
      <c r="J13" s="1158">
        <f t="shared" si="3"/>
        <v>62996.523727309403</v>
      </c>
      <c r="K13" s="25">
        <f t="shared" si="4"/>
        <v>42743.7</v>
      </c>
      <c r="L13" s="25">
        <f t="shared" si="5"/>
        <v>0</v>
      </c>
      <c r="M13" s="25">
        <f t="shared" si="1"/>
        <v>0</v>
      </c>
    </row>
    <row r="14" spans="1:16" ht="15.75" customHeight="1">
      <c r="A14" s="1166"/>
      <c r="B14" s="1164"/>
      <c r="C14" s="1165"/>
      <c r="D14" s="1128"/>
      <c r="E14" s="1435">
        <f t="shared" si="2"/>
        <v>0</v>
      </c>
      <c r="F14" s="1176">
        <f>'PI BUDGET (JAN-15)'!E16</f>
        <v>0</v>
      </c>
      <c r="G14" s="1142"/>
      <c r="H14" s="24"/>
      <c r="I14" s="24"/>
      <c r="J14" s="1158">
        <f t="shared" si="3"/>
        <v>0</v>
      </c>
      <c r="K14" s="25">
        <f t="shared" si="4"/>
        <v>0</v>
      </c>
      <c r="L14" s="25">
        <f t="shared" si="5"/>
        <v>0</v>
      </c>
      <c r="M14" s="25">
        <f t="shared" si="1"/>
        <v>0</v>
      </c>
    </row>
    <row r="15" spans="1:16" ht="15.75" customHeight="1">
      <c r="A15" s="1166">
        <v>2.27</v>
      </c>
      <c r="B15" s="1164" t="s">
        <v>1337</v>
      </c>
      <c r="C15" s="1165" t="s">
        <v>643</v>
      </c>
      <c r="D15" s="1128"/>
      <c r="E15" s="1435">
        <f t="shared" si="2"/>
        <v>0</v>
      </c>
      <c r="F15" s="1176">
        <f>'PI BUDGET (JAN-15)'!E17</f>
        <v>0</v>
      </c>
      <c r="G15" s="1142"/>
      <c r="H15" s="24"/>
      <c r="I15" s="24"/>
      <c r="J15" s="1158">
        <f t="shared" si="3"/>
        <v>0</v>
      </c>
      <c r="K15" s="25">
        <f t="shared" si="4"/>
        <v>0</v>
      </c>
      <c r="L15" s="25">
        <f t="shared" si="5"/>
        <v>0</v>
      </c>
      <c r="M15" s="25">
        <f t="shared" si="1"/>
        <v>0</v>
      </c>
    </row>
    <row r="16" spans="1:16" ht="15.75" customHeight="1">
      <c r="A16" s="1166"/>
      <c r="B16" s="1164"/>
      <c r="C16" s="1165"/>
      <c r="D16" s="1128"/>
      <c r="E16" s="1435">
        <f t="shared" si="2"/>
        <v>0</v>
      </c>
      <c r="F16" s="1176">
        <f>'PI BUDGET (JAN-15)'!E18</f>
        <v>0</v>
      </c>
      <c r="G16" s="1142"/>
      <c r="H16" s="24"/>
      <c r="I16" s="24"/>
      <c r="J16" s="1158">
        <f t="shared" si="3"/>
        <v>0</v>
      </c>
      <c r="K16" s="25">
        <f t="shared" si="4"/>
        <v>0</v>
      </c>
      <c r="L16" s="25">
        <f t="shared" si="5"/>
        <v>0</v>
      </c>
      <c r="M16" s="25">
        <f t="shared" si="1"/>
        <v>0</v>
      </c>
    </row>
    <row r="17" spans="1:13" ht="15.75" customHeight="1">
      <c r="A17" s="1166" t="s">
        <v>1338</v>
      </c>
      <c r="B17" s="1164" t="s">
        <v>1339</v>
      </c>
      <c r="C17" s="1165" t="s">
        <v>643</v>
      </c>
      <c r="D17" s="1128">
        <f>+'PI BUDGET (JAN-15)'!D19</f>
        <v>0</v>
      </c>
      <c r="E17" s="1473"/>
      <c r="F17" s="1176">
        <f>'PI BUDGET (JAN-15)'!E19</f>
        <v>295</v>
      </c>
      <c r="G17" s="1475">
        <v>30</v>
      </c>
      <c r="H17" s="24">
        <v>250</v>
      </c>
      <c r="I17" s="24"/>
      <c r="J17" s="1158">
        <f t="shared" si="3"/>
        <v>0</v>
      </c>
      <c r="K17" s="25">
        <f t="shared" si="4"/>
        <v>0</v>
      </c>
      <c r="L17" s="25">
        <f t="shared" si="5"/>
        <v>0</v>
      </c>
      <c r="M17" s="25">
        <f t="shared" si="1"/>
        <v>0</v>
      </c>
    </row>
    <row r="18" spans="1:13" ht="15.75" customHeight="1">
      <c r="A18" s="1166"/>
      <c r="B18" s="1167"/>
      <c r="C18" s="1165"/>
      <c r="D18" s="1128"/>
      <c r="E18" s="1435">
        <f t="shared" si="2"/>
        <v>0</v>
      </c>
      <c r="F18" s="1176">
        <f>'PI BUDGET (JAN-15)'!E20</f>
        <v>0</v>
      </c>
      <c r="G18" s="1142"/>
      <c r="H18" s="24"/>
      <c r="I18" s="24"/>
      <c r="J18" s="1158">
        <f t="shared" si="3"/>
        <v>0</v>
      </c>
      <c r="K18" s="25">
        <f t="shared" si="4"/>
        <v>0</v>
      </c>
      <c r="L18" s="25">
        <f t="shared" si="5"/>
        <v>0</v>
      </c>
      <c r="M18" s="25">
        <f t="shared" si="1"/>
        <v>0</v>
      </c>
    </row>
    <row r="19" spans="1:13" ht="15.75" customHeight="1">
      <c r="A19" s="1163"/>
      <c r="B19" s="1168" t="s">
        <v>1340</v>
      </c>
      <c r="C19" s="1165"/>
      <c r="D19" s="1128"/>
      <c r="E19" s="1435">
        <f t="shared" si="2"/>
        <v>0</v>
      </c>
      <c r="F19" s="1176">
        <f>'PI BUDGET (JAN-15)'!E21</f>
        <v>0</v>
      </c>
      <c r="G19" s="1142"/>
      <c r="H19" s="24"/>
      <c r="I19" s="24"/>
      <c r="J19" s="1158">
        <f t="shared" si="3"/>
        <v>0</v>
      </c>
      <c r="K19" s="25">
        <f t="shared" si="4"/>
        <v>0</v>
      </c>
      <c r="L19" s="25">
        <f t="shared" si="5"/>
        <v>0</v>
      </c>
      <c r="M19" s="25">
        <f t="shared" si="1"/>
        <v>0</v>
      </c>
    </row>
    <row r="20" spans="1:13" ht="15.75" customHeight="1">
      <c r="A20" s="1166"/>
      <c r="B20" s="1164" t="s">
        <v>1341</v>
      </c>
      <c r="C20" s="1165"/>
      <c r="D20" s="1128"/>
      <c r="E20" s="1435">
        <f t="shared" si="2"/>
        <v>0</v>
      </c>
      <c r="F20" s="1176">
        <f>'PI BUDGET (JAN-15)'!E22</f>
        <v>0</v>
      </c>
      <c r="G20" s="1142"/>
      <c r="H20" s="24"/>
      <c r="I20" s="24"/>
      <c r="J20" s="1158">
        <f t="shared" si="3"/>
        <v>0</v>
      </c>
      <c r="K20" s="25">
        <f t="shared" si="4"/>
        <v>0</v>
      </c>
      <c r="L20" s="25">
        <f t="shared" si="5"/>
        <v>0</v>
      </c>
      <c r="M20" s="25">
        <f t="shared" si="1"/>
        <v>0</v>
      </c>
    </row>
    <row r="21" spans="1:13" ht="15.75" customHeight="1">
      <c r="A21" s="1166" t="s">
        <v>1342</v>
      </c>
      <c r="B21" s="1169" t="s">
        <v>1343</v>
      </c>
      <c r="C21" s="1165" t="s">
        <v>643</v>
      </c>
      <c r="D21" s="1128"/>
      <c r="E21" s="1435">
        <f t="shared" si="2"/>
        <v>0</v>
      </c>
      <c r="F21" s="1176">
        <f>'PI BUDGET (JAN-15)'!E23</f>
        <v>0</v>
      </c>
      <c r="G21" s="1142"/>
      <c r="H21" s="24"/>
      <c r="I21" s="24"/>
      <c r="J21" s="1158">
        <f t="shared" si="3"/>
        <v>0</v>
      </c>
      <c r="K21" s="25">
        <f t="shared" si="4"/>
        <v>0</v>
      </c>
      <c r="L21" s="25">
        <f t="shared" si="5"/>
        <v>0</v>
      </c>
      <c r="M21" s="25">
        <f t="shared" si="1"/>
        <v>0</v>
      </c>
    </row>
    <row r="22" spans="1:13" ht="15.75" customHeight="1">
      <c r="A22" s="1166"/>
      <c r="B22" s="1167"/>
      <c r="C22" s="1165"/>
      <c r="D22" s="1128"/>
      <c r="E22" s="1435">
        <f t="shared" si="2"/>
        <v>0</v>
      </c>
      <c r="F22" s="1176">
        <f>'PI BUDGET (JAN-15)'!E24</f>
        <v>0</v>
      </c>
      <c r="G22" s="1142"/>
      <c r="H22" s="24"/>
      <c r="I22" s="24"/>
      <c r="J22" s="1158">
        <f t="shared" si="3"/>
        <v>0</v>
      </c>
      <c r="K22" s="25">
        <f t="shared" si="4"/>
        <v>0</v>
      </c>
      <c r="L22" s="25">
        <f t="shared" si="5"/>
        <v>0</v>
      </c>
      <c r="M22" s="25">
        <f t="shared" si="1"/>
        <v>0</v>
      </c>
    </row>
    <row r="23" spans="1:13" ht="15.75" customHeight="1">
      <c r="A23" s="1166" t="s">
        <v>1344</v>
      </c>
      <c r="B23" s="1167" t="s">
        <v>1345</v>
      </c>
      <c r="C23" s="1165" t="s">
        <v>643</v>
      </c>
      <c r="D23" s="1128">
        <f>'PI BUDGET (JAN-15)'!D25</f>
        <v>151.14717508004139</v>
      </c>
      <c r="E23" s="1435">
        <f t="shared" si="2"/>
        <v>2722</v>
      </c>
      <c r="F23" s="1176">
        <f>'PI BUDGET (JAN-15)'!E25</f>
        <v>4011.7382815651476</v>
      </c>
      <c r="G23" s="1142">
        <v>275</v>
      </c>
      <c r="H23" s="24">
        <v>2447</v>
      </c>
      <c r="I23" s="24"/>
      <c r="J23" s="1158">
        <f t="shared" si="3"/>
        <v>606362.90841903177</v>
      </c>
      <c r="K23" s="25">
        <f t="shared" si="4"/>
        <v>41565.473147011384</v>
      </c>
      <c r="L23" s="25">
        <f t="shared" si="5"/>
        <v>369857.13742086128</v>
      </c>
      <c r="M23" s="25">
        <f t="shared" si="1"/>
        <v>0</v>
      </c>
    </row>
    <row r="24" spans="1:13" ht="15.75" customHeight="1">
      <c r="A24" s="1166"/>
      <c r="B24" s="1167"/>
      <c r="C24" s="1165"/>
      <c r="D24" s="1128"/>
      <c r="E24" s="1435">
        <f t="shared" si="2"/>
        <v>0</v>
      </c>
      <c r="F24" s="1176">
        <f>'PI BUDGET (JAN-15)'!E26</f>
        <v>0</v>
      </c>
      <c r="G24" s="1142"/>
      <c r="H24" s="24"/>
      <c r="I24" s="24"/>
      <c r="J24" s="1158">
        <f t="shared" si="3"/>
        <v>0</v>
      </c>
      <c r="K24" s="25">
        <f t="shared" si="4"/>
        <v>0</v>
      </c>
      <c r="L24" s="25">
        <f t="shared" si="5"/>
        <v>0</v>
      </c>
      <c r="M24" s="25">
        <f t="shared" si="1"/>
        <v>0</v>
      </c>
    </row>
    <row r="25" spans="1:13" ht="15.75" customHeight="1">
      <c r="A25" s="1166" t="s">
        <v>1346</v>
      </c>
      <c r="B25" s="1167" t="s">
        <v>1347</v>
      </c>
      <c r="C25" s="1165" t="s">
        <v>699</v>
      </c>
      <c r="D25" s="1128"/>
      <c r="E25" s="1435">
        <f t="shared" si="2"/>
        <v>0</v>
      </c>
      <c r="F25" s="1176">
        <f>'PI BUDGET (JAN-15)'!E27</f>
        <v>0</v>
      </c>
      <c r="G25" s="1142"/>
      <c r="H25" s="24"/>
      <c r="I25" s="24"/>
      <c r="J25" s="1158">
        <f t="shared" si="3"/>
        <v>0</v>
      </c>
      <c r="K25" s="25">
        <f t="shared" si="4"/>
        <v>0</v>
      </c>
      <c r="L25" s="25">
        <f t="shared" si="5"/>
        <v>0</v>
      </c>
      <c r="M25" s="25">
        <f t="shared" si="1"/>
        <v>0</v>
      </c>
    </row>
    <row r="26" spans="1:13" ht="15.75" customHeight="1">
      <c r="A26" s="1163"/>
      <c r="B26" s="1170" t="s">
        <v>1348</v>
      </c>
      <c r="C26" s="1165"/>
      <c r="D26" s="1128"/>
      <c r="E26" s="1435">
        <f t="shared" si="2"/>
        <v>0</v>
      </c>
      <c r="F26" s="1176">
        <f>'PI BUDGET (JAN-15)'!E28</f>
        <v>0</v>
      </c>
      <c r="G26" s="1142"/>
      <c r="H26" s="24"/>
      <c r="I26" s="24"/>
      <c r="J26" s="1158">
        <f t="shared" si="3"/>
        <v>0</v>
      </c>
      <c r="K26" s="25">
        <f t="shared" si="4"/>
        <v>0</v>
      </c>
      <c r="L26" s="25">
        <f t="shared" si="5"/>
        <v>0</v>
      </c>
      <c r="M26" s="25">
        <f t="shared" si="1"/>
        <v>0</v>
      </c>
    </row>
    <row r="27" spans="1:13" ht="15.75" customHeight="1">
      <c r="A27" s="1166"/>
      <c r="B27" s="1167"/>
      <c r="C27" s="1165"/>
      <c r="D27" s="1128"/>
      <c r="E27" s="1435">
        <f t="shared" si="2"/>
        <v>0</v>
      </c>
      <c r="F27" s="1176">
        <f>'PI BUDGET (JAN-15)'!E29</f>
        <v>0</v>
      </c>
      <c r="G27" s="1142"/>
      <c r="H27" s="24"/>
      <c r="I27" s="24"/>
      <c r="J27" s="1158">
        <f t="shared" si="3"/>
        <v>0</v>
      </c>
      <c r="K27" s="25">
        <f t="shared" si="4"/>
        <v>0</v>
      </c>
      <c r="L27" s="25">
        <f t="shared" si="5"/>
        <v>0</v>
      </c>
      <c r="M27" s="25">
        <f t="shared" si="1"/>
        <v>0</v>
      </c>
    </row>
    <row r="28" spans="1:13" ht="15.75" customHeight="1">
      <c r="A28" s="1166">
        <v>5.9</v>
      </c>
      <c r="B28" s="1171" t="s">
        <v>1349</v>
      </c>
      <c r="C28" s="1165"/>
      <c r="D28" s="1128"/>
      <c r="E28" s="1435">
        <f t="shared" si="2"/>
        <v>0</v>
      </c>
      <c r="F28" s="1176">
        <f>'PI BUDGET (JAN-15)'!E30</f>
        <v>0</v>
      </c>
      <c r="G28" s="1142"/>
      <c r="H28" s="24"/>
      <c r="I28" s="24"/>
      <c r="J28" s="1158">
        <f t="shared" si="3"/>
        <v>0</v>
      </c>
      <c r="K28" s="25">
        <f t="shared" si="4"/>
        <v>0</v>
      </c>
      <c r="L28" s="25">
        <f t="shared" si="5"/>
        <v>0</v>
      </c>
      <c r="M28" s="25">
        <f t="shared" si="1"/>
        <v>0</v>
      </c>
    </row>
    <row r="29" spans="1:13" ht="15.75" customHeight="1">
      <c r="A29" s="1166" t="s">
        <v>1350</v>
      </c>
      <c r="B29" s="1171" t="s">
        <v>1351</v>
      </c>
      <c r="C29" s="1165" t="s">
        <v>699</v>
      </c>
      <c r="D29" s="1128">
        <f>'PI BUDGET (JAN-15)'!D31</f>
        <v>256.42</v>
      </c>
      <c r="E29" s="1435">
        <f t="shared" si="2"/>
        <v>215</v>
      </c>
      <c r="F29" s="1176">
        <f>'PI BUDGET (JAN-15)'!E31</f>
        <v>316.8713190802743</v>
      </c>
      <c r="G29" s="1142">
        <v>90</v>
      </c>
      <c r="H29" s="24">
        <v>125</v>
      </c>
      <c r="I29" s="24"/>
      <c r="J29" s="1158">
        <f t="shared" si="3"/>
        <v>81252.143638563939</v>
      </c>
      <c r="K29" s="25">
        <f t="shared" si="4"/>
        <v>23077.800000000003</v>
      </c>
      <c r="L29" s="25">
        <f t="shared" si="5"/>
        <v>32052.500000000004</v>
      </c>
      <c r="M29" s="25">
        <f t="shared" si="1"/>
        <v>0</v>
      </c>
    </row>
    <row r="30" spans="1:13" ht="15.75" customHeight="1">
      <c r="A30" s="1166" t="s">
        <v>1352</v>
      </c>
      <c r="B30" s="1171" t="s">
        <v>1353</v>
      </c>
      <c r="C30" s="1165" t="s">
        <v>699</v>
      </c>
      <c r="D30" s="1495">
        <f>'PI BUDGET (JAN-15)'!D32</f>
        <v>533.26</v>
      </c>
      <c r="E30" s="1435">
        <f t="shared" si="2"/>
        <v>0</v>
      </c>
      <c r="F30" s="1176">
        <f>'PI BUDGET (JAN-15)'!E32</f>
        <v>300</v>
      </c>
      <c r="G30" s="1142"/>
      <c r="H30" s="24"/>
      <c r="I30" s="24"/>
      <c r="J30" s="1158">
        <f t="shared" si="3"/>
        <v>159978</v>
      </c>
      <c r="K30" s="25">
        <f t="shared" si="4"/>
        <v>0</v>
      </c>
      <c r="L30" s="25">
        <f t="shared" si="5"/>
        <v>0</v>
      </c>
      <c r="M30" s="25">
        <f t="shared" si="1"/>
        <v>0</v>
      </c>
    </row>
    <row r="31" spans="1:13" ht="15.75" customHeight="1">
      <c r="A31" s="1166" t="s">
        <v>1354</v>
      </c>
      <c r="B31" s="1167" t="s">
        <v>1355</v>
      </c>
      <c r="C31" s="1165" t="s">
        <v>699</v>
      </c>
      <c r="D31" s="1495">
        <f>'PI BUDGET (JAN-15)'!D33</f>
        <v>18070.478861251628</v>
      </c>
      <c r="E31" s="1435">
        <f t="shared" si="2"/>
        <v>235</v>
      </c>
      <c r="F31" s="1176">
        <f>'PI BUDGET (JAN-15)'!E33</f>
        <v>300</v>
      </c>
      <c r="G31" s="1142">
        <v>110</v>
      </c>
      <c r="H31" s="1186">
        <v>125</v>
      </c>
      <c r="I31" s="24"/>
      <c r="J31" s="1158">
        <f t="shared" si="3"/>
        <v>5421143.6583754886</v>
      </c>
      <c r="K31" s="25">
        <f t="shared" si="4"/>
        <v>1987752.6747376791</v>
      </c>
      <c r="L31" s="25">
        <f t="shared" si="5"/>
        <v>2258809.8576564533</v>
      </c>
      <c r="M31" s="25">
        <f t="shared" si="1"/>
        <v>0</v>
      </c>
    </row>
    <row r="32" spans="1:13" ht="15.75" customHeight="1">
      <c r="A32" s="1166" t="s">
        <v>1356</v>
      </c>
      <c r="B32" s="1164" t="s">
        <v>1357</v>
      </c>
      <c r="C32" s="1165" t="s">
        <v>699</v>
      </c>
      <c r="D32" s="1128"/>
      <c r="E32" s="1435">
        <f t="shared" si="2"/>
        <v>0</v>
      </c>
      <c r="F32" s="1176">
        <f>'PI BUDGET (JAN-15)'!E34</f>
        <v>0</v>
      </c>
      <c r="G32" s="1142"/>
      <c r="H32" s="24"/>
      <c r="I32" s="24"/>
      <c r="J32" s="1158">
        <f t="shared" si="3"/>
        <v>0</v>
      </c>
      <c r="K32" s="25">
        <f t="shared" si="4"/>
        <v>0</v>
      </c>
      <c r="L32" s="25">
        <f t="shared" si="5"/>
        <v>0</v>
      </c>
      <c r="M32" s="25">
        <f t="shared" si="1"/>
        <v>0</v>
      </c>
    </row>
    <row r="33" spans="1:13" ht="15.75" customHeight="1">
      <c r="A33" s="1166" t="s">
        <v>1358</v>
      </c>
      <c r="B33" s="1171" t="s">
        <v>1359</v>
      </c>
      <c r="C33" s="1165" t="s">
        <v>699</v>
      </c>
      <c r="D33" s="1128">
        <f>'PI BUDGET (JAN-15)'!D35</f>
        <v>515.20000000000005</v>
      </c>
      <c r="E33" s="1435">
        <f t="shared" si="2"/>
        <v>190</v>
      </c>
      <c r="F33" s="1176">
        <f>'PI BUDGET (JAN-15)'!E35</f>
        <v>280.02581686163779</v>
      </c>
      <c r="G33" s="1142">
        <v>100</v>
      </c>
      <c r="H33" s="24">
        <v>90</v>
      </c>
      <c r="I33" s="24"/>
      <c r="J33" s="1158">
        <f t="shared" si="3"/>
        <v>144269.30084711581</v>
      </c>
      <c r="K33" s="25">
        <f t="shared" si="4"/>
        <v>51520.000000000007</v>
      </c>
      <c r="L33" s="25">
        <f t="shared" si="5"/>
        <v>46368.000000000007</v>
      </c>
      <c r="M33" s="25">
        <f t="shared" si="1"/>
        <v>0</v>
      </c>
    </row>
    <row r="34" spans="1:13" ht="15.75" customHeight="1">
      <c r="A34" s="1166" t="s">
        <v>1360</v>
      </c>
      <c r="B34" s="1167" t="s">
        <v>1361</v>
      </c>
      <c r="C34" s="1165" t="s">
        <v>699</v>
      </c>
      <c r="D34" s="1128">
        <f>'PI BUDGET (JAN-15)'!D36</f>
        <v>6375.2315702208916</v>
      </c>
      <c r="E34" s="1435">
        <f t="shared" si="2"/>
        <v>230</v>
      </c>
      <c r="F34" s="1176">
        <f>'PI BUDGET (JAN-15)'!E36</f>
        <v>365.6</v>
      </c>
      <c r="G34" s="1142">
        <v>100</v>
      </c>
      <c r="H34" s="24">
        <v>130</v>
      </c>
      <c r="I34" s="24"/>
      <c r="J34" s="1158">
        <f t="shared" si="3"/>
        <v>2330784.6620727582</v>
      </c>
      <c r="K34" s="25">
        <f t="shared" si="4"/>
        <v>637523.15702208912</v>
      </c>
      <c r="L34" s="25">
        <f t="shared" si="5"/>
        <v>828780.10412871593</v>
      </c>
      <c r="M34" s="25">
        <f t="shared" si="1"/>
        <v>0</v>
      </c>
    </row>
    <row r="35" spans="1:13" ht="15.75" customHeight="1">
      <c r="A35" s="1166" t="s">
        <v>1362</v>
      </c>
      <c r="B35" s="1171" t="s">
        <v>1363</v>
      </c>
      <c r="C35" s="1165" t="s">
        <v>699</v>
      </c>
      <c r="D35" s="1128"/>
      <c r="E35" s="1435">
        <f t="shared" si="2"/>
        <v>0</v>
      </c>
      <c r="F35" s="1176">
        <f>'PI BUDGET (JAN-15)'!E37</f>
        <v>0</v>
      </c>
      <c r="G35" s="1142"/>
      <c r="H35" s="24"/>
      <c r="I35" s="24"/>
      <c r="J35" s="1158">
        <f t="shared" si="3"/>
        <v>0</v>
      </c>
      <c r="K35" s="25">
        <f t="shared" si="4"/>
        <v>0</v>
      </c>
      <c r="L35" s="25">
        <f t="shared" si="5"/>
        <v>0</v>
      </c>
      <c r="M35" s="25">
        <f t="shared" si="1"/>
        <v>0</v>
      </c>
    </row>
    <row r="36" spans="1:13" ht="15.75" customHeight="1">
      <c r="A36" s="1166" t="s">
        <v>1364</v>
      </c>
      <c r="B36" s="1171" t="s">
        <v>1365</v>
      </c>
      <c r="C36" s="1165"/>
      <c r="D36" s="1128"/>
      <c r="E36" s="1435">
        <f t="shared" si="2"/>
        <v>0</v>
      </c>
      <c r="F36" s="1176">
        <f>'PI BUDGET (JAN-15)'!E38</f>
        <v>0</v>
      </c>
      <c r="G36" s="1142"/>
      <c r="H36" s="24"/>
      <c r="I36" s="24"/>
      <c r="J36" s="1158">
        <f t="shared" si="3"/>
        <v>0</v>
      </c>
      <c r="K36" s="25">
        <f t="shared" si="4"/>
        <v>0</v>
      </c>
      <c r="L36" s="25">
        <f t="shared" si="5"/>
        <v>0</v>
      </c>
      <c r="M36" s="25">
        <f t="shared" si="1"/>
        <v>0</v>
      </c>
    </row>
    <row r="37" spans="1:13" ht="15.75" customHeight="1">
      <c r="A37" s="1166" t="s">
        <v>1366</v>
      </c>
      <c r="B37" s="1171" t="s">
        <v>1367</v>
      </c>
      <c r="C37" s="1165" t="s">
        <v>1368</v>
      </c>
      <c r="D37" s="1128"/>
      <c r="E37" s="1435">
        <f t="shared" si="2"/>
        <v>0</v>
      </c>
      <c r="F37" s="1176">
        <f>'PI BUDGET (JAN-15)'!E39</f>
        <v>0</v>
      </c>
      <c r="G37" s="1142"/>
      <c r="H37" s="24"/>
      <c r="I37" s="24"/>
      <c r="J37" s="1158">
        <f t="shared" si="3"/>
        <v>0</v>
      </c>
      <c r="K37" s="25">
        <f t="shared" si="4"/>
        <v>0</v>
      </c>
      <c r="L37" s="25">
        <f t="shared" si="5"/>
        <v>0</v>
      </c>
      <c r="M37" s="25">
        <f t="shared" si="1"/>
        <v>0</v>
      </c>
    </row>
    <row r="38" spans="1:13" ht="15.75" customHeight="1">
      <c r="A38" s="1166"/>
      <c r="B38" s="1171"/>
      <c r="C38" s="1165"/>
      <c r="D38" s="1128"/>
      <c r="E38" s="1435">
        <f t="shared" si="2"/>
        <v>0</v>
      </c>
      <c r="F38" s="1176">
        <f>'PI BUDGET (JAN-15)'!E40</f>
        <v>0</v>
      </c>
      <c r="G38" s="1142"/>
      <c r="H38" s="24"/>
      <c r="I38" s="24"/>
      <c r="J38" s="1158">
        <f t="shared" si="3"/>
        <v>0</v>
      </c>
      <c r="K38" s="25">
        <f t="shared" si="4"/>
        <v>0</v>
      </c>
      <c r="L38" s="25">
        <f t="shared" si="5"/>
        <v>0</v>
      </c>
      <c r="M38" s="25">
        <f t="shared" si="1"/>
        <v>0</v>
      </c>
    </row>
    <row r="39" spans="1:13" ht="15.75" customHeight="1">
      <c r="A39" s="1167"/>
      <c r="B39" s="1172" t="s">
        <v>1369</v>
      </c>
      <c r="C39" s="1165"/>
      <c r="D39" s="1128"/>
      <c r="E39" s="1435">
        <f t="shared" si="2"/>
        <v>0</v>
      </c>
      <c r="F39" s="1176">
        <f>'PI BUDGET (JAN-15)'!E41</f>
        <v>0</v>
      </c>
      <c r="G39" s="1142"/>
      <c r="H39" s="24"/>
      <c r="I39" s="24"/>
      <c r="J39" s="1158">
        <f t="shared" si="3"/>
        <v>0</v>
      </c>
      <c r="K39" s="25">
        <f t="shared" si="4"/>
        <v>0</v>
      </c>
      <c r="L39" s="25">
        <f t="shared" si="5"/>
        <v>0</v>
      </c>
      <c r="M39" s="25">
        <f t="shared" ref="M39:M61" si="6">+I39*D40</f>
        <v>0</v>
      </c>
    </row>
    <row r="40" spans="1:13" ht="15.75" customHeight="1">
      <c r="A40" s="1163" t="s">
        <v>1370</v>
      </c>
      <c r="B40" s="1171" t="s">
        <v>1371</v>
      </c>
      <c r="C40" s="1165" t="s">
        <v>699</v>
      </c>
      <c r="D40" s="1128"/>
      <c r="E40" s="1435">
        <f t="shared" si="2"/>
        <v>0</v>
      </c>
      <c r="F40" s="1176">
        <f>'PI BUDGET (JAN-15)'!E42</f>
        <v>0</v>
      </c>
      <c r="G40" s="1142"/>
      <c r="H40" s="24"/>
      <c r="I40" s="24"/>
      <c r="J40" s="1158">
        <f t="shared" si="3"/>
        <v>0</v>
      </c>
      <c r="K40" s="25">
        <f t="shared" si="4"/>
        <v>0</v>
      </c>
      <c r="L40" s="25">
        <f t="shared" si="5"/>
        <v>0</v>
      </c>
      <c r="M40" s="25">
        <f t="shared" si="6"/>
        <v>0</v>
      </c>
    </row>
    <row r="41" spans="1:13" ht="15.75" customHeight="1">
      <c r="A41" s="1166"/>
      <c r="B41" s="1171"/>
      <c r="C41" s="1165"/>
      <c r="D41" s="1128"/>
      <c r="E41" s="1435">
        <f t="shared" si="2"/>
        <v>0</v>
      </c>
      <c r="F41" s="1176">
        <f>'PI BUDGET (JAN-15)'!E43</f>
        <v>0</v>
      </c>
      <c r="G41" s="1142"/>
      <c r="H41" s="24"/>
      <c r="I41" s="24"/>
      <c r="J41" s="1158">
        <f t="shared" si="3"/>
        <v>0</v>
      </c>
      <c r="K41" s="25">
        <f t="shared" si="4"/>
        <v>0</v>
      </c>
      <c r="L41" s="25">
        <f t="shared" si="5"/>
        <v>0</v>
      </c>
      <c r="M41" s="25">
        <f t="shared" si="6"/>
        <v>0</v>
      </c>
    </row>
    <row r="42" spans="1:13" ht="15.75" customHeight="1">
      <c r="A42" s="1166">
        <v>5.22</v>
      </c>
      <c r="B42" s="1171" t="s">
        <v>1372</v>
      </c>
      <c r="C42" s="1165"/>
      <c r="D42" s="1128"/>
      <c r="E42" s="1435">
        <f t="shared" si="2"/>
        <v>0</v>
      </c>
      <c r="F42" s="1176">
        <f>'PI BUDGET (JAN-15)'!E44</f>
        <v>0</v>
      </c>
      <c r="G42" s="1142"/>
      <c r="H42" s="24"/>
      <c r="I42" s="24"/>
      <c r="J42" s="1158">
        <f t="shared" si="3"/>
        <v>0</v>
      </c>
      <c r="K42" s="25">
        <f t="shared" si="4"/>
        <v>0</v>
      </c>
      <c r="L42" s="25">
        <f t="shared" si="5"/>
        <v>0</v>
      </c>
      <c r="M42" s="25">
        <f t="shared" si="6"/>
        <v>0</v>
      </c>
    </row>
    <row r="43" spans="1:13" ht="15.75" customHeight="1">
      <c r="A43" s="1166" t="s">
        <v>1373</v>
      </c>
      <c r="B43" s="1167" t="s">
        <v>1374</v>
      </c>
      <c r="C43" s="1165" t="s">
        <v>754</v>
      </c>
      <c r="D43" s="1128">
        <f>'PI BUDGET (JAN-15)'!D45</f>
        <v>96649</v>
      </c>
      <c r="E43" s="1435">
        <f t="shared" si="2"/>
        <v>55.1</v>
      </c>
      <c r="F43" s="1176">
        <f>'PI BUDGET (JAN-15)'!E45</f>
        <v>81.207486889874957</v>
      </c>
      <c r="G43" s="1142">
        <v>3.6</v>
      </c>
      <c r="H43" s="24">
        <v>51.5</v>
      </c>
      <c r="I43" s="24"/>
      <c r="J43" s="1158">
        <f t="shared" si="3"/>
        <v>7848622.4004195249</v>
      </c>
      <c r="K43" s="25">
        <f t="shared" si="4"/>
        <v>347936.4</v>
      </c>
      <c r="L43" s="25">
        <f t="shared" si="5"/>
        <v>4977423.5</v>
      </c>
      <c r="M43" s="25">
        <f t="shared" si="6"/>
        <v>0</v>
      </c>
    </row>
    <row r="44" spans="1:13" ht="15.75" customHeight="1">
      <c r="A44" s="1166"/>
      <c r="B44" s="1167"/>
      <c r="C44" s="1165"/>
      <c r="D44" s="1128"/>
      <c r="E44" s="1435">
        <f t="shared" si="2"/>
        <v>0</v>
      </c>
      <c r="F44" s="1176">
        <f>'PI BUDGET (JAN-15)'!E46</f>
        <v>0</v>
      </c>
      <c r="G44" s="1142"/>
      <c r="H44" s="24"/>
      <c r="I44" s="24"/>
      <c r="J44" s="1158">
        <f t="shared" si="3"/>
        <v>0</v>
      </c>
      <c r="K44" s="25">
        <f t="shared" si="4"/>
        <v>0</v>
      </c>
      <c r="L44" s="25">
        <f t="shared" si="5"/>
        <v>0</v>
      </c>
      <c r="M44" s="25">
        <f t="shared" si="6"/>
        <v>0</v>
      </c>
    </row>
    <row r="45" spans="1:13" ht="15.75" customHeight="1">
      <c r="A45" s="1166" t="s">
        <v>1375</v>
      </c>
      <c r="B45" s="1171" t="s">
        <v>1376</v>
      </c>
      <c r="C45" s="1165"/>
      <c r="D45" s="1128"/>
      <c r="E45" s="1435">
        <f t="shared" si="2"/>
        <v>0</v>
      </c>
      <c r="F45" s="1176">
        <f>'PI BUDGET (JAN-15)'!E47</f>
        <v>0</v>
      </c>
      <c r="G45" s="1142"/>
      <c r="H45" s="24"/>
      <c r="I45" s="24"/>
      <c r="J45" s="1158">
        <f t="shared" si="3"/>
        <v>0</v>
      </c>
      <c r="K45" s="25">
        <f t="shared" si="4"/>
        <v>0</v>
      </c>
      <c r="L45" s="25">
        <f t="shared" si="5"/>
        <v>0</v>
      </c>
      <c r="M45" s="25">
        <f t="shared" si="6"/>
        <v>0</v>
      </c>
    </row>
    <row r="46" spans="1:13" ht="15.75" customHeight="1">
      <c r="A46" s="1166" t="s">
        <v>1377</v>
      </c>
      <c r="B46" s="1167" t="s">
        <v>1374</v>
      </c>
      <c r="C46" s="1165" t="s">
        <v>754</v>
      </c>
      <c r="D46" s="1128">
        <f>'PI BUDGET (JAN-15)'!D48</f>
        <v>540786.05000000005</v>
      </c>
      <c r="E46" s="1435">
        <f t="shared" si="2"/>
        <v>55.1</v>
      </c>
      <c r="F46" s="1176">
        <f>'PI BUDGET (JAN-15)'!E48</f>
        <v>81.207486889874957</v>
      </c>
      <c r="G46" s="1142">
        <v>3.6</v>
      </c>
      <c r="H46" s="24">
        <v>51.5</v>
      </c>
      <c r="I46" s="24"/>
      <c r="J46" s="1158">
        <f t="shared" si="3"/>
        <v>43915876.065602265</v>
      </c>
      <c r="K46" s="25">
        <f t="shared" si="4"/>
        <v>1946829.7800000003</v>
      </c>
      <c r="L46" s="25">
        <f t="shared" si="5"/>
        <v>27850481.575000003</v>
      </c>
      <c r="M46" s="25">
        <f>+I46*D48</f>
        <v>0</v>
      </c>
    </row>
    <row r="47" spans="1:13" ht="15.75" customHeight="1">
      <c r="A47" s="1166"/>
      <c r="B47" s="1167"/>
      <c r="C47" s="1165"/>
      <c r="D47" s="1387"/>
      <c r="E47" s="1435">
        <f t="shared" si="2"/>
        <v>0</v>
      </c>
      <c r="F47" s="1176">
        <f>'PI BUDGET (JAN-15)'!E49</f>
        <v>0</v>
      </c>
      <c r="G47" s="1186"/>
      <c r="H47" s="1186"/>
      <c r="I47" s="1186"/>
      <c r="J47" s="1186"/>
      <c r="K47" s="25">
        <f t="shared" si="4"/>
        <v>0</v>
      </c>
      <c r="L47" s="25">
        <f t="shared" si="5"/>
        <v>0</v>
      </c>
      <c r="M47" s="25"/>
    </row>
    <row r="48" spans="1:13" ht="15.75" customHeight="1">
      <c r="A48" s="1166"/>
      <c r="B48" s="1167"/>
      <c r="C48" s="1165"/>
      <c r="D48" s="1128"/>
      <c r="E48" s="1435">
        <f t="shared" si="2"/>
        <v>0</v>
      </c>
      <c r="F48" s="1176">
        <f>'PI BUDGET (JAN-15)'!E50</f>
        <v>0</v>
      </c>
      <c r="G48" s="1142"/>
      <c r="H48" s="24"/>
      <c r="I48" s="24"/>
      <c r="J48" s="1158">
        <f t="shared" si="3"/>
        <v>0</v>
      </c>
      <c r="K48" s="25">
        <f t="shared" si="4"/>
        <v>0</v>
      </c>
      <c r="L48" s="25">
        <f t="shared" si="5"/>
        <v>0</v>
      </c>
      <c r="M48" s="25">
        <f t="shared" si="6"/>
        <v>0</v>
      </c>
    </row>
    <row r="49" spans="1:13" ht="15.75" customHeight="1">
      <c r="A49" s="1173" t="s">
        <v>1378</v>
      </c>
      <c r="B49" s="1171" t="s">
        <v>1379</v>
      </c>
      <c r="C49" s="1165"/>
      <c r="D49" s="1128"/>
      <c r="E49" s="1435">
        <f t="shared" si="2"/>
        <v>0</v>
      </c>
      <c r="F49" s="1176">
        <f>'PI BUDGET (JAN-15)'!E51</f>
        <v>0</v>
      </c>
      <c r="G49" s="1142"/>
      <c r="H49" s="24"/>
      <c r="I49" s="24"/>
      <c r="J49" s="1158">
        <f t="shared" si="3"/>
        <v>0</v>
      </c>
      <c r="K49" s="25">
        <f t="shared" si="4"/>
        <v>0</v>
      </c>
      <c r="L49" s="25">
        <f t="shared" si="5"/>
        <v>0</v>
      </c>
      <c r="M49" s="25">
        <f t="shared" si="6"/>
        <v>0</v>
      </c>
    </row>
    <row r="50" spans="1:13" ht="15.75" customHeight="1">
      <c r="A50" s="1174" t="s">
        <v>1380</v>
      </c>
      <c r="B50" s="1171" t="s">
        <v>1381</v>
      </c>
      <c r="C50" s="1165" t="s">
        <v>1382</v>
      </c>
      <c r="D50" s="1128"/>
      <c r="E50" s="1435">
        <f t="shared" si="2"/>
        <v>0</v>
      </c>
      <c r="F50" s="1176">
        <f>'PI BUDGET (JAN-15)'!E52</f>
        <v>0</v>
      </c>
      <c r="G50" s="1142"/>
      <c r="H50" s="24"/>
      <c r="I50" s="24"/>
      <c r="J50" s="1158">
        <f t="shared" si="3"/>
        <v>0</v>
      </c>
      <c r="K50" s="25">
        <f t="shared" si="4"/>
        <v>0</v>
      </c>
      <c r="L50" s="25">
        <f t="shared" si="5"/>
        <v>0</v>
      </c>
      <c r="M50" s="25">
        <f t="shared" si="6"/>
        <v>0</v>
      </c>
    </row>
    <row r="51" spans="1:13" ht="15.75" customHeight="1">
      <c r="A51" s="1163"/>
      <c r="B51" s="1171"/>
      <c r="C51" s="1165"/>
      <c r="D51" s="1128"/>
      <c r="E51" s="1435">
        <f t="shared" si="2"/>
        <v>0</v>
      </c>
      <c r="F51" s="1176">
        <f>'PI BUDGET (JAN-15)'!E53</f>
        <v>0</v>
      </c>
      <c r="G51" s="1142"/>
      <c r="H51" s="24"/>
      <c r="I51" s="24"/>
      <c r="J51" s="1158">
        <f t="shared" si="3"/>
        <v>0</v>
      </c>
      <c r="K51" s="25">
        <f t="shared" si="4"/>
        <v>0</v>
      </c>
      <c r="L51" s="25">
        <f t="shared" si="5"/>
        <v>0</v>
      </c>
      <c r="M51" s="25">
        <f t="shared" si="6"/>
        <v>0</v>
      </c>
    </row>
    <row r="52" spans="1:13" ht="15.75" customHeight="1">
      <c r="A52" s="1174" t="s">
        <v>1383</v>
      </c>
      <c r="B52" s="1172" t="s">
        <v>1384</v>
      </c>
      <c r="C52" s="1165" t="s">
        <v>1382</v>
      </c>
      <c r="D52" s="1128"/>
      <c r="E52" s="1435">
        <f t="shared" si="2"/>
        <v>0</v>
      </c>
      <c r="F52" s="1176">
        <f>'PI BUDGET (JAN-15)'!E54</f>
        <v>0</v>
      </c>
      <c r="G52" s="1142"/>
      <c r="H52" s="24"/>
      <c r="I52" s="24"/>
      <c r="J52" s="1158">
        <f t="shared" si="3"/>
        <v>0</v>
      </c>
      <c r="K52" s="25">
        <f t="shared" si="4"/>
        <v>0</v>
      </c>
      <c r="L52" s="25">
        <f t="shared" si="5"/>
        <v>0</v>
      </c>
      <c r="M52" s="25">
        <f t="shared" si="6"/>
        <v>0</v>
      </c>
    </row>
    <row r="53" spans="1:13" ht="15.75" customHeight="1">
      <c r="A53" s="1175"/>
      <c r="B53" s="1172"/>
      <c r="C53" s="1165"/>
      <c r="D53" s="1128"/>
      <c r="E53" s="1435">
        <f t="shared" si="2"/>
        <v>0</v>
      </c>
      <c r="F53" s="1176">
        <f>'PI BUDGET (JAN-15)'!E55</f>
        <v>0</v>
      </c>
      <c r="G53" s="1142"/>
      <c r="H53" s="24"/>
      <c r="I53" s="24"/>
      <c r="J53" s="1158">
        <f t="shared" si="3"/>
        <v>0</v>
      </c>
      <c r="K53" s="25">
        <f t="shared" si="4"/>
        <v>0</v>
      </c>
      <c r="L53" s="25">
        <f t="shared" si="5"/>
        <v>0</v>
      </c>
      <c r="M53" s="25">
        <f t="shared" si="6"/>
        <v>0</v>
      </c>
    </row>
    <row r="54" spans="1:13" ht="15.75" customHeight="1">
      <c r="A54" s="1166">
        <v>5.34</v>
      </c>
      <c r="B54" s="1167" t="s">
        <v>1385</v>
      </c>
      <c r="C54" s="1165"/>
      <c r="D54" s="1128"/>
      <c r="E54" s="1435">
        <f t="shared" si="2"/>
        <v>0</v>
      </c>
      <c r="F54" s="1176"/>
      <c r="G54" s="1142"/>
      <c r="H54" s="24"/>
      <c r="I54" s="24"/>
      <c r="J54" s="1158">
        <f t="shared" si="3"/>
        <v>0</v>
      </c>
      <c r="K54" s="25">
        <f t="shared" si="4"/>
        <v>0</v>
      </c>
      <c r="L54" s="25">
        <f t="shared" si="5"/>
        <v>0</v>
      </c>
      <c r="M54" s="25">
        <f t="shared" si="6"/>
        <v>0</v>
      </c>
    </row>
    <row r="55" spans="1:13" ht="15.75" customHeight="1">
      <c r="A55" s="1166" t="s">
        <v>1386</v>
      </c>
      <c r="B55" s="1167" t="s">
        <v>1387</v>
      </c>
      <c r="C55" s="1165" t="s">
        <v>773</v>
      </c>
      <c r="D55" s="1128">
        <f>'PI BUDGET (JAN-15)'!D56</f>
        <v>739.67820936278554</v>
      </c>
      <c r="E55" s="1435">
        <f t="shared" si="2"/>
        <v>3728.04</v>
      </c>
      <c r="F55" s="1176">
        <v>751.6482452601856</v>
      </c>
      <c r="G55" s="1142">
        <v>300</v>
      </c>
      <c r="H55" s="1186">
        <v>3428.04</v>
      </c>
      <c r="I55" s="24"/>
      <c r="J55" s="1158">
        <f t="shared" si="3"/>
        <v>555977.82812473399</v>
      </c>
      <c r="K55" s="25">
        <f t="shared" si="4"/>
        <v>221903.46280883567</v>
      </c>
      <c r="L55" s="25">
        <f t="shared" si="5"/>
        <v>2535646.4888240034</v>
      </c>
      <c r="M55" s="25">
        <f t="shared" si="6"/>
        <v>0</v>
      </c>
    </row>
    <row r="56" spans="1:13" ht="15.75" customHeight="1">
      <c r="A56" s="1166"/>
      <c r="B56" s="1167"/>
      <c r="C56" s="1165"/>
      <c r="D56" s="1128"/>
      <c r="E56" s="1435">
        <f t="shared" si="2"/>
        <v>0</v>
      </c>
      <c r="F56" s="1176">
        <v>0</v>
      </c>
      <c r="G56" s="1142"/>
      <c r="H56" s="24"/>
      <c r="I56" s="24"/>
      <c r="J56" s="1158">
        <f t="shared" si="3"/>
        <v>0</v>
      </c>
      <c r="K56" s="25">
        <f t="shared" si="4"/>
        <v>0</v>
      </c>
      <c r="L56" s="25">
        <f t="shared" si="5"/>
        <v>0</v>
      </c>
      <c r="M56" s="25">
        <f t="shared" si="6"/>
        <v>0</v>
      </c>
    </row>
    <row r="57" spans="1:13" ht="15.75" customHeight="1">
      <c r="A57" s="1166">
        <v>5.37</v>
      </c>
      <c r="B57" s="1167" t="s">
        <v>1388</v>
      </c>
      <c r="C57" s="1165"/>
      <c r="D57" s="1128"/>
      <c r="E57" s="1435"/>
      <c r="F57" s="1176">
        <f>+E57*K71</f>
        <v>0</v>
      </c>
      <c r="G57" s="1142"/>
      <c r="H57" s="24"/>
      <c r="I57" s="24"/>
      <c r="J57" s="1158">
        <f t="shared" si="3"/>
        <v>0</v>
      </c>
      <c r="K57" s="25">
        <f t="shared" si="4"/>
        <v>0</v>
      </c>
      <c r="L57" s="25">
        <f t="shared" si="5"/>
        <v>0</v>
      </c>
      <c r="M57" s="25">
        <f t="shared" si="6"/>
        <v>0</v>
      </c>
    </row>
    <row r="58" spans="1:13" ht="15.75" customHeight="1">
      <c r="A58" s="1166" t="s">
        <v>1389</v>
      </c>
      <c r="B58" s="1164" t="s">
        <v>1390</v>
      </c>
      <c r="C58" s="1165" t="s">
        <v>643</v>
      </c>
      <c r="D58" s="1128">
        <f>'PI BUDGET (JAN-15)'!D59</f>
        <v>1075.105</v>
      </c>
      <c r="E58" s="1435">
        <f t="shared" si="2"/>
        <v>3281.25</v>
      </c>
      <c r="F58" s="1176">
        <v>6296.0120371117382</v>
      </c>
      <c r="G58" s="1142">
        <v>300</v>
      </c>
      <c r="H58" s="24">
        <v>2981.25</v>
      </c>
      <c r="I58" s="24"/>
      <c r="J58" s="1158">
        <f t="shared" si="3"/>
        <v>6768874.0211590156</v>
      </c>
      <c r="K58" s="25">
        <f t="shared" si="4"/>
        <v>322531.5</v>
      </c>
      <c r="L58" s="25">
        <f t="shared" si="5"/>
        <v>3205156.78125</v>
      </c>
      <c r="M58" s="25">
        <f t="shared" si="6"/>
        <v>0</v>
      </c>
    </row>
    <row r="59" spans="1:13" ht="15.75" customHeight="1">
      <c r="A59" s="1166" t="s">
        <v>1391</v>
      </c>
      <c r="B59" s="1164" t="s">
        <v>1392</v>
      </c>
      <c r="C59" s="1165" t="s">
        <v>643</v>
      </c>
      <c r="D59" s="1128">
        <f>+'PI BUDGET (JAN-15)'!D60</f>
        <v>2635.4740752742155</v>
      </c>
      <c r="E59" s="1435">
        <f>+H58+G58</f>
        <v>3281.25</v>
      </c>
      <c r="F59" s="1176">
        <v>6296.0120371117382</v>
      </c>
      <c r="G59" s="1186">
        <v>300</v>
      </c>
      <c r="H59" s="1186">
        <v>2981.25</v>
      </c>
      <c r="I59" s="24"/>
      <c r="J59" s="1158">
        <f t="shared" si="3"/>
        <v>16592976.501422388</v>
      </c>
      <c r="K59" s="25">
        <f t="shared" si="4"/>
        <v>790642.22258226469</v>
      </c>
      <c r="L59" s="25">
        <f t="shared" si="5"/>
        <v>7857007.0869112546</v>
      </c>
      <c r="M59" s="25">
        <f t="shared" si="6"/>
        <v>0</v>
      </c>
    </row>
    <row r="60" spans="1:13" ht="15.75" customHeight="1">
      <c r="A60" s="1166"/>
      <c r="B60" s="1167"/>
      <c r="C60" s="1165"/>
      <c r="D60" s="1734">
        <f>+'PI BUDGET (JAN-15)'!D61</f>
        <v>0</v>
      </c>
      <c r="E60" s="1435">
        <f t="shared" si="2"/>
        <v>0</v>
      </c>
      <c r="F60" s="1176">
        <f>'PI BUDGET (JAN-15)'!E62</f>
        <v>0</v>
      </c>
      <c r="G60" s="1142"/>
      <c r="H60" s="24"/>
      <c r="I60" s="24"/>
      <c r="J60" s="1158">
        <f t="shared" si="3"/>
        <v>0</v>
      </c>
      <c r="K60" s="25">
        <f t="shared" si="4"/>
        <v>0</v>
      </c>
      <c r="L60" s="25">
        <f t="shared" si="5"/>
        <v>0</v>
      </c>
      <c r="M60" s="25">
        <f t="shared" si="6"/>
        <v>0</v>
      </c>
    </row>
    <row r="61" spans="1:13" ht="15.75" customHeight="1">
      <c r="A61" s="1166">
        <v>5.38</v>
      </c>
      <c r="B61" s="1172" t="s">
        <v>1393</v>
      </c>
      <c r="C61" s="1165" t="s">
        <v>643</v>
      </c>
      <c r="D61" s="1734">
        <f>+'PI BUDGET (JAN-15)'!D62</f>
        <v>0</v>
      </c>
      <c r="E61" s="1734">
        <f t="shared" si="2"/>
        <v>0</v>
      </c>
      <c r="F61" s="1176">
        <f>'PI BUDGET (JAN-15)'!E63</f>
        <v>0</v>
      </c>
      <c r="G61" s="1142"/>
      <c r="H61" s="24"/>
      <c r="I61" s="24"/>
      <c r="J61" s="1158">
        <f t="shared" si="3"/>
        <v>0</v>
      </c>
      <c r="K61" s="25">
        <f t="shared" si="4"/>
        <v>0</v>
      </c>
      <c r="L61" s="25">
        <f t="shared" si="5"/>
        <v>0</v>
      </c>
      <c r="M61" s="25">
        <f t="shared" si="6"/>
        <v>0</v>
      </c>
    </row>
    <row r="62" spans="1:13" ht="15.75" customHeight="1">
      <c r="A62" s="1166"/>
      <c r="B62" s="1172"/>
      <c r="C62" s="1165"/>
      <c r="D62" s="1734">
        <f>+'PI BUDGET (JAN-15)'!D63</f>
        <v>0</v>
      </c>
      <c r="E62" s="1734">
        <f t="shared" si="2"/>
        <v>0</v>
      </c>
      <c r="F62" s="1176">
        <f>'PI BUDGET (JAN-15)'!E64</f>
        <v>0</v>
      </c>
      <c r="G62" s="1142"/>
      <c r="H62" s="24"/>
      <c r="I62" s="24"/>
      <c r="J62" s="1158">
        <f t="shared" si="3"/>
        <v>0</v>
      </c>
      <c r="K62" s="25">
        <f t="shared" si="4"/>
        <v>0</v>
      </c>
      <c r="L62" s="25">
        <f t="shared" si="5"/>
        <v>0</v>
      </c>
      <c r="M62" s="25">
        <f>+I62*D64</f>
        <v>0</v>
      </c>
    </row>
    <row r="63" spans="1:13" ht="33" customHeight="1">
      <c r="A63" s="1166" t="s">
        <v>1394</v>
      </c>
      <c r="B63" s="1171" t="s">
        <v>1395</v>
      </c>
      <c r="C63" s="1165" t="s">
        <v>1382</v>
      </c>
      <c r="D63" s="1734">
        <f>+'PI BUDGET (JAN-15)'!D64</f>
        <v>0</v>
      </c>
      <c r="E63" s="1734">
        <f t="shared" si="2"/>
        <v>0</v>
      </c>
      <c r="F63" s="1176">
        <f>'PI BUDGET (JAN-15)'!E67</f>
        <v>0</v>
      </c>
      <c r="G63" s="1186"/>
      <c r="H63" s="1186"/>
      <c r="I63" s="1186"/>
      <c r="J63" s="1186">
        <f>F63*D63</f>
        <v>0</v>
      </c>
      <c r="K63" s="25">
        <f t="shared" si="4"/>
        <v>0</v>
      </c>
      <c r="L63" s="25">
        <f t="shared" si="5"/>
        <v>0</v>
      </c>
      <c r="M63" s="25"/>
    </row>
    <row r="64" spans="1:13" ht="33.75" customHeight="1">
      <c r="A64" s="1797" t="s">
        <v>1572</v>
      </c>
      <c r="B64" s="1796" t="s">
        <v>1573</v>
      </c>
      <c r="C64" s="1789" t="s">
        <v>643</v>
      </c>
      <c r="D64" s="1734">
        <f>+'PI BUDGET (JAN-15)'!D65</f>
        <v>350.77599999999995</v>
      </c>
      <c r="E64" s="1799">
        <f t="shared" si="2"/>
        <v>4512</v>
      </c>
      <c r="F64" s="1832">
        <v>6649</v>
      </c>
      <c r="G64" s="1831">
        <v>550</v>
      </c>
      <c r="H64" s="24">
        <v>3962</v>
      </c>
      <c r="I64" s="24"/>
      <c r="J64" s="1186">
        <f t="shared" si="3"/>
        <v>2332309.6239999998</v>
      </c>
      <c r="K64" s="25">
        <f t="shared" si="4"/>
        <v>192926.8</v>
      </c>
      <c r="L64" s="25">
        <f t="shared" si="5"/>
        <v>1389774.5119999999</v>
      </c>
      <c r="M64" s="25"/>
    </row>
    <row r="65" spans="1:13" ht="16.5" thickBot="1"/>
    <row r="66" spans="1:13" ht="16.5" thickBot="1">
      <c r="B66" s="1371" t="s">
        <v>1961</v>
      </c>
      <c r="C66" s="1372"/>
      <c r="D66" s="1373"/>
      <c r="E66" s="1373"/>
      <c r="F66" s="1374"/>
      <c r="G66" s="1375"/>
      <c r="H66" s="1375"/>
      <c r="I66" s="1375"/>
      <c r="J66" s="1693">
        <f>SUM(J5:J65)/100000</f>
        <v>873.82002899123256</v>
      </c>
      <c r="K66" s="1694">
        <f>SUM(K5:K65)/100000</f>
        <v>69.873109702978795</v>
      </c>
      <c r="L66" s="1695">
        <f>SUM(L5:L65)/100000</f>
        <v>513.51357543191295</v>
      </c>
      <c r="M66" s="1177">
        <f t="shared" ref="M66" si="7">SUM(M5:M65)</f>
        <v>0</v>
      </c>
    </row>
    <row r="67" spans="1:13">
      <c r="A67" s="4"/>
      <c r="B67" s="4"/>
      <c r="C67" s="4"/>
      <c r="D67" s="4"/>
      <c r="E67" s="4"/>
      <c r="F67" s="4">
        <f>+E64*K71</f>
        <v>6649.8762404195249</v>
      </c>
      <c r="G67" s="4"/>
      <c r="H67" s="4"/>
      <c r="I67" s="4"/>
      <c r="J67" s="4"/>
    </row>
    <row r="68" spans="1:13">
      <c r="A68" s="4"/>
      <c r="B68" s="4"/>
      <c r="C68" s="4"/>
      <c r="D68" s="4"/>
      <c r="E68" s="4"/>
      <c r="F68" s="4"/>
      <c r="G68" s="4"/>
      <c r="H68" s="4"/>
      <c r="I68" s="4"/>
      <c r="J68" s="1437"/>
    </row>
    <row r="69" spans="1:13">
      <c r="A69" s="4">
        <v>1</v>
      </c>
      <c r="B69" s="4" t="s">
        <v>2011</v>
      </c>
      <c r="C69" s="4"/>
      <c r="D69" s="4"/>
      <c r="E69" s="4"/>
      <c r="F69" s="4"/>
      <c r="G69" s="4"/>
      <c r="H69" s="4"/>
      <c r="I69" s="4"/>
      <c r="J69" s="4"/>
      <c r="K69" s="4">
        <v>12395</v>
      </c>
      <c r="L69" s="4" t="s">
        <v>2013</v>
      </c>
    </row>
    <row r="70" spans="1:13">
      <c r="A70" s="4">
        <v>2</v>
      </c>
      <c r="B70" s="4" t="s">
        <v>2012</v>
      </c>
      <c r="C70" s="4"/>
      <c r="D70" s="4"/>
      <c r="E70" s="4"/>
      <c r="F70" s="4"/>
      <c r="G70" s="4"/>
      <c r="H70" s="4"/>
      <c r="I70" s="4"/>
      <c r="J70" s="4"/>
      <c r="K70" s="4">
        <v>18268</v>
      </c>
    </row>
    <row r="71" spans="1:13">
      <c r="A71" s="4"/>
      <c r="B71" s="32" t="s">
        <v>2014</v>
      </c>
      <c r="C71" s="32"/>
      <c r="D71" s="32"/>
      <c r="E71" s="32"/>
      <c r="F71" s="32"/>
      <c r="G71" s="32"/>
      <c r="H71" s="32"/>
      <c r="I71" s="32"/>
      <c r="J71" s="32"/>
      <c r="K71" s="32">
        <f>(1+(K70-K69)/K69)</f>
        <v>1.473820088745462</v>
      </c>
    </row>
    <row r="72" spans="1:13">
      <c r="A72" s="4"/>
      <c r="B72" s="4"/>
      <c r="C72" s="4"/>
      <c r="D72" s="4"/>
      <c r="E72" s="4"/>
      <c r="F72" s="4"/>
      <c r="G72" s="4"/>
      <c r="H72" s="4"/>
      <c r="I72" s="4"/>
      <c r="J72" s="4"/>
    </row>
    <row r="73" spans="1:13">
      <c r="A73" s="4"/>
      <c r="B73" s="4"/>
      <c r="C73" s="4"/>
      <c r="D73" s="4"/>
      <c r="E73" s="4"/>
      <c r="F73" s="4"/>
      <c r="G73" s="4"/>
      <c r="H73" s="4"/>
      <c r="I73" s="4"/>
      <c r="J73" s="4"/>
    </row>
    <row r="74" spans="1:13">
      <c r="A74" s="4"/>
      <c r="B74" s="4"/>
      <c r="C74" s="4"/>
      <c r="D74" s="4"/>
      <c r="E74" s="4"/>
      <c r="F74" s="4"/>
      <c r="G74" s="4"/>
      <c r="H74" s="4"/>
      <c r="I74" s="4"/>
      <c r="J74" s="4"/>
    </row>
    <row r="75" spans="1:13">
      <c r="A75" s="4"/>
      <c r="B75" s="4"/>
      <c r="C75" s="4"/>
      <c r="D75" s="4"/>
      <c r="E75" s="4"/>
      <c r="F75" s="4"/>
      <c r="G75" s="4"/>
      <c r="H75" s="4"/>
      <c r="I75" s="4"/>
      <c r="J75" s="4"/>
    </row>
    <row r="76" spans="1:13">
      <c r="A76" s="4"/>
      <c r="B76" s="4"/>
      <c r="C76" s="4"/>
      <c r="D76" s="4"/>
      <c r="E76" s="4"/>
      <c r="F76" s="4"/>
      <c r="G76" s="4"/>
      <c r="H76" s="4"/>
      <c r="I76" s="4"/>
      <c r="J76" s="4"/>
    </row>
    <row r="77" spans="1:13">
      <c r="A77" s="1692" t="s">
        <v>532</v>
      </c>
      <c r="B77" s="1692" t="s">
        <v>526</v>
      </c>
      <c r="C77" s="1691"/>
      <c r="D77" s="1691"/>
      <c r="E77" s="1691"/>
      <c r="F77" s="1691"/>
      <c r="G77" s="1691"/>
      <c r="H77" s="1691"/>
      <c r="I77" s="4"/>
      <c r="J77" s="4"/>
    </row>
    <row r="78" spans="1:13">
      <c r="A78" s="1691"/>
      <c r="B78" s="1691"/>
      <c r="C78" s="1691"/>
      <c r="D78" s="1691"/>
      <c r="E78" s="1691"/>
      <c r="F78" s="1691"/>
      <c r="G78" s="1691"/>
      <c r="H78" s="1691"/>
      <c r="I78" s="4"/>
      <c r="J78" s="4"/>
    </row>
    <row r="79" spans="1:13">
      <c r="A79" s="1692" t="s">
        <v>527</v>
      </c>
      <c r="B79" s="1692" t="s">
        <v>528</v>
      </c>
      <c r="C79" s="1692" t="s">
        <v>529</v>
      </c>
      <c r="D79" s="1692" t="s">
        <v>1548</v>
      </c>
      <c r="E79" s="1692" t="s">
        <v>530</v>
      </c>
      <c r="F79" s="1692" t="s">
        <v>1549</v>
      </c>
      <c r="G79" s="1692" t="s">
        <v>582</v>
      </c>
      <c r="H79" s="1692" t="s">
        <v>1989</v>
      </c>
      <c r="I79" s="32"/>
      <c r="J79" s="4"/>
    </row>
    <row r="80" spans="1:13">
      <c r="A80" s="1691"/>
      <c r="B80" s="1691"/>
      <c r="C80" s="1691"/>
      <c r="D80" s="1691"/>
      <c r="E80" s="1691"/>
      <c r="F80" s="1691"/>
      <c r="G80" s="1691"/>
      <c r="H80" s="1691"/>
      <c r="I80" s="4"/>
      <c r="J80" s="4"/>
    </row>
    <row r="81" spans="1:10">
      <c r="A81" s="1691">
        <v>1</v>
      </c>
      <c r="B81" s="1691" t="s">
        <v>432</v>
      </c>
      <c r="C81" s="1691" t="s">
        <v>1551</v>
      </c>
      <c r="D81" s="1691">
        <v>22763.31745723612</v>
      </c>
      <c r="E81" s="1691"/>
      <c r="F81" s="1691">
        <f>D81-E81</f>
        <v>22763.31745723612</v>
      </c>
      <c r="G81" s="1691">
        <v>265</v>
      </c>
      <c r="H81" s="1691">
        <f>F81*G81</f>
        <v>6032279.1261675721</v>
      </c>
      <c r="I81" s="4"/>
      <c r="J81" s="4"/>
    </row>
    <row r="82" spans="1:10">
      <c r="A82" s="1691">
        <v>2</v>
      </c>
      <c r="B82" s="1691" t="s">
        <v>1552</v>
      </c>
      <c r="C82" s="1691" t="s">
        <v>81</v>
      </c>
      <c r="D82" s="1691">
        <v>2494.0525160536681</v>
      </c>
      <c r="E82" s="1691"/>
      <c r="F82" s="1691">
        <f t="shared" ref="F82:F100" si="8">D82-E82</f>
        <v>2494.0525160536681</v>
      </c>
      <c r="G82" s="1691">
        <v>988.68</v>
      </c>
      <c r="H82" s="1691">
        <f t="shared" ref="H82:H99" si="9">F82*G82</f>
        <v>2465819.8415719406</v>
      </c>
      <c r="I82" s="4"/>
      <c r="J82" s="4"/>
    </row>
    <row r="83" spans="1:10">
      <c r="A83" s="1691">
        <v>3</v>
      </c>
      <c r="B83" s="1691" t="s">
        <v>1553</v>
      </c>
      <c r="C83" s="1691" t="s">
        <v>81</v>
      </c>
      <c r="D83" s="1691">
        <v>1359.3572886600225</v>
      </c>
      <c r="E83" s="1691"/>
      <c r="F83" s="1691">
        <f t="shared" si="8"/>
        <v>1359.3572886600225</v>
      </c>
      <c r="G83" s="1691">
        <v>1030.28</v>
      </c>
      <c r="H83" s="1691">
        <f t="shared" si="9"/>
        <v>1400518.627360648</v>
      </c>
      <c r="I83" s="4"/>
      <c r="J83" s="4"/>
    </row>
    <row r="84" spans="1:10">
      <c r="A84" s="1691">
        <v>4</v>
      </c>
      <c r="B84" s="1691" t="s">
        <v>1554</v>
      </c>
      <c r="C84" s="1691" t="s">
        <v>81</v>
      </c>
      <c r="D84" s="1691">
        <v>2041.9025530661763</v>
      </c>
      <c r="E84" s="1691"/>
      <c r="F84" s="1691">
        <f t="shared" si="8"/>
        <v>2041.9025530661763</v>
      </c>
      <c r="G84" s="1691">
        <v>1030.28</v>
      </c>
      <c r="H84" s="1691">
        <f t="shared" si="9"/>
        <v>2103731.36237302</v>
      </c>
      <c r="I84" s="4"/>
      <c r="J84" s="4"/>
    </row>
    <row r="85" spans="1:10">
      <c r="A85" s="1691">
        <v>5</v>
      </c>
      <c r="B85" s="1691" t="s">
        <v>1555</v>
      </c>
      <c r="C85" s="1691" t="s">
        <v>81</v>
      </c>
      <c r="D85" s="1691">
        <v>0</v>
      </c>
      <c r="E85" s="1691"/>
      <c r="F85" s="1691">
        <f t="shared" si="8"/>
        <v>0</v>
      </c>
      <c r="G85" s="1691">
        <v>1030.28</v>
      </c>
      <c r="H85" s="1691">
        <f t="shared" si="9"/>
        <v>0</v>
      </c>
      <c r="I85" s="4"/>
      <c r="J85" s="4"/>
    </row>
    <row r="86" spans="1:10">
      <c r="A86" s="1691">
        <v>6</v>
      </c>
      <c r="B86" s="1691" t="s">
        <v>1556</v>
      </c>
      <c r="C86" s="1691" t="s">
        <v>754</v>
      </c>
      <c r="D86" s="1691">
        <v>7496.8638510480541</v>
      </c>
      <c r="E86" s="1691"/>
      <c r="F86" s="1691">
        <f t="shared" si="8"/>
        <v>7496.8638510480541</v>
      </c>
      <c r="G86" s="1691">
        <v>39.25</v>
      </c>
      <c r="H86" s="1691">
        <f t="shared" si="9"/>
        <v>294251.90615363611</v>
      </c>
      <c r="I86" s="4"/>
      <c r="J86" s="4"/>
    </row>
    <row r="87" spans="1:10">
      <c r="A87" s="1691">
        <v>7</v>
      </c>
      <c r="B87" s="1691" t="s">
        <v>1557</v>
      </c>
      <c r="C87" s="1691" t="s">
        <v>754</v>
      </c>
      <c r="D87" s="1691">
        <v>12099.5877</v>
      </c>
      <c r="E87" s="1691"/>
      <c r="F87" s="1691">
        <f t="shared" si="8"/>
        <v>12099.5877</v>
      </c>
      <c r="G87" s="1691">
        <v>27</v>
      </c>
      <c r="H87" s="1691">
        <f t="shared" si="9"/>
        <v>326688.86790000001</v>
      </c>
      <c r="I87" s="4"/>
      <c r="J87" s="4"/>
    </row>
    <row r="88" spans="1:10">
      <c r="A88" s="1691">
        <v>8</v>
      </c>
      <c r="B88" s="1691" t="s">
        <v>1558</v>
      </c>
      <c r="C88" s="1691" t="s">
        <v>1550</v>
      </c>
      <c r="D88" s="1691">
        <v>30000</v>
      </c>
      <c r="E88" s="1691"/>
      <c r="F88" s="1691">
        <f t="shared" si="8"/>
        <v>30000</v>
      </c>
      <c r="G88" s="1691">
        <v>4</v>
      </c>
      <c r="H88" s="1691">
        <f t="shared" si="9"/>
        <v>120000</v>
      </c>
      <c r="I88" s="4"/>
      <c r="J88" s="4"/>
    </row>
    <row r="89" spans="1:10">
      <c r="A89" s="1691">
        <v>9</v>
      </c>
      <c r="B89" s="1691" t="s">
        <v>1559</v>
      </c>
      <c r="C89" s="1691"/>
      <c r="D89" s="1691"/>
      <c r="E89" s="1691"/>
      <c r="F89" s="1691">
        <f t="shared" si="8"/>
        <v>0</v>
      </c>
      <c r="G89" s="1691"/>
      <c r="H89" s="1691">
        <f t="shared" si="9"/>
        <v>0</v>
      </c>
      <c r="I89" s="4"/>
      <c r="J89" s="4"/>
    </row>
    <row r="90" spans="1:10">
      <c r="A90" s="1691">
        <v>10</v>
      </c>
      <c r="B90" s="1691" t="s">
        <v>1560</v>
      </c>
      <c r="C90" s="1691" t="s">
        <v>936</v>
      </c>
      <c r="D90" s="1691">
        <v>144995.91229048412</v>
      </c>
      <c r="E90" s="1691"/>
      <c r="F90" s="1691">
        <f t="shared" si="8"/>
        <v>144995.91229048412</v>
      </c>
      <c r="G90" s="1691">
        <v>51.119</v>
      </c>
      <c r="H90" s="1691">
        <f t="shared" si="9"/>
        <v>7412046.0403772574</v>
      </c>
      <c r="I90" s="4"/>
      <c r="J90" s="4"/>
    </row>
    <row r="91" spans="1:10">
      <c r="A91" s="1691">
        <v>11</v>
      </c>
      <c r="B91" s="1691" t="s">
        <v>2099</v>
      </c>
      <c r="C91" s="1691" t="s">
        <v>936</v>
      </c>
      <c r="D91" s="1691">
        <v>18423.088780530077</v>
      </c>
      <c r="E91" s="1691"/>
      <c r="F91" s="1691">
        <f t="shared" si="8"/>
        <v>18423.088780530077</v>
      </c>
      <c r="G91" s="1691">
        <v>51.119</v>
      </c>
      <c r="H91" s="1691">
        <f t="shared" si="9"/>
        <v>941769.87537191703</v>
      </c>
      <c r="I91" s="4"/>
      <c r="J91" s="4"/>
    </row>
    <row r="92" spans="1:10">
      <c r="A92" s="1691">
        <v>12</v>
      </c>
      <c r="B92" s="1691" t="s">
        <v>1561</v>
      </c>
      <c r="C92" s="1691" t="s">
        <v>936</v>
      </c>
      <c r="D92" s="1691">
        <v>30807.664596422812</v>
      </c>
      <c r="E92" s="1691"/>
      <c r="F92" s="1691">
        <f t="shared" si="8"/>
        <v>30807.664596422812</v>
      </c>
      <c r="G92" s="1691">
        <v>51.119</v>
      </c>
      <c r="H92" s="1691">
        <f t="shared" si="9"/>
        <v>1574857.0065045378</v>
      </c>
      <c r="I92" s="4"/>
      <c r="J92" s="4"/>
    </row>
    <row r="93" spans="1:10">
      <c r="A93" s="1691">
        <v>13</v>
      </c>
      <c r="B93" s="1691" t="s">
        <v>1562</v>
      </c>
      <c r="C93" s="1691" t="s">
        <v>936</v>
      </c>
      <c r="D93" s="1691">
        <v>80329.314071567831</v>
      </c>
      <c r="E93" s="1691"/>
      <c r="F93" s="1691">
        <f t="shared" si="8"/>
        <v>80329.314071567831</v>
      </c>
      <c r="G93" s="1691">
        <v>51.119</v>
      </c>
      <c r="H93" s="1691">
        <f t="shared" si="9"/>
        <v>4106354.2060244759</v>
      </c>
      <c r="I93" s="4"/>
      <c r="J93" s="4"/>
    </row>
    <row r="94" spans="1:10">
      <c r="A94" s="1691">
        <v>14</v>
      </c>
      <c r="B94" s="1691" t="s">
        <v>1563</v>
      </c>
      <c r="C94" s="1691" t="s">
        <v>936</v>
      </c>
      <c r="D94" s="1691">
        <v>109027.06859346187</v>
      </c>
      <c r="E94" s="1691"/>
      <c r="F94" s="1691">
        <f t="shared" si="8"/>
        <v>109027.06859346187</v>
      </c>
      <c r="G94" s="1691">
        <v>51.119</v>
      </c>
      <c r="H94" s="1691">
        <f t="shared" si="9"/>
        <v>5573354.7194291772</v>
      </c>
      <c r="I94" s="4"/>
      <c r="J94" s="4"/>
    </row>
    <row r="95" spans="1:10">
      <c r="A95" s="1691">
        <v>15</v>
      </c>
      <c r="B95" s="1691" t="s">
        <v>1564</v>
      </c>
      <c r="C95" s="1691" t="s">
        <v>936</v>
      </c>
      <c r="D95" s="1691">
        <v>106155.24322457329</v>
      </c>
      <c r="E95" s="1691"/>
      <c r="F95" s="1691">
        <f t="shared" si="8"/>
        <v>106155.24322457329</v>
      </c>
      <c r="G95" s="1691">
        <v>51.119</v>
      </c>
      <c r="H95" s="1691">
        <f t="shared" si="9"/>
        <v>5426549.8783969618</v>
      </c>
      <c r="I95" s="4"/>
      <c r="J95" s="4"/>
    </row>
    <row r="96" spans="1:10">
      <c r="A96" s="1691">
        <v>16</v>
      </c>
      <c r="B96" s="1691" t="s">
        <v>1565</v>
      </c>
      <c r="C96" s="1691" t="s">
        <v>1550</v>
      </c>
      <c r="D96" s="1691">
        <v>200</v>
      </c>
      <c r="E96" s="1691"/>
      <c r="F96" s="1691">
        <f t="shared" si="8"/>
        <v>200</v>
      </c>
      <c r="G96" s="1691">
        <v>65</v>
      </c>
      <c r="H96" s="1691">
        <f t="shared" si="9"/>
        <v>13000</v>
      </c>
      <c r="I96" s="4"/>
      <c r="J96" s="4"/>
    </row>
    <row r="97" spans="1:10">
      <c r="A97" s="1691">
        <v>17</v>
      </c>
      <c r="B97" s="1691" t="s">
        <v>2105</v>
      </c>
      <c r="C97" s="1691" t="s">
        <v>936</v>
      </c>
      <c r="D97" s="1691">
        <v>4000</v>
      </c>
      <c r="E97" s="1691"/>
      <c r="F97" s="1691">
        <f t="shared" si="8"/>
        <v>4000</v>
      </c>
      <c r="G97" s="1691">
        <v>55</v>
      </c>
      <c r="H97" s="1691">
        <f t="shared" si="9"/>
        <v>220000</v>
      </c>
      <c r="I97" s="4"/>
      <c r="J97" s="4"/>
    </row>
    <row r="98" spans="1:10">
      <c r="A98" s="1691">
        <v>18</v>
      </c>
      <c r="B98" s="1691" t="s">
        <v>1975</v>
      </c>
      <c r="C98" s="1691" t="s">
        <v>702</v>
      </c>
      <c r="D98" s="1691">
        <v>4407.644624013361</v>
      </c>
      <c r="E98" s="1691"/>
      <c r="F98" s="1691">
        <f t="shared" si="8"/>
        <v>4407.644624013361</v>
      </c>
      <c r="G98" s="1691">
        <v>65</v>
      </c>
      <c r="H98" s="1691">
        <f t="shared" si="9"/>
        <v>286496.90056086844</v>
      </c>
      <c r="I98" s="4"/>
      <c r="J98" s="4"/>
    </row>
    <row r="99" spans="1:10">
      <c r="A99" s="1691">
        <v>18</v>
      </c>
      <c r="B99" s="1691" t="s">
        <v>2106</v>
      </c>
      <c r="C99" s="1691" t="s">
        <v>1550</v>
      </c>
      <c r="D99" s="1691">
        <v>1000</v>
      </c>
      <c r="E99" s="1691"/>
      <c r="F99" s="1691">
        <f t="shared" si="8"/>
        <v>1000</v>
      </c>
      <c r="G99" s="1691">
        <v>750</v>
      </c>
      <c r="H99" s="1691">
        <f t="shared" si="9"/>
        <v>750000</v>
      </c>
      <c r="I99" s="4"/>
      <c r="J99" s="4"/>
    </row>
    <row r="100" spans="1:10">
      <c r="A100" s="1691"/>
      <c r="B100" s="1691"/>
      <c r="C100" s="1691"/>
      <c r="D100" s="1691"/>
      <c r="E100" s="1691"/>
      <c r="F100" s="1691">
        <f t="shared" si="8"/>
        <v>0</v>
      </c>
      <c r="G100" s="1691"/>
      <c r="H100" s="1691">
        <f>SUM(H81:H99)</f>
        <v>39047718.358192012</v>
      </c>
      <c r="I100" s="4"/>
      <c r="J100" s="4"/>
    </row>
    <row r="101" spans="1:10">
      <c r="A101" s="4"/>
      <c r="B101" s="4"/>
      <c r="C101" s="4"/>
      <c r="D101" s="4"/>
      <c r="E101" s="4"/>
      <c r="F101" s="4"/>
      <c r="G101" s="4"/>
      <c r="H101" s="4"/>
      <c r="I101" s="4"/>
      <c r="J101" s="4"/>
    </row>
    <row r="102" spans="1:10">
      <c r="A102" s="4"/>
      <c r="B102" s="4"/>
      <c r="C102" s="4"/>
      <c r="D102" s="4"/>
      <c r="E102" s="4"/>
      <c r="F102" s="4"/>
      <c r="G102" s="4"/>
      <c r="H102" s="4"/>
      <c r="I102" s="4"/>
      <c r="J102" s="4"/>
    </row>
    <row r="103" spans="1:10">
      <c r="A103" s="4"/>
      <c r="B103" s="4"/>
      <c r="C103" s="4"/>
      <c r="D103" s="4"/>
      <c r="E103" s="4"/>
      <c r="F103" s="4"/>
      <c r="G103" s="4"/>
      <c r="H103" s="4"/>
      <c r="I103" s="4"/>
      <c r="J103" s="4"/>
    </row>
    <row r="104" spans="1:10">
      <c r="A104" s="4"/>
      <c r="B104" s="4"/>
      <c r="C104" s="4"/>
      <c r="D104" s="4"/>
      <c r="E104" s="4"/>
      <c r="F104" s="4"/>
      <c r="G104" s="4"/>
      <c r="H104" s="4"/>
      <c r="I104" s="4"/>
      <c r="J104" s="4"/>
    </row>
    <row r="105" spans="1:10">
      <c r="A105" s="4"/>
      <c r="B105" s="4"/>
      <c r="C105" s="4"/>
      <c r="D105" s="4"/>
      <c r="E105" s="4"/>
      <c r="F105" s="4"/>
      <c r="G105" s="4"/>
      <c r="H105" s="4"/>
      <c r="I105" s="4"/>
      <c r="J105" s="4"/>
    </row>
    <row r="106" spans="1:10">
      <c r="A106" s="4"/>
      <c r="B106" s="4"/>
      <c r="C106" s="4"/>
      <c r="D106" s="4"/>
      <c r="E106" s="4"/>
      <c r="F106" s="4"/>
      <c r="G106" s="4"/>
      <c r="H106" s="4"/>
      <c r="I106" s="4"/>
      <c r="J106" s="4"/>
    </row>
    <row r="107" spans="1:10">
      <c r="A107" s="4"/>
      <c r="B107" s="4"/>
      <c r="C107" s="4"/>
      <c r="D107" s="4"/>
      <c r="E107" s="4"/>
      <c r="F107" s="4"/>
      <c r="G107" s="4"/>
      <c r="H107" s="4"/>
      <c r="I107" s="4"/>
      <c r="J107" s="4"/>
    </row>
    <row r="108" spans="1:10">
      <c r="A108" s="4"/>
      <c r="B108" s="4"/>
      <c r="C108" s="4"/>
      <c r="D108" s="4"/>
      <c r="E108" s="4"/>
      <c r="F108" s="4"/>
      <c r="G108" s="4"/>
      <c r="H108" s="4"/>
      <c r="I108" s="4"/>
      <c r="J108" s="4"/>
    </row>
    <row r="109" spans="1:10">
      <c r="A109" s="4"/>
      <c r="B109" s="4"/>
      <c r="C109" s="4"/>
      <c r="D109" s="4"/>
      <c r="E109" s="4"/>
      <c r="F109" s="4"/>
      <c r="G109" s="4"/>
      <c r="H109" s="4"/>
      <c r="I109" s="4"/>
      <c r="J109" s="4"/>
    </row>
    <row r="110" spans="1:10">
      <c r="A110" s="4"/>
      <c r="B110" s="4"/>
      <c r="C110" s="4"/>
      <c r="D110" s="4"/>
      <c r="E110" s="4"/>
      <c r="F110" s="4"/>
      <c r="G110" s="4"/>
      <c r="H110" s="4"/>
      <c r="I110" s="4"/>
      <c r="J110" s="4"/>
    </row>
    <row r="111" spans="1:10">
      <c r="A111" s="4"/>
      <c r="B111" s="4"/>
      <c r="C111" s="4"/>
      <c r="D111" s="4"/>
      <c r="E111" s="4"/>
      <c r="F111" s="4"/>
      <c r="G111" s="4"/>
      <c r="H111" s="4"/>
      <c r="I111" s="4"/>
      <c r="J111" s="4"/>
    </row>
    <row r="112" spans="1:10">
      <c r="A112" s="4"/>
      <c r="B112" s="4"/>
      <c r="C112" s="4"/>
      <c r="D112" s="4"/>
      <c r="E112" s="4"/>
      <c r="F112" s="4"/>
      <c r="G112" s="4"/>
      <c r="H112" s="4"/>
      <c r="I112" s="4"/>
      <c r="J112" s="4"/>
    </row>
    <row r="113" spans="1:10">
      <c r="A113" s="4"/>
      <c r="B113" s="4"/>
      <c r="C113" s="4"/>
      <c r="D113" s="4"/>
      <c r="E113" s="4"/>
      <c r="F113" s="4"/>
      <c r="G113" s="4"/>
      <c r="H113" s="4"/>
      <c r="I113" s="4"/>
      <c r="J113" s="4"/>
    </row>
    <row r="114" spans="1:10">
      <c r="A114" s="4"/>
      <c r="B114" s="4"/>
      <c r="C114" s="4"/>
      <c r="D114" s="4"/>
      <c r="E114" s="4"/>
      <c r="F114" s="4"/>
      <c r="G114" s="4"/>
      <c r="H114" s="4"/>
      <c r="I114" s="4"/>
      <c r="J114" s="4"/>
    </row>
    <row r="115" spans="1:10">
      <c r="A115" s="4"/>
      <c r="B115" s="4"/>
      <c r="C115" s="4"/>
      <c r="D115" s="4"/>
      <c r="E115" s="4"/>
      <c r="F115" s="4"/>
      <c r="G115" s="4"/>
      <c r="H115" s="4"/>
      <c r="I115" s="4"/>
      <c r="J115" s="4"/>
    </row>
    <row r="116" spans="1:10">
      <c r="A116" s="4"/>
      <c r="B116" s="4"/>
      <c r="C116" s="4"/>
      <c r="D116" s="4"/>
      <c r="E116" s="4"/>
      <c r="F116" s="4"/>
      <c r="G116" s="4"/>
      <c r="H116" s="4"/>
      <c r="I116" s="4"/>
      <c r="J116" s="4"/>
    </row>
    <row r="117" spans="1:10">
      <c r="A117" s="4"/>
      <c r="B117" s="4"/>
      <c r="C117" s="4"/>
      <c r="D117" s="4"/>
      <c r="E117" s="4"/>
      <c r="F117" s="4"/>
      <c r="G117" s="4"/>
      <c r="H117" s="4"/>
      <c r="I117" s="4"/>
      <c r="J117" s="4"/>
    </row>
    <row r="118" spans="1:10">
      <c r="A118" s="4"/>
      <c r="B118" s="4"/>
      <c r="C118" s="4"/>
      <c r="D118" s="4"/>
      <c r="E118" s="4"/>
      <c r="F118" s="4"/>
      <c r="G118" s="4"/>
      <c r="H118" s="4"/>
      <c r="I118" s="4"/>
      <c r="J118" s="4"/>
    </row>
    <row r="119" spans="1:10">
      <c r="A119" s="4"/>
      <c r="B119" s="4"/>
      <c r="C119" s="4"/>
      <c r="D119" s="4"/>
      <c r="E119" s="4"/>
      <c r="F119" s="4"/>
      <c r="G119" s="4"/>
      <c r="H119" s="4"/>
      <c r="I119" s="4"/>
      <c r="J119" s="4"/>
    </row>
    <row r="120" spans="1:10">
      <c r="A120" s="4"/>
      <c r="B120" s="4"/>
      <c r="C120" s="4"/>
      <c r="D120" s="4"/>
      <c r="E120" s="4"/>
      <c r="F120" s="4"/>
      <c r="G120" s="4"/>
      <c r="H120" s="4"/>
      <c r="I120" s="4"/>
      <c r="J120" s="4"/>
    </row>
    <row r="121" spans="1:10">
      <c r="A121" s="4"/>
      <c r="B121" s="4"/>
      <c r="C121" s="4"/>
      <c r="D121" s="4"/>
      <c r="E121" s="4"/>
      <c r="F121" s="4"/>
      <c r="G121" s="4"/>
      <c r="H121" s="4"/>
      <c r="I121" s="4"/>
      <c r="J121" s="4"/>
    </row>
    <row r="122" spans="1:10">
      <c r="A122" s="4"/>
      <c r="B122" s="4"/>
      <c r="C122" s="4"/>
      <c r="D122" s="4"/>
      <c r="E122" s="4"/>
      <c r="F122" s="4"/>
      <c r="G122" s="4"/>
      <c r="H122" s="4"/>
      <c r="I122" s="4"/>
      <c r="J122" s="4"/>
    </row>
    <row r="123" spans="1:10">
      <c r="A123" s="4"/>
      <c r="B123" s="4"/>
      <c r="C123" s="4"/>
      <c r="D123" s="4"/>
      <c r="E123" s="4"/>
      <c r="F123" s="4"/>
      <c r="G123" s="4"/>
      <c r="H123" s="4"/>
      <c r="I123" s="4"/>
      <c r="J123" s="4"/>
    </row>
    <row r="124" spans="1:10">
      <c r="A124" s="4"/>
      <c r="B124" s="4"/>
      <c r="C124" s="4"/>
      <c r="D124" s="4"/>
      <c r="E124" s="4"/>
      <c r="F124" s="4"/>
      <c r="G124" s="4"/>
      <c r="H124" s="4"/>
      <c r="I124" s="4"/>
      <c r="J124" s="4"/>
    </row>
    <row r="125" spans="1:10">
      <c r="A125" s="4"/>
      <c r="B125" s="4"/>
      <c r="C125" s="4"/>
      <c r="D125" s="4"/>
      <c r="E125" s="4"/>
      <c r="F125" s="4"/>
      <c r="G125" s="4"/>
      <c r="H125" s="4"/>
      <c r="I125" s="4"/>
      <c r="J125" s="4"/>
    </row>
    <row r="126" spans="1:10">
      <c r="A126" s="4"/>
      <c r="B126" s="4"/>
      <c r="C126" s="4"/>
      <c r="D126" s="4"/>
      <c r="E126" s="4"/>
      <c r="F126" s="4"/>
      <c r="G126" s="4"/>
      <c r="H126" s="4"/>
      <c r="I126" s="4"/>
      <c r="J126" s="4"/>
    </row>
    <row r="127" spans="1:10">
      <c r="A127" s="4"/>
      <c r="B127" s="4"/>
      <c r="C127" s="4"/>
      <c r="D127" s="4"/>
      <c r="E127" s="4"/>
      <c r="F127" s="4"/>
      <c r="G127" s="4"/>
      <c r="H127" s="4"/>
      <c r="I127" s="4"/>
      <c r="J127" s="4"/>
    </row>
    <row r="128" spans="1:10">
      <c r="A128" s="4"/>
      <c r="B128" s="4"/>
      <c r="C128" s="4"/>
      <c r="D128" s="4"/>
      <c r="E128" s="4"/>
      <c r="F128" s="4"/>
      <c r="G128" s="4"/>
      <c r="H128" s="4"/>
      <c r="I128" s="4"/>
      <c r="J128" s="4"/>
    </row>
    <row r="129" spans="1:10">
      <c r="A129" s="4"/>
      <c r="B129" s="4"/>
      <c r="C129" s="4"/>
      <c r="D129" s="4"/>
      <c r="E129" s="4"/>
      <c r="F129" s="4"/>
      <c r="G129" s="4"/>
      <c r="H129" s="4"/>
      <c r="I129" s="4"/>
      <c r="J129" s="4"/>
    </row>
    <row r="130" spans="1:10">
      <c r="A130" s="4"/>
      <c r="B130" s="4"/>
      <c r="C130" s="4"/>
      <c r="D130" s="4"/>
      <c r="E130" s="4"/>
      <c r="F130" s="4"/>
      <c r="G130" s="4"/>
      <c r="H130" s="4"/>
      <c r="I130" s="4"/>
      <c r="J130" s="4"/>
    </row>
    <row r="131" spans="1:10">
      <c r="A131" s="4"/>
      <c r="B131" s="4"/>
      <c r="C131" s="4"/>
      <c r="D131" s="4"/>
      <c r="E131" s="4"/>
      <c r="F131" s="4"/>
      <c r="G131" s="4"/>
      <c r="H131" s="4"/>
      <c r="I131" s="4"/>
      <c r="J131" s="4"/>
    </row>
    <row r="132" spans="1:10">
      <c r="A132" s="4"/>
      <c r="B132" s="4"/>
      <c r="C132" s="4"/>
      <c r="D132" s="4"/>
      <c r="E132" s="4"/>
      <c r="F132" s="4"/>
      <c r="G132" s="4"/>
      <c r="H132" s="4"/>
      <c r="I132" s="4"/>
      <c r="J132" s="4"/>
    </row>
    <row r="133" spans="1:10">
      <c r="A133" s="4"/>
      <c r="B133" s="4"/>
      <c r="C133" s="4"/>
      <c r="D133" s="4"/>
      <c r="E133" s="4"/>
      <c r="F133" s="4"/>
      <c r="G133" s="4"/>
      <c r="H133" s="4"/>
      <c r="I133" s="4"/>
      <c r="J133" s="4"/>
    </row>
    <row r="134" spans="1:10">
      <c r="A134" s="4"/>
      <c r="B134" s="4"/>
      <c r="C134" s="4"/>
      <c r="D134" s="4"/>
      <c r="E134" s="4"/>
      <c r="F134" s="4"/>
      <c r="G134" s="4"/>
      <c r="H134" s="4"/>
      <c r="I134" s="4"/>
      <c r="J134" s="4"/>
    </row>
    <row r="135" spans="1:10">
      <c r="A135" s="4"/>
      <c r="B135" s="4"/>
      <c r="C135" s="4"/>
      <c r="D135" s="4"/>
      <c r="E135" s="4"/>
      <c r="F135" s="4"/>
      <c r="G135" s="4"/>
      <c r="H135" s="4"/>
      <c r="I135" s="4"/>
      <c r="J135" s="4"/>
    </row>
    <row r="136" spans="1:10">
      <c r="A136" s="4"/>
      <c r="B136" s="4"/>
      <c r="C136" s="4"/>
      <c r="D136" s="4"/>
      <c r="E136" s="4"/>
      <c r="F136" s="4"/>
      <c r="G136" s="4"/>
      <c r="H136" s="4"/>
      <c r="I136" s="4"/>
      <c r="J136" s="4"/>
    </row>
    <row r="137" spans="1:10">
      <c r="A137" s="4"/>
      <c r="B137" s="4"/>
      <c r="C137" s="4"/>
      <c r="D137" s="4"/>
      <c r="E137" s="4"/>
      <c r="F137" s="4"/>
      <c r="G137" s="4"/>
      <c r="H137" s="4"/>
      <c r="I137" s="4"/>
      <c r="J137" s="4"/>
    </row>
    <row r="138" spans="1:10">
      <c r="A138" s="4"/>
      <c r="B138" s="4"/>
      <c r="C138" s="4"/>
      <c r="D138" s="4"/>
      <c r="E138" s="4"/>
      <c r="F138" s="4"/>
      <c r="G138" s="4"/>
      <c r="H138" s="4"/>
      <c r="I138" s="4"/>
      <c r="J138" s="4"/>
    </row>
    <row r="139" spans="1:10">
      <c r="A139" s="4"/>
      <c r="B139" s="4"/>
      <c r="C139" s="4"/>
      <c r="D139" s="4"/>
      <c r="E139" s="4"/>
      <c r="F139" s="4"/>
      <c r="G139" s="4"/>
      <c r="H139" s="4"/>
      <c r="I139" s="4"/>
      <c r="J139" s="4"/>
    </row>
    <row r="140" spans="1:10">
      <c r="A140" s="4"/>
      <c r="B140" s="4"/>
      <c r="C140" s="4"/>
      <c r="D140" s="4"/>
      <c r="E140" s="4"/>
      <c r="F140" s="4"/>
      <c r="G140" s="4"/>
      <c r="H140" s="4"/>
      <c r="I140" s="4"/>
      <c r="J140" s="4"/>
    </row>
    <row r="141" spans="1:10">
      <c r="A141" s="4"/>
      <c r="B141" s="4"/>
      <c r="C141" s="4"/>
      <c r="D141" s="4"/>
      <c r="E141" s="4"/>
      <c r="F141" s="4"/>
      <c r="G141" s="4"/>
      <c r="H141" s="4"/>
      <c r="I141" s="4"/>
      <c r="J141" s="4"/>
    </row>
    <row r="142" spans="1:10">
      <c r="A142" s="4"/>
      <c r="B142" s="4"/>
      <c r="C142" s="4"/>
      <c r="D142" s="4"/>
      <c r="E142" s="4"/>
      <c r="F142" s="4"/>
      <c r="G142" s="4"/>
      <c r="H142" s="4"/>
      <c r="I142" s="4"/>
      <c r="J142" s="4"/>
    </row>
    <row r="143" spans="1:10">
      <c r="A143" s="4"/>
      <c r="B143" s="4"/>
      <c r="C143" s="4"/>
      <c r="D143" s="4"/>
      <c r="E143" s="4"/>
      <c r="F143" s="4"/>
      <c r="G143" s="4"/>
      <c r="H143" s="4"/>
      <c r="I143" s="4"/>
      <c r="J143" s="4"/>
    </row>
    <row r="144" spans="1:10">
      <c r="A144" s="4"/>
      <c r="B144" s="4"/>
      <c r="C144" s="4"/>
      <c r="D144" s="4"/>
      <c r="E144" s="4"/>
      <c r="F144" s="4"/>
      <c r="G144" s="4"/>
      <c r="H144" s="4"/>
      <c r="I144" s="4"/>
      <c r="J144" s="4"/>
    </row>
    <row r="145" spans="1:10">
      <c r="A145" s="4"/>
      <c r="B145" s="4"/>
      <c r="C145" s="4"/>
      <c r="D145" s="4"/>
      <c r="E145" s="4"/>
      <c r="F145" s="4"/>
      <c r="G145" s="4"/>
      <c r="H145" s="4"/>
      <c r="I145" s="4"/>
      <c r="J145" s="4"/>
    </row>
    <row r="146" spans="1:10">
      <c r="A146" s="4"/>
      <c r="B146" s="4"/>
      <c r="C146" s="4"/>
      <c r="D146" s="4"/>
      <c r="E146" s="4"/>
      <c r="F146" s="4"/>
      <c r="G146" s="4"/>
      <c r="H146" s="4"/>
      <c r="I146" s="4"/>
      <c r="J146" s="4"/>
    </row>
    <row r="147" spans="1:10">
      <c r="A147" s="4"/>
      <c r="B147" s="4"/>
      <c r="C147" s="4"/>
      <c r="D147" s="4"/>
      <c r="E147" s="4"/>
      <c r="F147" s="4"/>
      <c r="G147" s="4"/>
      <c r="H147" s="4"/>
      <c r="I147" s="4"/>
      <c r="J147" s="4"/>
    </row>
    <row r="148" spans="1:10">
      <c r="A148" s="4"/>
      <c r="B148" s="4"/>
      <c r="C148" s="4"/>
      <c r="D148" s="4"/>
      <c r="E148" s="4"/>
      <c r="F148" s="4"/>
      <c r="G148" s="4"/>
      <c r="H148" s="4"/>
      <c r="I148" s="4"/>
      <c r="J148" s="4"/>
    </row>
    <row r="149" spans="1:10">
      <c r="A149" s="4"/>
      <c r="B149" s="4"/>
      <c r="C149" s="4"/>
      <c r="D149" s="4"/>
      <c r="E149" s="4"/>
      <c r="F149" s="4"/>
      <c r="G149" s="4"/>
      <c r="H149" s="4"/>
      <c r="I149" s="4"/>
      <c r="J149" s="4"/>
    </row>
    <row r="150" spans="1:10">
      <c r="A150" s="4"/>
      <c r="B150" s="4"/>
      <c r="C150" s="4"/>
      <c r="D150" s="4"/>
      <c r="E150" s="4"/>
      <c r="F150" s="4"/>
      <c r="G150" s="4"/>
      <c r="H150" s="4"/>
      <c r="I150" s="4"/>
      <c r="J150" s="4"/>
    </row>
    <row r="151" spans="1:10">
      <c r="A151" s="4"/>
      <c r="B151" s="4"/>
      <c r="C151" s="4"/>
      <c r="D151" s="4"/>
      <c r="E151" s="4"/>
      <c r="F151" s="4"/>
      <c r="G151" s="4"/>
      <c r="H151" s="4"/>
      <c r="I151" s="4"/>
      <c r="J151" s="4"/>
    </row>
    <row r="152" spans="1:10">
      <c r="A152" s="4"/>
      <c r="B152" s="4"/>
      <c r="C152" s="4"/>
      <c r="D152" s="4"/>
      <c r="E152" s="4"/>
      <c r="F152" s="4"/>
      <c r="G152" s="4"/>
      <c r="H152" s="4"/>
      <c r="I152" s="4"/>
      <c r="J152" s="4"/>
    </row>
    <row r="153" spans="1:10">
      <c r="A153" s="4"/>
      <c r="B153" s="4"/>
      <c r="C153" s="4"/>
      <c r="D153" s="4"/>
      <c r="E153" s="4"/>
      <c r="F153" s="4"/>
      <c r="G153" s="4"/>
      <c r="H153" s="4"/>
      <c r="I153" s="4"/>
      <c r="J153" s="4"/>
    </row>
    <row r="154" spans="1:10">
      <c r="A154" s="4"/>
      <c r="B154" s="4"/>
      <c r="C154" s="4"/>
      <c r="D154" s="4"/>
      <c r="E154" s="4"/>
      <c r="F154" s="4"/>
      <c r="G154" s="4"/>
      <c r="H154" s="4"/>
      <c r="I154" s="4"/>
      <c r="J154" s="4"/>
    </row>
    <row r="155" spans="1:10">
      <c r="A155" s="4"/>
      <c r="B155" s="4"/>
      <c r="C155" s="4"/>
      <c r="D155" s="4"/>
      <c r="E155" s="4"/>
      <c r="F155" s="4"/>
      <c r="G155" s="4"/>
      <c r="H155" s="4"/>
      <c r="I155" s="4"/>
      <c r="J155" s="4"/>
    </row>
    <row r="156" spans="1:10">
      <c r="A156" s="4"/>
      <c r="B156" s="4"/>
      <c r="C156" s="4"/>
      <c r="D156" s="4"/>
      <c r="E156" s="4"/>
      <c r="F156" s="4"/>
      <c r="G156" s="4"/>
      <c r="H156" s="4"/>
      <c r="I156" s="4"/>
      <c r="J156" s="4"/>
    </row>
    <row r="157" spans="1:10">
      <c r="A157" s="4"/>
      <c r="B157" s="4"/>
      <c r="C157" s="4"/>
      <c r="D157" s="4"/>
      <c r="E157" s="4"/>
      <c r="F157" s="4"/>
      <c r="G157" s="4"/>
      <c r="H157" s="4"/>
      <c r="I157" s="4"/>
      <c r="J157" s="4"/>
    </row>
    <row r="158" spans="1:10">
      <c r="A158" s="4"/>
      <c r="B158" s="4"/>
      <c r="C158" s="4"/>
      <c r="D158" s="4"/>
      <c r="E158" s="4"/>
      <c r="F158" s="4"/>
      <c r="G158" s="4"/>
      <c r="H158" s="4"/>
      <c r="I158" s="4"/>
      <c r="J158" s="4"/>
    </row>
    <row r="159" spans="1:10">
      <c r="A159" s="4"/>
      <c r="B159" s="4"/>
      <c r="C159" s="4"/>
      <c r="D159" s="4"/>
      <c r="E159" s="4"/>
      <c r="F159" s="4"/>
      <c r="G159" s="4"/>
      <c r="H159" s="4"/>
      <c r="I159" s="4"/>
      <c r="J159" s="4"/>
    </row>
    <row r="160" spans="1:10">
      <c r="A160" s="4"/>
      <c r="B160" s="4"/>
      <c r="C160" s="4"/>
      <c r="D160" s="4"/>
      <c r="E160" s="4"/>
      <c r="F160" s="4"/>
      <c r="G160" s="4"/>
      <c r="H160" s="4"/>
      <c r="I160" s="4"/>
      <c r="J160" s="4"/>
    </row>
    <row r="161" spans="1:10">
      <c r="A161" s="4"/>
      <c r="B161" s="4"/>
      <c r="C161" s="4"/>
      <c r="D161" s="4"/>
      <c r="E161" s="4"/>
      <c r="F161" s="4"/>
      <c r="G161" s="4"/>
      <c r="H161" s="4"/>
      <c r="I161" s="4"/>
      <c r="J161" s="4"/>
    </row>
    <row r="162" spans="1:10">
      <c r="A162" s="4"/>
      <c r="B162" s="4"/>
      <c r="C162" s="4"/>
      <c r="D162" s="4"/>
      <c r="E162" s="4"/>
      <c r="F162" s="4"/>
      <c r="G162" s="4"/>
      <c r="H162" s="4"/>
      <c r="I162" s="4"/>
      <c r="J162" s="4"/>
    </row>
    <row r="163" spans="1:10">
      <c r="A163" s="4"/>
      <c r="B163" s="4"/>
      <c r="C163" s="4"/>
      <c r="D163" s="4"/>
      <c r="E163" s="4"/>
      <c r="F163" s="4"/>
      <c r="G163" s="4"/>
      <c r="H163" s="4"/>
      <c r="I163" s="4"/>
      <c r="J163" s="4"/>
    </row>
    <row r="164" spans="1:10">
      <c r="A164" s="4"/>
      <c r="B164" s="4"/>
      <c r="C164" s="4"/>
      <c r="D164" s="4"/>
      <c r="E164" s="4"/>
      <c r="F164" s="4"/>
      <c r="G164" s="4"/>
      <c r="H164" s="4"/>
      <c r="I164" s="4"/>
      <c r="J164" s="4"/>
    </row>
    <row r="165" spans="1:10">
      <c r="A165" s="4"/>
      <c r="B165" s="4"/>
      <c r="C165" s="4"/>
      <c r="D165" s="4"/>
      <c r="E165" s="4"/>
      <c r="F165" s="4"/>
      <c r="G165" s="4"/>
      <c r="H165" s="4"/>
      <c r="I165" s="4"/>
      <c r="J165" s="4"/>
    </row>
    <row r="166" spans="1:10">
      <c r="A166" s="4"/>
      <c r="B166" s="4"/>
      <c r="C166" s="4"/>
      <c r="D166" s="4"/>
      <c r="E166" s="4"/>
      <c r="F166" s="4"/>
      <c r="G166" s="4"/>
      <c r="H166" s="4"/>
      <c r="I166" s="4"/>
      <c r="J166" s="4"/>
    </row>
    <row r="167" spans="1:10">
      <c r="A167" s="4"/>
      <c r="B167" s="4"/>
      <c r="C167" s="4"/>
      <c r="D167" s="4"/>
      <c r="E167" s="4"/>
      <c r="F167" s="4"/>
      <c r="G167" s="4"/>
      <c r="H167" s="4"/>
      <c r="I167" s="4"/>
      <c r="J167" s="4"/>
    </row>
    <row r="168" spans="1:10">
      <c r="A168" s="4"/>
      <c r="B168" s="4"/>
      <c r="C168" s="4"/>
      <c r="D168" s="4"/>
      <c r="E168" s="4"/>
      <c r="F168" s="4"/>
      <c r="G168" s="4"/>
      <c r="H168" s="4"/>
      <c r="I168" s="4"/>
      <c r="J168" s="4"/>
    </row>
    <row r="169" spans="1:10">
      <c r="A169" s="4"/>
      <c r="B169" s="4"/>
      <c r="C169" s="4"/>
      <c r="D169" s="4"/>
      <c r="E169" s="4"/>
      <c r="F169" s="4"/>
      <c r="G169" s="4"/>
      <c r="H169" s="4"/>
      <c r="I169" s="4"/>
      <c r="J169" s="4"/>
    </row>
    <row r="170" spans="1:10">
      <c r="A170" s="4"/>
      <c r="B170" s="4"/>
      <c r="C170" s="4"/>
      <c r="D170" s="4"/>
      <c r="E170" s="4"/>
      <c r="F170" s="4"/>
      <c r="G170" s="4"/>
      <c r="H170" s="4"/>
      <c r="I170" s="4"/>
      <c r="J170" s="4"/>
    </row>
    <row r="171" spans="1:10">
      <c r="A171" s="4"/>
      <c r="B171" s="4"/>
      <c r="C171" s="4"/>
      <c r="D171" s="4"/>
      <c r="E171" s="4"/>
      <c r="F171" s="4"/>
      <c r="G171" s="4"/>
      <c r="H171" s="4"/>
      <c r="I171" s="4"/>
      <c r="J171" s="4"/>
    </row>
    <row r="172" spans="1:10">
      <c r="A172" s="4"/>
      <c r="B172" s="4"/>
      <c r="C172" s="4"/>
      <c r="D172" s="4"/>
      <c r="E172" s="4"/>
      <c r="F172" s="4"/>
      <c r="G172" s="4"/>
      <c r="H172" s="4"/>
      <c r="I172" s="4"/>
      <c r="J172" s="4"/>
    </row>
    <row r="173" spans="1:10">
      <c r="A173" s="4"/>
      <c r="B173" s="4"/>
      <c r="C173" s="4"/>
      <c r="D173" s="4"/>
      <c r="E173" s="4"/>
      <c r="F173" s="4"/>
      <c r="G173" s="4"/>
      <c r="H173" s="4"/>
      <c r="I173" s="4"/>
      <c r="J173" s="4"/>
    </row>
    <row r="174" spans="1:10">
      <c r="A174" s="4"/>
      <c r="B174" s="4"/>
      <c r="C174" s="4"/>
      <c r="D174" s="4"/>
      <c r="E174" s="4"/>
      <c r="F174" s="4"/>
      <c r="G174" s="4"/>
      <c r="H174" s="4"/>
      <c r="I174" s="4"/>
      <c r="J174" s="4"/>
    </row>
    <row r="175" spans="1:10">
      <c r="A175" s="4"/>
      <c r="B175" s="4"/>
      <c r="C175" s="4"/>
      <c r="D175" s="4"/>
      <c r="E175" s="4"/>
      <c r="F175" s="4"/>
      <c r="G175" s="4"/>
      <c r="H175" s="4"/>
      <c r="I175" s="4"/>
      <c r="J175" s="4"/>
    </row>
    <row r="176" spans="1:10">
      <c r="A176" s="4"/>
      <c r="B176" s="4"/>
      <c r="C176" s="4"/>
      <c r="D176" s="4"/>
      <c r="E176" s="4"/>
      <c r="F176" s="4"/>
      <c r="G176" s="4"/>
      <c r="H176" s="4"/>
      <c r="I176" s="4"/>
      <c r="J176" s="4"/>
    </row>
    <row r="177" spans="1:10">
      <c r="A177" s="4"/>
      <c r="B177" s="4"/>
      <c r="C177" s="4"/>
      <c r="D177" s="4"/>
      <c r="E177" s="4"/>
      <c r="F177" s="4"/>
      <c r="G177" s="4"/>
      <c r="H177" s="4"/>
      <c r="I177" s="4"/>
      <c r="J177" s="4"/>
    </row>
    <row r="178" spans="1:10">
      <c r="A178" s="4"/>
      <c r="B178" s="4"/>
      <c r="C178" s="4"/>
      <c r="D178" s="4"/>
      <c r="E178" s="4"/>
      <c r="F178" s="4"/>
      <c r="G178" s="4"/>
      <c r="H178" s="4"/>
      <c r="I178" s="4"/>
      <c r="J178" s="4"/>
    </row>
    <row r="179" spans="1:10">
      <c r="A179" s="4"/>
      <c r="B179" s="4"/>
      <c r="C179" s="4"/>
      <c r="D179" s="4"/>
      <c r="E179" s="4"/>
      <c r="F179" s="4"/>
      <c r="G179" s="4"/>
      <c r="H179" s="4"/>
      <c r="I179" s="4"/>
      <c r="J179" s="4"/>
    </row>
    <row r="180" spans="1:10">
      <c r="A180" s="4"/>
      <c r="B180" s="4"/>
      <c r="C180" s="4"/>
      <c r="D180" s="4"/>
      <c r="E180" s="4"/>
      <c r="F180" s="4"/>
      <c r="G180" s="4"/>
      <c r="H180" s="4"/>
      <c r="I180" s="4"/>
      <c r="J180" s="4"/>
    </row>
    <row r="181" spans="1:10">
      <c r="A181" s="4"/>
      <c r="B181" s="4"/>
      <c r="C181" s="4"/>
      <c r="D181" s="4"/>
      <c r="E181" s="4"/>
      <c r="F181" s="4"/>
      <c r="G181" s="4"/>
      <c r="H181" s="4"/>
      <c r="I181" s="4"/>
      <c r="J181" s="4"/>
    </row>
    <row r="182" spans="1:10">
      <c r="A182" s="4"/>
      <c r="B182" s="4"/>
      <c r="C182" s="4"/>
      <c r="D182" s="4"/>
      <c r="E182" s="4"/>
      <c r="F182" s="4"/>
      <c r="G182" s="4"/>
      <c r="H182" s="4"/>
      <c r="I182" s="4"/>
      <c r="J182" s="4"/>
    </row>
    <row r="183" spans="1:10">
      <c r="A183" s="4"/>
      <c r="B183" s="4"/>
      <c r="C183" s="4"/>
      <c r="D183" s="4"/>
      <c r="E183" s="4"/>
      <c r="F183" s="4"/>
      <c r="G183" s="4"/>
      <c r="H183" s="4"/>
      <c r="I183" s="4"/>
      <c r="J183" s="4"/>
    </row>
    <row r="184" spans="1:10">
      <c r="A184" s="4"/>
      <c r="B184" s="4"/>
      <c r="C184" s="4"/>
      <c r="D184" s="4"/>
      <c r="E184" s="4"/>
      <c r="F184" s="4"/>
      <c r="G184" s="4"/>
      <c r="H184" s="4"/>
      <c r="I184" s="4"/>
      <c r="J184" s="4"/>
    </row>
    <row r="185" spans="1:10">
      <c r="A185" s="4"/>
      <c r="B185" s="4"/>
      <c r="C185" s="4"/>
      <c r="D185" s="4"/>
      <c r="E185" s="4"/>
      <c r="F185" s="4"/>
      <c r="G185" s="4"/>
      <c r="H185" s="4"/>
      <c r="I185" s="4"/>
      <c r="J185" s="4"/>
    </row>
    <row r="186" spans="1:10">
      <c r="A186" s="4"/>
      <c r="B186" s="4"/>
      <c r="C186" s="4"/>
      <c r="D186" s="4"/>
      <c r="E186" s="4"/>
      <c r="F186" s="4"/>
      <c r="G186" s="4"/>
      <c r="H186" s="4"/>
      <c r="I186" s="4"/>
      <c r="J186" s="4"/>
    </row>
    <row r="187" spans="1:10">
      <c r="A187" s="4"/>
      <c r="B187" s="4"/>
      <c r="C187" s="4"/>
      <c r="D187" s="4"/>
      <c r="E187" s="4"/>
      <c r="F187" s="4"/>
      <c r="G187" s="4"/>
      <c r="H187" s="4"/>
      <c r="I187" s="4"/>
      <c r="J187" s="4"/>
    </row>
    <row r="188" spans="1:10">
      <c r="A188" s="4"/>
      <c r="B188" s="4"/>
      <c r="C188" s="4"/>
      <c r="D188" s="4"/>
      <c r="E188" s="4"/>
      <c r="F188" s="4"/>
      <c r="G188" s="4"/>
      <c r="H188" s="4"/>
      <c r="I188" s="4"/>
      <c r="J188" s="4"/>
    </row>
    <row r="189" spans="1:10">
      <c r="A189" s="4"/>
      <c r="B189" s="4"/>
      <c r="C189" s="4"/>
      <c r="D189" s="4"/>
      <c r="E189" s="4"/>
      <c r="F189" s="4"/>
      <c r="G189" s="4"/>
      <c r="H189" s="4"/>
      <c r="I189" s="4"/>
      <c r="J189" s="4"/>
    </row>
    <row r="190" spans="1:10">
      <c r="A190" s="4"/>
      <c r="B190" s="4"/>
      <c r="C190" s="4"/>
      <c r="D190" s="4"/>
      <c r="E190" s="4"/>
      <c r="F190" s="4"/>
      <c r="G190" s="4"/>
      <c r="H190" s="4"/>
      <c r="I190" s="4"/>
      <c r="J190" s="4"/>
    </row>
    <row r="191" spans="1:10">
      <c r="A191" s="4"/>
      <c r="B191" s="4"/>
      <c r="C191" s="4"/>
      <c r="D191" s="4"/>
      <c r="E191" s="4"/>
      <c r="F191" s="4"/>
      <c r="G191" s="4"/>
      <c r="H191" s="4"/>
      <c r="I191" s="4"/>
      <c r="J191" s="4"/>
    </row>
    <row r="192" spans="1:10">
      <c r="A192" s="4"/>
      <c r="B192" s="4"/>
      <c r="C192" s="4"/>
      <c r="D192" s="4"/>
      <c r="E192" s="4"/>
      <c r="F192" s="4"/>
      <c r="G192" s="4"/>
      <c r="H192" s="4"/>
      <c r="I192" s="4"/>
      <c r="J192" s="4"/>
    </row>
    <row r="193" spans="1:10">
      <c r="A193" s="4"/>
      <c r="B193" s="4"/>
      <c r="C193" s="4"/>
      <c r="D193" s="4"/>
      <c r="E193" s="4"/>
      <c r="F193" s="4"/>
      <c r="G193" s="4"/>
      <c r="H193" s="4"/>
      <c r="I193" s="4"/>
      <c r="J193" s="4"/>
    </row>
    <row r="194" spans="1:10">
      <c r="A194" s="4"/>
      <c r="B194" s="4"/>
      <c r="C194" s="4"/>
      <c r="D194" s="4"/>
      <c r="E194" s="4"/>
      <c r="F194" s="4"/>
      <c r="G194" s="4"/>
      <c r="H194" s="4"/>
      <c r="I194" s="4"/>
      <c r="J194" s="4"/>
    </row>
    <row r="195" spans="1:10">
      <c r="A195" s="4"/>
      <c r="B195" s="4"/>
      <c r="C195" s="4"/>
      <c r="D195" s="4"/>
      <c r="E195" s="4"/>
      <c r="F195" s="4"/>
      <c r="G195" s="4"/>
      <c r="H195" s="4"/>
      <c r="I195" s="4"/>
      <c r="J195" s="4"/>
    </row>
    <row r="196" spans="1:10">
      <c r="A196" s="4"/>
      <c r="B196" s="4"/>
      <c r="C196" s="4"/>
      <c r="D196" s="4"/>
      <c r="E196" s="4"/>
      <c r="F196" s="4"/>
      <c r="G196" s="4"/>
      <c r="H196" s="4"/>
      <c r="I196" s="4"/>
      <c r="J196" s="4"/>
    </row>
    <row r="197" spans="1:10">
      <c r="A197" s="4"/>
      <c r="B197" s="4"/>
      <c r="C197" s="4"/>
      <c r="D197" s="4"/>
      <c r="E197" s="4"/>
      <c r="F197" s="4"/>
      <c r="G197" s="4"/>
      <c r="H197" s="4"/>
      <c r="I197" s="4"/>
      <c r="J197" s="4"/>
    </row>
    <row r="198" spans="1:10">
      <c r="A198" s="4"/>
      <c r="B198" s="4"/>
      <c r="C198" s="4"/>
      <c r="D198" s="4"/>
      <c r="E198" s="4"/>
      <c r="F198" s="4"/>
      <c r="G198" s="4"/>
      <c r="H198" s="4"/>
      <c r="I198" s="4"/>
      <c r="J198" s="4"/>
    </row>
    <row r="199" spans="1:10">
      <c r="A199" s="4"/>
      <c r="B199" s="4"/>
      <c r="C199" s="4"/>
      <c r="D199" s="4"/>
      <c r="E199" s="4"/>
      <c r="F199" s="4"/>
      <c r="G199" s="4"/>
      <c r="H199" s="4"/>
      <c r="I199" s="4"/>
      <c r="J199" s="4"/>
    </row>
    <row r="200" spans="1:10">
      <c r="A200" s="4"/>
      <c r="B200" s="4"/>
      <c r="C200" s="4"/>
      <c r="D200" s="4"/>
      <c r="E200" s="4"/>
      <c r="F200" s="4"/>
      <c r="G200" s="4"/>
      <c r="H200" s="4"/>
      <c r="I200" s="4"/>
      <c r="J200" s="4"/>
    </row>
    <row r="201" spans="1:10">
      <c r="A201" s="4"/>
      <c r="B201" s="4"/>
      <c r="C201" s="4"/>
      <c r="D201" s="4"/>
      <c r="E201" s="4"/>
      <c r="F201" s="4"/>
      <c r="G201" s="4"/>
      <c r="H201" s="4"/>
      <c r="I201" s="4"/>
      <c r="J201" s="4"/>
    </row>
    <row r="202" spans="1:10">
      <c r="A202" s="4"/>
      <c r="B202" s="4"/>
      <c r="C202" s="4"/>
      <c r="D202" s="4"/>
      <c r="E202" s="4"/>
      <c r="F202" s="4"/>
      <c r="G202" s="4"/>
      <c r="H202" s="4"/>
      <c r="I202" s="4"/>
      <c r="J202" s="4"/>
    </row>
    <row r="203" spans="1:10">
      <c r="A203" s="4"/>
      <c r="B203" s="4"/>
      <c r="C203" s="4"/>
      <c r="D203" s="4"/>
      <c r="E203" s="4"/>
      <c r="F203" s="4"/>
      <c r="G203" s="4"/>
      <c r="H203" s="4"/>
      <c r="I203" s="4"/>
      <c r="J203" s="4"/>
    </row>
    <row r="204" spans="1:10">
      <c r="A204" s="4"/>
      <c r="B204" s="4"/>
      <c r="C204" s="4"/>
      <c r="D204" s="4"/>
      <c r="E204" s="4"/>
      <c r="F204" s="4"/>
      <c r="G204" s="4"/>
      <c r="H204" s="4"/>
      <c r="I204" s="4"/>
      <c r="J204" s="4"/>
    </row>
    <row r="205" spans="1:10">
      <c r="A205" s="4"/>
      <c r="B205" s="4"/>
      <c r="C205" s="4"/>
      <c r="D205" s="4"/>
      <c r="E205" s="4"/>
      <c r="F205" s="4"/>
      <c r="G205" s="4"/>
      <c r="H205" s="4"/>
      <c r="I205" s="4"/>
      <c r="J205" s="4"/>
    </row>
    <row r="206" spans="1:10">
      <c r="A206" s="4"/>
      <c r="B206" s="4"/>
      <c r="C206" s="4"/>
      <c r="D206" s="4"/>
      <c r="E206" s="4"/>
      <c r="F206" s="4"/>
      <c r="G206" s="4"/>
      <c r="H206" s="4"/>
      <c r="I206" s="4"/>
      <c r="J206" s="4"/>
    </row>
    <row r="207" spans="1:10">
      <c r="A207" s="4"/>
      <c r="B207" s="4"/>
      <c r="C207" s="4"/>
      <c r="D207" s="4"/>
      <c r="E207" s="4"/>
      <c r="F207" s="4"/>
      <c r="G207" s="4"/>
      <c r="H207" s="4"/>
      <c r="I207" s="4"/>
      <c r="J207" s="4"/>
    </row>
    <row r="208" spans="1:10">
      <c r="A208" s="4"/>
      <c r="B208" s="4"/>
      <c r="C208" s="4"/>
      <c r="D208" s="4"/>
      <c r="E208" s="4"/>
      <c r="F208" s="4"/>
      <c r="G208" s="4"/>
      <c r="H208" s="4"/>
      <c r="I208" s="4"/>
      <c r="J208" s="4"/>
    </row>
    <row r="209" spans="1:10">
      <c r="A209" s="4"/>
      <c r="B209" s="4"/>
      <c r="C209" s="4"/>
      <c r="D209" s="4"/>
      <c r="E209" s="4"/>
      <c r="F209" s="4"/>
      <c r="G209" s="4"/>
      <c r="H209" s="4"/>
      <c r="I209" s="4"/>
      <c r="J209" s="4"/>
    </row>
    <row r="210" spans="1:10">
      <c r="A210" s="4"/>
      <c r="B210" s="4"/>
      <c r="C210" s="4"/>
      <c r="D210" s="4"/>
      <c r="E210" s="4"/>
      <c r="F210" s="4"/>
      <c r="G210" s="4"/>
      <c r="H210" s="4"/>
      <c r="I210" s="4"/>
      <c r="J210" s="4"/>
    </row>
    <row r="211" spans="1:10">
      <c r="A211" s="4"/>
      <c r="B211" s="4"/>
      <c r="C211" s="4"/>
      <c r="D211" s="4"/>
      <c r="E211" s="4"/>
      <c r="F211" s="4"/>
      <c r="G211" s="4"/>
      <c r="H211" s="4"/>
      <c r="I211" s="4"/>
      <c r="J211" s="4"/>
    </row>
    <row r="212" spans="1:10">
      <c r="A212" s="4"/>
      <c r="B212" s="4"/>
      <c r="C212" s="4"/>
      <c r="D212" s="4"/>
      <c r="E212" s="4"/>
      <c r="F212" s="4"/>
      <c r="G212" s="4"/>
      <c r="H212" s="4"/>
      <c r="I212" s="4"/>
      <c r="J212" s="4"/>
    </row>
    <row r="213" spans="1:10">
      <c r="A213" s="4"/>
      <c r="B213" s="4"/>
      <c r="C213" s="4"/>
      <c r="D213" s="4"/>
      <c r="E213" s="4"/>
      <c r="F213" s="4"/>
      <c r="G213" s="4"/>
      <c r="H213" s="4"/>
      <c r="I213" s="4"/>
      <c r="J213" s="4"/>
    </row>
    <row r="214" spans="1:10">
      <c r="A214" s="4"/>
      <c r="B214" s="4"/>
      <c r="C214" s="4"/>
      <c r="D214" s="4"/>
      <c r="E214" s="4"/>
      <c r="F214" s="4"/>
      <c r="G214" s="4"/>
      <c r="H214" s="4"/>
      <c r="I214" s="4"/>
      <c r="J214" s="4"/>
    </row>
    <row r="215" spans="1:10">
      <c r="A215" s="4"/>
      <c r="B215" s="4"/>
      <c r="C215" s="4"/>
      <c r="D215" s="4"/>
      <c r="E215" s="4"/>
      <c r="F215" s="4"/>
      <c r="G215" s="4"/>
      <c r="H215" s="4"/>
      <c r="I215" s="4"/>
      <c r="J215" s="4"/>
    </row>
    <row r="216" spans="1:10">
      <c r="A216" s="4"/>
      <c r="B216" s="4"/>
      <c r="C216" s="4"/>
      <c r="D216" s="4"/>
      <c r="E216" s="4"/>
      <c r="F216" s="4"/>
      <c r="G216" s="4"/>
      <c r="H216" s="4"/>
      <c r="I216" s="4"/>
      <c r="J216" s="4"/>
    </row>
    <row r="217" spans="1:10">
      <c r="A217" s="4"/>
      <c r="B217" s="4"/>
      <c r="C217" s="4"/>
      <c r="D217" s="4"/>
      <c r="E217" s="4"/>
      <c r="F217" s="4"/>
      <c r="G217" s="4"/>
      <c r="H217" s="4"/>
      <c r="I217" s="4"/>
      <c r="J217" s="4"/>
    </row>
    <row r="218" spans="1:10">
      <c r="A218" s="4"/>
      <c r="B218" s="4"/>
      <c r="C218" s="4"/>
      <c r="D218" s="4"/>
      <c r="E218" s="4"/>
      <c r="F218" s="4"/>
      <c r="G218" s="4"/>
      <c r="H218" s="4"/>
      <c r="I218" s="4"/>
      <c r="J218" s="4"/>
    </row>
    <row r="219" spans="1:10">
      <c r="A219" s="4"/>
      <c r="B219" s="4"/>
      <c r="C219" s="4"/>
      <c r="D219" s="4"/>
      <c r="E219" s="4"/>
      <c r="F219" s="4"/>
      <c r="G219" s="4"/>
      <c r="H219" s="4"/>
      <c r="I219" s="4"/>
      <c r="J219" s="4"/>
    </row>
    <row r="220" spans="1:10">
      <c r="A220" s="4"/>
      <c r="B220" s="4"/>
      <c r="C220" s="4"/>
      <c r="D220" s="4"/>
      <c r="E220" s="4"/>
      <c r="F220" s="4"/>
      <c r="G220" s="4"/>
      <c r="H220" s="4"/>
      <c r="I220" s="4"/>
      <c r="J220" s="4"/>
    </row>
    <row r="221" spans="1:10">
      <c r="A221" s="4"/>
      <c r="B221" s="4"/>
      <c r="C221" s="4"/>
      <c r="D221" s="4"/>
      <c r="E221" s="4"/>
      <c r="F221" s="4"/>
      <c r="G221" s="4"/>
      <c r="H221" s="4"/>
      <c r="I221" s="4"/>
      <c r="J221" s="4"/>
    </row>
    <row r="222" spans="1:10">
      <c r="A222" s="4"/>
      <c r="B222" s="4"/>
      <c r="C222" s="4"/>
      <c r="D222" s="4"/>
      <c r="E222" s="4"/>
      <c r="F222" s="4"/>
      <c r="G222" s="4"/>
      <c r="H222" s="4"/>
      <c r="I222" s="4"/>
      <c r="J222" s="4"/>
    </row>
    <row r="223" spans="1:10">
      <c r="A223" s="4"/>
      <c r="B223" s="4"/>
      <c r="C223" s="4"/>
      <c r="D223" s="4"/>
      <c r="E223" s="4"/>
      <c r="F223" s="4"/>
      <c r="G223" s="4"/>
      <c r="H223" s="4"/>
      <c r="I223" s="4"/>
      <c r="J223" s="4"/>
    </row>
    <row r="224" spans="1:10">
      <c r="A224" s="4"/>
      <c r="B224" s="4"/>
      <c r="C224" s="4"/>
      <c r="D224" s="4"/>
      <c r="E224" s="4"/>
      <c r="F224" s="4"/>
      <c r="G224" s="4"/>
      <c r="H224" s="4"/>
      <c r="I224" s="4"/>
      <c r="J224" s="4"/>
    </row>
    <row r="225" spans="1:10">
      <c r="A225" s="4"/>
      <c r="B225" s="4"/>
      <c r="C225" s="4"/>
      <c r="D225" s="4"/>
      <c r="E225" s="4"/>
      <c r="F225" s="4"/>
      <c r="G225" s="4"/>
      <c r="H225" s="4"/>
      <c r="I225" s="4"/>
      <c r="J225" s="4"/>
    </row>
    <row r="226" spans="1:10">
      <c r="A226" s="4"/>
      <c r="B226" s="4"/>
      <c r="C226" s="4"/>
      <c r="D226" s="4"/>
      <c r="E226" s="4"/>
      <c r="F226" s="4"/>
      <c r="G226" s="4"/>
      <c r="H226" s="4"/>
      <c r="I226" s="4"/>
      <c r="J226" s="4"/>
    </row>
    <row r="227" spans="1:10">
      <c r="A227" s="4"/>
      <c r="B227" s="4"/>
      <c r="C227" s="4"/>
      <c r="D227" s="4"/>
      <c r="E227" s="4"/>
      <c r="F227" s="4"/>
      <c r="G227" s="4"/>
      <c r="H227" s="4"/>
      <c r="I227" s="4"/>
      <c r="J227" s="4"/>
    </row>
    <row r="228" spans="1:10">
      <c r="A228" s="4"/>
      <c r="B228" s="4"/>
      <c r="C228" s="4"/>
      <c r="D228" s="4"/>
      <c r="E228" s="4"/>
      <c r="F228" s="4"/>
      <c r="G228" s="4"/>
      <c r="H228" s="4"/>
      <c r="I228" s="4"/>
      <c r="J228" s="4"/>
    </row>
    <row r="229" spans="1:10">
      <c r="A229" s="4"/>
      <c r="B229" s="4"/>
      <c r="C229" s="4"/>
      <c r="D229" s="4"/>
      <c r="E229" s="4"/>
      <c r="F229" s="4"/>
      <c r="G229" s="4"/>
      <c r="H229" s="4"/>
      <c r="I229" s="4"/>
      <c r="J229" s="4"/>
    </row>
    <row r="230" spans="1:10">
      <c r="A230" s="4"/>
      <c r="B230" s="4"/>
      <c r="C230" s="4"/>
      <c r="D230" s="4"/>
      <c r="E230" s="4"/>
      <c r="F230" s="4"/>
      <c r="G230" s="4"/>
      <c r="H230" s="4"/>
      <c r="I230" s="4"/>
      <c r="J230" s="4"/>
    </row>
    <row r="231" spans="1:10">
      <c r="A231" s="4"/>
      <c r="B231" s="4"/>
      <c r="C231" s="4"/>
      <c r="D231" s="4"/>
      <c r="E231" s="4"/>
      <c r="F231" s="4"/>
      <c r="G231" s="4"/>
      <c r="H231" s="4"/>
      <c r="I231" s="4"/>
      <c r="J231" s="4"/>
    </row>
    <row r="232" spans="1:10">
      <c r="A232" s="4"/>
      <c r="B232" s="4"/>
      <c r="C232" s="4"/>
      <c r="D232" s="4"/>
      <c r="E232" s="4"/>
      <c r="F232" s="4"/>
      <c r="G232" s="4"/>
      <c r="H232" s="4"/>
      <c r="I232" s="4"/>
      <c r="J232" s="4"/>
    </row>
    <row r="233" spans="1:10">
      <c r="A233" s="4"/>
      <c r="B233" s="4"/>
      <c r="C233" s="4"/>
      <c r="D233" s="4"/>
      <c r="E233" s="4"/>
      <c r="F233" s="4"/>
      <c r="G233" s="4"/>
      <c r="H233" s="4"/>
      <c r="I233" s="4"/>
      <c r="J233" s="4"/>
    </row>
    <row r="234" spans="1:10">
      <c r="A234" s="4"/>
      <c r="B234" s="4"/>
      <c r="C234" s="4"/>
      <c r="D234" s="4"/>
      <c r="E234" s="4"/>
      <c r="F234" s="4"/>
      <c r="G234" s="4"/>
      <c r="H234" s="4"/>
      <c r="I234" s="4"/>
      <c r="J234" s="4"/>
    </row>
    <row r="235" spans="1:10">
      <c r="A235" s="4"/>
      <c r="B235" s="4"/>
      <c r="C235" s="4"/>
      <c r="D235" s="4"/>
      <c r="E235" s="4"/>
      <c r="F235" s="4"/>
      <c r="G235" s="4"/>
      <c r="H235" s="4"/>
      <c r="I235" s="4"/>
      <c r="J235" s="4"/>
    </row>
    <row r="236" spans="1:10">
      <c r="A236" s="4"/>
      <c r="B236" s="4"/>
      <c r="C236" s="4"/>
      <c r="D236" s="4"/>
      <c r="E236" s="4"/>
      <c r="F236" s="4"/>
      <c r="G236" s="4"/>
      <c r="H236" s="4"/>
      <c r="I236" s="4"/>
      <c r="J236" s="4"/>
    </row>
    <row r="237" spans="1:10">
      <c r="A237" s="4"/>
      <c r="B237" s="4"/>
      <c r="C237" s="4"/>
      <c r="D237" s="4"/>
      <c r="E237" s="4"/>
      <c r="F237" s="4"/>
      <c r="G237" s="4"/>
      <c r="H237" s="4"/>
      <c r="I237" s="4"/>
      <c r="J237" s="4"/>
    </row>
    <row r="238" spans="1:10">
      <c r="A238" s="4"/>
      <c r="B238" s="4"/>
      <c r="C238" s="4"/>
      <c r="D238" s="4"/>
      <c r="E238" s="4"/>
      <c r="F238" s="4"/>
      <c r="G238" s="4"/>
      <c r="H238" s="4"/>
      <c r="I238" s="4"/>
      <c r="J238" s="4"/>
    </row>
    <row r="239" spans="1:10">
      <c r="A239" s="4"/>
      <c r="B239" s="4"/>
      <c r="C239" s="4"/>
      <c r="D239" s="4"/>
      <c r="E239" s="4"/>
      <c r="F239" s="4"/>
      <c r="G239" s="4"/>
      <c r="H239" s="4"/>
      <c r="I239" s="4"/>
      <c r="J239" s="4"/>
    </row>
    <row r="240" spans="1:10">
      <c r="A240" s="4"/>
      <c r="B240" s="4"/>
      <c r="C240" s="4"/>
      <c r="D240" s="4"/>
      <c r="E240" s="4"/>
      <c r="F240" s="4"/>
      <c r="G240" s="4"/>
      <c r="H240" s="4"/>
      <c r="I240" s="4"/>
      <c r="J240" s="4"/>
    </row>
    <row r="241" spans="1:10">
      <c r="A241" s="4"/>
      <c r="B241" s="4"/>
      <c r="C241" s="4"/>
      <c r="D241" s="4"/>
      <c r="E241" s="4"/>
      <c r="F241" s="4"/>
      <c r="G241" s="4"/>
      <c r="H241" s="4"/>
      <c r="I241" s="4"/>
      <c r="J241" s="4"/>
    </row>
    <row r="242" spans="1:10">
      <c r="A242" s="4"/>
      <c r="B242" s="4"/>
      <c r="C242" s="4"/>
      <c r="D242" s="4"/>
      <c r="E242" s="4"/>
      <c r="F242" s="4"/>
      <c r="G242" s="4"/>
      <c r="H242" s="4"/>
      <c r="I242" s="4"/>
      <c r="J242" s="4"/>
    </row>
    <row r="243" spans="1:10">
      <c r="A243" s="4"/>
      <c r="B243" s="4"/>
      <c r="C243" s="4"/>
      <c r="D243" s="4"/>
      <c r="E243" s="4"/>
      <c r="F243" s="4"/>
      <c r="G243" s="4"/>
      <c r="H243" s="4"/>
      <c r="I243" s="4"/>
      <c r="J243" s="4"/>
    </row>
    <row r="244" spans="1:10">
      <c r="A244" s="4"/>
      <c r="B244" s="4"/>
      <c r="C244" s="4"/>
      <c r="D244" s="4"/>
      <c r="E244" s="4"/>
      <c r="F244" s="4"/>
      <c r="G244" s="4"/>
      <c r="H244" s="4"/>
      <c r="I244" s="4"/>
      <c r="J244" s="4"/>
    </row>
    <row r="245" spans="1:10">
      <c r="A245" s="4"/>
      <c r="B245" s="4"/>
      <c r="C245" s="4"/>
      <c r="D245" s="4"/>
      <c r="E245" s="4"/>
      <c r="F245" s="4"/>
      <c r="G245" s="4"/>
      <c r="H245" s="4"/>
      <c r="I245" s="4"/>
      <c r="J245" s="4"/>
    </row>
    <row r="246" spans="1:10">
      <c r="A246" s="4"/>
      <c r="B246" s="4"/>
      <c r="C246" s="4"/>
      <c r="D246" s="4"/>
      <c r="E246" s="4"/>
      <c r="F246" s="4"/>
      <c r="G246" s="4"/>
      <c r="H246" s="4"/>
      <c r="I246" s="4"/>
      <c r="J246" s="4"/>
    </row>
    <row r="247" spans="1:10">
      <c r="A247" s="4"/>
      <c r="B247" s="4"/>
      <c r="C247" s="4"/>
      <c r="D247" s="4"/>
      <c r="E247" s="4"/>
      <c r="F247" s="4"/>
      <c r="G247" s="4"/>
      <c r="H247" s="4"/>
      <c r="I247" s="4"/>
      <c r="J247" s="4"/>
    </row>
    <row r="248" spans="1:10">
      <c r="A248" s="4"/>
      <c r="B248" s="4"/>
      <c r="C248" s="4"/>
      <c r="D248" s="4"/>
      <c r="E248" s="4"/>
      <c r="F248" s="4"/>
      <c r="G248" s="4"/>
      <c r="H248" s="4"/>
      <c r="I248" s="4"/>
      <c r="J248" s="4"/>
    </row>
    <row r="249" spans="1:10">
      <c r="A249" s="4"/>
      <c r="B249" s="4"/>
      <c r="C249" s="4"/>
      <c r="D249" s="4"/>
      <c r="E249" s="4"/>
      <c r="F249" s="4"/>
      <c r="G249" s="4"/>
      <c r="H249" s="4"/>
      <c r="I249" s="4"/>
      <c r="J249" s="4"/>
    </row>
    <row r="250" spans="1:10">
      <c r="A250" s="4"/>
      <c r="B250" s="4"/>
      <c r="C250" s="4"/>
      <c r="D250" s="4"/>
      <c r="E250" s="4"/>
      <c r="F250" s="4"/>
      <c r="G250" s="4"/>
      <c r="H250" s="4"/>
      <c r="I250" s="4"/>
      <c r="J250" s="4"/>
    </row>
    <row r="251" spans="1:10">
      <c r="A251" s="4"/>
      <c r="B251" s="4"/>
      <c r="C251" s="4"/>
      <c r="D251" s="4"/>
      <c r="E251" s="4"/>
      <c r="F251" s="4"/>
      <c r="G251" s="4"/>
      <c r="H251" s="4"/>
      <c r="I251" s="4"/>
      <c r="J251" s="4"/>
    </row>
    <row r="252" spans="1:10">
      <c r="A252" s="4"/>
      <c r="B252" s="4"/>
      <c r="C252" s="4"/>
      <c r="D252" s="4"/>
      <c r="E252" s="4"/>
      <c r="F252" s="4"/>
      <c r="G252" s="4"/>
      <c r="H252" s="4"/>
      <c r="I252" s="4"/>
      <c r="J252" s="4"/>
    </row>
    <row r="253" spans="1:10">
      <c r="A253" s="4"/>
      <c r="B253" s="4"/>
      <c r="C253" s="4"/>
      <c r="D253" s="4"/>
      <c r="E253" s="4"/>
      <c r="F253" s="4"/>
      <c r="G253" s="4"/>
      <c r="H253" s="4"/>
      <c r="I253" s="4"/>
      <c r="J253" s="4"/>
    </row>
    <row r="254" spans="1:10">
      <c r="A254" s="4"/>
      <c r="B254" s="4"/>
      <c r="C254" s="4"/>
      <c r="D254" s="4"/>
      <c r="E254" s="4"/>
      <c r="F254" s="4"/>
      <c r="G254" s="4"/>
      <c r="H254" s="4"/>
      <c r="I254" s="4"/>
      <c r="J254" s="4"/>
    </row>
    <row r="255" spans="1:10">
      <c r="A255" s="4"/>
      <c r="B255" s="4"/>
      <c r="C255" s="4"/>
      <c r="D255" s="4"/>
      <c r="E255" s="4"/>
      <c r="F255" s="4"/>
      <c r="G255" s="4"/>
      <c r="H255" s="4"/>
      <c r="I255" s="4"/>
      <c r="J255" s="4"/>
    </row>
    <row r="256" spans="1:10">
      <c r="A256" s="4"/>
      <c r="B256" s="4"/>
      <c r="C256" s="4"/>
      <c r="D256" s="4"/>
      <c r="E256" s="4"/>
      <c r="F256" s="4"/>
      <c r="G256" s="4"/>
      <c r="H256" s="4"/>
      <c r="I256" s="4"/>
      <c r="J256" s="4"/>
    </row>
    <row r="257" spans="1:10">
      <c r="A257" s="4"/>
      <c r="B257" s="4"/>
      <c r="C257" s="4"/>
      <c r="D257" s="4"/>
      <c r="E257" s="4"/>
      <c r="F257" s="4"/>
      <c r="G257" s="4"/>
      <c r="H257" s="4"/>
      <c r="I257" s="4"/>
      <c r="J257" s="4"/>
    </row>
    <row r="258" spans="1:10">
      <c r="A258" s="4"/>
      <c r="B258" s="4"/>
      <c r="C258" s="4"/>
      <c r="D258" s="4"/>
      <c r="E258" s="4"/>
      <c r="F258" s="4"/>
      <c r="G258" s="4"/>
      <c r="H258" s="4"/>
      <c r="I258" s="4"/>
      <c r="J258" s="4"/>
    </row>
    <row r="259" spans="1:10">
      <c r="A259" s="4"/>
      <c r="B259" s="4"/>
      <c r="C259" s="4"/>
      <c r="D259" s="4"/>
      <c r="E259" s="4"/>
      <c r="F259" s="4"/>
      <c r="G259" s="4"/>
      <c r="H259" s="4"/>
      <c r="I259" s="4"/>
      <c r="J259" s="4"/>
    </row>
    <row r="260" spans="1:10">
      <c r="A260" s="4"/>
      <c r="B260" s="4"/>
      <c r="C260" s="4"/>
      <c r="D260" s="4"/>
      <c r="E260" s="4"/>
      <c r="F260" s="4"/>
      <c r="G260" s="4"/>
      <c r="H260" s="4"/>
      <c r="I260" s="4"/>
      <c r="J260" s="4"/>
    </row>
    <row r="261" spans="1:10">
      <c r="A261" s="4"/>
      <c r="B261" s="4"/>
      <c r="C261" s="4"/>
      <c r="D261" s="4"/>
      <c r="E261" s="4"/>
      <c r="F261" s="4"/>
      <c r="G261" s="4"/>
      <c r="H261" s="4"/>
      <c r="I261" s="4"/>
      <c r="J261" s="4"/>
    </row>
    <row r="262" spans="1:10">
      <c r="A262" s="4"/>
      <c r="B262" s="4"/>
      <c r="C262" s="4"/>
      <c r="D262" s="4"/>
      <c r="E262" s="4"/>
      <c r="F262" s="4"/>
      <c r="G262" s="4"/>
      <c r="H262" s="4"/>
      <c r="I262" s="4"/>
      <c r="J262" s="4"/>
    </row>
    <row r="263" spans="1:10">
      <c r="A263" s="4"/>
      <c r="B263" s="4"/>
      <c r="C263" s="4"/>
      <c r="D263" s="4"/>
      <c r="E263" s="4"/>
      <c r="F263" s="4"/>
      <c r="G263" s="4"/>
      <c r="H263" s="4"/>
      <c r="I263" s="4"/>
      <c r="J263" s="4"/>
    </row>
    <row r="264" spans="1:10">
      <c r="A264" s="4"/>
      <c r="B264" s="4"/>
      <c r="C264" s="4"/>
      <c r="D264" s="4"/>
      <c r="E264" s="4"/>
      <c r="F264" s="4"/>
      <c r="G264" s="4"/>
      <c r="H264" s="4"/>
      <c r="I264" s="4"/>
      <c r="J264" s="4"/>
    </row>
    <row r="265" spans="1:10">
      <c r="A265" s="4"/>
      <c r="B265" s="4"/>
      <c r="C265" s="4"/>
      <c r="D265" s="4"/>
      <c r="E265" s="4"/>
      <c r="F265" s="4"/>
      <c r="G265" s="4"/>
      <c r="H265" s="4"/>
      <c r="I265" s="4"/>
      <c r="J265" s="4"/>
    </row>
    <row r="266" spans="1:10">
      <c r="A266" s="4"/>
      <c r="B266" s="4"/>
      <c r="C266" s="4"/>
      <c r="D266" s="4"/>
      <c r="E266" s="4"/>
      <c r="F266" s="4"/>
      <c r="G266" s="4"/>
      <c r="H266" s="4"/>
      <c r="I266" s="4"/>
      <c r="J266" s="4"/>
    </row>
    <row r="267" spans="1:10">
      <c r="A267" s="4"/>
      <c r="B267" s="4"/>
      <c r="C267" s="4"/>
      <c r="D267" s="4"/>
      <c r="E267" s="4"/>
      <c r="F267" s="4"/>
      <c r="G267" s="4"/>
      <c r="H267" s="4"/>
      <c r="I267" s="4"/>
      <c r="J267" s="4"/>
    </row>
    <row r="268" spans="1:10">
      <c r="A268" s="4"/>
      <c r="B268" s="4"/>
      <c r="C268" s="4"/>
      <c r="D268" s="4"/>
      <c r="E268" s="4"/>
      <c r="F268" s="4"/>
      <c r="G268" s="4"/>
      <c r="H268" s="4"/>
      <c r="I268" s="4"/>
      <c r="J268" s="4"/>
    </row>
    <row r="269" spans="1:10">
      <c r="A269" s="4"/>
      <c r="B269" s="4"/>
      <c r="C269" s="4"/>
      <c r="D269" s="4"/>
      <c r="E269" s="4"/>
      <c r="F269" s="4"/>
      <c r="G269" s="4"/>
      <c r="H269" s="4"/>
      <c r="I269" s="4"/>
      <c r="J269" s="4"/>
    </row>
    <row r="270" spans="1:10">
      <c r="A270" s="4"/>
      <c r="B270" s="4"/>
      <c r="C270" s="4"/>
      <c r="D270" s="4"/>
      <c r="E270" s="4"/>
      <c r="F270" s="4"/>
      <c r="G270" s="4"/>
      <c r="H270" s="4"/>
      <c r="I270" s="4"/>
      <c r="J270" s="4"/>
    </row>
    <row r="271" spans="1:10">
      <c r="A271" s="4"/>
      <c r="B271" s="4"/>
      <c r="C271" s="4"/>
      <c r="D271" s="4"/>
      <c r="E271" s="4"/>
      <c r="F271" s="4"/>
      <c r="G271" s="4"/>
      <c r="H271" s="4"/>
      <c r="I271" s="4"/>
      <c r="J271" s="4"/>
    </row>
    <row r="272" spans="1:10">
      <c r="A272" s="4"/>
      <c r="B272" s="4"/>
      <c r="C272" s="4"/>
      <c r="D272" s="4"/>
      <c r="E272" s="4"/>
      <c r="F272" s="4"/>
      <c r="G272" s="4"/>
      <c r="H272" s="4"/>
      <c r="I272" s="4"/>
      <c r="J272" s="4"/>
    </row>
    <row r="273" spans="1:10">
      <c r="A273" s="4"/>
      <c r="B273" s="4"/>
      <c r="C273" s="4"/>
      <c r="D273" s="4"/>
      <c r="E273" s="4"/>
      <c r="F273" s="4"/>
      <c r="G273" s="4"/>
      <c r="H273" s="4"/>
      <c r="I273" s="4"/>
      <c r="J273" s="4"/>
    </row>
    <row r="274" spans="1:10">
      <c r="A274" s="4"/>
      <c r="B274" s="4"/>
      <c r="C274" s="4"/>
      <c r="D274" s="4"/>
      <c r="E274" s="4"/>
      <c r="F274" s="4"/>
      <c r="G274" s="4"/>
      <c r="H274" s="4"/>
      <c r="I274" s="4"/>
      <c r="J274" s="4"/>
    </row>
    <row r="275" spans="1:10">
      <c r="A275" s="4"/>
      <c r="B275" s="4"/>
      <c r="C275" s="4"/>
      <c r="D275" s="4"/>
      <c r="E275" s="4"/>
      <c r="F275" s="4"/>
      <c r="G275" s="4"/>
      <c r="H275" s="4"/>
      <c r="I275" s="4"/>
      <c r="J275" s="4"/>
    </row>
    <row r="276" spans="1:10">
      <c r="A276" s="4"/>
      <c r="B276" s="4"/>
      <c r="C276" s="4"/>
      <c r="D276" s="4"/>
      <c r="E276" s="4"/>
      <c r="F276" s="4"/>
      <c r="G276" s="4"/>
      <c r="H276" s="4"/>
      <c r="I276" s="4"/>
      <c r="J276" s="4"/>
    </row>
    <row r="277" spans="1:10">
      <c r="A277" s="4"/>
      <c r="B277" s="4"/>
      <c r="C277" s="4"/>
      <c r="D277" s="4"/>
      <c r="E277" s="4"/>
      <c r="F277" s="4"/>
      <c r="G277" s="4"/>
      <c r="H277" s="4"/>
      <c r="I277" s="4"/>
      <c r="J277" s="4"/>
    </row>
    <row r="278" spans="1:10">
      <c r="A278" s="4"/>
      <c r="B278" s="4"/>
      <c r="C278" s="4"/>
      <c r="D278" s="4"/>
      <c r="E278" s="4"/>
      <c r="F278" s="4"/>
      <c r="G278" s="4"/>
      <c r="H278" s="4"/>
      <c r="I278" s="4"/>
      <c r="J278" s="4"/>
    </row>
    <row r="279" spans="1:10">
      <c r="A279" s="4"/>
      <c r="B279" s="4"/>
      <c r="C279" s="4"/>
      <c r="D279" s="4"/>
      <c r="E279" s="4"/>
      <c r="F279" s="4"/>
      <c r="G279" s="4"/>
      <c r="H279" s="4"/>
      <c r="I279" s="4"/>
      <c r="J279" s="4"/>
    </row>
    <row r="280" spans="1:10">
      <c r="A280" s="4"/>
      <c r="B280" s="4"/>
      <c r="C280" s="4"/>
      <c r="D280" s="4"/>
      <c r="E280" s="4"/>
      <c r="F280" s="4"/>
      <c r="G280" s="4"/>
      <c r="H280" s="4"/>
      <c r="I280" s="4"/>
      <c r="J280" s="4"/>
    </row>
    <row r="281" spans="1:10">
      <c r="A281" s="4"/>
      <c r="B281" s="4"/>
      <c r="C281" s="4"/>
      <c r="D281" s="4"/>
      <c r="E281" s="4"/>
      <c r="F281" s="4"/>
      <c r="G281" s="4"/>
      <c r="H281" s="4"/>
      <c r="I281" s="4"/>
      <c r="J281" s="4"/>
    </row>
    <row r="282" spans="1:10">
      <c r="A282" s="4"/>
      <c r="B282" s="4"/>
      <c r="C282" s="4"/>
      <c r="D282" s="4"/>
      <c r="E282" s="4"/>
      <c r="F282" s="4"/>
      <c r="G282" s="4"/>
      <c r="H282" s="4"/>
      <c r="I282" s="4"/>
      <c r="J282" s="4"/>
    </row>
    <row r="283" spans="1:10">
      <c r="A283" s="4"/>
      <c r="B283" s="4"/>
      <c r="C283" s="4"/>
      <c r="D283" s="4"/>
      <c r="E283" s="4"/>
      <c r="F283" s="4"/>
      <c r="G283" s="4"/>
      <c r="H283" s="4"/>
      <c r="I283" s="4"/>
      <c r="J283" s="4"/>
    </row>
    <row r="284" spans="1:10">
      <c r="A284" s="4"/>
      <c r="B284" s="4"/>
      <c r="C284" s="4"/>
      <c r="D284" s="4"/>
      <c r="E284" s="4"/>
      <c r="F284" s="4"/>
      <c r="G284" s="4"/>
      <c r="H284" s="4"/>
      <c r="I284" s="4"/>
      <c r="J284" s="4"/>
    </row>
    <row r="285" spans="1:10">
      <c r="A285" s="4"/>
      <c r="B285" s="4"/>
      <c r="C285" s="4"/>
      <c r="D285" s="4"/>
      <c r="E285" s="4"/>
      <c r="F285" s="4"/>
      <c r="G285" s="4"/>
      <c r="H285" s="4"/>
      <c r="I285" s="4"/>
      <c r="J285" s="4"/>
    </row>
    <row r="286" spans="1:10">
      <c r="A286" s="4"/>
      <c r="B286" s="4"/>
      <c r="C286" s="4"/>
      <c r="D286" s="4"/>
      <c r="E286" s="4"/>
      <c r="F286" s="4"/>
      <c r="G286" s="4"/>
      <c r="H286" s="4"/>
      <c r="I286" s="4"/>
      <c r="J286" s="4"/>
    </row>
    <row r="287" spans="1:10">
      <c r="A287" s="4"/>
      <c r="B287" s="4"/>
      <c r="C287" s="4"/>
      <c r="D287" s="4"/>
      <c r="E287" s="4"/>
      <c r="F287" s="4"/>
      <c r="G287" s="4"/>
      <c r="H287" s="4"/>
      <c r="I287" s="4"/>
      <c r="J287" s="4"/>
    </row>
    <row r="288" spans="1:10">
      <c r="A288" s="4"/>
      <c r="B288" s="4"/>
      <c r="C288" s="4"/>
      <c r="D288" s="4"/>
      <c r="E288" s="4"/>
      <c r="F288" s="4"/>
      <c r="G288" s="4"/>
      <c r="H288" s="4"/>
      <c r="I288" s="4"/>
      <c r="J288" s="4"/>
    </row>
    <row r="289" spans="1:10">
      <c r="A289" s="4"/>
      <c r="B289" s="4"/>
      <c r="C289" s="4"/>
      <c r="D289" s="4"/>
      <c r="E289" s="4"/>
      <c r="F289" s="4"/>
      <c r="G289" s="4"/>
      <c r="H289" s="4"/>
      <c r="I289" s="4"/>
      <c r="J289" s="4"/>
    </row>
    <row r="290" spans="1:10">
      <c r="A290" s="4"/>
      <c r="B290" s="4"/>
      <c r="C290" s="4"/>
      <c r="D290" s="4"/>
      <c r="E290" s="4"/>
      <c r="F290" s="4"/>
      <c r="G290" s="4"/>
      <c r="H290" s="4"/>
      <c r="I290" s="4"/>
      <c r="J290" s="4"/>
    </row>
    <row r="291" spans="1:10">
      <c r="A291" s="4"/>
      <c r="B291" s="4"/>
      <c r="C291" s="4"/>
      <c r="D291" s="4"/>
      <c r="E291" s="4"/>
      <c r="F291" s="4"/>
      <c r="G291" s="4"/>
      <c r="H291" s="4"/>
      <c r="I291" s="4"/>
      <c r="J291" s="4"/>
    </row>
    <row r="292" spans="1:10">
      <c r="A292" s="4"/>
      <c r="B292" s="4"/>
      <c r="C292" s="4"/>
      <c r="D292" s="4"/>
      <c r="E292" s="4"/>
      <c r="F292" s="4"/>
      <c r="G292" s="4"/>
      <c r="H292" s="4"/>
      <c r="I292" s="4"/>
      <c r="J292" s="4"/>
    </row>
    <row r="293" spans="1:10">
      <c r="A293" s="4"/>
      <c r="B293" s="4"/>
      <c r="C293" s="4"/>
      <c r="D293" s="4"/>
      <c r="E293" s="4"/>
      <c r="F293" s="4"/>
      <c r="G293" s="4"/>
      <c r="H293" s="4"/>
      <c r="I293" s="4"/>
      <c r="J293" s="4"/>
    </row>
    <row r="294" spans="1:10">
      <c r="A294" s="4"/>
      <c r="B294" s="4"/>
      <c r="C294" s="4"/>
      <c r="D294" s="4"/>
      <c r="E294" s="4"/>
      <c r="F294" s="4"/>
      <c r="G294" s="4"/>
      <c r="H294" s="4"/>
      <c r="I294" s="4"/>
      <c r="J294" s="4"/>
    </row>
    <row r="295" spans="1:10">
      <c r="A295" s="4"/>
      <c r="B295" s="4"/>
      <c r="C295" s="4"/>
      <c r="D295" s="4"/>
      <c r="E295" s="4"/>
      <c r="F295" s="4"/>
      <c r="G295" s="4"/>
      <c r="H295" s="4"/>
      <c r="I295" s="4"/>
      <c r="J295" s="4"/>
    </row>
    <row r="296" spans="1:10">
      <c r="A296" s="4"/>
      <c r="B296" s="4"/>
      <c r="C296" s="4"/>
      <c r="D296" s="4"/>
      <c r="E296" s="4"/>
      <c r="F296" s="4"/>
      <c r="G296" s="4"/>
      <c r="H296" s="4"/>
      <c r="I296" s="4"/>
      <c r="J296" s="4"/>
    </row>
    <row r="297" spans="1:10">
      <c r="A297" s="4"/>
      <c r="B297" s="4"/>
      <c r="C297" s="4"/>
      <c r="D297" s="4"/>
      <c r="E297" s="4"/>
      <c r="F297" s="4"/>
      <c r="G297" s="4"/>
      <c r="H297" s="4"/>
      <c r="I297" s="4"/>
      <c r="J297" s="4"/>
    </row>
    <row r="298" spans="1:10">
      <c r="A298" s="4"/>
      <c r="B298" s="4"/>
      <c r="C298" s="4"/>
      <c r="D298" s="4"/>
      <c r="E298" s="4"/>
      <c r="F298" s="4"/>
      <c r="G298" s="4"/>
      <c r="H298" s="4"/>
      <c r="I298" s="4"/>
      <c r="J298" s="4"/>
    </row>
    <row r="299" spans="1:10">
      <c r="A299" s="4"/>
      <c r="B299" s="4"/>
      <c r="C299" s="4"/>
      <c r="D299" s="4"/>
      <c r="E299" s="4"/>
      <c r="F299" s="4"/>
      <c r="G299" s="4"/>
      <c r="H299" s="4"/>
      <c r="I299" s="4"/>
      <c r="J299" s="4"/>
    </row>
    <row r="300" spans="1:10">
      <c r="A300" s="4"/>
      <c r="B300" s="4"/>
      <c r="C300" s="4"/>
      <c r="D300" s="4"/>
      <c r="E300" s="4"/>
      <c r="F300" s="4"/>
      <c r="G300" s="4"/>
      <c r="H300" s="4"/>
      <c r="I300" s="4"/>
      <c r="J300" s="4"/>
    </row>
    <row r="301" spans="1:10">
      <c r="A301" s="4"/>
      <c r="B301" s="4"/>
      <c r="C301" s="4"/>
      <c r="D301" s="4"/>
      <c r="E301" s="4"/>
      <c r="F301" s="4"/>
      <c r="G301" s="4"/>
      <c r="H301" s="4"/>
      <c r="I301" s="4"/>
      <c r="J301" s="4"/>
    </row>
    <row r="302" spans="1:10">
      <c r="A302" s="4"/>
      <c r="B302" s="4"/>
      <c r="C302" s="4"/>
      <c r="D302" s="4"/>
      <c r="E302" s="4"/>
      <c r="F302" s="4"/>
      <c r="G302" s="4"/>
      <c r="H302" s="4"/>
      <c r="I302" s="4"/>
      <c r="J302" s="4"/>
    </row>
    <row r="303" spans="1:10">
      <c r="A303" s="4"/>
      <c r="B303" s="4"/>
      <c r="C303" s="4"/>
      <c r="D303" s="4"/>
      <c r="E303" s="4"/>
      <c r="F303" s="4"/>
      <c r="G303" s="4"/>
      <c r="H303" s="4"/>
      <c r="I303" s="4"/>
      <c r="J303" s="4"/>
    </row>
    <row r="304" spans="1:10">
      <c r="A304" s="4"/>
      <c r="B304" s="4"/>
      <c r="C304" s="4"/>
      <c r="D304" s="4"/>
      <c r="E304" s="4"/>
      <c r="F304" s="4"/>
      <c r="G304" s="4"/>
      <c r="H304" s="4"/>
      <c r="I304" s="4"/>
      <c r="J304" s="4"/>
    </row>
    <row r="305" spans="1:10">
      <c r="A305" s="4"/>
      <c r="B305" s="4"/>
      <c r="C305" s="4"/>
      <c r="D305" s="4"/>
      <c r="E305" s="4"/>
      <c r="F305" s="4"/>
      <c r="G305" s="4"/>
      <c r="H305" s="4"/>
      <c r="I305" s="4"/>
      <c r="J305" s="4"/>
    </row>
    <row r="306" spans="1:10">
      <c r="A306" s="4"/>
      <c r="B306" s="4"/>
      <c r="C306" s="4"/>
      <c r="D306" s="4"/>
      <c r="E306" s="4"/>
      <c r="F306" s="4"/>
      <c r="G306" s="4"/>
      <c r="H306" s="4"/>
      <c r="I306" s="4"/>
      <c r="J306" s="4"/>
    </row>
    <row r="307" spans="1:10">
      <c r="A307" s="4"/>
      <c r="B307" s="4"/>
      <c r="C307" s="4"/>
      <c r="D307" s="4"/>
      <c r="E307" s="4"/>
      <c r="F307" s="4"/>
      <c r="G307" s="4"/>
      <c r="H307" s="4"/>
      <c r="I307" s="4"/>
      <c r="J307" s="4"/>
    </row>
    <row r="308" spans="1:10">
      <c r="A308" s="4"/>
      <c r="B308" s="4"/>
      <c r="C308" s="4"/>
      <c r="D308" s="4"/>
      <c r="E308" s="4"/>
      <c r="F308" s="4"/>
      <c r="G308" s="4"/>
      <c r="H308" s="4"/>
      <c r="I308" s="4"/>
      <c r="J308" s="4"/>
    </row>
    <row r="309" spans="1:10">
      <c r="A309" s="4"/>
      <c r="B309" s="4"/>
      <c r="C309" s="4"/>
      <c r="D309" s="4"/>
      <c r="E309" s="4"/>
      <c r="F309" s="4"/>
      <c r="G309" s="4"/>
      <c r="H309" s="4"/>
      <c r="I309" s="4"/>
      <c r="J309" s="4"/>
    </row>
    <row r="310" spans="1:10">
      <c r="A310" s="4"/>
      <c r="B310" s="4"/>
      <c r="C310" s="4"/>
      <c r="D310" s="4"/>
      <c r="E310" s="4"/>
      <c r="F310" s="4"/>
      <c r="G310" s="4"/>
      <c r="H310" s="4"/>
      <c r="I310" s="4"/>
      <c r="J310" s="4"/>
    </row>
    <row r="311" spans="1:10">
      <c r="A311" s="4"/>
      <c r="B311" s="4"/>
      <c r="C311" s="4"/>
      <c r="D311" s="4"/>
      <c r="E311" s="4"/>
      <c r="F311" s="4"/>
      <c r="G311" s="4"/>
      <c r="H311" s="4"/>
      <c r="I311" s="4"/>
      <c r="J311" s="4"/>
    </row>
    <row r="312" spans="1:10">
      <c r="A312" s="4"/>
      <c r="B312" s="4"/>
      <c r="C312" s="4"/>
      <c r="D312" s="4"/>
      <c r="E312" s="4"/>
      <c r="F312" s="4"/>
      <c r="G312" s="4"/>
      <c r="H312" s="4"/>
      <c r="I312" s="4"/>
      <c r="J312" s="4"/>
    </row>
    <row r="313" spans="1:10">
      <c r="A313" s="4"/>
      <c r="B313" s="4"/>
      <c r="C313" s="4"/>
      <c r="D313" s="4"/>
      <c r="E313" s="4"/>
      <c r="F313" s="4"/>
      <c r="G313" s="4"/>
      <c r="H313" s="4"/>
      <c r="I313" s="4"/>
      <c r="J313" s="4"/>
    </row>
    <row r="314" spans="1:10">
      <c r="A314" s="4"/>
      <c r="B314" s="4"/>
      <c r="C314" s="4"/>
      <c r="D314" s="4"/>
      <c r="E314" s="4"/>
      <c r="F314" s="4"/>
      <c r="G314" s="4"/>
      <c r="H314" s="4"/>
      <c r="I314" s="4"/>
      <c r="J314" s="4"/>
    </row>
    <row r="315" spans="1:10">
      <c r="A315" s="4"/>
      <c r="B315" s="4"/>
      <c r="C315" s="4"/>
      <c r="D315" s="4"/>
      <c r="E315" s="4"/>
      <c r="F315" s="4"/>
      <c r="G315" s="4"/>
      <c r="H315" s="4"/>
      <c r="I315" s="4"/>
      <c r="J315" s="4"/>
    </row>
    <row r="316" spans="1:10">
      <c r="A316" s="4"/>
      <c r="B316" s="4"/>
      <c r="C316" s="4"/>
      <c r="D316" s="4"/>
      <c r="E316" s="4"/>
      <c r="F316" s="4"/>
      <c r="G316" s="4"/>
      <c r="H316" s="4"/>
      <c r="I316" s="4"/>
      <c r="J316" s="4"/>
    </row>
    <row r="317" spans="1:10">
      <c r="A317" s="4"/>
      <c r="B317" s="4"/>
      <c r="C317" s="4"/>
      <c r="D317" s="4"/>
      <c r="E317" s="4"/>
      <c r="F317" s="4"/>
      <c r="G317" s="4"/>
      <c r="H317" s="4"/>
      <c r="I317" s="4"/>
      <c r="J317" s="4"/>
    </row>
    <row r="318" spans="1:10">
      <c r="A318" s="4"/>
      <c r="B318" s="4"/>
      <c r="C318" s="4"/>
      <c r="D318" s="4"/>
      <c r="E318" s="4"/>
      <c r="F318" s="4"/>
      <c r="G318" s="4"/>
      <c r="H318" s="4"/>
      <c r="I318" s="4"/>
      <c r="J318" s="4"/>
    </row>
    <row r="319" spans="1:10">
      <c r="A319" s="4"/>
      <c r="B319" s="4"/>
      <c r="C319" s="4"/>
      <c r="D319" s="4"/>
      <c r="E319" s="4"/>
      <c r="F319" s="4"/>
      <c r="G319" s="4"/>
      <c r="H319" s="4"/>
      <c r="I319" s="4"/>
      <c r="J319" s="4"/>
    </row>
    <row r="320" spans="1:10">
      <c r="A320" s="4"/>
      <c r="B320" s="4"/>
      <c r="C320" s="4"/>
      <c r="D320" s="4"/>
      <c r="E320" s="4"/>
      <c r="F320" s="4"/>
      <c r="G320" s="4"/>
      <c r="H320" s="4"/>
      <c r="I320" s="4"/>
      <c r="J320" s="4"/>
    </row>
    <row r="321" spans="1:10">
      <c r="A321" s="4"/>
      <c r="B321" s="4"/>
      <c r="C321" s="4"/>
      <c r="D321" s="4"/>
      <c r="E321" s="4"/>
      <c r="F321" s="4"/>
      <c r="G321" s="4"/>
      <c r="H321" s="4"/>
      <c r="I321" s="4"/>
      <c r="J321" s="4"/>
    </row>
    <row r="322" spans="1:10">
      <c r="A322" s="4"/>
      <c r="B322" s="4"/>
      <c r="C322" s="4"/>
      <c r="D322" s="4"/>
      <c r="E322" s="4"/>
      <c r="F322" s="4"/>
      <c r="G322" s="4"/>
      <c r="H322" s="4"/>
      <c r="I322" s="4"/>
      <c r="J322" s="4"/>
    </row>
    <row r="323" spans="1:10">
      <c r="A323" s="4"/>
      <c r="B323" s="4"/>
      <c r="C323" s="4"/>
      <c r="D323" s="4"/>
      <c r="E323" s="4"/>
      <c r="F323" s="4"/>
      <c r="G323" s="4"/>
      <c r="H323" s="4"/>
      <c r="I323" s="4"/>
      <c r="J323" s="4"/>
    </row>
    <row r="324" spans="1:10">
      <c r="A324" s="4"/>
      <c r="B324" s="4"/>
      <c r="C324" s="4"/>
      <c r="D324" s="4"/>
      <c r="E324" s="4"/>
      <c r="F324" s="4"/>
      <c r="G324" s="4"/>
      <c r="H324" s="4"/>
      <c r="I324" s="4"/>
      <c r="J324" s="4"/>
    </row>
    <row r="325" spans="1:10">
      <c r="A325" s="4"/>
      <c r="B325" s="4"/>
      <c r="C325" s="4"/>
      <c r="D325" s="4"/>
      <c r="E325" s="4"/>
      <c r="F325" s="4"/>
      <c r="G325" s="4"/>
      <c r="H325" s="4"/>
      <c r="I325" s="4"/>
      <c r="J325" s="4"/>
    </row>
    <row r="326" spans="1:10">
      <c r="A326" s="4"/>
      <c r="B326" s="4"/>
      <c r="C326" s="4"/>
      <c r="D326" s="4"/>
      <c r="E326" s="4"/>
      <c r="F326" s="4"/>
      <c r="G326" s="4"/>
      <c r="H326" s="4"/>
      <c r="I326" s="4"/>
      <c r="J326" s="4"/>
    </row>
    <row r="327" spans="1:10">
      <c r="A327" s="4"/>
      <c r="B327" s="4"/>
      <c r="C327" s="4"/>
      <c r="D327" s="4"/>
      <c r="E327" s="4"/>
      <c r="F327" s="4"/>
      <c r="G327" s="4"/>
      <c r="H327" s="4"/>
      <c r="I327" s="4"/>
      <c r="J327" s="4"/>
    </row>
    <row r="328" spans="1:10">
      <c r="A328" s="4"/>
      <c r="B328" s="4"/>
      <c r="C328" s="4"/>
      <c r="D328" s="4"/>
      <c r="E328" s="4"/>
      <c r="F328" s="4"/>
      <c r="G328" s="4"/>
      <c r="H328" s="4"/>
      <c r="I328" s="4"/>
      <c r="J328" s="4"/>
    </row>
    <row r="329" spans="1:10">
      <c r="A329" s="4"/>
      <c r="B329" s="4"/>
      <c r="C329" s="4"/>
      <c r="D329" s="4"/>
      <c r="E329" s="4"/>
      <c r="F329" s="4"/>
      <c r="G329" s="4"/>
      <c r="H329" s="4"/>
      <c r="I329" s="4"/>
      <c r="J329" s="4"/>
    </row>
    <row r="330" spans="1:10">
      <c r="A330" s="4"/>
      <c r="B330" s="4"/>
      <c r="C330" s="4"/>
      <c r="D330" s="4"/>
      <c r="E330" s="4"/>
      <c r="F330" s="4"/>
      <c r="G330" s="4"/>
      <c r="H330" s="4"/>
      <c r="I330" s="4"/>
      <c r="J330" s="4"/>
    </row>
    <row r="331" spans="1:10">
      <c r="A331" s="4"/>
      <c r="B331" s="4"/>
      <c r="C331" s="4"/>
      <c r="D331" s="4"/>
      <c r="E331" s="4"/>
      <c r="F331" s="4"/>
      <c r="G331" s="4"/>
      <c r="H331" s="4"/>
      <c r="I331" s="4"/>
      <c r="J331" s="4"/>
    </row>
    <row r="332" spans="1:10">
      <c r="A332" s="4"/>
      <c r="B332" s="4"/>
      <c r="C332" s="4"/>
      <c r="D332" s="4"/>
      <c r="E332" s="4"/>
      <c r="F332" s="4"/>
      <c r="G332" s="4"/>
      <c r="H332" s="4"/>
      <c r="I332" s="4"/>
      <c r="J332" s="4"/>
    </row>
    <row r="333" spans="1:10">
      <c r="A333" s="4"/>
      <c r="B333" s="4"/>
      <c r="C333" s="4"/>
      <c r="D333" s="4"/>
      <c r="E333" s="4"/>
      <c r="F333" s="4"/>
      <c r="G333" s="4"/>
      <c r="H333" s="4"/>
      <c r="I333" s="4"/>
      <c r="J333" s="4"/>
    </row>
    <row r="334" spans="1:10">
      <c r="A334" s="4"/>
      <c r="B334" s="4"/>
      <c r="C334" s="4"/>
      <c r="D334" s="4"/>
      <c r="E334" s="4"/>
      <c r="F334" s="4"/>
      <c r="G334" s="4"/>
      <c r="H334" s="4"/>
      <c r="I334" s="4"/>
      <c r="J334" s="4"/>
    </row>
    <row r="335" spans="1:10">
      <c r="A335" s="4"/>
      <c r="B335" s="4"/>
      <c r="C335" s="4"/>
      <c r="D335" s="4"/>
      <c r="E335" s="4"/>
      <c r="F335" s="4"/>
      <c r="G335" s="4"/>
      <c r="H335" s="4"/>
      <c r="I335" s="4"/>
      <c r="J335" s="4"/>
    </row>
    <row r="336" spans="1:10">
      <c r="A336" s="4"/>
      <c r="B336" s="4"/>
      <c r="C336" s="4"/>
      <c r="D336" s="4"/>
      <c r="E336" s="4"/>
      <c r="F336" s="4"/>
      <c r="G336" s="4"/>
      <c r="H336" s="4"/>
      <c r="I336" s="4"/>
      <c r="J336" s="4"/>
    </row>
    <row r="337" spans="1:10">
      <c r="A337" s="4"/>
      <c r="B337" s="4"/>
      <c r="C337" s="4"/>
      <c r="D337" s="4"/>
      <c r="E337" s="4"/>
      <c r="F337" s="4"/>
      <c r="G337" s="4"/>
      <c r="H337" s="4"/>
      <c r="I337" s="4"/>
      <c r="J337" s="4"/>
    </row>
    <row r="338" spans="1:10">
      <c r="A338" s="4"/>
      <c r="B338" s="4"/>
      <c r="C338" s="4"/>
      <c r="D338" s="4"/>
      <c r="E338" s="4"/>
      <c r="F338" s="4"/>
      <c r="G338" s="4"/>
      <c r="H338" s="4"/>
      <c r="I338" s="4"/>
      <c r="J338" s="4"/>
    </row>
    <row r="339" spans="1:10">
      <c r="A339" s="4"/>
      <c r="B339" s="4"/>
      <c r="C339" s="4"/>
      <c r="D339" s="4"/>
      <c r="E339" s="4"/>
      <c r="F339" s="4"/>
      <c r="G339" s="4"/>
      <c r="H339" s="4"/>
      <c r="I339" s="4"/>
      <c r="J339" s="4"/>
    </row>
    <row r="340" spans="1:10">
      <c r="A340" s="4"/>
      <c r="B340" s="4"/>
      <c r="C340" s="4"/>
      <c r="D340" s="4"/>
      <c r="E340" s="4"/>
      <c r="F340" s="4"/>
      <c r="G340" s="4"/>
      <c r="H340" s="4"/>
      <c r="I340" s="4"/>
      <c r="J340" s="4"/>
    </row>
    <row r="341" spans="1:10">
      <c r="A341" s="4"/>
      <c r="B341" s="4"/>
      <c r="C341" s="4"/>
      <c r="D341" s="4"/>
      <c r="E341" s="4"/>
      <c r="F341" s="4"/>
      <c r="G341" s="4"/>
      <c r="H341" s="4"/>
      <c r="I341" s="4"/>
      <c r="J341" s="4"/>
    </row>
    <row r="342" spans="1:10">
      <c r="A342" s="4"/>
      <c r="B342" s="4"/>
      <c r="C342" s="4"/>
      <c r="D342" s="4"/>
      <c r="E342" s="4"/>
      <c r="F342" s="4"/>
      <c r="G342" s="4"/>
      <c r="H342" s="4"/>
      <c r="I342" s="4"/>
      <c r="J342" s="4"/>
    </row>
    <row r="343" spans="1:10">
      <c r="A343" s="4"/>
      <c r="B343" s="4"/>
      <c r="C343" s="4"/>
      <c r="D343" s="4"/>
      <c r="E343" s="4"/>
      <c r="F343" s="4"/>
      <c r="G343" s="4"/>
      <c r="H343" s="4"/>
      <c r="I343" s="4"/>
      <c r="J343" s="4"/>
    </row>
    <row r="344" spans="1:10">
      <c r="A344" s="4"/>
      <c r="B344" s="4"/>
      <c r="C344" s="4"/>
      <c r="D344" s="4"/>
      <c r="E344" s="4"/>
      <c r="F344" s="4"/>
      <c r="G344" s="4"/>
      <c r="H344" s="4"/>
      <c r="I344" s="4"/>
      <c r="J344" s="4"/>
    </row>
    <row r="345" spans="1:10">
      <c r="A345" s="4"/>
      <c r="B345" s="4"/>
      <c r="C345" s="4"/>
      <c r="D345" s="4"/>
      <c r="E345" s="4"/>
      <c r="F345" s="4"/>
      <c r="G345" s="4"/>
      <c r="H345" s="4"/>
      <c r="I345" s="4"/>
      <c r="J345" s="4"/>
    </row>
    <row r="346" spans="1:10">
      <c r="A346" s="4"/>
      <c r="B346" s="4"/>
      <c r="C346" s="4"/>
      <c r="D346" s="4"/>
      <c r="E346" s="4"/>
      <c r="F346" s="4"/>
      <c r="G346" s="4"/>
      <c r="H346" s="4"/>
      <c r="I346" s="4"/>
      <c r="J346" s="4"/>
    </row>
    <row r="347" spans="1:10">
      <c r="A347" s="4"/>
      <c r="B347" s="4"/>
      <c r="C347" s="4"/>
      <c r="D347" s="4"/>
      <c r="E347" s="4"/>
      <c r="F347" s="4"/>
      <c r="G347" s="4"/>
      <c r="H347" s="4"/>
      <c r="I347" s="4"/>
      <c r="J347" s="4"/>
    </row>
    <row r="348" spans="1:10">
      <c r="A348" s="4"/>
      <c r="B348" s="4"/>
      <c r="C348" s="4"/>
      <c r="D348" s="4"/>
      <c r="E348" s="4"/>
      <c r="F348" s="4"/>
      <c r="G348" s="4"/>
      <c r="H348" s="4"/>
      <c r="I348" s="4"/>
      <c r="J348" s="4"/>
    </row>
    <row r="349" spans="1:10">
      <c r="A349" s="4"/>
      <c r="B349" s="4"/>
      <c r="C349" s="4"/>
      <c r="D349" s="4"/>
      <c r="E349" s="4"/>
      <c r="F349" s="4"/>
      <c r="G349" s="4"/>
      <c r="H349" s="4"/>
      <c r="I349" s="4"/>
      <c r="J349" s="4"/>
    </row>
    <row r="350" spans="1:10">
      <c r="A350" s="4"/>
      <c r="B350" s="4"/>
      <c r="C350" s="4"/>
      <c r="D350" s="4"/>
      <c r="E350" s="4"/>
      <c r="F350" s="4"/>
      <c r="G350" s="4"/>
      <c r="H350" s="4"/>
      <c r="I350" s="4"/>
      <c r="J350" s="4"/>
    </row>
    <row r="351" spans="1:10">
      <c r="A351" s="4"/>
      <c r="B351" s="4"/>
      <c r="C351" s="4"/>
      <c r="D351" s="4"/>
      <c r="E351" s="4"/>
      <c r="F351" s="4"/>
      <c r="G351" s="4"/>
      <c r="H351" s="4"/>
      <c r="I351" s="4"/>
      <c r="J351" s="4"/>
    </row>
    <row r="352" spans="1:10">
      <c r="A352" s="4"/>
      <c r="B352" s="4"/>
      <c r="C352" s="4"/>
      <c r="D352" s="4"/>
      <c r="E352" s="4"/>
      <c r="F352" s="4"/>
      <c r="G352" s="4"/>
      <c r="H352" s="4"/>
      <c r="I352" s="4"/>
      <c r="J352" s="4"/>
    </row>
    <row r="353" spans="1:10">
      <c r="A353" s="4"/>
      <c r="B353" s="4"/>
      <c r="C353" s="4"/>
      <c r="D353" s="4"/>
      <c r="E353" s="4"/>
      <c r="F353" s="4"/>
      <c r="G353" s="4"/>
      <c r="H353" s="4"/>
      <c r="I353" s="4"/>
      <c r="J353" s="4"/>
    </row>
    <row r="354" spans="1:10">
      <c r="A354" s="4"/>
      <c r="B354" s="4"/>
      <c r="C354" s="4"/>
      <c r="D354" s="4"/>
      <c r="E354" s="4"/>
      <c r="F354" s="4"/>
      <c r="G354" s="4"/>
      <c r="H354" s="4"/>
      <c r="I354" s="4"/>
      <c r="J354" s="4"/>
    </row>
    <row r="355" spans="1:10">
      <c r="A355" s="4"/>
      <c r="B355" s="4"/>
      <c r="C355" s="4"/>
      <c r="D355" s="4"/>
      <c r="E355" s="4"/>
      <c r="F355" s="4"/>
      <c r="G355" s="4"/>
      <c r="H355" s="4"/>
      <c r="I355" s="4"/>
      <c r="J355" s="4"/>
    </row>
    <row r="356" spans="1:10">
      <c r="A356" s="4"/>
      <c r="B356" s="4"/>
      <c r="C356" s="4"/>
      <c r="D356" s="4"/>
      <c r="E356" s="4"/>
      <c r="F356" s="4"/>
      <c r="G356" s="4"/>
      <c r="H356" s="4"/>
      <c r="I356" s="4"/>
      <c r="J356" s="4"/>
    </row>
    <row r="357" spans="1:10">
      <c r="A357" s="4"/>
      <c r="B357" s="4"/>
      <c r="C357" s="4"/>
      <c r="D357" s="4"/>
      <c r="E357" s="4"/>
      <c r="F357" s="4"/>
      <c r="G357" s="4"/>
      <c r="H357" s="4"/>
      <c r="I357" s="4"/>
      <c r="J357" s="4"/>
    </row>
    <row r="358" spans="1:10">
      <c r="A358" s="4"/>
      <c r="B358" s="4"/>
      <c r="C358" s="4"/>
      <c r="D358" s="4"/>
      <c r="E358" s="4"/>
      <c r="F358" s="4"/>
      <c r="G358" s="4"/>
      <c r="H358" s="4"/>
      <c r="I358" s="4"/>
      <c r="J358" s="4"/>
    </row>
    <row r="359" spans="1:10">
      <c r="A359" s="4"/>
      <c r="B359" s="4"/>
      <c r="C359" s="4"/>
      <c r="D359" s="4"/>
      <c r="E359" s="4"/>
      <c r="F359" s="4"/>
      <c r="G359" s="4"/>
      <c r="H359" s="4"/>
      <c r="I359" s="4"/>
      <c r="J359" s="4"/>
    </row>
    <row r="360" spans="1:10">
      <c r="A360" s="4"/>
      <c r="B360" s="4"/>
      <c r="C360" s="4"/>
      <c r="D360" s="4"/>
      <c r="E360" s="4"/>
      <c r="F360" s="4"/>
      <c r="G360" s="4"/>
      <c r="H360" s="4"/>
      <c r="I360" s="4"/>
      <c r="J360" s="4"/>
    </row>
    <row r="361" spans="1:10">
      <c r="A361" s="4"/>
      <c r="B361" s="4"/>
      <c r="C361" s="4"/>
      <c r="D361" s="4"/>
      <c r="E361" s="4"/>
      <c r="F361" s="4"/>
      <c r="G361" s="4"/>
      <c r="H361" s="4"/>
      <c r="I361" s="4"/>
      <c r="J361" s="4"/>
    </row>
    <row r="362" spans="1:10">
      <c r="A362" s="4"/>
      <c r="B362" s="4"/>
      <c r="C362" s="4"/>
      <c r="D362" s="4"/>
      <c r="E362" s="4"/>
      <c r="F362" s="4"/>
      <c r="G362" s="4"/>
      <c r="H362" s="4"/>
      <c r="I362" s="4"/>
      <c r="J362" s="4"/>
    </row>
    <row r="363" spans="1:10">
      <c r="A363" s="4"/>
      <c r="B363" s="4"/>
      <c r="C363" s="4"/>
      <c r="D363" s="4"/>
      <c r="E363" s="4"/>
      <c r="F363" s="4"/>
      <c r="G363" s="4"/>
      <c r="H363" s="4"/>
      <c r="I363" s="4"/>
      <c r="J363" s="4"/>
    </row>
    <row r="364" spans="1:10">
      <c r="A364" s="4"/>
      <c r="B364" s="4"/>
      <c r="C364" s="4"/>
      <c r="D364" s="4"/>
      <c r="E364" s="4"/>
      <c r="F364" s="4"/>
      <c r="G364" s="4"/>
      <c r="H364" s="4"/>
      <c r="I364" s="4"/>
      <c r="J364" s="4"/>
    </row>
    <row r="365" spans="1:10">
      <c r="A365" s="4"/>
      <c r="B365" s="4"/>
      <c r="C365" s="4"/>
      <c r="D365" s="4"/>
      <c r="E365" s="4"/>
      <c r="F365" s="4"/>
      <c r="G365" s="4"/>
      <c r="H365" s="4"/>
      <c r="I365" s="4"/>
      <c r="J365" s="4"/>
    </row>
    <row r="366" spans="1:10">
      <c r="A366" s="4"/>
      <c r="B366" s="4"/>
      <c r="C366" s="4"/>
      <c r="D366" s="4"/>
      <c r="E366" s="4"/>
      <c r="F366" s="4"/>
      <c r="G366" s="4"/>
      <c r="H366" s="4"/>
      <c r="I366" s="4"/>
      <c r="J366" s="4"/>
    </row>
    <row r="367" spans="1:10">
      <c r="A367" s="4"/>
      <c r="B367" s="4"/>
      <c r="C367" s="4"/>
      <c r="D367" s="4"/>
      <c r="E367" s="4"/>
      <c r="F367" s="4"/>
      <c r="G367" s="4"/>
      <c r="H367" s="4"/>
      <c r="I367" s="4"/>
      <c r="J367" s="4"/>
    </row>
    <row r="368" spans="1:10">
      <c r="A368" s="4"/>
      <c r="B368" s="4"/>
      <c r="C368" s="4"/>
      <c r="D368" s="4"/>
      <c r="E368" s="4"/>
      <c r="F368" s="4"/>
      <c r="G368" s="4"/>
      <c r="H368" s="4"/>
      <c r="I368" s="4"/>
      <c r="J368" s="4"/>
    </row>
    <row r="369" spans="1:10">
      <c r="A369" s="4"/>
      <c r="B369" s="4"/>
      <c r="C369" s="4"/>
      <c r="D369" s="4"/>
      <c r="E369" s="4"/>
      <c r="F369" s="4"/>
      <c r="G369" s="4"/>
      <c r="H369" s="4"/>
      <c r="I369" s="4"/>
      <c r="J369" s="4"/>
    </row>
    <row r="370" spans="1:10">
      <c r="A370" s="4"/>
      <c r="B370" s="4"/>
      <c r="C370" s="4"/>
      <c r="D370" s="4"/>
      <c r="E370" s="4"/>
      <c r="F370" s="4"/>
      <c r="G370" s="4"/>
      <c r="H370" s="4"/>
      <c r="I370" s="4"/>
      <c r="J370" s="4"/>
    </row>
    <row r="371" spans="1:10">
      <c r="A371" s="4"/>
      <c r="B371" s="4"/>
      <c r="C371" s="4"/>
      <c r="D371" s="4"/>
      <c r="E371" s="4"/>
      <c r="F371" s="4"/>
      <c r="G371" s="4"/>
      <c r="H371" s="4"/>
      <c r="I371" s="4"/>
      <c r="J371" s="4"/>
    </row>
    <row r="372" spans="1:10">
      <c r="A372" s="4"/>
      <c r="B372" s="4"/>
      <c r="C372" s="4"/>
      <c r="D372" s="4"/>
      <c r="E372" s="4"/>
      <c r="F372" s="4"/>
      <c r="G372" s="4"/>
      <c r="H372" s="4"/>
      <c r="I372" s="4"/>
      <c r="J372" s="4"/>
    </row>
    <row r="373" spans="1:10">
      <c r="A373" s="4"/>
      <c r="B373" s="4"/>
      <c r="C373" s="4"/>
      <c r="D373" s="4"/>
      <c r="E373" s="4"/>
      <c r="F373" s="4"/>
      <c r="G373" s="4"/>
      <c r="H373" s="4"/>
      <c r="I373" s="4"/>
      <c r="J373" s="4"/>
    </row>
    <row r="374" spans="1:10">
      <c r="A374" s="4"/>
      <c r="B374" s="4"/>
      <c r="C374" s="4"/>
      <c r="D374" s="4"/>
      <c r="E374" s="4"/>
      <c r="F374" s="4"/>
      <c r="G374" s="4"/>
      <c r="H374" s="4"/>
      <c r="I374" s="4"/>
      <c r="J374" s="4"/>
    </row>
    <row r="375" spans="1:10">
      <c r="A375" s="4"/>
      <c r="B375" s="4"/>
      <c r="C375" s="4"/>
      <c r="D375" s="4"/>
      <c r="E375" s="4"/>
      <c r="F375" s="4"/>
      <c r="G375" s="4"/>
      <c r="H375" s="4"/>
      <c r="I375" s="4"/>
      <c r="J375" s="4"/>
    </row>
    <row r="376" spans="1:10">
      <c r="A376" s="4"/>
      <c r="B376" s="4"/>
      <c r="C376" s="4"/>
      <c r="D376" s="4"/>
      <c r="E376" s="4"/>
      <c r="F376" s="4"/>
      <c r="G376" s="4"/>
      <c r="H376" s="4"/>
      <c r="I376" s="4"/>
      <c r="J376" s="4"/>
    </row>
    <row r="377" spans="1:10">
      <c r="A377" s="4"/>
      <c r="B377" s="4"/>
      <c r="C377" s="4"/>
      <c r="D377" s="4"/>
      <c r="E377" s="4"/>
      <c r="F377" s="4"/>
      <c r="G377" s="4"/>
      <c r="H377" s="4"/>
      <c r="I377" s="4"/>
      <c r="J377" s="4"/>
    </row>
    <row r="378" spans="1:10">
      <c r="A378" s="4"/>
      <c r="B378" s="4"/>
      <c r="C378" s="4"/>
      <c r="D378" s="4"/>
      <c r="E378" s="4"/>
      <c r="F378" s="4"/>
      <c r="G378" s="4"/>
      <c r="H378" s="4"/>
      <c r="I378" s="4"/>
      <c r="J378" s="4"/>
    </row>
    <row r="379" spans="1:10">
      <c r="A379" s="4"/>
      <c r="B379" s="4"/>
      <c r="C379" s="4"/>
      <c r="D379" s="4"/>
      <c r="E379" s="4"/>
      <c r="F379" s="4"/>
      <c r="G379" s="4"/>
      <c r="H379" s="4"/>
      <c r="I379" s="4"/>
      <c r="J379" s="4"/>
    </row>
    <row r="380" spans="1:10">
      <c r="A380" s="4"/>
      <c r="B380" s="4"/>
      <c r="C380" s="4"/>
      <c r="D380" s="4"/>
      <c r="E380" s="4"/>
      <c r="F380" s="4"/>
      <c r="G380" s="4"/>
      <c r="H380" s="4"/>
      <c r="I380" s="4"/>
      <c r="J380" s="4"/>
    </row>
    <row r="381" spans="1:10">
      <c r="A381" s="4"/>
      <c r="B381" s="4"/>
      <c r="C381" s="4"/>
      <c r="D381" s="4"/>
      <c r="E381" s="4"/>
      <c r="F381" s="4"/>
      <c r="G381" s="4"/>
      <c r="H381" s="4"/>
      <c r="I381" s="4"/>
      <c r="J381" s="4"/>
    </row>
    <row r="382" spans="1:10">
      <c r="A382" s="4"/>
      <c r="B382" s="4"/>
      <c r="C382" s="4"/>
      <c r="D382" s="4"/>
      <c r="E382" s="4"/>
      <c r="F382" s="4"/>
      <c r="G382" s="4"/>
      <c r="H382" s="4"/>
      <c r="I382" s="4"/>
      <c r="J382" s="4"/>
    </row>
    <row r="383" spans="1:10">
      <c r="A383" s="4"/>
      <c r="B383" s="4"/>
      <c r="C383" s="4"/>
      <c r="D383" s="4"/>
      <c r="E383" s="4"/>
      <c r="F383" s="4"/>
      <c r="G383" s="4"/>
      <c r="H383" s="4"/>
      <c r="I383" s="4"/>
      <c r="J383" s="4"/>
    </row>
    <row r="384" spans="1:10">
      <c r="A384" s="4"/>
      <c r="B384" s="4"/>
      <c r="C384" s="4"/>
      <c r="D384" s="4"/>
      <c r="E384" s="4"/>
      <c r="F384" s="4"/>
      <c r="G384" s="4"/>
      <c r="H384" s="4"/>
      <c r="I384" s="4"/>
      <c r="J384" s="4"/>
    </row>
    <row r="385" spans="1:10">
      <c r="A385" s="4"/>
      <c r="B385" s="4"/>
      <c r="C385" s="4"/>
      <c r="D385" s="4"/>
      <c r="E385" s="4"/>
      <c r="F385" s="4"/>
      <c r="G385" s="4"/>
      <c r="H385" s="4"/>
      <c r="I385" s="4"/>
      <c r="J385" s="4"/>
    </row>
    <row r="386" spans="1:10">
      <c r="A386" s="4"/>
      <c r="B386" s="4"/>
      <c r="C386" s="4"/>
      <c r="D386" s="4"/>
      <c r="E386" s="4"/>
      <c r="F386" s="4"/>
      <c r="G386" s="4"/>
      <c r="H386" s="4"/>
      <c r="I386" s="4"/>
      <c r="J386" s="4"/>
    </row>
    <row r="387" spans="1:10">
      <c r="A387" s="4"/>
      <c r="B387" s="4"/>
      <c r="C387" s="4"/>
      <c r="D387" s="4"/>
      <c r="E387" s="4"/>
      <c r="F387" s="4"/>
      <c r="G387" s="4"/>
      <c r="H387" s="4"/>
      <c r="I387" s="4"/>
      <c r="J387" s="4"/>
    </row>
    <row r="388" spans="1:10">
      <c r="A388" s="4"/>
      <c r="B388" s="4"/>
      <c r="C388" s="4"/>
      <c r="D388" s="4"/>
      <c r="E388" s="4"/>
      <c r="F388" s="4"/>
      <c r="G388" s="4"/>
      <c r="H388" s="4"/>
      <c r="I388" s="4"/>
      <c r="J388" s="4"/>
    </row>
    <row r="389" spans="1:10">
      <c r="A389" s="4"/>
      <c r="B389" s="4"/>
      <c r="C389" s="4"/>
      <c r="D389" s="4"/>
      <c r="E389" s="4"/>
      <c r="F389" s="4"/>
      <c r="G389" s="4"/>
      <c r="H389" s="4"/>
      <c r="I389" s="4"/>
      <c r="J389" s="4"/>
    </row>
    <row r="390" spans="1:10">
      <c r="A390" s="4"/>
      <c r="B390" s="4"/>
      <c r="C390" s="4"/>
      <c r="D390" s="4"/>
      <c r="E390" s="4"/>
      <c r="F390" s="4"/>
      <c r="G390" s="4"/>
      <c r="H390" s="4"/>
      <c r="I390" s="4"/>
      <c r="J390" s="4"/>
    </row>
    <row r="391" spans="1:10">
      <c r="A391" s="4"/>
      <c r="B391" s="4"/>
      <c r="C391" s="4"/>
      <c r="D391" s="4"/>
      <c r="E391" s="4"/>
      <c r="F391" s="4"/>
      <c r="G391" s="4"/>
      <c r="H391" s="4"/>
      <c r="I391" s="4"/>
      <c r="J391" s="4"/>
    </row>
    <row r="392" spans="1:10">
      <c r="A392" s="4"/>
      <c r="B392" s="4"/>
      <c r="C392" s="4"/>
      <c r="D392" s="4"/>
      <c r="E392" s="4"/>
      <c r="F392" s="4"/>
      <c r="G392" s="4"/>
      <c r="H392" s="4"/>
      <c r="I392" s="4"/>
      <c r="J392" s="4"/>
    </row>
    <row r="393" spans="1:10">
      <c r="A393" s="4"/>
      <c r="B393" s="4"/>
      <c r="C393" s="4"/>
      <c r="D393" s="4"/>
      <c r="E393" s="4"/>
      <c r="F393" s="4"/>
      <c r="G393" s="4"/>
      <c r="H393" s="4"/>
      <c r="I393" s="4"/>
      <c r="J393" s="4"/>
    </row>
    <row r="394" spans="1:10">
      <c r="A394" s="4"/>
      <c r="B394" s="4"/>
      <c r="C394" s="4"/>
      <c r="D394" s="4"/>
      <c r="E394" s="4"/>
      <c r="F394" s="4"/>
      <c r="G394" s="4"/>
      <c r="H394" s="4"/>
      <c r="I394" s="4"/>
      <c r="J394" s="4"/>
    </row>
    <row r="395" spans="1:10">
      <c r="A395" s="4"/>
      <c r="B395" s="4"/>
      <c r="C395" s="4"/>
      <c r="D395" s="4"/>
      <c r="E395" s="4"/>
      <c r="F395" s="4"/>
      <c r="G395" s="4"/>
      <c r="H395" s="4"/>
      <c r="I395" s="4"/>
      <c r="J395" s="4"/>
    </row>
  </sheetData>
  <mergeCells count="8">
    <mergeCell ref="K3:M3"/>
    <mergeCell ref="A2:B2"/>
    <mergeCell ref="A3:A4"/>
    <mergeCell ref="B3:B4"/>
    <mergeCell ref="C3:C4"/>
    <mergeCell ref="D3:D4"/>
    <mergeCell ref="F3:I3"/>
    <mergeCell ref="J3:J4"/>
  </mergeCells>
  <conditionalFormatting sqref="F4 F2 F65:F64625">
    <cfRule type="cellIs" dxfId="8" priority="3" stopIfTrue="1" operator="notEqual">
      <formula>#REF!</formula>
    </cfRule>
  </conditionalFormatting>
  <conditionalFormatting sqref="B49:B51 B16 B23 B44 A37:B37 A32:B32 A7:B7">
    <cfRule type="cellIs" dxfId="7" priority="1" stopIfTrue="1" operator="equal">
      <formula>0</formula>
    </cfRule>
  </conditionalFormatting>
  <pageMargins left="0.39" right="0.16" top="0.35" bottom="0.34" header="0.16" footer="0.17"/>
  <pageSetup paperSize="9" scale="66" fitToHeight="5" orientation="landscape" verticalDpi="200" r:id="rId1"/>
  <headerFooter alignWithMargins="0">
    <oddHeader>&amp;L&amp;F&amp;C&amp;A&amp;R&amp;D</oddHeader>
    <oddFooter>&amp;C&amp;P</oddFooter>
  </headerFooter>
</worksheet>
</file>

<file path=xl/worksheets/sheet14.xml><?xml version="1.0" encoding="utf-8"?>
<worksheet xmlns="http://schemas.openxmlformats.org/spreadsheetml/2006/main" xmlns:r="http://schemas.openxmlformats.org/officeDocument/2006/relationships">
  <sheetPr codeName="Sheet9">
    <tabColor rgb="FF00B050"/>
  </sheetPr>
  <dimension ref="B1:S75"/>
  <sheetViews>
    <sheetView showZeros="0" topLeftCell="A4" zoomScale="85" zoomScaleNormal="85" zoomScaleSheetLayoutView="100" workbookViewId="0">
      <selection activeCell="A84" sqref="A84"/>
    </sheetView>
  </sheetViews>
  <sheetFormatPr defaultColWidth="10.28515625" defaultRowHeight="12.75"/>
  <cols>
    <col min="1" max="3" width="10.28515625" style="617"/>
    <col min="4" max="4" width="10.28515625" style="620"/>
    <col min="5" max="6" width="10.28515625" style="619"/>
    <col min="7" max="17" width="10.28515625" style="618"/>
    <col min="18" max="18" width="11" style="617" hidden="1" customWidth="1"/>
    <col min="19" max="19" width="0" style="617" hidden="1" customWidth="1"/>
    <col min="20" max="16384" width="10.28515625" style="617"/>
  </cols>
  <sheetData>
    <row r="1" spans="2:19" ht="20.25">
      <c r="B1" s="2058" t="s">
        <v>439</v>
      </c>
      <c r="C1" s="2058"/>
      <c r="D1" s="2058"/>
      <c r="E1" s="2058"/>
      <c r="F1" s="2058"/>
      <c r="G1" s="2058"/>
      <c r="H1" s="2058"/>
      <c r="I1" s="2058"/>
      <c r="J1" s="2058"/>
      <c r="K1" s="2058"/>
      <c r="L1" s="2058"/>
      <c r="M1" s="2058"/>
      <c r="N1" s="2058"/>
      <c r="O1" s="2058"/>
      <c r="P1" s="2058"/>
      <c r="Q1" s="2058"/>
    </row>
    <row r="2" spans="2:19" s="671" customFormat="1">
      <c r="B2" s="2059" t="s">
        <v>1000</v>
      </c>
      <c r="C2" s="2059"/>
      <c r="D2" s="2059"/>
      <c r="E2" s="2059"/>
      <c r="F2" s="2059"/>
      <c r="G2" s="2059"/>
      <c r="H2" s="2059"/>
      <c r="I2" s="2059"/>
      <c r="J2" s="2059"/>
      <c r="K2" s="2059"/>
      <c r="L2" s="2059"/>
      <c r="M2" s="2059"/>
      <c r="N2" s="2059"/>
      <c r="O2" s="2059"/>
      <c r="P2" s="2059"/>
      <c r="Q2" s="2059"/>
    </row>
    <row r="3" spans="2:19" ht="18">
      <c r="B3" s="2060" t="str">
        <f>"GREEN BOOK (REVISED) "&amp;S5</f>
        <v>GREEN BOOK (REVISED) MAY'13</v>
      </c>
      <c r="C3" s="2060"/>
      <c r="D3" s="2060"/>
      <c r="E3" s="2060"/>
      <c r="F3" s="2060"/>
      <c r="G3" s="2060"/>
      <c r="H3" s="2060"/>
      <c r="I3" s="2060"/>
      <c r="J3" s="2060"/>
      <c r="K3" s="2060"/>
      <c r="L3" s="2060"/>
      <c r="M3" s="2060"/>
      <c r="N3" s="2060"/>
      <c r="O3" s="2060"/>
      <c r="P3" s="2060"/>
      <c r="Q3" s="2060"/>
    </row>
    <row r="4" spans="2:19" ht="15" customHeight="1">
      <c r="B4" s="1126"/>
      <c r="C4" s="1126"/>
      <c r="D4" s="1126"/>
      <c r="E4" s="676"/>
      <c r="F4" s="676"/>
      <c r="G4" s="1101"/>
      <c r="H4" s="1101"/>
      <c r="I4" s="1101"/>
      <c r="J4" s="1101"/>
      <c r="K4" s="1101"/>
      <c r="L4" s="1101"/>
      <c r="M4" s="1101"/>
      <c r="N4" s="1126"/>
    </row>
    <row r="5" spans="2:19" ht="15.75" customHeight="1">
      <c r="B5" s="1126"/>
      <c r="C5" s="1126"/>
      <c r="D5" s="1126"/>
      <c r="E5" s="676"/>
      <c r="F5" s="676"/>
      <c r="G5" s="619"/>
      <c r="H5" s="619"/>
      <c r="I5" s="619"/>
      <c r="J5" s="619"/>
      <c r="K5" s="619"/>
      <c r="L5" s="619"/>
      <c r="M5" s="619"/>
      <c r="N5" s="1126"/>
      <c r="S5" s="617" t="s">
        <v>1301</v>
      </c>
    </row>
    <row r="6" spans="2:19" s="671" customFormat="1" ht="41.25" customHeight="1">
      <c r="D6" s="672">
        <f>D74</f>
        <v>0.1144</v>
      </c>
      <c r="E6" s="675"/>
      <c r="F6" s="672">
        <f>F74</f>
        <v>-1.2795947055732511E-2</v>
      </c>
      <c r="G6" s="674"/>
      <c r="H6" s="674"/>
      <c r="I6" s="674"/>
      <c r="J6" s="674"/>
      <c r="K6" s="674"/>
      <c r="L6" s="674"/>
      <c r="M6" s="674"/>
      <c r="N6" s="673"/>
      <c r="O6" s="672">
        <f>O74</f>
        <v>0.16181505570982185</v>
      </c>
      <c r="P6" s="673"/>
      <c r="Q6" s="672">
        <f>Q74</f>
        <v>1.9323987620775387E-2</v>
      </c>
    </row>
    <row r="7" spans="2:19" s="665" customFormat="1" ht="38.25">
      <c r="B7" s="666" t="s">
        <v>492</v>
      </c>
      <c r="C7" s="666" t="s">
        <v>2</v>
      </c>
      <c r="D7" s="670" t="s">
        <v>999</v>
      </c>
      <c r="E7" s="669" t="s">
        <v>1299</v>
      </c>
      <c r="F7" s="669" t="s">
        <v>1302</v>
      </c>
      <c r="G7" s="668">
        <v>41438</v>
      </c>
      <c r="H7" s="668">
        <v>41468</v>
      </c>
      <c r="I7" s="668">
        <v>41487</v>
      </c>
      <c r="J7" s="668">
        <v>41518</v>
      </c>
      <c r="K7" s="668">
        <v>41548</v>
      </c>
      <c r="L7" s="668">
        <v>41579</v>
      </c>
      <c r="M7" s="668">
        <v>41609</v>
      </c>
      <c r="N7" s="667" t="s">
        <v>998</v>
      </c>
      <c r="O7" s="666" t="s">
        <v>997</v>
      </c>
      <c r="P7" s="666" t="s">
        <v>996</v>
      </c>
      <c r="Q7" s="666" t="s">
        <v>995</v>
      </c>
    </row>
    <row r="8" spans="2:19">
      <c r="B8" s="641"/>
      <c r="C8" s="641"/>
      <c r="D8" s="634"/>
      <c r="E8" s="664"/>
      <c r="N8" s="661"/>
      <c r="O8" s="661"/>
      <c r="P8" s="661"/>
      <c r="Q8" s="661"/>
    </row>
    <row r="9" spans="2:19">
      <c r="B9" s="641" t="s">
        <v>458</v>
      </c>
      <c r="C9" s="654" t="s">
        <v>994</v>
      </c>
      <c r="D9" s="650"/>
      <c r="E9" s="636">
        <v>4514.2814899999994</v>
      </c>
      <c r="F9" s="636"/>
      <c r="G9" s="636">
        <v>186.69315709999992</v>
      </c>
      <c r="H9" s="636">
        <v>180.49079859999995</v>
      </c>
      <c r="I9" s="636">
        <v>183.74219668900002</v>
      </c>
      <c r="J9" s="636">
        <v>184.1982154422</v>
      </c>
      <c r="K9" s="636">
        <v>122.28776313000002</v>
      </c>
      <c r="L9" s="636">
        <v>56.669350712200014</v>
      </c>
      <c r="M9" s="636">
        <v>16.953121294000006</v>
      </c>
      <c r="N9" s="636">
        <f>SUM(G9:M9)</f>
        <v>931.03460296739979</v>
      </c>
      <c r="O9" s="661"/>
      <c r="P9" s="635">
        <f>N9+E9</f>
        <v>5445.3160929673995</v>
      </c>
      <c r="Q9" s="661"/>
      <c r="R9" s="1102">
        <f>+P9*100000</f>
        <v>544531609.29673994</v>
      </c>
      <c r="S9" s="1109">
        <f>+R9/100000</f>
        <v>5445.3160929673995</v>
      </c>
    </row>
    <row r="10" spans="2:19">
      <c r="B10" s="641"/>
      <c r="C10" s="651" t="s">
        <v>993</v>
      </c>
      <c r="D10" s="650"/>
      <c r="E10" s="636"/>
      <c r="F10" s="636"/>
      <c r="G10" s="636"/>
      <c r="H10" s="636"/>
      <c r="I10" s="636"/>
      <c r="J10" s="636"/>
      <c r="K10" s="636"/>
      <c r="L10" s="636"/>
      <c r="M10" s="636"/>
      <c r="N10" s="636"/>
      <c r="O10" s="661"/>
      <c r="P10" s="635"/>
      <c r="Q10" s="661"/>
      <c r="S10" s="1109"/>
    </row>
    <row r="11" spans="2:19" s="621" customFormat="1">
      <c r="B11" s="627"/>
      <c r="C11" s="628" t="s">
        <v>10</v>
      </c>
      <c r="D11" s="657"/>
      <c r="E11" s="655">
        <f>E9-E10</f>
        <v>4514.2814899999994</v>
      </c>
      <c r="F11" s="655"/>
      <c r="G11" s="655">
        <f t="shared" ref="G11:N11" si="0">G9-G10</f>
        <v>186.69315709999992</v>
      </c>
      <c r="H11" s="655">
        <f t="shared" si="0"/>
        <v>180.49079859999995</v>
      </c>
      <c r="I11" s="655">
        <f t="shared" si="0"/>
        <v>183.74219668900002</v>
      </c>
      <c r="J11" s="655">
        <f t="shared" si="0"/>
        <v>184.1982154422</v>
      </c>
      <c r="K11" s="655">
        <f t="shared" si="0"/>
        <v>122.28776313000002</v>
      </c>
      <c r="L11" s="655">
        <f t="shared" si="0"/>
        <v>56.669350712200014</v>
      </c>
      <c r="M11" s="655">
        <f t="shared" si="0"/>
        <v>16.953121294000006</v>
      </c>
      <c r="N11" s="655">
        <f t="shared" si="0"/>
        <v>931.03460296739979</v>
      </c>
      <c r="O11" s="663"/>
      <c r="P11" s="655">
        <f>P9-P10</f>
        <v>5445.3160929673995</v>
      </c>
      <c r="Q11" s="663"/>
      <c r="S11" s="1110"/>
    </row>
    <row r="12" spans="2:19">
      <c r="B12" s="641"/>
      <c r="C12" s="654" t="s">
        <v>1298</v>
      </c>
      <c r="D12" s="650"/>
      <c r="E12" s="636">
        <v>949.16784810000001</v>
      </c>
      <c r="F12" s="662">
        <f>+E12/$E$11</f>
        <v>0.2102588972802403</v>
      </c>
      <c r="G12" s="636">
        <f t="shared" ref="G12:M12" si="1">+G11*0.33</f>
        <v>61.608741842999976</v>
      </c>
      <c r="H12" s="636">
        <f>+H11*0.33</f>
        <v>59.561963537999986</v>
      </c>
      <c r="I12" s="636">
        <f t="shared" si="1"/>
        <v>60.634924907370014</v>
      </c>
      <c r="J12" s="636">
        <f t="shared" si="1"/>
        <v>60.785411095926001</v>
      </c>
      <c r="K12" s="636">
        <f t="shared" si="1"/>
        <v>40.35496183290001</v>
      </c>
      <c r="L12" s="636">
        <f t="shared" si="1"/>
        <v>18.700885735026006</v>
      </c>
      <c r="M12" s="636">
        <f t="shared" si="1"/>
        <v>5.594530027020002</v>
      </c>
      <c r="N12" s="636">
        <f>SUM(G12:M12)</f>
        <v>307.24141897924204</v>
      </c>
      <c r="O12" s="661"/>
      <c r="P12" s="635">
        <f>N12+E12</f>
        <v>1256.409267079242</v>
      </c>
      <c r="Q12" s="661"/>
      <c r="R12" s="652"/>
      <c r="S12" s="1109"/>
    </row>
    <row r="13" spans="2:19">
      <c r="B13" s="641"/>
      <c r="C13" s="654" t="s">
        <v>992</v>
      </c>
      <c r="D13" s="650"/>
      <c r="E13" s="636">
        <v>250.83220581771999</v>
      </c>
      <c r="F13" s="662">
        <f>+E13/$E$11</f>
        <v>5.5564148220123517E-2</v>
      </c>
      <c r="G13" s="636">
        <f t="shared" ref="G13:M13" si="2">G11*4.944%</f>
        <v>9.2301096870239956</v>
      </c>
      <c r="H13" s="636">
        <f t="shared" si="2"/>
        <v>8.9234650827839967</v>
      </c>
      <c r="I13" s="636">
        <f t="shared" si="2"/>
        <v>9.0842142043041605</v>
      </c>
      <c r="J13" s="636">
        <f t="shared" si="2"/>
        <v>9.106759771462368</v>
      </c>
      <c r="K13" s="636">
        <f t="shared" si="2"/>
        <v>6.0459070091472009</v>
      </c>
      <c r="L13" s="636">
        <f t="shared" si="2"/>
        <v>2.8017326992111684</v>
      </c>
      <c r="M13" s="636">
        <f t="shared" si="2"/>
        <v>0.83816231677536024</v>
      </c>
      <c r="N13" s="636">
        <f>SUM(G13:M13)</f>
        <v>46.030350770708246</v>
      </c>
      <c r="O13" s="661"/>
      <c r="P13" s="635">
        <f>N13+E13</f>
        <v>296.86255658842822</v>
      </c>
      <c r="Q13" s="661"/>
      <c r="R13" s="617">
        <v>8340176.5</v>
      </c>
      <c r="S13" s="1109">
        <f>+R13/100000</f>
        <v>83.401764999999997</v>
      </c>
    </row>
    <row r="14" spans="2:19">
      <c r="B14" s="641"/>
      <c r="C14" s="654" t="s">
        <v>991</v>
      </c>
      <c r="D14" s="650"/>
      <c r="E14" s="636">
        <v>44</v>
      </c>
      <c r="F14" s="662">
        <f>+E14/$E$11</f>
        <v>9.7468445637403107E-3</v>
      </c>
      <c r="G14" s="636">
        <v>2</v>
      </c>
      <c r="H14" s="636">
        <v>2</v>
      </c>
      <c r="I14" s="636">
        <v>2</v>
      </c>
      <c r="J14" s="636">
        <v>2</v>
      </c>
      <c r="K14" s="636">
        <v>2</v>
      </c>
      <c r="L14" s="636">
        <v>2</v>
      </c>
      <c r="M14" s="636">
        <v>2</v>
      </c>
      <c r="N14" s="636">
        <f>SUM(G14:M14)</f>
        <v>14</v>
      </c>
      <c r="O14" s="661"/>
      <c r="P14" s="635">
        <f>N14+E14</f>
        <v>58</v>
      </c>
      <c r="Q14" s="661"/>
      <c r="R14" s="617">
        <f>+R13+E9*100000</f>
        <v>459768325.49999994</v>
      </c>
      <c r="S14" s="1111">
        <f>+S13+E9</f>
        <v>4597.683254999999</v>
      </c>
    </row>
    <row r="15" spans="2:19">
      <c r="B15" s="641"/>
      <c r="C15" s="654" t="s">
        <v>990</v>
      </c>
      <c r="D15" s="650"/>
      <c r="E15" s="636">
        <v>1.29</v>
      </c>
      <c r="F15" s="662">
        <f>+E15/$E$11</f>
        <v>2.8575976107329544E-4</v>
      </c>
      <c r="G15" s="636"/>
      <c r="H15" s="636"/>
      <c r="I15" s="636"/>
      <c r="J15" s="636"/>
      <c r="K15" s="636"/>
      <c r="L15" s="636"/>
      <c r="M15" s="636"/>
      <c r="N15" s="636">
        <f>SUM(G15:H15)</f>
        <v>0</v>
      </c>
      <c r="O15" s="661"/>
      <c r="P15" s="635">
        <f>N15+E15</f>
        <v>1.29</v>
      </c>
      <c r="Q15" s="661"/>
      <c r="R15" s="1102">
        <f>+R9-R14</f>
        <v>84763283.796739995</v>
      </c>
    </row>
    <row r="16" spans="2:19" s="621" customFormat="1">
      <c r="B16" s="627"/>
      <c r="C16" s="628" t="s">
        <v>989</v>
      </c>
      <c r="D16" s="657">
        <v>1</v>
      </c>
      <c r="E16" s="655">
        <f>SUM(E11:E15)</f>
        <v>5759.5715439177193</v>
      </c>
      <c r="F16" s="656"/>
      <c r="G16" s="655">
        <f t="shared" ref="G16:M16" si="3">SUM(G11:G15)</f>
        <v>259.53200863002388</v>
      </c>
      <c r="H16" s="655">
        <f t="shared" si="3"/>
        <v>250.97622722078393</v>
      </c>
      <c r="I16" s="655">
        <f t="shared" si="3"/>
        <v>255.46133580067419</v>
      </c>
      <c r="J16" s="655">
        <f t="shared" si="3"/>
        <v>256.09038630958838</v>
      </c>
      <c r="K16" s="655">
        <f t="shared" si="3"/>
        <v>170.68863197204723</v>
      </c>
      <c r="L16" s="655">
        <f t="shared" si="3"/>
        <v>80.171969146437192</v>
      </c>
      <c r="M16" s="655">
        <f t="shared" si="3"/>
        <v>25.385813637795369</v>
      </c>
      <c r="N16" s="655">
        <f>SUM(N11:N15)</f>
        <v>1298.3063727173501</v>
      </c>
      <c r="O16" s="622">
        <f t="shared" ref="O16:O73" si="4">N16/N$16</f>
        <v>1</v>
      </c>
      <c r="P16" s="623">
        <f>N16+E16</f>
        <v>7057.8779166350696</v>
      </c>
      <c r="Q16" s="622">
        <f>P16/P$16</f>
        <v>1</v>
      </c>
      <c r="R16" s="660"/>
    </row>
    <row r="17" spans="2:18">
      <c r="B17" s="641" t="s">
        <v>487</v>
      </c>
      <c r="C17" s="654" t="s">
        <v>988</v>
      </c>
      <c r="D17" s="650"/>
      <c r="E17" s="636"/>
      <c r="F17" s="638">
        <v>0</v>
      </c>
      <c r="G17" s="659"/>
      <c r="H17" s="659"/>
      <c r="I17" s="659"/>
      <c r="J17" s="659"/>
      <c r="K17" s="659"/>
      <c r="L17" s="659"/>
      <c r="M17" s="659"/>
      <c r="N17" s="636"/>
      <c r="O17" s="634">
        <f>N17/N$16</f>
        <v>0</v>
      </c>
      <c r="P17" s="635"/>
      <c r="Q17" s="634">
        <f t="shared" ref="Q17:Q28" si="5">P17/P$16</f>
        <v>0</v>
      </c>
      <c r="R17" s="652">
        <f>+R14/R9</f>
        <v>0.84433725728757714</v>
      </c>
    </row>
    <row r="18" spans="2:18">
      <c r="B18" s="641"/>
      <c r="C18" s="651" t="s">
        <v>987</v>
      </c>
      <c r="D18" s="658">
        <f>4.20300604006501/100</f>
        <v>4.2030060400650104E-2</v>
      </c>
      <c r="E18" s="636">
        <v>250.83220581771999</v>
      </c>
      <c r="F18" s="638">
        <f>+E18/E$16</f>
        <v>4.3550497446742602E-2</v>
      </c>
      <c r="G18" s="636">
        <f t="shared" ref="G18:M18" si="6">G11*4.944%</f>
        <v>9.2301096870239956</v>
      </c>
      <c r="H18" s="636">
        <f t="shared" si="6"/>
        <v>8.9234650827839967</v>
      </c>
      <c r="I18" s="636">
        <f t="shared" si="6"/>
        <v>9.0842142043041605</v>
      </c>
      <c r="J18" s="636">
        <f t="shared" si="6"/>
        <v>9.106759771462368</v>
      </c>
      <c r="K18" s="636">
        <f t="shared" si="6"/>
        <v>6.0459070091472009</v>
      </c>
      <c r="L18" s="636">
        <f t="shared" si="6"/>
        <v>2.8017326992111684</v>
      </c>
      <c r="M18" s="636">
        <f t="shared" si="6"/>
        <v>0.83816231677536024</v>
      </c>
      <c r="N18" s="636">
        <f>SUM(G18:M18)</f>
        <v>46.030350770708246</v>
      </c>
      <c r="O18" s="634">
        <f>N18/N$16</f>
        <v>3.5454151452994027E-2</v>
      </c>
      <c r="P18" s="635">
        <f>N18+E18</f>
        <v>296.86255658842822</v>
      </c>
      <c r="Q18" s="634">
        <f t="shared" si="5"/>
        <v>4.2061163439613747E-2</v>
      </c>
    </row>
    <row r="19" spans="2:18">
      <c r="B19" s="641"/>
      <c r="C19" s="651" t="s">
        <v>986</v>
      </c>
      <c r="D19" s="650">
        <f>(204.673339473355/100)%</f>
        <v>2.0467333947335499E-2</v>
      </c>
      <c r="E19" s="636">
        <v>98.822569790236003</v>
      </c>
      <c r="F19" s="638">
        <f>+E19/E$16</f>
        <v>1.7157972435396799E-2</v>
      </c>
      <c r="G19" s="636">
        <f t="shared" ref="G19:M19" si="7">G11*2%</f>
        <v>3.7338631419999984</v>
      </c>
      <c r="H19" s="636">
        <f t="shared" si="7"/>
        <v>3.6098159719999989</v>
      </c>
      <c r="I19" s="636">
        <f t="shared" si="7"/>
        <v>3.6748439337800005</v>
      </c>
      <c r="J19" s="636">
        <f t="shared" si="7"/>
        <v>3.6839643088440002</v>
      </c>
      <c r="K19" s="636">
        <f t="shared" si="7"/>
        <v>2.4457552626000005</v>
      </c>
      <c r="L19" s="636">
        <f t="shared" si="7"/>
        <v>1.1333870142440003</v>
      </c>
      <c r="M19" s="636">
        <f t="shared" si="7"/>
        <v>0.33906242588000013</v>
      </c>
      <c r="N19" s="636">
        <f>SUM(G19:M19)</f>
        <v>18.620692059348002</v>
      </c>
      <c r="O19" s="634">
        <f>N19/N$16</f>
        <v>1.434229427710115E-2</v>
      </c>
      <c r="P19" s="635">
        <f>N19+E19</f>
        <v>117.443261849584</v>
      </c>
      <c r="Q19" s="634">
        <f t="shared" si="5"/>
        <v>1.6640024556499631E-2</v>
      </c>
      <c r="R19" s="617">
        <f>+R15/23*31</f>
        <v>114246165.11734521</v>
      </c>
    </row>
    <row r="20" spans="2:18">
      <c r="B20" s="641"/>
      <c r="C20" s="651" t="s">
        <v>1296</v>
      </c>
      <c r="D20" s="650">
        <f>(204.673339473355/100)%</f>
        <v>2.0467333947335499E-2</v>
      </c>
      <c r="E20" s="636">
        <v>96.964465119437577</v>
      </c>
      <c r="F20" s="638">
        <f>+E20/E$16</f>
        <v>1.6835360821558849E-2</v>
      </c>
      <c r="G20" s="636">
        <f t="shared" ref="G20:M20" si="8">G11*2%</f>
        <v>3.7338631419999984</v>
      </c>
      <c r="H20" s="636">
        <f t="shared" si="8"/>
        <v>3.6098159719999989</v>
      </c>
      <c r="I20" s="636">
        <f t="shared" si="8"/>
        <v>3.6748439337800005</v>
      </c>
      <c r="J20" s="636">
        <f t="shared" si="8"/>
        <v>3.6839643088440002</v>
      </c>
      <c r="K20" s="636">
        <f t="shared" si="8"/>
        <v>2.4457552626000005</v>
      </c>
      <c r="L20" s="636">
        <f t="shared" si="8"/>
        <v>1.1333870142440003</v>
      </c>
      <c r="M20" s="636">
        <f t="shared" si="8"/>
        <v>0.33906242588000013</v>
      </c>
      <c r="N20" s="636">
        <f>SUM(G20:M20)</f>
        <v>18.620692059348002</v>
      </c>
      <c r="O20" s="634">
        <f t="shared" si="4"/>
        <v>1.434229427710115E-2</v>
      </c>
      <c r="P20" s="635">
        <f>N20+E20</f>
        <v>115.58515717878558</v>
      </c>
      <c r="Q20" s="634">
        <f t="shared" si="5"/>
        <v>1.6376757793777796E-2</v>
      </c>
    </row>
    <row r="21" spans="2:18">
      <c r="B21" s="641"/>
      <c r="C21" s="651" t="s">
        <v>985</v>
      </c>
      <c r="D21" s="650"/>
      <c r="E21" s="636">
        <f>SUM(E18:E20)</f>
        <v>446.61924072739362</v>
      </c>
      <c r="F21" s="638">
        <f>+E21/E$16</f>
        <v>7.754383070369826E-2</v>
      </c>
      <c r="G21" s="636">
        <f t="shared" ref="G21:M21" si="9">SUM(G18:G20)</f>
        <v>16.697835971023991</v>
      </c>
      <c r="H21" s="636">
        <f t="shared" si="9"/>
        <v>16.143097026783995</v>
      </c>
      <c r="I21" s="636">
        <f t="shared" si="9"/>
        <v>16.433902071864161</v>
      </c>
      <c r="J21" s="636">
        <f t="shared" si="9"/>
        <v>16.474688389150369</v>
      </c>
      <c r="K21" s="636">
        <f t="shared" si="9"/>
        <v>10.937417534347203</v>
      </c>
      <c r="L21" s="636">
        <f t="shared" si="9"/>
        <v>5.0685067276991695</v>
      </c>
      <c r="M21" s="636">
        <f t="shared" si="9"/>
        <v>1.5162871685353605</v>
      </c>
      <c r="N21" s="636">
        <f>SUM(G21:M21)</f>
        <v>83.271734889404243</v>
      </c>
      <c r="O21" s="634">
        <f t="shared" si="4"/>
        <v>6.4138740007196327E-2</v>
      </c>
      <c r="P21" s="635">
        <f>N21+E21</f>
        <v>529.89097561679785</v>
      </c>
      <c r="Q21" s="634">
        <f t="shared" si="5"/>
        <v>7.5077945789891173E-2</v>
      </c>
    </row>
    <row r="22" spans="2:18" s="621" customFormat="1">
      <c r="B22" s="627"/>
      <c r="C22" s="626" t="s">
        <v>984</v>
      </c>
      <c r="D22" s="657">
        <v>0.94734000000000007</v>
      </c>
      <c r="E22" s="655">
        <f>E16-E21</f>
        <v>5312.9523031903254</v>
      </c>
      <c r="F22" s="656">
        <f>+E22/E$16</f>
        <v>0.9224561692963017</v>
      </c>
      <c r="G22" s="655">
        <f t="shared" ref="G22:M22" si="10">G16-G21</f>
        <v>242.83417265899988</v>
      </c>
      <c r="H22" s="655">
        <f t="shared" si="10"/>
        <v>234.83313019399992</v>
      </c>
      <c r="I22" s="655">
        <f t="shared" si="10"/>
        <v>239.02743372881002</v>
      </c>
      <c r="J22" s="655">
        <f t="shared" si="10"/>
        <v>239.61569792043801</v>
      </c>
      <c r="K22" s="655">
        <f t="shared" si="10"/>
        <v>159.75121443770004</v>
      </c>
      <c r="L22" s="655">
        <f t="shared" si="10"/>
        <v>75.103462418738019</v>
      </c>
      <c r="M22" s="655">
        <f t="shared" si="10"/>
        <v>23.869526469260009</v>
      </c>
      <c r="N22" s="624">
        <f>SUM(G22:M22)</f>
        <v>1215.034637827946</v>
      </c>
      <c r="O22" s="622">
        <f t="shared" si="4"/>
        <v>0.93586125999280378</v>
      </c>
      <c r="P22" s="623">
        <f>N22+E22</f>
        <v>6527.986941018271</v>
      </c>
      <c r="Q22" s="622">
        <f>P22/P$16</f>
        <v>0.92492205421010876</v>
      </c>
    </row>
    <row r="23" spans="2:18">
      <c r="B23" s="641" t="s">
        <v>592</v>
      </c>
      <c r="C23" s="654" t="s">
        <v>983</v>
      </c>
      <c r="D23" s="650"/>
      <c r="E23" s="636"/>
      <c r="F23" s="638">
        <v>0</v>
      </c>
      <c r="G23" s="653"/>
      <c r="H23" s="653"/>
      <c r="I23" s="653"/>
      <c r="J23" s="653"/>
      <c r="K23" s="653"/>
      <c r="L23" s="653"/>
      <c r="M23" s="653"/>
      <c r="N23" s="636"/>
      <c r="O23" s="634">
        <f t="shared" si="4"/>
        <v>0</v>
      </c>
      <c r="P23" s="635"/>
      <c r="Q23" s="634">
        <f t="shared" si="5"/>
        <v>0</v>
      </c>
    </row>
    <row r="24" spans="2:18">
      <c r="B24" s="641" t="s">
        <v>854</v>
      </c>
      <c r="C24" s="651" t="s">
        <v>982</v>
      </c>
      <c r="D24" s="650"/>
      <c r="E24" s="636"/>
      <c r="F24" s="638">
        <v>0</v>
      </c>
      <c r="G24" s="653"/>
      <c r="H24" s="653"/>
      <c r="I24" s="653"/>
      <c r="J24" s="653"/>
      <c r="K24" s="653"/>
      <c r="L24" s="653"/>
      <c r="M24" s="653"/>
      <c r="N24" s="636">
        <f>SUM(G24:H24)</f>
        <v>0</v>
      </c>
      <c r="O24" s="634">
        <f t="shared" si="4"/>
        <v>0</v>
      </c>
      <c r="P24" s="635"/>
      <c r="Q24" s="634">
        <f t="shared" si="5"/>
        <v>0</v>
      </c>
    </row>
    <row r="25" spans="2:18">
      <c r="B25" s="641" t="s">
        <v>18</v>
      </c>
      <c r="C25" s="651" t="s">
        <v>981</v>
      </c>
      <c r="D25" s="650">
        <v>0.49852669988725856</v>
      </c>
      <c r="E25" s="636">
        <v>2534.4196888000001</v>
      </c>
      <c r="F25" s="638">
        <f>+E25/E$16</f>
        <v>0.44003615016752828</v>
      </c>
      <c r="G25" s="636">
        <v>103.83905262740001</v>
      </c>
      <c r="H25" s="636">
        <v>97.267979222599976</v>
      </c>
      <c r="I25" s="636">
        <v>88.146572899999995</v>
      </c>
      <c r="J25" s="636">
        <v>83.599445881000008</v>
      </c>
      <c r="K25" s="636">
        <v>42.681950850900002</v>
      </c>
      <c r="L25" s="636">
        <v>11.701271257023997</v>
      </c>
      <c r="M25" s="636">
        <v>3.7052741852879998</v>
      </c>
      <c r="N25" s="636">
        <f t="shared" ref="N25:N37" si="11">SUM(G25:M25)</f>
        <v>430.94154692421205</v>
      </c>
      <c r="O25" s="634">
        <f t="shared" si="4"/>
        <v>0.33192592748524613</v>
      </c>
      <c r="P25" s="635">
        <f t="shared" ref="P25:P37" si="12">N25+E25</f>
        <v>2965.3612357242123</v>
      </c>
      <c r="Q25" s="634">
        <f>P25/P$16</f>
        <v>0.4201491256649541</v>
      </c>
      <c r="R25" s="652"/>
    </row>
    <row r="26" spans="2:18">
      <c r="B26" s="641" t="s">
        <v>20</v>
      </c>
      <c r="C26" s="640" t="s">
        <v>980</v>
      </c>
      <c r="D26" s="639"/>
      <c r="E26" s="636">
        <v>0</v>
      </c>
      <c r="F26" s="638">
        <v>0</v>
      </c>
      <c r="G26" s="637">
        <v>4.6763238750000005</v>
      </c>
      <c r="H26" s="637">
        <v>3.8918425277777784</v>
      </c>
      <c r="I26" s="637">
        <v>0</v>
      </c>
      <c r="J26" s="637">
        <v>0.71316486111111099</v>
      </c>
      <c r="K26" s="637">
        <v>0.50940347222222226</v>
      </c>
      <c r="L26" s="637">
        <v>0</v>
      </c>
      <c r="M26" s="637">
        <v>0</v>
      </c>
      <c r="N26" s="636">
        <f t="shared" si="11"/>
        <v>9.7907347361111121</v>
      </c>
      <c r="O26" s="634">
        <f t="shared" si="4"/>
        <v>7.5411589605149541E-3</v>
      </c>
      <c r="P26" s="635">
        <f t="shared" si="12"/>
        <v>9.7907347361111121</v>
      </c>
      <c r="Q26" s="634">
        <f t="shared" si="5"/>
        <v>1.3872065869876885E-3</v>
      </c>
    </row>
    <row r="27" spans="2:18">
      <c r="B27" s="641" t="s">
        <v>22</v>
      </c>
      <c r="C27" s="640" t="s">
        <v>979</v>
      </c>
      <c r="D27" s="639">
        <v>3.1282608693924928E-3</v>
      </c>
      <c r="E27" s="636"/>
      <c r="F27" s="638">
        <v>0</v>
      </c>
      <c r="G27" s="637">
        <v>0.77561111111111114</v>
      </c>
      <c r="H27" s="637">
        <v>0.77561111111111114</v>
      </c>
      <c r="I27" s="637">
        <v>0</v>
      </c>
      <c r="J27" s="637">
        <v>0</v>
      </c>
      <c r="K27" s="637">
        <v>0</v>
      </c>
      <c r="L27" s="637">
        <v>0</v>
      </c>
      <c r="M27" s="637">
        <v>0</v>
      </c>
      <c r="N27" s="636">
        <f t="shared" si="11"/>
        <v>1.5512222222222223</v>
      </c>
      <c r="O27" s="634">
        <f t="shared" si="4"/>
        <v>1.1948044427876605E-3</v>
      </c>
      <c r="P27" s="635">
        <f t="shared" si="12"/>
        <v>1.5512222222222223</v>
      </c>
      <c r="Q27" s="634">
        <f t="shared" si="5"/>
        <v>2.1978592440173385E-4</v>
      </c>
    </row>
    <row r="28" spans="2:18">
      <c r="B28" s="641" t="s">
        <v>978</v>
      </c>
      <c r="C28" s="651" t="s">
        <v>977</v>
      </c>
      <c r="D28" s="650"/>
      <c r="E28" s="636">
        <v>0</v>
      </c>
      <c r="F28" s="638">
        <v>0</v>
      </c>
      <c r="G28" s="637"/>
      <c r="H28" s="637"/>
      <c r="I28" s="637"/>
      <c r="J28" s="637"/>
      <c r="K28" s="637"/>
      <c r="L28" s="637"/>
      <c r="M28" s="637"/>
      <c r="N28" s="636">
        <f t="shared" si="11"/>
        <v>0</v>
      </c>
      <c r="O28" s="634">
        <f t="shared" si="4"/>
        <v>0</v>
      </c>
      <c r="P28" s="635">
        <f t="shared" si="12"/>
        <v>0</v>
      </c>
      <c r="Q28" s="634">
        <f t="shared" si="5"/>
        <v>0</v>
      </c>
    </row>
    <row r="29" spans="2:18">
      <c r="B29" s="641" t="s">
        <v>18</v>
      </c>
      <c r="C29" s="651" t="s">
        <v>976</v>
      </c>
      <c r="D29" s="650">
        <v>0.16654392712490773</v>
      </c>
      <c r="E29" s="636">
        <v>1068.71966</v>
      </c>
      <c r="F29" s="638">
        <f>+E29/E$16</f>
        <v>0.18555541012917881</v>
      </c>
      <c r="G29" s="636">
        <v>33.039074999999997</v>
      </c>
      <c r="H29" s="636">
        <v>29.413799999999998</v>
      </c>
      <c r="I29" s="636">
        <v>26.163046900000001</v>
      </c>
      <c r="J29" s="636">
        <v>32.707182000000003</v>
      </c>
      <c r="K29" s="636">
        <v>20.205628699999998</v>
      </c>
      <c r="L29" s="636">
        <v>8.40174281</v>
      </c>
      <c r="M29" s="636">
        <v>1.5612840000000003</v>
      </c>
      <c r="N29" s="636">
        <f t="shared" si="11"/>
        <v>151.49175940999999</v>
      </c>
      <c r="O29" s="634">
        <f t="shared" si="4"/>
        <v>0.11668413757603942</v>
      </c>
      <c r="P29" s="635">
        <f t="shared" si="12"/>
        <v>1220.21141941</v>
      </c>
      <c r="Q29" s="634">
        <f>P29/P$16</f>
        <v>0.17288644459746491</v>
      </c>
    </row>
    <row r="30" spans="2:18">
      <c r="B30" s="641" t="s">
        <v>20</v>
      </c>
      <c r="C30" s="651" t="s">
        <v>975</v>
      </c>
      <c r="D30" s="650">
        <v>7.2162347822102568E-2</v>
      </c>
      <c r="E30" s="636">
        <v>193.17406</v>
      </c>
      <c r="F30" s="638">
        <f>+E30/E$16</f>
        <v>3.3539658033069769E-2</v>
      </c>
      <c r="G30" s="649">
        <v>25.443840000000002</v>
      </c>
      <c r="H30" s="649">
        <v>32.58916</v>
      </c>
      <c r="I30" s="649">
        <v>46.481499999999997</v>
      </c>
      <c r="J30" s="649">
        <v>34.4039815</v>
      </c>
      <c r="K30" s="649">
        <v>36.202748999999997</v>
      </c>
      <c r="L30" s="649">
        <v>27.696421000000001</v>
      </c>
      <c r="M30" s="649">
        <v>10.5352</v>
      </c>
      <c r="N30" s="636">
        <f t="shared" si="11"/>
        <v>213.35285149999996</v>
      </c>
      <c r="O30" s="634">
        <f t="shared" si="4"/>
        <v>0.16433166776610153</v>
      </c>
      <c r="P30" s="635">
        <f t="shared" si="12"/>
        <v>406.52691149999998</v>
      </c>
      <c r="Q30" s="634">
        <f t="shared" ref="Q30:Q74" si="13">P30/P$16</f>
        <v>5.75990285326183E-2</v>
      </c>
    </row>
    <row r="31" spans="2:18">
      <c r="B31" s="641" t="s">
        <v>22</v>
      </c>
      <c r="C31" s="640" t="s">
        <v>974</v>
      </c>
      <c r="D31" s="639">
        <v>3.1282608693924928E-3</v>
      </c>
      <c r="E31" s="636">
        <v>48.302059999999997</v>
      </c>
      <c r="F31" s="638">
        <f>+E31/E$16</f>
        <v>8.3863981255703698E-3</v>
      </c>
      <c r="G31" s="637">
        <v>1.2</v>
      </c>
      <c r="H31" s="637">
        <v>1.2</v>
      </c>
      <c r="I31" s="637">
        <v>1.2</v>
      </c>
      <c r="J31" s="637">
        <v>1.2</v>
      </c>
      <c r="K31" s="637">
        <v>1.2</v>
      </c>
      <c r="L31" s="637">
        <v>1.2</v>
      </c>
      <c r="M31" s="637">
        <v>1.2</v>
      </c>
      <c r="N31" s="636">
        <f t="shared" si="11"/>
        <v>8.4</v>
      </c>
      <c r="O31" s="634">
        <f t="shared" si="4"/>
        <v>6.4699674718678565E-3</v>
      </c>
      <c r="P31" s="635">
        <f t="shared" si="12"/>
        <v>56.702059999999996</v>
      </c>
      <c r="Q31" s="634">
        <f t="shared" si="13"/>
        <v>8.0338680648408562E-3</v>
      </c>
    </row>
    <row r="32" spans="2:18">
      <c r="B32" s="641" t="s">
        <v>973</v>
      </c>
      <c r="C32" s="640" t="s">
        <v>972</v>
      </c>
      <c r="D32" s="639">
        <v>1.0869565216791149E-3</v>
      </c>
      <c r="E32" s="2052">
        <v>93.198050000000009</v>
      </c>
      <c r="F32" s="2055">
        <f>+E32/E16</f>
        <v>1.6181420664601338E-2</v>
      </c>
      <c r="G32" s="637">
        <v>1.32</v>
      </c>
      <c r="H32" s="637">
        <v>1.32</v>
      </c>
      <c r="I32" s="637">
        <v>1.32</v>
      </c>
      <c r="J32" s="637">
        <v>1.32</v>
      </c>
      <c r="K32" s="637">
        <v>1.32</v>
      </c>
      <c r="L32" s="637">
        <v>1.32</v>
      </c>
      <c r="M32" s="637">
        <v>1.32</v>
      </c>
      <c r="N32" s="636">
        <f t="shared" si="11"/>
        <v>9.24</v>
      </c>
      <c r="O32" s="634">
        <f t="shared" si="4"/>
        <v>7.1169642190546415E-3</v>
      </c>
      <c r="P32" s="635">
        <f t="shared" si="12"/>
        <v>102.43805</v>
      </c>
      <c r="Q32" s="634">
        <f t="shared" si="13"/>
        <v>1.4514001405232383E-2</v>
      </c>
    </row>
    <row r="33" spans="2:18">
      <c r="B33" s="641" t="s">
        <v>971</v>
      </c>
      <c r="C33" s="647" t="s">
        <v>970</v>
      </c>
      <c r="D33" s="639">
        <v>3.260869565037345E-3</v>
      </c>
      <c r="E33" s="2053"/>
      <c r="F33" s="2056"/>
      <c r="G33" s="637">
        <v>0.9</v>
      </c>
      <c r="H33" s="637">
        <v>0.9</v>
      </c>
      <c r="I33" s="637">
        <v>0.9</v>
      </c>
      <c r="J33" s="637">
        <v>0.45</v>
      </c>
      <c r="K33" s="637">
        <v>0.45</v>
      </c>
      <c r="L33" s="637">
        <v>0.45</v>
      </c>
      <c r="M33" s="637">
        <v>0.3</v>
      </c>
      <c r="N33" s="636">
        <f t="shared" si="11"/>
        <v>4.3500000000000005</v>
      </c>
      <c r="O33" s="634">
        <f t="shared" si="4"/>
        <v>3.3505188693601401E-3</v>
      </c>
      <c r="P33" s="635">
        <f t="shared" si="12"/>
        <v>4.3500000000000005</v>
      </c>
      <c r="Q33" s="634">
        <f t="shared" si="13"/>
        <v>6.163325650259925E-4</v>
      </c>
    </row>
    <row r="34" spans="2:18">
      <c r="B34" s="641"/>
      <c r="C34" s="647" t="s">
        <v>969</v>
      </c>
      <c r="D34" s="643">
        <v>1.8286086955512087E-3</v>
      </c>
      <c r="E34" s="2054"/>
      <c r="F34" s="2057"/>
      <c r="G34" s="637">
        <v>2.0896007000000001</v>
      </c>
      <c r="H34" s="637">
        <v>2.0896007000000001</v>
      </c>
      <c r="I34" s="637">
        <v>1.6796007000000002</v>
      </c>
      <c r="J34" s="637">
        <v>1.3916007000000001</v>
      </c>
      <c r="K34" s="637">
        <v>1.2916006999999998</v>
      </c>
      <c r="L34" s="637">
        <v>1.2916006999999998</v>
      </c>
      <c r="M34" s="637">
        <v>1.2916006999999998</v>
      </c>
      <c r="N34" s="636">
        <f t="shared" si="11"/>
        <v>11.1252049</v>
      </c>
      <c r="O34" s="634">
        <f t="shared" si="4"/>
        <v>8.5690135501029618E-3</v>
      </c>
      <c r="P34" s="635">
        <f t="shared" si="12"/>
        <v>11.1252049</v>
      </c>
      <c r="Q34" s="634">
        <f t="shared" si="13"/>
        <v>1.5762818557371815E-3</v>
      </c>
    </row>
    <row r="35" spans="2:18">
      <c r="B35" s="641"/>
      <c r="C35" s="647" t="s">
        <v>968</v>
      </c>
      <c r="D35" s="643"/>
      <c r="E35" s="636">
        <v>51.635640000000002</v>
      </c>
      <c r="F35" s="638">
        <v>0</v>
      </c>
      <c r="G35" s="637"/>
      <c r="H35" s="637"/>
      <c r="I35" s="637"/>
      <c r="J35" s="637"/>
      <c r="K35" s="637"/>
      <c r="L35" s="637"/>
      <c r="M35" s="637"/>
      <c r="N35" s="636">
        <f t="shared" si="11"/>
        <v>0</v>
      </c>
      <c r="O35" s="634">
        <f t="shared" si="4"/>
        <v>0</v>
      </c>
      <c r="P35" s="635">
        <f t="shared" si="12"/>
        <v>51.635640000000002</v>
      </c>
      <c r="Q35" s="634"/>
    </row>
    <row r="36" spans="2:18">
      <c r="B36" s="641"/>
      <c r="C36" s="647" t="s">
        <v>967</v>
      </c>
      <c r="D36" s="643">
        <v>8.69565217343292E-4</v>
      </c>
      <c r="E36" s="636">
        <v>225.23788000000002</v>
      </c>
      <c r="F36" s="638">
        <f>+E36/E$16</f>
        <v>3.9106707553248118E-2</v>
      </c>
      <c r="G36" s="637">
        <v>4.5949999999999998</v>
      </c>
      <c r="H36" s="637">
        <v>4.5949999999999998</v>
      </c>
      <c r="I36" s="637">
        <v>3.645</v>
      </c>
      <c r="J36" s="637">
        <v>2.895</v>
      </c>
      <c r="K36" s="637">
        <v>2.5575000000000001</v>
      </c>
      <c r="L36" s="637">
        <v>2.4649999999999999</v>
      </c>
      <c r="M36" s="637">
        <v>2.4649999999999999</v>
      </c>
      <c r="N36" s="636">
        <f t="shared" si="11"/>
        <v>23.217499999999998</v>
      </c>
      <c r="O36" s="634">
        <f t="shared" si="4"/>
        <v>1.7882913068820467E-2</v>
      </c>
      <c r="P36" s="635">
        <f t="shared" si="12"/>
        <v>248.45538000000002</v>
      </c>
      <c r="Q36" s="634">
        <f t="shared" si="13"/>
        <v>3.520256129882935E-2</v>
      </c>
    </row>
    <row r="37" spans="2:18" s="621" customFormat="1">
      <c r="B37" s="627"/>
      <c r="C37" s="648" t="s">
        <v>941</v>
      </c>
      <c r="D37" s="622">
        <v>0.75053549657266483</v>
      </c>
      <c r="E37" s="624">
        <f>SUM(E24:E36)</f>
        <v>4214.6870387999998</v>
      </c>
      <c r="F37" s="625">
        <f>+E37/E$16</f>
        <v>0.73177093237965518</v>
      </c>
      <c r="G37" s="624">
        <f t="shared" ref="G37:M37" si="14">SUM(G24:G36)</f>
        <v>177.87850331351112</v>
      </c>
      <c r="H37" s="624">
        <f t="shared" si="14"/>
        <v>174.04299356148886</v>
      </c>
      <c r="I37" s="624">
        <f t="shared" si="14"/>
        <v>169.5357205</v>
      </c>
      <c r="J37" s="624">
        <f t="shared" si="14"/>
        <v>158.68037494211109</v>
      </c>
      <c r="K37" s="624">
        <f t="shared" si="14"/>
        <v>106.41883272312222</v>
      </c>
      <c r="L37" s="624">
        <f t="shared" si="14"/>
        <v>54.526035767023998</v>
      </c>
      <c r="M37" s="624">
        <f t="shared" si="14"/>
        <v>22.378358885288002</v>
      </c>
      <c r="N37" s="624">
        <f t="shared" si="11"/>
        <v>863.46081969254533</v>
      </c>
      <c r="O37" s="622">
        <f t="shared" si="4"/>
        <v>0.66506707340989579</v>
      </c>
      <c r="P37" s="623">
        <f t="shared" si="12"/>
        <v>5078.1478584925453</v>
      </c>
      <c r="Q37" s="622">
        <f t="shared" si="13"/>
        <v>0.71950066556458869</v>
      </c>
    </row>
    <row r="38" spans="2:18">
      <c r="B38" s="641" t="s">
        <v>919</v>
      </c>
      <c r="C38" s="647" t="s">
        <v>966</v>
      </c>
      <c r="D38" s="639"/>
      <c r="E38" s="646"/>
      <c r="F38" s="638">
        <v>0</v>
      </c>
      <c r="G38" s="645"/>
      <c r="H38" s="645"/>
      <c r="I38" s="645"/>
      <c r="J38" s="645"/>
      <c r="K38" s="645"/>
      <c r="L38" s="645"/>
      <c r="M38" s="645"/>
      <c r="N38" s="636">
        <f>SUM(G38:H38)</f>
        <v>0</v>
      </c>
      <c r="O38" s="634">
        <f t="shared" si="4"/>
        <v>0</v>
      </c>
      <c r="P38" s="635"/>
      <c r="Q38" s="634">
        <f t="shared" si="13"/>
        <v>0</v>
      </c>
    </row>
    <row r="39" spans="2:18" ht="15">
      <c r="B39" s="641">
        <v>1</v>
      </c>
      <c r="C39" s="644" t="s">
        <v>822</v>
      </c>
      <c r="D39" s="643">
        <v>1.9086956520685257E-2</v>
      </c>
      <c r="E39" s="636">
        <v>272.27043980000002</v>
      </c>
      <c r="F39" s="638">
        <f t="shared" ref="F39:F49" si="15">+E39/E$16</f>
        <v>4.7272689942974282E-2</v>
      </c>
      <c r="G39" s="637">
        <v>5.33</v>
      </c>
      <c r="H39" s="637">
        <v>5.33</v>
      </c>
      <c r="I39" s="637">
        <v>4.74</v>
      </c>
      <c r="J39" s="637">
        <v>4.6749999999999998</v>
      </c>
      <c r="K39" s="637">
        <v>4.4649999999999999</v>
      </c>
      <c r="L39" s="637">
        <v>4.1950000000000003</v>
      </c>
      <c r="M39" s="637">
        <v>4.1950000000000003</v>
      </c>
      <c r="N39" s="636">
        <f t="shared" ref="N39:N74" si="16">SUM(G39:M39)</f>
        <v>32.93</v>
      </c>
      <c r="O39" s="634">
        <f t="shared" si="4"/>
        <v>2.536381295816768E-2</v>
      </c>
      <c r="P39" s="635">
        <f t="shared" ref="P39:P74" si="17">N39+E39</f>
        <v>305.20043980000003</v>
      </c>
      <c r="Q39" s="634">
        <f t="shared" si="13"/>
        <v>4.3242521818159768E-2</v>
      </c>
      <c r="R39" s="633"/>
    </row>
    <row r="40" spans="2:18" ht="15">
      <c r="B40" s="641">
        <v>2</v>
      </c>
      <c r="C40" s="644" t="s">
        <v>827</v>
      </c>
      <c r="D40" s="643">
        <v>1E-3</v>
      </c>
      <c r="E40" s="636">
        <v>23.459509999999998</v>
      </c>
      <c r="F40" s="638">
        <f t="shared" si="15"/>
        <v>4.0731345762644354E-3</v>
      </c>
      <c r="G40" s="637">
        <f t="shared" ref="G40:M40" si="18">+$D$40*G37</f>
        <v>0.17787850331351113</v>
      </c>
      <c r="H40" s="637">
        <f t="shared" si="18"/>
        <v>0.17404299356148886</v>
      </c>
      <c r="I40" s="637">
        <f t="shared" si="18"/>
        <v>0.16953572049999999</v>
      </c>
      <c r="J40" s="637">
        <f t="shared" si="18"/>
        <v>0.1586803749421111</v>
      </c>
      <c r="K40" s="637">
        <f t="shared" si="18"/>
        <v>0.10641883272312222</v>
      </c>
      <c r="L40" s="637">
        <f t="shared" si="18"/>
        <v>5.4526035767024E-2</v>
      </c>
      <c r="M40" s="637">
        <f t="shared" si="18"/>
        <v>2.2378358885288004E-2</v>
      </c>
      <c r="N40" s="636">
        <f t="shared" si="16"/>
        <v>0.86346081969254529</v>
      </c>
      <c r="O40" s="634">
        <f>N40/N$16</f>
        <v>6.6506707340989566E-4</v>
      </c>
      <c r="P40" s="635">
        <f t="shared" si="17"/>
        <v>24.322970819692543</v>
      </c>
      <c r="Q40" s="634">
        <f>P40/P$16</f>
        <v>3.4462158607709127E-3</v>
      </c>
      <c r="R40" s="633"/>
    </row>
    <row r="41" spans="2:18" ht="15">
      <c r="B41" s="641">
        <v>3</v>
      </c>
      <c r="C41" s="644" t="s">
        <v>834</v>
      </c>
      <c r="D41" s="643">
        <v>6.5217391300746892E-4</v>
      </c>
      <c r="E41" s="636">
        <v>20.826960000000003</v>
      </c>
      <c r="F41" s="638">
        <f t="shared" si="15"/>
        <v>3.6160606463850422E-3</v>
      </c>
      <c r="G41" s="637">
        <v>0.56000000000000005</v>
      </c>
      <c r="H41" s="637">
        <v>0.56000000000000005</v>
      </c>
      <c r="I41" s="637">
        <v>0.56000000000000005</v>
      </c>
      <c r="J41" s="637">
        <v>0.28000000000000003</v>
      </c>
      <c r="K41" s="637">
        <v>0.28000000000000003</v>
      </c>
      <c r="L41" s="637">
        <v>0.28000000000000003</v>
      </c>
      <c r="M41" s="637">
        <v>0.28000000000000003</v>
      </c>
      <c r="N41" s="636">
        <f t="shared" si="16"/>
        <v>2.8000000000000007</v>
      </c>
      <c r="O41" s="634">
        <f t="shared" si="4"/>
        <v>2.1566558239559525E-3</v>
      </c>
      <c r="P41" s="635">
        <f t="shared" si="17"/>
        <v>23.626960000000004</v>
      </c>
      <c r="Q41" s="634">
        <f t="shared" si="13"/>
        <v>3.347601117371615E-3</v>
      </c>
      <c r="R41" s="633"/>
    </row>
    <row r="42" spans="2:18">
      <c r="B42" s="641">
        <v>4</v>
      </c>
      <c r="C42" s="644" t="s">
        <v>965</v>
      </c>
      <c r="D42" s="643">
        <v>2.17391304335823E-4</v>
      </c>
      <c r="E42" s="636">
        <v>5.5788800000000007</v>
      </c>
      <c r="F42" s="638">
        <f t="shared" si="15"/>
        <v>9.6862760666485096E-4</v>
      </c>
      <c r="G42" s="637">
        <v>7.4999999999999997E-2</v>
      </c>
      <c r="H42" s="637">
        <v>7.4999999999999997E-2</v>
      </c>
      <c r="I42" s="637">
        <v>7.4999999999999997E-2</v>
      </c>
      <c r="J42" s="637">
        <v>7.4999999999999997E-2</v>
      </c>
      <c r="K42" s="637">
        <v>7.4999999999999997E-2</v>
      </c>
      <c r="L42" s="637">
        <v>7.4999999999999997E-2</v>
      </c>
      <c r="M42" s="637">
        <v>7.4999999999999997E-2</v>
      </c>
      <c r="N42" s="636">
        <f t="shared" si="16"/>
        <v>0.52500000000000002</v>
      </c>
      <c r="O42" s="634">
        <f t="shared" si="4"/>
        <v>4.0437296699174103E-4</v>
      </c>
      <c r="P42" s="635">
        <f t="shared" si="17"/>
        <v>6.1038800000000011</v>
      </c>
      <c r="Q42" s="634">
        <f t="shared" si="13"/>
        <v>8.6483218781858745E-4</v>
      </c>
    </row>
    <row r="43" spans="2:18" ht="15">
      <c r="B43" s="641">
        <v>5</v>
      </c>
      <c r="C43" s="644" t="s">
        <v>964</v>
      </c>
      <c r="D43" s="643">
        <v>5.6521739127313976E-5</v>
      </c>
      <c r="E43" s="636">
        <v>0.15238000000000002</v>
      </c>
      <c r="F43" s="638">
        <f t="shared" si="15"/>
        <v>2.6456829095372186E-5</v>
      </c>
      <c r="G43" s="637">
        <v>0</v>
      </c>
      <c r="H43" s="637">
        <v>0</v>
      </c>
      <c r="I43" s="637">
        <v>0</v>
      </c>
      <c r="J43" s="637">
        <v>0</v>
      </c>
      <c r="K43" s="637">
        <v>0</v>
      </c>
      <c r="L43" s="637">
        <v>0</v>
      </c>
      <c r="M43" s="637">
        <v>0</v>
      </c>
      <c r="N43" s="636">
        <f t="shared" si="16"/>
        <v>0</v>
      </c>
      <c r="O43" s="634">
        <f t="shared" si="4"/>
        <v>0</v>
      </c>
      <c r="P43" s="635">
        <f t="shared" si="17"/>
        <v>0.15238000000000002</v>
      </c>
      <c r="Q43" s="634">
        <f t="shared" si="13"/>
        <v>2.1590058910036952E-5</v>
      </c>
      <c r="R43" s="633"/>
    </row>
    <row r="44" spans="2:18" ht="15">
      <c r="B44" s="641">
        <v>7</v>
      </c>
      <c r="C44" s="644" t="s">
        <v>963</v>
      </c>
      <c r="D44" s="643">
        <v>2.17391304335823E-4</v>
      </c>
      <c r="E44" s="636">
        <v>3.0231399999999997</v>
      </c>
      <c r="F44" s="638">
        <f t="shared" si="15"/>
        <v>5.248897382293178E-4</v>
      </c>
      <c r="G44" s="637">
        <v>0.03</v>
      </c>
      <c r="H44" s="637">
        <v>0.03</v>
      </c>
      <c r="I44" s="637">
        <v>0.03</v>
      </c>
      <c r="J44" s="637">
        <v>0.03</v>
      </c>
      <c r="K44" s="637">
        <v>0.03</v>
      </c>
      <c r="L44" s="637">
        <v>0.03</v>
      </c>
      <c r="M44" s="637">
        <v>0.03</v>
      </c>
      <c r="N44" s="636">
        <f t="shared" si="16"/>
        <v>0.21</v>
      </c>
      <c r="O44" s="634">
        <f t="shared" si="4"/>
        <v>1.617491867966964E-4</v>
      </c>
      <c r="P44" s="635">
        <f t="shared" si="17"/>
        <v>3.2331399999999997</v>
      </c>
      <c r="Q44" s="634">
        <f t="shared" si="13"/>
        <v>4.5808953316968663E-4</v>
      </c>
      <c r="R44" s="633"/>
    </row>
    <row r="45" spans="2:18" ht="15">
      <c r="B45" s="641">
        <v>8</v>
      </c>
      <c r="C45" s="644" t="s">
        <v>962</v>
      </c>
      <c r="D45" s="643">
        <v>2.3913043476940529E-4</v>
      </c>
      <c r="E45" s="636">
        <v>4.5982500000000002</v>
      </c>
      <c r="F45" s="638">
        <f t="shared" si="15"/>
        <v>7.9836667796164289E-4</v>
      </c>
      <c r="G45" s="637">
        <v>0.15</v>
      </c>
      <c r="H45" s="637">
        <v>0.15</v>
      </c>
      <c r="I45" s="637">
        <v>0.15</v>
      </c>
      <c r="J45" s="637">
        <v>0.15</v>
      </c>
      <c r="K45" s="637">
        <v>0.15</v>
      </c>
      <c r="L45" s="637">
        <v>0.15</v>
      </c>
      <c r="M45" s="637">
        <v>0.15</v>
      </c>
      <c r="N45" s="636">
        <f t="shared" si="16"/>
        <v>1.05</v>
      </c>
      <c r="O45" s="634">
        <f t="shared" si="4"/>
        <v>8.0874593398348206E-4</v>
      </c>
      <c r="P45" s="635">
        <f t="shared" si="17"/>
        <v>5.64825</v>
      </c>
      <c r="Q45" s="634">
        <f t="shared" si="13"/>
        <v>8.0027595641564636E-4</v>
      </c>
      <c r="R45" s="633"/>
    </row>
    <row r="46" spans="2:18" ht="15">
      <c r="B46" s="641">
        <v>9</v>
      </c>
      <c r="C46" s="644" t="s">
        <v>961</v>
      </c>
      <c r="D46" s="643">
        <v>2.0108695651063627E-4</v>
      </c>
      <c r="E46" s="636">
        <v>9.2483400000000024</v>
      </c>
      <c r="F46" s="638">
        <f t="shared" si="15"/>
        <v>1.6057340254357162E-3</v>
      </c>
      <c r="G46" s="637">
        <v>9.2777777777777778E-2</v>
      </c>
      <c r="H46" s="637">
        <v>9.2777777777777778E-2</v>
      </c>
      <c r="I46" s="637">
        <v>9.2777777777777778E-2</v>
      </c>
      <c r="J46" s="637">
        <v>9.2777777777777778E-2</v>
      </c>
      <c r="K46" s="637">
        <v>9.2777777777777778E-2</v>
      </c>
      <c r="L46" s="637">
        <v>9.2777777777777778E-2</v>
      </c>
      <c r="M46" s="637">
        <v>9.2777777777777778E-2</v>
      </c>
      <c r="N46" s="636">
        <f t="shared" si="16"/>
        <v>0.64944444444444438</v>
      </c>
      <c r="O46" s="634">
        <f t="shared" si="4"/>
        <v>5.0022433694533878E-4</v>
      </c>
      <c r="P46" s="635">
        <f t="shared" si="17"/>
        <v>9.8977844444444472</v>
      </c>
      <c r="Q46" s="634">
        <f t="shared" si="13"/>
        <v>1.402373994188233E-3</v>
      </c>
      <c r="R46" s="633"/>
    </row>
    <row r="47" spans="2:18" ht="15">
      <c r="B47" s="641">
        <v>10</v>
      </c>
      <c r="C47" s="644" t="s">
        <v>960</v>
      </c>
      <c r="D47" s="643">
        <v>1.3043478260149378E-3</v>
      </c>
      <c r="E47" s="636">
        <v>23.979099999999995</v>
      </c>
      <c r="F47" s="638">
        <f t="shared" si="15"/>
        <v>4.1633478839797804E-3</v>
      </c>
      <c r="G47" s="637">
        <v>0.57950000000000002</v>
      </c>
      <c r="H47" s="637">
        <v>0.57950000000000002</v>
      </c>
      <c r="I47" s="637">
        <v>0.57950000000000002</v>
      </c>
      <c r="J47" s="637">
        <v>0.42749999999999999</v>
      </c>
      <c r="K47" s="637">
        <v>0.42749999999999999</v>
      </c>
      <c r="L47" s="637">
        <v>0.42749999999999999</v>
      </c>
      <c r="M47" s="637">
        <v>0.42749999999999999</v>
      </c>
      <c r="N47" s="636">
        <f t="shared" si="16"/>
        <v>3.448500000000001</v>
      </c>
      <c r="O47" s="634">
        <f t="shared" si="4"/>
        <v>2.6561527174686081E-3</v>
      </c>
      <c r="P47" s="635">
        <f t="shared" si="17"/>
        <v>27.427599999999998</v>
      </c>
      <c r="Q47" s="634">
        <f t="shared" si="13"/>
        <v>3.8860972552889447E-3</v>
      </c>
      <c r="R47" s="633"/>
    </row>
    <row r="48" spans="2:18" ht="15">
      <c r="B48" s="641">
        <v>11</v>
      </c>
      <c r="C48" s="644" t="s">
        <v>959</v>
      </c>
      <c r="D48" s="643">
        <v>1.304347826014938E-4</v>
      </c>
      <c r="E48" s="636">
        <v>14.378909999999996</v>
      </c>
      <c r="F48" s="638">
        <f t="shared" si="15"/>
        <v>2.496524244964811E-3</v>
      </c>
      <c r="G48" s="637">
        <v>0.15</v>
      </c>
      <c r="H48" s="637">
        <v>0.15</v>
      </c>
      <c r="I48" s="637">
        <v>0.15</v>
      </c>
      <c r="J48" s="637">
        <v>0.15</v>
      </c>
      <c r="K48" s="637">
        <v>0.15</v>
      </c>
      <c r="L48" s="637">
        <v>0.15</v>
      </c>
      <c r="M48" s="637">
        <v>0.15</v>
      </c>
      <c r="N48" s="636">
        <f t="shared" si="16"/>
        <v>1.05</v>
      </c>
      <c r="O48" s="634">
        <f t="shared" si="4"/>
        <v>8.0874593398348206E-4</v>
      </c>
      <c r="P48" s="635">
        <f t="shared" si="17"/>
        <v>15.428909999999997</v>
      </c>
      <c r="Q48" s="634">
        <f t="shared" si="13"/>
        <v>2.186055097897743E-3</v>
      </c>
      <c r="R48" s="633"/>
    </row>
    <row r="49" spans="2:18" ht="15">
      <c r="B49" s="641">
        <v>12</v>
      </c>
      <c r="C49" s="644" t="s">
        <v>877</v>
      </c>
      <c r="D49" s="643">
        <v>2.17391304335823E-4</v>
      </c>
      <c r="E49" s="636">
        <v>3.5639099999999999</v>
      </c>
      <c r="F49" s="638">
        <f t="shared" si="15"/>
        <v>6.1878040281721923E-4</v>
      </c>
      <c r="G49" s="637">
        <v>0.25</v>
      </c>
      <c r="H49" s="637">
        <v>0.25</v>
      </c>
      <c r="I49" s="637">
        <v>0.25</v>
      </c>
      <c r="J49" s="637">
        <v>0.25</v>
      </c>
      <c r="K49" s="637">
        <v>0.25</v>
      </c>
      <c r="L49" s="637">
        <v>0.25</v>
      </c>
      <c r="M49" s="637">
        <v>0.25</v>
      </c>
      <c r="N49" s="636">
        <f t="shared" si="16"/>
        <v>1.75</v>
      </c>
      <c r="O49" s="634">
        <f t="shared" si="4"/>
        <v>1.3479098899724701E-3</v>
      </c>
      <c r="P49" s="635">
        <f t="shared" si="17"/>
        <v>5.3139099999999999</v>
      </c>
      <c r="Q49" s="634">
        <f t="shared" si="13"/>
        <v>7.5290477715339577E-4</v>
      </c>
      <c r="R49" s="633"/>
    </row>
    <row r="50" spans="2:18">
      <c r="B50" s="641">
        <v>13</v>
      </c>
      <c r="C50" s="644" t="s">
        <v>958</v>
      </c>
      <c r="D50" s="643">
        <v>1.304347826014938E-4</v>
      </c>
      <c r="E50" s="636">
        <v>0</v>
      </c>
      <c r="F50" s="638">
        <v>0</v>
      </c>
      <c r="G50" s="637">
        <v>0.05</v>
      </c>
      <c r="H50" s="637">
        <v>0.05</v>
      </c>
      <c r="I50" s="637">
        <v>0.05</v>
      </c>
      <c r="J50" s="637">
        <v>0.05</v>
      </c>
      <c r="K50" s="637">
        <v>0.05</v>
      </c>
      <c r="L50" s="637">
        <v>0.05</v>
      </c>
      <c r="M50" s="637">
        <v>0.05</v>
      </c>
      <c r="N50" s="636">
        <f t="shared" si="16"/>
        <v>0.35</v>
      </c>
      <c r="O50" s="634">
        <f t="shared" si="4"/>
        <v>2.69581977994494E-4</v>
      </c>
      <c r="P50" s="635">
        <f t="shared" si="17"/>
        <v>0.35</v>
      </c>
      <c r="Q50" s="634">
        <f t="shared" si="13"/>
        <v>4.9589976496344216E-5</v>
      </c>
    </row>
    <row r="51" spans="2:18">
      <c r="B51" s="641">
        <v>14</v>
      </c>
      <c r="C51" s="644" t="s">
        <v>957</v>
      </c>
      <c r="D51" s="643"/>
      <c r="E51" s="636">
        <v>8.5999999999999993E-2</v>
      </c>
      <c r="F51" s="638">
        <f t="shared" ref="F51:F61" si="19">+E51/E$16</f>
        <v>1.4931666243614697E-5</v>
      </c>
      <c r="G51" s="637"/>
      <c r="H51" s="637"/>
      <c r="I51" s="637"/>
      <c r="J51" s="637"/>
      <c r="K51" s="637"/>
      <c r="L51" s="637"/>
      <c r="M51" s="637"/>
      <c r="N51" s="636">
        <f t="shared" si="16"/>
        <v>0</v>
      </c>
      <c r="O51" s="634">
        <f t="shared" si="4"/>
        <v>0</v>
      </c>
      <c r="P51" s="635">
        <f t="shared" si="17"/>
        <v>8.5999999999999993E-2</v>
      </c>
      <c r="Q51" s="634">
        <f t="shared" si="13"/>
        <v>1.2184965653387436E-5</v>
      </c>
    </row>
    <row r="52" spans="2:18" ht="15">
      <c r="B52" s="641">
        <v>15</v>
      </c>
      <c r="C52" s="644" t="s">
        <v>956</v>
      </c>
      <c r="D52" s="643">
        <v>2.822882608539789E-3</v>
      </c>
      <c r="E52" s="636">
        <v>5.1668800000000008</v>
      </c>
      <c r="F52" s="638">
        <f t="shared" si="19"/>
        <v>8.9709450791637126E-4</v>
      </c>
      <c r="G52" s="637">
        <v>0</v>
      </c>
      <c r="H52" s="637">
        <v>0</v>
      </c>
      <c r="I52" s="637">
        <v>0</v>
      </c>
      <c r="J52" s="637">
        <v>0</v>
      </c>
      <c r="K52" s="637">
        <v>0</v>
      </c>
      <c r="L52" s="637">
        <v>0</v>
      </c>
      <c r="M52" s="637">
        <v>0</v>
      </c>
      <c r="N52" s="636">
        <f t="shared" si="16"/>
        <v>0</v>
      </c>
      <c r="O52" s="634">
        <f t="shared" si="4"/>
        <v>0</v>
      </c>
      <c r="P52" s="635">
        <f t="shared" si="17"/>
        <v>5.1668800000000008</v>
      </c>
      <c r="Q52" s="634">
        <f t="shared" si="13"/>
        <v>7.3207273645551729E-4</v>
      </c>
      <c r="R52" s="633"/>
    </row>
    <row r="53" spans="2:18">
      <c r="B53" s="641">
        <v>16</v>
      </c>
      <c r="C53" s="644" t="s">
        <v>955</v>
      </c>
      <c r="D53" s="643">
        <v>6.52173913007469E-5</v>
      </c>
      <c r="E53" s="636">
        <v>2.0499499999999999</v>
      </c>
      <c r="F53" s="638">
        <f t="shared" si="19"/>
        <v>3.559205722802087E-4</v>
      </c>
      <c r="G53" s="637">
        <v>0.16</v>
      </c>
      <c r="H53" s="637">
        <v>0.16</v>
      </c>
      <c r="I53" s="637">
        <v>0.16</v>
      </c>
      <c r="J53" s="637">
        <v>0.16</v>
      </c>
      <c r="K53" s="637">
        <v>0.16</v>
      </c>
      <c r="L53" s="637">
        <v>0.16</v>
      </c>
      <c r="M53" s="637">
        <v>0.16</v>
      </c>
      <c r="N53" s="636">
        <f t="shared" si="16"/>
        <v>1.1200000000000001</v>
      </c>
      <c r="O53" s="634">
        <f t="shared" si="4"/>
        <v>8.6266232958238085E-4</v>
      </c>
      <c r="P53" s="635">
        <f t="shared" si="17"/>
        <v>3.16995</v>
      </c>
      <c r="Q53" s="634">
        <f t="shared" si="13"/>
        <v>4.4913641712738959E-4</v>
      </c>
    </row>
    <row r="54" spans="2:18" ht="15">
      <c r="B54" s="641">
        <v>17</v>
      </c>
      <c r="C54" s="644" t="s">
        <v>954</v>
      </c>
      <c r="D54" s="643">
        <v>4.1304347823806366E-4</v>
      </c>
      <c r="E54" s="636">
        <v>4.5365900000000003</v>
      </c>
      <c r="F54" s="638">
        <f t="shared" si="19"/>
        <v>7.876610205130234E-4</v>
      </c>
      <c r="G54" s="637">
        <v>0.11700000000000001</v>
      </c>
      <c r="H54" s="637">
        <v>0.11700000000000001</v>
      </c>
      <c r="I54" s="637">
        <v>0.11700000000000001</v>
      </c>
      <c r="J54" s="637">
        <v>0.112</v>
      </c>
      <c r="K54" s="637">
        <v>0.112</v>
      </c>
      <c r="L54" s="637">
        <v>0.107</v>
      </c>
      <c r="M54" s="637">
        <v>0.107</v>
      </c>
      <c r="N54" s="636">
        <f t="shared" si="16"/>
        <v>0.78900000000000003</v>
      </c>
      <c r="O54" s="634">
        <f t="shared" si="4"/>
        <v>6.0771480182187363E-4</v>
      </c>
      <c r="P54" s="635">
        <f t="shared" si="17"/>
        <v>5.32559</v>
      </c>
      <c r="Q54" s="634">
        <f t="shared" si="13"/>
        <v>7.5455966551190234E-4</v>
      </c>
      <c r="R54" s="633"/>
    </row>
    <row r="55" spans="2:18" ht="15">
      <c r="B55" s="641">
        <v>18</v>
      </c>
      <c r="C55" s="644" t="s">
        <v>896</v>
      </c>
      <c r="D55" s="643">
        <v>6.52173913007469E-5</v>
      </c>
      <c r="E55" s="636">
        <v>0.74531999999999998</v>
      </c>
      <c r="F55" s="638">
        <f t="shared" si="19"/>
        <v>1.2940545912431287E-4</v>
      </c>
      <c r="G55" s="637">
        <v>0.04</v>
      </c>
      <c r="H55" s="637">
        <v>0.04</v>
      </c>
      <c r="I55" s="637">
        <v>0.04</v>
      </c>
      <c r="J55" s="637">
        <v>0.04</v>
      </c>
      <c r="K55" s="637">
        <v>0.04</v>
      </c>
      <c r="L55" s="637">
        <v>0.04</v>
      </c>
      <c r="M55" s="637">
        <v>0.04</v>
      </c>
      <c r="N55" s="636">
        <f t="shared" si="16"/>
        <v>0.28000000000000003</v>
      </c>
      <c r="O55" s="634">
        <f t="shared" si="4"/>
        <v>2.1566558239559521E-4</v>
      </c>
      <c r="P55" s="635">
        <f t="shared" si="17"/>
        <v>1.02532</v>
      </c>
      <c r="Q55" s="634">
        <f t="shared" si="13"/>
        <v>1.4527312771780472E-4</v>
      </c>
      <c r="R55" s="633"/>
    </row>
    <row r="56" spans="2:18" ht="15">
      <c r="B56" s="641">
        <v>19</v>
      </c>
      <c r="C56" s="644" t="s">
        <v>906</v>
      </c>
      <c r="D56" s="643">
        <v>1.4347826086164317E-3</v>
      </c>
      <c r="E56" s="636">
        <v>13.85233</v>
      </c>
      <c r="F56" s="638">
        <f t="shared" si="19"/>
        <v>2.405097305307107E-3</v>
      </c>
      <c r="G56" s="637">
        <v>0.54500000000000004</v>
      </c>
      <c r="H56" s="637">
        <v>0.54500000000000004</v>
      </c>
      <c r="I56" s="637">
        <v>0.54500000000000004</v>
      </c>
      <c r="J56" s="637">
        <v>0.54500000000000004</v>
      </c>
      <c r="K56" s="637">
        <v>0.54500000000000004</v>
      </c>
      <c r="L56" s="637">
        <v>0.54500000000000004</v>
      </c>
      <c r="M56" s="637">
        <v>0.54500000000000004</v>
      </c>
      <c r="N56" s="636">
        <f t="shared" si="16"/>
        <v>3.8149999999999999</v>
      </c>
      <c r="O56" s="634">
        <f t="shared" si="4"/>
        <v>2.9384435601399845E-3</v>
      </c>
      <c r="P56" s="635">
        <f t="shared" si="17"/>
        <v>17.66733</v>
      </c>
      <c r="Q56" s="634">
        <f t="shared" si="13"/>
        <v>2.5032070841518772E-3</v>
      </c>
      <c r="R56" s="633"/>
    </row>
    <row r="57" spans="2:18" ht="15">
      <c r="B57" s="641">
        <v>20</v>
      </c>
      <c r="C57" s="644" t="s">
        <v>909</v>
      </c>
      <c r="D57" s="643">
        <v>6.52173913007469E-5</v>
      </c>
      <c r="E57" s="636">
        <v>2.0490499999999998</v>
      </c>
      <c r="F57" s="638">
        <f t="shared" si="19"/>
        <v>3.5576431065672902E-4</v>
      </c>
      <c r="G57" s="637">
        <v>0.03</v>
      </c>
      <c r="H57" s="637">
        <v>0.03</v>
      </c>
      <c r="I57" s="637">
        <v>0.03</v>
      </c>
      <c r="J57" s="637">
        <v>0.03</v>
      </c>
      <c r="K57" s="637">
        <v>0.03</v>
      </c>
      <c r="L57" s="637">
        <v>0.03</v>
      </c>
      <c r="M57" s="637">
        <v>0.03</v>
      </c>
      <c r="N57" s="636">
        <f t="shared" si="16"/>
        <v>0.21</v>
      </c>
      <c r="O57" s="634">
        <f t="shared" si="4"/>
        <v>1.617491867966964E-4</v>
      </c>
      <c r="P57" s="635">
        <f t="shared" si="17"/>
        <v>2.2590499999999998</v>
      </c>
      <c r="Q57" s="634">
        <f t="shared" si="13"/>
        <v>3.200749611544754E-4</v>
      </c>
      <c r="R57" s="633"/>
    </row>
    <row r="58" spans="2:18" ht="15">
      <c r="B58" s="641">
        <v>21</v>
      </c>
      <c r="C58" s="644" t="s">
        <v>830</v>
      </c>
      <c r="D58" s="643">
        <v>1.2306956521059612E-3</v>
      </c>
      <c r="E58" s="636">
        <v>3.0156000000000001</v>
      </c>
      <c r="F58" s="638">
        <f t="shared" si="19"/>
        <v>5.2358061307261031E-4</v>
      </c>
      <c r="G58" s="637">
        <v>0.05</v>
      </c>
      <c r="H58" s="637">
        <v>0.05</v>
      </c>
      <c r="I58" s="637">
        <v>0.05</v>
      </c>
      <c r="J58" s="637">
        <v>0.05</v>
      </c>
      <c r="K58" s="637">
        <v>0.05</v>
      </c>
      <c r="L58" s="637">
        <v>0.05</v>
      </c>
      <c r="M58" s="637">
        <v>0.05</v>
      </c>
      <c r="N58" s="636">
        <f t="shared" si="16"/>
        <v>0.35</v>
      </c>
      <c r="O58" s="634">
        <f t="shared" si="4"/>
        <v>2.69581977994494E-4</v>
      </c>
      <c r="P58" s="635">
        <f t="shared" si="17"/>
        <v>3.3656000000000001</v>
      </c>
      <c r="Q58" s="634">
        <f t="shared" si="13"/>
        <v>4.7685721398884603E-4</v>
      </c>
      <c r="R58" s="633"/>
    </row>
    <row r="59" spans="2:18" ht="15">
      <c r="B59" s="641">
        <v>22</v>
      </c>
      <c r="C59" s="644" t="s">
        <v>953</v>
      </c>
      <c r="D59" s="643">
        <v>2.8260869563656989E-4</v>
      </c>
      <c r="E59" s="636">
        <v>1.4504599999999996</v>
      </c>
      <c r="F59" s="638">
        <f t="shared" si="19"/>
        <v>2.5183470488038804E-4</v>
      </c>
      <c r="G59" s="637">
        <v>5.1999999999999998E-2</v>
      </c>
      <c r="H59" s="637">
        <v>5.1999999999999998E-2</v>
      </c>
      <c r="I59" s="637">
        <v>5.1999999999999998E-2</v>
      </c>
      <c r="J59" s="637">
        <v>5.1999999999999998E-2</v>
      </c>
      <c r="K59" s="637">
        <v>5.1999999999999998E-2</v>
      </c>
      <c r="L59" s="637">
        <v>5.1999999999999998E-2</v>
      </c>
      <c r="M59" s="637">
        <v>5.1999999999999998E-2</v>
      </c>
      <c r="N59" s="636">
        <f t="shared" si="16"/>
        <v>0.36399999999999999</v>
      </c>
      <c r="O59" s="634">
        <f t="shared" si="4"/>
        <v>2.8036525711427375E-4</v>
      </c>
      <c r="P59" s="635">
        <f t="shared" si="17"/>
        <v>1.8144599999999995</v>
      </c>
      <c r="Q59" s="634">
        <f t="shared" si="13"/>
        <v>2.5708293929587632E-4</v>
      </c>
      <c r="R59" s="633"/>
    </row>
    <row r="60" spans="2:18" ht="15">
      <c r="B60" s="641">
        <v>23</v>
      </c>
      <c r="C60" s="644" t="s">
        <v>952</v>
      </c>
      <c r="D60" s="643"/>
      <c r="E60" s="636">
        <v>40.308890000000005</v>
      </c>
      <c r="F60" s="638">
        <f t="shared" si="19"/>
        <v>6.9985917689602108E-3</v>
      </c>
      <c r="G60" s="637"/>
      <c r="H60" s="637"/>
      <c r="I60" s="637"/>
      <c r="J60" s="637"/>
      <c r="K60" s="637"/>
      <c r="L60" s="637"/>
      <c r="M60" s="637"/>
      <c r="N60" s="636">
        <f t="shared" si="16"/>
        <v>0</v>
      </c>
      <c r="O60" s="634">
        <f t="shared" si="4"/>
        <v>0</v>
      </c>
      <c r="P60" s="635">
        <f t="shared" si="17"/>
        <v>40.308890000000005</v>
      </c>
      <c r="Q60" s="634">
        <f t="shared" si="13"/>
        <v>5.7111911648392135E-3</v>
      </c>
      <c r="R60" s="633"/>
    </row>
    <row r="61" spans="2:18" ht="15">
      <c r="B61" s="641">
        <v>24</v>
      </c>
      <c r="C61" s="644" t="s">
        <v>951</v>
      </c>
      <c r="D61" s="643"/>
      <c r="E61" s="636">
        <v>24.154552799999998</v>
      </c>
      <c r="F61" s="638">
        <f t="shared" si="19"/>
        <v>4.1938107055042887E-3</v>
      </c>
      <c r="G61" s="637"/>
      <c r="H61" s="637"/>
      <c r="I61" s="637"/>
      <c r="J61" s="637"/>
      <c r="K61" s="637"/>
      <c r="L61" s="637"/>
      <c r="M61" s="637"/>
      <c r="N61" s="636">
        <f t="shared" si="16"/>
        <v>0</v>
      </c>
      <c r="O61" s="634">
        <f t="shared" si="4"/>
        <v>0</v>
      </c>
      <c r="P61" s="635">
        <f t="shared" si="17"/>
        <v>24.154552799999998</v>
      </c>
      <c r="Q61" s="634">
        <f t="shared" si="13"/>
        <v>3.422353444662015E-3</v>
      </c>
      <c r="R61" s="633"/>
    </row>
    <row r="62" spans="2:18">
      <c r="B62" s="641">
        <v>25</v>
      </c>
      <c r="C62" s="644" t="s">
        <v>950</v>
      </c>
      <c r="D62" s="643">
        <v>4.34782608671646E-5</v>
      </c>
      <c r="E62" s="636">
        <f>+E$11*F62</f>
        <v>0</v>
      </c>
      <c r="F62" s="638">
        <v>0</v>
      </c>
      <c r="G62" s="637">
        <v>0.1</v>
      </c>
      <c r="H62" s="637">
        <v>0.1</v>
      </c>
      <c r="I62" s="637">
        <v>0.1</v>
      </c>
      <c r="J62" s="637">
        <v>0.1</v>
      </c>
      <c r="K62" s="637">
        <v>0.05</v>
      </c>
      <c r="L62" s="637">
        <v>0.05</v>
      </c>
      <c r="M62" s="637">
        <v>0.05</v>
      </c>
      <c r="N62" s="636">
        <f t="shared" si="16"/>
        <v>0.55000000000000004</v>
      </c>
      <c r="O62" s="634">
        <f t="shared" si="4"/>
        <v>4.2362882256277631E-4</v>
      </c>
      <c r="P62" s="635">
        <f t="shared" si="17"/>
        <v>0.55000000000000004</v>
      </c>
      <c r="Q62" s="634">
        <f t="shared" si="13"/>
        <v>7.7927105922826636E-5</v>
      </c>
    </row>
    <row r="63" spans="2:18">
      <c r="B63" s="641">
        <v>26</v>
      </c>
      <c r="C63" s="644" t="s">
        <v>949</v>
      </c>
      <c r="D63" s="643"/>
      <c r="E63" s="636">
        <v>18.646109999999997</v>
      </c>
      <c r="F63" s="638">
        <f>+E63/E$16</f>
        <v>3.2374126890898419E-3</v>
      </c>
      <c r="G63" s="637">
        <f t="shared" ref="G63:M63" si="20">+$E63/29</f>
        <v>0.64296931034482752</v>
      </c>
      <c r="H63" s="637">
        <f t="shared" si="20"/>
        <v>0.64296931034482752</v>
      </c>
      <c r="I63" s="637">
        <f t="shared" si="20"/>
        <v>0.64296931034482752</v>
      </c>
      <c r="J63" s="637">
        <f t="shared" si="20"/>
        <v>0.64296931034482752</v>
      </c>
      <c r="K63" s="637">
        <f t="shared" si="20"/>
        <v>0.64296931034482752</v>
      </c>
      <c r="L63" s="637">
        <f t="shared" si="20"/>
        <v>0.64296931034482752</v>
      </c>
      <c r="M63" s="637">
        <f t="shared" si="20"/>
        <v>0.64296931034482752</v>
      </c>
      <c r="N63" s="636">
        <f t="shared" si="16"/>
        <v>4.5007851724137922</v>
      </c>
      <c r="O63" s="634">
        <f t="shared" si="4"/>
        <v>3.4666587694502852E-3</v>
      </c>
      <c r="P63" s="635">
        <f t="shared" si="17"/>
        <v>23.146895172413789</v>
      </c>
      <c r="Q63" s="634">
        <f t="shared" si="13"/>
        <v>3.2795828216095522E-3</v>
      </c>
    </row>
    <row r="64" spans="2:18">
      <c r="B64" s="641">
        <v>27</v>
      </c>
      <c r="C64" s="644" t="s">
        <v>948</v>
      </c>
      <c r="D64" s="643">
        <v>3.6521739128418261E-4</v>
      </c>
      <c r="E64" s="636">
        <f>+E$11*F64</f>
        <v>0</v>
      </c>
      <c r="F64" s="638">
        <v>0</v>
      </c>
      <c r="G64" s="637">
        <v>0.4</v>
      </c>
      <c r="H64" s="637">
        <v>0.4</v>
      </c>
      <c r="I64" s="637">
        <v>0.4</v>
      </c>
      <c r="J64" s="637">
        <v>0.4</v>
      </c>
      <c r="K64" s="637">
        <v>0.4</v>
      </c>
      <c r="L64" s="637">
        <v>0.4</v>
      </c>
      <c r="M64" s="637">
        <v>0.4</v>
      </c>
      <c r="N64" s="636">
        <f t="shared" si="16"/>
        <v>2.8</v>
      </c>
      <c r="O64" s="634">
        <f t="shared" si="4"/>
        <v>2.156655823955952E-3</v>
      </c>
      <c r="P64" s="635">
        <f t="shared" si="17"/>
        <v>2.8</v>
      </c>
      <c r="Q64" s="634">
        <f t="shared" si="13"/>
        <v>3.9671981197075373E-4</v>
      </c>
    </row>
    <row r="65" spans="2:18">
      <c r="B65" s="641">
        <v>28</v>
      </c>
      <c r="C65" s="644" t="s">
        <v>947</v>
      </c>
      <c r="D65" s="643">
        <v>2.608695652029876E-4</v>
      </c>
      <c r="E65" s="636">
        <v>2.4651754999999986</v>
      </c>
      <c r="F65" s="638">
        <f t="shared" ref="F65:F70" si="21">+E65/E$16</f>
        <v>4.2801369532483681E-4</v>
      </c>
      <c r="G65" s="637">
        <v>0.13</v>
      </c>
      <c r="H65" s="637">
        <v>0.13</v>
      </c>
      <c r="I65" s="637">
        <v>0.13</v>
      </c>
      <c r="J65" s="637">
        <v>0.13</v>
      </c>
      <c r="K65" s="637">
        <v>0.13</v>
      </c>
      <c r="L65" s="637">
        <v>0.13</v>
      </c>
      <c r="M65" s="637">
        <v>0.13</v>
      </c>
      <c r="N65" s="636">
        <f t="shared" si="16"/>
        <v>0.91</v>
      </c>
      <c r="O65" s="634">
        <f t="shared" si="4"/>
        <v>7.0091314278568448E-4</v>
      </c>
      <c r="P65" s="635">
        <f t="shared" si="17"/>
        <v>3.3751754999999988</v>
      </c>
      <c r="Q65" s="634">
        <f t="shared" si="13"/>
        <v>4.7821392490296223E-4</v>
      </c>
      <c r="R65" s="642"/>
    </row>
    <row r="66" spans="2:18" s="621" customFormat="1">
      <c r="B66" s="627"/>
      <c r="C66" s="631" t="s">
        <v>941</v>
      </c>
      <c r="D66" s="622">
        <v>4.3799999999999999E-2</v>
      </c>
      <c r="E66" s="624">
        <f>SUM(E39:E65)</f>
        <v>499.60672810000017</v>
      </c>
      <c r="F66" s="625">
        <f t="shared" si="21"/>
        <v>8.674373159364604E-2</v>
      </c>
      <c r="G66" s="624">
        <f t="shared" ref="G66:M66" si="22">SUM(G39:G65)</f>
        <v>9.71212559143612</v>
      </c>
      <c r="H66" s="624">
        <f t="shared" si="22"/>
        <v>9.7082900816840976</v>
      </c>
      <c r="I66" s="624">
        <f t="shared" si="22"/>
        <v>9.1137828086226076</v>
      </c>
      <c r="J66" s="624">
        <f t="shared" si="22"/>
        <v>8.6009274630647194</v>
      </c>
      <c r="K66" s="624">
        <f t="shared" si="22"/>
        <v>8.2886659208457303</v>
      </c>
      <c r="L66" s="624">
        <f t="shared" si="22"/>
        <v>7.961773123889631</v>
      </c>
      <c r="M66" s="624">
        <f t="shared" si="22"/>
        <v>7.9296254470078962</v>
      </c>
      <c r="N66" s="624">
        <f t="shared" si="16"/>
        <v>61.3151904365508</v>
      </c>
      <c r="O66" s="622">
        <f t="shared" si="4"/>
        <v>4.7227058054269848E-2</v>
      </c>
      <c r="P66" s="623">
        <f t="shared" si="17"/>
        <v>560.92191853655095</v>
      </c>
      <c r="Q66" s="622">
        <f t="shared" si="13"/>
        <v>7.947458501860534E-2</v>
      </c>
    </row>
    <row r="67" spans="2:18" ht="15">
      <c r="B67" s="641"/>
      <c r="C67" s="640" t="s">
        <v>946</v>
      </c>
      <c r="D67" s="639">
        <v>0.04</v>
      </c>
      <c r="E67" s="636">
        <v>272.81376883000001</v>
      </c>
      <c r="F67" s="638">
        <f t="shared" si="21"/>
        <v>4.7367024916653663E-2</v>
      </c>
      <c r="G67" s="637">
        <f t="shared" ref="G67:M67" si="23">0.04*G22</f>
        <v>9.7133669063599957</v>
      </c>
      <c r="H67" s="637">
        <f t="shared" si="23"/>
        <v>9.3933252077599967</v>
      </c>
      <c r="I67" s="637">
        <f t="shared" si="23"/>
        <v>9.5610973491524014</v>
      </c>
      <c r="J67" s="637">
        <f t="shared" si="23"/>
        <v>9.5846279168175208</v>
      </c>
      <c r="K67" s="637">
        <f t="shared" si="23"/>
        <v>6.3900485775080016</v>
      </c>
      <c r="L67" s="637">
        <f t="shared" si="23"/>
        <v>3.0041384967495208</v>
      </c>
      <c r="M67" s="637">
        <f t="shared" si="23"/>
        <v>0.95478105877040043</v>
      </c>
      <c r="N67" s="636">
        <f>SUM(G67:M67)</f>
        <v>48.60138551311784</v>
      </c>
      <c r="O67" s="634">
        <f>N67/N$16</f>
        <v>3.7434450399712153E-2</v>
      </c>
      <c r="P67" s="635">
        <f t="shared" si="17"/>
        <v>321.41515434311788</v>
      </c>
      <c r="Q67" s="634">
        <f t="shared" si="13"/>
        <v>4.5539914141268754E-2</v>
      </c>
      <c r="R67" s="633"/>
    </row>
    <row r="68" spans="2:18" ht="15">
      <c r="B68" s="641"/>
      <c r="C68" s="640" t="s">
        <v>945</v>
      </c>
      <c r="D68" s="639">
        <v>5.0000000000000001E-3</v>
      </c>
      <c r="E68" s="636">
        <v>6.8000000000000016</v>
      </c>
      <c r="F68" s="638">
        <f t="shared" si="21"/>
        <v>1.1806433774020928E-3</v>
      </c>
      <c r="G68" s="637">
        <f t="shared" ref="G68:M68" si="24">G22*0.01</f>
        <v>2.4283417265899989</v>
      </c>
      <c r="H68" s="637">
        <f t="shared" si="24"/>
        <v>2.3483313019399992</v>
      </c>
      <c r="I68" s="637">
        <f t="shared" si="24"/>
        <v>2.3902743372881003</v>
      </c>
      <c r="J68" s="637">
        <f t="shared" si="24"/>
        <v>2.3961569792043802</v>
      </c>
      <c r="K68" s="637">
        <f t="shared" si="24"/>
        <v>1.5975121443770004</v>
      </c>
      <c r="L68" s="637">
        <f t="shared" si="24"/>
        <v>0.75103462418738021</v>
      </c>
      <c r="M68" s="637">
        <f t="shared" si="24"/>
        <v>0.23869526469260011</v>
      </c>
      <c r="N68" s="636">
        <f t="shared" si="16"/>
        <v>12.15034637827946</v>
      </c>
      <c r="O68" s="634">
        <f t="shared" si="4"/>
        <v>9.3586125999280383E-3</v>
      </c>
      <c r="P68" s="635">
        <f t="shared" si="17"/>
        <v>18.950346378279463</v>
      </c>
      <c r="Q68" s="634">
        <f t="shared" si="13"/>
        <v>2.6849920899898868E-3</v>
      </c>
      <c r="R68" s="633"/>
    </row>
    <row r="69" spans="2:18">
      <c r="B69" s="641"/>
      <c r="C69" s="640" t="s">
        <v>944</v>
      </c>
      <c r="D69" s="639">
        <v>2.8E-3</v>
      </c>
      <c r="E69" s="636">
        <v>308.22229000000004</v>
      </c>
      <c r="F69" s="638">
        <f t="shared" si="21"/>
        <v>5.3514794920030473E-2</v>
      </c>
      <c r="G69" s="637">
        <v>1.2176</v>
      </c>
      <c r="H69" s="637">
        <v>1.2176</v>
      </c>
      <c r="I69" s="637">
        <v>1.2176</v>
      </c>
      <c r="J69" s="637">
        <v>1.2176</v>
      </c>
      <c r="K69" s="637">
        <v>8.5231999999999992</v>
      </c>
      <c r="L69" s="637">
        <v>0</v>
      </c>
      <c r="M69" s="637">
        <v>0</v>
      </c>
      <c r="N69" s="636">
        <f t="shared" si="16"/>
        <v>13.393599999999999</v>
      </c>
      <c r="O69" s="634">
        <f t="shared" si="4"/>
        <v>1.0316209087048727E-2</v>
      </c>
      <c r="P69" s="635">
        <f t="shared" si="17"/>
        <v>321.61589000000004</v>
      </c>
      <c r="Q69" s="634">
        <f t="shared" si="13"/>
        <v>4.5568355502716658E-2</v>
      </c>
    </row>
    <row r="70" spans="2:18" ht="15">
      <c r="B70" s="641"/>
      <c r="C70" s="640" t="s">
        <v>943</v>
      </c>
      <c r="D70" s="639"/>
      <c r="E70" s="636">
        <v>83.58117</v>
      </c>
      <c r="F70" s="638">
        <f t="shared" si="21"/>
        <v>1.4511699240590948E-2</v>
      </c>
      <c r="G70" s="637"/>
      <c r="H70" s="637"/>
      <c r="I70" s="637"/>
      <c r="J70" s="637"/>
      <c r="K70" s="637"/>
      <c r="L70" s="637"/>
      <c r="M70" s="637"/>
      <c r="N70" s="636">
        <f t="shared" si="16"/>
        <v>0</v>
      </c>
      <c r="O70" s="634">
        <f t="shared" si="4"/>
        <v>0</v>
      </c>
      <c r="P70" s="635">
        <f t="shared" si="17"/>
        <v>83.58117</v>
      </c>
      <c r="Q70" s="634">
        <f t="shared" si="13"/>
        <v>1.1842252159534144E-2</v>
      </c>
      <c r="R70" s="633"/>
    </row>
    <row r="71" spans="2:18" ht="15">
      <c r="B71" s="641"/>
      <c r="C71" s="640" t="s">
        <v>942</v>
      </c>
      <c r="D71" s="639">
        <v>4.0000000000000001E-3</v>
      </c>
      <c r="E71" s="636">
        <v>0.94047999999999998</v>
      </c>
      <c r="F71" s="638">
        <f>+E71/E$16</f>
        <v>1.6328992405575292E-4</v>
      </c>
      <c r="G71" s="637">
        <v>0.86111111111111105</v>
      </c>
      <c r="H71" s="637">
        <v>0.86111111111111105</v>
      </c>
      <c r="I71" s="637">
        <v>0.86111111111111105</v>
      </c>
      <c r="J71" s="637">
        <v>0.86111111111111105</v>
      </c>
      <c r="K71" s="637">
        <v>0.86111111111111105</v>
      </c>
      <c r="L71" s="637">
        <v>0.86111111111111105</v>
      </c>
      <c r="M71" s="637">
        <v>0.86111111111111105</v>
      </c>
      <c r="N71" s="636">
        <f t="shared" si="16"/>
        <v>6.0277777777777768</v>
      </c>
      <c r="O71" s="634">
        <f t="shared" si="4"/>
        <v>4.6428007321273959E-3</v>
      </c>
      <c r="P71" s="635">
        <f t="shared" si="17"/>
        <v>6.9682577777777768</v>
      </c>
      <c r="Q71" s="634">
        <f t="shared" si="13"/>
        <v>9.873021126299078E-4</v>
      </c>
      <c r="R71" s="633"/>
    </row>
    <row r="72" spans="2:18" s="629" customFormat="1">
      <c r="B72" s="632"/>
      <c r="C72" s="631" t="s">
        <v>941</v>
      </c>
      <c r="D72" s="622">
        <v>5.1799999999999999E-2</v>
      </c>
      <c r="E72" s="624">
        <f>SUM(E67:E71)</f>
        <v>672.35770883000009</v>
      </c>
      <c r="F72" s="625">
        <f>+E72/E$16</f>
        <v>0.11673745237873294</v>
      </c>
      <c r="G72" s="624">
        <f t="shared" ref="G72:M72" si="25">SUM(G67:G71)</f>
        <v>14.220419744061104</v>
      </c>
      <c r="H72" s="624">
        <f t="shared" si="25"/>
        <v>13.820367620811108</v>
      </c>
      <c r="I72" s="624">
        <f t="shared" si="25"/>
        <v>14.030082797551614</v>
      </c>
      <c r="J72" s="624">
        <f t="shared" si="25"/>
        <v>14.059496007133014</v>
      </c>
      <c r="K72" s="624">
        <f t="shared" si="25"/>
        <v>17.37187183299611</v>
      </c>
      <c r="L72" s="624">
        <f t="shared" si="25"/>
        <v>4.6162842320480122</v>
      </c>
      <c r="M72" s="624">
        <f t="shared" si="25"/>
        <v>2.0545874345741115</v>
      </c>
      <c r="N72" s="624">
        <f t="shared" si="16"/>
        <v>80.173109669175091</v>
      </c>
      <c r="O72" s="630">
        <f t="shared" si="4"/>
        <v>6.1752072818816325E-2</v>
      </c>
      <c r="P72" s="623">
        <f t="shared" si="17"/>
        <v>752.53081849917521</v>
      </c>
      <c r="Q72" s="622">
        <f t="shared" si="13"/>
        <v>0.10662281600613936</v>
      </c>
    </row>
    <row r="73" spans="2:18" s="621" customFormat="1" ht="15.75" customHeight="1">
      <c r="B73" s="627"/>
      <c r="C73" s="628" t="s">
        <v>940</v>
      </c>
      <c r="D73" s="622">
        <v>0.83289999999999997</v>
      </c>
      <c r="E73" s="624">
        <f>E72+E66+E37</f>
        <v>5386.6514757300001</v>
      </c>
      <c r="F73" s="625">
        <f>+E73/E$16</f>
        <v>0.9352521163520342</v>
      </c>
      <c r="G73" s="624">
        <f t="shared" ref="G73:M73" si="26">G72+G66+G37</f>
        <v>201.81104864900834</v>
      </c>
      <c r="H73" s="624">
        <f t="shared" si="26"/>
        <v>197.57165126398405</v>
      </c>
      <c r="I73" s="624">
        <f t="shared" si="26"/>
        <v>192.67958610617421</v>
      </c>
      <c r="J73" s="624">
        <f t="shared" si="26"/>
        <v>181.34079841230883</v>
      </c>
      <c r="K73" s="624">
        <f t="shared" si="26"/>
        <v>132.07937047696407</v>
      </c>
      <c r="L73" s="624">
        <f t="shared" si="26"/>
        <v>67.104093122961643</v>
      </c>
      <c r="M73" s="624">
        <f t="shared" si="26"/>
        <v>32.362571766870005</v>
      </c>
      <c r="N73" s="624">
        <f t="shared" si="16"/>
        <v>1004.9491197982711</v>
      </c>
      <c r="O73" s="622">
        <f t="shared" si="4"/>
        <v>0.77404620428298188</v>
      </c>
      <c r="P73" s="623">
        <f t="shared" si="17"/>
        <v>6391.6005955282708</v>
      </c>
      <c r="Q73" s="622">
        <f t="shared" si="13"/>
        <v>0.90559806658933328</v>
      </c>
    </row>
    <row r="74" spans="2:18" s="621" customFormat="1">
      <c r="B74" s="627"/>
      <c r="C74" s="626" t="s">
        <v>939</v>
      </c>
      <c r="D74" s="622">
        <v>0.1144</v>
      </c>
      <c r="E74" s="624">
        <f>E22-E73</f>
        <v>-73.699172539674692</v>
      </c>
      <c r="F74" s="625">
        <f>+E74/E$16</f>
        <v>-1.2795947055732511E-2</v>
      </c>
      <c r="G74" s="624">
        <f t="shared" ref="G74:M74" si="27">G22-G73</f>
        <v>41.023124009991534</v>
      </c>
      <c r="H74" s="624">
        <f t="shared" si="27"/>
        <v>37.261478930015869</v>
      </c>
      <c r="I74" s="624">
        <f t="shared" si="27"/>
        <v>46.347847622635811</v>
      </c>
      <c r="J74" s="624">
        <f t="shared" si="27"/>
        <v>58.274899508129181</v>
      </c>
      <c r="K74" s="624">
        <f t="shared" si="27"/>
        <v>27.67184396073597</v>
      </c>
      <c r="L74" s="624">
        <f t="shared" si="27"/>
        <v>7.9993692957763756</v>
      </c>
      <c r="M74" s="624">
        <f t="shared" si="27"/>
        <v>-8.4930452976099957</v>
      </c>
      <c r="N74" s="624">
        <f t="shared" si="16"/>
        <v>210.08551802967474</v>
      </c>
      <c r="O74" s="622">
        <f>N74/N$16</f>
        <v>0.16181505570982185</v>
      </c>
      <c r="P74" s="623">
        <f t="shared" si="17"/>
        <v>136.38634549000005</v>
      </c>
      <c r="Q74" s="622">
        <f t="shared" si="13"/>
        <v>1.9323987620775387E-2</v>
      </c>
    </row>
    <row r="75" spans="2:18">
      <c r="N75" s="619"/>
    </row>
  </sheetData>
  <mergeCells count="5">
    <mergeCell ref="E32:E34"/>
    <mergeCell ref="F32:F34"/>
    <mergeCell ref="B1:Q1"/>
    <mergeCell ref="B2:Q2"/>
    <mergeCell ref="B3:Q3"/>
  </mergeCells>
  <printOptions horizontalCentered="1"/>
  <pageMargins left="0.73" right="0.91" top="0.52" bottom="0.73" header="0.3" footer="0.28000000000000003"/>
  <pageSetup paperSize="5" scale="93" fitToHeight="2" orientation="landscape" horizontalDpi="4294967293" verticalDpi="200" r:id="rId1"/>
  <headerFooter alignWithMargins="0">
    <oddHeader>Page &amp;P of &amp;N</oddHeader>
    <oddFooter>&amp;C&amp;P</oddFooter>
  </headerFooter>
  <rowBreaks count="1" manualBreakCount="1">
    <brk id="36" min="1" max="17" man="1"/>
  </rowBreaks>
</worksheet>
</file>

<file path=xl/worksheets/sheet15.xml><?xml version="1.0" encoding="utf-8"?>
<worksheet xmlns="http://schemas.openxmlformats.org/spreadsheetml/2006/main" xmlns:r="http://schemas.openxmlformats.org/officeDocument/2006/relationships">
  <sheetPr>
    <tabColor rgb="FF00B050"/>
  </sheetPr>
  <dimension ref="A1:AF129"/>
  <sheetViews>
    <sheetView showZeros="0" topLeftCell="R1" zoomScale="90" zoomScaleNormal="90" workbookViewId="0">
      <pane ySplit="5" topLeftCell="A60" activePane="bottomLeft" state="frozen"/>
      <selection activeCell="B1" sqref="B1"/>
      <selection pane="bottomLeft" activeCell="AA66" sqref="AA66"/>
    </sheetView>
  </sheetViews>
  <sheetFormatPr defaultColWidth="8" defaultRowHeight="15.75"/>
  <cols>
    <col min="1" max="1" width="10.42578125" style="53" customWidth="1"/>
    <col min="2" max="2" width="31.85546875" style="5" customWidth="1"/>
    <col min="3" max="3" width="9" style="6" customWidth="1"/>
    <col min="4" max="4" width="8.140625" style="6" customWidth="1"/>
    <col min="5" max="5" width="9.7109375" style="4" customWidth="1"/>
    <col min="6" max="6" width="8.85546875" style="4" customWidth="1"/>
    <col min="7" max="7" width="11" style="1483" customWidth="1"/>
    <col min="8" max="8" width="8.7109375" style="1483" customWidth="1"/>
    <col min="9" max="9" width="10.140625" style="1483" customWidth="1"/>
    <col min="10" max="10" width="11" style="1483" customWidth="1"/>
    <col min="11" max="11" width="10.7109375" style="1483" customWidth="1"/>
    <col min="12" max="12" width="9" style="1483" customWidth="1"/>
    <col min="13" max="13" width="9.5703125" style="1483" customWidth="1"/>
    <col min="14" max="14" width="11" style="1483" customWidth="1"/>
    <col min="15" max="15" width="9.5703125" style="1483" customWidth="1"/>
    <col min="16" max="16" width="10.140625" style="1483" customWidth="1"/>
    <col min="17" max="17" width="11" style="1483" customWidth="1"/>
    <col min="18" max="18" width="10.5703125" style="1483" customWidth="1"/>
    <col min="19" max="20" width="10.28515625" style="1" customWidth="1"/>
    <col min="21" max="21" width="10.140625" style="1" customWidth="1"/>
    <col min="22" max="22" width="10.7109375" style="1" customWidth="1"/>
    <col min="23" max="23" width="10.28515625" style="1" customWidth="1"/>
    <col min="24" max="24" width="10.140625" style="1" customWidth="1"/>
    <col min="25" max="25" width="10.7109375" style="1" customWidth="1"/>
    <col min="26" max="26" width="10.140625" style="1" customWidth="1"/>
    <col min="27" max="27" width="10.85546875" style="1" customWidth="1"/>
    <col min="28" max="28" width="10.85546875" style="4" customWidth="1"/>
    <col min="29" max="29" width="12" style="4" customWidth="1"/>
    <col min="30" max="30" width="8.140625" style="4" bestFit="1" customWidth="1"/>
    <col min="31" max="33" width="8" style="4"/>
    <col min="34" max="34" width="23.140625" style="4" customWidth="1"/>
    <col min="35" max="16384" width="8" style="4"/>
  </cols>
  <sheetData>
    <row r="1" spans="1:32" s="1104" customFormat="1" ht="33" customHeight="1" thickBot="1">
      <c r="A1" s="1781" t="s">
        <v>1448</v>
      </c>
      <c r="B1" s="1782"/>
      <c r="C1" s="1782"/>
      <c r="D1" s="1782"/>
      <c r="E1" s="1782"/>
      <c r="F1" s="1782"/>
      <c r="G1" s="1782"/>
      <c r="H1" s="1782"/>
      <c r="I1" s="1782"/>
      <c r="J1" s="1782"/>
      <c r="K1" s="1822"/>
      <c r="L1" s="1782"/>
      <c r="M1" s="1782"/>
      <c r="N1" s="1782"/>
      <c r="O1" s="1782"/>
      <c r="P1" s="1782"/>
      <c r="Q1" s="1782"/>
      <c r="R1" s="1782"/>
      <c r="S1" s="1782"/>
      <c r="T1" s="1782"/>
      <c r="U1" s="1782"/>
      <c r="V1" s="1782"/>
      <c r="W1" s="1782"/>
      <c r="X1" s="1782"/>
      <c r="Y1" s="1782"/>
      <c r="Z1" s="1782"/>
      <c r="AA1" s="1782"/>
      <c r="AB1" s="1782"/>
      <c r="AC1" s="1782"/>
      <c r="AF1" s="1368">
        <v>5</v>
      </c>
    </row>
    <row r="2" spans="1:32" s="248" customFormat="1" ht="30" customHeight="1" thickBot="1">
      <c r="A2" s="1204" t="s">
        <v>1</v>
      </c>
      <c r="B2" s="615" t="s">
        <v>2</v>
      </c>
      <c r="C2" s="615" t="s">
        <v>3</v>
      </c>
      <c r="D2" s="1436" t="s">
        <v>582</v>
      </c>
      <c r="E2" s="2061" t="s">
        <v>2367</v>
      </c>
      <c r="F2" s="2062"/>
      <c r="G2" s="2062"/>
      <c r="H2" s="2062"/>
      <c r="I2" s="2062"/>
      <c r="J2" s="2062"/>
      <c r="K2" s="1825" t="s">
        <v>2416</v>
      </c>
      <c r="L2" s="2064" t="s">
        <v>2378</v>
      </c>
      <c r="M2" s="2064"/>
      <c r="N2" s="2064"/>
      <c r="O2" s="2064"/>
      <c r="P2" s="2064"/>
      <c r="Q2" s="2065"/>
      <c r="R2" s="1828" t="s">
        <v>2418</v>
      </c>
      <c r="S2" s="2067" t="s">
        <v>2394</v>
      </c>
      <c r="T2" s="2068"/>
      <c r="U2" s="2068"/>
      <c r="V2" s="2068"/>
      <c r="W2" s="2068"/>
      <c r="X2" s="2068"/>
      <c r="Y2" s="2068"/>
      <c r="Z2" s="2069"/>
      <c r="AA2" s="1827" t="s">
        <v>2419</v>
      </c>
      <c r="AB2" s="2066" t="s">
        <v>2395</v>
      </c>
      <c r="AC2" s="2066"/>
    </row>
    <row r="3" spans="1:32" s="248" customFormat="1" ht="32.25" customHeight="1">
      <c r="A3" s="1204"/>
      <c r="B3" s="615"/>
      <c r="C3" s="615"/>
      <c r="D3" s="1436"/>
      <c r="E3" s="2061" t="s">
        <v>2366</v>
      </c>
      <c r="F3" s="2062"/>
      <c r="G3" s="2062"/>
      <c r="H3" s="2062"/>
      <c r="I3" s="2062"/>
      <c r="J3" s="2063"/>
      <c r="K3" s="1826" t="s">
        <v>2417</v>
      </c>
      <c r="L3" s="2061" t="s">
        <v>2376</v>
      </c>
      <c r="M3" s="2062"/>
      <c r="N3" s="2063"/>
      <c r="O3" s="2061" t="s">
        <v>2374</v>
      </c>
      <c r="P3" s="2062"/>
      <c r="Q3" s="2063"/>
      <c r="R3" s="1829" t="s">
        <v>513</v>
      </c>
      <c r="S3" s="2067" t="s">
        <v>2387</v>
      </c>
      <c r="T3" s="2069"/>
      <c r="U3" s="2067" t="s">
        <v>2388</v>
      </c>
      <c r="V3" s="2069"/>
      <c r="W3" s="2067" t="s">
        <v>2389</v>
      </c>
      <c r="X3" s="2069"/>
      <c r="Y3" s="2067" t="s">
        <v>2390</v>
      </c>
      <c r="Z3" s="2069"/>
      <c r="AA3" s="1830" t="s">
        <v>513</v>
      </c>
      <c r="AB3" s="2070" t="s">
        <v>2396</v>
      </c>
      <c r="AC3" s="2071"/>
    </row>
    <row r="4" spans="1:32" s="248" customFormat="1" ht="31.5" customHeight="1">
      <c r="A4" s="1204"/>
      <c r="B4" s="615"/>
      <c r="C4" s="615"/>
      <c r="D4" s="615"/>
      <c r="E4" s="2061" t="s">
        <v>2377</v>
      </c>
      <c r="F4" s="2062"/>
      <c r="G4" s="2062"/>
      <c r="H4" s="2062"/>
      <c r="I4" s="2062"/>
      <c r="J4" s="2063"/>
      <c r="K4" s="1778"/>
      <c r="L4" s="2061" t="s">
        <v>2391</v>
      </c>
      <c r="M4" s="2062"/>
      <c r="N4" s="2063"/>
      <c r="O4" s="2061" t="s">
        <v>2375</v>
      </c>
      <c r="P4" s="2062"/>
      <c r="Q4" s="2063"/>
      <c r="R4" s="1778"/>
      <c r="S4" s="2072" t="s">
        <v>2392</v>
      </c>
      <c r="T4" s="2073"/>
      <c r="U4" s="2072" t="s">
        <v>2392</v>
      </c>
      <c r="V4" s="2073"/>
      <c r="W4" s="2067" t="s">
        <v>2393</v>
      </c>
      <c r="X4" s="2069"/>
      <c r="Y4" s="2067" t="s">
        <v>2393</v>
      </c>
      <c r="Z4" s="2069"/>
      <c r="AA4" s="1785"/>
      <c r="AB4" s="1801" t="s">
        <v>435</v>
      </c>
      <c r="AC4" s="1801" t="s">
        <v>436</v>
      </c>
    </row>
    <row r="5" spans="1:32" s="248" customFormat="1" ht="33.75" customHeight="1">
      <c r="A5" s="1204"/>
      <c r="B5" s="615"/>
      <c r="C5" s="615"/>
      <c r="D5" s="615"/>
      <c r="E5" s="1730" t="s">
        <v>2360</v>
      </c>
      <c r="F5" s="1730" t="s">
        <v>2361</v>
      </c>
      <c r="G5" s="1730" t="s">
        <v>2362</v>
      </c>
      <c r="H5" s="1730" t="s">
        <v>2363</v>
      </c>
      <c r="I5" s="1730" t="s">
        <v>2364</v>
      </c>
      <c r="J5" s="1730" t="s">
        <v>2365</v>
      </c>
      <c r="K5" s="1670"/>
      <c r="L5" s="1670" t="s">
        <v>2368</v>
      </c>
      <c r="M5" s="1670" t="s">
        <v>2369</v>
      </c>
      <c r="N5" s="1670" t="s">
        <v>2370</v>
      </c>
      <c r="O5" s="1670" t="s">
        <v>2373</v>
      </c>
      <c r="P5" s="1670" t="s">
        <v>2371</v>
      </c>
      <c r="Q5" s="1670" t="s">
        <v>2372</v>
      </c>
      <c r="R5" s="1670"/>
      <c r="S5" s="1450" t="s">
        <v>2379</v>
      </c>
      <c r="T5" s="1450" t="s">
        <v>2380</v>
      </c>
      <c r="U5" s="1783" t="s">
        <v>2381</v>
      </c>
      <c r="V5" s="1783" t="s">
        <v>2386</v>
      </c>
      <c r="W5" s="1783" t="s">
        <v>2382</v>
      </c>
      <c r="X5" s="1783" t="s">
        <v>2383</v>
      </c>
      <c r="Y5" s="1783" t="s">
        <v>2384</v>
      </c>
      <c r="Z5" s="1783" t="s">
        <v>2385</v>
      </c>
      <c r="AA5" s="1783"/>
      <c r="AB5" s="1468"/>
      <c r="AC5" s="1468"/>
    </row>
    <row r="6" spans="1:32" ht="21.75" customHeight="1">
      <c r="A6" s="26"/>
      <c r="B6" s="27" t="s">
        <v>1329</v>
      </c>
      <c r="C6" s="28"/>
      <c r="D6" s="1162"/>
      <c r="E6" s="28"/>
      <c r="F6" s="28"/>
      <c r="G6" s="1496"/>
      <c r="H6" s="1779"/>
      <c r="I6" s="1779"/>
      <c r="J6" s="1779"/>
      <c r="K6" s="1779"/>
      <c r="L6" s="1779"/>
      <c r="M6" s="1779"/>
      <c r="N6" s="1779"/>
      <c r="O6" s="1779"/>
      <c r="P6" s="1779"/>
      <c r="Q6" s="1779"/>
      <c r="R6" s="1779"/>
      <c r="S6" s="22"/>
      <c r="T6" s="22"/>
      <c r="U6" s="1668"/>
      <c r="V6" s="1668"/>
      <c r="W6" s="1668"/>
      <c r="X6" s="1668"/>
      <c r="Y6" s="22"/>
      <c r="Z6" s="22"/>
      <c r="AA6" s="1668"/>
      <c r="AB6" s="25"/>
      <c r="AC6" s="25"/>
    </row>
    <row r="7" spans="1:32" s="32" customFormat="1" ht="99" customHeight="1">
      <c r="A7" s="33">
        <v>2.7</v>
      </c>
      <c r="B7" s="34" t="s">
        <v>1330</v>
      </c>
      <c r="C7" s="1432"/>
      <c r="D7" s="1176"/>
      <c r="E7" s="1432"/>
      <c r="F7" s="1535"/>
      <c r="G7" s="1472"/>
      <c r="H7" s="1780"/>
      <c r="I7" s="1780"/>
      <c r="J7" s="1780"/>
      <c r="K7" s="1780"/>
      <c r="L7" s="1780"/>
      <c r="M7" s="1780"/>
      <c r="N7" s="1780"/>
      <c r="O7" s="1780"/>
      <c r="P7" s="1780"/>
      <c r="Q7" s="1780"/>
      <c r="R7" s="1780"/>
      <c r="S7" s="29"/>
      <c r="T7" s="29"/>
      <c r="U7" s="1784"/>
      <c r="V7" s="1784"/>
      <c r="W7" s="1784"/>
      <c r="X7" s="1784"/>
      <c r="Y7" s="29"/>
      <c r="Z7" s="22">
        <f t="shared" ref="Z7:Z28" si="0">SUM(S7:Y7)</f>
        <v>0</v>
      </c>
      <c r="AA7" s="1668"/>
      <c r="AB7" s="1029"/>
      <c r="AC7" s="1029"/>
    </row>
    <row r="8" spans="1:32">
      <c r="A8" s="33" t="s">
        <v>1331</v>
      </c>
      <c r="B8" s="27" t="s">
        <v>1332</v>
      </c>
      <c r="C8" s="1432" t="s">
        <v>643</v>
      </c>
      <c r="D8" s="1176">
        <v>88.429205324727718</v>
      </c>
      <c r="E8" s="1439">
        <f>+'Mile Stone-PI-'!C11</f>
        <v>0</v>
      </c>
      <c r="F8" s="1439">
        <f>+'Mile Stone-PI-'!D11</f>
        <v>1681.2</v>
      </c>
      <c r="G8" s="1439">
        <f>+'Mile Stone-PI-'!E11</f>
        <v>1251.2</v>
      </c>
      <c r="H8" s="1439">
        <f>+'Mile Stone-PI-'!F11</f>
        <v>0</v>
      </c>
      <c r="I8" s="1439">
        <f>+'Mile Stone-PI-'!G11</f>
        <v>0</v>
      </c>
      <c r="J8" s="1439">
        <f>+'Mile Stone-PI-'!H11</f>
        <v>1816.9</v>
      </c>
      <c r="K8" s="1798">
        <f>SUM(E8:J8)</f>
        <v>4749.3</v>
      </c>
      <c r="L8" s="1439">
        <f>+'Mile Stone-PI-'!I11</f>
        <v>0</v>
      </c>
      <c r="M8" s="1439">
        <f>+'Mile Stone-PI-'!J11</f>
        <v>0</v>
      </c>
      <c r="N8" s="1439">
        <f>+'Mile Stone-PI-'!K11</f>
        <v>0</v>
      </c>
      <c r="O8" s="1439">
        <f>+'Mile Stone-PI-'!L11</f>
        <v>0</v>
      </c>
      <c r="P8" s="1439">
        <f>+'Mile Stone-PI-'!M11</f>
        <v>0</v>
      </c>
      <c r="Q8" s="1439">
        <f>+'Mile Stone-PI-'!N11</f>
        <v>0</v>
      </c>
      <c r="R8" s="1798">
        <f>SUM(L8:Q8)</f>
        <v>0</v>
      </c>
      <c r="S8" s="1439">
        <f>+'Mile Stone-PI-'!O11</f>
        <v>0</v>
      </c>
      <c r="T8" s="1439">
        <f>+'Mile Stone-PI-'!P11</f>
        <v>0</v>
      </c>
      <c r="U8" s="1439">
        <f>+'Mile Stone-PI-'!Q11</f>
        <v>0</v>
      </c>
      <c r="V8" s="1439">
        <f>+'Mile Stone-PI-'!R11</f>
        <v>0</v>
      </c>
      <c r="W8" s="1439">
        <f>+'Mile Stone-PI-'!S11</f>
        <v>0</v>
      </c>
      <c r="X8" s="1439">
        <f>+'Mile Stone-PI-'!T11</f>
        <v>0</v>
      </c>
      <c r="Y8" s="1439">
        <f>+'Mile Stone-PI-'!U11</f>
        <v>0</v>
      </c>
      <c r="Z8" s="1439">
        <f>+'Mile Stone-PI-'!V11</f>
        <v>0</v>
      </c>
      <c r="AA8" s="1798">
        <f>SUM(S8:Z8)</f>
        <v>0</v>
      </c>
      <c r="AB8" s="1439">
        <f>+'Mile Stone-PI-'!W11</f>
        <v>4749.3</v>
      </c>
      <c r="AC8" s="1536">
        <f t="shared" ref="AC8:AC39" si="1">+D8*AB8</f>
        <v>419976.82484872936</v>
      </c>
      <c r="AD8" s="32"/>
    </row>
    <row r="9" spans="1:32" ht="15.75" customHeight="1">
      <c r="A9" s="36"/>
      <c r="B9" s="34"/>
      <c r="C9" s="1432"/>
      <c r="D9" s="1176"/>
      <c r="E9" s="35"/>
      <c r="F9" s="35"/>
      <c r="G9" s="1472"/>
      <c r="H9" s="1780"/>
      <c r="I9" s="1780"/>
      <c r="J9" s="1780"/>
      <c r="K9" s="1798">
        <f t="shared" ref="K9:K63" si="2">SUM(E9:J9)</f>
        <v>0</v>
      </c>
      <c r="L9" s="1780"/>
      <c r="M9" s="1780"/>
      <c r="N9" s="1780"/>
      <c r="O9" s="1780"/>
      <c r="P9" s="1780"/>
      <c r="Q9" s="1780"/>
      <c r="R9" s="1798">
        <f t="shared" ref="R9:R64" si="3">SUM(L9:Q9)</f>
        <v>0</v>
      </c>
      <c r="S9" s="1433"/>
      <c r="T9" s="1433"/>
      <c r="U9" s="1669"/>
      <c r="V9" s="1669"/>
      <c r="W9" s="1669"/>
      <c r="X9" s="1669"/>
      <c r="Y9" s="1482"/>
      <c r="Z9" s="22">
        <f t="shared" si="0"/>
        <v>0</v>
      </c>
      <c r="AA9" s="1798">
        <f t="shared" ref="AA9:AA64" si="4">SUM(S9:Z9)</f>
        <v>0</v>
      </c>
      <c r="AB9" s="35"/>
      <c r="AC9" s="1536">
        <f t="shared" si="1"/>
        <v>0</v>
      </c>
      <c r="AD9" s="32"/>
    </row>
    <row r="10" spans="1:32" ht="15.75" customHeight="1">
      <c r="A10" s="33">
        <v>2.25</v>
      </c>
      <c r="B10" s="37" t="s">
        <v>1333</v>
      </c>
      <c r="C10" s="1432" t="s">
        <v>643</v>
      </c>
      <c r="D10" s="1176">
        <v>44.214602662363859</v>
      </c>
      <c r="E10" s="1439">
        <f>+'Mile Stone-PI-'!C67</f>
        <v>1500</v>
      </c>
      <c r="F10" s="1439">
        <f>+'Mile Stone-PI-'!D67</f>
        <v>0</v>
      </c>
      <c r="G10" s="1439">
        <f>+'Mile Stone-PI-'!E67</f>
        <v>0</v>
      </c>
      <c r="H10" s="1439">
        <f>+'Mile Stone-PI-'!F67</f>
        <v>0</v>
      </c>
      <c r="I10" s="1439">
        <f>+'Mile Stone-PI-'!G67</f>
        <v>1798.056</v>
      </c>
      <c r="J10" s="1439">
        <f>+'Mile Stone-PI-'!H67</f>
        <v>0</v>
      </c>
      <c r="K10" s="1798">
        <f t="shared" si="2"/>
        <v>3298.056</v>
      </c>
      <c r="L10" s="1439">
        <f>+'Mile Stone-PI-'!I67</f>
        <v>0</v>
      </c>
      <c r="M10" s="1439">
        <f>+'Mile Stone-PI-'!J67</f>
        <v>0</v>
      </c>
      <c r="N10" s="1439">
        <f>+'Mile Stone-PI-'!K67</f>
        <v>0</v>
      </c>
      <c r="O10" s="1439">
        <f>+'Mile Stone-PI-'!L67</f>
        <v>0</v>
      </c>
      <c r="P10" s="1439">
        <f>+'Mile Stone-PI-'!M67</f>
        <v>0</v>
      </c>
      <c r="Q10" s="1439">
        <f>+'Mile Stone-PI-'!N67</f>
        <v>0</v>
      </c>
      <c r="R10" s="1798">
        <f t="shared" si="3"/>
        <v>0</v>
      </c>
      <c r="S10" s="1439">
        <f>+'Mile Stone-PI-'!O67</f>
        <v>0</v>
      </c>
      <c r="T10" s="1439">
        <f>+'Mile Stone-PI-'!P67</f>
        <v>0</v>
      </c>
      <c r="U10" s="1439">
        <f>+'Mile Stone-PI-'!Q67</f>
        <v>0</v>
      </c>
      <c r="V10" s="1439">
        <f>+'Mile Stone-PI-'!R67</f>
        <v>0</v>
      </c>
      <c r="W10" s="1439">
        <f>+'Mile Stone-PI-'!S67</f>
        <v>0</v>
      </c>
      <c r="X10" s="1439">
        <f>+'Mile Stone-PI-'!T67</f>
        <v>0</v>
      </c>
      <c r="Y10" s="1439">
        <f>+'Mile Stone-PI-'!U67</f>
        <v>0</v>
      </c>
      <c r="Z10" s="1439">
        <f>+'Mile Stone-PI-'!V67</f>
        <v>0</v>
      </c>
      <c r="AA10" s="1798">
        <f t="shared" si="4"/>
        <v>0</v>
      </c>
      <c r="AB10" s="1439">
        <f>+'Mile Stone-PI-'!W67</f>
        <v>3298.056</v>
      </c>
      <c r="AC10" s="1536">
        <f t="shared" si="1"/>
        <v>145822.23559822509</v>
      </c>
      <c r="AD10" s="32"/>
    </row>
    <row r="11" spans="1:32" ht="15.75" customHeight="1">
      <c r="A11" s="36"/>
      <c r="B11" s="34"/>
      <c r="C11" s="1432"/>
      <c r="D11" s="1176"/>
      <c r="E11" s="35"/>
      <c r="F11" s="35"/>
      <c r="G11" s="1472"/>
      <c r="H11" s="1780"/>
      <c r="I11" s="1780"/>
      <c r="J11" s="1780"/>
      <c r="K11" s="1798">
        <f t="shared" si="2"/>
        <v>0</v>
      </c>
      <c r="L11" s="1780"/>
      <c r="M11" s="1780"/>
      <c r="N11" s="1780"/>
      <c r="O11" s="1780"/>
      <c r="P11" s="1780"/>
      <c r="Q11" s="1780"/>
      <c r="R11" s="1798">
        <f t="shared" si="3"/>
        <v>0</v>
      </c>
      <c r="S11" s="1445"/>
      <c r="T11" s="1445"/>
      <c r="U11" s="1669"/>
      <c r="V11" s="1669"/>
      <c r="W11" s="1669"/>
      <c r="X11" s="1669"/>
      <c r="Y11" s="1482"/>
      <c r="Z11" s="22">
        <f t="shared" si="0"/>
        <v>0</v>
      </c>
      <c r="AA11" s="1798">
        <f t="shared" si="4"/>
        <v>0</v>
      </c>
      <c r="AB11" s="35"/>
      <c r="AC11" s="1536">
        <f t="shared" si="1"/>
        <v>0</v>
      </c>
      <c r="AD11" s="32"/>
    </row>
    <row r="12" spans="1:32" ht="15.75" customHeight="1">
      <c r="A12" s="33">
        <v>2.2599999999999998</v>
      </c>
      <c r="B12" s="37" t="s">
        <v>1334</v>
      </c>
      <c r="C12" s="1432"/>
      <c r="D12" s="1176"/>
      <c r="E12" s="35"/>
      <c r="F12" s="35"/>
      <c r="G12" s="1472"/>
      <c r="H12" s="1780"/>
      <c r="I12" s="1780"/>
      <c r="J12" s="1780"/>
      <c r="K12" s="1798">
        <f t="shared" si="2"/>
        <v>0</v>
      </c>
      <c r="L12" s="1780"/>
      <c r="M12" s="1780"/>
      <c r="N12" s="1780"/>
      <c r="O12" s="1780"/>
      <c r="P12" s="1780"/>
      <c r="Q12" s="1780"/>
      <c r="R12" s="1798">
        <f t="shared" si="3"/>
        <v>0</v>
      </c>
      <c r="S12" s="1445"/>
      <c r="T12" s="1445"/>
      <c r="U12" s="1669"/>
      <c r="V12" s="1669"/>
      <c r="W12" s="1669"/>
      <c r="X12" s="1669"/>
      <c r="Y12" s="1482"/>
      <c r="Z12" s="22">
        <f t="shared" si="0"/>
        <v>0</v>
      </c>
      <c r="AA12" s="1798">
        <f t="shared" si="4"/>
        <v>0</v>
      </c>
      <c r="AB12" s="35"/>
      <c r="AC12" s="1536">
        <f t="shared" si="1"/>
        <v>0</v>
      </c>
      <c r="AD12" s="32"/>
    </row>
    <row r="13" spans="1:32" ht="15.75" customHeight="1">
      <c r="A13" s="33" t="s">
        <v>1335</v>
      </c>
      <c r="B13" s="37" t="s">
        <v>1336</v>
      </c>
      <c r="C13" s="1432" t="s">
        <v>773</v>
      </c>
      <c r="D13" s="1176">
        <v>22.10730133118193</v>
      </c>
      <c r="E13" s="1667">
        <f>+E8*0.6</f>
        <v>0</v>
      </c>
      <c r="F13" s="1735">
        <f t="shared" ref="F13:AB13" si="5">+F8*0.6</f>
        <v>1008.72</v>
      </c>
      <c r="G13" s="1735">
        <f t="shared" si="5"/>
        <v>750.72</v>
      </c>
      <c r="H13" s="1735">
        <f t="shared" si="5"/>
        <v>0</v>
      </c>
      <c r="I13" s="1735">
        <f t="shared" si="5"/>
        <v>0</v>
      </c>
      <c r="J13" s="1735">
        <f t="shared" si="5"/>
        <v>1090.1400000000001</v>
      </c>
      <c r="K13" s="1798">
        <f t="shared" si="2"/>
        <v>2849.58</v>
      </c>
      <c r="L13" s="1735">
        <f t="shared" si="5"/>
        <v>0</v>
      </c>
      <c r="M13" s="1735">
        <f t="shared" si="5"/>
        <v>0</v>
      </c>
      <c r="N13" s="1735">
        <f t="shared" si="5"/>
        <v>0</v>
      </c>
      <c r="O13" s="1735">
        <f t="shared" si="5"/>
        <v>0</v>
      </c>
      <c r="P13" s="1735">
        <f t="shared" si="5"/>
        <v>0</v>
      </c>
      <c r="Q13" s="1735">
        <f t="shared" si="5"/>
        <v>0</v>
      </c>
      <c r="R13" s="1798">
        <f t="shared" si="3"/>
        <v>0</v>
      </c>
      <c r="S13" s="1735">
        <f t="shared" si="5"/>
        <v>0</v>
      </c>
      <c r="T13" s="1735">
        <f t="shared" si="5"/>
        <v>0</v>
      </c>
      <c r="U13" s="1735">
        <f t="shared" si="5"/>
        <v>0</v>
      </c>
      <c r="V13" s="1735">
        <f t="shared" si="5"/>
        <v>0</v>
      </c>
      <c r="W13" s="1735">
        <f t="shared" si="5"/>
        <v>0</v>
      </c>
      <c r="X13" s="1735">
        <f t="shared" si="5"/>
        <v>0</v>
      </c>
      <c r="Y13" s="1735">
        <f t="shared" si="5"/>
        <v>0</v>
      </c>
      <c r="Z13" s="1735">
        <f t="shared" si="5"/>
        <v>0</v>
      </c>
      <c r="AA13" s="1798">
        <f t="shared" si="4"/>
        <v>0</v>
      </c>
      <c r="AB13" s="1735">
        <f t="shared" si="5"/>
        <v>2849.58</v>
      </c>
      <c r="AC13" s="1536">
        <f t="shared" si="1"/>
        <v>62996.523727309403</v>
      </c>
      <c r="AD13" s="32"/>
    </row>
    <row r="14" spans="1:32" ht="15.75" customHeight="1">
      <c r="A14" s="33"/>
      <c r="B14" s="37"/>
      <c r="C14" s="1432"/>
      <c r="D14" s="1176"/>
      <c r="E14" s="35"/>
      <c r="F14" s="35"/>
      <c r="G14" s="1472"/>
      <c r="H14" s="1780"/>
      <c r="I14" s="1780"/>
      <c r="J14" s="1780"/>
      <c r="K14" s="1798">
        <f t="shared" si="2"/>
        <v>0</v>
      </c>
      <c r="L14" s="1780"/>
      <c r="M14" s="1780"/>
      <c r="N14" s="1780"/>
      <c r="O14" s="1780"/>
      <c r="P14" s="1780"/>
      <c r="Q14" s="1780"/>
      <c r="R14" s="1798">
        <f t="shared" si="3"/>
        <v>0</v>
      </c>
      <c r="S14" s="1445"/>
      <c r="T14" s="1445"/>
      <c r="U14" s="1669"/>
      <c r="V14" s="1669"/>
      <c r="W14" s="1669"/>
      <c r="X14" s="1669"/>
      <c r="Y14" s="1482"/>
      <c r="Z14" s="22">
        <f t="shared" si="0"/>
        <v>0</v>
      </c>
      <c r="AA14" s="1798">
        <f t="shared" si="4"/>
        <v>0</v>
      </c>
      <c r="AB14" s="35"/>
      <c r="AC14" s="1536">
        <f t="shared" si="1"/>
        <v>0</v>
      </c>
      <c r="AD14" s="32"/>
    </row>
    <row r="15" spans="1:32" ht="15.75" customHeight="1">
      <c r="A15" s="33">
        <v>2.27</v>
      </c>
      <c r="B15" s="38" t="s">
        <v>1337</v>
      </c>
      <c r="C15" s="1432" t="s">
        <v>643</v>
      </c>
      <c r="D15" s="1176"/>
      <c r="E15" s="35"/>
      <c r="F15" s="35"/>
      <c r="G15" s="1472"/>
      <c r="H15" s="1780"/>
      <c r="I15" s="1780"/>
      <c r="J15" s="1780"/>
      <c r="K15" s="1798">
        <f t="shared" si="2"/>
        <v>0</v>
      </c>
      <c r="L15" s="1780"/>
      <c r="M15" s="1780"/>
      <c r="N15" s="1780"/>
      <c r="O15" s="1780"/>
      <c r="P15" s="1780"/>
      <c r="Q15" s="1780"/>
      <c r="R15" s="1798">
        <f t="shared" si="3"/>
        <v>0</v>
      </c>
      <c r="S15" s="1445"/>
      <c r="T15" s="1445"/>
      <c r="U15" s="1669"/>
      <c r="V15" s="1669"/>
      <c r="W15" s="1669"/>
      <c r="X15" s="1669"/>
      <c r="Y15" s="1482"/>
      <c r="Z15" s="22">
        <f t="shared" si="0"/>
        <v>0</v>
      </c>
      <c r="AA15" s="1798">
        <f t="shared" si="4"/>
        <v>0</v>
      </c>
      <c r="AB15" s="35"/>
      <c r="AC15" s="1536">
        <f t="shared" si="1"/>
        <v>0</v>
      </c>
      <c r="AD15" s="32"/>
    </row>
    <row r="16" spans="1:32" ht="15.75" customHeight="1">
      <c r="A16" s="33"/>
      <c r="B16" s="34"/>
      <c r="C16" s="1432"/>
      <c r="D16" s="1176"/>
      <c r="E16" s="35"/>
      <c r="F16" s="35"/>
      <c r="G16" s="1472"/>
      <c r="H16" s="1780"/>
      <c r="I16" s="1780"/>
      <c r="J16" s="1780"/>
      <c r="K16" s="1798">
        <f t="shared" si="2"/>
        <v>0</v>
      </c>
      <c r="L16" s="1780"/>
      <c r="M16" s="1780"/>
      <c r="N16" s="1780"/>
      <c r="O16" s="1780"/>
      <c r="P16" s="1780"/>
      <c r="Q16" s="1780"/>
      <c r="R16" s="1798">
        <f t="shared" si="3"/>
        <v>0</v>
      </c>
      <c r="S16" s="1445"/>
      <c r="T16" s="1445"/>
      <c r="U16" s="1669"/>
      <c r="V16" s="1669"/>
      <c r="W16" s="1669"/>
      <c r="X16" s="1669"/>
      <c r="Y16" s="1482"/>
      <c r="Z16" s="22">
        <f t="shared" si="0"/>
        <v>0</v>
      </c>
      <c r="AA16" s="1798">
        <f t="shared" si="4"/>
        <v>0</v>
      </c>
      <c r="AB16" s="35"/>
      <c r="AC16" s="1536">
        <f t="shared" si="1"/>
        <v>0</v>
      </c>
      <c r="AD16" s="32"/>
    </row>
    <row r="17" spans="1:30" ht="15.75" customHeight="1">
      <c r="A17" s="33" t="s">
        <v>1338</v>
      </c>
      <c r="B17" s="34" t="s">
        <v>1339</v>
      </c>
      <c r="C17" s="1432" t="s">
        <v>643</v>
      </c>
      <c r="D17" s="1474">
        <v>295</v>
      </c>
      <c r="E17" s="35"/>
      <c r="F17" s="35"/>
      <c r="G17" s="1472"/>
      <c r="H17" s="1780"/>
      <c r="I17" s="1780"/>
      <c r="J17" s="1780"/>
      <c r="K17" s="1798">
        <f t="shared" si="2"/>
        <v>0</v>
      </c>
      <c r="L17" s="1780"/>
      <c r="M17" s="1780"/>
      <c r="N17" s="1780"/>
      <c r="O17" s="1780"/>
      <c r="P17" s="1780"/>
      <c r="Q17" s="1780"/>
      <c r="R17" s="1798">
        <f t="shared" si="3"/>
        <v>0</v>
      </c>
      <c r="S17" s="1445"/>
      <c r="T17" s="1445"/>
      <c r="U17" s="1669"/>
      <c r="V17" s="1669"/>
      <c r="W17" s="1669"/>
      <c r="X17" s="1669"/>
      <c r="Y17" s="1482"/>
      <c r="Z17" s="22">
        <f t="shared" si="0"/>
        <v>0</v>
      </c>
      <c r="AA17" s="1798">
        <f t="shared" si="4"/>
        <v>0</v>
      </c>
      <c r="AB17" s="35"/>
      <c r="AC17" s="1536">
        <f t="shared" si="1"/>
        <v>0</v>
      </c>
      <c r="AD17" s="32"/>
    </row>
    <row r="18" spans="1:30" ht="15.75" customHeight="1">
      <c r="A18" s="33"/>
      <c r="B18" s="27"/>
      <c r="C18" s="1432"/>
      <c r="D18" s="1176"/>
      <c r="E18" s="35"/>
      <c r="F18" s="35"/>
      <c r="G18" s="1472"/>
      <c r="H18" s="1780"/>
      <c r="I18" s="1780"/>
      <c r="J18" s="1780"/>
      <c r="K18" s="1798">
        <f t="shared" si="2"/>
        <v>0</v>
      </c>
      <c r="L18" s="1780"/>
      <c r="M18" s="1780"/>
      <c r="N18" s="1780"/>
      <c r="O18" s="1780"/>
      <c r="P18" s="1780"/>
      <c r="Q18" s="1780"/>
      <c r="R18" s="1798">
        <f t="shared" si="3"/>
        <v>0</v>
      </c>
      <c r="S18" s="1445"/>
      <c r="T18" s="1445"/>
      <c r="U18" s="1669"/>
      <c r="V18" s="1669"/>
      <c r="W18" s="1669"/>
      <c r="X18" s="1669"/>
      <c r="Y18" s="1482"/>
      <c r="Z18" s="22">
        <f t="shared" si="0"/>
        <v>0</v>
      </c>
      <c r="AA18" s="1798">
        <f t="shared" si="4"/>
        <v>0</v>
      </c>
      <c r="AB18" s="35"/>
      <c r="AC18" s="1536">
        <f t="shared" si="1"/>
        <v>0</v>
      </c>
      <c r="AD18" s="32"/>
    </row>
    <row r="19" spans="1:30" ht="15.75" customHeight="1">
      <c r="A19" s="36"/>
      <c r="B19" s="34" t="s">
        <v>1340</v>
      </c>
      <c r="C19" s="1432"/>
      <c r="D19" s="1176"/>
      <c r="E19" s="35"/>
      <c r="F19" s="35"/>
      <c r="G19" s="1472"/>
      <c r="H19" s="1780"/>
      <c r="I19" s="1780"/>
      <c r="J19" s="1780"/>
      <c r="K19" s="1798">
        <f t="shared" si="2"/>
        <v>0</v>
      </c>
      <c r="L19" s="1780"/>
      <c r="M19" s="1780"/>
      <c r="N19" s="1780"/>
      <c r="O19" s="1780"/>
      <c r="P19" s="1780"/>
      <c r="Q19" s="1780"/>
      <c r="R19" s="1798">
        <f t="shared" si="3"/>
        <v>0</v>
      </c>
      <c r="S19" s="1445"/>
      <c r="T19" s="1445"/>
      <c r="U19" s="1669"/>
      <c r="V19" s="1669"/>
      <c r="W19" s="1669"/>
      <c r="X19" s="1669"/>
      <c r="Y19" s="1482"/>
      <c r="Z19" s="22">
        <f t="shared" si="0"/>
        <v>0</v>
      </c>
      <c r="AA19" s="1798">
        <f t="shared" si="4"/>
        <v>0</v>
      </c>
      <c r="AB19" s="35"/>
      <c r="AC19" s="1536">
        <f t="shared" si="1"/>
        <v>0</v>
      </c>
      <c r="AD19" s="32"/>
    </row>
    <row r="20" spans="1:30" ht="15.75" customHeight="1">
      <c r="A20" s="36"/>
      <c r="B20" s="27" t="s">
        <v>1341</v>
      </c>
      <c r="C20" s="1432"/>
      <c r="D20" s="1176"/>
      <c r="E20" s="35"/>
      <c r="F20" s="35"/>
      <c r="G20" s="1472"/>
      <c r="H20" s="1780"/>
      <c r="I20" s="1780"/>
      <c r="J20" s="1780"/>
      <c r="K20" s="1798">
        <f t="shared" si="2"/>
        <v>0</v>
      </c>
      <c r="L20" s="1780"/>
      <c r="M20" s="1780"/>
      <c r="N20" s="1780"/>
      <c r="O20" s="1780"/>
      <c r="P20" s="1780"/>
      <c r="Q20" s="1780"/>
      <c r="R20" s="1798">
        <f t="shared" si="3"/>
        <v>0</v>
      </c>
      <c r="S20" s="1445"/>
      <c r="T20" s="1445"/>
      <c r="U20" s="1669"/>
      <c r="V20" s="1669"/>
      <c r="W20" s="1669"/>
      <c r="X20" s="1669"/>
      <c r="Y20" s="1482"/>
      <c r="Z20" s="22">
        <f t="shared" si="0"/>
        <v>0</v>
      </c>
      <c r="AA20" s="1798">
        <f t="shared" si="4"/>
        <v>0</v>
      </c>
      <c r="AB20" s="35"/>
      <c r="AC20" s="1536">
        <f t="shared" si="1"/>
        <v>0</v>
      </c>
      <c r="AD20" s="32"/>
    </row>
    <row r="21" spans="1:30" ht="15.75" customHeight="1">
      <c r="A21" s="33" t="s">
        <v>1342</v>
      </c>
      <c r="B21" s="27" t="s">
        <v>1343</v>
      </c>
      <c r="C21" s="1432" t="s">
        <v>643</v>
      </c>
      <c r="D21" s="1176"/>
      <c r="E21" s="35"/>
      <c r="F21" s="35"/>
      <c r="G21" s="1472"/>
      <c r="H21" s="1780"/>
      <c r="I21" s="1780"/>
      <c r="J21" s="1780"/>
      <c r="K21" s="1798">
        <f t="shared" si="2"/>
        <v>0</v>
      </c>
      <c r="L21" s="1780"/>
      <c r="M21" s="1780"/>
      <c r="N21" s="1780"/>
      <c r="O21" s="1780"/>
      <c r="P21" s="1780"/>
      <c r="Q21" s="1780"/>
      <c r="R21" s="1798">
        <f t="shared" si="3"/>
        <v>0</v>
      </c>
      <c r="S21" s="1445"/>
      <c r="T21" s="1445"/>
      <c r="U21" s="1669"/>
      <c r="V21" s="1669"/>
      <c r="W21" s="1669"/>
      <c r="X21" s="1669"/>
      <c r="Y21" s="1482"/>
      <c r="Z21" s="22">
        <f t="shared" si="0"/>
        <v>0</v>
      </c>
      <c r="AA21" s="1798">
        <f t="shared" si="4"/>
        <v>0</v>
      </c>
      <c r="AB21" s="35"/>
      <c r="AC21" s="1536">
        <f t="shared" si="1"/>
        <v>0</v>
      </c>
      <c r="AD21" s="32"/>
    </row>
    <row r="22" spans="1:30" ht="15.75" customHeight="1">
      <c r="A22" s="36"/>
      <c r="B22" s="34"/>
      <c r="C22" s="1432"/>
      <c r="D22" s="1176"/>
      <c r="E22" s="35"/>
      <c r="F22" s="35"/>
      <c r="G22" s="1472"/>
      <c r="H22" s="1780"/>
      <c r="I22" s="1780"/>
      <c r="J22" s="1780"/>
      <c r="K22" s="1798">
        <f t="shared" si="2"/>
        <v>0</v>
      </c>
      <c r="L22" s="1780"/>
      <c r="M22" s="1780"/>
      <c r="N22" s="1780"/>
      <c r="O22" s="1780"/>
      <c r="P22" s="1780"/>
      <c r="Q22" s="1780"/>
      <c r="R22" s="1798">
        <f t="shared" si="3"/>
        <v>0</v>
      </c>
      <c r="S22" s="1445"/>
      <c r="T22" s="1445"/>
      <c r="U22" s="1669"/>
      <c r="V22" s="1669"/>
      <c r="W22" s="1669"/>
      <c r="X22" s="1669"/>
      <c r="Y22" s="1482"/>
      <c r="Z22" s="22">
        <f t="shared" si="0"/>
        <v>0</v>
      </c>
      <c r="AA22" s="1798">
        <f t="shared" si="4"/>
        <v>0</v>
      </c>
      <c r="AB22" s="35"/>
      <c r="AC22" s="1536">
        <f t="shared" si="1"/>
        <v>0</v>
      </c>
      <c r="AD22" s="32"/>
    </row>
    <row r="23" spans="1:30" ht="15.75" customHeight="1">
      <c r="A23" s="36" t="s">
        <v>1344</v>
      </c>
      <c r="B23" s="34" t="s">
        <v>1345</v>
      </c>
      <c r="C23" s="1432" t="s">
        <v>643</v>
      </c>
      <c r="D23" s="1176">
        <v>4011.7382815651476</v>
      </c>
      <c r="E23" s="1439">
        <f>+'Mile Stone-PI-'!C15</f>
        <v>0</v>
      </c>
      <c r="F23" s="1439">
        <f>+'Mile Stone-PI-'!D15</f>
        <v>40.247175080041401</v>
      </c>
      <c r="G23" s="1439">
        <f>+'Mile Stone-PI-'!E15</f>
        <v>45.04</v>
      </c>
      <c r="H23" s="1439">
        <f>+'Mile Stone-PI-'!F15</f>
        <v>0</v>
      </c>
      <c r="I23" s="1439">
        <f>+'Mile Stone-PI-'!G15</f>
        <v>0</v>
      </c>
      <c r="J23" s="1439">
        <f>+'Mile Stone-PI-'!H15</f>
        <v>45.04</v>
      </c>
      <c r="K23" s="1798">
        <f t="shared" si="2"/>
        <v>130.3271750800414</v>
      </c>
      <c r="L23" s="1439">
        <f>+'Mile Stone-PI-'!I15</f>
        <v>0</v>
      </c>
      <c r="M23" s="1439">
        <f>+'Mile Stone-PI-'!J15</f>
        <v>0</v>
      </c>
      <c r="N23" s="1439">
        <f>+'Mile Stone-PI-'!K15</f>
        <v>0</v>
      </c>
      <c r="O23" s="1439">
        <f>+'Mile Stone-PI-'!L15</f>
        <v>0</v>
      </c>
      <c r="P23" s="1439">
        <f>+'Mile Stone-PI-'!M15</f>
        <v>0</v>
      </c>
      <c r="Q23" s="1439">
        <f>+'Mile Stone-PI-'!N15</f>
        <v>0</v>
      </c>
      <c r="R23" s="1798">
        <f t="shared" si="3"/>
        <v>0</v>
      </c>
      <c r="S23" s="1439">
        <f>+'Mile Stone-PI-'!O15</f>
        <v>20.82</v>
      </c>
      <c r="T23" s="1439">
        <f>+'Mile Stone-PI-'!P15</f>
        <v>0</v>
      </c>
      <c r="U23" s="1439">
        <f>+'Mile Stone-PI-'!Q15</f>
        <v>0</v>
      </c>
      <c r="V23" s="1439">
        <f>+'Mile Stone-PI-'!R15</f>
        <v>0</v>
      </c>
      <c r="W23" s="1439">
        <f>+'Mile Stone-PI-'!S15</f>
        <v>0</v>
      </c>
      <c r="X23" s="1439">
        <f>+'Mile Stone-PI-'!T15</f>
        <v>0</v>
      </c>
      <c r="Y23" s="1439">
        <f>+'Mile Stone-PI-'!U15</f>
        <v>0</v>
      </c>
      <c r="Z23" s="1439">
        <f>+'Mile Stone-PI-'!V15</f>
        <v>0</v>
      </c>
      <c r="AA23" s="1798">
        <f t="shared" si="4"/>
        <v>20.82</v>
      </c>
      <c r="AB23" s="1439">
        <f>+'Mile Stone-PI-'!W15</f>
        <v>151.14717508004139</v>
      </c>
      <c r="AC23" s="1536">
        <f t="shared" si="1"/>
        <v>606362.90841903177</v>
      </c>
      <c r="AD23" s="32"/>
    </row>
    <row r="24" spans="1:30" ht="15.75" customHeight="1">
      <c r="A24" s="33"/>
      <c r="B24" s="27"/>
      <c r="C24" s="1432"/>
      <c r="D24" s="1176"/>
      <c r="E24" s="35"/>
      <c r="F24" s="35"/>
      <c r="G24" s="1472"/>
      <c r="H24" s="1780"/>
      <c r="I24" s="1780"/>
      <c r="J24" s="1780"/>
      <c r="K24" s="1798">
        <f t="shared" si="2"/>
        <v>0</v>
      </c>
      <c r="L24" s="1780"/>
      <c r="M24" s="1780"/>
      <c r="N24" s="1780"/>
      <c r="O24" s="1780"/>
      <c r="P24" s="1780"/>
      <c r="Q24" s="1780"/>
      <c r="R24" s="1798">
        <f t="shared" si="3"/>
        <v>0</v>
      </c>
      <c r="S24" s="1445"/>
      <c r="T24" s="1445"/>
      <c r="U24" s="1669"/>
      <c r="V24" s="1669"/>
      <c r="W24" s="1669"/>
      <c r="X24" s="1669"/>
      <c r="Y24" s="1482"/>
      <c r="Z24" s="22">
        <f t="shared" si="0"/>
        <v>0</v>
      </c>
      <c r="AA24" s="1798">
        <f t="shared" si="4"/>
        <v>0</v>
      </c>
      <c r="AB24" s="35"/>
      <c r="AC24" s="1536">
        <f t="shared" si="1"/>
        <v>0</v>
      </c>
      <c r="AD24" s="32"/>
    </row>
    <row r="25" spans="1:30" ht="15.75" customHeight="1">
      <c r="A25" s="36" t="s">
        <v>1346</v>
      </c>
      <c r="B25" s="34" t="s">
        <v>1347</v>
      </c>
      <c r="C25" s="1432" t="s">
        <v>699</v>
      </c>
      <c r="D25" s="1176"/>
      <c r="E25" s="35"/>
      <c r="F25" s="35"/>
      <c r="G25" s="1472"/>
      <c r="H25" s="1780"/>
      <c r="I25" s="1780"/>
      <c r="J25" s="1780"/>
      <c r="K25" s="1798">
        <f t="shared" si="2"/>
        <v>0</v>
      </c>
      <c r="L25" s="1780"/>
      <c r="M25" s="1780"/>
      <c r="N25" s="1780"/>
      <c r="O25" s="1780"/>
      <c r="P25" s="1780"/>
      <c r="Q25" s="1780"/>
      <c r="R25" s="1798">
        <f t="shared" si="3"/>
        <v>0</v>
      </c>
      <c r="S25" s="1445"/>
      <c r="T25" s="1445"/>
      <c r="U25" s="1669"/>
      <c r="V25" s="1669"/>
      <c r="W25" s="1669"/>
      <c r="X25" s="1669"/>
      <c r="Y25" s="1482"/>
      <c r="Z25" s="22">
        <f t="shared" si="0"/>
        <v>0</v>
      </c>
      <c r="AA25" s="1798">
        <f t="shared" si="4"/>
        <v>0</v>
      </c>
      <c r="AB25" s="35"/>
      <c r="AC25" s="1536">
        <f t="shared" si="1"/>
        <v>0</v>
      </c>
      <c r="AD25" s="32"/>
    </row>
    <row r="26" spans="1:30" ht="15.75" customHeight="1">
      <c r="A26" s="36"/>
      <c r="B26" s="34" t="s">
        <v>1348</v>
      </c>
      <c r="C26" s="1432"/>
      <c r="D26" s="1176"/>
      <c r="E26" s="35"/>
      <c r="F26" s="35"/>
      <c r="G26" s="1472"/>
      <c r="H26" s="1780"/>
      <c r="I26" s="1780"/>
      <c r="J26" s="1780"/>
      <c r="K26" s="1798">
        <f t="shared" si="2"/>
        <v>0</v>
      </c>
      <c r="L26" s="1780"/>
      <c r="M26" s="1780"/>
      <c r="N26" s="1780"/>
      <c r="O26" s="1780"/>
      <c r="P26" s="1780"/>
      <c r="Q26" s="1780"/>
      <c r="R26" s="1798">
        <f t="shared" si="3"/>
        <v>0</v>
      </c>
      <c r="S26" s="1445"/>
      <c r="T26" s="1445"/>
      <c r="U26" s="1669"/>
      <c r="V26" s="1669"/>
      <c r="W26" s="1669"/>
      <c r="X26" s="1669"/>
      <c r="Y26" s="1482"/>
      <c r="Z26" s="22">
        <f t="shared" si="0"/>
        <v>0</v>
      </c>
      <c r="AA26" s="1798">
        <f t="shared" si="4"/>
        <v>0</v>
      </c>
      <c r="AB26" s="35"/>
      <c r="AC26" s="1536">
        <f t="shared" si="1"/>
        <v>0</v>
      </c>
      <c r="AD26" s="32"/>
    </row>
    <row r="27" spans="1:30" ht="15.75" customHeight="1">
      <c r="A27" s="36"/>
      <c r="B27" s="34"/>
      <c r="C27" s="1432"/>
      <c r="D27" s="1176"/>
      <c r="E27" s="35"/>
      <c r="F27" s="35"/>
      <c r="G27" s="1472"/>
      <c r="H27" s="1780"/>
      <c r="I27" s="1780"/>
      <c r="J27" s="1780"/>
      <c r="K27" s="1798">
        <f t="shared" si="2"/>
        <v>0</v>
      </c>
      <c r="L27" s="1780"/>
      <c r="M27" s="1780"/>
      <c r="N27" s="1780"/>
      <c r="O27" s="1780"/>
      <c r="P27" s="1780"/>
      <c r="Q27" s="1780"/>
      <c r="R27" s="1798">
        <f t="shared" si="3"/>
        <v>0</v>
      </c>
      <c r="S27" s="1445"/>
      <c r="T27" s="1445"/>
      <c r="U27" s="1669"/>
      <c r="V27" s="1669"/>
      <c r="W27" s="1669"/>
      <c r="X27" s="1669"/>
      <c r="Y27" s="1482"/>
      <c r="Z27" s="22">
        <f t="shared" si="0"/>
        <v>0</v>
      </c>
      <c r="AA27" s="1798">
        <f t="shared" si="4"/>
        <v>0</v>
      </c>
      <c r="AB27" s="35"/>
      <c r="AC27" s="1536">
        <f t="shared" si="1"/>
        <v>0</v>
      </c>
      <c r="AD27" s="32"/>
    </row>
    <row r="28" spans="1:30" ht="15.75" customHeight="1">
      <c r="A28" s="33">
        <v>5.9</v>
      </c>
      <c r="B28" s="27" t="s">
        <v>1349</v>
      </c>
      <c r="C28" s="1432"/>
      <c r="D28" s="1176"/>
      <c r="E28" s="35"/>
      <c r="F28" s="35"/>
      <c r="G28" s="1472"/>
      <c r="H28" s="1780"/>
      <c r="I28" s="1780"/>
      <c r="J28" s="1780"/>
      <c r="K28" s="1798">
        <f t="shared" si="2"/>
        <v>0</v>
      </c>
      <c r="L28" s="1780"/>
      <c r="M28" s="1780"/>
      <c r="N28" s="1780"/>
      <c r="O28" s="1780"/>
      <c r="P28" s="1780"/>
      <c r="Q28" s="1780"/>
      <c r="R28" s="1798">
        <f t="shared" si="3"/>
        <v>0</v>
      </c>
      <c r="S28" s="1445"/>
      <c r="T28" s="1445"/>
      <c r="U28" s="1669"/>
      <c r="V28" s="1669"/>
      <c r="W28" s="1669"/>
      <c r="X28" s="1669"/>
      <c r="Y28" s="1482"/>
      <c r="Z28" s="22">
        <f t="shared" si="0"/>
        <v>0</v>
      </c>
      <c r="AA28" s="1798">
        <f t="shared" si="4"/>
        <v>0</v>
      </c>
      <c r="AB28" s="35"/>
      <c r="AC28" s="1536">
        <f t="shared" si="1"/>
        <v>0</v>
      </c>
      <c r="AD28" s="32"/>
    </row>
    <row r="29" spans="1:30" ht="15.75" customHeight="1">
      <c r="A29" s="33" t="s">
        <v>1350</v>
      </c>
      <c r="B29" s="27" t="s">
        <v>1351</v>
      </c>
      <c r="C29" s="1432" t="s">
        <v>699</v>
      </c>
      <c r="D29" s="1176">
        <v>316.8713190802743</v>
      </c>
      <c r="E29" s="1786">
        <f>+'Mile Stone-PI-'!C23</f>
        <v>0</v>
      </c>
      <c r="F29" s="1786">
        <f>+'Mile Stone-PI-'!D23</f>
        <v>78.88</v>
      </c>
      <c r="G29" s="1786">
        <f>+'Mile Stone-PI-'!E23</f>
        <v>57.3</v>
      </c>
      <c r="H29" s="1786">
        <f>+'Mile Stone-PI-'!F23</f>
        <v>0</v>
      </c>
      <c r="I29" s="1786">
        <f>+'Mile Stone-PI-'!G23</f>
        <v>0</v>
      </c>
      <c r="J29" s="1786">
        <f>+'Mile Stone-PI-'!H23</f>
        <v>57.3</v>
      </c>
      <c r="K29" s="1798">
        <f t="shared" si="2"/>
        <v>193.48000000000002</v>
      </c>
      <c r="L29" s="1786">
        <f>+'Mile Stone-PI-'!I23</f>
        <v>0</v>
      </c>
      <c r="M29" s="1786">
        <f>+'Mile Stone-PI-'!J23</f>
        <v>0</v>
      </c>
      <c r="N29" s="1786">
        <f>+'Mile Stone-PI-'!K23</f>
        <v>0</v>
      </c>
      <c r="O29" s="1786">
        <f>+'Mile Stone-PI-'!L23</f>
        <v>0</v>
      </c>
      <c r="P29" s="1786">
        <f>+'Mile Stone-PI-'!M23</f>
        <v>0</v>
      </c>
      <c r="Q29" s="1786">
        <f>+'Mile Stone-PI-'!N23</f>
        <v>0</v>
      </c>
      <c r="R29" s="1798">
        <f t="shared" si="3"/>
        <v>0</v>
      </c>
      <c r="S29" s="1786">
        <f>+'Mile Stone-PI-'!O23</f>
        <v>62.94</v>
      </c>
      <c r="T29" s="1786">
        <f>+'Mile Stone-PI-'!P23</f>
        <v>0</v>
      </c>
      <c r="U29" s="1786">
        <f>+'Mile Stone-PI-'!Q23</f>
        <v>0</v>
      </c>
      <c r="V29" s="1786">
        <f>+'Mile Stone-PI-'!R23</f>
        <v>0</v>
      </c>
      <c r="W29" s="1786">
        <f>+'Mile Stone-PI-'!S23</f>
        <v>0</v>
      </c>
      <c r="X29" s="1786">
        <f>+'Mile Stone-PI-'!T23</f>
        <v>0</v>
      </c>
      <c r="Y29" s="1786">
        <f>+'Mile Stone-PI-'!U23</f>
        <v>0</v>
      </c>
      <c r="Z29" s="1786">
        <f>+'Mile Stone-PI-'!V23</f>
        <v>0</v>
      </c>
      <c r="AA29" s="1798">
        <f t="shared" si="4"/>
        <v>62.94</v>
      </c>
      <c r="AB29" s="1786">
        <f>+'Mile Stone-PI-'!W23</f>
        <v>256.42</v>
      </c>
      <c r="AC29" s="1536">
        <f t="shared" si="1"/>
        <v>81252.143638563939</v>
      </c>
      <c r="AD29" s="1441"/>
    </row>
    <row r="30" spans="1:30" ht="15.75" customHeight="1">
      <c r="A30" s="33" t="s">
        <v>1352</v>
      </c>
      <c r="B30" s="27" t="s">
        <v>1353</v>
      </c>
      <c r="C30" s="1432" t="s">
        <v>699</v>
      </c>
      <c r="D30" s="1176">
        <v>300</v>
      </c>
      <c r="E30" s="35">
        <f>+'Mile Stone-PI-'!C59</f>
        <v>0</v>
      </c>
      <c r="F30" s="35">
        <f>+'Mile Stone-PI-'!D59</f>
        <v>0</v>
      </c>
      <c r="G30" s="35">
        <f>+'Mile Stone-PI-'!E59</f>
        <v>0</v>
      </c>
      <c r="H30" s="35">
        <f>+'Mile Stone-PI-'!F59</f>
        <v>0</v>
      </c>
      <c r="I30" s="35">
        <f>+'Mile Stone-PI-'!G59</f>
        <v>0</v>
      </c>
      <c r="J30" s="35">
        <f>+'Mile Stone-PI-'!H59</f>
        <v>0</v>
      </c>
      <c r="K30" s="1798">
        <f t="shared" si="2"/>
        <v>0</v>
      </c>
      <c r="L30" s="35">
        <f>+'Mile Stone-PI-'!I59</f>
        <v>0</v>
      </c>
      <c r="M30" s="35">
        <f>+'Mile Stone-PI-'!J59</f>
        <v>0</v>
      </c>
      <c r="N30" s="35">
        <f>+'Mile Stone-PI-'!K59</f>
        <v>0</v>
      </c>
      <c r="O30" s="35">
        <f>+'Mile Stone-PI-'!L59</f>
        <v>0</v>
      </c>
      <c r="P30" s="35">
        <f>+'Mile Stone-PI-'!M59</f>
        <v>0</v>
      </c>
      <c r="Q30" s="35">
        <f>+'Mile Stone-PI-'!N59</f>
        <v>0</v>
      </c>
      <c r="R30" s="1798">
        <f t="shared" si="3"/>
        <v>0</v>
      </c>
      <c r="S30" s="35">
        <f>+'Mile Stone-PI-'!O59</f>
        <v>533.26</v>
      </c>
      <c r="T30" s="35">
        <f>+'Mile Stone-PI-'!P59</f>
        <v>0</v>
      </c>
      <c r="U30" s="35">
        <f>+'Mile Stone-PI-'!Q59</f>
        <v>0</v>
      </c>
      <c r="V30" s="35">
        <f>+'Mile Stone-PI-'!R59</f>
        <v>0</v>
      </c>
      <c r="W30" s="35">
        <f>+'Mile Stone-PI-'!S59</f>
        <v>0</v>
      </c>
      <c r="X30" s="35">
        <f>+'Mile Stone-PI-'!T59</f>
        <v>0</v>
      </c>
      <c r="Y30" s="35">
        <f>+'Mile Stone-PI-'!U59</f>
        <v>0</v>
      </c>
      <c r="Z30" s="35">
        <f>+'Mile Stone-PI-'!V59</f>
        <v>0</v>
      </c>
      <c r="AA30" s="1798">
        <f t="shared" si="4"/>
        <v>533.26</v>
      </c>
      <c r="AB30" s="35">
        <f>+'Mile Stone-PI-'!W59</f>
        <v>533.26</v>
      </c>
      <c r="AC30" s="1536">
        <f t="shared" si="1"/>
        <v>159978</v>
      </c>
      <c r="AD30" s="32"/>
    </row>
    <row r="31" spans="1:30" ht="15.75" customHeight="1">
      <c r="A31" s="33" t="s">
        <v>1354</v>
      </c>
      <c r="B31" s="27" t="s">
        <v>1355</v>
      </c>
      <c r="C31" s="1432" t="s">
        <v>699</v>
      </c>
      <c r="D31" s="1176">
        <v>300</v>
      </c>
      <c r="E31" s="1439">
        <f>+'Mile Stone-PI-'!C83+'Mile Stone-PI-'!C107+'Mile Stone-PI-'!C131+'Mile Stone-PI-'!C155+'Mile Stone-PI-'!C179+'Mile Stone-PI-'!C203</f>
        <v>0</v>
      </c>
      <c r="F31" s="1439">
        <f>+'Mile Stone-PI-'!D83+'Mile Stone-PI-'!D107+'Mile Stone-PI-'!D131+'Mile Stone-PI-'!D155+'Mile Stone-PI-'!D179+'Mile Stone-PI-'!D203</f>
        <v>0</v>
      </c>
      <c r="G31" s="1439">
        <f>+'Mile Stone-PI-'!E83+'Mile Stone-PI-'!E107+'Mile Stone-PI-'!E131+'Mile Stone-PI-'!E155+'Mile Stone-PI-'!E179+'Mile Stone-PI-'!E203</f>
        <v>0</v>
      </c>
      <c r="H31" s="1439">
        <f>+'Mile Stone-PI-'!F83+'Mile Stone-PI-'!F107+'Mile Stone-PI-'!F131+'Mile Stone-PI-'!F155+'Mile Stone-PI-'!F179+'Mile Stone-PI-'!F203</f>
        <v>491.2</v>
      </c>
      <c r="I31" s="1439">
        <f>+'Mile Stone-PI-'!G83+'Mile Stone-PI-'!G107+'Mile Stone-PI-'!G131+'Mile Stone-PI-'!G155+'Mile Stone-PI-'!G179+'Mile Stone-PI-'!G203</f>
        <v>0</v>
      </c>
      <c r="J31" s="1439">
        <f>+'Mile Stone-PI-'!H83+'Mile Stone-PI-'!H107+'Mile Stone-PI-'!H131+'Mile Stone-PI-'!H155+'Mile Stone-PI-'!H179+'Mile Stone-PI-'!H203</f>
        <v>0</v>
      </c>
      <c r="K31" s="1798">
        <f t="shared" si="2"/>
        <v>491.2</v>
      </c>
      <c r="L31" s="1439">
        <f>+'Mile Stone-PI-'!I83+'Mile Stone-PI-'!I107+'Mile Stone-PI-'!I131+'Mile Stone-PI-'!I155+'Mile Stone-PI-'!I179+'Mile Stone-PI-'!I203</f>
        <v>831.15199999999982</v>
      </c>
      <c r="M31" s="1439">
        <f>+'Mile Stone-PI-'!J83+'Mile Stone-PI-'!J107+'Mile Stone-PI-'!J131+'Mile Stone-PI-'!J155+'Mile Stone-PI-'!J179+'Mile Stone-PI-'!J203</f>
        <v>1200</v>
      </c>
      <c r="N31" s="1439">
        <f>+'Mile Stone-PI-'!K83+'Mile Stone-PI-'!K107+'Mile Stone-PI-'!K131+'Mile Stone-PI-'!K155+'Mile Stone-PI-'!K179+'Mile Stone-PI-'!K203</f>
        <v>831.15199999999982</v>
      </c>
      <c r="O31" s="1439">
        <f>+'Mile Stone-PI-'!L83+'Mile Stone-PI-'!L107+'Mile Stone-PI-'!L131+'Mile Stone-PI-'!L155+'Mile Stone-PI-'!L179+'Mile Stone-PI-'!L203</f>
        <v>1196.853907501084</v>
      </c>
      <c r="P31" s="1439">
        <f>+'Mile Stone-PI-'!M83+'Mile Stone-PI-'!M107+'Mile Stone-PI-'!M131+'Mile Stone-PI-'!M155+'Mile Stone-PI-'!M179+'Mile Stone-PI-'!M203</f>
        <v>598.426953750542</v>
      </c>
      <c r="Q31" s="1439">
        <f>+'Mile Stone-PI-'!N83+'Mile Stone-PI-'!N107+'Mile Stone-PI-'!N131+'Mile Stone-PI-'!N155+'Mile Stone-PI-'!N179+'Mile Stone-PI-'!N203</f>
        <v>1200</v>
      </c>
      <c r="R31" s="1798">
        <f t="shared" si="3"/>
        <v>5857.5848612516256</v>
      </c>
      <c r="S31" s="1439">
        <f>+'Mile Stone-PI-'!O83+'Mile Stone-PI-'!O107+'Mile Stone-PI-'!O131+'Mile Stone-PI-'!O155+'Mile Stone-PI-'!O179+'Mile Stone-PI-'!O203</f>
        <v>1252.7739999999999</v>
      </c>
      <c r="T31" s="1439">
        <f>+'Mile Stone-PI-'!P83+'Mile Stone-PI-'!P107+'Mile Stone-PI-'!P131+'Mile Stone-PI-'!P155+'Mile Stone-PI-'!P179+'Mile Stone-PI-'!P203</f>
        <v>1310.48</v>
      </c>
      <c r="U31" s="1439">
        <f>+'Mile Stone-PI-'!Q83+'Mile Stone-PI-'!Q107+'Mile Stone-PI-'!Q131+'Mile Stone-PI-'!Q155+'Mile Stone-PI-'!Q179+'Mile Stone-PI-'!Q203</f>
        <v>1303.76</v>
      </c>
      <c r="V31" s="1439">
        <f>+'Mile Stone-PI-'!R83+'Mile Stone-PI-'!R107+'Mile Stone-PI-'!R131+'Mile Stone-PI-'!R155+'Mile Stone-PI-'!R179+'Mile Stone-PI-'!R203</f>
        <v>1303.76</v>
      </c>
      <c r="W31" s="1439">
        <f>+'Mile Stone-PI-'!S83+'Mile Stone-PI-'!S107+'Mile Stone-PI-'!S131+'Mile Stone-PI-'!S155+'Mile Stone-PI-'!S179+'Mile Stone-PI-'!S203</f>
        <v>1442.8</v>
      </c>
      <c r="X31" s="1439">
        <f>+'Mile Stone-PI-'!T83+'Mile Stone-PI-'!T107+'Mile Stone-PI-'!T131+'Mile Stone-PI-'!T155+'Mile Stone-PI-'!T179+'Mile Stone-PI-'!T203</f>
        <v>1836.7200000000003</v>
      </c>
      <c r="Y31" s="1439">
        <f>+'Mile Stone-PI-'!U83+'Mile Stone-PI-'!U107+'Mile Stone-PI-'!U131+'Mile Stone-PI-'!U155+'Mile Stone-PI-'!U179+'Mile Stone-PI-'!U203</f>
        <v>1828.54</v>
      </c>
      <c r="Z31" s="1439">
        <f>+'Mile Stone-PI-'!V83+'Mile Stone-PI-'!V107+'Mile Stone-PI-'!V131+'Mile Stone-PI-'!V155+'Mile Stone-PI-'!V179+'Mile Stone-PI-'!V203</f>
        <v>1442.8600000000001</v>
      </c>
      <c r="AA31" s="1798">
        <f t="shared" si="4"/>
        <v>11721.694000000003</v>
      </c>
      <c r="AB31" s="1439">
        <f>+'Mile Stone-PI-'!W83+'Mile Stone-PI-'!W107+'Mile Stone-PI-'!W131+'Mile Stone-PI-'!W155+'Mile Stone-PI-'!W179+'Mile Stone-PI-'!W203</f>
        <v>18070.478861251628</v>
      </c>
      <c r="AC31" s="1536">
        <f t="shared" si="1"/>
        <v>5421143.6583754886</v>
      </c>
      <c r="AD31" s="32"/>
    </row>
    <row r="32" spans="1:30" ht="15.75" customHeight="1">
      <c r="A32" s="33" t="s">
        <v>1356</v>
      </c>
      <c r="B32" s="34" t="s">
        <v>1357</v>
      </c>
      <c r="C32" s="39" t="s">
        <v>699</v>
      </c>
      <c r="D32" s="1176"/>
      <c r="E32" s="35"/>
      <c r="F32" s="35"/>
      <c r="G32" s="1472"/>
      <c r="H32" s="1780"/>
      <c r="I32" s="1780"/>
      <c r="J32" s="1780"/>
      <c r="K32" s="1798">
        <f t="shared" si="2"/>
        <v>0</v>
      </c>
      <c r="L32" s="1780"/>
      <c r="M32" s="1780"/>
      <c r="N32" s="1780"/>
      <c r="O32" s="1780"/>
      <c r="P32" s="1780"/>
      <c r="Q32" s="1780"/>
      <c r="R32" s="1798">
        <f t="shared" si="3"/>
        <v>0</v>
      </c>
      <c r="S32" s="1445"/>
      <c r="T32" s="1445"/>
      <c r="U32" s="1669"/>
      <c r="V32" s="1669"/>
      <c r="W32" s="1669"/>
      <c r="X32" s="1669"/>
      <c r="Y32" s="1482"/>
      <c r="Z32" s="22">
        <f t="shared" ref="Z32:Z65" si="6">SUM(S32:Y32)</f>
        <v>0</v>
      </c>
      <c r="AA32" s="1798">
        <f t="shared" si="4"/>
        <v>0</v>
      </c>
      <c r="AB32" s="35"/>
      <c r="AC32" s="1536">
        <f t="shared" si="1"/>
        <v>0</v>
      </c>
      <c r="AD32" s="32"/>
    </row>
    <row r="33" spans="1:30" ht="15.75" customHeight="1">
      <c r="A33" s="33" t="s">
        <v>1358</v>
      </c>
      <c r="B33" s="27" t="s">
        <v>1359</v>
      </c>
      <c r="C33" s="39" t="s">
        <v>699</v>
      </c>
      <c r="D33" s="1176">
        <v>280.02581686163779</v>
      </c>
      <c r="E33" s="1439">
        <f>+'Mile Stone-PI-'!C43</f>
        <v>271.20999999999998</v>
      </c>
      <c r="F33" s="1439">
        <f>+'Mile Stone-PI-'!D43</f>
        <v>0</v>
      </c>
      <c r="G33" s="1439">
        <f>+'Mile Stone-PI-'!E43</f>
        <v>0</v>
      </c>
      <c r="H33" s="1439">
        <f>+'Mile Stone-PI-'!F43</f>
        <v>0</v>
      </c>
      <c r="I33" s="1439">
        <f>+'Mile Stone-PI-'!G43</f>
        <v>243.99</v>
      </c>
      <c r="J33" s="1439">
        <f>+'Mile Stone-PI-'!H43</f>
        <v>0</v>
      </c>
      <c r="K33" s="1798">
        <f t="shared" si="2"/>
        <v>515.20000000000005</v>
      </c>
      <c r="L33" s="1439">
        <f>+'Mile Stone-PI-'!I43</f>
        <v>0</v>
      </c>
      <c r="M33" s="1439">
        <f>+'Mile Stone-PI-'!J43</f>
        <v>0</v>
      </c>
      <c r="N33" s="1439">
        <f>+'Mile Stone-PI-'!K43</f>
        <v>0</v>
      </c>
      <c r="O33" s="1439">
        <f>+'Mile Stone-PI-'!L43</f>
        <v>0</v>
      </c>
      <c r="P33" s="1439">
        <f>+'Mile Stone-PI-'!M43</f>
        <v>0</v>
      </c>
      <c r="Q33" s="1439">
        <f>+'Mile Stone-PI-'!N43</f>
        <v>0</v>
      </c>
      <c r="R33" s="1798">
        <f t="shared" si="3"/>
        <v>0</v>
      </c>
      <c r="S33" s="1439">
        <f>+'Mile Stone-PI-'!O43</f>
        <v>0</v>
      </c>
      <c r="T33" s="1439">
        <f>+'Mile Stone-PI-'!P43</f>
        <v>0</v>
      </c>
      <c r="U33" s="1439">
        <f>+'Mile Stone-PI-'!Q43</f>
        <v>0</v>
      </c>
      <c r="V33" s="1439">
        <f>+'Mile Stone-PI-'!R43</f>
        <v>0</v>
      </c>
      <c r="W33" s="1439">
        <f>+'Mile Stone-PI-'!S43</f>
        <v>0</v>
      </c>
      <c r="X33" s="1439">
        <f>+'Mile Stone-PI-'!T43</f>
        <v>0</v>
      </c>
      <c r="Y33" s="1439">
        <f>+'Mile Stone-PI-'!U43</f>
        <v>0</v>
      </c>
      <c r="Z33" s="1439">
        <f>+'Mile Stone-PI-'!V43</f>
        <v>0</v>
      </c>
      <c r="AA33" s="1798">
        <f t="shared" si="4"/>
        <v>0</v>
      </c>
      <c r="AB33" s="1439">
        <f>+'Mile Stone-PI-'!W43</f>
        <v>515.20000000000005</v>
      </c>
      <c r="AC33" s="1536">
        <f t="shared" si="1"/>
        <v>144269.30084711581</v>
      </c>
      <c r="AD33" s="32"/>
    </row>
    <row r="34" spans="1:30" ht="15.75" customHeight="1">
      <c r="A34" s="33" t="s">
        <v>1360</v>
      </c>
      <c r="B34" s="34" t="s">
        <v>1361</v>
      </c>
      <c r="C34" s="39" t="s">
        <v>699</v>
      </c>
      <c r="D34" s="1176">
        <v>365.6</v>
      </c>
      <c r="E34" s="1439">
        <f>+'Mile Stone-PI-'!C35+'Mile Stone-PI-'!C75+'Mile Stone-PI-'!C99+'Mile Stone-PI-'!C123+'Mile Stone-PI-'!C147+'Mile Stone-PI-'!C171+'Mile Stone-PI-'!C195</f>
        <v>323.34000000000003</v>
      </c>
      <c r="F34" s="1439">
        <f>+'Mile Stone-PI-'!D35+'Mile Stone-PI-'!D75+'Mile Stone-PI-'!D99+'Mile Stone-PI-'!D123+'Mile Stone-PI-'!D147+'Mile Stone-PI-'!D171+'Mile Stone-PI-'!D195</f>
        <v>348</v>
      </c>
      <c r="G34" s="1439">
        <f>+'Mile Stone-PI-'!E35+'Mile Stone-PI-'!E75+'Mile Stone-PI-'!E99+'Mile Stone-PI-'!E123+'Mile Stone-PI-'!E147+'Mile Stone-PI-'!E171+'Mile Stone-PI-'!E195</f>
        <v>0</v>
      </c>
      <c r="H34" s="1439">
        <f>+'Mile Stone-PI-'!F35+'Mile Stone-PI-'!F75+'Mile Stone-PI-'!F99+'Mile Stone-PI-'!F123+'Mile Stone-PI-'!F147+'Mile Stone-PI-'!F171+'Mile Stone-PI-'!F195</f>
        <v>289</v>
      </c>
      <c r="I34" s="1439">
        <f>+'Mile Stone-PI-'!G35+'Mile Stone-PI-'!G75+'Mile Stone-PI-'!G99+'Mile Stone-PI-'!G123+'Mile Stone-PI-'!G147+'Mile Stone-PI-'!G171+'Mile Stone-PI-'!G195</f>
        <v>260.13</v>
      </c>
      <c r="J34" s="1439">
        <f>+'Mile Stone-PI-'!H35+'Mile Stone-PI-'!H75+'Mile Stone-PI-'!H99+'Mile Stone-PI-'!H123+'Mile Stone-PI-'!H147+'Mile Stone-PI-'!H171+'Mile Stone-PI-'!H195</f>
        <v>0</v>
      </c>
      <c r="K34" s="1798">
        <f t="shared" si="2"/>
        <v>1220.47</v>
      </c>
      <c r="L34" s="1439">
        <f>+'Mile Stone-PI-'!I35+'Mile Stone-PI-'!I75+'Mile Stone-PI-'!I99+'Mile Stone-PI-'!I123+'Mile Stone-PI-'!I147+'Mile Stone-PI-'!I171+'Mile Stone-PI-'!I195</f>
        <v>260.0324402397631</v>
      </c>
      <c r="M34" s="1439">
        <f>+'Mile Stone-PI-'!J35+'Mile Stone-PI-'!J75+'Mile Stone-PI-'!J99+'Mile Stone-PI-'!J123+'Mile Stone-PI-'!J147+'Mile Stone-PI-'!J171+'Mile Stone-PI-'!J195</f>
        <v>375.42818661081816</v>
      </c>
      <c r="N34" s="1439">
        <f>+'Mile Stone-PI-'!K35+'Mile Stone-PI-'!K75+'Mile Stone-PI-'!K99+'Mile Stone-PI-'!K123+'Mile Stone-PI-'!K147+'Mile Stone-PI-'!K171+'Mile Stone-PI-'!K195</f>
        <v>260.0324402397631</v>
      </c>
      <c r="O34" s="1439">
        <f>+'Mile Stone-PI-'!L35+'Mile Stone-PI-'!L75+'Mile Stone-PI-'!L99+'Mile Stone-PI-'!L123+'Mile Stone-PI-'!L147+'Mile Stone-PI-'!L171+'Mile Stone-PI-'!L195</f>
        <v>374.44515825986412</v>
      </c>
      <c r="P34" s="1439">
        <f>+'Mile Stone-PI-'!M35+'Mile Stone-PI-'!M75+'Mile Stone-PI-'!M99+'Mile Stone-PI-'!M123+'Mile Stone-PI-'!M147+'Mile Stone-PI-'!M171+'Mile Stone-PI-'!M195</f>
        <v>374.44515825986412</v>
      </c>
      <c r="Q34" s="1439">
        <f>+'Mile Stone-PI-'!N35+'Mile Stone-PI-'!N75+'Mile Stone-PI-'!N99+'Mile Stone-PI-'!N123+'Mile Stone-PI-'!N147+'Mile Stone-PI-'!N171+'Mile Stone-PI-'!N195</f>
        <v>375.42818661081816</v>
      </c>
      <c r="R34" s="1798">
        <f t="shared" si="3"/>
        <v>2019.8115702208906</v>
      </c>
      <c r="S34" s="1439">
        <f>+'Mile Stone-PI-'!O35+'Mile Stone-PI-'!O75+'Mile Stone-PI-'!O99+'Mile Stone-PI-'!O123+'Mile Stone-PI-'!O147+'Mile Stone-PI-'!O171+'Mile Stone-PI-'!O195</f>
        <v>188.54</v>
      </c>
      <c r="T34" s="1439">
        <f>+'Mile Stone-PI-'!P35+'Mile Stone-PI-'!P75+'Mile Stone-PI-'!P99+'Mile Stone-PI-'!P123+'Mile Stone-PI-'!P147+'Mile Stone-PI-'!P171+'Mile Stone-PI-'!P195</f>
        <v>197.21</v>
      </c>
      <c r="U34" s="1439">
        <f>+'Mile Stone-PI-'!Q35+'Mile Stone-PI-'!Q75+'Mile Stone-PI-'!Q99+'Mile Stone-PI-'!Q123+'Mile Stone-PI-'!Q147+'Mile Stone-PI-'!Q171+'Mile Stone-PI-'!Q195</f>
        <v>381.06</v>
      </c>
      <c r="V34" s="1439">
        <f>+'Mile Stone-PI-'!R35+'Mile Stone-PI-'!R75+'Mile Stone-PI-'!R99+'Mile Stone-PI-'!R123+'Mile Stone-PI-'!R147+'Mile Stone-PI-'!R171+'Mile Stone-PI-'!R195</f>
        <v>381.06</v>
      </c>
      <c r="W34" s="1439">
        <f>+'Mile Stone-PI-'!S35+'Mile Stone-PI-'!S75+'Mile Stone-PI-'!S99+'Mile Stone-PI-'!S123+'Mile Stone-PI-'!S147+'Mile Stone-PI-'!S171+'Mile Stone-PI-'!S195</f>
        <v>428.04</v>
      </c>
      <c r="X34" s="1439">
        <f>+'Mile Stone-PI-'!T35+'Mile Stone-PI-'!T75+'Mile Stone-PI-'!T99+'Mile Stone-PI-'!T123+'Mile Stone-PI-'!T147+'Mile Stone-PI-'!T171+'Mile Stone-PI-'!T195</f>
        <v>575.94000000000005</v>
      </c>
      <c r="Y34" s="1439">
        <f>+'Mile Stone-PI-'!U35+'Mile Stone-PI-'!U75+'Mile Stone-PI-'!U99+'Mile Stone-PI-'!U123+'Mile Stone-PI-'!U147+'Mile Stone-PI-'!U171+'Mile Stone-PI-'!U195</f>
        <v>555.05999999999995</v>
      </c>
      <c r="Z34" s="1439">
        <f>+'Mile Stone-PI-'!V35+'Mile Stone-PI-'!V75+'Mile Stone-PI-'!V99+'Mile Stone-PI-'!V123+'Mile Stone-PI-'!V147+'Mile Stone-PI-'!V171+'Mile Stone-PI-'!V195</f>
        <v>428.04</v>
      </c>
      <c r="AA34" s="1798">
        <f t="shared" si="4"/>
        <v>3134.95</v>
      </c>
      <c r="AB34" s="1439">
        <f>+'Mile Stone-PI-'!W35+'Mile Stone-PI-'!W75+'Mile Stone-PI-'!W99+'Mile Stone-PI-'!W123+'Mile Stone-PI-'!W147+'Mile Stone-PI-'!W171+'Mile Stone-PI-'!W195</f>
        <v>6375.2315702208916</v>
      </c>
      <c r="AC34" s="1536">
        <f t="shared" si="1"/>
        <v>2330784.6620727582</v>
      </c>
      <c r="AD34" s="32"/>
    </row>
    <row r="35" spans="1:30" ht="15.75" customHeight="1">
      <c r="A35" s="33" t="s">
        <v>1362</v>
      </c>
      <c r="B35" s="40" t="s">
        <v>1363</v>
      </c>
      <c r="C35" s="1432" t="s">
        <v>699</v>
      </c>
      <c r="D35" s="1176"/>
      <c r="E35" s="35"/>
      <c r="F35" s="35"/>
      <c r="G35" s="1472"/>
      <c r="H35" s="1780"/>
      <c r="I35" s="1780"/>
      <c r="J35" s="1780"/>
      <c r="K35" s="1798">
        <f t="shared" si="2"/>
        <v>0</v>
      </c>
      <c r="L35" s="1780"/>
      <c r="M35" s="1780"/>
      <c r="N35" s="1780"/>
      <c r="O35" s="1780"/>
      <c r="P35" s="1780"/>
      <c r="Q35" s="1780"/>
      <c r="R35" s="1798">
        <f t="shared" si="3"/>
        <v>0</v>
      </c>
      <c r="S35" s="1445"/>
      <c r="T35" s="1445"/>
      <c r="U35" s="1669"/>
      <c r="V35" s="1669"/>
      <c r="W35" s="1669"/>
      <c r="X35" s="1669"/>
      <c r="Y35" s="1482"/>
      <c r="Z35" s="22">
        <f t="shared" si="6"/>
        <v>0</v>
      </c>
      <c r="AA35" s="1798">
        <f t="shared" si="4"/>
        <v>0</v>
      </c>
      <c r="AB35" s="35"/>
      <c r="AC35" s="1536">
        <f t="shared" si="1"/>
        <v>0</v>
      </c>
      <c r="AD35" s="32"/>
    </row>
    <row r="36" spans="1:30" ht="15.75" customHeight="1">
      <c r="A36" s="33" t="s">
        <v>1364</v>
      </c>
      <c r="B36" s="40" t="s">
        <v>1365</v>
      </c>
      <c r="C36" s="1432"/>
      <c r="D36" s="1176"/>
      <c r="E36" s="35"/>
      <c r="F36" s="35"/>
      <c r="G36" s="1472"/>
      <c r="H36" s="1780"/>
      <c r="I36" s="1780"/>
      <c r="J36" s="1780"/>
      <c r="K36" s="1798">
        <f t="shared" si="2"/>
        <v>0</v>
      </c>
      <c r="L36" s="1780"/>
      <c r="M36" s="1780"/>
      <c r="N36" s="1780"/>
      <c r="O36" s="1780"/>
      <c r="P36" s="1780"/>
      <c r="Q36" s="1780"/>
      <c r="R36" s="1798">
        <f t="shared" si="3"/>
        <v>0</v>
      </c>
      <c r="S36" s="1445"/>
      <c r="T36" s="1445"/>
      <c r="U36" s="1669"/>
      <c r="V36" s="1669"/>
      <c r="W36" s="1669"/>
      <c r="X36" s="1669"/>
      <c r="Y36" s="1482"/>
      <c r="Z36" s="22">
        <f t="shared" si="6"/>
        <v>0</v>
      </c>
      <c r="AA36" s="1798">
        <f t="shared" si="4"/>
        <v>0</v>
      </c>
      <c r="AB36" s="35"/>
      <c r="AC36" s="1536">
        <f t="shared" si="1"/>
        <v>0</v>
      </c>
      <c r="AD36" s="32"/>
    </row>
    <row r="37" spans="1:30" ht="15.75" customHeight="1">
      <c r="A37" s="33" t="s">
        <v>1366</v>
      </c>
      <c r="B37" s="40" t="s">
        <v>1367</v>
      </c>
      <c r="C37" s="1432" t="s">
        <v>1368</v>
      </c>
      <c r="D37" s="1176"/>
      <c r="E37" s="35"/>
      <c r="F37" s="35"/>
      <c r="G37" s="1472"/>
      <c r="H37" s="1780"/>
      <c r="I37" s="1780"/>
      <c r="J37" s="1780"/>
      <c r="K37" s="1798">
        <f t="shared" si="2"/>
        <v>0</v>
      </c>
      <c r="L37" s="1780"/>
      <c r="M37" s="1780"/>
      <c r="N37" s="1780"/>
      <c r="O37" s="1780"/>
      <c r="P37" s="1780"/>
      <c r="Q37" s="1780"/>
      <c r="R37" s="1798">
        <f t="shared" si="3"/>
        <v>0</v>
      </c>
      <c r="S37" s="1445"/>
      <c r="T37" s="1445"/>
      <c r="U37" s="1669"/>
      <c r="V37" s="1669"/>
      <c r="W37" s="1669"/>
      <c r="X37" s="1669"/>
      <c r="Y37" s="1482"/>
      <c r="Z37" s="22">
        <f t="shared" si="6"/>
        <v>0</v>
      </c>
      <c r="AA37" s="1798">
        <f t="shared" si="4"/>
        <v>0</v>
      </c>
      <c r="AB37" s="35"/>
      <c r="AC37" s="1536">
        <f t="shared" si="1"/>
        <v>0</v>
      </c>
      <c r="AD37" s="32"/>
    </row>
    <row r="38" spans="1:30" ht="15.75" customHeight="1">
      <c r="A38" s="33"/>
      <c r="B38" s="34"/>
      <c r="C38" s="1432"/>
      <c r="D38" s="1176"/>
      <c r="E38" s="35"/>
      <c r="F38" s="35"/>
      <c r="G38" s="1472"/>
      <c r="H38" s="1780"/>
      <c r="I38" s="1780"/>
      <c r="J38" s="1780"/>
      <c r="K38" s="1798">
        <f t="shared" si="2"/>
        <v>0</v>
      </c>
      <c r="L38" s="1780"/>
      <c r="M38" s="1780"/>
      <c r="N38" s="1780"/>
      <c r="O38" s="1780"/>
      <c r="P38" s="1780"/>
      <c r="Q38" s="1780"/>
      <c r="R38" s="1798">
        <f t="shared" si="3"/>
        <v>0</v>
      </c>
      <c r="S38" s="1445"/>
      <c r="T38" s="1445"/>
      <c r="U38" s="1669"/>
      <c r="V38" s="1669"/>
      <c r="W38" s="1669"/>
      <c r="X38" s="1669"/>
      <c r="Y38" s="1482"/>
      <c r="Z38" s="22">
        <f t="shared" si="6"/>
        <v>0</v>
      </c>
      <c r="AA38" s="1798">
        <f t="shared" si="4"/>
        <v>0</v>
      </c>
      <c r="AB38" s="35"/>
      <c r="AC38" s="1536">
        <f t="shared" si="1"/>
        <v>0</v>
      </c>
      <c r="AD38" s="32"/>
    </row>
    <row r="39" spans="1:30" ht="15.75" customHeight="1">
      <c r="A39" s="33"/>
      <c r="B39" s="27" t="s">
        <v>1396</v>
      </c>
      <c r="C39" s="1432"/>
      <c r="D39" s="1176"/>
      <c r="E39" s="35"/>
      <c r="F39" s="35"/>
      <c r="G39" s="1472"/>
      <c r="H39" s="1780"/>
      <c r="I39" s="1780"/>
      <c r="J39" s="1780"/>
      <c r="K39" s="1798">
        <f t="shared" si="2"/>
        <v>0</v>
      </c>
      <c r="L39" s="1780"/>
      <c r="M39" s="1780"/>
      <c r="N39" s="1780"/>
      <c r="O39" s="1780"/>
      <c r="P39" s="1780"/>
      <c r="Q39" s="1780"/>
      <c r="R39" s="1798">
        <f t="shared" si="3"/>
        <v>0</v>
      </c>
      <c r="S39" s="1445"/>
      <c r="T39" s="1445"/>
      <c r="U39" s="1669"/>
      <c r="V39" s="1669"/>
      <c r="W39" s="1669"/>
      <c r="X39" s="1669"/>
      <c r="Y39" s="1482"/>
      <c r="Z39" s="22">
        <f t="shared" si="6"/>
        <v>0</v>
      </c>
      <c r="AA39" s="1798">
        <f t="shared" si="4"/>
        <v>0</v>
      </c>
      <c r="AB39" s="35"/>
      <c r="AC39" s="1536">
        <f t="shared" si="1"/>
        <v>0</v>
      </c>
      <c r="AD39" s="32"/>
    </row>
    <row r="40" spans="1:30" ht="15.75" customHeight="1">
      <c r="A40" s="33" t="s">
        <v>1370</v>
      </c>
      <c r="B40" s="34" t="s">
        <v>1371</v>
      </c>
      <c r="C40" s="1432" t="s">
        <v>699</v>
      </c>
      <c r="D40" s="1176"/>
      <c r="E40" s="35"/>
      <c r="F40" s="35"/>
      <c r="G40" s="1472"/>
      <c r="H40" s="1780"/>
      <c r="I40" s="1780"/>
      <c r="J40" s="1780"/>
      <c r="K40" s="1798">
        <f t="shared" si="2"/>
        <v>0</v>
      </c>
      <c r="L40" s="1780"/>
      <c r="M40" s="1780"/>
      <c r="N40" s="1780"/>
      <c r="O40" s="1780"/>
      <c r="P40" s="1780"/>
      <c r="Q40" s="1780"/>
      <c r="R40" s="1798">
        <f t="shared" si="3"/>
        <v>0</v>
      </c>
      <c r="S40" s="1445"/>
      <c r="T40" s="1445"/>
      <c r="U40" s="1669"/>
      <c r="V40" s="1669"/>
      <c r="W40" s="1669"/>
      <c r="X40" s="1669"/>
      <c r="Y40" s="1482"/>
      <c r="Z40" s="22">
        <f t="shared" si="6"/>
        <v>0</v>
      </c>
      <c r="AA40" s="1798">
        <f t="shared" si="4"/>
        <v>0</v>
      </c>
      <c r="AB40" s="35"/>
      <c r="AC40" s="1536">
        <f t="shared" ref="AC40:AC63" si="7">+D40*AB40</f>
        <v>0</v>
      </c>
      <c r="AD40" s="32"/>
    </row>
    <row r="41" spans="1:30" ht="15.75" customHeight="1">
      <c r="A41" s="33"/>
      <c r="B41" s="27"/>
      <c r="C41" s="1432"/>
      <c r="D41" s="1176"/>
      <c r="E41" s="35"/>
      <c r="F41" s="35"/>
      <c r="G41" s="1472"/>
      <c r="H41" s="1780"/>
      <c r="I41" s="1780"/>
      <c r="J41" s="1780"/>
      <c r="K41" s="1798">
        <f t="shared" si="2"/>
        <v>0</v>
      </c>
      <c r="L41" s="1780"/>
      <c r="M41" s="1780"/>
      <c r="N41" s="1780"/>
      <c r="O41" s="1780"/>
      <c r="P41" s="1780"/>
      <c r="Q41" s="1780"/>
      <c r="R41" s="1798">
        <f t="shared" si="3"/>
        <v>0</v>
      </c>
      <c r="S41" s="1445"/>
      <c r="T41" s="1445"/>
      <c r="U41" s="1669"/>
      <c r="V41" s="1669"/>
      <c r="W41" s="1669"/>
      <c r="X41" s="1669"/>
      <c r="Y41" s="1482"/>
      <c r="Z41" s="22">
        <f t="shared" si="6"/>
        <v>0</v>
      </c>
      <c r="AA41" s="1798">
        <f t="shared" si="4"/>
        <v>0</v>
      </c>
      <c r="AB41" s="35"/>
      <c r="AC41" s="1536">
        <f t="shared" si="7"/>
        <v>0</v>
      </c>
      <c r="AD41" s="32"/>
    </row>
    <row r="42" spans="1:30" ht="15.75" customHeight="1">
      <c r="A42" s="33">
        <v>5.22</v>
      </c>
      <c r="B42" s="34" t="s">
        <v>1372</v>
      </c>
      <c r="C42" s="1432"/>
      <c r="D42" s="1176"/>
      <c r="E42" s="35"/>
      <c r="F42" s="35"/>
      <c r="G42" s="1472"/>
      <c r="H42" s="1780"/>
      <c r="I42" s="1780"/>
      <c r="J42" s="1780"/>
      <c r="K42" s="1798">
        <f t="shared" si="2"/>
        <v>0</v>
      </c>
      <c r="L42" s="1780"/>
      <c r="M42" s="1780"/>
      <c r="N42" s="1780"/>
      <c r="O42" s="1780"/>
      <c r="P42" s="1780"/>
      <c r="Q42" s="1780"/>
      <c r="R42" s="1798">
        <f t="shared" si="3"/>
        <v>0</v>
      </c>
      <c r="S42" s="1445"/>
      <c r="T42" s="1445"/>
      <c r="U42" s="1669"/>
      <c r="V42" s="1669"/>
      <c r="W42" s="1669"/>
      <c r="X42" s="1669"/>
      <c r="Y42" s="1482"/>
      <c r="Z42" s="22">
        <f t="shared" si="6"/>
        <v>0</v>
      </c>
      <c r="AA42" s="1798">
        <f t="shared" si="4"/>
        <v>0</v>
      </c>
      <c r="AB42" s="35"/>
      <c r="AC42" s="1536">
        <f t="shared" si="7"/>
        <v>0</v>
      </c>
      <c r="AD42" s="32"/>
    </row>
    <row r="43" spans="1:30" ht="15.75" customHeight="1">
      <c r="A43" s="33" t="s">
        <v>1373</v>
      </c>
      <c r="B43" s="27" t="s">
        <v>1374</v>
      </c>
      <c r="C43" s="1432" t="s">
        <v>754</v>
      </c>
      <c r="D43" s="1176">
        <v>81.207486889874957</v>
      </c>
      <c r="E43" s="1150">
        <f>+'Mile Stone-PI-'!C19+'Mile Stone-PI-'!C31+'Mile Stone-PI-'!C47+'Mile Stone-PI-'!C55</f>
        <v>17590</v>
      </c>
      <c r="F43" s="1150">
        <f>+'Mile Stone-PI-'!D19+'Mile Stone-PI-'!D31+'Mile Stone-PI-'!D47+'Mile Stone-PI-'!D55</f>
        <v>27490</v>
      </c>
      <c r="G43" s="1150">
        <f>+'Mile Stone-PI-'!E19+'Mile Stone-PI-'!E31+'Mile Stone-PI-'!E47+'Mile Stone-PI-'!E55</f>
        <v>15160</v>
      </c>
      <c r="H43" s="1150">
        <f>+'Mile Stone-PI-'!F19+'Mile Stone-PI-'!F31+'Mile Stone-PI-'!F47+'Mile Stone-PI-'!F55</f>
        <v>0</v>
      </c>
      <c r="I43" s="1150">
        <f>+'Mile Stone-PI-'!G19+'Mile Stone-PI-'!G31+'Mile Stone-PI-'!G47+'Mile Stone-PI-'!G55</f>
        <v>14290</v>
      </c>
      <c r="J43" s="1150">
        <f>+'Mile Stone-PI-'!H19+'Mile Stone-PI-'!H31+'Mile Stone-PI-'!H47+'Mile Stone-PI-'!H55</f>
        <v>15160</v>
      </c>
      <c r="K43" s="1798">
        <f t="shared" si="2"/>
        <v>89690</v>
      </c>
      <c r="L43" s="1150">
        <f>+'Mile Stone-PI-'!I19+'Mile Stone-PI-'!I31+'Mile Stone-PI-'!I47+'Mile Stone-PI-'!I55</f>
        <v>0</v>
      </c>
      <c r="M43" s="1150">
        <f>+'Mile Stone-PI-'!J19+'Mile Stone-PI-'!J31+'Mile Stone-PI-'!J47+'Mile Stone-PI-'!J55</f>
        <v>0</v>
      </c>
      <c r="N43" s="1150">
        <f>+'Mile Stone-PI-'!K19+'Mile Stone-PI-'!K31+'Mile Stone-PI-'!K47+'Mile Stone-PI-'!K55</f>
        <v>0</v>
      </c>
      <c r="O43" s="1150">
        <f>+'Mile Stone-PI-'!L19+'Mile Stone-PI-'!L31+'Mile Stone-PI-'!L47+'Mile Stone-PI-'!L55</f>
        <v>0</v>
      </c>
      <c r="P43" s="1150">
        <f>+'Mile Stone-PI-'!M19+'Mile Stone-PI-'!M31+'Mile Stone-PI-'!M47+'Mile Stone-PI-'!M55</f>
        <v>0</v>
      </c>
      <c r="Q43" s="1150">
        <f>+'Mile Stone-PI-'!N19+'Mile Stone-PI-'!N31+'Mile Stone-PI-'!N47+'Mile Stone-PI-'!N55</f>
        <v>0</v>
      </c>
      <c r="R43" s="1798">
        <f t="shared" si="3"/>
        <v>0</v>
      </c>
      <c r="S43" s="1150">
        <f>+'Mile Stone-PI-'!O19+'Mile Stone-PI-'!O31+'Mile Stone-PI-'!O47+'Mile Stone-PI-'!O55</f>
        <v>6959</v>
      </c>
      <c r="T43" s="1150">
        <f>+'Mile Stone-PI-'!P19+'Mile Stone-PI-'!P31+'Mile Stone-PI-'!P47+'Mile Stone-PI-'!P55</f>
        <v>0</v>
      </c>
      <c r="U43" s="1150">
        <f>+'Mile Stone-PI-'!Q19+'Mile Stone-PI-'!Q31+'Mile Stone-PI-'!Q47+'Mile Stone-PI-'!Q55</f>
        <v>0</v>
      </c>
      <c r="V43" s="1150">
        <f>+'Mile Stone-PI-'!R19+'Mile Stone-PI-'!R31+'Mile Stone-PI-'!R47+'Mile Stone-PI-'!R55</f>
        <v>0</v>
      </c>
      <c r="W43" s="1150">
        <f>+'Mile Stone-PI-'!S19+'Mile Stone-PI-'!S31+'Mile Stone-PI-'!S47+'Mile Stone-PI-'!S55</f>
        <v>0</v>
      </c>
      <c r="X43" s="1150">
        <f>+'Mile Stone-PI-'!T19+'Mile Stone-PI-'!T31+'Mile Stone-PI-'!T47+'Mile Stone-PI-'!T55</f>
        <v>0</v>
      </c>
      <c r="Y43" s="1150">
        <f>+'Mile Stone-PI-'!U19+'Mile Stone-PI-'!U31+'Mile Stone-PI-'!U47+'Mile Stone-PI-'!U55</f>
        <v>0</v>
      </c>
      <c r="Z43" s="1150">
        <f>+'Mile Stone-PI-'!V19+'Mile Stone-PI-'!V31+'Mile Stone-PI-'!V47+'Mile Stone-PI-'!V55</f>
        <v>0</v>
      </c>
      <c r="AA43" s="1798">
        <f t="shared" si="4"/>
        <v>6959</v>
      </c>
      <c r="AB43" s="1150">
        <f>+'Mile Stone-PI-'!W19+'Mile Stone-PI-'!W31+'Mile Stone-PI-'!W47+'Mile Stone-PI-'!W55</f>
        <v>96649</v>
      </c>
      <c r="AC43" s="1536">
        <f t="shared" si="7"/>
        <v>7848622.4004195249</v>
      </c>
      <c r="AD43" s="32"/>
    </row>
    <row r="44" spans="1:30" ht="15.75" customHeight="1">
      <c r="A44" s="33"/>
      <c r="B44" s="34"/>
      <c r="C44" s="1432"/>
      <c r="D44" s="1176"/>
      <c r="E44" s="35"/>
      <c r="F44" s="35"/>
      <c r="G44" s="1472"/>
      <c r="H44" s="1780"/>
      <c r="I44" s="1780"/>
      <c r="J44" s="1780"/>
      <c r="K44" s="1798">
        <f t="shared" si="2"/>
        <v>0</v>
      </c>
      <c r="L44" s="1780"/>
      <c r="M44" s="1780"/>
      <c r="N44" s="1780"/>
      <c r="O44" s="1780"/>
      <c r="P44" s="1780"/>
      <c r="Q44" s="1780"/>
      <c r="R44" s="1798">
        <f t="shared" si="3"/>
        <v>0</v>
      </c>
      <c r="S44" s="1445"/>
      <c r="T44" s="1445"/>
      <c r="U44" s="1669"/>
      <c r="V44" s="1669"/>
      <c r="W44" s="1669"/>
      <c r="X44" s="1669"/>
      <c r="Y44" s="1482"/>
      <c r="Z44" s="22">
        <f t="shared" si="6"/>
        <v>0</v>
      </c>
      <c r="AA44" s="1798">
        <f t="shared" si="4"/>
        <v>0</v>
      </c>
      <c r="AB44" s="35"/>
      <c r="AC44" s="1536">
        <f t="shared" si="7"/>
        <v>0</v>
      </c>
      <c r="AD44" s="32"/>
    </row>
    <row r="45" spans="1:30" ht="15.75" customHeight="1">
      <c r="A45" s="33" t="s">
        <v>1375</v>
      </c>
      <c r="B45" s="27" t="s">
        <v>1376</v>
      </c>
      <c r="C45" s="1432"/>
      <c r="D45" s="1176"/>
      <c r="E45" s="35"/>
      <c r="F45" s="35"/>
      <c r="G45" s="1472"/>
      <c r="H45" s="1780"/>
      <c r="I45" s="1780"/>
      <c r="J45" s="1780"/>
      <c r="K45" s="1798">
        <f t="shared" si="2"/>
        <v>0</v>
      </c>
      <c r="L45" s="1780"/>
      <c r="M45" s="1780"/>
      <c r="N45" s="1780"/>
      <c r="O45" s="1780"/>
      <c r="P45" s="1780"/>
      <c r="Q45" s="1780"/>
      <c r="R45" s="1798">
        <f t="shared" si="3"/>
        <v>0</v>
      </c>
      <c r="S45" s="1445"/>
      <c r="T45" s="1445"/>
      <c r="U45" s="1669"/>
      <c r="V45" s="1669"/>
      <c r="W45" s="1669"/>
      <c r="X45" s="1669"/>
      <c r="Y45" s="1482"/>
      <c r="Z45" s="22">
        <f t="shared" si="6"/>
        <v>0</v>
      </c>
      <c r="AA45" s="1798">
        <f t="shared" si="4"/>
        <v>0</v>
      </c>
      <c r="AB45" s="35"/>
      <c r="AC45" s="1536">
        <f t="shared" si="7"/>
        <v>0</v>
      </c>
      <c r="AD45" s="32">
        <f>14*35</f>
        <v>490</v>
      </c>
    </row>
    <row r="46" spans="1:30" ht="15.75" customHeight="1">
      <c r="A46" s="33" t="s">
        <v>1377</v>
      </c>
      <c r="B46" s="41" t="s">
        <v>1374</v>
      </c>
      <c r="C46" s="39" t="s">
        <v>754</v>
      </c>
      <c r="D46" s="1176">
        <v>81.207486889874957</v>
      </c>
      <c r="E46" s="1150">
        <f>+'Mile Stone-PI-'!C71+'Mile Stone-PI-'!C87+'Mile Stone-PI-'!C95+'Mile Stone-PI-'!C111+'Mile Stone-PI-'!C119+'Mile Stone-PI-'!C135+'Mile Stone-PI-'!C143+'Mile Stone-PI-'!C159+'Mile Stone-PI-'!C167+'Mile Stone-PI-'!C183+'Mile Stone-PI-'!C191+'Mile Stone-PI-'!C207</f>
        <v>0</v>
      </c>
      <c r="F46" s="1150">
        <f>+'Mile Stone-PI-'!D71+'Mile Stone-PI-'!D87+'Mile Stone-PI-'!D95+'Mile Stone-PI-'!D111+'Mile Stone-PI-'!D119+'Mile Stone-PI-'!D135+'Mile Stone-PI-'!D143+'Mile Stone-PI-'!D159+'Mile Stone-PI-'!D167+'Mile Stone-PI-'!D183+'Mile Stone-PI-'!D191+'Mile Stone-PI-'!D207</f>
        <v>0</v>
      </c>
      <c r="G46" s="1150">
        <f>+'Mile Stone-PI-'!E71+'Mile Stone-PI-'!E87+'Mile Stone-PI-'!E95+'Mile Stone-PI-'!E111+'Mile Stone-PI-'!E119+'Mile Stone-PI-'!E135+'Mile Stone-PI-'!E143+'Mile Stone-PI-'!E159+'Mile Stone-PI-'!E167+'Mile Stone-PI-'!E183+'Mile Stone-PI-'!E191+'Mile Stone-PI-'!E207</f>
        <v>0</v>
      </c>
      <c r="H46" s="1150">
        <f>+'Mile Stone-PI-'!F71+'Mile Stone-PI-'!F87+'Mile Stone-PI-'!F95+'Mile Stone-PI-'!F111+'Mile Stone-PI-'!F119+'Mile Stone-PI-'!F135+'Mile Stone-PI-'!F143+'Mile Stone-PI-'!F159+'Mile Stone-PI-'!F167+'Mile Stone-PI-'!F183+'Mile Stone-PI-'!F191+'Mile Stone-PI-'!F207</f>
        <v>18790</v>
      </c>
      <c r="I46" s="1150">
        <f>+'Mile Stone-PI-'!G71+'Mile Stone-PI-'!G87+'Mile Stone-PI-'!G95+'Mile Stone-PI-'!G111+'Mile Stone-PI-'!G119+'Mile Stone-PI-'!G135+'Mile Stone-PI-'!G143+'Mile Stone-PI-'!G159+'Mile Stone-PI-'!G167+'Mile Stone-PI-'!G183+'Mile Stone-PI-'!G191+'Mile Stone-PI-'!G207</f>
        <v>0</v>
      </c>
      <c r="J46" s="1150">
        <f>+'Mile Stone-PI-'!H71+'Mile Stone-PI-'!H87+'Mile Stone-PI-'!H95+'Mile Stone-PI-'!H111+'Mile Stone-PI-'!H119+'Mile Stone-PI-'!H135+'Mile Stone-PI-'!H143+'Mile Stone-PI-'!H159+'Mile Stone-PI-'!H167+'Mile Stone-PI-'!H183+'Mile Stone-PI-'!H191+'Mile Stone-PI-'!H207</f>
        <v>0</v>
      </c>
      <c r="K46" s="1798">
        <f t="shared" si="2"/>
        <v>18790</v>
      </c>
      <c r="L46" s="1150">
        <f>+'Mile Stone-PI-'!I71+'Mile Stone-PI-'!I87+'Mile Stone-PI-'!I95+'Mile Stone-PI-'!I111+'Mile Stone-PI-'!I119+'Mile Stone-PI-'!I135+'Mile Stone-PI-'!I143+'Mile Stone-PI-'!I159+'Mile Stone-PI-'!I167+'Mile Stone-PI-'!I183+'Mile Stone-PI-'!I191+'Mile Stone-PI-'!I207</f>
        <v>25120</v>
      </c>
      <c r="M46" s="1150">
        <f>+'Mile Stone-PI-'!J71+'Mile Stone-PI-'!J87+'Mile Stone-PI-'!J95+'Mile Stone-PI-'!J111+'Mile Stone-PI-'!J119+'Mile Stone-PI-'!J135+'Mile Stone-PI-'!J143+'Mile Stone-PI-'!J159+'Mile Stone-PI-'!J167+'Mile Stone-PI-'!J183+'Mile Stone-PI-'!J191+'Mile Stone-PI-'!J207</f>
        <v>36280</v>
      </c>
      <c r="N46" s="1150">
        <f>+'Mile Stone-PI-'!K71+'Mile Stone-PI-'!K87+'Mile Stone-PI-'!K95+'Mile Stone-PI-'!K111+'Mile Stone-PI-'!K119+'Mile Stone-PI-'!K135+'Mile Stone-PI-'!K143+'Mile Stone-PI-'!K159+'Mile Stone-PI-'!K167+'Mile Stone-PI-'!K183+'Mile Stone-PI-'!K191+'Mile Stone-PI-'!K207</f>
        <v>25120</v>
      </c>
      <c r="O46" s="1150">
        <f>+'Mile Stone-PI-'!L71+'Mile Stone-PI-'!L87+'Mile Stone-PI-'!L95+'Mile Stone-PI-'!L111+'Mile Stone-PI-'!L119+'Mile Stone-PI-'!L135+'Mile Stone-PI-'!L143+'Mile Stone-PI-'!L159+'Mile Stone-PI-'!L167+'Mile Stone-PI-'!L183+'Mile Stone-PI-'!L191+'Mile Stone-PI-'!L207</f>
        <v>39740</v>
      </c>
      <c r="P46" s="1150">
        <f>+'Mile Stone-PI-'!M71+'Mile Stone-PI-'!M87+'Mile Stone-PI-'!M95+'Mile Stone-PI-'!M111+'Mile Stone-PI-'!M119+'Mile Stone-PI-'!M135+'Mile Stone-PI-'!M143+'Mile Stone-PI-'!M159+'Mile Stone-PI-'!M167+'Mile Stone-PI-'!M183+'Mile Stone-PI-'!M191+'Mile Stone-PI-'!M207</f>
        <v>27300</v>
      </c>
      <c r="Q46" s="1150">
        <f>+'Mile Stone-PI-'!N71+'Mile Stone-PI-'!N87+'Mile Stone-PI-'!N95+'Mile Stone-PI-'!N111+'Mile Stone-PI-'!N119+'Mile Stone-PI-'!N135+'Mile Stone-PI-'!N143+'Mile Stone-PI-'!N159+'Mile Stone-PI-'!N167+'Mile Stone-PI-'!N183+'Mile Stone-PI-'!N191+'Mile Stone-PI-'!N207</f>
        <v>36280</v>
      </c>
      <c r="R46" s="1920">
        <f t="shared" si="3"/>
        <v>189840</v>
      </c>
      <c r="S46" s="1150">
        <f>+'Mile Stone-PI-'!O71+'Mile Stone-PI-'!O87+'Mile Stone-PI-'!O95+'Mile Stone-PI-'!O111+'Mile Stone-PI-'!O119+'Mile Stone-PI-'!O135+'Mile Stone-PI-'!O143+'Mile Stone-PI-'!O159+'Mile Stone-PI-'!O167+'Mile Stone-PI-'!O183+'Mile Stone-PI-'!O191+'Mile Stone-PI-'!O207</f>
        <v>28940</v>
      </c>
      <c r="T46" s="1150">
        <f>+'Mile Stone-PI-'!P71+'Mile Stone-PI-'!P87+'Mile Stone-PI-'!P95+'Mile Stone-PI-'!P111+'Mile Stone-PI-'!P119+'Mile Stone-PI-'!P135+'Mile Stone-PI-'!P143+'Mile Stone-PI-'!P159+'Mile Stone-PI-'!P167+'Mile Stone-PI-'!P183+'Mile Stone-PI-'!P191+'Mile Stone-PI-'!P207</f>
        <v>30290</v>
      </c>
      <c r="U46" s="1150">
        <f>+'Mile Stone-PI-'!Q71+'Mile Stone-PI-'!Q87+'Mile Stone-PI-'!Q95+'Mile Stone-PI-'!Q111+'Mile Stone-PI-'!Q119+'Mile Stone-PI-'!Q135+'Mile Stone-PI-'!Q143+'Mile Stone-PI-'!Q159+'Mile Stone-PI-'!Q167+'Mile Stone-PI-'!Q183+'Mile Stone-PI-'!Q191+'Mile Stone-PI-'!Q207</f>
        <v>37630</v>
      </c>
      <c r="V46" s="1150">
        <f>+'Mile Stone-PI-'!R71+'Mile Stone-PI-'!R87+'Mile Stone-PI-'!R95+'Mile Stone-PI-'!R111+'Mile Stone-PI-'!R119+'Mile Stone-PI-'!R135+'Mile Stone-PI-'!R143+'Mile Stone-PI-'!R159+'Mile Stone-PI-'!R167+'Mile Stone-PI-'!R183+'Mile Stone-PI-'!R191+'Mile Stone-PI-'!R207</f>
        <v>37630</v>
      </c>
      <c r="W46" s="1150">
        <f>+'Mile Stone-PI-'!S71+'Mile Stone-PI-'!S87+'Mile Stone-PI-'!S95+'Mile Stone-PI-'!S111+'Mile Stone-PI-'!S119+'Mile Stone-PI-'!S135+'Mile Stone-PI-'!S143+'Mile Stone-PI-'!S159+'Mile Stone-PI-'!S167+'Mile Stone-PI-'!S183+'Mile Stone-PI-'!S191+'Mile Stone-PI-'!S207</f>
        <v>41902</v>
      </c>
      <c r="X46" s="1150">
        <f>+'Mile Stone-PI-'!T71+'Mile Stone-PI-'!T87+'Mile Stone-PI-'!T95+'Mile Stone-PI-'!T111+'Mile Stone-PI-'!T119+'Mile Stone-PI-'!T135+'Mile Stone-PI-'!T143+'Mile Stone-PI-'!T159+'Mile Stone-PI-'!T167+'Mile Stone-PI-'!T183+'Mile Stone-PI-'!T191+'Mile Stone-PI-'!T207</f>
        <v>56500</v>
      </c>
      <c r="Y46" s="1150">
        <f>+'Mile Stone-PI-'!U71+'Mile Stone-PI-'!U87+'Mile Stone-PI-'!U95+'Mile Stone-PI-'!U111+'Mile Stone-PI-'!U119+'Mile Stone-PI-'!U135+'Mile Stone-PI-'!U143+'Mile Stone-PI-'!U159+'Mile Stone-PI-'!U167+'Mile Stone-PI-'!U183+'Mile Stone-PI-'!U191+'Mile Stone-PI-'!U207</f>
        <v>56802.05</v>
      </c>
      <c r="Z46" s="1150">
        <f>+'Mile Stone-PI-'!V71+'Mile Stone-PI-'!V87+'Mile Stone-PI-'!V95+'Mile Stone-PI-'!V111+'Mile Stone-PI-'!V119+'Mile Stone-PI-'!V135+'Mile Stone-PI-'!V143+'Mile Stone-PI-'!V159+'Mile Stone-PI-'!V167+'Mile Stone-PI-'!V183+'Mile Stone-PI-'!V191+'Mile Stone-PI-'!V207</f>
        <v>42462</v>
      </c>
      <c r="AA46" s="1798">
        <f t="shared" si="4"/>
        <v>332156.05</v>
      </c>
      <c r="AB46" s="1150">
        <f>+'Mile Stone-PI-'!W71+'Mile Stone-PI-'!W87+'Mile Stone-PI-'!W95+'Mile Stone-PI-'!W111+'Mile Stone-PI-'!W119+'Mile Stone-PI-'!W135+'Mile Stone-PI-'!W143+'Mile Stone-PI-'!W159+'Mile Stone-PI-'!W167+'Mile Stone-PI-'!W183+'Mile Stone-PI-'!W191+'Mile Stone-PI-'!W207</f>
        <v>540786.05000000005</v>
      </c>
      <c r="AC46" s="1922">
        <f t="shared" si="7"/>
        <v>43915876.065602265</v>
      </c>
      <c r="AD46" s="32"/>
    </row>
    <row r="47" spans="1:30" ht="15.75" customHeight="1">
      <c r="A47" s="33"/>
      <c r="B47" s="27"/>
      <c r="C47" s="39"/>
      <c r="D47" s="1176"/>
      <c r="E47" s="35"/>
      <c r="F47" s="35"/>
      <c r="G47" s="1472"/>
      <c r="H47" s="1780"/>
      <c r="I47" s="1780"/>
      <c r="J47" s="1780"/>
      <c r="K47" s="1798">
        <f t="shared" si="2"/>
        <v>0</v>
      </c>
      <c r="L47" s="1780"/>
      <c r="M47" s="1780"/>
      <c r="N47" s="1780"/>
      <c r="O47" s="1780"/>
      <c r="P47" s="1780"/>
      <c r="Q47" s="1780"/>
      <c r="R47" s="1798">
        <f t="shared" si="3"/>
        <v>0</v>
      </c>
      <c r="S47" s="1445"/>
      <c r="T47" s="1445"/>
      <c r="U47" s="1669"/>
      <c r="V47" s="1669"/>
      <c r="W47" s="1669"/>
      <c r="X47" s="1669"/>
      <c r="Y47" s="1482"/>
      <c r="Z47" s="22">
        <f t="shared" si="6"/>
        <v>0</v>
      </c>
      <c r="AA47" s="1798">
        <f t="shared" si="4"/>
        <v>0</v>
      </c>
      <c r="AB47" s="35"/>
      <c r="AC47" s="1536">
        <f t="shared" si="7"/>
        <v>0</v>
      </c>
      <c r="AD47" s="32"/>
    </row>
    <row r="48" spans="1:30" ht="15.75" customHeight="1">
      <c r="A48" s="33" t="s">
        <v>1378</v>
      </c>
      <c r="B48" s="41" t="s">
        <v>1379</v>
      </c>
      <c r="C48" s="1432"/>
      <c r="D48" s="1176"/>
      <c r="E48" s="35"/>
      <c r="F48" s="35"/>
      <c r="G48" s="1472"/>
      <c r="H48" s="1780"/>
      <c r="I48" s="1780"/>
      <c r="J48" s="1780"/>
      <c r="K48" s="1798">
        <f t="shared" si="2"/>
        <v>0</v>
      </c>
      <c r="L48" s="1780"/>
      <c r="M48" s="1780"/>
      <c r="N48" s="1780"/>
      <c r="O48" s="1780"/>
      <c r="P48" s="1780"/>
      <c r="Q48" s="1780"/>
      <c r="R48" s="1798">
        <f t="shared" si="3"/>
        <v>0</v>
      </c>
      <c r="S48" s="1445"/>
      <c r="T48" s="1445"/>
      <c r="U48" s="1669"/>
      <c r="V48" s="1669"/>
      <c r="W48" s="1669"/>
      <c r="X48" s="1669"/>
      <c r="Y48" s="1482"/>
      <c r="Z48" s="22">
        <f t="shared" si="6"/>
        <v>0</v>
      </c>
      <c r="AA48" s="1798">
        <f t="shared" si="4"/>
        <v>0</v>
      </c>
      <c r="AB48" s="35"/>
      <c r="AC48" s="1536">
        <f t="shared" si="7"/>
        <v>0</v>
      </c>
      <c r="AD48" s="32"/>
    </row>
    <row r="49" spans="1:31" ht="15.75" customHeight="1">
      <c r="A49" s="33" t="s">
        <v>1380</v>
      </c>
      <c r="B49" s="27" t="s">
        <v>1381</v>
      </c>
      <c r="C49" s="1432" t="s">
        <v>1382</v>
      </c>
      <c r="D49" s="1176"/>
      <c r="E49" s="35"/>
      <c r="F49" s="35"/>
      <c r="G49" s="1472"/>
      <c r="H49" s="1780"/>
      <c r="I49" s="1780"/>
      <c r="J49" s="1780"/>
      <c r="K49" s="1798">
        <f t="shared" si="2"/>
        <v>0</v>
      </c>
      <c r="L49" s="1780"/>
      <c r="M49" s="1780"/>
      <c r="N49" s="1780"/>
      <c r="O49" s="1780"/>
      <c r="P49" s="1780"/>
      <c r="Q49" s="1780"/>
      <c r="R49" s="1798">
        <f t="shared" si="3"/>
        <v>0</v>
      </c>
      <c r="S49" s="1445"/>
      <c r="T49" s="1445"/>
      <c r="U49" s="1669"/>
      <c r="V49" s="1669"/>
      <c r="W49" s="1669"/>
      <c r="X49" s="1669"/>
      <c r="Y49" s="1482"/>
      <c r="Z49" s="22">
        <f t="shared" si="6"/>
        <v>0</v>
      </c>
      <c r="AA49" s="1798">
        <f t="shared" si="4"/>
        <v>0</v>
      </c>
      <c r="AB49" s="35"/>
      <c r="AC49" s="1536">
        <f t="shared" si="7"/>
        <v>0</v>
      </c>
      <c r="AD49" s="32"/>
    </row>
    <row r="50" spans="1:31" ht="15.75" customHeight="1">
      <c r="A50" s="33"/>
      <c r="B50" s="41"/>
      <c r="C50" s="1432"/>
      <c r="D50" s="1176"/>
      <c r="E50" s="35"/>
      <c r="F50" s="35"/>
      <c r="G50" s="1472"/>
      <c r="H50" s="1780"/>
      <c r="I50" s="1780"/>
      <c r="J50" s="1780"/>
      <c r="K50" s="1798">
        <f t="shared" si="2"/>
        <v>0</v>
      </c>
      <c r="L50" s="1780"/>
      <c r="M50" s="1780"/>
      <c r="N50" s="1780"/>
      <c r="O50" s="1780"/>
      <c r="P50" s="1780"/>
      <c r="Q50" s="1780"/>
      <c r="R50" s="1798">
        <f t="shared" si="3"/>
        <v>0</v>
      </c>
      <c r="S50" s="1445"/>
      <c r="T50" s="1445"/>
      <c r="U50" s="1669"/>
      <c r="V50" s="1669"/>
      <c r="W50" s="1669"/>
      <c r="X50" s="1669"/>
      <c r="Y50" s="1482"/>
      <c r="Z50" s="22">
        <f t="shared" si="6"/>
        <v>0</v>
      </c>
      <c r="AA50" s="1798">
        <f t="shared" si="4"/>
        <v>0</v>
      </c>
      <c r="AB50" s="35"/>
      <c r="AC50" s="1536">
        <f t="shared" si="7"/>
        <v>0</v>
      </c>
      <c r="AD50" s="32"/>
    </row>
    <row r="51" spans="1:31" ht="15.75" customHeight="1">
      <c r="A51" s="33" t="s">
        <v>1383</v>
      </c>
      <c r="B51" s="27" t="s">
        <v>1384</v>
      </c>
      <c r="C51" s="1432" t="s">
        <v>1382</v>
      </c>
      <c r="D51" s="1176"/>
      <c r="E51" s="35"/>
      <c r="F51" s="35"/>
      <c r="G51" s="1472"/>
      <c r="H51" s="1780"/>
      <c r="I51" s="1780"/>
      <c r="J51" s="1780"/>
      <c r="K51" s="1798">
        <f t="shared" si="2"/>
        <v>0</v>
      </c>
      <c r="L51" s="1780"/>
      <c r="M51" s="1780"/>
      <c r="N51" s="1780"/>
      <c r="O51" s="1780"/>
      <c r="P51" s="1780"/>
      <c r="Q51" s="1780"/>
      <c r="R51" s="1798">
        <f t="shared" si="3"/>
        <v>0</v>
      </c>
      <c r="S51" s="1445"/>
      <c r="T51" s="1445"/>
      <c r="U51" s="1669"/>
      <c r="V51" s="1669"/>
      <c r="W51" s="1669"/>
      <c r="X51" s="1669"/>
      <c r="Y51" s="1482"/>
      <c r="Z51" s="22">
        <f t="shared" si="6"/>
        <v>0</v>
      </c>
      <c r="AA51" s="1798">
        <f t="shared" si="4"/>
        <v>0</v>
      </c>
      <c r="AB51" s="35"/>
      <c r="AC51" s="1536">
        <f t="shared" si="7"/>
        <v>0</v>
      </c>
      <c r="AD51" s="32"/>
    </row>
    <row r="52" spans="1:31" ht="15.75" customHeight="1">
      <c r="A52" s="33"/>
      <c r="B52" s="41"/>
      <c r="C52" s="1432"/>
      <c r="D52" s="1176"/>
      <c r="E52" s="35"/>
      <c r="F52" s="35"/>
      <c r="G52" s="1472"/>
      <c r="H52" s="1780"/>
      <c r="I52" s="1780"/>
      <c r="J52" s="1780"/>
      <c r="K52" s="1798">
        <f t="shared" si="2"/>
        <v>0</v>
      </c>
      <c r="L52" s="1780"/>
      <c r="M52" s="1780"/>
      <c r="N52" s="1780"/>
      <c r="O52" s="1780"/>
      <c r="P52" s="1780"/>
      <c r="Q52" s="1780"/>
      <c r="R52" s="1798">
        <f t="shared" si="3"/>
        <v>0</v>
      </c>
      <c r="S52" s="1445"/>
      <c r="T52" s="1445"/>
      <c r="U52" s="1669"/>
      <c r="V52" s="1669"/>
      <c r="W52" s="1669"/>
      <c r="X52" s="1669"/>
      <c r="Y52" s="1482"/>
      <c r="Z52" s="22">
        <f t="shared" si="6"/>
        <v>0</v>
      </c>
      <c r="AA52" s="1798">
        <f t="shared" si="4"/>
        <v>0</v>
      </c>
      <c r="AB52" s="35"/>
      <c r="AC52" s="1536">
        <f t="shared" si="7"/>
        <v>0</v>
      </c>
      <c r="AD52" s="32"/>
    </row>
    <row r="53" spans="1:31" ht="15.75" customHeight="1">
      <c r="A53" s="33">
        <v>5.34</v>
      </c>
      <c r="B53" s="34" t="s">
        <v>1385</v>
      </c>
      <c r="C53" s="1432"/>
      <c r="D53" s="1176"/>
      <c r="E53" s="35"/>
      <c r="F53" s="35"/>
      <c r="G53" s="1472"/>
      <c r="H53" s="1780"/>
      <c r="I53" s="1780"/>
      <c r="J53" s="1780"/>
      <c r="K53" s="1798">
        <f t="shared" si="2"/>
        <v>0</v>
      </c>
      <c r="L53" s="1780"/>
      <c r="M53" s="1780"/>
      <c r="N53" s="1780"/>
      <c r="O53" s="1780"/>
      <c r="P53" s="1780"/>
      <c r="Q53" s="1780"/>
      <c r="R53" s="1798">
        <f t="shared" si="3"/>
        <v>0</v>
      </c>
      <c r="S53" s="1445"/>
      <c r="T53" s="1445"/>
      <c r="U53" s="1669"/>
      <c r="V53" s="1669"/>
      <c r="W53" s="1669"/>
      <c r="X53" s="1669"/>
      <c r="Y53" s="1482"/>
      <c r="Z53" s="22">
        <f t="shared" si="6"/>
        <v>0</v>
      </c>
      <c r="AA53" s="1798">
        <f t="shared" si="4"/>
        <v>0</v>
      </c>
      <c r="AB53" s="35"/>
      <c r="AC53" s="1536">
        <f t="shared" si="7"/>
        <v>0</v>
      </c>
      <c r="AD53" s="32"/>
    </row>
    <row r="54" spans="1:31" ht="15.75" customHeight="1">
      <c r="A54" s="33" t="s">
        <v>1386</v>
      </c>
      <c r="B54" s="34" t="s">
        <v>1387</v>
      </c>
      <c r="C54" s="1432" t="s">
        <v>773</v>
      </c>
      <c r="D54" s="1176">
        <v>751.6482452601856</v>
      </c>
      <c r="E54" s="1439">
        <f>+'Mile Stone-PI-'!C39+'Mile Stone-PI-'!C79+'Mile Stone-PI-'!C103+'Mile Stone-PI-'!C127+'Mile Stone-PI-'!C151+'Mile Stone-PI-'!C175+'Mile Stone-PI-'!C199</f>
        <v>40.799999999999997</v>
      </c>
      <c r="F54" s="1439">
        <f>+'Mile Stone-PI-'!D39+'Mile Stone-PI-'!D79+'Mile Stone-PI-'!D103+'Mile Stone-PI-'!D127+'Mile Stone-PI-'!D151+'Mile Stone-PI-'!D175+'Mile Stone-PI-'!D199</f>
        <v>43.3</v>
      </c>
      <c r="G54" s="1439">
        <f>+'Mile Stone-PI-'!E39+'Mile Stone-PI-'!E79+'Mile Stone-PI-'!E103+'Mile Stone-PI-'!E127+'Mile Stone-PI-'!E151+'Mile Stone-PI-'!E175+'Mile Stone-PI-'!E199</f>
        <v>0</v>
      </c>
      <c r="H54" s="1439">
        <f>+'Mile Stone-PI-'!F39+'Mile Stone-PI-'!F79+'Mile Stone-PI-'!F103+'Mile Stone-PI-'!F127+'Mile Stone-PI-'!F151+'Mile Stone-PI-'!F175+'Mile Stone-PI-'!F199</f>
        <v>29.8</v>
      </c>
      <c r="I54" s="1439">
        <f>+'Mile Stone-PI-'!G39+'Mile Stone-PI-'!G79+'Mile Stone-PI-'!G103+'Mile Stone-PI-'!G127+'Mile Stone-PI-'!G151+'Mile Stone-PI-'!G175+'Mile Stone-PI-'!G199</f>
        <v>32.450000000000003</v>
      </c>
      <c r="J54" s="1439">
        <f>+'Mile Stone-PI-'!H39+'Mile Stone-PI-'!H79+'Mile Stone-PI-'!H103+'Mile Stone-PI-'!H127+'Mile Stone-PI-'!H151+'Mile Stone-PI-'!H175+'Mile Stone-PI-'!H199</f>
        <v>0</v>
      </c>
      <c r="K54" s="1798">
        <f t="shared" si="2"/>
        <v>146.35</v>
      </c>
      <c r="L54" s="1439">
        <f>+'Mile Stone-PI-'!I39+'Mile Stone-PI-'!I79+'Mile Stone-PI-'!I103+'Mile Stone-PI-'!I127+'Mile Stone-PI-'!I151+'Mile Stone-PI-'!I175+'Mile Stone-PI-'!I199</f>
        <v>34.670992031968417</v>
      </c>
      <c r="M54" s="1439">
        <f>+'Mile Stone-PI-'!J39+'Mile Stone-PI-'!J79+'Mile Stone-PI-'!J103+'Mile Stone-PI-'!J127+'Mile Stone-PI-'!J151+'Mile Stone-PI-'!J175+'Mile Stone-PI-'!J199</f>
        <v>50.057091548109092</v>
      </c>
      <c r="N54" s="1439">
        <f>+'Mile Stone-PI-'!K39+'Mile Stone-PI-'!K79+'Mile Stone-PI-'!K103+'Mile Stone-PI-'!K127+'Mile Stone-PI-'!K151+'Mile Stone-PI-'!K175+'Mile Stone-PI-'!K199</f>
        <v>34.670992031968417</v>
      </c>
      <c r="O54" s="1439">
        <f>+'Mile Stone-PI-'!L39+'Mile Stone-PI-'!L79+'Mile Stone-PI-'!L103+'Mile Stone-PI-'!L127+'Mile Stone-PI-'!L151+'Mile Stone-PI-'!L175+'Mile Stone-PI-'!L199</f>
        <v>49.926021101315222</v>
      </c>
      <c r="P54" s="1439">
        <f>+'Mile Stone-PI-'!M39+'Mile Stone-PI-'!M79+'Mile Stone-PI-'!M103+'Mile Stone-PI-'!M127+'Mile Stone-PI-'!M151+'Mile Stone-PI-'!M175+'Mile Stone-PI-'!M199</f>
        <v>49.926021101315222</v>
      </c>
      <c r="Q54" s="1439">
        <f>+'Mile Stone-PI-'!N39+'Mile Stone-PI-'!N79+'Mile Stone-PI-'!N103+'Mile Stone-PI-'!N127+'Mile Stone-PI-'!N151+'Mile Stone-PI-'!N175+'Mile Stone-PI-'!N199</f>
        <v>50.057091548109092</v>
      </c>
      <c r="R54" s="1798">
        <f t="shared" si="3"/>
        <v>269.30820936278548</v>
      </c>
      <c r="S54" s="1439">
        <f>+'Mile Stone-PI-'!O39+'Mile Stone-PI-'!O79+'Mile Stone-PI-'!O103+'Mile Stone-PI-'!O127+'Mile Stone-PI-'!O151+'Mile Stone-PI-'!O175+'Mile Stone-PI-'!O199</f>
        <v>19.05</v>
      </c>
      <c r="T54" s="1439">
        <f>+'Mile Stone-PI-'!P39+'Mile Stone-PI-'!P79+'Mile Stone-PI-'!P103+'Mile Stone-PI-'!P127+'Mile Stone-PI-'!P151+'Mile Stone-PI-'!P175+'Mile Stone-PI-'!P199</f>
        <v>19.93</v>
      </c>
      <c r="U54" s="1439">
        <f>+'Mile Stone-PI-'!Q39+'Mile Stone-PI-'!Q79+'Mile Stone-PI-'!Q103+'Mile Stone-PI-'!Q127+'Mile Stone-PI-'!Q151+'Mile Stone-PI-'!Q175+'Mile Stone-PI-'!Q199</f>
        <v>39.42</v>
      </c>
      <c r="V54" s="1439">
        <f>+'Mile Stone-PI-'!R39+'Mile Stone-PI-'!R79+'Mile Stone-PI-'!R103+'Mile Stone-PI-'!R127+'Mile Stone-PI-'!R151+'Mile Stone-PI-'!R175+'Mile Stone-PI-'!R199</f>
        <v>39.42</v>
      </c>
      <c r="W54" s="1439">
        <f>+'Mile Stone-PI-'!S39+'Mile Stone-PI-'!S79+'Mile Stone-PI-'!S103+'Mile Stone-PI-'!S127+'Mile Stone-PI-'!S151+'Mile Stone-PI-'!S175+'Mile Stone-PI-'!S199</f>
        <v>44.38</v>
      </c>
      <c r="X54" s="1439">
        <f>+'Mile Stone-PI-'!T39+'Mile Stone-PI-'!T79+'Mile Stone-PI-'!T103+'Mile Stone-PI-'!T127+'Mile Stone-PI-'!T151+'Mile Stone-PI-'!T175+'Mile Stone-PI-'!T199</f>
        <v>59.76</v>
      </c>
      <c r="Y54" s="1439">
        <f>+'Mile Stone-PI-'!U39+'Mile Stone-PI-'!U79+'Mile Stone-PI-'!U103+'Mile Stone-PI-'!U127+'Mile Stone-PI-'!U151+'Mile Stone-PI-'!U175+'Mile Stone-PI-'!U199</f>
        <v>57.68</v>
      </c>
      <c r="Z54" s="1439">
        <f>+'Mile Stone-PI-'!V39+'Mile Stone-PI-'!V79+'Mile Stone-PI-'!V103+'Mile Stone-PI-'!V127+'Mile Stone-PI-'!V151+'Mile Stone-PI-'!V175+'Mile Stone-PI-'!V199</f>
        <v>44.38</v>
      </c>
      <c r="AA54" s="1798">
        <f t="shared" si="4"/>
        <v>324.02</v>
      </c>
      <c r="AB54" s="1439">
        <f>+'Mile Stone-PI-'!W39+'Mile Stone-PI-'!W79+'Mile Stone-PI-'!W103+'Mile Stone-PI-'!W127+'Mile Stone-PI-'!W151+'Mile Stone-PI-'!W175+'Mile Stone-PI-'!W199</f>
        <v>739.67820936278554</v>
      </c>
      <c r="AC54" s="1536">
        <f t="shared" si="7"/>
        <v>555977.82812473399</v>
      </c>
      <c r="AD54" s="32"/>
    </row>
    <row r="55" spans="1:31" ht="15.75" customHeight="1">
      <c r="A55" s="33"/>
      <c r="B55" s="40"/>
      <c r="C55" s="1432"/>
      <c r="D55" s="1176"/>
      <c r="E55" s="35"/>
      <c r="F55" s="35"/>
      <c r="G55" s="1472"/>
      <c r="H55" s="1780"/>
      <c r="I55" s="1780"/>
      <c r="J55" s="1780"/>
      <c r="K55" s="1798">
        <f t="shared" si="2"/>
        <v>0</v>
      </c>
      <c r="L55" s="1780"/>
      <c r="M55" s="1780"/>
      <c r="N55" s="1780"/>
      <c r="O55" s="1780"/>
      <c r="P55" s="1780"/>
      <c r="Q55" s="1780"/>
      <c r="R55" s="1798">
        <f t="shared" si="3"/>
        <v>0</v>
      </c>
      <c r="S55" s="1445"/>
      <c r="T55" s="1445"/>
      <c r="U55" s="1669"/>
      <c r="V55" s="1669"/>
      <c r="W55" s="1669"/>
      <c r="X55" s="1669"/>
      <c r="Y55" s="1482"/>
      <c r="Z55" s="22">
        <f t="shared" si="6"/>
        <v>0</v>
      </c>
      <c r="AA55" s="1798">
        <f t="shared" si="4"/>
        <v>0</v>
      </c>
      <c r="AB55" s="35"/>
      <c r="AC55" s="1536">
        <f t="shared" si="7"/>
        <v>0</v>
      </c>
      <c r="AD55" s="32"/>
    </row>
    <row r="56" spans="1:31" ht="15.75" customHeight="1">
      <c r="A56" s="33">
        <v>5.37</v>
      </c>
      <c r="B56" s="27" t="s">
        <v>1388</v>
      </c>
      <c r="C56" s="1432"/>
      <c r="D56" s="1176"/>
      <c r="E56" s="35"/>
      <c r="F56" s="35"/>
      <c r="G56" s="1472"/>
      <c r="H56" s="1780"/>
      <c r="I56" s="1780"/>
      <c r="J56" s="1780"/>
      <c r="K56" s="1798">
        <f t="shared" si="2"/>
        <v>0</v>
      </c>
      <c r="L56" s="1780"/>
      <c r="M56" s="1780"/>
      <c r="N56" s="1780"/>
      <c r="O56" s="1780"/>
      <c r="P56" s="1780"/>
      <c r="Q56" s="1780"/>
      <c r="R56" s="1798">
        <f t="shared" si="3"/>
        <v>0</v>
      </c>
      <c r="S56" s="1445"/>
      <c r="T56" s="1445"/>
      <c r="U56" s="1669"/>
      <c r="V56" s="1669"/>
      <c r="W56" s="1669"/>
      <c r="X56" s="1669"/>
      <c r="Y56" s="1482"/>
      <c r="Z56" s="22">
        <f t="shared" si="6"/>
        <v>0</v>
      </c>
      <c r="AA56" s="1798">
        <f t="shared" si="4"/>
        <v>0</v>
      </c>
      <c r="AB56" s="35"/>
      <c r="AC56" s="1536">
        <f t="shared" si="7"/>
        <v>0</v>
      </c>
      <c r="AD56" s="32"/>
    </row>
    <row r="57" spans="1:31" ht="15.75" customHeight="1">
      <c r="A57" s="33" t="s">
        <v>1389</v>
      </c>
      <c r="B57" s="34" t="s">
        <v>1390</v>
      </c>
      <c r="C57" s="1432" t="s">
        <v>643</v>
      </c>
      <c r="D57" s="1176">
        <v>6296.0120371117382</v>
      </c>
      <c r="E57" s="1485">
        <f>+'Mile Stone-PI-'!C27+'Mile Stone-PI-'!C39+'Mile Stone-PI-'!C51+'Mile Stone-PI-'!C63</f>
        <v>62.991</v>
      </c>
      <c r="F57" s="1485">
        <f>+'Mile Stone-PI-'!D27+'Mile Stone-PI-'!D39+'Mile Stone-PI-'!D51+'Mile Stone-PI-'!D63</f>
        <v>301.33999999999997</v>
      </c>
      <c r="G57" s="1485">
        <f>+'Mile Stone-PI-'!E27+'Mile Stone-PI-'!E39+'Mile Stone-PI-'!E51+'Mile Stone-PI-'!E63</f>
        <v>262.88</v>
      </c>
      <c r="H57" s="1485">
        <f>+'Mile Stone-PI-'!F27+'Mile Stone-PI-'!F39+'Mile Stone-PI-'!F51+'Mile Stone-PI-'!F63</f>
        <v>0</v>
      </c>
      <c r="I57" s="1485">
        <f>+'Mile Stone-PI-'!G27+'Mile Stone-PI-'!G39+'Mile Stone-PI-'!G51+'Mile Stone-PI-'!G63</f>
        <v>52.414000000000001</v>
      </c>
      <c r="J57" s="1485">
        <f>+'Mile Stone-PI-'!H27+'Mile Stone-PI-'!H39+'Mile Stone-PI-'!H51+'Mile Stone-PI-'!H63</f>
        <v>262.88</v>
      </c>
      <c r="K57" s="1798">
        <f t="shared" si="2"/>
        <v>942.505</v>
      </c>
      <c r="L57" s="1485">
        <f>+'Mile Stone-PI-'!I27+'Mile Stone-PI-'!I39+'Mile Stone-PI-'!I51+'Mile Stone-PI-'!I63</f>
        <v>0</v>
      </c>
      <c r="M57" s="1485">
        <f>+'Mile Stone-PI-'!J27+'Mile Stone-PI-'!J39+'Mile Stone-PI-'!J51+'Mile Stone-PI-'!J63</f>
        <v>0</v>
      </c>
      <c r="N57" s="1485">
        <f>+'Mile Stone-PI-'!K27+'Mile Stone-PI-'!K39+'Mile Stone-PI-'!K51+'Mile Stone-PI-'!K63</f>
        <v>0</v>
      </c>
      <c r="O57" s="1485">
        <f>+'Mile Stone-PI-'!L27+'Mile Stone-PI-'!L39+'Mile Stone-PI-'!L51+'Mile Stone-PI-'!L63</f>
        <v>0</v>
      </c>
      <c r="P57" s="1485">
        <f>+'Mile Stone-PI-'!M27+'Mile Stone-PI-'!M39+'Mile Stone-PI-'!M51+'Mile Stone-PI-'!M63</f>
        <v>0</v>
      </c>
      <c r="Q57" s="1485">
        <f>+'Mile Stone-PI-'!N27+'Mile Stone-PI-'!N39+'Mile Stone-PI-'!N51+'Mile Stone-PI-'!N63</f>
        <v>0</v>
      </c>
      <c r="R57" s="1798">
        <f t="shared" si="3"/>
        <v>0</v>
      </c>
      <c r="S57" s="1485">
        <f>+'Mile Stone-PI-'!O27+'Mile Stone-PI-'!O39+'Mile Stone-PI-'!O51+'Mile Stone-PI-'!O63</f>
        <v>132.6</v>
      </c>
      <c r="T57" s="1485">
        <f>+'Mile Stone-PI-'!P27+'Mile Stone-PI-'!P39+'Mile Stone-PI-'!P51+'Mile Stone-PI-'!P63</f>
        <v>0</v>
      </c>
      <c r="U57" s="1485">
        <f>+'Mile Stone-PI-'!Q27+'Mile Stone-PI-'!Q39+'Mile Stone-PI-'!Q51+'Mile Stone-PI-'!Q63</f>
        <v>0</v>
      </c>
      <c r="V57" s="1485">
        <f>+'Mile Stone-PI-'!R27+'Mile Stone-PI-'!R39+'Mile Stone-PI-'!R51+'Mile Stone-PI-'!R63</f>
        <v>0</v>
      </c>
      <c r="W57" s="1485">
        <f>+'Mile Stone-PI-'!S27+'Mile Stone-PI-'!S39+'Mile Stone-PI-'!S51+'Mile Stone-PI-'!S63</f>
        <v>0</v>
      </c>
      <c r="X57" s="1485">
        <f>+'Mile Stone-PI-'!T27+'Mile Stone-PI-'!T39+'Mile Stone-PI-'!T51+'Mile Stone-PI-'!T63</f>
        <v>0</v>
      </c>
      <c r="Y57" s="1485">
        <f>+'Mile Stone-PI-'!U27+'Mile Stone-PI-'!U39+'Mile Stone-PI-'!U51+'Mile Stone-PI-'!U63</f>
        <v>0</v>
      </c>
      <c r="Z57" s="1485">
        <f>+'Mile Stone-PI-'!V27+'Mile Stone-PI-'!V39+'Mile Stone-PI-'!V51+'Mile Stone-PI-'!V63</f>
        <v>0</v>
      </c>
      <c r="AA57" s="1798">
        <f t="shared" si="4"/>
        <v>132.6</v>
      </c>
      <c r="AB57" s="1485">
        <f>+'Mile Stone-PI-'!W27+'Mile Stone-PI-'!W39+'Mile Stone-PI-'!W51+'Mile Stone-PI-'!W63</f>
        <v>1075.105</v>
      </c>
      <c r="AC57" s="1536">
        <f t="shared" si="7"/>
        <v>6768874.0211590156</v>
      </c>
      <c r="AD57" s="32"/>
      <c r="AE57" s="1437"/>
    </row>
    <row r="58" spans="1:31" ht="15.75" customHeight="1">
      <c r="A58" s="33" t="s">
        <v>1391</v>
      </c>
      <c r="B58" s="27" t="s">
        <v>1392</v>
      </c>
      <c r="C58" s="1432" t="s">
        <v>643</v>
      </c>
      <c r="D58" s="1176">
        <v>6296.0120371117382</v>
      </c>
      <c r="E58" s="1439">
        <f>+'Mile Stone-PI-'!C79+'Mile Stone-PI-'!C91+'Mile Stone-PI-'!C103+'Mile Stone-PI-'!C115+'Mile Stone-PI-'!C127+'Mile Stone-PI-'!C139+'Mile Stone-PI-'!C151+'Mile Stone-PI-'!C163+'Mile Stone-PI-'!C175+'Mile Stone-PI-'!C187+'Mile Stone-PI-'!C199+'Mile Stone-PI-'!C211</f>
        <v>0</v>
      </c>
      <c r="F58" s="1439">
        <f>+'Mile Stone-PI-'!D79+'Mile Stone-PI-'!D91+'Mile Stone-PI-'!D103+'Mile Stone-PI-'!D115+'Mile Stone-PI-'!D127+'Mile Stone-PI-'!D139+'Mile Stone-PI-'!D151+'Mile Stone-PI-'!D163+'Mile Stone-PI-'!D175+'Mile Stone-PI-'!D187+'Mile Stone-PI-'!D199+'Mile Stone-PI-'!D211</f>
        <v>0</v>
      </c>
      <c r="G58" s="1439">
        <f>+'Mile Stone-PI-'!E79+'Mile Stone-PI-'!E91+'Mile Stone-PI-'!E103+'Mile Stone-PI-'!E115+'Mile Stone-PI-'!E127+'Mile Stone-PI-'!E139+'Mile Stone-PI-'!E151+'Mile Stone-PI-'!E163+'Mile Stone-PI-'!E175+'Mile Stone-PI-'!E187+'Mile Stone-PI-'!E199+'Mile Stone-PI-'!E211</f>
        <v>0</v>
      </c>
      <c r="H58" s="1439">
        <f>+'Mile Stone-PI-'!F79+'Mile Stone-PI-'!F91+'Mile Stone-PI-'!F103+'Mile Stone-PI-'!F115+'Mile Stone-PI-'!F127+'Mile Stone-PI-'!F139+'Mile Stone-PI-'!F151+'Mile Stone-PI-'!F163+'Mile Stone-PI-'!F175+'Mile Stone-PI-'!F187+'Mile Stone-PI-'!F199+'Mile Stone-PI-'!F211</f>
        <v>81.600000000000009</v>
      </c>
      <c r="I58" s="1439">
        <f>+'Mile Stone-PI-'!G79+'Mile Stone-PI-'!G91+'Mile Stone-PI-'!G103+'Mile Stone-PI-'!G115+'Mile Stone-PI-'!G127+'Mile Stone-PI-'!G139+'Mile Stone-PI-'!G151+'Mile Stone-PI-'!G163+'Mile Stone-PI-'!G175+'Mile Stone-PI-'!G187+'Mile Stone-PI-'!G199+'Mile Stone-PI-'!G211</f>
        <v>0</v>
      </c>
      <c r="J58" s="1439">
        <f>+'Mile Stone-PI-'!H79+'Mile Stone-PI-'!H91+'Mile Stone-PI-'!H103+'Mile Stone-PI-'!H115+'Mile Stone-PI-'!H127+'Mile Stone-PI-'!H139+'Mile Stone-PI-'!H151+'Mile Stone-PI-'!H163+'Mile Stone-PI-'!H175+'Mile Stone-PI-'!H187+'Mile Stone-PI-'!H199+'Mile Stone-PI-'!H211</f>
        <v>0</v>
      </c>
      <c r="K58" s="1798">
        <f t="shared" si="2"/>
        <v>81.600000000000009</v>
      </c>
      <c r="L58" s="1439">
        <f>+'Mile Stone-PI-'!I79+'Mile Stone-PI-'!I91+'Mile Stone-PI-'!I103+'Mile Stone-PI-'!I115+'Mile Stone-PI-'!I127+'Mile Stone-PI-'!I139+'Mile Stone-PI-'!I151+'Mile Stone-PI-'!I163+'Mile Stone-PI-'!I175+'Mile Stone-PI-'!I187+'Mile Stone-PI-'!I199+'Mile Stone-PI-'!I211</f>
        <v>132.61011338195999</v>
      </c>
      <c r="M58" s="1439">
        <f>+'Mile Stone-PI-'!J79+'Mile Stone-PI-'!J91+'Mile Stone-PI-'!J103+'Mile Stone-PI-'!J115+'Mile Stone-PI-'!J127+'Mile Stone-PI-'!J139+'Mile Stone-PI-'!J151+'Mile Stone-PI-'!J163+'Mile Stone-PI-'!J175+'Mile Stone-PI-'!J187+'Mile Stone-PI-'!J199+'Mile Stone-PI-'!J211</f>
        <v>191.4570915481091</v>
      </c>
      <c r="N58" s="1439">
        <f>+'Mile Stone-PI-'!K79+'Mile Stone-PI-'!K91+'Mile Stone-PI-'!K103+'Mile Stone-PI-'!K115+'Mile Stone-PI-'!K127+'Mile Stone-PI-'!K139+'Mile Stone-PI-'!K151+'Mile Stone-PI-'!K163+'Mile Stone-PI-'!K175+'Mile Stone-PI-'!K187+'Mile Stone-PI-'!K199+'Mile Stone-PI-'!K211</f>
        <v>132.61011338195999</v>
      </c>
      <c r="O58" s="1439">
        <f>+'Mile Stone-PI-'!L79+'Mile Stone-PI-'!L91+'Mile Stone-PI-'!L103+'Mile Stone-PI-'!L115+'Mile Stone-PI-'!L127+'Mile Stone-PI-'!L139+'Mile Stone-PI-'!L151+'Mile Stone-PI-'!L163+'Mile Stone-PI-'!L175+'Mile Stone-PI-'!L187+'Mile Stone-PI-'!L199+'Mile Stone-PI-'!L211</f>
        <v>190.9577699089464</v>
      </c>
      <c r="P58" s="1439">
        <f>+'Mile Stone-PI-'!M79+'Mile Stone-PI-'!M91+'Mile Stone-PI-'!M103+'Mile Stone-PI-'!M115+'Mile Stone-PI-'!M127+'Mile Stone-PI-'!M139+'Mile Stone-PI-'!M151+'Mile Stone-PI-'!M163+'Mile Stone-PI-'!M175+'Mile Stone-PI-'!M187+'Mile Stone-PI-'!M199+'Mile Stone-PI-'!M211</f>
        <v>120.44189550513082</v>
      </c>
      <c r="Q58" s="1439">
        <f>+'Mile Stone-PI-'!N79+'Mile Stone-PI-'!N91+'Mile Stone-PI-'!N103+'Mile Stone-PI-'!N115+'Mile Stone-PI-'!N127+'Mile Stone-PI-'!N139+'Mile Stone-PI-'!N151+'Mile Stone-PI-'!N163+'Mile Stone-PI-'!N175+'Mile Stone-PI-'!N187+'Mile Stone-PI-'!N199+'Mile Stone-PI-'!N211</f>
        <v>191.4570915481091</v>
      </c>
      <c r="R58" s="1798">
        <f t="shared" si="3"/>
        <v>959.53407527421541</v>
      </c>
      <c r="S58" s="1439">
        <f>+'Mile Stone-PI-'!O79+'Mile Stone-PI-'!O91+'Mile Stone-PI-'!O103+'Mile Stone-PI-'!O115+'Mile Stone-PI-'!O127+'Mile Stone-PI-'!O139+'Mile Stone-PI-'!O151+'Mile Stone-PI-'!O163+'Mile Stone-PI-'!O175+'Mile Stone-PI-'!O187+'Mile Stone-PI-'!O199+'Mile Stone-PI-'!O211</f>
        <v>151.09000000000003</v>
      </c>
      <c r="T58" s="1439">
        <f>+'Mile Stone-PI-'!P79+'Mile Stone-PI-'!P91+'Mile Stone-PI-'!P103+'Mile Stone-PI-'!P115+'Mile Stone-PI-'!P127+'Mile Stone-PI-'!P139+'Mile Stone-PI-'!P151+'Mile Stone-PI-'!P163+'Mile Stone-PI-'!P175+'Mile Stone-PI-'!P187+'Mile Stone-PI-'!P199+'Mile Stone-PI-'!P211</f>
        <v>157.87</v>
      </c>
      <c r="U58" s="1439">
        <f>+'Mile Stone-PI-'!Q79+'Mile Stone-PI-'!Q91+'Mile Stone-PI-'!Q103+'Mile Stone-PI-'!Q115+'Mile Stone-PI-'!Q127+'Mile Stone-PI-'!Q139+'Mile Stone-PI-'!Q151+'Mile Stone-PI-'!Q163+'Mile Stone-PI-'!Q175+'Mile Stone-PI-'!Q187+'Mile Stone-PI-'!Q199+'Mile Stone-PI-'!Q211</f>
        <v>177.51999999999998</v>
      </c>
      <c r="V58" s="1439">
        <f>+'Mile Stone-PI-'!R79+'Mile Stone-PI-'!R91+'Mile Stone-PI-'!R103+'Mile Stone-PI-'!R115+'Mile Stone-PI-'!R127+'Mile Stone-PI-'!R139+'Mile Stone-PI-'!R151+'Mile Stone-PI-'!R163+'Mile Stone-PI-'!R175+'Mile Stone-PI-'!R187+'Mile Stone-PI-'!R199+'Mile Stone-PI-'!R211</f>
        <v>177.51999999999998</v>
      </c>
      <c r="W58" s="1439">
        <f>+'Mile Stone-PI-'!S79+'Mile Stone-PI-'!S91+'Mile Stone-PI-'!S103+'Mile Stone-PI-'!S115+'Mile Stone-PI-'!S127+'Mile Stone-PI-'!S139+'Mile Stone-PI-'!S151+'Mile Stone-PI-'!S163+'Mile Stone-PI-'!S175+'Mile Stone-PI-'!S187+'Mile Stone-PI-'!S199+'Mile Stone-PI-'!S211</f>
        <v>193</v>
      </c>
      <c r="X58" s="1439">
        <f>+'Mile Stone-PI-'!T79+'Mile Stone-PI-'!T91+'Mile Stone-PI-'!T103+'Mile Stone-PI-'!T115+'Mile Stone-PI-'!T127+'Mile Stone-PI-'!T139+'Mile Stone-PI-'!T151+'Mile Stone-PI-'!T163+'Mile Stone-PI-'!T175+'Mile Stone-PI-'!T187+'Mile Stone-PI-'!T199+'Mile Stone-PI-'!T211</f>
        <v>274.27999999999997</v>
      </c>
      <c r="Y58" s="1439">
        <f>+'Mile Stone-PI-'!U79+'Mile Stone-PI-'!U91+'Mile Stone-PI-'!U103+'Mile Stone-PI-'!U115+'Mile Stone-PI-'!U127+'Mile Stone-PI-'!U139+'Mile Stone-PI-'!U151+'Mile Stone-PI-'!U163+'Mile Stone-PI-'!U175+'Mile Stone-PI-'!U187+'Mile Stone-PI-'!U199+'Mile Stone-PI-'!U211</f>
        <v>270.06</v>
      </c>
      <c r="Z58" s="1439">
        <f>+'Mile Stone-PI-'!V79+'Mile Stone-PI-'!V91+'Mile Stone-PI-'!V103+'Mile Stone-PI-'!V115+'Mile Stone-PI-'!V127+'Mile Stone-PI-'!V139+'Mile Stone-PI-'!V151+'Mile Stone-PI-'!V163+'Mile Stone-PI-'!V175+'Mile Stone-PI-'!V187+'Mile Stone-PI-'!V199+'Mile Stone-PI-'!V211</f>
        <v>193</v>
      </c>
      <c r="AA58" s="1798">
        <f t="shared" si="4"/>
        <v>1594.34</v>
      </c>
      <c r="AB58" s="1439">
        <f>+'Mile Stone-PI-'!W79+'Mile Stone-PI-'!W91+'Mile Stone-PI-'!W103+'Mile Stone-PI-'!W115+'Mile Stone-PI-'!W127+'Mile Stone-PI-'!W139+'Mile Stone-PI-'!W151+'Mile Stone-PI-'!W163+'Mile Stone-PI-'!W175+'Mile Stone-PI-'!W187+'Mile Stone-PI-'!W199+'Mile Stone-PI-'!W211</f>
        <v>2635.4740752742155</v>
      </c>
      <c r="AC58" s="1921">
        <f t="shared" si="7"/>
        <v>16592976.501422388</v>
      </c>
      <c r="AD58" s="32"/>
    </row>
    <row r="59" spans="1:31" ht="15.75" customHeight="1">
      <c r="A59" s="33"/>
      <c r="B59" s="27"/>
      <c r="C59" s="1432"/>
      <c r="D59" s="1176"/>
      <c r="E59" s="35"/>
      <c r="F59" s="35"/>
      <c r="G59" s="1472"/>
      <c r="H59" s="1780"/>
      <c r="I59" s="1780"/>
      <c r="J59" s="1780"/>
      <c r="K59" s="1798">
        <f t="shared" si="2"/>
        <v>0</v>
      </c>
      <c r="L59" s="1780"/>
      <c r="M59" s="1780"/>
      <c r="N59" s="1780"/>
      <c r="O59" s="1780"/>
      <c r="P59" s="1780"/>
      <c r="Q59" s="1780"/>
      <c r="R59" s="1798">
        <f t="shared" si="3"/>
        <v>0</v>
      </c>
      <c r="S59" s="1445"/>
      <c r="T59" s="1445"/>
      <c r="U59" s="1669"/>
      <c r="V59" s="1669"/>
      <c r="W59" s="1669"/>
      <c r="X59" s="1669"/>
      <c r="Y59" s="1482"/>
      <c r="Z59" s="22">
        <f t="shared" si="6"/>
        <v>0</v>
      </c>
      <c r="AA59" s="1798">
        <f t="shared" si="4"/>
        <v>0</v>
      </c>
      <c r="AB59" s="35"/>
      <c r="AC59" s="1536">
        <f t="shared" si="7"/>
        <v>0</v>
      </c>
      <c r="AD59" s="32"/>
    </row>
    <row r="60" spans="1:31" ht="15.75" customHeight="1">
      <c r="A60" s="33">
        <v>5.38</v>
      </c>
      <c r="B60" s="34" t="s">
        <v>1393</v>
      </c>
      <c r="C60" s="1432" t="s">
        <v>643</v>
      </c>
      <c r="D60" s="1176"/>
      <c r="E60" s="35"/>
      <c r="F60" s="35"/>
      <c r="G60" s="1472"/>
      <c r="H60" s="1780"/>
      <c r="I60" s="1780"/>
      <c r="J60" s="1780"/>
      <c r="K60" s="1798">
        <f t="shared" si="2"/>
        <v>0</v>
      </c>
      <c r="L60" s="1780"/>
      <c r="M60" s="1780"/>
      <c r="N60" s="1780"/>
      <c r="O60" s="1780"/>
      <c r="P60" s="1780"/>
      <c r="Q60" s="1780"/>
      <c r="R60" s="1798">
        <f t="shared" si="3"/>
        <v>0</v>
      </c>
      <c r="S60" s="1445"/>
      <c r="T60" s="1445"/>
      <c r="U60" s="1669"/>
      <c r="V60" s="1669"/>
      <c r="W60" s="1669"/>
      <c r="X60" s="1669"/>
      <c r="Y60" s="1482"/>
      <c r="Z60" s="22">
        <f t="shared" si="6"/>
        <v>0</v>
      </c>
      <c r="AA60" s="1798">
        <f t="shared" si="4"/>
        <v>0</v>
      </c>
      <c r="AB60" s="35"/>
      <c r="AC60" s="1536">
        <f t="shared" si="7"/>
        <v>0</v>
      </c>
      <c r="AD60" s="32"/>
      <c r="AE60" s="1437"/>
    </row>
    <row r="61" spans="1:31" ht="15.75" customHeight="1">
      <c r="A61" s="33"/>
      <c r="B61" s="34"/>
      <c r="C61" s="1432"/>
      <c r="D61" s="1176"/>
      <c r="E61" s="35"/>
      <c r="F61" s="35"/>
      <c r="G61" s="1472"/>
      <c r="H61" s="1780"/>
      <c r="I61" s="1780"/>
      <c r="J61" s="1780"/>
      <c r="K61" s="1798">
        <f t="shared" si="2"/>
        <v>0</v>
      </c>
      <c r="L61" s="1780"/>
      <c r="M61" s="1780"/>
      <c r="N61" s="1780"/>
      <c r="O61" s="1780"/>
      <c r="P61" s="1780"/>
      <c r="Q61" s="1780"/>
      <c r="R61" s="1798">
        <f t="shared" si="3"/>
        <v>0</v>
      </c>
      <c r="S61" s="1445"/>
      <c r="T61" s="1433"/>
      <c r="U61" s="1669"/>
      <c r="V61" s="1669"/>
      <c r="W61" s="1669"/>
      <c r="X61" s="1669"/>
      <c r="Y61" s="1482"/>
      <c r="Z61" s="22">
        <f t="shared" si="6"/>
        <v>0</v>
      </c>
      <c r="AA61" s="1798">
        <f t="shared" si="4"/>
        <v>0</v>
      </c>
      <c r="AB61" s="35"/>
      <c r="AC61" s="1536">
        <f t="shared" si="7"/>
        <v>0</v>
      </c>
      <c r="AD61" s="32"/>
    </row>
    <row r="62" spans="1:31" ht="15.75" customHeight="1">
      <c r="A62" s="33" t="s">
        <v>1397</v>
      </c>
      <c r="B62" s="34" t="s">
        <v>1395</v>
      </c>
      <c r="C62" s="1432" t="s">
        <v>1382</v>
      </c>
      <c r="D62" s="1176"/>
      <c r="E62" s="35"/>
      <c r="F62" s="35"/>
      <c r="G62" s="1472"/>
      <c r="H62" s="1780"/>
      <c r="I62" s="1780"/>
      <c r="J62" s="1780"/>
      <c r="K62" s="1798">
        <f t="shared" si="2"/>
        <v>0</v>
      </c>
      <c r="L62" s="1780"/>
      <c r="M62" s="1780"/>
      <c r="N62" s="1780"/>
      <c r="O62" s="1780"/>
      <c r="P62" s="1780"/>
      <c r="Q62" s="1780"/>
      <c r="R62" s="1798">
        <f t="shared" si="3"/>
        <v>0</v>
      </c>
      <c r="S62" s="1433"/>
      <c r="T62" s="1433"/>
      <c r="U62" s="1669"/>
      <c r="V62" s="1669"/>
      <c r="W62" s="1669"/>
      <c r="X62" s="1669"/>
      <c r="Y62" s="1482"/>
      <c r="Z62" s="22">
        <f t="shared" si="6"/>
        <v>0</v>
      </c>
      <c r="AA62" s="1798">
        <f t="shared" si="4"/>
        <v>0</v>
      </c>
      <c r="AB62" s="35"/>
      <c r="AC62" s="1536">
        <f t="shared" si="7"/>
        <v>0</v>
      </c>
      <c r="AD62" s="32"/>
    </row>
    <row r="63" spans="1:31" ht="15.75" customHeight="1">
      <c r="A63" s="1797" t="s">
        <v>1572</v>
      </c>
      <c r="B63" s="1796" t="s">
        <v>1573</v>
      </c>
      <c r="C63" s="1789" t="s">
        <v>643</v>
      </c>
      <c r="D63" s="1790">
        <v>6649</v>
      </c>
      <c r="E63" s="1791">
        <f>+'Mile Stone-PI-'!C215+'Mile Stone-PI-'!C219</f>
        <v>0</v>
      </c>
      <c r="F63" s="1791">
        <f>+'Mile Stone-PI-'!D215+'Mile Stone-PI-'!D219</f>
        <v>0</v>
      </c>
      <c r="G63" s="1791">
        <f>+'Mile Stone-PI-'!E215+'Mile Stone-PI-'!E219</f>
        <v>0</v>
      </c>
      <c r="H63" s="1791">
        <f>+'Mile Stone-PI-'!F215+'Mile Stone-PI-'!F219</f>
        <v>0</v>
      </c>
      <c r="I63" s="1791">
        <f>+'Mile Stone-PI-'!G215+'Mile Stone-PI-'!G219</f>
        <v>0</v>
      </c>
      <c r="J63" s="1791">
        <f>+'Mile Stone-PI-'!H215+'Mile Stone-PI-'!H219</f>
        <v>0</v>
      </c>
      <c r="K63" s="1798">
        <f t="shared" si="2"/>
        <v>0</v>
      </c>
      <c r="L63" s="1791">
        <f>+'Mile Stone-PI-'!I215+'Mile Stone-PI-'!I219</f>
        <v>0</v>
      </c>
      <c r="M63" s="1791">
        <f>+'Mile Stone-PI-'!J215+'Mile Stone-PI-'!J219</f>
        <v>0</v>
      </c>
      <c r="N63" s="1791">
        <f>+'Mile Stone-PI-'!K215+'Mile Stone-PI-'!K219</f>
        <v>0</v>
      </c>
      <c r="O63" s="1791">
        <f>+'Mile Stone-PI-'!L215+'Mile Stone-PI-'!L219</f>
        <v>112.21599999999999</v>
      </c>
      <c r="P63" s="1791">
        <f>+'Mile Stone-PI-'!M215+'Mile Stone-PI-'!M219</f>
        <v>0</v>
      </c>
      <c r="Q63" s="1791">
        <f>+'Mile Stone-PI-'!N215+'Mile Stone-PI-'!N219</f>
        <v>0</v>
      </c>
      <c r="R63" s="1798">
        <f t="shared" si="3"/>
        <v>112.21599999999999</v>
      </c>
      <c r="S63" s="1791">
        <f>+'Mile Stone-PI-'!O215+'Mile Stone-PI-'!O219</f>
        <v>0</v>
      </c>
      <c r="T63" s="1791">
        <f>+'Mile Stone-PI-'!P215+'Mile Stone-PI-'!P219</f>
        <v>0</v>
      </c>
      <c r="U63" s="1791">
        <f>+'Mile Stone-PI-'!Q215+'Mile Stone-PI-'!Q219</f>
        <v>0</v>
      </c>
      <c r="V63" s="1791">
        <f>+'Mile Stone-PI-'!R215+'Mile Stone-PI-'!R219</f>
        <v>0</v>
      </c>
      <c r="W63" s="1791">
        <f>+'Mile Stone-PI-'!S215+'Mile Stone-PI-'!S219</f>
        <v>238.56</v>
      </c>
      <c r="X63" s="1791">
        <f>+'Mile Stone-PI-'!T215+'Mile Stone-PI-'!T219</f>
        <v>0</v>
      </c>
      <c r="Y63" s="1791">
        <f>+'Mile Stone-PI-'!U215+'Mile Stone-PI-'!U219</f>
        <v>0</v>
      </c>
      <c r="Z63" s="1791">
        <f>+'Mile Stone-PI-'!V215+'Mile Stone-PI-'!V219</f>
        <v>0</v>
      </c>
      <c r="AA63" s="1798">
        <f t="shared" si="4"/>
        <v>238.56</v>
      </c>
      <c r="AB63" s="1791">
        <f>+'Mile Stone-PI-'!W215+'Mile Stone-PI-'!W219</f>
        <v>350.77599999999995</v>
      </c>
      <c r="AC63" s="1536">
        <f t="shared" si="7"/>
        <v>2332309.6239999998</v>
      </c>
      <c r="AD63" s="32"/>
    </row>
    <row r="64" spans="1:31" ht="15.75" customHeight="1">
      <c r="A64" s="1787"/>
      <c r="B64" s="1788"/>
      <c r="C64" s="1789"/>
      <c r="D64" s="1790"/>
      <c r="E64" s="1791"/>
      <c r="F64" s="1791"/>
      <c r="G64" s="1780"/>
      <c r="H64" s="1780"/>
      <c r="I64" s="1780"/>
      <c r="J64" s="1780"/>
      <c r="K64" s="1780"/>
      <c r="L64" s="1780"/>
      <c r="M64" s="1780"/>
      <c r="N64" s="1780"/>
      <c r="O64" s="1780"/>
      <c r="P64" s="1780"/>
      <c r="Q64" s="1780"/>
      <c r="R64" s="1798">
        <f t="shared" si="3"/>
        <v>0</v>
      </c>
      <c r="S64" s="1669"/>
      <c r="T64" s="1669"/>
      <c r="U64" s="1669"/>
      <c r="V64" s="1669"/>
      <c r="W64" s="1669"/>
      <c r="X64" s="1669"/>
      <c r="Y64" s="1669"/>
      <c r="Z64" s="1668"/>
      <c r="AA64" s="1798">
        <f t="shared" si="4"/>
        <v>0</v>
      </c>
      <c r="AB64" s="1791"/>
      <c r="AC64" s="1792"/>
      <c r="AD64" s="32"/>
    </row>
    <row r="65" spans="1:30" ht="15.75" customHeight="1">
      <c r="A65" s="33"/>
      <c r="B65" s="27"/>
      <c r="C65" s="1432"/>
      <c r="D65" s="1432"/>
      <c r="E65" s="1432"/>
      <c r="F65" s="1535"/>
      <c r="G65" s="1472"/>
      <c r="H65" s="1780"/>
      <c r="I65" s="1780"/>
      <c r="J65" s="1780"/>
      <c r="K65" s="1780"/>
      <c r="L65" s="1780"/>
      <c r="M65" s="1780"/>
      <c r="N65" s="1780"/>
      <c r="O65" s="1780"/>
      <c r="P65" s="1780"/>
      <c r="Q65" s="1780"/>
      <c r="R65" s="1780"/>
      <c r="S65" s="1433"/>
      <c r="T65" s="1433"/>
      <c r="U65" s="1669"/>
      <c r="V65" s="1669"/>
      <c r="W65" s="1669"/>
      <c r="X65" s="1669"/>
      <c r="Y65" s="1482"/>
      <c r="Z65" s="22">
        <f t="shared" si="6"/>
        <v>0</v>
      </c>
      <c r="AA65" s="1668"/>
      <c r="AB65" s="35"/>
      <c r="AC65" s="1186">
        <f>+D65*AB65</f>
        <v>0</v>
      </c>
      <c r="AD65" s="32"/>
    </row>
    <row r="66" spans="1:30" ht="19.5" customHeight="1" thickBot="1">
      <c r="A66" s="19"/>
      <c r="B66" s="27" t="s">
        <v>1398</v>
      </c>
      <c r="C66" s="21"/>
      <c r="D66" s="21"/>
      <c r="E66" s="52">
        <f t="shared" ref="E66:G66" si="8">+SUMPRODUCT(E6:E63,$D6:$D63)</f>
        <v>2116179.8468138119</v>
      </c>
      <c r="F66" s="52">
        <f t="shared" si="8"/>
        <v>4646832.4505189108</v>
      </c>
      <c r="G66" s="52">
        <f t="shared" si="8"/>
        <v>3212285.5793090761</v>
      </c>
      <c r="H66" s="52">
        <f t="shared" ref="H66:L66" si="9">+SUMPRODUCT(H6:H63,$D6:$D63)</f>
        <v>2315060.7785978219</v>
      </c>
      <c r="I66" s="52">
        <f t="shared" si="9"/>
        <v>1757772.5067889313</v>
      </c>
      <c r="J66" s="52">
        <f t="shared" si="9"/>
        <v>3269813.6409791047</v>
      </c>
      <c r="K66" s="1824">
        <f t="shared" si="9"/>
        <v>17317944.803007655</v>
      </c>
      <c r="L66" s="1907">
        <f t="shared" si="9"/>
        <v>3245320.791243148</v>
      </c>
      <c r="M66" s="1907">
        <f t="shared" ref="M66:S66" si="10">+SUMPRODUCT(M6:M63,$D6:$D63)</f>
        <v>4686505.6473918427</v>
      </c>
      <c r="N66" s="1907">
        <f t="shared" si="10"/>
        <v>3245320.791243148</v>
      </c>
      <c r="O66" s="1907">
        <f t="shared" si="10"/>
        <v>5709062.2591941291</v>
      </c>
      <c r="P66" s="1907">
        <f t="shared" si="10"/>
        <v>3329220.0581050394</v>
      </c>
      <c r="Q66" s="1907">
        <f t="shared" si="10"/>
        <v>4686505.6473918427</v>
      </c>
      <c r="R66" s="1823">
        <f t="shared" si="10"/>
        <v>24901935.194569152</v>
      </c>
      <c r="S66" s="1907">
        <f t="shared" si="10"/>
        <v>5423910.821585156</v>
      </c>
      <c r="T66" s="1907">
        <f>+SUMPRODUCT(T6:T63,$D6:$D63)</f>
        <v>3933950.5237211781</v>
      </c>
      <c r="U66" s="1907">
        <f t="shared" ref="U66:AA66" si="11">+SUMPRODUCT(U6:U63,$D6:$D63)</f>
        <v>4733579.2983222269</v>
      </c>
      <c r="V66" s="1907">
        <f t="shared" si="11"/>
        <v>4733579.2983222269</v>
      </c>
      <c r="W66" s="1907">
        <f t="shared" si="11"/>
        <v>6826761.4519467521</v>
      </c>
      <c r="X66" s="1907">
        <f t="shared" si="11"/>
        <v>7121591.3539536912</v>
      </c>
      <c r="Y66" s="1907">
        <f t="shared" si="11"/>
        <v>7107899.7482220251</v>
      </c>
      <c r="Z66" s="1907">
        <f t="shared" si="11"/>
        <v>5286070.204605083</v>
      </c>
      <c r="AA66" s="1824">
        <f t="shared" si="11"/>
        <v>45167342.700678334</v>
      </c>
      <c r="AB66" s="1203">
        <v>0</v>
      </c>
      <c r="AC66" s="1923">
        <f>SUM(AC8:AC65)</f>
        <v>87387222.698255152</v>
      </c>
    </row>
    <row r="67" spans="1:30" ht="16.5" thickBot="1">
      <c r="B67" s="1371" t="s">
        <v>2483</v>
      </c>
      <c r="D67" s="1488"/>
      <c r="E67" s="2074">
        <f>+E66+F66+G66+H66+I66+J66</f>
        <v>17317944.803007659</v>
      </c>
      <c r="F67" s="2075"/>
      <c r="G67" s="2075"/>
      <c r="H67" s="2075"/>
      <c r="I67" s="2075"/>
      <c r="J67" s="2076"/>
      <c r="K67" s="1490"/>
      <c r="L67" s="2077">
        <f>+L66+M66+N66</f>
        <v>11177147.229878139</v>
      </c>
      <c r="M67" s="2078"/>
      <c r="N67" s="2079"/>
      <c r="O67" s="2080">
        <f>+O66+P66+Q66</f>
        <v>13724787.964691011</v>
      </c>
      <c r="P67" s="2081"/>
      <c r="Q67" s="2082"/>
      <c r="R67" s="1490"/>
      <c r="S67" s="2080">
        <f>+S66+T66</f>
        <v>9357861.3453063332</v>
      </c>
      <c r="T67" s="2082"/>
      <c r="U67" s="2080">
        <f>+U66+V66</f>
        <v>9467158.5966444537</v>
      </c>
      <c r="V67" s="2082"/>
      <c r="W67" s="2080">
        <f>+W66+X66</f>
        <v>13948352.805900443</v>
      </c>
      <c r="X67" s="2082"/>
      <c r="Y67" s="2080">
        <f>+Y66+Z66</f>
        <v>12393969.952827107</v>
      </c>
      <c r="Z67" s="2082"/>
      <c r="AA67" s="1490"/>
      <c r="AB67" s="1489"/>
      <c r="AC67" s="1489"/>
    </row>
    <row r="68" spans="1:30">
      <c r="D68" s="1488"/>
      <c r="E68" s="1489"/>
      <c r="F68" s="1489"/>
      <c r="G68" s="1490"/>
      <c r="H68" s="1490"/>
      <c r="I68" s="1490"/>
      <c r="J68" s="1490"/>
      <c r="K68" s="1490"/>
      <c r="L68" s="1490"/>
      <c r="M68" s="1490"/>
      <c r="N68" s="1490"/>
      <c r="O68" s="1490"/>
      <c r="P68" s="1490"/>
      <c r="Q68" s="1490"/>
      <c r="R68" s="1490"/>
      <c r="S68" s="1490"/>
      <c r="T68" s="1490"/>
      <c r="U68" s="1490"/>
      <c r="V68" s="1490"/>
      <c r="W68" s="1490"/>
      <c r="X68" s="1490"/>
      <c r="Y68" s="1490"/>
      <c r="Z68" s="1490"/>
      <c r="AA68" s="1490"/>
      <c r="AB68" s="1489"/>
      <c r="AC68" s="1489"/>
    </row>
    <row r="69" spans="1:30">
      <c r="D69" s="1488"/>
      <c r="E69" s="1489"/>
      <c r="F69" s="1489"/>
      <c r="G69" s="1490"/>
      <c r="H69" s="1490"/>
      <c r="I69" s="1490"/>
      <c r="J69" s="1490"/>
      <c r="K69" s="1490"/>
      <c r="L69" s="1490"/>
      <c r="M69" s="1490"/>
      <c r="N69" s="1490"/>
      <c r="O69" s="1490"/>
      <c r="P69" s="1490"/>
      <c r="Q69" s="1490"/>
      <c r="R69" s="1490"/>
      <c r="S69" s="1490"/>
      <c r="T69" s="1490"/>
      <c r="U69" s="1490"/>
      <c r="V69" s="1490"/>
      <c r="W69" s="1490"/>
      <c r="X69" s="1490"/>
      <c r="Y69" s="1490"/>
      <c r="Z69" s="1490"/>
      <c r="AA69" s="1490"/>
      <c r="AB69" s="1489"/>
      <c r="AC69" s="1489"/>
    </row>
    <row r="70" spans="1:30">
      <c r="D70" s="1488"/>
      <c r="E70" s="1489"/>
      <c r="F70" s="1489"/>
      <c r="G70" s="1490"/>
      <c r="H70" s="1490"/>
      <c r="I70" s="1490"/>
      <c r="J70" s="1490"/>
      <c r="K70" s="1490"/>
      <c r="L70" s="1490"/>
      <c r="M70" s="1490"/>
      <c r="N70" s="1490"/>
      <c r="O70" s="1490"/>
      <c r="P70" s="1490"/>
      <c r="Q70" s="1490"/>
      <c r="R70" s="1490"/>
      <c r="S70" s="1490"/>
      <c r="T70" s="1490"/>
      <c r="U70" s="1490"/>
      <c r="V70" s="1490"/>
      <c r="W70" s="1490"/>
      <c r="X70" s="1490"/>
      <c r="Y70" s="1490"/>
      <c r="Z70" s="1490"/>
      <c r="AA70" s="1490"/>
      <c r="AB70" s="1489"/>
      <c r="AC70" s="1489"/>
    </row>
    <row r="71" spans="1:30">
      <c r="D71" s="1488"/>
      <c r="E71" s="1489"/>
      <c r="F71" s="1489"/>
      <c r="G71" s="1490"/>
      <c r="H71" s="1490"/>
      <c r="I71" s="1490"/>
      <c r="J71" s="1490"/>
      <c r="K71" s="1490"/>
      <c r="L71" s="1490"/>
      <c r="M71" s="1490"/>
      <c r="N71" s="1490"/>
      <c r="O71" s="1490"/>
      <c r="P71" s="1490"/>
      <c r="Q71" s="1490"/>
      <c r="R71" s="1490"/>
      <c r="S71" s="1490"/>
      <c r="T71" s="1490"/>
      <c r="U71" s="1490"/>
      <c r="V71" s="1490"/>
      <c r="W71" s="1490"/>
      <c r="X71" s="1490"/>
      <c r="Y71" s="1490"/>
      <c r="Z71" s="1490"/>
      <c r="AA71" s="1490"/>
      <c r="AB71" s="1489"/>
      <c r="AC71" s="1489"/>
    </row>
    <row r="72" spans="1:30">
      <c r="D72" s="1488"/>
      <c r="E72" s="1489"/>
      <c r="F72" s="1489"/>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89"/>
      <c r="AC72" s="1489"/>
    </row>
    <row r="73" spans="1:30">
      <c r="D73" s="1488"/>
      <c r="E73" s="1489"/>
      <c r="F73" s="1489"/>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89"/>
      <c r="AC73" s="1489"/>
    </row>
    <row r="74" spans="1:30">
      <c r="D74" s="1488"/>
      <c r="E74" s="1489"/>
      <c r="F74" s="1489"/>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89"/>
      <c r="AC74" s="1489"/>
    </row>
    <row r="75" spans="1:30">
      <c r="D75" s="1488"/>
      <c r="E75" s="1489"/>
      <c r="F75" s="1489"/>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89"/>
      <c r="AC75" s="1489"/>
    </row>
    <row r="76" spans="1:30">
      <c r="D76" s="1488"/>
      <c r="E76" s="1489"/>
      <c r="F76" s="1489"/>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89"/>
      <c r="AC76" s="1489"/>
    </row>
    <row r="77" spans="1:30">
      <c r="D77" s="1488"/>
      <c r="E77" s="1489"/>
      <c r="F77" s="1489"/>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89"/>
      <c r="AC77" s="1489"/>
    </row>
    <row r="78" spans="1:30">
      <c r="D78" s="1488"/>
      <c r="E78" s="1489"/>
      <c r="F78" s="1489"/>
      <c r="G78" s="1490"/>
      <c r="H78" s="1490"/>
      <c r="I78" s="1490"/>
      <c r="J78" s="1490"/>
      <c r="K78" s="1490"/>
      <c r="L78" s="1490"/>
      <c r="M78" s="1490"/>
      <c r="N78" s="1490"/>
      <c r="O78" s="1490"/>
      <c r="P78" s="1490"/>
      <c r="Q78" s="1490"/>
      <c r="R78" s="1490"/>
      <c r="S78" s="1490"/>
      <c r="T78" s="1490"/>
      <c r="U78" s="1490"/>
      <c r="V78" s="1490"/>
      <c r="W78" s="1490"/>
      <c r="X78" s="1490"/>
      <c r="Y78" s="1490"/>
      <c r="Z78" s="1490"/>
      <c r="AA78" s="1490"/>
      <c r="AB78" s="1489"/>
      <c r="AC78" s="1489"/>
    </row>
    <row r="79" spans="1:30">
      <c r="D79" s="1488"/>
      <c r="E79" s="1489"/>
      <c r="F79" s="1489"/>
      <c r="G79" s="1490"/>
      <c r="H79" s="1490"/>
      <c r="I79" s="1490"/>
      <c r="J79" s="1490"/>
      <c r="K79" s="1490"/>
      <c r="L79" s="1490"/>
      <c r="M79" s="1490"/>
      <c r="N79" s="1490"/>
      <c r="O79" s="1490"/>
      <c r="P79" s="1490"/>
      <c r="Q79" s="1490"/>
      <c r="R79" s="1490"/>
      <c r="S79" s="1490"/>
      <c r="T79" s="1490"/>
      <c r="U79" s="1490"/>
      <c r="V79" s="1490"/>
      <c r="W79" s="1490"/>
      <c r="X79" s="1490"/>
      <c r="Y79" s="1490"/>
      <c r="Z79" s="1490"/>
      <c r="AA79" s="1490"/>
      <c r="AB79" s="1489"/>
      <c r="AC79" s="1489"/>
    </row>
    <row r="80" spans="1:30">
      <c r="D80" s="1488"/>
      <c r="E80" s="1489"/>
      <c r="F80" s="1489"/>
      <c r="G80" s="1490"/>
      <c r="H80" s="1490"/>
      <c r="I80" s="1490"/>
      <c r="J80" s="1490"/>
      <c r="K80" s="1490"/>
      <c r="L80" s="1490"/>
      <c r="M80" s="1490"/>
      <c r="N80" s="1490"/>
      <c r="O80" s="1490"/>
      <c r="P80" s="1490"/>
      <c r="Q80" s="1490"/>
      <c r="R80" s="1490"/>
      <c r="S80" s="1490"/>
      <c r="T80" s="1490"/>
      <c r="U80" s="1490"/>
      <c r="V80" s="1490"/>
      <c r="W80" s="1490"/>
      <c r="X80" s="1490"/>
      <c r="Y80" s="1490"/>
      <c r="Z80" s="1490"/>
      <c r="AA80" s="1490"/>
      <c r="AB80" s="1489"/>
      <c r="AC80" s="1489"/>
    </row>
    <row r="81" spans="4:29">
      <c r="D81" s="1488"/>
      <c r="E81" s="1489"/>
      <c r="F81" s="1489"/>
      <c r="G81" s="1490"/>
      <c r="H81" s="1490"/>
      <c r="I81" s="1490"/>
      <c r="J81" s="1490"/>
      <c r="K81" s="1490"/>
      <c r="L81" s="1490"/>
      <c r="M81" s="1490"/>
      <c r="N81" s="1490"/>
      <c r="O81" s="1490"/>
      <c r="P81" s="1490"/>
      <c r="Q81" s="1490"/>
      <c r="R81" s="1490"/>
      <c r="S81" s="1490"/>
      <c r="T81" s="1490"/>
      <c r="U81" s="1490"/>
      <c r="V81" s="1490"/>
      <c r="W81" s="1490"/>
      <c r="X81" s="1490"/>
      <c r="Y81" s="1490"/>
      <c r="Z81" s="1490"/>
      <c r="AA81" s="1490"/>
      <c r="AB81" s="1489"/>
      <c r="AC81" s="1489"/>
    </row>
    <row r="82" spans="4:29">
      <c r="D82" s="1488"/>
      <c r="E82" s="1489"/>
      <c r="F82" s="1489"/>
      <c r="G82" s="1490"/>
      <c r="H82" s="1490"/>
      <c r="I82" s="1490"/>
      <c r="J82" s="1490"/>
      <c r="K82" s="1490"/>
      <c r="L82" s="1490"/>
      <c r="M82" s="1490"/>
      <c r="N82" s="1490"/>
      <c r="O82" s="1490"/>
      <c r="P82" s="1490"/>
      <c r="Q82" s="1490"/>
      <c r="R82" s="1490"/>
      <c r="S82" s="1490"/>
      <c r="T82" s="1490"/>
      <c r="U82" s="1490"/>
      <c r="V82" s="1490"/>
      <c r="W82" s="1490"/>
      <c r="X82" s="1490"/>
      <c r="Y82" s="1490"/>
      <c r="Z82" s="1490"/>
      <c r="AA82" s="1490"/>
      <c r="AB82" s="1489"/>
      <c r="AC82" s="1489"/>
    </row>
    <row r="83" spans="4:29">
      <c r="D83" s="1488"/>
      <c r="E83" s="1489"/>
      <c r="F83" s="1489"/>
      <c r="G83" s="1490"/>
      <c r="H83" s="1490"/>
      <c r="I83" s="1490"/>
      <c r="J83" s="1490"/>
      <c r="K83" s="1490"/>
      <c r="L83" s="1490"/>
      <c r="M83" s="1490"/>
      <c r="N83" s="1490"/>
      <c r="O83" s="1490"/>
      <c r="P83" s="1490"/>
      <c r="Q83" s="1490"/>
      <c r="R83" s="1490"/>
      <c r="S83" s="1490"/>
      <c r="T83" s="1490"/>
      <c r="U83" s="1490"/>
      <c r="V83" s="1490"/>
      <c r="W83" s="1490"/>
      <c r="X83" s="1490"/>
      <c r="Y83" s="1490"/>
      <c r="Z83" s="1490"/>
      <c r="AA83" s="1490"/>
      <c r="AB83" s="1489"/>
      <c r="AC83" s="1489"/>
    </row>
    <row r="84" spans="4:29">
      <c r="D84" s="1488"/>
      <c r="E84" s="1489"/>
      <c r="F84" s="1489"/>
      <c r="G84" s="1490"/>
      <c r="H84" s="1490"/>
      <c r="I84" s="1490"/>
      <c r="J84" s="1490"/>
      <c r="K84" s="1490"/>
      <c r="L84" s="1490"/>
      <c r="M84" s="1490"/>
      <c r="N84" s="1490"/>
      <c r="O84" s="1490"/>
      <c r="P84" s="1490"/>
      <c r="Q84" s="1490"/>
      <c r="R84" s="1490"/>
      <c r="S84" s="1490"/>
      <c r="T84" s="1490"/>
      <c r="U84" s="1490"/>
      <c r="V84" s="1490"/>
      <c r="W84" s="1490"/>
      <c r="X84" s="1490"/>
      <c r="Y84" s="1490"/>
      <c r="Z84" s="1490"/>
      <c r="AA84" s="1490"/>
      <c r="AB84" s="1489"/>
      <c r="AC84" s="1489"/>
    </row>
    <row r="85" spans="4:29">
      <c r="D85" s="1488"/>
      <c r="E85" s="1489"/>
      <c r="F85" s="1489"/>
      <c r="G85" s="1490"/>
      <c r="H85" s="1490"/>
      <c r="I85" s="1490"/>
      <c r="J85" s="1490"/>
      <c r="K85" s="1490"/>
      <c r="L85" s="1490"/>
      <c r="M85" s="1490"/>
      <c r="N85" s="1490"/>
      <c r="O85" s="1490"/>
      <c r="P85" s="1490"/>
      <c r="Q85" s="1490"/>
      <c r="R85" s="1490"/>
      <c r="S85" s="1490"/>
      <c r="T85" s="1490"/>
      <c r="U85" s="1490"/>
      <c r="V85" s="1490"/>
      <c r="W85" s="1490"/>
      <c r="X85" s="1490"/>
      <c r="Y85" s="1490"/>
      <c r="Z85" s="1490"/>
      <c r="AA85" s="1490"/>
      <c r="AB85" s="1489"/>
      <c r="AC85" s="1489"/>
    </row>
    <row r="86" spans="4:29">
      <c r="D86" s="1488"/>
      <c r="E86" s="1489"/>
      <c r="F86" s="1489"/>
      <c r="G86" s="1490"/>
      <c r="H86" s="1490"/>
      <c r="I86" s="1490"/>
      <c r="J86" s="1490"/>
      <c r="K86" s="1490"/>
      <c r="L86" s="1490"/>
      <c r="M86" s="1490"/>
      <c r="N86" s="1490"/>
      <c r="O86" s="1490"/>
      <c r="P86" s="1490"/>
      <c r="Q86" s="1490"/>
      <c r="R86" s="1490"/>
      <c r="S86" s="1490"/>
      <c r="T86" s="1490"/>
      <c r="U86" s="1490"/>
      <c r="V86" s="1490"/>
      <c r="W86" s="1490"/>
      <c r="X86" s="1490"/>
      <c r="Y86" s="1490"/>
      <c r="Z86" s="1490"/>
      <c r="AA86" s="1490"/>
      <c r="AB86" s="1489"/>
      <c r="AC86" s="1489"/>
    </row>
    <row r="87" spans="4:29">
      <c r="D87" s="1488"/>
      <c r="E87" s="1489"/>
      <c r="F87" s="1489"/>
      <c r="G87" s="1490"/>
      <c r="H87" s="1490"/>
      <c r="I87" s="1490"/>
      <c r="J87" s="1490"/>
      <c r="K87" s="1490"/>
      <c r="L87" s="1490"/>
      <c r="M87" s="1490"/>
      <c r="N87" s="1490"/>
      <c r="O87" s="1490"/>
      <c r="P87" s="1490"/>
      <c r="Q87" s="1490"/>
      <c r="R87" s="1490"/>
      <c r="S87" s="1490"/>
      <c r="T87" s="1490"/>
      <c r="U87" s="1490"/>
      <c r="V87" s="1490"/>
      <c r="W87" s="1490"/>
      <c r="X87" s="1490"/>
      <c r="Y87" s="1490"/>
      <c r="Z87" s="1490"/>
      <c r="AA87" s="1490"/>
      <c r="AB87" s="1489"/>
      <c r="AC87" s="1489"/>
    </row>
    <row r="88" spans="4:29">
      <c r="D88" s="1488"/>
      <c r="E88" s="1489"/>
      <c r="F88" s="1489"/>
      <c r="G88" s="1490"/>
      <c r="H88" s="1490"/>
      <c r="I88" s="1490"/>
      <c r="J88" s="1490"/>
      <c r="K88" s="1490"/>
      <c r="L88" s="1490"/>
      <c r="M88" s="1490"/>
      <c r="N88" s="1490"/>
      <c r="O88" s="1490"/>
      <c r="P88" s="1490"/>
      <c r="Q88" s="1490"/>
      <c r="R88" s="1490"/>
      <c r="S88" s="1490"/>
      <c r="T88" s="1490"/>
      <c r="U88" s="1490"/>
      <c r="V88" s="1490"/>
      <c r="W88" s="1490"/>
      <c r="X88" s="1490"/>
      <c r="Y88" s="1490"/>
      <c r="Z88" s="1490"/>
      <c r="AA88" s="1490"/>
      <c r="AB88" s="1489"/>
      <c r="AC88" s="1489"/>
    </row>
    <row r="89" spans="4:29">
      <c r="D89" s="1488"/>
      <c r="E89" s="1489"/>
      <c r="F89" s="1489"/>
      <c r="G89" s="1490"/>
      <c r="H89" s="1490"/>
      <c r="I89" s="1490"/>
      <c r="J89" s="1490"/>
      <c r="K89" s="1490"/>
      <c r="L89" s="1490"/>
      <c r="M89" s="1490"/>
      <c r="N89" s="1490"/>
      <c r="O89" s="1490"/>
      <c r="P89" s="1490"/>
      <c r="Q89" s="1490"/>
      <c r="R89" s="1490"/>
      <c r="S89" s="1490"/>
      <c r="T89" s="1490"/>
      <c r="U89" s="1490"/>
      <c r="V89" s="1490"/>
      <c r="W89" s="1490"/>
      <c r="X89" s="1490"/>
      <c r="Y89" s="1490"/>
      <c r="Z89" s="1490"/>
      <c r="AA89" s="1490"/>
      <c r="AB89" s="1489"/>
      <c r="AC89" s="1489"/>
    </row>
    <row r="90" spans="4:29">
      <c r="D90" s="1488"/>
      <c r="E90" s="1489"/>
      <c r="F90" s="1489"/>
      <c r="G90" s="1490"/>
      <c r="H90" s="1490"/>
      <c r="I90" s="1490"/>
      <c r="J90" s="1490"/>
      <c r="K90" s="1490"/>
      <c r="L90" s="1490"/>
      <c r="M90" s="1490"/>
      <c r="N90" s="1490"/>
      <c r="O90" s="1490"/>
      <c r="P90" s="1490"/>
      <c r="Q90" s="1490"/>
      <c r="R90" s="1490"/>
      <c r="S90" s="1490"/>
      <c r="T90" s="1490"/>
      <c r="U90" s="1490"/>
      <c r="V90" s="1490"/>
      <c r="W90" s="1490"/>
      <c r="X90" s="1490"/>
      <c r="Y90" s="1490"/>
      <c r="Z90" s="1490"/>
      <c r="AA90" s="1490"/>
      <c r="AB90" s="1489"/>
      <c r="AC90" s="1489"/>
    </row>
    <row r="91" spans="4:29">
      <c r="D91" s="1488"/>
      <c r="E91" s="1489"/>
      <c r="F91" s="1489"/>
      <c r="G91" s="1490"/>
      <c r="H91" s="1490"/>
      <c r="I91" s="1490"/>
      <c r="J91" s="1490"/>
      <c r="K91" s="1490"/>
      <c r="L91" s="1490"/>
      <c r="M91" s="1490"/>
      <c r="N91" s="1490"/>
      <c r="O91" s="1490"/>
      <c r="P91" s="1490"/>
      <c r="Q91" s="1490"/>
      <c r="R91" s="1490"/>
      <c r="S91" s="1490"/>
      <c r="T91" s="1490"/>
      <c r="U91" s="1490"/>
      <c r="V91" s="1490"/>
      <c r="W91" s="1490"/>
      <c r="X91" s="1490"/>
      <c r="Y91" s="1490"/>
      <c r="Z91" s="1490"/>
      <c r="AA91" s="1490"/>
      <c r="AB91" s="1489"/>
      <c r="AC91" s="1489"/>
    </row>
    <row r="92" spans="4:29">
      <c r="D92" s="1488"/>
      <c r="E92" s="1489"/>
      <c r="F92" s="1489"/>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89"/>
      <c r="AC92" s="1489"/>
    </row>
    <row r="93" spans="4:29">
      <c r="D93" s="1488"/>
      <c r="E93" s="1489"/>
      <c r="F93" s="1489"/>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89"/>
      <c r="AC93" s="1489"/>
    </row>
    <row r="94" spans="4:29">
      <c r="D94" s="1488"/>
      <c r="E94" s="1489"/>
      <c r="F94" s="1489"/>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89"/>
      <c r="AC94" s="1489"/>
    </row>
    <row r="95" spans="4:29">
      <c r="D95" s="1488"/>
      <c r="E95" s="1489"/>
      <c r="F95" s="1489"/>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89"/>
      <c r="AC95" s="1489"/>
    </row>
    <row r="96" spans="4:29">
      <c r="D96" s="1488"/>
      <c r="E96" s="1489"/>
      <c r="F96" s="1489"/>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89"/>
      <c r="AC96" s="1489"/>
    </row>
    <row r="97" spans="4:29">
      <c r="D97" s="1488"/>
      <c r="E97" s="1489"/>
      <c r="F97" s="1489"/>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89"/>
      <c r="AC97" s="1489"/>
    </row>
    <row r="98" spans="4:29">
      <c r="D98" s="1488"/>
      <c r="E98" s="1489"/>
      <c r="F98" s="1489"/>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89"/>
      <c r="AC98" s="1489"/>
    </row>
    <row r="99" spans="4:29">
      <c r="D99" s="1488"/>
      <c r="E99" s="1489"/>
      <c r="F99" s="1489"/>
      <c r="G99" s="1490"/>
      <c r="H99" s="1490"/>
      <c r="I99" s="1490"/>
      <c r="J99" s="1490"/>
      <c r="K99" s="1490"/>
      <c r="L99" s="1490"/>
      <c r="M99" s="1490"/>
      <c r="N99" s="1490"/>
      <c r="O99" s="1490"/>
      <c r="P99" s="1490"/>
      <c r="Q99" s="1490"/>
      <c r="R99" s="1490"/>
      <c r="S99" s="1490"/>
      <c r="T99" s="1490"/>
      <c r="U99" s="1490"/>
      <c r="V99" s="1490"/>
      <c r="W99" s="1490"/>
      <c r="X99" s="1490"/>
      <c r="Y99" s="1490"/>
      <c r="Z99" s="1490"/>
      <c r="AA99" s="1490"/>
      <c r="AB99" s="1489"/>
      <c r="AC99" s="1489"/>
    </row>
    <row r="100" spans="4:29">
      <c r="D100" s="1488"/>
      <c r="E100" s="1489"/>
      <c r="F100" s="1489"/>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89"/>
      <c r="AC100" s="1489"/>
    </row>
    <row r="101" spans="4:29">
      <c r="D101" s="1488"/>
      <c r="E101" s="1489"/>
      <c r="F101" s="1489"/>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89"/>
      <c r="AC101" s="1489"/>
    </row>
    <row r="102" spans="4:29">
      <c r="D102" s="1488"/>
      <c r="E102" s="1489"/>
      <c r="F102" s="1489"/>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89"/>
      <c r="AC102" s="1489"/>
    </row>
    <row r="103" spans="4:29">
      <c r="D103" s="1488"/>
      <c r="E103" s="1489"/>
      <c r="F103" s="1489"/>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89"/>
      <c r="AC103" s="1489"/>
    </row>
    <row r="104" spans="4:29">
      <c r="D104" s="1488"/>
      <c r="E104" s="1489"/>
      <c r="F104" s="1489"/>
      <c r="G104" s="1490"/>
      <c r="H104" s="1490"/>
      <c r="I104" s="1490"/>
      <c r="J104" s="1490"/>
      <c r="K104" s="1490"/>
      <c r="L104" s="1490"/>
      <c r="M104" s="1490"/>
      <c r="N104" s="1490"/>
      <c r="O104" s="1490"/>
      <c r="P104" s="1490"/>
      <c r="Q104" s="1490"/>
      <c r="R104" s="1490"/>
      <c r="S104" s="1490"/>
      <c r="T104" s="1490"/>
      <c r="U104" s="1490"/>
      <c r="V104" s="1490"/>
      <c r="W104" s="1490"/>
      <c r="X104" s="1490"/>
      <c r="Y104" s="1490"/>
      <c r="Z104" s="1490"/>
      <c r="AA104" s="1490"/>
      <c r="AB104" s="1489"/>
      <c r="AC104" s="1489"/>
    </row>
    <row r="105" spans="4:29">
      <c r="D105" s="1488"/>
      <c r="E105" s="1489"/>
      <c r="F105" s="1489"/>
      <c r="G105" s="1490"/>
      <c r="H105" s="1490"/>
      <c r="I105" s="1490"/>
      <c r="J105" s="1490"/>
      <c r="K105" s="1490"/>
      <c r="L105" s="1490"/>
      <c r="M105" s="1490"/>
      <c r="N105" s="1490"/>
      <c r="O105" s="1490"/>
      <c r="P105" s="1490"/>
      <c r="Q105" s="1490"/>
      <c r="R105" s="1490"/>
      <c r="S105" s="1490"/>
      <c r="T105" s="1490"/>
      <c r="U105" s="1490"/>
      <c r="V105" s="1490"/>
      <c r="W105" s="1490"/>
      <c r="X105" s="1490"/>
      <c r="Y105" s="1490"/>
      <c r="Z105" s="1490"/>
      <c r="AA105" s="1490"/>
      <c r="AB105" s="1489"/>
      <c r="AC105" s="1489"/>
    </row>
    <row r="106" spans="4:29">
      <c r="D106" s="1488"/>
      <c r="E106" s="1489"/>
      <c r="F106" s="1489"/>
      <c r="G106" s="1490"/>
      <c r="H106" s="1490"/>
      <c r="I106" s="1490"/>
      <c r="J106" s="1490"/>
      <c r="K106" s="1490"/>
      <c r="L106" s="1490"/>
      <c r="M106" s="1490"/>
      <c r="N106" s="1490"/>
      <c r="O106" s="1490"/>
      <c r="P106" s="1490"/>
      <c r="Q106" s="1490"/>
      <c r="R106" s="1490"/>
      <c r="S106" s="1490"/>
      <c r="T106" s="1490"/>
      <c r="U106" s="1490"/>
      <c r="V106" s="1490"/>
      <c r="W106" s="1490"/>
      <c r="X106" s="1490"/>
      <c r="Y106" s="1490"/>
      <c r="Z106" s="1490"/>
      <c r="AA106" s="1490"/>
      <c r="AB106" s="1489"/>
      <c r="AC106" s="1489"/>
    </row>
    <row r="107" spans="4:29">
      <c r="D107" s="1488"/>
      <c r="E107" s="1489"/>
      <c r="F107" s="1489"/>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89"/>
      <c r="AC107" s="1489"/>
    </row>
    <row r="108" spans="4:29">
      <c r="D108" s="1488"/>
      <c r="E108" s="1489"/>
      <c r="F108" s="1489"/>
      <c r="G108" s="1490"/>
      <c r="H108" s="1490"/>
      <c r="I108" s="1490"/>
      <c r="J108" s="1490"/>
      <c r="K108" s="1490"/>
      <c r="L108" s="1490"/>
      <c r="M108" s="1490"/>
      <c r="N108" s="1490"/>
      <c r="O108" s="1490"/>
      <c r="P108" s="1490"/>
      <c r="Q108" s="1490"/>
      <c r="R108" s="1490"/>
      <c r="S108" s="1490"/>
      <c r="T108" s="1490"/>
      <c r="U108" s="1490"/>
      <c r="V108" s="1490"/>
      <c r="W108" s="1490"/>
      <c r="X108" s="1490"/>
      <c r="Y108" s="1490"/>
      <c r="Z108" s="1490"/>
      <c r="AA108" s="1490"/>
      <c r="AB108" s="1489"/>
      <c r="AC108" s="1489"/>
    </row>
    <row r="109" spans="4:29">
      <c r="D109" s="1488"/>
      <c r="E109" s="1489"/>
      <c r="F109" s="1489"/>
      <c r="G109" s="1490"/>
      <c r="H109" s="1490"/>
      <c r="I109" s="1490"/>
      <c r="J109" s="1490"/>
      <c r="K109" s="1490"/>
      <c r="L109" s="1490"/>
      <c r="M109" s="1490"/>
      <c r="N109" s="1490"/>
      <c r="O109" s="1490"/>
      <c r="P109" s="1490"/>
      <c r="Q109" s="1490"/>
      <c r="R109" s="1490"/>
      <c r="S109" s="1490"/>
      <c r="T109" s="1490"/>
      <c r="U109" s="1490"/>
      <c r="V109" s="1490"/>
      <c r="W109" s="1490"/>
      <c r="X109" s="1490"/>
      <c r="Y109" s="1490"/>
      <c r="Z109" s="1490"/>
      <c r="AA109" s="1490"/>
      <c r="AB109" s="1489"/>
      <c r="AC109" s="1489"/>
    </row>
    <row r="110" spans="4:29">
      <c r="D110" s="1488"/>
      <c r="E110" s="1489"/>
      <c r="F110" s="1489"/>
      <c r="G110" s="1490"/>
      <c r="H110" s="1490"/>
      <c r="I110" s="1490"/>
      <c r="J110" s="1490"/>
      <c r="K110" s="1490"/>
      <c r="L110" s="1490"/>
      <c r="M110" s="1490"/>
      <c r="N110" s="1490"/>
      <c r="O110" s="1490"/>
      <c r="P110" s="1490"/>
      <c r="Q110" s="1490"/>
      <c r="R110" s="1490"/>
      <c r="S110" s="1490"/>
      <c r="T110" s="1490"/>
      <c r="U110" s="1490"/>
      <c r="V110" s="1490"/>
      <c r="W110" s="1490"/>
      <c r="X110" s="1490"/>
      <c r="Y110" s="1490"/>
      <c r="Z110" s="1490"/>
      <c r="AA110" s="1490"/>
      <c r="AB110" s="1489"/>
      <c r="AC110" s="1489"/>
    </row>
    <row r="111" spans="4:29">
      <c r="D111" s="1488"/>
      <c r="E111" s="1489"/>
      <c r="F111" s="1489"/>
      <c r="G111" s="1490"/>
      <c r="H111" s="1490"/>
      <c r="I111" s="1490"/>
      <c r="J111" s="1490"/>
      <c r="K111" s="1490"/>
      <c r="L111" s="1490"/>
      <c r="M111" s="1490"/>
      <c r="N111" s="1490"/>
      <c r="O111" s="1490"/>
      <c r="P111" s="1490"/>
      <c r="Q111" s="1490"/>
      <c r="R111" s="1490"/>
      <c r="S111" s="1490"/>
      <c r="T111" s="1490"/>
      <c r="U111" s="1490"/>
      <c r="V111" s="1490"/>
      <c r="W111" s="1490"/>
      <c r="X111" s="1490"/>
      <c r="Y111" s="1490"/>
      <c r="Z111" s="1490"/>
      <c r="AA111" s="1490"/>
      <c r="AB111" s="1489"/>
      <c r="AC111" s="1489"/>
    </row>
    <row r="112" spans="4:29">
      <c r="D112" s="1488"/>
      <c r="E112" s="1489"/>
      <c r="F112" s="1489"/>
      <c r="G112" s="1490"/>
      <c r="H112" s="1490"/>
      <c r="I112" s="1490"/>
      <c r="J112" s="1490"/>
      <c r="K112" s="1490"/>
      <c r="L112" s="1490"/>
      <c r="M112" s="1490"/>
      <c r="N112" s="1490"/>
      <c r="O112" s="1490"/>
      <c r="P112" s="1490"/>
      <c r="Q112" s="1490"/>
      <c r="R112" s="1490"/>
      <c r="S112" s="1490"/>
      <c r="T112" s="1490"/>
      <c r="U112" s="1490"/>
      <c r="V112" s="1490"/>
      <c r="W112" s="1490"/>
      <c r="X112" s="1490"/>
      <c r="Y112" s="1490"/>
      <c r="Z112" s="1490"/>
      <c r="AA112" s="1490"/>
      <c r="AB112" s="1489"/>
      <c r="AC112" s="1489"/>
    </row>
    <row r="113" spans="4:29">
      <c r="D113" s="1488"/>
      <c r="E113" s="1489"/>
      <c r="F113" s="1489"/>
      <c r="G113" s="1490"/>
      <c r="H113" s="1490"/>
      <c r="I113" s="1490"/>
      <c r="J113" s="1490"/>
      <c r="K113" s="1490"/>
      <c r="L113" s="1490"/>
      <c r="M113" s="1490"/>
      <c r="N113" s="1490"/>
      <c r="O113" s="1490"/>
      <c r="P113" s="1490"/>
      <c r="Q113" s="1490"/>
      <c r="R113" s="1490"/>
      <c r="S113" s="1490"/>
      <c r="T113" s="1490"/>
      <c r="U113" s="1490"/>
      <c r="V113" s="1490"/>
      <c r="W113" s="1490"/>
      <c r="X113" s="1490"/>
      <c r="Y113" s="1490"/>
      <c r="Z113" s="1490"/>
      <c r="AA113" s="1490"/>
      <c r="AB113" s="1489"/>
      <c r="AC113" s="1489"/>
    </row>
    <row r="114" spans="4:29">
      <c r="D114" s="1488"/>
      <c r="E114" s="1489"/>
      <c r="F114" s="1489"/>
      <c r="G114" s="1490"/>
      <c r="H114" s="1490"/>
      <c r="I114" s="1490"/>
      <c r="J114" s="1490"/>
      <c r="K114" s="1490"/>
      <c r="L114" s="1490"/>
      <c r="M114" s="1490"/>
      <c r="N114" s="1490"/>
      <c r="O114" s="1490"/>
      <c r="P114" s="1490"/>
      <c r="Q114" s="1490"/>
      <c r="R114" s="1490"/>
      <c r="S114" s="1490"/>
      <c r="T114" s="1490"/>
      <c r="U114" s="1490"/>
      <c r="V114" s="1490"/>
      <c r="W114" s="1490"/>
      <c r="X114" s="1490"/>
      <c r="Y114" s="1490"/>
      <c r="Z114" s="1490"/>
      <c r="AA114" s="1490"/>
      <c r="AB114" s="1489"/>
      <c r="AC114" s="1489"/>
    </row>
    <row r="115" spans="4:29">
      <c r="D115" s="1488"/>
      <c r="E115" s="1489"/>
      <c r="F115" s="1489"/>
      <c r="G115" s="1490"/>
      <c r="H115" s="1490"/>
      <c r="I115" s="1490"/>
      <c r="J115" s="1490"/>
      <c r="K115" s="1490"/>
      <c r="L115" s="1490"/>
      <c r="M115" s="1490"/>
      <c r="N115" s="1490"/>
      <c r="O115" s="1490"/>
      <c r="P115" s="1490"/>
      <c r="Q115" s="1490"/>
      <c r="R115" s="1490"/>
      <c r="S115" s="1490"/>
      <c r="T115" s="1490"/>
      <c r="U115" s="1490"/>
      <c r="V115" s="1490"/>
      <c r="W115" s="1490"/>
      <c r="X115" s="1490"/>
      <c r="Y115" s="1490"/>
      <c r="Z115" s="1490"/>
      <c r="AA115" s="1490"/>
      <c r="AB115" s="1489"/>
      <c r="AC115" s="1489"/>
    </row>
    <row r="116" spans="4:29">
      <c r="D116" s="1488"/>
      <c r="E116" s="1489"/>
      <c r="F116" s="1489"/>
      <c r="G116" s="1490"/>
      <c r="H116" s="1490"/>
      <c r="I116" s="1490"/>
      <c r="J116" s="1490"/>
      <c r="K116" s="1490"/>
      <c r="L116" s="1490"/>
      <c r="M116" s="1490"/>
      <c r="N116" s="1490"/>
      <c r="O116" s="1490"/>
      <c r="P116" s="1490"/>
      <c r="Q116" s="1490"/>
      <c r="R116" s="1490"/>
      <c r="S116" s="1490"/>
      <c r="T116" s="1490"/>
      <c r="U116" s="1490"/>
      <c r="V116" s="1490"/>
      <c r="W116" s="1490"/>
      <c r="X116" s="1490"/>
      <c r="Y116" s="1490"/>
      <c r="Z116" s="1490"/>
      <c r="AA116" s="1490"/>
      <c r="AB116" s="1489"/>
      <c r="AC116" s="1489"/>
    </row>
    <row r="117" spans="4:29">
      <c r="D117" s="1488"/>
      <c r="E117" s="1489"/>
      <c r="F117" s="1489"/>
      <c r="G117" s="1490"/>
      <c r="H117" s="1490"/>
      <c r="I117" s="1490"/>
      <c r="J117" s="1490"/>
      <c r="K117" s="1490"/>
      <c r="L117" s="1490"/>
      <c r="M117" s="1490"/>
      <c r="N117" s="1490"/>
      <c r="O117" s="1490"/>
      <c r="P117" s="1490"/>
      <c r="Q117" s="1490"/>
      <c r="R117" s="1490"/>
      <c r="S117" s="1490"/>
      <c r="T117" s="1490"/>
      <c r="U117" s="1490"/>
      <c r="V117" s="1490"/>
      <c r="W117" s="1490"/>
      <c r="X117" s="1490"/>
      <c r="Y117" s="1490"/>
      <c r="Z117" s="1490"/>
      <c r="AA117" s="1490"/>
      <c r="AB117" s="1489"/>
      <c r="AC117" s="1489"/>
    </row>
    <row r="118" spans="4:29">
      <c r="D118" s="1488"/>
      <c r="E118" s="1489"/>
      <c r="F118" s="1489"/>
      <c r="G118" s="1490"/>
      <c r="H118" s="1490"/>
      <c r="I118" s="1490"/>
      <c r="J118" s="1490"/>
      <c r="K118" s="1490"/>
      <c r="L118" s="1490"/>
      <c r="M118" s="1490"/>
      <c r="N118" s="1490"/>
      <c r="O118" s="1490"/>
      <c r="P118" s="1490"/>
      <c r="Q118" s="1490"/>
      <c r="R118" s="1490"/>
      <c r="S118" s="1490"/>
      <c r="T118" s="1490"/>
      <c r="U118" s="1490"/>
      <c r="V118" s="1490"/>
      <c r="W118" s="1490"/>
      <c r="X118" s="1490"/>
      <c r="Y118" s="1490"/>
      <c r="Z118" s="1490"/>
      <c r="AA118" s="1490"/>
      <c r="AB118" s="1489"/>
      <c r="AC118" s="1489"/>
    </row>
    <row r="119" spans="4:29">
      <c r="D119" s="1488"/>
      <c r="E119" s="1489"/>
      <c r="F119" s="1489"/>
      <c r="G119" s="1490"/>
      <c r="H119" s="1490"/>
      <c r="I119" s="1490"/>
      <c r="J119" s="1490"/>
      <c r="K119" s="1490"/>
      <c r="L119" s="1490"/>
      <c r="M119" s="1490"/>
      <c r="N119" s="1490"/>
      <c r="O119" s="1490"/>
      <c r="P119" s="1490"/>
      <c r="Q119" s="1490"/>
      <c r="R119" s="1490"/>
      <c r="S119" s="1490"/>
      <c r="T119" s="1490"/>
      <c r="U119" s="1490"/>
      <c r="V119" s="1490"/>
      <c r="W119" s="1490"/>
      <c r="X119" s="1490"/>
      <c r="Y119" s="1490"/>
      <c r="Z119" s="1490"/>
      <c r="AA119" s="1490"/>
      <c r="AB119" s="1489"/>
      <c r="AC119" s="1489"/>
    </row>
    <row r="120" spans="4:29">
      <c r="D120" s="1488"/>
      <c r="E120" s="1489"/>
      <c r="F120" s="1489"/>
      <c r="G120" s="1490"/>
      <c r="H120" s="1490"/>
      <c r="I120" s="1490"/>
      <c r="J120" s="1490"/>
      <c r="K120" s="1490"/>
      <c r="L120" s="1490"/>
      <c r="M120" s="1490"/>
      <c r="N120" s="1490"/>
      <c r="O120" s="1490"/>
      <c r="P120" s="1490"/>
      <c r="Q120" s="1490"/>
      <c r="R120" s="1490"/>
      <c r="S120" s="1490"/>
      <c r="T120" s="1490"/>
      <c r="U120" s="1490"/>
      <c r="V120" s="1490"/>
      <c r="W120" s="1490"/>
      <c r="X120" s="1490"/>
      <c r="Y120" s="1490"/>
      <c r="Z120" s="1490"/>
      <c r="AA120" s="1490"/>
      <c r="AB120" s="1489"/>
      <c r="AC120" s="1489"/>
    </row>
    <row r="121" spans="4:29">
      <c r="D121" s="1488"/>
      <c r="E121" s="1489"/>
      <c r="F121" s="1489"/>
      <c r="G121" s="1490"/>
      <c r="H121" s="1490"/>
      <c r="I121" s="1490"/>
      <c r="J121" s="1490"/>
      <c r="K121" s="1490"/>
      <c r="L121" s="1490"/>
      <c r="M121" s="1490"/>
      <c r="N121" s="1490"/>
      <c r="O121" s="1490"/>
      <c r="P121" s="1490"/>
      <c r="Q121" s="1490"/>
      <c r="R121" s="1490"/>
      <c r="S121" s="1490"/>
      <c r="T121" s="1490"/>
      <c r="U121" s="1490"/>
      <c r="V121" s="1490"/>
      <c r="W121" s="1490"/>
      <c r="X121" s="1490"/>
      <c r="Y121" s="1490"/>
      <c r="Z121" s="1490"/>
      <c r="AA121" s="1490"/>
      <c r="AB121" s="1489"/>
      <c r="AC121" s="1489"/>
    </row>
    <row r="122" spans="4:29">
      <c r="D122" s="1488"/>
      <c r="E122" s="1489"/>
      <c r="F122" s="1489"/>
      <c r="G122" s="1490"/>
      <c r="H122" s="1490"/>
      <c r="I122" s="1490"/>
      <c r="J122" s="1490"/>
      <c r="K122" s="1490"/>
      <c r="L122" s="1490"/>
      <c r="M122" s="1490"/>
      <c r="N122" s="1490"/>
      <c r="O122" s="1490"/>
      <c r="P122" s="1490"/>
      <c r="Q122" s="1490"/>
      <c r="R122" s="1490"/>
      <c r="S122" s="1490"/>
      <c r="T122" s="1490"/>
      <c r="U122" s="1490"/>
      <c r="V122" s="1490"/>
      <c r="W122" s="1490"/>
      <c r="X122" s="1490"/>
      <c r="Y122" s="1490"/>
      <c r="Z122" s="1490"/>
      <c r="AA122" s="1490"/>
      <c r="AB122" s="1489"/>
      <c r="AC122" s="1489"/>
    </row>
    <row r="123" spans="4:29">
      <c r="D123" s="1488"/>
      <c r="E123" s="1489"/>
      <c r="F123" s="1489"/>
      <c r="G123" s="1490"/>
      <c r="H123" s="1490"/>
      <c r="I123" s="1490"/>
      <c r="J123" s="1490"/>
      <c r="K123" s="1490"/>
      <c r="L123" s="1490"/>
      <c r="M123" s="1490"/>
      <c r="N123" s="1490"/>
      <c r="O123" s="1490"/>
      <c r="P123" s="1490"/>
      <c r="Q123" s="1490"/>
      <c r="R123" s="1490"/>
      <c r="S123" s="1490"/>
      <c r="T123" s="1490"/>
      <c r="U123" s="1490"/>
      <c r="V123" s="1490"/>
      <c r="W123" s="1490"/>
      <c r="X123" s="1490"/>
      <c r="Y123" s="1490"/>
      <c r="Z123" s="1490"/>
      <c r="AA123" s="1490"/>
      <c r="AB123" s="1489"/>
      <c r="AC123" s="1489"/>
    </row>
    <row r="124" spans="4:29">
      <c r="D124" s="1488"/>
      <c r="E124" s="1489"/>
      <c r="F124" s="1489"/>
      <c r="G124" s="1490"/>
      <c r="H124" s="1490"/>
      <c r="I124" s="1490"/>
      <c r="J124" s="1490"/>
      <c r="K124" s="1490"/>
      <c r="L124" s="1490"/>
      <c r="M124" s="1490"/>
      <c r="N124" s="1490"/>
      <c r="O124" s="1490"/>
      <c r="P124" s="1490"/>
      <c r="Q124" s="1490"/>
      <c r="R124" s="1490"/>
      <c r="S124" s="1490"/>
      <c r="T124" s="1490"/>
      <c r="U124" s="1490"/>
      <c r="V124" s="1490"/>
      <c r="W124" s="1490"/>
      <c r="X124" s="1490"/>
      <c r="Y124" s="1490"/>
      <c r="Z124" s="1490"/>
      <c r="AA124" s="1490"/>
      <c r="AB124" s="1489"/>
      <c r="AC124" s="1489"/>
    </row>
    <row r="125" spans="4:29">
      <c r="D125" s="1488"/>
      <c r="E125" s="1489"/>
      <c r="F125" s="1489"/>
      <c r="G125" s="1490"/>
      <c r="H125" s="1490"/>
      <c r="I125" s="1490"/>
      <c r="J125" s="1490"/>
      <c r="K125" s="1490"/>
      <c r="L125" s="1490"/>
      <c r="M125" s="1490"/>
      <c r="N125" s="1490"/>
      <c r="O125" s="1490"/>
      <c r="P125" s="1490"/>
      <c r="Q125" s="1490"/>
      <c r="R125" s="1490"/>
      <c r="S125" s="1490"/>
      <c r="T125" s="1490"/>
      <c r="U125" s="1490"/>
      <c r="V125" s="1490"/>
      <c r="W125" s="1490"/>
      <c r="X125" s="1490"/>
      <c r="Y125" s="1490"/>
      <c r="Z125" s="1490"/>
      <c r="AA125" s="1490"/>
      <c r="AB125" s="1489"/>
      <c r="AC125" s="1489"/>
    </row>
    <row r="126" spans="4:29">
      <c r="D126" s="1488"/>
      <c r="E126" s="1489"/>
      <c r="F126" s="1489"/>
      <c r="G126" s="1490"/>
      <c r="H126" s="1490"/>
      <c r="I126" s="1490"/>
      <c r="J126" s="1490"/>
      <c r="K126" s="1490"/>
      <c r="L126" s="1490"/>
      <c r="M126" s="1490"/>
      <c r="N126" s="1490"/>
      <c r="O126" s="1490"/>
      <c r="P126" s="1490"/>
      <c r="Q126" s="1490"/>
      <c r="R126" s="1490"/>
      <c r="S126" s="1490"/>
      <c r="T126" s="1490"/>
      <c r="U126" s="1490"/>
      <c r="V126" s="1490"/>
      <c r="W126" s="1490"/>
      <c r="X126" s="1490"/>
      <c r="Y126" s="1490"/>
      <c r="Z126" s="1490"/>
      <c r="AA126" s="1490"/>
      <c r="AB126" s="1489"/>
      <c r="AC126" s="1489"/>
    </row>
    <row r="127" spans="4:29">
      <c r="D127" s="1488"/>
      <c r="E127" s="1489"/>
      <c r="F127" s="1489"/>
      <c r="G127" s="1490"/>
      <c r="H127" s="1490"/>
      <c r="I127" s="1490"/>
      <c r="J127" s="1490"/>
      <c r="K127" s="1490"/>
      <c r="L127" s="1490"/>
      <c r="M127" s="1490"/>
      <c r="N127" s="1490"/>
      <c r="O127" s="1490"/>
      <c r="P127" s="1490"/>
      <c r="Q127" s="1490"/>
      <c r="R127" s="1490"/>
      <c r="S127" s="1490"/>
      <c r="T127" s="1490"/>
      <c r="U127" s="1490"/>
      <c r="V127" s="1490"/>
      <c r="W127" s="1490"/>
      <c r="X127" s="1490"/>
      <c r="Y127" s="1490"/>
      <c r="Z127" s="1490"/>
      <c r="AA127" s="1490"/>
      <c r="AB127" s="1489"/>
      <c r="AC127" s="1489"/>
    </row>
    <row r="128" spans="4:29">
      <c r="D128" s="1488"/>
      <c r="E128" s="1489"/>
      <c r="F128" s="1489"/>
      <c r="G128" s="1490"/>
      <c r="H128" s="1490"/>
      <c r="I128" s="1490"/>
      <c r="J128" s="1490"/>
      <c r="K128" s="1490"/>
      <c r="L128" s="1490"/>
      <c r="M128" s="1490"/>
      <c r="N128" s="1490"/>
      <c r="O128" s="1490"/>
      <c r="P128" s="1490"/>
      <c r="Q128" s="1490"/>
      <c r="R128" s="1490"/>
      <c r="S128" s="1490"/>
      <c r="T128" s="1490"/>
      <c r="U128" s="1490"/>
      <c r="V128" s="1490"/>
      <c r="W128" s="1490"/>
      <c r="X128" s="1490"/>
      <c r="Y128" s="1490"/>
      <c r="Z128" s="1490"/>
      <c r="AA128" s="1490"/>
      <c r="AB128" s="1489"/>
      <c r="AC128" s="1489"/>
    </row>
    <row r="129" spans="4:29">
      <c r="D129" s="1488"/>
      <c r="E129" s="1489"/>
      <c r="F129" s="1489"/>
      <c r="G129" s="1490"/>
      <c r="H129" s="1490"/>
      <c r="I129" s="1490"/>
      <c r="J129" s="1490"/>
      <c r="K129" s="1490"/>
      <c r="L129" s="1490"/>
      <c r="M129" s="1490"/>
      <c r="N129" s="1490"/>
      <c r="O129" s="1490"/>
      <c r="P129" s="1490"/>
      <c r="Q129" s="1490"/>
      <c r="R129" s="1490"/>
      <c r="S129" s="1490"/>
      <c r="T129" s="1490"/>
      <c r="U129" s="1490"/>
      <c r="V129" s="1490"/>
      <c r="W129" s="1490"/>
      <c r="X129" s="1490"/>
      <c r="Y129" s="1490"/>
      <c r="Z129" s="1490"/>
      <c r="AA129" s="1490"/>
      <c r="AB129" s="1489"/>
      <c r="AC129" s="1489"/>
    </row>
  </sheetData>
  <mergeCells count="26">
    <mergeCell ref="W4:X4"/>
    <mergeCell ref="Y4:Z4"/>
    <mergeCell ref="E67:J67"/>
    <mergeCell ref="L67:N67"/>
    <mergeCell ref="O67:Q67"/>
    <mergeCell ref="S67:T67"/>
    <mergeCell ref="U67:V67"/>
    <mergeCell ref="W67:X67"/>
    <mergeCell ref="Y67:Z67"/>
    <mergeCell ref="O4:Q4"/>
    <mergeCell ref="L3:N3"/>
    <mergeCell ref="L4:N4"/>
    <mergeCell ref="E4:J4"/>
    <mergeCell ref="L2:Q2"/>
    <mergeCell ref="AB2:AC2"/>
    <mergeCell ref="S2:Z2"/>
    <mergeCell ref="AB3:AC3"/>
    <mergeCell ref="E3:J3"/>
    <mergeCell ref="E2:J2"/>
    <mergeCell ref="O3:Q3"/>
    <mergeCell ref="S3:T3"/>
    <mergeCell ref="U3:V3"/>
    <mergeCell ref="W3:X3"/>
    <mergeCell ref="Y3:Z3"/>
    <mergeCell ref="S4:T4"/>
    <mergeCell ref="U4:V4"/>
  </mergeCells>
  <conditionalFormatting sqref="AC66 S4 L2 AA9:AA64 U4 E23:AB23 E8:AB8 G6:AA28 E46:AB46 E31:AB31 E33:AB34 G31:AA56 E54:AB54 E58:AB58 G58:AA62 G64:AA65 E43:AB43 E13:AB13 E10:AB10 K9:K63 R9:R64 G68:J64869 K67:O64869 P68:Q64869 R67:S64869 T68:T64869 U67:U64869 V68:V64869 W67:W64869 X68:X64869 Y67:Y64869 AA67:AA64869 Z68:Z64869">
    <cfRule type="cellIs" dxfId="6" priority="8" stopIfTrue="1" operator="notEqual">
      <formula>#REF!</formula>
    </cfRule>
  </conditionalFormatting>
  <pageMargins left="0.39" right="0.16" top="0.35" bottom="0.34" header="0.16" footer="0.17"/>
  <pageSetup paperSize="9" scale="40" fitToHeight="4" orientation="landscape" verticalDpi="200" r:id="rId1"/>
  <headerFooter alignWithMargins="0">
    <oddHeader>&amp;L&amp;F&amp;C&amp;A&amp;R&amp;D</oddHeader>
    <oddFooter>&amp;C&amp;P</oddFooter>
  </headerFooter>
</worksheet>
</file>

<file path=xl/worksheets/sheet16.xml><?xml version="1.0" encoding="utf-8"?>
<worksheet xmlns="http://schemas.openxmlformats.org/spreadsheetml/2006/main" xmlns:r="http://schemas.openxmlformats.org/officeDocument/2006/relationships">
  <sheetPr>
    <tabColor rgb="FF00B050"/>
  </sheetPr>
  <dimension ref="A1:Q72"/>
  <sheetViews>
    <sheetView zoomScale="85" zoomScaleNormal="85" workbookViewId="0">
      <pane xSplit="6" ySplit="7" topLeftCell="G29" activePane="bottomRight" state="frozen"/>
      <selection pane="topRight" activeCell="G1" sqref="G1"/>
      <selection pane="bottomLeft" activeCell="A8" sqref="A8"/>
      <selection pane="bottomRight" activeCell="H68" sqref="H68"/>
    </sheetView>
  </sheetViews>
  <sheetFormatPr defaultRowHeight="15"/>
  <cols>
    <col min="2" max="2" width="43.85546875" customWidth="1"/>
    <col min="6" max="6" width="11.85546875" customWidth="1"/>
    <col min="7" max="7" width="10.85546875" customWidth="1"/>
    <col min="8" max="8" width="12.42578125" customWidth="1"/>
    <col min="9" max="9" width="9.7109375" bestFit="1" customWidth="1"/>
    <col min="10" max="10" width="11.28515625" customWidth="1"/>
    <col min="11" max="11" width="9.7109375" bestFit="1" customWidth="1"/>
    <col min="12" max="12" width="13.5703125" customWidth="1"/>
    <col min="13" max="13" width="9.7109375" bestFit="1" customWidth="1"/>
    <col min="14" max="14" width="13" customWidth="1"/>
    <col min="15" max="16" width="9.140625" hidden="1" customWidth="1"/>
  </cols>
  <sheetData>
    <row r="1" spans="1:17">
      <c r="H1" s="1149"/>
      <c r="I1" s="1494"/>
      <c r="J1" s="1149"/>
      <c r="K1" s="1494"/>
      <c r="L1" s="1149"/>
      <c r="M1" s="1149"/>
      <c r="N1" s="1149"/>
    </row>
    <row r="2" spans="1:17" ht="27" thickBot="1">
      <c r="A2" s="2009" t="s">
        <v>2427</v>
      </c>
      <c r="B2" s="2010"/>
      <c r="C2" s="2010"/>
      <c r="D2" s="2010"/>
      <c r="E2" s="2010"/>
      <c r="F2" s="2011"/>
      <c r="H2" s="1149">
        <f>+H65</f>
        <v>17041934.255024649</v>
      </c>
      <c r="I2" s="1149"/>
      <c r="J2" s="1149">
        <f>+J65</f>
        <v>23769120.277034514</v>
      </c>
      <c r="K2" s="1149"/>
      <c r="L2" s="1149">
        <f>+L65</f>
        <v>24468219.979883276</v>
      </c>
      <c r="M2" s="1149"/>
      <c r="N2" s="1149">
        <f>+N65</f>
        <v>22038737.187180813</v>
      </c>
      <c r="Q2" s="1366">
        <v>3</v>
      </c>
    </row>
    <row r="3" spans="1:17" ht="16.5" thickBot="1">
      <c r="A3" s="64" t="s">
        <v>1400</v>
      </c>
      <c r="B3" s="65"/>
      <c r="C3" s="59"/>
      <c r="D3" s="2085" t="s">
        <v>1325</v>
      </c>
      <c r="E3" s="2086"/>
      <c r="F3" s="2086"/>
      <c r="G3" s="2087" t="s">
        <v>1324</v>
      </c>
      <c r="H3" s="2088"/>
      <c r="I3" s="2083" t="s">
        <v>1326</v>
      </c>
      <c r="J3" s="2088"/>
      <c r="K3" s="2083" t="s">
        <v>1327</v>
      </c>
      <c r="L3" s="2088"/>
      <c r="M3" s="2083" t="s">
        <v>1328</v>
      </c>
      <c r="N3" s="2084"/>
    </row>
    <row r="4" spans="1:17" s="1149" customFormat="1" ht="31.5">
      <c r="A4" s="1147" t="s">
        <v>1</v>
      </c>
      <c r="B4" s="1148" t="s">
        <v>2</v>
      </c>
      <c r="C4" s="1148" t="s">
        <v>3</v>
      </c>
      <c r="D4" s="55" t="s">
        <v>435</v>
      </c>
      <c r="E4" s="615" t="s">
        <v>4</v>
      </c>
      <c r="F4" s="615" t="s">
        <v>436</v>
      </c>
      <c r="G4" s="1152" t="s">
        <v>435</v>
      </c>
      <c r="H4" s="1153" t="s">
        <v>436</v>
      </c>
      <c r="I4" s="1152" t="s">
        <v>435</v>
      </c>
      <c r="J4" s="1153" t="s">
        <v>436</v>
      </c>
      <c r="K4" s="1152" t="s">
        <v>435</v>
      </c>
      <c r="L4" s="1153" t="s">
        <v>436</v>
      </c>
      <c r="M4" s="1152" t="s">
        <v>435</v>
      </c>
      <c r="N4" s="1153" t="s">
        <v>436</v>
      </c>
    </row>
    <row r="5" spans="1:17" ht="13.5" customHeight="1">
      <c r="A5" s="1160"/>
      <c r="B5" s="1161" t="s">
        <v>1329</v>
      </c>
      <c r="C5" s="1162"/>
      <c r="D5" s="35"/>
      <c r="E5" s="1162"/>
      <c r="F5" s="22"/>
      <c r="G5" s="1178"/>
      <c r="H5" s="1136"/>
      <c r="I5" s="1136"/>
      <c r="J5" s="1136"/>
      <c r="K5" s="1136"/>
      <c r="L5" s="1136"/>
      <c r="M5" s="1136"/>
      <c r="N5" s="1136"/>
    </row>
    <row r="6" spans="1:17" ht="13.5" customHeight="1">
      <c r="A6" s="1163">
        <v>2.7</v>
      </c>
      <c r="B6" s="1164" t="s">
        <v>1330</v>
      </c>
      <c r="C6" s="1165"/>
      <c r="D6" s="1159"/>
      <c r="E6" s="1176"/>
      <c r="F6" s="1150">
        <f t="shared" ref="F6:F8" si="0">+E6*D6</f>
        <v>0</v>
      </c>
      <c r="G6" s="1179"/>
      <c r="H6" s="1136"/>
      <c r="I6" s="1136"/>
      <c r="J6" s="1136"/>
      <c r="K6" s="1136"/>
      <c r="L6" s="1136"/>
      <c r="M6" s="1136"/>
      <c r="N6" s="1136"/>
    </row>
    <row r="7" spans="1:17" ht="13.5" customHeight="1">
      <c r="A7" s="1163" t="s">
        <v>1331</v>
      </c>
      <c r="B7" s="1164" t="s">
        <v>1332</v>
      </c>
      <c r="C7" s="1165" t="s">
        <v>643</v>
      </c>
      <c r="D7" s="1159">
        <f>+'PI BUDGET (JAN-15)'!D10</f>
        <v>4749.3</v>
      </c>
      <c r="E7" s="1176">
        <v>88.429205324727718</v>
      </c>
      <c r="F7" s="1150">
        <f t="shared" si="0"/>
        <v>419976.82484872936</v>
      </c>
      <c r="G7" s="1447">
        <f>+D7*0.2</f>
        <v>949.86000000000013</v>
      </c>
      <c r="H7" s="1136">
        <f t="shared" ref="H7:H57" si="1">+G7*E7</f>
        <v>83995.364969745875</v>
      </c>
      <c r="I7" s="1365">
        <f>0.28*D7</f>
        <v>1329.8040000000001</v>
      </c>
      <c r="J7" s="1136">
        <f t="shared" ref="J7:J57" si="2">+I7*E7</f>
        <v>117593.51095764422</v>
      </c>
      <c r="K7" s="1365">
        <f>0.27*D7</f>
        <v>1282.3110000000001</v>
      </c>
      <c r="L7" s="1136">
        <f t="shared" ref="L7:L22" si="3">+K7*E7</f>
        <v>113393.74270915694</v>
      </c>
      <c r="M7" s="1365">
        <f>0.25*D7</f>
        <v>1187.325</v>
      </c>
      <c r="N7" s="1136">
        <f t="shared" ref="N7:N57" si="4">+M7*E7</f>
        <v>104994.20621218234</v>
      </c>
      <c r="O7">
        <f>G7+I7+K7+M7</f>
        <v>4749.3</v>
      </c>
      <c r="P7" s="1154">
        <f>D7-O7</f>
        <v>0</v>
      </c>
    </row>
    <row r="8" spans="1:17" ht="13.5" customHeight="1">
      <c r="A8" s="1163"/>
      <c r="B8" s="1164"/>
      <c r="C8" s="1165"/>
      <c r="D8" s="1502">
        <f>+'PI BUDGET (JAN-15)'!D11</f>
        <v>0</v>
      </c>
      <c r="E8" s="1176"/>
      <c r="F8" s="1150">
        <f t="shared" si="0"/>
        <v>0</v>
      </c>
      <c r="G8" s="1447">
        <f t="shared" ref="G8:G57" si="5">+D8*0.2</f>
        <v>0</v>
      </c>
      <c r="H8" s="1136"/>
      <c r="I8" s="1365"/>
      <c r="J8" s="1136"/>
      <c r="K8" s="1365"/>
      <c r="L8" s="1136"/>
      <c r="M8" s="1365">
        <f t="shared" ref="M8:M57" si="6">0.25*D8</f>
        <v>0</v>
      </c>
      <c r="N8" s="1136"/>
      <c r="O8">
        <f t="shared" ref="O8:O63" si="7">G8+I8+K8+M8</f>
        <v>0</v>
      </c>
      <c r="P8" s="1154">
        <f t="shared" ref="P8:P63" si="8">D8-O8</f>
        <v>0</v>
      </c>
    </row>
    <row r="9" spans="1:17" ht="13.5" customHeight="1">
      <c r="A9" s="1166">
        <v>2.25</v>
      </c>
      <c r="B9" s="1164" t="s">
        <v>1333</v>
      </c>
      <c r="C9" s="1165" t="s">
        <v>643</v>
      </c>
      <c r="D9" s="1502">
        <f>+'PI BUDGET (JAN-15)'!D12</f>
        <v>3180</v>
      </c>
      <c r="E9" s="1176">
        <v>44.214602662363859</v>
      </c>
      <c r="F9" s="1150">
        <f>+E9*D9</f>
        <v>140602.43646631707</v>
      </c>
      <c r="G9" s="1447">
        <f t="shared" si="5"/>
        <v>636</v>
      </c>
      <c r="H9" s="1136">
        <f t="shared" si="1"/>
        <v>28120.487293263413</v>
      </c>
      <c r="I9" s="1365">
        <f t="shared" ref="I9:I57" si="9">0.28*D9</f>
        <v>890.40000000000009</v>
      </c>
      <c r="J9" s="1136">
        <f t="shared" si="2"/>
        <v>39368.682210568782</v>
      </c>
      <c r="K9" s="1365">
        <f t="shared" ref="K9:K57" si="10">0.27*D9</f>
        <v>858.6</v>
      </c>
      <c r="L9" s="1136">
        <f t="shared" si="3"/>
        <v>37962.657845905611</v>
      </c>
      <c r="M9" s="1365">
        <f t="shared" si="6"/>
        <v>795</v>
      </c>
      <c r="N9" s="1136">
        <f t="shared" si="4"/>
        <v>35150.609116579268</v>
      </c>
      <c r="O9">
        <f t="shared" si="7"/>
        <v>3180</v>
      </c>
      <c r="P9" s="1154">
        <f t="shared" si="8"/>
        <v>0</v>
      </c>
    </row>
    <row r="10" spans="1:17" ht="13.5" customHeight="1">
      <c r="A10" s="1166"/>
      <c r="B10" s="1164"/>
      <c r="C10" s="1165"/>
      <c r="D10" s="1502">
        <f>+'PI BUDGET (JAN-15)'!D13</f>
        <v>0</v>
      </c>
      <c r="E10" s="1176"/>
      <c r="F10" s="1150">
        <f t="shared" ref="F10:F62" si="11">+E10*D10</f>
        <v>0</v>
      </c>
      <c r="G10" s="1447"/>
      <c r="H10" s="1136"/>
      <c r="I10" s="1365"/>
      <c r="J10" s="1136"/>
      <c r="K10" s="1365"/>
      <c r="L10" s="1136"/>
      <c r="M10" s="1365"/>
      <c r="N10" s="1136"/>
      <c r="O10">
        <f t="shared" si="7"/>
        <v>0</v>
      </c>
      <c r="P10" s="1154">
        <f t="shared" si="8"/>
        <v>0</v>
      </c>
    </row>
    <row r="11" spans="1:17" ht="13.5" customHeight="1">
      <c r="A11" s="1166">
        <v>2.2599999999999998</v>
      </c>
      <c r="B11" s="1167" t="s">
        <v>1334</v>
      </c>
      <c r="C11" s="1165"/>
      <c r="D11" s="1502">
        <f>+'PI BUDGET (JAN-15)'!D14</f>
        <v>0</v>
      </c>
      <c r="E11" s="1176"/>
      <c r="F11" s="1150">
        <f t="shared" si="11"/>
        <v>0</v>
      </c>
      <c r="G11" s="1447"/>
      <c r="H11" s="1136"/>
      <c r="I11" s="1365"/>
      <c r="J11" s="1136"/>
      <c r="K11" s="1365"/>
      <c r="L11" s="1136"/>
      <c r="M11" s="1365"/>
      <c r="N11" s="1136"/>
      <c r="O11">
        <f t="shared" si="7"/>
        <v>0</v>
      </c>
      <c r="P11" s="1154">
        <f t="shared" si="8"/>
        <v>0</v>
      </c>
    </row>
    <row r="12" spans="1:17" ht="13.5" customHeight="1">
      <c r="A12" s="1166" t="s">
        <v>1335</v>
      </c>
      <c r="B12" s="1167" t="s">
        <v>1336</v>
      </c>
      <c r="C12" s="1165" t="s">
        <v>773</v>
      </c>
      <c r="D12" s="1502">
        <f>+'PI BUDGET (JAN-15)'!D15</f>
        <v>2849.58</v>
      </c>
      <c r="E12" s="1176">
        <v>22.10730133118193</v>
      </c>
      <c r="F12" s="1150">
        <f t="shared" si="11"/>
        <v>62996.523727309403</v>
      </c>
      <c r="G12" s="1447">
        <f t="shared" si="5"/>
        <v>569.91600000000005</v>
      </c>
      <c r="H12" s="1136">
        <f t="shared" si="1"/>
        <v>12599.304745461881</v>
      </c>
      <c r="I12" s="1365">
        <f t="shared" si="9"/>
        <v>797.88240000000008</v>
      </c>
      <c r="J12" s="1136">
        <f t="shared" si="2"/>
        <v>17639.026643646634</v>
      </c>
      <c r="K12" s="1365">
        <f t="shared" si="10"/>
        <v>769.38660000000004</v>
      </c>
      <c r="L12" s="1136">
        <f t="shared" si="3"/>
        <v>17009.061406373541</v>
      </c>
      <c r="M12" s="1365">
        <f t="shared" si="6"/>
        <v>712.39499999999998</v>
      </c>
      <c r="N12" s="1136">
        <f t="shared" si="4"/>
        <v>15749.130931827351</v>
      </c>
      <c r="O12">
        <f t="shared" si="7"/>
        <v>2849.5800000000004</v>
      </c>
      <c r="P12" s="1154">
        <f t="shared" si="8"/>
        <v>0</v>
      </c>
    </row>
    <row r="13" spans="1:17" ht="13.5" customHeight="1">
      <c r="A13" s="1166"/>
      <c r="B13" s="1164"/>
      <c r="C13" s="1165"/>
      <c r="D13" s="1502">
        <f>+'PI BUDGET (JAN-15)'!D16</f>
        <v>0</v>
      </c>
      <c r="E13" s="1176"/>
      <c r="F13" s="1150">
        <f t="shared" si="11"/>
        <v>0</v>
      </c>
      <c r="G13" s="1447"/>
      <c r="H13" s="1136"/>
      <c r="I13" s="1365"/>
      <c r="J13" s="1136"/>
      <c r="K13" s="1365"/>
      <c r="L13" s="1136"/>
      <c r="M13" s="1365"/>
      <c r="N13" s="1136"/>
      <c r="P13" s="1154"/>
    </row>
    <row r="14" spans="1:17" ht="13.5" customHeight="1">
      <c r="A14" s="1166">
        <v>2.27</v>
      </c>
      <c r="B14" s="1164" t="s">
        <v>1337</v>
      </c>
      <c r="C14" s="1165" t="s">
        <v>643</v>
      </c>
      <c r="D14" s="1502">
        <f>+'PI BUDGET (JAN-15)'!D17</f>
        <v>0</v>
      </c>
      <c r="E14" s="1176"/>
      <c r="F14" s="1150">
        <f t="shared" si="11"/>
        <v>0</v>
      </c>
      <c r="G14" s="1447"/>
      <c r="H14" s="1136"/>
      <c r="I14" s="1365"/>
      <c r="J14" s="1136"/>
      <c r="K14" s="1365"/>
      <c r="L14" s="1136"/>
      <c r="M14" s="1365"/>
      <c r="N14" s="1136"/>
      <c r="P14" s="1154"/>
    </row>
    <row r="15" spans="1:17" ht="13.5" customHeight="1">
      <c r="A15" s="1166"/>
      <c r="B15" s="1164"/>
      <c r="C15" s="1165"/>
      <c r="D15" s="1502">
        <f>+'PI BUDGET (JAN-15)'!D18</f>
        <v>0</v>
      </c>
      <c r="E15" s="1176"/>
      <c r="F15" s="1150">
        <f t="shared" si="11"/>
        <v>0</v>
      </c>
      <c r="G15" s="1447"/>
      <c r="H15" s="1136"/>
      <c r="I15" s="1365"/>
      <c r="J15" s="1136"/>
      <c r="K15" s="1365"/>
      <c r="L15" s="1136"/>
      <c r="M15" s="1365"/>
      <c r="N15" s="1136"/>
      <c r="P15" s="1154"/>
    </row>
    <row r="16" spans="1:17" ht="13.5" customHeight="1">
      <c r="A16" s="1166" t="s">
        <v>1338</v>
      </c>
      <c r="B16" s="1164" t="s">
        <v>1339</v>
      </c>
      <c r="C16" s="1165" t="s">
        <v>643</v>
      </c>
      <c r="D16" s="1502">
        <f>+'PI BUDGET (JAN-15)'!D19</f>
        <v>0</v>
      </c>
      <c r="E16" s="1474">
        <v>295</v>
      </c>
      <c r="F16" s="1150">
        <f t="shared" si="11"/>
        <v>0</v>
      </c>
      <c r="G16" s="1447"/>
      <c r="H16" s="1136"/>
      <c r="I16" s="1365"/>
      <c r="J16" s="1136"/>
      <c r="K16" s="1365"/>
      <c r="L16" s="1136"/>
      <c r="M16" s="1365"/>
      <c r="N16" s="1136"/>
      <c r="P16" s="1154"/>
    </row>
    <row r="17" spans="1:16" ht="13.5" customHeight="1">
      <c r="A17" s="1166"/>
      <c r="B17" s="1167"/>
      <c r="C17" s="1165"/>
      <c r="D17" s="1502">
        <f>+'PI BUDGET (JAN-15)'!D20</f>
        <v>0</v>
      </c>
      <c r="E17" s="1176"/>
      <c r="F17" s="1150">
        <f t="shared" si="11"/>
        <v>0</v>
      </c>
      <c r="G17" s="1447"/>
      <c r="H17" s="1136"/>
      <c r="I17" s="1365"/>
      <c r="J17" s="1136"/>
      <c r="K17" s="1365"/>
      <c r="L17" s="1136"/>
      <c r="M17" s="1365"/>
      <c r="N17" s="1136"/>
      <c r="P17" s="1154"/>
    </row>
    <row r="18" spans="1:16" ht="13.5" customHeight="1">
      <c r="A18" s="1163"/>
      <c r="B18" s="1168" t="s">
        <v>1340</v>
      </c>
      <c r="C18" s="1165"/>
      <c r="D18" s="1502">
        <f>+'PI BUDGET (JAN-15)'!D21</f>
        <v>0</v>
      </c>
      <c r="E18" s="1176"/>
      <c r="F18" s="1150">
        <f t="shared" si="11"/>
        <v>0</v>
      </c>
      <c r="G18" s="1447"/>
      <c r="H18" s="1136"/>
      <c r="I18" s="1365"/>
      <c r="J18" s="1136"/>
      <c r="K18" s="1365"/>
      <c r="L18" s="1136"/>
      <c r="M18" s="1365"/>
      <c r="N18" s="1136"/>
      <c r="P18" s="1154"/>
    </row>
    <row r="19" spans="1:16" ht="13.5" customHeight="1">
      <c r="A19" s="1166"/>
      <c r="B19" s="1164" t="s">
        <v>1341</v>
      </c>
      <c r="C19" s="1165"/>
      <c r="D19" s="1502">
        <f>+'PI BUDGET (JAN-15)'!D22</f>
        <v>0</v>
      </c>
      <c r="E19" s="1176"/>
      <c r="F19" s="1150">
        <f t="shared" si="11"/>
        <v>0</v>
      </c>
      <c r="G19" s="1447"/>
      <c r="H19" s="1136"/>
      <c r="I19" s="1365"/>
      <c r="J19" s="1136"/>
      <c r="K19" s="1365"/>
      <c r="L19" s="1136"/>
      <c r="M19" s="1365"/>
      <c r="N19" s="1136"/>
      <c r="P19" s="1154"/>
    </row>
    <row r="20" spans="1:16" ht="13.5" customHeight="1">
      <c r="A20" s="1166" t="s">
        <v>1342</v>
      </c>
      <c r="B20" s="1169" t="s">
        <v>1343</v>
      </c>
      <c r="C20" s="1165" t="s">
        <v>643</v>
      </c>
      <c r="D20" s="1502">
        <f>+'PI BUDGET (JAN-15)'!D23</f>
        <v>0</v>
      </c>
      <c r="E20" s="1176"/>
      <c r="F20" s="1150">
        <f t="shared" si="11"/>
        <v>0</v>
      </c>
      <c r="G20" s="1447"/>
      <c r="H20" s="1136"/>
      <c r="I20" s="1365"/>
      <c r="J20" s="1136"/>
      <c r="K20" s="1365"/>
      <c r="L20" s="1136"/>
      <c r="M20" s="1365"/>
      <c r="N20" s="1136"/>
      <c r="P20" s="1154"/>
    </row>
    <row r="21" spans="1:16" ht="13.5" customHeight="1">
      <c r="A21" s="1166"/>
      <c r="B21" s="1167"/>
      <c r="C21" s="1165"/>
      <c r="D21" s="1502">
        <f>+'PI BUDGET (JAN-15)'!D24</f>
        <v>0</v>
      </c>
      <c r="E21" s="1176"/>
      <c r="F21" s="1150">
        <f t="shared" si="11"/>
        <v>0</v>
      </c>
      <c r="G21" s="1447"/>
      <c r="H21" s="1136"/>
      <c r="I21" s="1365"/>
      <c r="J21" s="1136"/>
      <c r="K21" s="1365"/>
      <c r="L21" s="1136"/>
      <c r="M21" s="1365"/>
      <c r="N21" s="1136"/>
      <c r="P21" s="1154"/>
    </row>
    <row r="22" spans="1:16" ht="13.5" customHeight="1">
      <c r="A22" s="1166" t="s">
        <v>1344</v>
      </c>
      <c r="B22" s="1167" t="s">
        <v>1345</v>
      </c>
      <c r="C22" s="1165" t="s">
        <v>643</v>
      </c>
      <c r="D22" s="1502">
        <f>+'PI BUDGET (JAN-15)'!D25</f>
        <v>151.14717508004139</v>
      </c>
      <c r="E22" s="1176">
        <v>4011.7382815651476</v>
      </c>
      <c r="F22" s="1150">
        <f t="shared" si="11"/>
        <v>606362.90841903177</v>
      </c>
      <c r="G22" s="1447">
        <f t="shared" si="5"/>
        <v>30.229435016008281</v>
      </c>
      <c r="H22" s="1136">
        <f t="shared" si="1"/>
        <v>121272.58168380636</v>
      </c>
      <c r="I22" s="1365">
        <f t="shared" si="9"/>
        <v>42.321209022411594</v>
      </c>
      <c r="J22" s="1136">
        <f t="shared" si="2"/>
        <v>169781.61435732892</v>
      </c>
      <c r="K22" s="1365">
        <f t="shared" si="10"/>
        <v>40.809737271611176</v>
      </c>
      <c r="L22" s="1136">
        <f t="shared" si="3"/>
        <v>163717.98527313859</v>
      </c>
      <c r="M22" s="1365">
        <f t="shared" si="6"/>
        <v>37.786793770010348</v>
      </c>
      <c r="N22" s="1136">
        <f t="shared" si="4"/>
        <v>151590.72710475794</v>
      </c>
      <c r="O22">
        <f t="shared" si="7"/>
        <v>151.14717508004139</v>
      </c>
      <c r="P22" s="1154">
        <f t="shared" si="8"/>
        <v>0</v>
      </c>
    </row>
    <row r="23" spans="1:16" ht="13.5" customHeight="1">
      <c r="A23" s="1166"/>
      <c r="B23" s="1167"/>
      <c r="C23" s="1165"/>
      <c r="D23" s="1502">
        <f>+'PI BUDGET (JAN-15)'!D26</f>
        <v>0</v>
      </c>
      <c r="E23" s="1176"/>
      <c r="F23" s="1150">
        <f t="shared" si="11"/>
        <v>0</v>
      </c>
      <c r="G23" s="1447"/>
      <c r="H23" s="1136"/>
      <c r="I23" s="1365"/>
      <c r="J23" s="1136"/>
      <c r="K23" s="1365"/>
      <c r="L23" s="1136"/>
      <c r="M23" s="1365"/>
      <c r="N23" s="1136"/>
      <c r="O23">
        <f t="shared" si="7"/>
        <v>0</v>
      </c>
      <c r="P23" s="1154">
        <f t="shared" si="8"/>
        <v>0</v>
      </c>
    </row>
    <row r="24" spans="1:16" ht="13.5" customHeight="1">
      <c r="A24" s="1166" t="s">
        <v>1346</v>
      </c>
      <c r="B24" s="1167" t="s">
        <v>1347</v>
      </c>
      <c r="C24" s="1165" t="s">
        <v>699</v>
      </c>
      <c r="D24" s="1502">
        <f>+'PI BUDGET (JAN-15)'!D27</f>
        <v>0</v>
      </c>
      <c r="E24" s="1176"/>
      <c r="F24" s="1150">
        <f t="shared" si="11"/>
        <v>0</v>
      </c>
      <c r="G24" s="1447"/>
      <c r="H24" s="1136"/>
      <c r="I24" s="1365"/>
      <c r="J24" s="1136"/>
      <c r="K24" s="1365"/>
      <c r="L24" s="1136"/>
      <c r="M24" s="1365"/>
      <c r="N24" s="1136"/>
      <c r="O24">
        <f t="shared" si="7"/>
        <v>0</v>
      </c>
      <c r="P24" s="1154">
        <f t="shared" si="8"/>
        <v>0</v>
      </c>
    </row>
    <row r="25" spans="1:16" ht="13.5" customHeight="1">
      <c r="A25" s="1163"/>
      <c r="B25" s="1170" t="s">
        <v>1348</v>
      </c>
      <c r="C25" s="1165"/>
      <c r="D25" s="1502">
        <f>+'PI BUDGET (JAN-15)'!D28</f>
        <v>0</v>
      </c>
      <c r="E25" s="1176"/>
      <c r="F25" s="1150">
        <f t="shared" si="11"/>
        <v>0</v>
      </c>
      <c r="G25" s="1447"/>
      <c r="H25" s="1136"/>
      <c r="I25" s="1365"/>
      <c r="J25" s="1136"/>
      <c r="K25" s="1365"/>
      <c r="L25" s="1136"/>
      <c r="M25" s="1365"/>
      <c r="N25" s="1136"/>
      <c r="O25">
        <f t="shared" si="7"/>
        <v>0</v>
      </c>
      <c r="P25" s="1154">
        <f t="shared" si="8"/>
        <v>0</v>
      </c>
    </row>
    <row r="26" spans="1:16" ht="13.5" customHeight="1">
      <c r="A26" s="1166"/>
      <c r="B26" s="1167"/>
      <c r="C26" s="1165"/>
      <c r="D26" s="1502">
        <f>+'PI BUDGET (JAN-15)'!D29</f>
        <v>0</v>
      </c>
      <c r="E26" s="1176"/>
      <c r="F26" s="1150">
        <f t="shared" si="11"/>
        <v>0</v>
      </c>
      <c r="G26" s="1447"/>
      <c r="H26" s="1136"/>
      <c r="I26" s="1365"/>
      <c r="J26" s="1136"/>
      <c r="K26" s="1365"/>
      <c r="L26" s="1136"/>
      <c r="M26" s="1365"/>
      <c r="N26" s="1136"/>
      <c r="O26">
        <f t="shared" si="7"/>
        <v>0</v>
      </c>
      <c r="P26" s="1154">
        <f t="shared" si="8"/>
        <v>0</v>
      </c>
    </row>
    <row r="27" spans="1:16" ht="13.5" customHeight="1">
      <c r="A27" s="1166">
        <v>5.9</v>
      </c>
      <c r="B27" s="1171" t="s">
        <v>1349</v>
      </c>
      <c r="C27" s="1165"/>
      <c r="D27" s="1502">
        <f>+'PI BUDGET (JAN-15)'!D30</f>
        <v>0</v>
      </c>
      <c r="E27" s="1176"/>
      <c r="F27" s="1150">
        <f t="shared" si="11"/>
        <v>0</v>
      </c>
      <c r="G27" s="1447"/>
      <c r="H27" s="1136"/>
      <c r="I27" s="1365"/>
      <c r="J27" s="1136"/>
      <c r="K27" s="1365"/>
      <c r="L27" s="1136"/>
      <c r="M27" s="1365"/>
      <c r="N27" s="1136"/>
      <c r="O27">
        <f t="shared" si="7"/>
        <v>0</v>
      </c>
      <c r="P27" s="1154">
        <f t="shared" si="8"/>
        <v>0</v>
      </c>
    </row>
    <row r="28" spans="1:16" ht="13.5" customHeight="1">
      <c r="A28" s="1166" t="s">
        <v>1350</v>
      </c>
      <c r="B28" s="1171" t="s">
        <v>1351</v>
      </c>
      <c r="C28" s="1165" t="s">
        <v>699</v>
      </c>
      <c r="D28" s="1502">
        <f>+'PI BUDGET (JAN-15)'!D31</f>
        <v>256.42</v>
      </c>
      <c r="E28" s="1176">
        <v>316.8713190802743</v>
      </c>
      <c r="F28" s="1150">
        <f t="shared" si="11"/>
        <v>81252.143638563939</v>
      </c>
      <c r="G28" s="1447">
        <f t="shared" si="5"/>
        <v>51.284000000000006</v>
      </c>
      <c r="H28" s="1136">
        <f t="shared" si="1"/>
        <v>16250.42872771279</v>
      </c>
      <c r="I28" s="1365">
        <f t="shared" si="9"/>
        <v>71.797600000000017</v>
      </c>
      <c r="J28" s="1136">
        <f t="shared" si="2"/>
        <v>22750.600218797907</v>
      </c>
      <c r="K28" s="1365">
        <f t="shared" si="10"/>
        <v>69.233400000000003</v>
      </c>
      <c r="L28" s="1136">
        <f t="shared" ref="L28:L33" si="12">+K28*E28</f>
        <v>21938.078782412264</v>
      </c>
      <c r="M28" s="1365">
        <f t="shared" si="6"/>
        <v>64.105000000000004</v>
      </c>
      <c r="N28" s="1136">
        <f t="shared" si="4"/>
        <v>20313.035909640985</v>
      </c>
      <c r="O28">
        <f t="shared" si="7"/>
        <v>256.42</v>
      </c>
      <c r="P28" s="1154">
        <f t="shared" si="8"/>
        <v>0</v>
      </c>
    </row>
    <row r="29" spans="1:16" ht="13.5" customHeight="1">
      <c r="A29" s="1166" t="s">
        <v>1352</v>
      </c>
      <c r="B29" s="1171" t="s">
        <v>1353</v>
      </c>
      <c r="C29" s="1165" t="s">
        <v>699</v>
      </c>
      <c r="D29" s="1502">
        <f>+'PI BUDGET (JAN-15)'!D32</f>
        <v>533.26</v>
      </c>
      <c r="E29" s="1176">
        <v>300</v>
      </c>
      <c r="F29" s="1150">
        <f t="shared" si="11"/>
        <v>159978</v>
      </c>
      <c r="G29" s="1447">
        <f>+D29*0.4</f>
        <v>213.304</v>
      </c>
      <c r="H29" s="1136">
        <f t="shared" si="1"/>
        <v>63991.199999999997</v>
      </c>
      <c r="I29" s="1365">
        <f>0.4*D29</f>
        <v>213.304</v>
      </c>
      <c r="J29" s="1136"/>
      <c r="K29" s="1365">
        <f>+D29*0.2</f>
        <v>106.652</v>
      </c>
      <c r="L29" s="1136">
        <f t="shared" si="12"/>
        <v>31995.599999999999</v>
      </c>
      <c r="M29" s="1365"/>
      <c r="N29" s="1136"/>
      <c r="O29">
        <f t="shared" si="7"/>
        <v>533.26</v>
      </c>
      <c r="P29" s="1154">
        <f t="shared" si="8"/>
        <v>0</v>
      </c>
    </row>
    <row r="30" spans="1:16" ht="13.5" customHeight="1">
      <c r="A30" s="1166" t="s">
        <v>1354</v>
      </c>
      <c r="B30" s="1167" t="s">
        <v>1355</v>
      </c>
      <c r="C30" s="1165" t="s">
        <v>699</v>
      </c>
      <c r="D30" s="1502">
        <f>+'PI BUDGET (JAN-15)'!D33</f>
        <v>18070.478861251628</v>
      </c>
      <c r="E30" s="1176">
        <v>300</v>
      </c>
      <c r="F30" s="1150">
        <f t="shared" si="11"/>
        <v>5421143.6583754886</v>
      </c>
      <c r="G30" s="1447">
        <f t="shared" si="5"/>
        <v>3614.0957722503258</v>
      </c>
      <c r="H30" s="1136">
        <f t="shared" si="1"/>
        <v>1084228.7316750977</v>
      </c>
      <c r="I30" s="1365">
        <f t="shared" si="9"/>
        <v>5059.7340811504564</v>
      </c>
      <c r="J30" s="1136">
        <f t="shared" si="2"/>
        <v>1517920.2243451369</v>
      </c>
      <c r="K30" s="1365">
        <f t="shared" si="10"/>
        <v>4879.0292925379399</v>
      </c>
      <c r="L30" s="1136">
        <f t="shared" si="12"/>
        <v>1463708.7877613821</v>
      </c>
      <c r="M30" s="1365">
        <f t="shared" si="6"/>
        <v>4517.6197153129069</v>
      </c>
      <c r="N30" s="1136">
        <f t="shared" si="4"/>
        <v>1355285.9145938721</v>
      </c>
      <c r="O30">
        <f t="shared" si="7"/>
        <v>18070.478861251628</v>
      </c>
      <c r="P30" s="1154">
        <f t="shared" si="8"/>
        <v>0</v>
      </c>
    </row>
    <row r="31" spans="1:16" ht="13.5" customHeight="1">
      <c r="A31" s="1166" t="s">
        <v>1356</v>
      </c>
      <c r="B31" s="1164" t="s">
        <v>1357</v>
      </c>
      <c r="C31" s="1165" t="s">
        <v>699</v>
      </c>
      <c r="D31" s="1502">
        <f>+'PI BUDGET (JAN-15)'!D34</f>
        <v>0</v>
      </c>
      <c r="E31" s="1176"/>
      <c r="F31" s="1150">
        <f t="shared" si="11"/>
        <v>0</v>
      </c>
      <c r="G31" s="1447"/>
      <c r="H31" s="1136"/>
      <c r="I31" s="1365"/>
      <c r="J31" s="1136"/>
      <c r="K31" s="1365"/>
      <c r="L31" s="1136"/>
      <c r="M31" s="1365"/>
      <c r="N31" s="1136"/>
      <c r="O31">
        <f t="shared" si="7"/>
        <v>0</v>
      </c>
      <c r="P31" s="1154">
        <f t="shared" si="8"/>
        <v>0</v>
      </c>
    </row>
    <row r="32" spans="1:16" ht="13.5" customHeight="1">
      <c r="A32" s="1166" t="s">
        <v>1358</v>
      </c>
      <c r="B32" s="1171" t="s">
        <v>1359</v>
      </c>
      <c r="C32" s="1165" t="s">
        <v>699</v>
      </c>
      <c r="D32" s="1502">
        <f>+'PI BUDGET (JAN-15)'!D35</f>
        <v>515.20000000000005</v>
      </c>
      <c r="E32" s="1176">
        <v>280.02581686163779</v>
      </c>
      <c r="F32" s="1150">
        <f t="shared" si="11"/>
        <v>144269.30084711581</v>
      </c>
      <c r="G32" s="1447">
        <f t="shared" si="5"/>
        <v>103.04000000000002</v>
      </c>
      <c r="H32" s="1136">
        <f t="shared" si="1"/>
        <v>28853.860169423166</v>
      </c>
      <c r="I32" s="1365">
        <f t="shared" si="9"/>
        <v>144.25600000000003</v>
      </c>
      <c r="J32" s="1136">
        <f t="shared" si="2"/>
        <v>40395.40423719243</v>
      </c>
      <c r="K32" s="1365">
        <f t="shared" si="10"/>
        <v>139.10400000000001</v>
      </c>
      <c r="L32" s="1136">
        <f t="shared" si="12"/>
        <v>38952.711228721266</v>
      </c>
      <c r="M32" s="1365">
        <f t="shared" si="6"/>
        <v>128.80000000000001</v>
      </c>
      <c r="N32" s="1136">
        <f t="shared" si="4"/>
        <v>36067.325211778953</v>
      </c>
      <c r="O32">
        <f t="shared" si="7"/>
        <v>515.20000000000005</v>
      </c>
      <c r="P32" s="1154">
        <f t="shared" si="8"/>
        <v>0</v>
      </c>
    </row>
    <row r="33" spans="1:16" ht="13.5" customHeight="1">
      <c r="A33" s="1166" t="s">
        <v>1360</v>
      </c>
      <c r="B33" s="1167" t="s">
        <v>1361</v>
      </c>
      <c r="C33" s="1165" t="s">
        <v>699</v>
      </c>
      <c r="D33" s="1502">
        <f>+'PI BUDGET (JAN-15)'!D36</f>
        <v>6375.2315702208916</v>
      </c>
      <c r="E33" s="1176">
        <v>365.6</v>
      </c>
      <c r="F33" s="1150">
        <f t="shared" si="11"/>
        <v>2330784.6620727582</v>
      </c>
      <c r="G33" s="1447">
        <f t="shared" si="5"/>
        <v>1275.0463140441784</v>
      </c>
      <c r="H33" s="1136">
        <f t="shared" si="1"/>
        <v>466156.93241455167</v>
      </c>
      <c r="I33" s="1365">
        <f t="shared" si="9"/>
        <v>1785.0648396618499</v>
      </c>
      <c r="J33" s="1136">
        <f t="shared" si="2"/>
        <v>652619.70538037235</v>
      </c>
      <c r="K33" s="1365">
        <f t="shared" si="10"/>
        <v>1721.3125239596409</v>
      </c>
      <c r="L33" s="1136">
        <f t="shared" si="12"/>
        <v>629311.85875964479</v>
      </c>
      <c r="M33" s="1365">
        <f t="shared" si="6"/>
        <v>1593.8078925552229</v>
      </c>
      <c r="N33" s="1136">
        <f t="shared" si="4"/>
        <v>582696.16551818955</v>
      </c>
      <c r="O33">
        <f t="shared" si="7"/>
        <v>6375.2315702208916</v>
      </c>
      <c r="P33" s="1154">
        <f t="shared" si="8"/>
        <v>0</v>
      </c>
    </row>
    <row r="34" spans="1:16" ht="13.5" customHeight="1">
      <c r="A34" s="1166" t="s">
        <v>1362</v>
      </c>
      <c r="B34" s="1171" t="s">
        <v>1363</v>
      </c>
      <c r="C34" s="1165" t="s">
        <v>699</v>
      </c>
      <c r="D34" s="1502">
        <f>+'PI BUDGET (JAN-15)'!D37</f>
        <v>0</v>
      </c>
      <c r="E34" s="1176"/>
      <c r="F34" s="1150">
        <f t="shared" si="11"/>
        <v>0</v>
      </c>
      <c r="G34" s="1447"/>
      <c r="H34" s="1136"/>
      <c r="I34" s="1365"/>
      <c r="J34" s="1136"/>
      <c r="K34" s="1365"/>
      <c r="L34" s="1136"/>
      <c r="M34" s="1365"/>
      <c r="N34" s="1136"/>
      <c r="O34">
        <f t="shared" si="7"/>
        <v>0</v>
      </c>
      <c r="P34" s="1154">
        <f t="shared" si="8"/>
        <v>0</v>
      </c>
    </row>
    <row r="35" spans="1:16" ht="13.5" customHeight="1">
      <c r="A35" s="1166" t="s">
        <v>1364</v>
      </c>
      <c r="B35" s="1171" t="s">
        <v>1365</v>
      </c>
      <c r="C35" s="1165"/>
      <c r="D35" s="1502">
        <f>+'PI BUDGET (JAN-15)'!D38</f>
        <v>0</v>
      </c>
      <c r="E35" s="1176"/>
      <c r="F35" s="1150">
        <f t="shared" si="11"/>
        <v>0</v>
      </c>
      <c r="G35" s="1447"/>
      <c r="H35" s="1136"/>
      <c r="I35" s="1365"/>
      <c r="J35" s="1136"/>
      <c r="K35" s="1365"/>
      <c r="L35" s="1136"/>
      <c r="M35" s="1365"/>
      <c r="N35" s="1136"/>
      <c r="O35">
        <f t="shared" si="7"/>
        <v>0</v>
      </c>
      <c r="P35" s="1154">
        <f t="shared" si="8"/>
        <v>0</v>
      </c>
    </row>
    <row r="36" spans="1:16" ht="13.5" customHeight="1">
      <c r="A36" s="1166" t="s">
        <v>1366</v>
      </c>
      <c r="B36" s="1171" t="s">
        <v>1367</v>
      </c>
      <c r="C36" s="1165" t="s">
        <v>1368</v>
      </c>
      <c r="D36" s="1502">
        <f>+'PI BUDGET (JAN-15)'!D39</f>
        <v>0</v>
      </c>
      <c r="E36" s="1176"/>
      <c r="F36" s="1150">
        <f t="shared" si="11"/>
        <v>0</v>
      </c>
      <c r="G36" s="1447"/>
      <c r="H36" s="1136"/>
      <c r="I36" s="1365"/>
      <c r="J36" s="1136"/>
      <c r="K36" s="1365"/>
      <c r="L36" s="1136"/>
      <c r="M36" s="1365"/>
      <c r="N36" s="1136"/>
      <c r="O36">
        <f t="shared" si="7"/>
        <v>0</v>
      </c>
      <c r="P36" s="1154">
        <f t="shared" si="8"/>
        <v>0</v>
      </c>
    </row>
    <row r="37" spans="1:16" ht="13.5" customHeight="1">
      <c r="A37" s="1166"/>
      <c r="B37" s="1171"/>
      <c r="C37" s="1165"/>
      <c r="D37" s="1502">
        <f>+'PI BUDGET (JAN-15)'!D40</f>
        <v>0</v>
      </c>
      <c r="E37" s="1176"/>
      <c r="F37" s="1150">
        <f t="shared" si="11"/>
        <v>0</v>
      </c>
      <c r="G37" s="1447"/>
      <c r="H37" s="1136"/>
      <c r="I37" s="1365"/>
      <c r="J37" s="1136"/>
      <c r="K37" s="1365"/>
      <c r="L37" s="1136"/>
      <c r="M37" s="1365"/>
      <c r="N37" s="1136"/>
      <c r="O37">
        <f t="shared" si="7"/>
        <v>0</v>
      </c>
      <c r="P37" s="1154">
        <f t="shared" si="8"/>
        <v>0</v>
      </c>
    </row>
    <row r="38" spans="1:16" ht="13.5" customHeight="1">
      <c r="A38" s="1167"/>
      <c r="B38" s="1172" t="s">
        <v>1369</v>
      </c>
      <c r="C38" s="1165"/>
      <c r="D38" s="1502">
        <f>+'PI BUDGET (JAN-15)'!D41</f>
        <v>0</v>
      </c>
      <c r="E38" s="1176"/>
      <c r="F38" s="1150">
        <f t="shared" si="11"/>
        <v>0</v>
      </c>
      <c r="G38" s="1447"/>
      <c r="H38" s="1136"/>
      <c r="I38" s="1365"/>
      <c r="J38" s="1136"/>
      <c r="K38" s="1365"/>
      <c r="L38" s="1136"/>
      <c r="M38" s="1365"/>
      <c r="N38" s="1136"/>
      <c r="O38">
        <f t="shared" si="7"/>
        <v>0</v>
      </c>
      <c r="P38" s="1154">
        <f t="shared" si="8"/>
        <v>0</v>
      </c>
    </row>
    <row r="39" spans="1:16" ht="13.5" customHeight="1">
      <c r="A39" s="1163" t="s">
        <v>1370</v>
      </c>
      <c r="B39" s="1171" t="s">
        <v>1371</v>
      </c>
      <c r="C39" s="1165" t="s">
        <v>699</v>
      </c>
      <c r="D39" s="1502">
        <f>+'PI BUDGET (JAN-15)'!D42</f>
        <v>0</v>
      </c>
      <c r="E39" s="1176"/>
      <c r="F39" s="1150">
        <f t="shared" si="11"/>
        <v>0</v>
      </c>
      <c r="G39" s="1447"/>
      <c r="H39" s="1136"/>
      <c r="I39" s="1365"/>
      <c r="J39" s="1136"/>
      <c r="K39" s="1365"/>
      <c r="L39" s="1136"/>
      <c r="M39" s="1365"/>
      <c r="N39" s="1136"/>
      <c r="P39" s="1154"/>
    </row>
    <row r="40" spans="1:16" ht="13.5" customHeight="1">
      <c r="A40" s="1166"/>
      <c r="B40" s="1171"/>
      <c r="C40" s="1165"/>
      <c r="D40" s="1502">
        <f>+'PI BUDGET (JAN-15)'!D43</f>
        <v>0</v>
      </c>
      <c r="E40" s="1176"/>
      <c r="F40" s="1150">
        <f t="shared" si="11"/>
        <v>0</v>
      </c>
      <c r="G40" s="1447"/>
      <c r="H40" s="1136"/>
      <c r="I40" s="1365"/>
      <c r="J40" s="1136"/>
      <c r="K40" s="1365"/>
      <c r="L40" s="1136"/>
      <c r="M40" s="1365"/>
      <c r="N40" s="1136"/>
      <c r="P40" s="1154"/>
    </row>
    <row r="41" spans="1:16" ht="13.5" customHeight="1">
      <c r="A41" s="1166">
        <v>5.22</v>
      </c>
      <c r="B41" s="1171" t="s">
        <v>1372</v>
      </c>
      <c r="C41" s="1165"/>
      <c r="D41" s="1502">
        <f>+'PI BUDGET (JAN-15)'!D44</f>
        <v>0</v>
      </c>
      <c r="E41" s="1176"/>
      <c r="F41" s="1150">
        <f t="shared" si="11"/>
        <v>0</v>
      </c>
      <c r="G41" s="1447"/>
      <c r="H41" s="1136"/>
      <c r="I41" s="1365"/>
      <c r="J41" s="1136"/>
      <c r="K41" s="1365"/>
      <c r="L41" s="1136"/>
      <c r="M41" s="1365"/>
      <c r="N41" s="1136"/>
      <c r="P41" s="1154"/>
    </row>
    <row r="42" spans="1:16" ht="13.5" customHeight="1">
      <c r="A42" s="1166" t="s">
        <v>1373</v>
      </c>
      <c r="B42" s="1167" t="s">
        <v>1374</v>
      </c>
      <c r="C42" s="1165" t="s">
        <v>754</v>
      </c>
      <c r="D42" s="1502">
        <f>+'PI BUDGET (JAN-15)'!D45</f>
        <v>96649</v>
      </c>
      <c r="E42" s="1176">
        <v>81.207486889874957</v>
      </c>
      <c r="F42" s="1150">
        <f t="shared" si="11"/>
        <v>7848622.4004195249</v>
      </c>
      <c r="G42" s="1447">
        <f t="shared" si="5"/>
        <v>19329.8</v>
      </c>
      <c r="H42" s="1136">
        <f t="shared" si="1"/>
        <v>1569724.4800839049</v>
      </c>
      <c r="I42" s="1365">
        <f t="shared" si="9"/>
        <v>27061.72</v>
      </c>
      <c r="J42" s="1136">
        <f t="shared" si="2"/>
        <v>2197614.2721174671</v>
      </c>
      <c r="K42" s="1365">
        <f t="shared" si="10"/>
        <v>26095.230000000003</v>
      </c>
      <c r="L42" s="1136">
        <f>+K42*E42</f>
        <v>2119128.0481132721</v>
      </c>
      <c r="M42" s="1365">
        <f t="shared" si="6"/>
        <v>24162.25</v>
      </c>
      <c r="N42" s="1136">
        <f t="shared" si="4"/>
        <v>1962155.6001048812</v>
      </c>
      <c r="O42">
        <f t="shared" si="7"/>
        <v>96649</v>
      </c>
      <c r="P42" s="1154">
        <f t="shared" si="8"/>
        <v>0</v>
      </c>
    </row>
    <row r="43" spans="1:16" ht="13.5" customHeight="1">
      <c r="A43" s="1166"/>
      <c r="B43" s="1167"/>
      <c r="C43" s="1165"/>
      <c r="D43" s="1502">
        <f>+'PI BUDGET (JAN-15)'!D46</f>
        <v>0</v>
      </c>
      <c r="E43" s="1176"/>
      <c r="F43" s="1150">
        <f t="shared" si="11"/>
        <v>0</v>
      </c>
      <c r="G43" s="1447"/>
      <c r="H43" s="1136"/>
      <c r="I43" s="1365"/>
      <c r="J43" s="1136"/>
      <c r="K43" s="1365"/>
      <c r="L43" s="1136"/>
      <c r="M43" s="1365"/>
      <c r="N43" s="1136"/>
      <c r="O43">
        <f t="shared" si="7"/>
        <v>0</v>
      </c>
      <c r="P43" s="1154">
        <f t="shared" si="8"/>
        <v>0</v>
      </c>
    </row>
    <row r="44" spans="1:16" ht="13.5" customHeight="1">
      <c r="A44" s="1166" t="s">
        <v>1375</v>
      </c>
      <c r="B44" s="1171" t="s">
        <v>1376</v>
      </c>
      <c r="C44" s="1165"/>
      <c r="D44" s="1502">
        <f>+'PI BUDGET (JAN-15)'!D47</f>
        <v>0</v>
      </c>
      <c r="E44" s="1176"/>
      <c r="F44" s="1150">
        <f t="shared" si="11"/>
        <v>0</v>
      </c>
      <c r="G44" s="1447"/>
      <c r="H44" s="1136"/>
      <c r="I44" s="1365"/>
      <c r="J44" s="1136"/>
      <c r="K44" s="1365"/>
      <c r="L44" s="1136"/>
      <c r="M44" s="1365"/>
      <c r="N44" s="1136"/>
      <c r="O44">
        <f t="shared" si="7"/>
        <v>0</v>
      </c>
      <c r="P44" s="1154">
        <f t="shared" si="8"/>
        <v>0</v>
      </c>
    </row>
    <row r="45" spans="1:16" ht="13.5" customHeight="1">
      <c r="A45" s="1166" t="s">
        <v>1377</v>
      </c>
      <c r="B45" s="1167" t="s">
        <v>1374</v>
      </c>
      <c r="C45" s="1165" t="s">
        <v>754</v>
      </c>
      <c r="D45" s="1502">
        <f>+'PI BUDGET (JAN-15)'!D48</f>
        <v>540786.05000000005</v>
      </c>
      <c r="E45" s="1176">
        <v>81.207486889874957</v>
      </c>
      <c r="F45" s="1150">
        <f>+E45*D45</f>
        <v>43915876.065602265</v>
      </c>
      <c r="G45" s="1447">
        <f t="shared" si="5"/>
        <v>108157.21000000002</v>
      </c>
      <c r="H45" s="1136">
        <f t="shared" si="1"/>
        <v>8783175.2131204549</v>
      </c>
      <c r="I45" s="1365">
        <f t="shared" si="9"/>
        <v>151420.09400000004</v>
      </c>
      <c r="J45" s="1136">
        <f t="shared" si="2"/>
        <v>12296445.298368637</v>
      </c>
      <c r="K45" s="1365">
        <f t="shared" si="10"/>
        <v>146012.23350000003</v>
      </c>
      <c r="L45" s="1136">
        <f t="shared" ref="L45:L57" si="13">+K45*E45</f>
        <v>11857286.537712613</v>
      </c>
      <c r="M45" s="1365">
        <f t="shared" si="6"/>
        <v>135196.51250000001</v>
      </c>
      <c r="N45" s="1136">
        <f t="shared" si="4"/>
        <v>10978969.016400566</v>
      </c>
      <c r="O45">
        <f t="shared" si="7"/>
        <v>540786.05000000005</v>
      </c>
      <c r="P45" s="1154">
        <f t="shared" si="8"/>
        <v>0</v>
      </c>
    </row>
    <row r="46" spans="1:16" ht="13.5" customHeight="1">
      <c r="A46" s="1166"/>
      <c r="B46" s="1167"/>
      <c r="C46" s="1165"/>
      <c r="D46" s="1502">
        <f>+'PI BUDGET (JAN-15)'!D49</f>
        <v>0</v>
      </c>
      <c r="E46" s="1176"/>
      <c r="F46" s="1150">
        <f t="shared" si="11"/>
        <v>0</v>
      </c>
      <c r="G46" s="1447"/>
      <c r="H46" s="1136"/>
      <c r="I46" s="1365"/>
      <c r="J46" s="1136"/>
      <c r="K46" s="1365"/>
      <c r="L46" s="1136"/>
      <c r="M46" s="1365"/>
      <c r="N46" s="1136"/>
      <c r="O46">
        <f t="shared" si="7"/>
        <v>0</v>
      </c>
      <c r="P46" s="1154">
        <f t="shared" si="8"/>
        <v>0</v>
      </c>
    </row>
    <row r="47" spans="1:16" ht="13.5" customHeight="1">
      <c r="A47" s="1173" t="s">
        <v>1378</v>
      </c>
      <c r="B47" s="1171" t="s">
        <v>1379</v>
      </c>
      <c r="C47" s="1165"/>
      <c r="D47" s="1502"/>
      <c r="E47" s="1176"/>
      <c r="F47" s="1150"/>
      <c r="G47" s="1447"/>
      <c r="H47" s="1136"/>
      <c r="I47" s="1365"/>
      <c r="J47" s="1136"/>
      <c r="K47" s="1365"/>
      <c r="L47" s="1136"/>
      <c r="M47" s="1365"/>
      <c r="N47" s="1136"/>
      <c r="O47">
        <f t="shared" si="7"/>
        <v>0</v>
      </c>
      <c r="P47" s="1154">
        <f t="shared" si="8"/>
        <v>0</v>
      </c>
    </row>
    <row r="48" spans="1:16" ht="13.5" customHeight="1">
      <c r="A48" s="1174" t="s">
        <v>1380</v>
      </c>
      <c r="B48" s="1171" t="s">
        <v>1381</v>
      </c>
      <c r="C48" s="1165" t="s">
        <v>1382</v>
      </c>
      <c r="D48" s="1502"/>
      <c r="E48" s="1176"/>
      <c r="F48" s="1150"/>
      <c r="G48" s="1447"/>
      <c r="H48" s="1136"/>
      <c r="I48" s="1365"/>
      <c r="J48" s="1136"/>
      <c r="K48" s="1365"/>
      <c r="L48" s="1136"/>
      <c r="M48" s="1365"/>
      <c r="N48" s="1136"/>
      <c r="O48">
        <f t="shared" si="7"/>
        <v>0</v>
      </c>
      <c r="P48" s="1154">
        <f t="shared" si="8"/>
        <v>0</v>
      </c>
    </row>
    <row r="49" spans="1:16" ht="13.5" customHeight="1">
      <c r="A49" s="1163"/>
      <c r="B49" s="1171"/>
      <c r="C49" s="1165"/>
      <c r="D49" s="1502"/>
      <c r="E49" s="1176"/>
      <c r="F49" s="1150"/>
      <c r="G49" s="1447"/>
      <c r="H49" s="1136"/>
      <c r="I49" s="1365"/>
      <c r="J49" s="1136"/>
      <c r="K49" s="1365"/>
      <c r="L49" s="1136"/>
      <c r="M49" s="1365"/>
      <c r="N49" s="1136"/>
      <c r="O49">
        <f t="shared" si="7"/>
        <v>0</v>
      </c>
      <c r="P49" s="1154">
        <f t="shared" si="8"/>
        <v>0</v>
      </c>
    </row>
    <row r="50" spans="1:16" ht="13.5" customHeight="1">
      <c r="A50" s="1174" t="s">
        <v>1383</v>
      </c>
      <c r="B50" s="1172" t="s">
        <v>1384</v>
      </c>
      <c r="C50" s="1165" t="s">
        <v>1382</v>
      </c>
      <c r="D50" s="1502"/>
      <c r="E50" s="1176"/>
      <c r="F50" s="1150"/>
      <c r="G50" s="1447"/>
      <c r="H50" s="1136"/>
      <c r="I50" s="1365"/>
      <c r="J50" s="1136"/>
      <c r="K50" s="1365"/>
      <c r="L50" s="1136"/>
      <c r="M50" s="1365"/>
      <c r="N50" s="1136"/>
      <c r="O50">
        <f t="shared" si="7"/>
        <v>0</v>
      </c>
      <c r="P50" s="1154">
        <f t="shared" si="8"/>
        <v>0</v>
      </c>
    </row>
    <row r="51" spans="1:16" ht="13.5" customHeight="1">
      <c r="A51" s="1175"/>
      <c r="B51" s="1172"/>
      <c r="C51" s="1165"/>
      <c r="D51" s="1502"/>
      <c r="E51" s="1176"/>
      <c r="F51" s="1150"/>
      <c r="G51" s="1447"/>
      <c r="H51" s="1136"/>
      <c r="I51" s="1365"/>
      <c r="J51" s="1136"/>
      <c r="K51" s="1365"/>
      <c r="L51" s="1136"/>
      <c r="M51" s="1365"/>
      <c r="N51" s="1136"/>
      <c r="O51">
        <f t="shared" si="7"/>
        <v>0</v>
      </c>
      <c r="P51" s="1154">
        <f t="shared" si="8"/>
        <v>0</v>
      </c>
    </row>
    <row r="52" spans="1:16" ht="13.5" customHeight="1">
      <c r="A52" s="1166">
        <v>5.34</v>
      </c>
      <c r="B52" s="1167" t="s">
        <v>1385</v>
      </c>
      <c r="C52" s="1165"/>
      <c r="D52" s="1502"/>
      <c r="E52" s="1176"/>
      <c r="F52" s="1150"/>
      <c r="G52" s="1447"/>
      <c r="H52" s="1136"/>
      <c r="I52" s="1365"/>
      <c r="J52" s="1136"/>
      <c r="K52" s="1365"/>
      <c r="L52" s="1136"/>
      <c r="M52" s="1365"/>
      <c r="N52" s="1136"/>
      <c r="O52">
        <f t="shared" si="7"/>
        <v>0</v>
      </c>
      <c r="P52" s="1154">
        <f t="shared" si="8"/>
        <v>0</v>
      </c>
    </row>
    <row r="53" spans="1:16" ht="13.5" customHeight="1">
      <c r="A53" s="1166" t="s">
        <v>1386</v>
      </c>
      <c r="B53" s="1167" t="s">
        <v>1387</v>
      </c>
      <c r="C53" s="1165" t="s">
        <v>773</v>
      </c>
      <c r="D53" s="1502">
        <f>+'PI BUDGET (JAN-15)'!D56</f>
        <v>739.67820936278554</v>
      </c>
      <c r="E53" s="1176">
        <v>751.6482452601856</v>
      </c>
      <c r="F53" s="1150">
        <f t="shared" si="11"/>
        <v>555977.82812473399</v>
      </c>
      <c r="G53" s="1447">
        <f t="shared" si="5"/>
        <v>147.93564187255711</v>
      </c>
      <c r="H53" s="1136">
        <f t="shared" si="1"/>
        <v>111195.56562494679</v>
      </c>
      <c r="I53" s="1365">
        <f t="shared" si="9"/>
        <v>207.10989862157996</v>
      </c>
      <c r="J53" s="1136">
        <f t="shared" si="2"/>
        <v>155673.79187492552</v>
      </c>
      <c r="K53" s="1365">
        <f t="shared" si="10"/>
        <v>199.71311652795211</v>
      </c>
      <c r="L53" s="1136">
        <f t="shared" si="13"/>
        <v>150114.01359367819</v>
      </c>
      <c r="M53" s="1365">
        <f t="shared" si="6"/>
        <v>184.91955234069638</v>
      </c>
      <c r="N53" s="1136">
        <f t="shared" si="4"/>
        <v>138994.4570311835</v>
      </c>
      <c r="O53">
        <f t="shared" si="7"/>
        <v>739.67820936278554</v>
      </c>
      <c r="P53" s="1154">
        <f t="shared" si="8"/>
        <v>0</v>
      </c>
    </row>
    <row r="54" spans="1:16" ht="13.5" customHeight="1">
      <c r="A54" s="1166"/>
      <c r="B54" s="1167"/>
      <c r="C54" s="1165"/>
      <c r="D54" s="1502"/>
      <c r="E54" s="1176"/>
      <c r="F54" s="1150"/>
      <c r="G54" s="1447"/>
      <c r="H54" s="1136"/>
      <c r="I54" s="1365"/>
      <c r="J54" s="1136"/>
      <c r="K54" s="1365"/>
      <c r="L54" s="1136"/>
      <c r="M54" s="1365"/>
      <c r="N54" s="1136"/>
      <c r="O54">
        <f t="shared" si="7"/>
        <v>0</v>
      </c>
      <c r="P54" s="1154">
        <f t="shared" si="8"/>
        <v>0</v>
      </c>
    </row>
    <row r="55" spans="1:16" ht="13.5" customHeight="1">
      <c r="A55" s="1166">
        <v>5.37</v>
      </c>
      <c r="B55" s="1167" t="s">
        <v>1388</v>
      </c>
      <c r="C55" s="1165"/>
      <c r="D55" s="1502"/>
      <c r="E55" s="1176"/>
      <c r="F55" s="1150"/>
      <c r="G55" s="1447"/>
      <c r="H55" s="1136"/>
      <c r="I55" s="1365"/>
      <c r="J55" s="1136"/>
      <c r="K55" s="1365"/>
      <c r="L55" s="1136"/>
      <c r="M55" s="1365"/>
      <c r="N55" s="1136"/>
      <c r="O55">
        <f t="shared" si="7"/>
        <v>0</v>
      </c>
      <c r="P55" s="1154">
        <f t="shared" si="8"/>
        <v>0</v>
      </c>
    </row>
    <row r="56" spans="1:16" ht="13.5" customHeight="1">
      <c r="A56" s="1166" t="s">
        <v>1389</v>
      </c>
      <c r="B56" s="1164" t="s">
        <v>1390</v>
      </c>
      <c r="C56" s="1165" t="s">
        <v>643</v>
      </c>
      <c r="D56" s="1502">
        <f>+'PI BUDGET (JAN-15)'!D59</f>
        <v>1075.105</v>
      </c>
      <c r="E56" s="1176">
        <v>6296.0120371117382</v>
      </c>
      <c r="F56" s="1150">
        <f t="shared" si="11"/>
        <v>6768874.0211590156</v>
      </c>
      <c r="G56" s="1447">
        <f t="shared" si="5"/>
        <v>215.02100000000002</v>
      </c>
      <c r="H56" s="1136">
        <f t="shared" si="1"/>
        <v>1353774.8042318032</v>
      </c>
      <c r="I56" s="1365">
        <f t="shared" si="9"/>
        <v>301.02940000000001</v>
      </c>
      <c r="J56" s="1136">
        <f t="shared" si="2"/>
        <v>1895284.7259245242</v>
      </c>
      <c r="K56" s="1365">
        <f t="shared" si="10"/>
        <v>290.27835000000005</v>
      </c>
      <c r="L56" s="1136">
        <f t="shared" si="13"/>
        <v>1827595.9857129345</v>
      </c>
      <c r="M56" s="1365">
        <f t="shared" si="6"/>
        <v>268.77625</v>
      </c>
      <c r="N56" s="1136">
        <f t="shared" si="4"/>
        <v>1692218.5052897539</v>
      </c>
      <c r="O56">
        <f t="shared" si="7"/>
        <v>1075.105</v>
      </c>
      <c r="P56" s="1154">
        <f t="shared" si="8"/>
        <v>0</v>
      </c>
    </row>
    <row r="57" spans="1:16" ht="13.5" customHeight="1">
      <c r="A57" s="1166" t="s">
        <v>1391</v>
      </c>
      <c r="B57" s="1164" t="s">
        <v>1392</v>
      </c>
      <c r="C57" s="1165" t="s">
        <v>643</v>
      </c>
      <c r="D57" s="1502">
        <f>+'PI BUDGET (JAN-15)'!D60</f>
        <v>2635.4740752742155</v>
      </c>
      <c r="E57" s="1176">
        <v>6296.0120371117382</v>
      </c>
      <c r="F57" s="1150">
        <f t="shared" si="11"/>
        <v>16592976.501422388</v>
      </c>
      <c r="G57" s="1447">
        <f t="shared" si="5"/>
        <v>527.09481505484314</v>
      </c>
      <c r="H57" s="1136">
        <f t="shared" si="1"/>
        <v>3318595.3002844779</v>
      </c>
      <c r="I57" s="1365">
        <f t="shared" si="9"/>
        <v>737.93274107678042</v>
      </c>
      <c r="J57" s="1136">
        <f t="shared" si="2"/>
        <v>4646033.4203982688</v>
      </c>
      <c r="K57" s="1365">
        <f t="shared" si="10"/>
        <v>711.57800032403827</v>
      </c>
      <c r="L57" s="1136">
        <f t="shared" si="13"/>
        <v>4480103.6553840451</v>
      </c>
      <c r="M57" s="1365">
        <f t="shared" si="6"/>
        <v>658.86851881855387</v>
      </c>
      <c r="N57" s="1136">
        <f t="shared" si="4"/>
        <v>4148244.1253555971</v>
      </c>
      <c r="O57">
        <f t="shared" si="7"/>
        <v>2635.4740752742155</v>
      </c>
      <c r="P57" s="1154">
        <f t="shared" si="8"/>
        <v>0</v>
      </c>
    </row>
    <row r="58" spans="1:16" ht="13.5" customHeight="1">
      <c r="A58" s="1166"/>
      <c r="B58" s="1167"/>
      <c r="C58" s="1165"/>
      <c r="D58" s="1734">
        <f>+'PI BUDGET (JAN-15)'!D61</f>
        <v>0</v>
      </c>
      <c r="E58" s="1176"/>
      <c r="F58" s="1150">
        <f t="shared" si="11"/>
        <v>0</v>
      </c>
      <c r="G58" s="1447"/>
      <c r="H58" s="1136"/>
      <c r="I58" s="1365"/>
      <c r="J58" s="1136"/>
      <c r="K58" s="1365"/>
      <c r="L58" s="1136"/>
      <c r="M58" s="1365"/>
      <c r="N58" s="1136"/>
      <c r="O58">
        <f t="shared" si="7"/>
        <v>0</v>
      </c>
      <c r="P58" s="1154">
        <f t="shared" si="8"/>
        <v>0</v>
      </c>
    </row>
    <row r="59" spans="1:16" ht="13.5" customHeight="1">
      <c r="A59" s="1166">
        <v>5.38</v>
      </c>
      <c r="B59" s="1172" t="s">
        <v>1393</v>
      </c>
      <c r="C59" s="1165" t="s">
        <v>643</v>
      </c>
      <c r="D59" s="1734">
        <f>+'PI BUDGET (JAN-15)'!D62</f>
        <v>0</v>
      </c>
      <c r="E59" s="1176"/>
      <c r="F59" s="1150">
        <f t="shared" si="11"/>
        <v>0</v>
      </c>
      <c r="G59" s="1447"/>
      <c r="H59" s="1136"/>
      <c r="I59" s="1365"/>
      <c r="J59" s="1136"/>
      <c r="K59" s="1365"/>
      <c r="L59" s="1136"/>
      <c r="M59" s="1365"/>
      <c r="N59" s="1136"/>
      <c r="O59">
        <f t="shared" si="7"/>
        <v>0</v>
      </c>
      <c r="P59" s="1154">
        <f t="shared" si="8"/>
        <v>0</v>
      </c>
    </row>
    <row r="60" spans="1:16" ht="13.5" customHeight="1">
      <c r="A60" s="1166"/>
      <c r="B60" s="1172"/>
      <c r="C60" s="1165"/>
      <c r="D60" s="1734">
        <f>+'PI BUDGET (JAN-15)'!D63</f>
        <v>0</v>
      </c>
      <c r="E60" s="1176"/>
      <c r="F60" s="1150">
        <f t="shared" si="11"/>
        <v>0</v>
      </c>
      <c r="G60" s="1447"/>
      <c r="H60" s="1136"/>
      <c r="I60" s="1365"/>
      <c r="J60" s="1136"/>
      <c r="K60" s="1365"/>
      <c r="L60" s="1136"/>
      <c r="M60" s="1365"/>
      <c r="N60" s="1136"/>
      <c r="O60">
        <f t="shared" si="7"/>
        <v>0</v>
      </c>
      <c r="P60" s="1154">
        <f t="shared" si="8"/>
        <v>0</v>
      </c>
    </row>
    <row r="61" spans="1:16" ht="13.5" customHeight="1">
      <c r="A61" s="1166" t="s">
        <v>1394</v>
      </c>
      <c r="B61" s="1171" t="s">
        <v>1395</v>
      </c>
      <c r="C61" s="1165" t="s">
        <v>1382</v>
      </c>
      <c r="D61" s="1734">
        <f>+'PI BUDGET (JAN-15)'!D64</f>
        <v>0</v>
      </c>
      <c r="E61" s="1176"/>
      <c r="F61" s="1150">
        <f t="shared" si="11"/>
        <v>0</v>
      </c>
      <c r="G61" s="1447"/>
      <c r="H61" s="1136"/>
      <c r="I61" s="1365"/>
      <c r="J61" s="1136"/>
      <c r="K61" s="1365"/>
      <c r="L61" s="1136"/>
      <c r="M61" s="1365"/>
      <c r="N61" s="1136"/>
      <c r="O61">
        <f t="shared" si="7"/>
        <v>0</v>
      </c>
      <c r="P61" s="1154">
        <f t="shared" si="8"/>
        <v>0</v>
      </c>
    </row>
    <row r="62" spans="1:16" ht="33" customHeight="1">
      <c r="A62" s="1797" t="s">
        <v>1572</v>
      </c>
      <c r="B62" s="1796" t="s">
        <v>1573</v>
      </c>
      <c r="C62" s="1732" t="s">
        <v>773</v>
      </c>
      <c r="D62" s="1734">
        <f>+'PI BUDGET (JAN-15)'!D65</f>
        <v>350.77599999999995</v>
      </c>
      <c r="E62" s="1790">
        <v>6649</v>
      </c>
      <c r="F62" s="1150">
        <f t="shared" si="11"/>
        <v>2332309.6239999998</v>
      </c>
      <c r="G62" s="1800"/>
      <c r="H62" s="1626"/>
      <c r="I62" s="1649"/>
      <c r="J62" s="1626"/>
      <c r="K62" s="1649">
        <f>+D62*0.65</f>
        <v>228.00439999999998</v>
      </c>
      <c r="L62" s="1136">
        <f t="shared" ref="L62" si="14">+K62*E62</f>
        <v>1516001.2555999998</v>
      </c>
      <c r="M62" s="1649">
        <f>+D62*0.35</f>
        <v>122.77159999999998</v>
      </c>
      <c r="N62" s="1136">
        <f t="shared" ref="N62" si="15">+M62*E62</f>
        <v>816308.3683999998</v>
      </c>
      <c r="P62" s="1154"/>
    </row>
    <row r="63" spans="1:16" ht="13.5" customHeight="1">
      <c r="A63" s="53"/>
      <c r="B63" s="5"/>
      <c r="C63" s="6"/>
      <c r="D63" s="25"/>
      <c r="E63" s="1146"/>
      <c r="F63" s="1189">
        <f>SUMPRODUCT(D6:D62,E6:E62)</f>
        <v>87382002.899123251</v>
      </c>
      <c r="G63" s="1447"/>
      <c r="H63" s="1137">
        <f>SUM(H6:H62)</f>
        <v>17041934.255024649</v>
      </c>
      <c r="I63" s="1365"/>
      <c r="J63" s="1137">
        <f>SUM(J6:J62)</f>
        <v>23769120.277034514</v>
      </c>
      <c r="K63" s="1365"/>
      <c r="L63" s="1137">
        <f>SUM(L6:L62)</f>
        <v>24468219.979883276</v>
      </c>
      <c r="M63" s="1365"/>
      <c r="N63" s="1137">
        <f>SUM(N6:N62)</f>
        <v>22038737.187180813</v>
      </c>
      <c r="O63">
        <f t="shared" si="7"/>
        <v>0</v>
      </c>
      <c r="P63" s="1154">
        <f t="shared" si="8"/>
        <v>0</v>
      </c>
    </row>
    <row r="64" spans="1:16" ht="13.5" customHeight="1">
      <c r="A64" s="39"/>
      <c r="B64" s="38"/>
      <c r="C64" s="1145"/>
      <c r="D64" s="25"/>
      <c r="E64" s="1146"/>
      <c r="F64" s="1146"/>
      <c r="G64" s="1447"/>
      <c r="H64" s="1136"/>
      <c r="I64" s="1365"/>
      <c r="J64" s="1136"/>
      <c r="K64" s="1365"/>
      <c r="L64" s="1136"/>
      <c r="M64" s="1365"/>
      <c r="N64" s="1136"/>
    </row>
    <row r="65" spans="1:15" ht="13.5" customHeight="1">
      <c r="A65" s="19"/>
      <c r="B65" s="20"/>
      <c r="C65" s="21"/>
      <c r="D65" s="52"/>
      <c r="E65" s="22"/>
      <c r="F65" s="1151">
        <f>+SUM(F6:F62)</f>
        <v>87382002.899123251</v>
      </c>
      <c r="G65" s="1447"/>
      <c r="H65" s="1151">
        <f>+SUM(H6:H62)</f>
        <v>17041934.255024649</v>
      </c>
      <c r="I65" s="1365"/>
      <c r="J65" s="1151">
        <f>+SUM(J6:J62)</f>
        <v>23769120.277034514</v>
      </c>
      <c r="K65" s="1365"/>
      <c r="L65" s="1151">
        <f>+SUM(L6:L62)</f>
        <v>24468219.979883276</v>
      </c>
      <c r="M65" s="1365"/>
      <c r="N65" s="1151">
        <f>+SUM(N6:N62)</f>
        <v>22038737.187180813</v>
      </c>
      <c r="O65" s="1154">
        <f>SUM(H65:N65)</f>
        <v>87318011.699123248</v>
      </c>
    </row>
    <row r="70" spans="1:15">
      <c r="F70" s="1493"/>
    </row>
    <row r="72" spans="1:15">
      <c r="G72" s="1493"/>
    </row>
  </sheetData>
  <mergeCells count="6">
    <mergeCell ref="M3:N3"/>
    <mergeCell ref="A2:F2"/>
    <mergeCell ref="D3:F3"/>
    <mergeCell ref="G3:H3"/>
    <mergeCell ref="I3:J3"/>
    <mergeCell ref="K3:L3"/>
  </mergeCells>
  <conditionalFormatting sqref="H4 J4 L4 N4 E4:F4 E63:F65 H65 F5:F62 J65 L65 N65">
    <cfRule type="cellIs" dxfId="5" priority="11" stopIfTrue="1" operator="notEqual">
      <formula>#REF!</formula>
    </cfRule>
  </conditionalFormatting>
  <conditionalFormatting sqref="B47:B49 B15 B22 B43 A36:B36 A31:B31 A6:B6">
    <cfRule type="cellIs" dxfId="4" priority="5" stopIfTrue="1" operator="equal">
      <formula>0</formula>
    </cfRule>
  </conditionalFormatting>
  <pageMargins left="0.7" right="0.7" top="0.75" bottom="0.75" header="0.3" footer="0.3"/>
  <pageSetup orientation="portrait" verticalDpi="1200" r:id="rId1"/>
</worksheet>
</file>

<file path=xl/worksheets/sheet17.xml><?xml version="1.0" encoding="utf-8"?>
<worksheet xmlns="http://schemas.openxmlformats.org/spreadsheetml/2006/main" xmlns:r="http://schemas.openxmlformats.org/officeDocument/2006/relationships">
  <sheetPr codeName="Sheet14">
    <tabColor rgb="FF00B050"/>
    <pageSetUpPr fitToPage="1"/>
  </sheetPr>
  <dimension ref="A1:BS49"/>
  <sheetViews>
    <sheetView topLeftCell="A40" zoomScaleSheetLayoutView="100" workbookViewId="0">
      <selection activeCell="G51" sqref="G51"/>
    </sheetView>
  </sheetViews>
  <sheetFormatPr defaultRowHeight="12.75"/>
  <cols>
    <col min="1" max="1" width="6.5703125" style="76" customWidth="1"/>
    <col min="2" max="2" width="43.28515625" style="76" customWidth="1"/>
    <col min="3" max="3" width="7.5703125" style="76" customWidth="1"/>
    <col min="4" max="4" width="10.5703125" style="76" customWidth="1"/>
    <col min="5" max="5" width="14" style="76" customWidth="1"/>
    <col min="6" max="6" width="9.42578125" style="76" customWidth="1"/>
    <col min="7" max="7" width="13.7109375" style="76" customWidth="1"/>
    <col min="8" max="8" width="13.28515625" style="76" customWidth="1"/>
    <col min="9" max="9" width="9.140625" style="76"/>
    <col min="10" max="71" width="9.140625" style="77"/>
    <col min="72" max="16384" width="9.140625" style="76"/>
  </cols>
  <sheetData>
    <row r="1" spans="1:71">
      <c r="A1" s="2090" t="s">
        <v>439</v>
      </c>
      <c r="B1" s="2090"/>
      <c r="C1" s="2090"/>
      <c r="D1" s="2090"/>
      <c r="E1" s="2090"/>
      <c r="F1" s="2090"/>
      <c r="G1" s="2090"/>
      <c r="H1" s="2090"/>
    </row>
    <row r="2" spans="1:71">
      <c r="A2" s="2091" t="s">
        <v>440</v>
      </c>
      <c r="B2" s="2091"/>
      <c r="C2" s="2091"/>
      <c r="D2" s="2091"/>
      <c r="E2" s="2091"/>
      <c r="F2" s="2091"/>
      <c r="G2" s="2091"/>
      <c r="H2" s="2091"/>
    </row>
    <row r="3" spans="1:71">
      <c r="A3" s="78"/>
      <c r="B3" s="78"/>
      <c r="C3" s="78"/>
      <c r="E3" s="78"/>
      <c r="F3" s="78"/>
      <c r="G3" s="78"/>
      <c r="H3" s="79"/>
    </row>
    <row r="4" spans="1:71" ht="15.75">
      <c r="A4" s="2092" t="s">
        <v>2482</v>
      </c>
      <c r="B4" s="2092"/>
      <c r="C4" s="2092"/>
      <c r="D4" s="2092"/>
      <c r="E4" s="2092"/>
      <c r="F4" s="2092"/>
      <c r="G4" s="2092"/>
      <c r="H4" s="2092"/>
    </row>
    <row r="5" spans="1:71">
      <c r="A5" s="78"/>
      <c r="B5" s="78"/>
      <c r="C5" s="78"/>
      <c r="E5" s="78"/>
      <c r="F5" s="78"/>
      <c r="G5" s="78"/>
      <c r="H5" s="78"/>
    </row>
    <row r="6" spans="1:71">
      <c r="A6" s="2093" t="s">
        <v>1450</v>
      </c>
      <c r="B6" s="2093"/>
      <c r="C6" s="78"/>
      <c r="E6" s="78"/>
      <c r="F6" s="78"/>
      <c r="G6" s="78"/>
      <c r="H6" s="78"/>
    </row>
    <row r="7" spans="1:71">
      <c r="A7" s="2093" t="s">
        <v>1451</v>
      </c>
      <c r="B7" s="2093"/>
      <c r="C7" s="80"/>
      <c r="E7" s="78"/>
      <c r="F7" s="78"/>
      <c r="G7" s="78"/>
      <c r="H7" s="78"/>
    </row>
    <row r="8" spans="1:71">
      <c r="A8" s="80"/>
      <c r="B8" s="80"/>
      <c r="C8" s="80"/>
      <c r="E8" s="78"/>
      <c r="F8" s="78"/>
      <c r="G8" s="78"/>
      <c r="H8" s="78"/>
    </row>
    <row r="9" spans="1:71" s="82" customFormat="1" ht="32.25" customHeight="1">
      <c r="A9" s="81" t="s">
        <v>441</v>
      </c>
      <c r="B9" s="81" t="s">
        <v>442</v>
      </c>
      <c r="C9" s="81" t="s">
        <v>443</v>
      </c>
      <c r="D9" s="81" t="s">
        <v>1990</v>
      </c>
      <c r="E9" s="1390" t="s">
        <v>1991</v>
      </c>
      <c r="F9" s="81" t="s">
        <v>444</v>
      </c>
      <c r="G9" s="81" t="s">
        <v>436</v>
      </c>
      <c r="H9" s="81" t="s">
        <v>445</v>
      </c>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row>
    <row r="10" spans="1:71" ht="20.100000000000001" customHeight="1">
      <c r="A10" s="84">
        <v>1</v>
      </c>
      <c r="B10" s="1192" t="s">
        <v>1415</v>
      </c>
      <c r="C10" s="1193" t="s">
        <v>119</v>
      </c>
      <c r="D10" s="88">
        <v>200</v>
      </c>
      <c r="E10" s="1194" t="s">
        <v>1416</v>
      </c>
      <c r="F10" s="1195">
        <v>9</v>
      </c>
      <c r="G10" s="87">
        <f>E10*F10</f>
        <v>450</v>
      </c>
      <c r="H10" s="84"/>
    </row>
    <row r="11" spans="1:71" ht="20.100000000000001" customHeight="1">
      <c r="A11" s="84">
        <v>2</v>
      </c>
      <c r="B11" s="1192" t="s">
        <v>446</v>
      </c>
      <c r="C11" s="1193" t="s">
        <v>119</v>
      </c>
      <c r="D11" s="88">
        <v>1500</v>
      </c>
      <c r="E11" s="1194">
        <v>1000</v>
      </c>
      <c r="F11" s="1195">
        <v>7.5</v>
      </c>
      <c r="G11" s="87">
        <f t="shared" ref="G11:G31" si="0">E11*F11</f>
        <v>7500</v>
      </c>
      <c r="H11" s="84"/>
    </row>
    <row r="12" spans="1:71" ht="20.100000000000001" customHeight="1">
      <c r="A12" s="84">
        <v>3</v>
      </c>
      <c r="B12" s="1192" t="s">
        <v>447</v>
      </c>
      <c r="C12" s="1193" t="s">
        <v>119</v>
      </c>
      <c r="D12" s="88">
        <v>2000</v>
      </c>
      <c r="E12" s="1194">
        <v>500</v>
      </c>
      <c r="F12" s="1195">
        <v>11.25</v>
      </c>
      <c r="G12" s="87">
        <f t="shared" si="0"/>
        <v>5625</v>
      </c>
      <c r="H12" s="84"/>
    </row>
    <row r="13" spans="1:71" ht="20.100000000000001" customHeight="1">
      <c r="A13" s="84">
        <v>4</v>
      </c>
      <c r="B13" s="1192" t="s">
        <v>2087</v>
      </c>
      <c r="C13" s="1193" t="s">
        <v>119</v>
      </c>
      <c r="D13" s="88">
        <v>1000</v>
      </c>
      <c r="E13" s="1194">
        <v>500</v>
      </c>
      <c r="F13" s="1195">
        <v>0</v>
      </c>
      <c r="G13" s="87">
        <v>0</v>
      </c>
      <c r="H13" s="84"/>
    </row>
    <row r="14" spans="1:71" ht="20.100000000000001" customHeight="1">
      <c r="A14" s="84">
        <v>5</v>
      </c>
      <c r="B14" s="1192" t="s">
        <v>1417</v>
      </c>
      <c r="C14" s="1193" t="s">
        <v>119</v>
      </c>
      <c r="D14" s="88"/>
      <c r="E14" s="1194" t="s">
        <v>1418</v>
      </c>
      <c r="F14" s="1196">
        <v>3.75</v>
      </c>
      <c r="G14" s="87">
        <f t="shared" si="0"/>
        <v>3750</v>
      </c>
      <c r="H14" s="84"/>
    </row>
    <row r="15" spans="1:71" ht="20.100000000000001" customHeight="1">
      <c r="A15" s="84">
        <v>6</v>
      </c>
      <c r="B15" s="1192" t="s">
        <v>448</v>
      </c>
      <c r="C15" s="1193" t="s">
        <v>119</v>
      </c>
      <c r="D15" s="88"/>
      <c r="E15" s="1194" t="s">
        <v>1419</v>
      </c>
      <c r="F15" s="1195">
        <v>5.25</v>
      </c>
      <c r="G15" s="87">
        <f t="shared" si="0"/>
        <v>525</v>
      </c>
      <c r="H15" s="84"/>
    </row>
    <row r="16" spans="1:71" ht="20.100000000000001" customHeight="1">
      <c r="A16" s="84">
        <v>7</v>
      </c>
      <c r="B16" s="1192" t="s">
        <v>1420</v>
      </c>
      <c r="C16" s="1193" t="s">
        <v>119</v>
      </c>
      <c r="D16" s="88">
        <v>3500</v>
      </c>
      <c r="E16" s="1194">
        <v>1200</v>
      </c>
      <c r="F16" s="1195">
        <v>5.25</v>
      </c>
      <c r="G16" s="87">
        <f t="shared" si="0"/>
        <v>6300</v>
      </c>
      <c r="H16" s="84"/>
    </row>
    <row r="17" spans="1:71" ht="20.100000000000001" customHeight="1">
      <c r="A17" s="84">
        <v>8</v>
      </c>
      <c r="B17" s="1192" t="s">
        <v>2114</v>
      </c>
      <c r="C17" s="1193" t="s">
        <v>119</v>
      </c>
      <c r="D17" s="88">
        <v>500</v>
      </c>
      <c r="E17" s="1194">
        <v>0</v>
      </c>
      <c r="F17" s="1195"/>
      <c r="G17" s="87"/>
      <c r="H17" s="84"/>
    </row>
    <row r="18" spans="1:71" ht="20.100000000000001" customHeight="1">
      <c r="A18" s="84">
        <v>9</v>
      </c>
      <c r="B18" s="1192" t="s">
        <v>1421</v>
      </c>
      <c r="C18" s="1193" t="s">
        <v>119</v>
      </c>
      <c r="D18" s="88">
        <v>4000</v>
      </c>
      <c r="E18" s="1194">
        <v>1100</v>
      </c>
      <c r="F18" s="1195">
        <v>7.5</v>
      </c>
      <c r="G18" s="87">
        <f t="shared" si="0"/>
        <v>8250</v>
      </c>
      <c r="H18" s="84"/>
    </row>
    <row r="19" spans="1:71" ht="20.100000000000001" customHeight="1">
      <c r="A19" s="84">
        <v>10</v>
      </c>
      <c r="B19" s="1192" t="s">
        <v>1422</v>
      </c>
      <c r="C19" s="1197" t="s">
        <v>1423</v>
      </c>
      <c r="D19" s="88"/>
      <c r="E19" s="1194">
        <v>2340</v>
      </c>
      <c r="F19" s="1198">
        <v>2.4</v>
      </c>
      <c r="G19" s="87">
        <f t="shared" si="0"/>
        <v>5616</v>
      </c>
      <c r="H19" s="84"/>
    </row>
    <row r="20" spans="1:71" ht="20.100000000000001" customHeight="1">
      <c r="A20" s="84">
        <v>11</v>
      </c>
      <c r="B20" s="1192" t="s">
        <v>466</v>
      </c>
      <c r="C20" s="1197" t="s">
        <v>119</v>
      </c>
      <c r="D20" s="88">
        <v>1500</v>
      </c>
      <c r="E20" s="1194">
        <v>37</v>
      </c>
      <c r="F20" s="1198">
        <v>10.050000000000001</v>
      </c>
      <c r="G20" s="87">
        <f t="shared" si="0"/>
        <v>371.85</v>
      </c>
      <c r="H20" s="84"/>
    </row>
    <row r="21" spans="1:71" ht="20.100000000000001" customHeight="1">
      <c r="A21" s="84">
        <v>12</v>
      </c>
      <c r="B21" s="1192" t="s">
        <v>1424</v>
      </c>
      <c r="C21" s="1193" t="s">
        <v>119</v>
      </c>
      <c r="D21" s="88">
        <v>3000</v>
      </c>
      <c r="E21" s="1194">
        <v>1500</v>
      </c>
      <c r="F21" s="1195">
        <v>9</v>
      </c>
      <c r="G21" s="87">
        <f t="shared" si="0"/>
        <v>13500</v>
      </c>
      <c r="H21" s="84"/>
    </row>
    <row r="22" spans="1:71" ht="20.100000000000001" customHeight="1">
      <c r="A22" s="84">
        <v>13</v>
      </c>
      <c r="B22" s="1199" t="s">
        <v>1425</v>
      </c>
      <c r="C22" s="1193" t="s">
        <v>119</v>
      </c>
      <c r="D22" s="88">
        <v>1200</v>
      </c>
      <c r="E22" s="1193" t="s">
        <v>1418</v>
      </c>
      <c r="F22" s="1195">
        <v>15.625</v>
      </c>
      <c r="G22" s="87">
        <f t="shared" si="0"/>
        <v>15625</v>
      </c>
      <c r="H22" s="84"/>
    </row>
    <row r="23" spans="1:71" ht="20.100000000000001" customHeight="1">
      <c r="A23" s="84">
        <v>14</v>
      </c>
      <c r="B23" s="1199" t="s">
        <v>2088</v>
      </c>
      <c r="C23" s="1193" t="s">
        <v>119</v>
      </c>
      <c r="D23" s="88">
        <v>500</v>
      </c>
      <c r="E23" s="1193" t="s">
        <v>2089</v>
      </c>
      <c r="F23" s="1195">
        <v>0</v>
      </c>
      <c r="G23" s="87">
        <f t="shared" si="0"/>
        <v>0</v>
      </c>
      <c r="H23" s="84"/>
    </row>
    <row r="24" spans="1:71" ht="20.100000000000001" customHeight="1">
      <c r="A24" s="84">
        <v>15</v>
      </c>
      <c r="B24" s="1192" t="s">
        <v>1426</v>
      </c>
      <c r="C24" s="1193" t="s">
        <v>936</v>
      </c>
      <c r="D24" s="88"/>
      <c r="E24" s="1193" t="s">
        <v>1427</v>
      </c>
      <c r="F24" s="1497">
        <v>0.64</v>
      </c>
      <c r="G24" s="87">
        <f t="shared" si="0"/>
        <v>1181.44</v>
      </c>
      <c r="H24" s="84"/>
    </row>
    <row r="25" spans="1:71" ht="20.100000000000001" customHeight="1">
      <c r="A25" s="84">
        <v>16</v>
      </c>
      <c r="B25" s="1192" t="s">
        <v>2115</v>
      </c>
      <c r="C25" s="1193" t="s">
        <v>119</v>
      </c>
      <c r="D25" s="88">
        <v>675</v>
      </c>
      <c r="E25" s="1193" t="s">
        <v>2116</v>
      </c>
      <c r="F25" s="1497"/>
      <c r="G25" s="87"/>
      <c r="H25" s="84"/>
    </row>
    <row r="26" spans="1:71" ht="20.100000000000001" customHeight="1">
      <c r="A26" s="84">
        <v>17</v>
      </c>
      <c r="B26" s="1192" t="s">
        <v>2117</v>
      </c>
      <c r="C26" s="1193" t="s">
        <v>119</v>
      </c>
      <c r="D26" s="88">
        <v>675</v>
      </c>
      <c r="E26" s="1193" t="s">
        <v>2118</v>
      </c>
      <c r="F26" s="1497"/>
      <c r="G26" s="87"/>
      <c r="H26" s="84"/>
    </row>
    <row r="27" spans="1:71" ht="20.100000000000001" customHeight="1">
      <c r="A27" s="84">
        <v>18</v>
      </c>
      <c r="B27" s="1199" t="s">
        <v>1428</v>
      </c>
      <c r="C27" s="1193" t="s">
        <v>119</v>
      </c>
      <c r="D27" s="88"/>
      <c r="E27" s="1193" t="s">
        <v>1429</v>
      </c>
      <c r="F27" s="1195"/>
      <c r="G27" s="87">
        <f t="shared" si="0"/>
        <v>0</v>
      </c>
      <c r="H27" s="84"/>
    </row>
    <row r="28" spans="1:71" ht="20.100000000000001" customHeight="1">
      <c r="A28" s="84">
        <v>19</v>
      </c>
      <c r="B28" s="1192" t="s">
        <v>449</v>
      </c>
      <c r="C28" s="1193" t="s">
        <v>119</v>
      </c>
      <c r="D28" s="88"/>
      <c r="E28" s="1194">
        <v>64</v>
      </c>
      <c r="F28" s="1198">
        <v>0.9</v>
      </c>
      <c r="G28" s="87">
        <f t="shared" si="0"/>
        <v>57.6</v>
      </c>
      <c r="H28" s="84"/>
    </row>
    <row r="29" spans="1:71" ht="20.100000000000001" customHeight="1">
      <c r="A29" s="84">
        <v>20</v>
      </c>
      <c r="B29" s="1192" t="s">
        <v>465</v>
      </c>
      <c r="C29" s="1193" t="s">
        <v>119</v>
      </c>
      <c r="D29" s="88"/>
      <c r="E29" s="1194">
        <v>1036</v>
      </c>
      <c r="F29" s="1198">
        <v>0.9</v>
      </c>
      <c r="G29" s="87">
        <f t="shared" si="0"/>
        <v>932.4</v>
      </c>
      <c r="H29" s="84"/>
    </row>
    <row r="30" spans="1:71" ht="20.100000000000001" customHeight="1">
      <c r="A30" s="84">
        <v>21</v>
      </c>
      <c r="B30" s="1192" t="s">
        <v>2119</v>
      </c>
      <c r="C30" s="1193" t="s">
        <v>119</v>
      </c>
      <c r="D30" s="88"/>
      <c r="E30" s="1194">
        <v>320</v>
      </c>
      <c r="F30" s="1198"/>
      <c r="G30" s="87">
        <f t="shared" si="0"/>
        <v>0</v>
      </c>
      <c r="H30" s="84"/>
    </row>
    <row r="31" spans="1:71" s="88" customFormat="1" ht="20.100000000000001" customHeight="1">
      <c r="A31" s="84">
        <v>22</v>
      </c>
      <c r="B31" s="85" t="s">
        <v>2120</v>
      </c>
      <c r="C31" s="1193" t="s">
        <v>119</v>
      </c>
      <c r="D31" s="88">
        <v>7000</v>
      </c>
      <c r="E31" s="84">
        <v>3000</v>
      </c>
      <c r="F31" s="86">
        <v>0.9</v>
      </c>
      <c r="G31" s="87">
        <f t="shared" si="0"/>
        <v>2700</v>
      </c>
      <c r="H31" s="84"/>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row>
    <row r="32" spans="1:71" s="88" customFormat="1" ht="20.100000000000001" customHeight="1">
      <c r="A32" s="84"/>
      <c r="B32" s="85"/>
      <c r="C32" s="84"/>
      <c r="E32" s="84"/>
      <c r="F32" s="86"/>
      <c r="G32" s="87"/>
      <c r="H32" s="84"/>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row>
    <row r="33" spans="1:71" s="88" customFormat="1" ht="20.100000000000001" customHeight="1">
      <c r="A33" s="84"/>
      <c r="B33" s="85"/>
      <c r="C33" s="84"/>
      <c r="E33" s="84"/>
      <c r="F33" s="86"/>
      <c r="G33" s="87"/>
      <c r="H33" s="84"/>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row>
    <row r="34" spans="1:71" s="88" customFormat="1" ht="20.100000000000001" customHeight="1">
      <c r="A34" s="84"/>
      <c r="B34" s="85"/>
      <c r="C34" s="84"/>
      <c r="E34" s="84"/>
      <c r="F34" s="86"/>
      <c r="G34" s="87"/>
      <c r="H34" s="84"/>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row>
    <row r="35" spans="1:71" s="88" customFormat="1" ht="24" customHeight="1">
      <c r="A35" s="84"/>
      <c r="B35" s="89" t="s">
        <v>450</v>
      </c>
      <c r="C35" s="90"/>
      <c r="E35" s="91"/>
      <c r="F35" s="91"/>
      <c r="G35" s="92">
        <f>SUM(G10:G31)</f>
        <v>72384.290000000008</v>
      </c>
      <c r="H35" s="84"/>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row>
    <row r="36" spans="1:71" s="98" customFormat="1" ht="24" customHeight="1">
      <c r="A36" s="93"/>
      <c r="B36" s="94"/>
      <c r="C36" s="95"/>
      <c r="E36" s="96"/>
      <c r="F36" s="96"/>
      <c r="G36" s="97"/>
      <c r="H36" s="93"/>
    </row>
    <row r="37" spans="1:71" s="78" customFormat="1">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row>
    <row r="38" spans="1:71" s="78" customFormat="1">
      <c r="A38" s="2089" t="s">
        <v>451</v>
      </c>
      <c r="B38" s="2089"/>
      <c r="C38" s="2089"/>
      <c r="D38" s="2089"/>
      <c r="E38" s="2089"/>
      <c r="F38" s="2089"/>
      <c r="G38" s="2089"/>
      <c r="H38" s="2089"/>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row>
    <row r="39" spans="1:71" s="78" customFormat="1">
      <c r="A39" s="2089"/>
      <c r="B39" s="2089"/>
      <c r="C39" s="2089"/>
      <c r="D39" s="2089"/>
      <c r="E39" s="2089"/>
      <c r="F39" s="2089"/>
      <c r="G39" s="2089"/>
      <c r="H39" s="2089"/>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row>
    <row r="40" spans="1:71" s="78" customFormat="1">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row>
    <row r="41" spans="1:71" s="101" customFormat="1" ht="22.5" customHeight="1">
      <c r="A41" s="99" t="s">
        <v>452</v>
      </c>
      <c r="B41" s="99" t="s">
        <v>453</v>
      </c>
      <c r="C41" s="99" t="s">
        <v>454</v>
      </c>
      <c r="D41" s="99" t="s">
        <v>1992</v>
      </c>
      <c r="E41" s="100" t="s">
        <v>1993</v>
      </c>
      <c r="F41" s="99" t="s">
        <v>444</v>
      </c>
      <c r="G41" s="99" t="s">
        <v>456</v>
      </c>
      <c r="H41" s="99" t="s">
        <v>457</v>
      </c>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row>
    <row r="42" spans="1:71" s="106" customFormat="1" ht="26.25" customHeight="1">
      <c r="A42" s="1024" t="s">
        <v>458</v>
      </c>
      <c r="B42" s="1025" t="s">
        <v>459</v>
      </c>
      <c r="C42" s="103"/>
      <c r="D42" s="104"/>
      <c r="E42" s="104"/>
      <c r="F42" s="105"/>
      <c r="G42" s="104"/>
      <c r="H42" s="104"/>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row>
    <row r="43" spans="1:71" s="106" customFormat="1" ht="26.25" customHeight="1">
      <c r="A43" s="108">
        <v>1</v>
      </c>
      <c r="B43" s="104" t="s">
        <v>460</v>
      </c>
      <c r="C43" s="103" t="s">
        <v>373</v>
      </c>
      <c r="D43" s="104">
        <v>750</v>
      </c>
      <c r="E43" s="109">
        <v>200</v>
      </c>
      <c r="F43" s="105">
        <v>1755</v>
      </c>
      <c r="G43" s="110">
        <f>+D43*F43</f>
        <v>1316250</v>
      </c>
      <c r="H43" s="104"/>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row>
    <row r="44" spans="1:71" s="115" customFormat="1" ht="26.25" customHeight="1">
      <c r="A44" s="111">
        <v>2</v>
      </c>
      <c r="B44" s="112" t="s">
        <v>2113</v>
      </c>
      <c r="C44" s="113" t="s">
        <v>461</v>
      </c>
      <c r="D44" s="112">
        <v>2500</v>
      </c>
      <c r="E44" s="114">
        <v>1498</v>
      </c>
      <c r="F44" s="1044">
        <v>646.62400000000002</v>
      </c>
      <c r="G44" s="110">
        <f t="shared" ref="G44:G48" si="1">+D44*F44</f>
        <v>1616560</v>
      </c>
      <c r="H44" s="112"/>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row>
    <row r="45" spans="1:71" s="115" customFormat="1" ht="26.25" customHeight="1">
      <c r="A45" s="111">
        <v>3</v>
      </c>
      <c r="B45" s="112" t="s">
        <v>2112</v>
      </c>
      <c r="C45" s="113" t="s">
        <v>461</v>
      </c>
      <c r="D45" s="112">
        <v>700</v>
      </c>
      <c r="E45" s="114">
        <v>596</v>
      </c>
      <c r="F45" s="1044">
        <v>646.62400000000002</v>
      </c>
      <c r="G45" s="110">
        <f t="shared" si="1"/>
        <v>452636.8</v>
      </c>
      <c r="H45" s="112"/>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row>
    <row r="46" spans="1:71" s="115" customFormat="1" ht="26.25" customHeight="1">
      <c r="A46" s="111">
        <v>4</v>
      </c>
      <c r="B46" s="112" t="s">
        <v>462</v>
      </c>
      <c r="C46" s="113" t="s">
        <v>463</v>
      </c>
      <c r="D46" s="112">
        <v>500</v>
      </c>
      <c r="E46" s="114"/>
      <c r="F46" s="1044">
        <v>58</v>
      </c>
      <c r="G46" s="110">
        <f t="shared" si="1"/>
        <v>29000</v>
      </c>
      <c r="H46" s="112"/>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row>
    <row r="47" spans="1:71" s="115" customFormat="1" ht="26.25" customHeight="1">
      <c r="A47" s="111">
        <v>5</v>
      </c>
      <c r="B47" s="112" t="s">
        <v>554</v>
      </c>
      <c r="C47" s="113" t="s">
        <v>936</v>
      </c>
      <c r="D47" s="112">
        <v>500</v>
      </c>
      <c r="E47" s="114"/>
      <c r="F47" s="1044">
        <v>62</v>
      </c>
      <c r="G47" s="110">
        <f t="shared" si="1"/>
        <v>31000</v>
      </c>
      <c r="H47" s="112"/>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row>
    <row r="48" spans="1:71" s="115" customFormat="1" ht="26.25" customHeight="1">
      <c r="A48" s="111">
        <v>6</v>
      </c>
      <c r="B48" s="112" t="s">
        <v>2107</v>
      </c>
      <c r="C48" s="113" t="s">
        <v>936</v>
      </c>
      <c r="D48" s="112">
        <v>4500</v>
      </c>
      <c r="E48" s="114"/>
      <c r="F48" s="1044">
        <v>55</v>
      </c>
      <c r="G48" s="110">
        <f t="shared" si="1"/>
        <v>247500</v>
      </c>
      <c r="H48" s="112"/>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row>
    <row r="49" spans="1:71" s="115" customFormat="1" ht="22.5" customHeight="1">
      <c r="A49" s="117"/>
      <c r="B49" s="1026" t="s">
        <v>464</v>
      </c>
      <c r="C49" s="118"/>
      <c r="D49" s="118"/>
      <c r="E49" s="118"/>
      <c r="F49" s="118"/>
      <c r="G49" s="119">
        <f>SUM(G43:G48)</f>
        <v>3692946.8</v>
      </c>
      <c r="H49" s="112"/>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row>
  </sheetData>
  <mergeCells count="6">
    <mergeCell ref="A38:H39"/>
    <mergeCell ref="A1:H1"/>
    <mergeCell ref="A2:H2"/>
    <mergeCell ref="A4:H4"/>
    <mergeCell ref="A6:B6"/>
    <mergeCell ref="A7:B7"/>
  </mergeCells>
  <pageMargins left="0.59" right="0.44" top="0.46" bottom="0.26" header="0.2" footer="0.16"/>
  <pageSetup scale="80" orientation="portrait" verticalDpi="300" r:id="rId1"/>
  <headerFooter alignWithMargins="0"/>
  <drawing r:id="rId2"/>
</worksheet>
</file>

<file path=xl/worksheets/sheet18.xml><?xml version="1.0" encoding="utf-8"?>
<worksheet xmlns="http://schemas.openxmlformats.org/spreadsheetml/2006/main" xmlns:r="http://schemas.openxmlformats.org/officeDocument/2006/relationships">
  <sheetPr codeName="Sheet8">
    <tabColor rgb="FF00B050"/>
  </sheetPr>
  <dimension ref="A1:G80"/>
  <sheetViews>
    <sheetView view="pageBreakPreview" zoomScale="95" zoomScaleNormal="85" zoomScaleSheetLayoutView="95" workbookViewId="0">
      <selection activeCell="H8" sqref="H8"/>
    </sheetView>
  </sheetViews>
  <sheetFormatPr defaultColWidth="9.140625" defaultRowHeight="12.75"/>
  <cols>
    <col min="1" max="1" width="7.28515625" style="1875" customWidth="1"/>
    <col min="2" max="2" width="14.5703125" style="1875" customWidth="1"/>
    <col min="3" max="3" width="53" style="1834" customWidth="1"/>
    <col min="4" max="4" width="10" style="1834" customWidth="1"/>
    <col min="5" max="5" width="11.140625" style="1876" customWidth="1"/>
    <col min="6" max="6" width="11.42578125" style="1877" customWidth="1"/>
    <col min="7" max="7" width="15.7109375" style="1834" customWidth="1"/>
    <col min="8" max="16384" width="9.140625" style="1834"/>
  </cols>
  <sheetData>
    <row r="1" spans="1:7">
      <c r="A1" s="2112" t="s">
        <v>1001</v>
      </c>
      <c r="B1" s="2113"/>
      <c r="C1" s="2113"/>
      <c r="D1" s="2113"/>
      <c r="E1" s="2113"/>
      <c r="F1" s="2113"/>
      <c r="G1" s="2114"/>
    </row>
    <row r="2" spans="1:7">
      <c r="A2" s="2115"/>
      <c r="B2" s="2116"/>
      <c r="C2" s="2116"/>
      <c r="D2" s="2116"/>
      <c r="E2" s="2116"/>
      <c r="F2" s="2116"/>
      <c r="G2" s="2117"/>
    </row>
    <row r="3" spans="1:7" ht="21">
      <c r="A3" s="2118" t="s">
        <v>2428</v>
      </c>
      <c r="B3" s="2119"/>
      <c r="C3" s="2119"/>
      <c r="D3" s="2119"/>
      <c r="E3" s="2119"/>
      <c r="F3" s="2119"/>
      <c r="G3" s="2120"/>
    </row>
    <row r="4" spans="1:7" ht="15.75">
      <c r="A4" s="2121" t="s">
        <v>2429</v>
      </c>
      <c r="B4" s="2122"/>
      <c r="C4" s="2122"/>
      <c r="D4" s="2122"/>
      <c r="E4" s="2122"/>
      <c r="F4" s="2122"/>
      <c r="G4" s="2123"/>
    </row>
    <row r="5" spans="1:7">
      <c r="A5" s="1835"/>
      <c r="B5" s="1836"/>
      <c r="C5" s="1837"/>
      <c r="D5" s="1838"/>
      <c r="E5" s="1839"/>
      <c r="F5" s="1840"/>
      <c r="G5" s="1841"/>
    </row>
    <row r="6" spans="1:7" ht="19.5" thickBot="1">
      <c r="A6" s="2110" t="s">
        <v>2430</v>
      </c>
      <c r="B6" s="2111"/>
      <c r="C6" s="2111"/>
      <c r="D6" s="1842" t="s">
        <v>2431</v>
      </c>
      <c r="E6" s="1843"/>
      <c r="F6" s="1844"/>
      <c r="G6" s="1845"/>
    </row>
    <row r="7" spans="1:7" ht="18.75">
      <c r="A7" s="1846" t="s">
        <v>2432</v>
      </c>
      <c r="B7" s="1847" t="s">
        <v>2433</v>
      </c>
      <c r="C7" s="1848"/>
      <c r="D7" s="1849" t="s">
        <v>2434</v>
      </c>
      <c r="E7" s="1850"/>
      <c r="F7" s="1851"/>
      <c r="G7" s="1852"/>
    </row>
    <row r="8" spans="1:7" ht="15">
      <c r="A8" s="1853"/>
      <c r="B8" s="1854" t="s">
        <v>2435</v>
      </c>
      <c r="C8" s="1855"/>
      <c r="D8" s="1856"/>
      <c r="E8" s="1857"/>
      <c r="F8" s="1858"/>
      <c r="G8" s="1859"/>
    </row>
    <row r="9" spans="1:7" ht="15">
      <c r="A9" s="1853"/>
      <c r="B9" s="1854" t="s">
        <v>2436</v>
      </c>
      <c r="C9" s="1855"/>
      <c r="D9" s="1856"/>
      <c r="E9" s="1857"/>
      <c r="F9" s="1860"/>
      <c r="G9" s="1859"/>
    </row>
    <row r="10" spans="1:7" ht="15.75" thickBot="1">
      <c r="A10" s="1853"/>
      <c r="B10" s="1861"/>
      <c r="C10" s="1838"/>
      <c r="D10" s="1862" t="s">
        <v>2437</v>
      </c>
      <c r="E10" s="1863"/>
      <c r="F10" s="1860"/>
      <c r="G10" s="1859"/>
    </row>
    <row r="11" spans="1:7" ht="16.5" thickBot="1">
      <c r="A11" s="2095" t="s">
        <v>2438</v>
      </c>
      <c r="B11" s="2096"/>
      <c r="C11" s="2096"/>
      <c r="D11" s="2097">
        <v>42005</v>
      </c>
      <c r="E11" s="2098"/>
      <c r="F11" s="2096"/>
      <c r="G11" s="2099"/>
    </row>
    <row r="12" spans="1:7">
      <c r="A12" s="2100" t="s">
        <v>2439</v>
      </c>
      <c r="B12" s="2102" t="s">
        <v>2440</v>
      </c>
      <c r="C12" s="2104" t="s">
        <v>2441</v>
      </c>
      <c r="D12" s="2102" t="s">
        <v>2442</v>
      </c>
      <c r="E12" s="2106" t="s">
        <v>2443</v>
      </c>
      <c r="F12" s="2106" t="s">
        <v>444</v>
      </c>
      <c r="G12" s="2108" t="s">
        <v>2444</v>
      </c>
    </row>
    <row r="13" spans="1:7" ht="13.5" thickBot="1">
      <c r="A13" s="2101"/>
      <c r="B13" s="2103"/>
      <c r="C13" s="2105"/>
      <c r="D13" s="2103"/>
      <c r="E13" s="2107"/>
      <c r="F13" s="2107"/>
      <c r="G13" s="2109"/>
    </row>
    <row r="14" spans="1:7" s="1190" customFormat="1">
      <c r="A14" s="1864">
        <v>1</v>
      </c>
      <c r="B14" s="1865">
        <v>1400101002</v>
      </c>
      <c r="C14" s="1866" t="s">
        <v>1411</v>
      </c>
      <c r="D14" s="1866" t="s">
        <v>119</v>
      </c>
      <c r="E14" s="1867" t="s">
        <v>1412</v>
      </c>
      <c r="F14" s="1868">
        <v>600</v>
      </c>
      <c r="G14" s="1869">
        <f t="shared" ref="G14:G19" si="0">F14*E14</f>
        <v>600</v>
      </c>
    </row>
    <row r="15" spans="1:7" s="1190" customFormat="1">
      <c r="A15" s="1864">
        <v>2</v>
      </c>
      <c r="B15" s="1865">
        <v>1400101003</v>
      </c>
      <c r="C15" s="1866" t="s">
        <v>1413</v>
      </c>
      <c r="D15" s="1866" t="s">
        <v>119</v>
      </c>
      <c r="E15" s="1867" t="s">
        <v>1412</v>
      </c>
      <c r="F15" s="1870">
        <v>500</v>
      </c>
      <c r="G15" s="1869">
        <f t="shared" si="0"/>
        <v>500</v>
      </c>
    </row>
    <row r="16" spans="1:7" s="1190" customFormat="1">
      <c r="A16" s="1864">
        <v>3</v>
      </c>
      <c r="B16" s="1865">
        <v>1416601001</v>
      </c>
      <c r="C16" s="1866" t="s">
        <v>1002</v>
      </c>
      <c r="D16" s="1866" t="s">
        <v>1414</v>
      </c>
      <c r="E16" s="1867">
        <v>1</v>
      </c>
      <c r="F16" s="1870">
        <v>4000</v>
      </c>
      <c r="G16" s="1869">
        <f t="shared" si="0"/>
        <v>4000</v>
      </c>
    </row>
    <row r="17" spans="1:7" s="1190" customFormat="1">
      <c r="A17" s="1864">
        <v>4</v>
      </c>
      <c r="B17" s="1871">
        <v>1500303001</v>
      </c>
      <c r="C17" s="1866" t="s">
        <v>1415</v>
      </c>
      <c r="D17" s="1866" t="s">
        <v>119</v>
      </c>
      <c r="E17" s="1867" t="s">
        <v>1416</v>
      </c>
      <c r="F17" s="1870">
        <v>9</v>
      </c>
      <c r="G17" s="1869">
        <f t="shared" si="0"/>
        <v>450</v>
      </c>
    </row>
    <row r="18" spans="1:7" s="1190" customFormat="1">
      <c r="A18" s="1864">
        <v>5</v>
      </c>
      <c r="B18" s="1871">
        <v>1500501003</v>
      </c>
      <c r="C18" s="1866" t="s">
        <v>2445</v>
      </c>
      <c r="D18" s="1866" t="s">
        <v>119</v>
      </c>
      <c r="E18" s="1867">
        <v>20</v>
      </c>
      <c r="F18" s="1870">
        <v>2.5</v>
      </c>
      <c r="G18" s="1869">
        <f t="shared" si="0"/>
        <v>50</v>
      </c>
    </row>
    <row r="19" spans="1:7" s="1190" customFormat="1">
      <c r="A19" s="1864">
        <v>6</v>
      </c>
      <c r="B19" s="1871">
        <v>1500501005</v>
      </c>
      <c r="C19" s="1866" t="s">
        <v>2087</v>
      </c>
      <c r="D19" s="1866" t="s">
        <v>119</v>
      </c>
      <c r="E19" s="1867">
        <f>500+635+174</f>
        <v>1309</v>
      </c>
      <c r="F19" s="1870">
        <v>5</v>
      </c>
      <c r="G19" s="1869">
        <f t="shared" si="0"/>
        <v>6545</v>
      </c>
    </row>
    <row r="20" spans="1:7" s="1190" customFormat="1">
      <c r="A20" s="1864">
        <v>7</v>
      </c>
      <c r="B20" s="1871">
        <v>1500501007</v>
      </c>
      <c r="C20" s="1866" t="s">
        <v>446</v>
      </c>
      <c r="D20" s="1866" t="s">
        <v>119</v>
      </c>
      <c r="E20" s="1867">
        <f>1000+368+220</f>
        <v>1588</v>
      </c>
      <c r="F20" s="1870">
        <v>7.5</v>
      </c>
      <c r="G20" s="1869">
        <f>E20*F20</f>
        <v>11910</v>
      </c>
    </row>
    <row r="21" spans="1:7" s="1190" customFormat="1">
      <c r="A21" s="1864">
        <v>8</v>
      </c>
      <c r="B21" s="1871">
        <v>1500501008</v>
      </c>
      <c r="C21" s="1866" t="s">
        <v>2446</v>
      </c>
      <c r="D21" s="1866" t="s">
        <v>119</v>
      </c>
      <c r="E21" s="1867">
        <f>358+456</f>
        <v>814</v>
      </c>
      <c r="F21" s="1870">
        <v>9.25</v>
      </c>
      <c r="G21" s="1869">
        <f>E21*F21</f>
        <v>7529.5</v>
      </c>
    </row>
    <row r="22" spans="1:7" s="1190" customFormat="1">
      <c r="A22" s="1864">
        <v>9</v>
      </c>
      <c r="B22" s="1871">
        <v>1500501009</v>
      </c>
      <c r="C22" s="1866" t="s">
        <v>447</v>
      </c>
      <c r="D22" s="1866" t="s">
        <v>119</v>
      </c>
      <c r="E22" s="1867">
        <f>500+414+666</f>
        <v>1580</v>
      </c>
      <c r="F22" s="1870">
        <v>11.25</v>
      </c>
      <c r="G22" s="1869">
        <f t="shared" ref="G22:G34" si="1">F22*E22</f>
        <v>17775</v>
      </c>
    </row>
    <row r="23" spans="1:7" s="1190" customFormat="1">
      <c r="A23" s="1864">
        <v>10</v>
      </c>
      <c r="B23" s="1871">
        <v>1500601003</v>
      </c>
      <c r="C23" s="1866" t="s">
        <v>1417</v>
      </c>
      <c r="D23" s="1866" t="s">
        <v>119</v>
      </c>
      <c r="E23" s="1867">
        <f>1000+160</f>
        <v>1160</v>
      </c>
      <c r="F23" s="1870">
        <v>3.75</v>
      </c>
      <c r="G23" s="1869">
        <f t="shared" si="1"/>
        <v>4350</v>
      </c>
    </row>
    <row r="24" spans="1:7" s="1190" customFormat="1">
      <c r="A24" s="1864">
        <v>11</v>
      </c>
      <c r="B24" s="1871">
        <v>1500601004</v>
      </c>
      <c r="C24" s="1866" t="s">
        <v>448</v>
      </c>
      <c r="D24" s="1866" t="s">
        <v>119</v>
      </c>
      <c r="E24" s="1867">
        <f>100+20</f>
        <v>120</v>
      </c>
      <c r="F24" s="1870">
        <v>5.25</v>
      </c>
      <c r="G24" s="1869">
        <f t="shared" si="1"/>
        <v>630</v>
      </c>
    </row>
    <row r="25" spans="1:7" s="1190" customFormat="1">
      <c r="A25" s="1864">
        <v>12</v>
      </c>
      <c r="B25" s="1871">
        <v>1500601005</v>
      </c>
      <c r="C25" s="1866" t="s">
        <v>1420</v>
      </c>
      <c r="D25" s="1866" t="s">
        <v>119</v>
      </c>
      <c r="E25" s="1867">
        <f>1200+175+541</f>
        <v>1916</v>
      </c>
      <c r="F25" s="1870">
        <v>5.25</v>
      </c>
      <c r="G25" s="1869">
        <f t="shared" si="1"/>
        <v>10059</v>
      </c>
    </row>
    <row r="26" spans="1:7" s="1190" customFormat="1">
      <c r="A26" s="1864">
        <v>13</v>
      </c>
      <c r="B26" s="1871">
        <v>1500601007</v>
      </c>
      <c r="C26" s="1866" t="s">
        <v>1421</v>
      </c>
      <c r="D26" s="1866" t="s">
        <v>119</v>
      </c>
      <c r="E26" s="1867">
        <f>1100+416+200</f>
        <v>1716</v>
      </c>
      <c r="F26" s="1870">
        <v>7.5</v>
      </c>
      <c r="G26" s="1869">
        <f t="shared" si="1"/>
        <v>12870</v>
      </c>
    </row>
    <row r="27" spans="1:7" s="1190" customFormat="1">
      <c r="A27" s="1864">
        <v>14</v>
      </c>
      <c r="B27" s="1871">
        <v>1500601010</v>
      </c>
      <c r="C27" s="1866" t="s">
        <v>2447</v>
      </c>
      <c r="D27" s="1866" t="s">
        <v>119</v>
      </c>
      <c r="E27" s="1867">
        <v>7</v>
      </c>
      <c r="F27" s="1870">
        <v>5.25</v>
      </c>
      <c r="G27" s="1869">
        <f t="shared" si="1"/>
        <v>36.75</v>
      </c>
    </row>
    <row r="28" spans="1:7" s="1190" customFormat="1">
      <c r="A28" s="1864">
        <v>15</v>
      </c>
      <c r="B28" s="1871">
        <v>1501501005</v>
      </c>
      <c r="C28" s="1866" t="s">
        <v>2448</v>
      </c>
      <c r="D28" s="1866" t="s">
        <v>119</v>
      </c>
      <c r="E28" s="1867">
        <f>500+995</f>
        <v>1495</v>
      </c>
      <c r="F28" s="1870">
        <v>13.5</v>
      </c>
      <c r="G28" s="1869">
        <f t="shared" si="1"/>
        <v>20182.5</v>
      </c>
    </row>
    <row r="29" spans="1:7" s="1190" customFormat="1">
      <c r="A29" s="1864">
        <v>16</v>
      </c>
      <c r="B29" s="1871">
        <v>1501501003</v>
      </c>
      <c r="C29" s="1866" t="s">
        <v>2449</v>
      </c>
      <c r="D29" s="1866" t="s">
        <v>119</v>
      </c>
      <c r="E29" s="1867">
        <v>260</v>
      </c>
      <c r="F29" s="1870">
        <v>15</v>
      </c>
      <c r="G29" s="1869">
        <f t="shared" si="1"/>
        <v>3900</v>
      </c>
    </row>
    <row r="30" spans="1:7" s="1190" customFormat="1">
      <c r="A30" s="1864">
        <v>17</v>
      </c>
      <c r="B30" s="1871">
        <v>1500701002</v>
      </c>
      <c r="C30" s="1866" t="s">
        <v>1422</v>
      </c>
      <c r="D30" s="1866" t="s">
        <v>1423</v>
      </c>
      <c r="E30" s="1867">
        <v>2340</v>
      </c>
      <c r="F30" s="1870">
        <v>2.4</v>
      </c>
      <c r="G30" s="1869">
        <f t="shared" si="1"/>
        <v>5616</v>
      </c>
    </row>
    <row r="31" spans="1:7" s="1190" customFormat="1">
      <c r="A31" s="1864">
        <v>18</v>
      </c>
      <c r="B31" s="1871">
        <v>1901101004</v>
      </c>
      <c r="C31" s="1866" t="s">
        <v>2450</v>
      </c>
      <c r="D31" s="1866" t="s">
        <v>936</v>
      </c>
      <c r="E31" s="1867">
        <v>12000</v>
      </c>
      <c r="F31" s="1870">
        <v>0.69</v>
      </c>
      <c r="G31" s="1869">
        <f t="shared" si="1"/>
        <v>8280</v>
      </c>
    </row>
    <row r="32" spans="1:7" s="1190" customFormat="1">
      <c r="A32" s="1864">
        <v>19</v>
      </c>
      <c r="B32" s="1871">
        <v>1500801020</v>
      </c>
      <c r="C32" s="1866" t="s">
        <v>466</v>
      </c>
      <c r="D32" s="1866" t="s">
        <v>119</v>
      </c>
      <c r="E32" s="1867">
        <v>37</v>
      </c>
      <c r="F32" s="1870">
        <v>10.050000000000001</v>
      </c>
      <c r="G32" s="1869">
        <f t="shared" si="1"/>
        <v>371.85</v>
      </c>
    </row>
    <row r="33" spans="1:7" s="1190" customFormat="1">
      <c r="A33" s="1864">
        <v>20</v>
      </c>
      <c r="B33" s="1871">
        <v>1500801327</v>
      </c>
      <c r="C33" s="1866" t="s">
        <v>1424</v>
      </c>
      <c r="D33" s="1866" t="s">
        <v>119</v>
      </c>
      <c r="E33" s="1867">
        <v>50</v>
      </c>
      <c r="F33" s="1870">
        <v>9</v>
      </c>
      <c r="G33" s="1869">
        <f t="shared" si="1"/>
        <v>450</v>
      </c>
    </row>
    <row r="34" spans="1:7" s="1190" customFormat="1">
      <c r="A34" s="1864">
        <v>21</v>
      </c>
      <c r="B34" s="1871">
        <v>1500801119</v>
      </c>
      <c r="C34" s="1866" t="s">
        <v>1425</v>
      </c>
      <c r="D34" s="1866" t="s">
        <v>119</v>
      </c>
      <c r="E34" s="1867">
        <f>728+731+362+485</f>
        <v>2306</v>
      </c>
      <c r="F34" s="1870">
        <v>16</v>
      </c>
      <c r="G34" s="1869">
        <f t="shared" si="1"/>
        <v>36896</v>
      </c>
    </row>
    <row r="35" spans="1:7" s="1190" customFormat="1">
      <c r="A35" s="1864">
        <v>22</v>
      </c>
      <c r="B35" s="1871">
        <v>1500801135</v>
      </c>
      <c r="C35" s="1866" t="s">
        <v>2451</v>
      </c>
      <c r="D35" s="1866" t="s">
        <v>119</v>
      </c>
      <c r="E35" s="1867">
        <v>2</v>
      </c>
      <c r="F35" s="1870"/>
      <c r="G35" s="1869"/>
    </row>
    <row r="36" spans="1:7" s="1190" customFormat="1">
      <c r="A36" s="1864">
        <v>23</v>
      </c>
      <c r="B36" s="1871">
        <v>1500801139</v>
      </c>
      <c r="C36" s="1866" t="s">
        <v>2452</v>
      </c>
      <c r="D36" s="1866" t="s">
        <v>119</v>
      </c>
      <c r="E36" s="1867">
        <v>9</v>
      </c>
      <c r="F36" s="1870"/>
      <c r="G36" s="1869"/>
    </row>
    <row r="37" spans="1:7" s="1190" customFormat="1">
      <c r="A37" s="1864">
        <v>24</v>
      </c>
      <c r="B37" s="1871">
        <v>1500801140</v>
      </c>
      <c r="C37" s="1866" t="s">
        <v>2453</v>
      </c>
      <c r="D37" s="1866" t="s">
        <v>119</v>
      </c>
      <c r="E37" s="1867">
        <v>1</v>
      </c>
      <c r="F37" s="1870"/>
      <c r="G37" s="1869"/>
    </row>
    <row r="38" spans="1:7" s="1190" customFormat="1">
      <c r="A38" s="1864">
        <v>25</v>
      </c>
      <c r="B38" s="1871">
        <v>1500801141</v>
      </c>
      <c r="C38" s="1866" t="s">
        <v>2454</v>
      </c>
      <c r="D38" s="1866" t="s">
        <v>119</v>
      </c>
      <c r="E38" s="1867">
        <v>1</v>
      </c>
      <c r="F38" s="1870"/>
      <c r="G38" s="1869"/>
    </row>
    <row r="39" spans="1:7" s="1190" customFormat="1">
      <c r="A39" s="1864">
        <v>26</v>
      </c>
      <c r="B39" s="1872">
        <v>1500801144</v>
      </c>
      <c r="C39" s="1866" t="s">
        <v>2455</v>
      </c>
      <c r="D39" s="1866" t="s">
        <v>119</v>
      </c>
      <c r="E39" s="1867">
        <v>2</v>
      </c>
      <c r="F39" s="1870"/>
      <c r="G39" s="1869"/>
    </row>
    <row r="40" spans="1:7" s="1190" customFormat="1">
      <c r="A40" s="1864">
        <v>27</v>
      </c>
      <c r="B40" s="1872">
        <v>1500801158</v>
      </c>
      <c r="C40" s="1866" t="s">
        <v>2456</v>
      </c>
      <c r="D40" s="1866" t="s">
        <v>119</v>
      </c>
      <c r="E40" s="1867">
        <v>3</v>
      </c>
      <c r="F40" s="1870"/>
      <c r="G40" s="1869"/>
    </row>
    <row r="41" spans="1:7" s="1190" customFormat="1">
      <c r="A41" s="1864">
        <v>28</v>
      </c>
      <c r="B41" s="1872">
        <v>1500801163</v>
      </c>
      <c r="C41" s="1866" t="s">
        <v>2457</v>
      </c>
      <c r="D41" s="1866" t="s">
        <v>87</v>
      </c>
      <c r="E41" s="1867">
        <v>1</v>
      </c>
      <c r="F41" s="1870"/>
      <c r="G41" s="1869"/>
    </row>
    <row r="42" spans="1:7" s="1190" customFormat="1">
      <c r="A42" s="1864">
        <v>29</v>
      </c>
      <c r="B42" s="1872">
        <v>1500801203</v>
      </c>
      <c r="C42" s="1866" t="s">
        <v>2458</v>
      </c>
      <c r="D42" s="1866" t="s">
        <v>119</v>
      </c>
      <c r="E42" s="1867">
        <v>1</v>
      </c>
      <c r="F42" s="1870"/>
      <c r="G42" s="1869"/>
    </row>
    <row r="43" spans="1:7" s="1190" customFormat="1">
      <c r="A43" s="1864">
        <v>30</v>
      </c>
      <c r="B43" s="1872">
        <v>1500801249</v>
      </c>
      <c r="C43" s="1866" t="s">
        <v>2459</v>
      </c>
      <c r="D43" s="1866" t="s">
        <v>119</v>
      </c>
      <c r="E43" s="1867">
        <v>2</v>
      </c>
      <c r="F43" s="1870"/>
      <c r="G43" s="1869"/>
    </row>
    <row r="44" spans="1:7" s="1190" customFormat="1">
      <c r="A44" s="1864">
        <v>31</v>
      </c>
      <c r="B44" s="1872">
        <v>1500801268</v>
      </c>
      <c r="C44" s="1866" t="s">
        <v>2460</v>
      </c>
      <c r="D44" s="1866" t="s">
        <v>119</v>
      </c>
      <c r="E44" s="1867">
        <v>1</v>
      </c>
      <c r="F44" s="1870"/>
      <c r="G44" s="1869"/>
    </row>
    <row r="45" spans="1:7" s="1190" customFormat="1">
      <c r="A45" s="1864">
        <v>32</v>
      </c>
      <c r="B45" s="1872">
        <v>1500801283</v>
      </c>
      <c r="C45" s="1866" t="s">
        <v>2461</v>
      </c>
      <c r="D45" s="1866" t="s">
        <v>119</v>
      </c>
      <c r="E45" s="1867">
        <v>1</v>
      </c>
      <c r="F45" s="1870"/>
      <c r="G45" s="1869"/>
    </row>
    <row r="46" spans="1:7" s="1190" customFormat="1">
      <c r="A46" s="1864">
        <v>33</v>
      </c>
      <c r="B46" s="1872">
        <v>1500801387</v>
      </c>
      <c r="C46" s="1866" t="s">
        <v>2462</v>
      </c>
      <c r="D46" s="1866" t="s">
        <v>119</v>
      </c>
      <c r="E46" s="1867">
        <v>7</v>
      </c>
      <c r="F46" s="1870"/>
      <c r="G46" s="1869"/>
    </row>
    <row r="47" spans="1:7" s="1190" customFormat="1">
      <c r="A47" s="1864">
        <v>34</v>
      </c>
      <c r="B47" s="1872">
        <v>1500801402</v>
      </c>
      <c r="C47" s="1866" t="s">
        <v>2463</v>
      </c>
      <c r="D47" s="1866" t="s">
        <v>87</v>
      </c>
      <c r="E47" s="1867">
        <v>1</v>
      </c>
      <c r="F47" s="1870"/>
      <c r="G47" s="1869"/>
    </row>
    <row r="48" spans="1:7" s="1190" customFormat="1">
      <c r="A48" s="1864">
        <v>35</v>
      </c>
      <c r="B48" s="1872">
        <v>1500801375</v>
      </c>
      <c r="C48" s="1866" t="s">
        <v>1426</v>
      </c>
      <c r="D48" s="1866" t="s">
        <v>936</v>
      </c>
      <c r="E48" s="1867">
        <f>1846+9940</f>
        <v>11786</v>
      </c>
      <c r="F48" s="1870">
        <v>0.64</v>
      </c>
      <c r="G48" s="1869">
        <f t="shared" ref="G48:G73" si="2">F48*E48</f>
        <v>7543.04</v>
      </c>
    </row>
    <row r="49" spans="1:7" s="1190" customFormat="1">
      <c r="A49" s="1864">
        <v>36</v>
      </c>
      <c r="B49" s="1872">
        <v>1503703030</v>
      </c>
      <c r="C49" s="1866" t="s">
        <v>1428</v>
      </c>
      <c r="D49" s="1866" t="s">
        <v>119</v>
      </c>
      <c r="E49" s="1867" t="s">
        <v>1429</v>
      </c>
      <c r="F49" s="1870"/>
      <c r="G49" s="1869">
        <f t="shared" si="2"/>
        <v>0</v>
      </c>
    </row>
    <row r="50" spans="1:7" s="1190" customFormat="1">
      <c r="A50" s="1864">
        <v>37</v>
      </c>
      <c r="B50" s="1872">
        <v>1501201001</v>
      </c>
      <c r="C50" s="1866" t="s">
        <v>449</v>
      </c>
      <c r="D50" s="1866" t="s">
        <v>119</v>
      </c>
      <c r="E50" s="1867">
        <f>164+608</f>
        <v>772</v>
      </c>
      <c r="F50" s="1870">
        <v>0.83</v>
      </c>
      <c r="G50" s="1869">
        <f t="shared" si="2"/>
        <v>640.76</v>
      </c>
    </row>
    <row r="51" spans="1:7" s="1190" customFormat="1">
      <c r="A51" s="1864">
        <v>38</v>
      </c>
      <c r="B51" s="1872">
        <v>1501202001</v>
      </c>
      <c r="C51" s="1866" t="s">
        <v>465</v>
      </c>
      <c r="D51" s="1866" t="s">
        <v>119</v>
      </c>
      <c r="E51" s="1867">
        <v>1036</v>
      </c>
      <c r="F51" s="1870">
        <v>0.9</v>
      </c>
      <c r="G51" s="1869">
        <f t="shared" si="2"/>
        <v>932.4</v>
      </c>
    </row>
    <row r="52" spans="1:7" s="1190" customFormat="1">
      <c r="A52" s="1864">
        <v>39</v>
      </c>
      <c r="B52" s="1872">
        <v>1500901001</v>
      </c>
      <c r="C52" s="1866" t="s">
        <v>2117</v>
      </c>
      <c r="D52" s="1866" t="s">
        <v>119</v>
      </c>
      <c r="E52" s="1867">
        <f>124+449+83+51</f>
        <v>707</v>
      </c>
      <c r="F52" s="1870">
        <v>2.08</v>
      </c>
      <c r="G52" s="1869">
        <f t="shared" si="2"/>
        <v>1470.56</v>
      </c>
    </row>
    <row r="53" spans="1:7" s="1190" customFormat="1">
      <c r="A53" s="1864">
        <v>40</v>
      </c>
      <c r="B53" s="1872">
        <v>1501001001</v>
      </c>
      <c r="C53" s="1866" t="s">
        <v>2464</v>
      </c>
      <c r="D53" s="1866" t="s">
        <v>119</v>
      </c>
      <c r="E53" s="1867">
        <f>82+81</f>
        <v>163</v>
      </c>
      <c r="F53" s="1870">
        <v>2.08</v>
      </c>
      <c r="G53" s="1869">
        <f t="shared" si="2"/>
        <v>339.04</v>
      </c>
    </row>
    <row r="54" spans="1:7" s="1190" customFormat="1">
      <c r="A54" s="1864">
        <v>41</v>
      </c>
      <c r="B54" s="1867">
        <v>1501001002</v>
      </c>
      <c r="C54" s="1866" t="s">
        <v>2465</v>
      </c>
      <c r="D54" s="1866" t="s">
        <v>119</v>
      </c>
      <c r="E54" s="1867">
        <f>100+43</f>
        <v>143</v>
      </c>
      <c r="F54" s="1870">
        <v>2.08</v>
      </c>
      <c r="G54" s="1869">
        <f t="shared" si="2"/>
        <v>297.44</v>
      </c>
    </row>
    <row r="55" spans="1:7" s="1190" customFormat="1">
      <c r="A55" s="1864">
        <v>42</v>
      </c>
      <c r="B55" s="1867">
        <v>1501001004</v>
      </c>
      <c r="C55" s="1866" t="s">
        <v>2466</v>
      </c>
      <c r="D55" s="1866" t="s">
        <v>119</v>
      </c>
      <c r="E55" s="1867">
        <f>280+25</f>
        <v>305</v>
      </c>
      <c r="F55" s="1870">
        <v>2.08</v>
      </c>
      <c r="G55" s="1869">
        <f t="shared" si="2"/>
        <v>634.4</v>
      </c>
    </row>
    <row r="56" spans="1:7" s="1190" customFormat="1">
      <c r="A56" s="1864">
        <v>43</v>
      </c>
      <c r="B56" s="1867">
        <v>1501101001</v>
      </c>
      <c r="C56" s="1866" t="s">
        <v>2119</v>
      </c>
      <c r="D56" s="1866" t="s">
        <v>119</v>
      </c>
      <c r="E56" s="1867">
        <f>320+34</f>
        <v>354</v>
      </c>
      <c r="F56" s="1870">
        <v>2.1</v>
      </c>
      <c r="G56" s="1869">
        <f t="shared" si="2"/>
        <v>743.4</v>
      </c>
    </row>
    <row r="57" spans="1:7" s="1190" customFormat="1">
      <c r="A57" s="1878"/>
      <c r="B57" s="1878"/>
      <c r="C57" s="1879"/>
      <c r="D57" s="1879"/>
      <c r="E57" s="1878"/>
      <c r="F57" s="1880"/>
      <c r="G57" s="1881">
        <f>SUM(G14:G56)</f>
        <v>165602.64000000001</v>
      </c>
    </row>
    <row r="58" spans="1:7" s="1190" customFormat="1">
      <c r="A58" s="1864">
        <v>44</v>
      </c>
      <c r="B58" s="1867">
        <v>1600101001</v>
      </c>
      <c r="C58" s="1866" t="s">
        <v>1430</v>
      </c>
      <c r="D58" s="1866" t="s">
        <v>119</v>
      </c>
      <c r="E58" s="1867">
        <v>2</v>
      </c>
      <c r="F58" s="1870">
        <v>1500</v>
      </c>
      <c r="G58" s="1869">
        <f t="shared" si="2"/>
        <v>3000</v>
      </c>
    </row>
    <row r="59" spans="1:7" s="1190" customFormat="1">
      <c r="A59" s="1864">
        <v>45</v>
      </c>
      <c r="B59" s="1872">
        <v>1601201001</v>
      </c>
      <c r="C59" s="1866" t="s">
        <v>472</v>
      </c>
      <c r="D59" s="1866" t="s">
        <v>119</v>
      </c>
      <c r="E59" s="1867" t="s">
        <v>1412</v>
      </c>
      <c r="F59" s="1870">
        <v>200</v>
      </c>
      <c r="G59" s="1869">
        <f t="shared" si="2"/>
        <v>200</v>
      </c>
    </row>
    <row r="60" spans="1:7" s="1190" customFormat="1">
      <c r="A60" s="1864">
        <v>46</v>
      </c>
      <c r="B60" s="1872">
        <v>1601201011</v>
      </c>
      <c r="C60" s="1866" t="s">
        <v>473</v>
      </c>
      <c r="D60" s="1866" t="s">
        <v>119</v>
      </c>
      <c r="E60" s="1867" t="s">
        <v>1412</v>
      </c>
      <c r="F60" s="1870">
        <v>200</v>
      </c>
      <c r="G60" s="1869">
        <f t="shared" si="2"/>
        <v>200</v>
      </c>
    </row>
    <row r="61" spans="1:7" s="1190" customFormat="1">
      <c r="A61" s="1864">
        <v>47</v>
      </c>
      <c r="B61" s="1872">
        <v>1601501049</v>
      </c>
      <c r="C61" s="1866" t="s">
        <v>1431</v>
      </c>
      <c r="D61" s="1866" t="s">
        <v>119</v>
      </c>
      <c r="E61" s="1867">
        <v>1</v>
      </c>
      <c r="F61" s="1870">
        <v>500</v>
      </c>
      <c r="G61" s="1869">
        <f t="shared" si="2"/>
        <v>500</v>
      </c>
    </row>
    <row r="62" spans="1:7" s="1190" customFormat="1">
      <c r="A62" s="1864">
        <v>48</v>
      </c>
      <c r="B62" s="1872">
        <v>1601501013</v>
      </c>
      <c r="C62" s="1866" t="s">
        <v>1432</v>
      </c>
      <c r="D62" s="1866" t="s">
        <v>119</v>
      </c>
      <c r="E62" s="1867">
        <v>1</v>
      </c>
      <c r="F62" s="1870">
        <v>6770</v>
      </c>
      <c r="G62" s="1869">
        <f t="shared" si="2"/>
        <v>6770</v>
      </c>
    </row>
    <row r="63" spans="1:7" s="1190" customFormat="1">
      <c r="A63" s="1864">
        <v>49</v>
      </c>
      <c r="B63" s="1872">
        <v>1601501003</v>
      </c>
      <c r="C63" s="1866" t="s">
        <v>1433</v>
      </c>
      <c r="D63" s="1866" t="s">
        <v>119</v>
      </c>
      <c r="E63" s="1867">
        <v>1</v>
      </c>
      <c r="F63" s="1870">
        <v>1562</v>
      </c>
      <c r="G63" s="1869">
        <f t="shared" si="2"/>
        <v>1562</v>
      </c>
    </row>
    <row r="64" spans="1:7" s="1190" customFormat="1">
      <c r="A64" s="1864">
        <v>50</v>
      </c>
      <c r="B64" s="1872">
        <v>1603701003</v>
      </c>
      <c r="C64" s="1866" t="s">
        <v>1434</v>
      </c>
      <c r="D64" s="1866" t="s">
        <v>119</v>
      </c>
      <c r="E64" s="1867" t="s">
        <v>1412</v>
      </c>
      <c r="F64" s="1870">
        <v>37500</v>
      </c>
      <c r="G64" s="1869">
        <f t="shared" si="2"/>
        <v>37500</v>
      </c>
    </row>
    <row r="65" spans="1:7" s="1190" customFormat="1">
      <c r="A65" s="1864">
        <v>51</v>
      </c>
      <c r="B65" s="1872">
        <v>1600701001</v>
      </c>
      <c r="C65" s="1866" t="s">
        <v>519</v>
      </c>
      <c r="D65" s="1866" t="s">
        <v>119</v>
      </c>
      <c r="E65" s="1867" t="s">
        <v>1412</v>
      </c>
      <c r="F65" s="1870" t="s">
        <v>1435</v>
      </c>
      <c r="G65" s="1869">
        <f t="shared" si="2"/>
        <v>6000</v>
      </c>
    </row>
    <row r="66" spans="1:7" s="1190" customFormat="1">
      <c r="A66" s="1864">
        <v>52</v>
      </c>
      <c r="B66" s="1872">
        <v>1600801001</v>
      </c>
      <c r="C66" s="1866" t="s">
        <v>1436</v>
      </c>
      <c r="D66" s="1866" t="s">
        <v>119</v>
      </c>
      <c r="E66" s="1867">
        <v>1</v>
      </c>
      <c r="F66" s="1870">
        <v>2400</v>
      </c>
      <c r="G66" s="1869">
        <f t="shared" si="2"/>
        <v>2400</v>
      </c>
    </row>
    <row r="67" spans="1:7" s="1190" customFormat="1">
      <c r="A67" s="1864">
        <v>53</v>
      </c>
      <c r="B67" s="1872">
        <v>1602901002</v>
      </c>
      <c r="C67" s="1866" t="s">
        <v>2295</v>
      </c>
      <c r="D67" s="1866" t="s">
        <v>119</v>
      </c>
      <c r="E67" s="1867">
        <v>1</v>
      </c>
      <c r="F67" s="1870">
        <v>18000</v>
      </c>
      <c r="G67" s="1869">
        <f t="shared" si="2"/>
        <v>18000</v>
      </c>
    </row>
    <row r="68" spans="1:7" s="1190" customFormat="1">
      <c r="A68" s="1864">
        <v>54</v>
      </c>
      <c r="B68" s="1872">
        <v>1600401001</v>
      </c>
      <c r="C68" s="1866" t="s">
        <v>1437</v>
      </c>
      <c r="D68" s="1866" t="s">
        <v>119</v>
      </c>
      <c r="E68" s="1867">
        <v>5</v>
      </c>
      <c r="F68" s="1870" t="s">
        <v>1438</v>
      </c>
      <c r="G68" s="1869">
        <f t="shared" si="2"/>
        <v>2000</v>
      </c>
    </row>
    <row r="69" spans="1:7" s="1190" customFormat="1">
      <c r="A69" s="1864">
        <v>55</v>
      </c>
      <c r="B69" s="1872">
        <v>1611701001</v>
      </c>
      <c r="C69" s="1866" t="s">
        <v>1439</v>
      </c>
      <c r="D69" s="1866" t="s">
        <v>119</v>
      </c>
      <c r="E69" s="1867" t="s">
        <v>2294</v>
      </c>
      <c r="F69" s="1870">
        <v>3000</v>
      </c>
      <c r="G69" s="1869">
        <f t="shared" si="2"/>
        <v>15000</v>
      </c>
    </row>
    <row r="70" spans="1:7" s="1190" customFormat="1">
      <c r="A70" s="1864">
        <v>56</v>
      </c>
      <c r="B70" s="1872">
        <v>1611601001</v>
      </c>
      <c r="C70" s="1866" t="s">
        <v>1441</v>
      </c>
      <c r="D70" s="1866" t="s">
        <v>119</v>
      </c>
      <c r="E70" s="1867" t="s">
        <v>1443</v>
      </c>
      <c r="F70" s="1870">
        <v>1563</v>
      </c>
      <c r="G70" s="1869">
        <f t="shared" si="2"/>
        <v>6252</v>
      </c>
    </row>
    <row r="71" spans="1:7" s="1190" customFormat="1">
      <c r="A71" s="1864">
        <v>57</v>
      </c>
      <c r="B71" s="1872">
        <v>1600301001</v>
      </c>
      <c r="C71" s="1866" t="s">
        <v>1442</v>
      </c>
      <c r="D71" s="1866" t="s">
        <v>119</v>
      </c>
      <c r="E71" s="1867">
        <v>8</v>
      </c>
      <c r="F71" s="1870">
        <v>250</v>
      </c>
      <c r="G71" s="1869">
        <f t="shared" si="2"/>
        <v>2000</v>
      </c>
    </row>
    <row r="72" spans="1:7" s="1190" customFormat="1">
      <c r="A72" s="1864">
        <v>58</v>
      </c>
      <c r="B72" s="1872">
        <v>1602801002</v>
      </c>
      <c r="C72" s="1866" t="s">
        <v>1444</v>
      </c>
      <c r="D72" s="1866" t="s">
        <v>119</v>
      </c>
      <c r="E72" s="1867" t="s">
        <v>1412</v>
      </c>
      <c r="F72" s="1870"/>
      <c r="G72" s="1869">
        <f t="shared" si="2"/>
        <v>0</v>
      </c>
    </row>
    <row r="73" spans="1:7" s="1190" customFormat="1">
      <c r="A73" s="1864">
        <v>59</v>
      </c>
      <c r="B73" s="1872">
        <v>1604001001</v>
      </c>
      <c r="C73" s="1866" t="s">
        <v>518</v>
      </c>
      <c r="D73" s="1866" t="s">
        <v>119</v>
      </c>
      <c r="E73" s="1867" t="s">
        <v>1440</v>
      </c>
      <c r="F73" s="1870">
        <v>26190</v>
      </c>
      <c r="G73" s="1869">
        <f t="shared" si="2"/>
        <v>78570</v>
      </c>
    </row>
    <row r="74" spans="1:7" s="1190" customFormat="1">
      <c r="A74" s="1864">
        <v>60</v>
      </c>
      <c r="B74" s="1872">
        <v>1601101001</v>
      </c>
      <c r="C74" s="1866" t="s">
        <v>2467</v>
      </c>
      <c r="D74" s="1866" t="s">
        <v>119</v>
      </c>
      <c r="E74" s="1867">
        <v>1</v>
      </c>
      <c r="F74" s="1870"/>
      <c r="G74" s="1869"/>
    </row>
    <row r="75" spans="1:7" s="1190" customFormat="1">
      <c r="A75" s="1864">
        <v>61</v>
      </c>
      <c r="B75" s="1872">
        <v>1603501001</v>
      </c>
      <c r="C75" s="1866" t="s">
        <v>2468</v>
      </c>
      <c r="D75" s="1866" t="s">
        <v>119</v>
      </c>
      <c r="E75" s="1867">
        <v>1</v>
      </c>
      <c r="F75" s="1870">
        <v>17468</v>
      </c>
      <c r="G75" s="1869">
        <f>E75*F75</f>
        <v>17468</v>
      </c>
    </row>
    <row r="76" spans="1:7" s="1190" customFormat="1">
      <c r="A76" s="1864">
        <v>62</v>
      </c>
      <c r="B76" s="1872">
        <v>1611301005</v>
      </c>
      <c r="C76" s="1866" t="s">
        <v>2469</v>
      </c>
      <c r="D76" s="1866" t="s">
        <v>119</v>
      </c>
      <c r="E76" s="1867">
        <v>1</v>
      </c>
      <c r="F76" s="1870"/>
      <c r="G76" s="1869"/>
    </row>
    <row r="77" spans="1:7" s="1190" customFormat="1">
      <c r="A77" s="1864">
        <v>63</v>
      </c>
      <c r="B77" s="1872" t="s">
        <v>2470</v>
      </c>
      <c r="C77" s="1866" t="s">
        <v>2471</v>
      </c>
      <c r="D77" s="1866" t="s">
        <v>119</v>
      </c>
      <c r="E77" s="1867" t="s">
        <v>1412</v>
      </c>
      <c r="F77" s="1870"/>
      <c r="G77" s="1869"/>
    </row>
    <row r="78" spans="1:7" s="1190" customFormat="1">
      <c r="A78" s="1864">
        <v>64</v>
      </c>
      <c r="B78" s="1872">
        <v>1603901001</v>
      </c>
      <c r="C78" s="1866" t="s">
        <v>2472</v>
      </c>
      <c r="D78" s="1866" t="s">
        <v>119</v>
      </c>
      <c r="E78" s="1867" t="s">
        <v>2093</v>
      </c>
      <c r="F78" s="1870">
        <v>18750</v>
      </c>
      <c r="G78" s="1869">
        <f>F78*E78</f>
        <v>37500</v>
      </c>
    </row>
    <row r="79" spans="1:7" s="1190" customFormat="1" ht="16.5" thickBot="1">
      <c r="A79" s="2124" t="s">
        <v>2473</v>
      </c>
      <c r="B79" s="2125"/>
      <c r="C79" s="2125"/>
      <c r="D79" s="2125"/>
      <c r="E79" s="2125"/>
      <c r="F79" s="2125"/>
      <c r="G79" s="1873">
        <f>SUM(G58:G78)</f>
        <v>234922</v>
      </c>
    </row>
    <row r="80" spans="1:7" s="1190" customFormat="1">
      <c r="A80" s="2094" t="s">
        <v>2474</v>
      </c>
      <c r="B80" s="2094"/>
      <c r="C80" s="2094"/>
      <c r="D80" s="2094"/>
      <c r="E80" s="2094"/>
      <c r="F80" s="2094"/>
      <c r="G80" s="1874"/>
    </row>
  </sheetData>
  <mergeCells count="15">
    <mergeCell ref="A6:C6"/>
    <mergeCell ref="A1:G2"/>
    <mergeCell ref="A3:G3"/>
    <mergeCell ref="A4:G4"/>
    <mergeCell ref="A79:F79"/>
    <mergeCell ref="A80:F80"/>
    <mergeCell ref="A11:C11"/>
    <mergeCell ref="D11:G11"/>
    <mergeCell ref="A12:A13"/>
    <mergeCell ref="B12:B13"/>
    <mergeCell ref="C12:C13"/>
    <mergeCell ref="D12:D13"/>
    <mergeCell ref="E12:E13"/>
    <mergeCell ref="F12:F13"/>
    <mergeCell ref="G12:G13"/>
  </mergeCells>
  <pageMargins left="0.28999999999999998" right="0.7" top="0.24" bottom="0.26" header="0.21" footer="0.18"/>
  <pageSetup paperSize="9" scale="65" orientation="landscape" r:id="rId1"/>
  <rowBreaks count="1" manualBreakCount="1">
    <brk id="26" max="16383" man="1"/>
  </rowBreaks>
  <drawing r:id="rId2"/>
</worksheet>
</file>

<file path=xl/worksheets/sheet19.xml><?xml version="1.0" encoding="utf-8"?>
<worksheet xmlns="http://schemas.openxmlformats.org/spreadsheetml/2006/main" xmlns:r="http://schemas.openxmlformats.org/officeDocument/2006/relationships">
  <sheetPr codeName="Sheet15">
    <tabColor rgb="FF00B050"/>
  </sheetPr>
  <dimension ref="A1:H137"/>
  <sheetViews>
    <sheetView view="pageBreakPreview" zoomScaleSheetLayoutView="100" workbookViewId="0">
      <pane xSplit="1" ySplit="6" topLeftCell="B88" activePane="bottomRight" state="frozen"/>
      <selection activeCell="Q12" sqref="Q12"/>
      <selection pane="topRight" activeCell="Q12" sqref="Q12"/>
      <selection pane="bottomLeft" activeCell="Q12" sqref="Q12"/>
      <selection pane="bottomRight" activeCell="B18" sqref="B18"/>
    </sheetView>
  </sheetViews>
  <sheetFormatPr defaultRowHeight="15"/>
  <cols>
    <col min="1" max="1" width="6.5703125" style="462" customWidth="1"/>
    <col min="2" max="2" width="52.28515625" style="462" customWidth="1"/>
    <col min="3" max="3" width="7.5703125" style="462" customWidth="1"/>
    <col min="4" max="5" width="11.42578125" style="462" customWidth="1"/>
    <col min="6" max="6" width="13.140625" style="463" customWidth="1"/>
    <col min="7" max="7" width="15.85546875" style="462" customWidth="1"/>
    <col min="8" max="8" width="13.42578125" style="462" customWidth="1"/>
    <col min="9" max="9" width="9.5703125" style="462" bestFit="1" customWidth="1"/>
    <col min="10" max="10" width="9.28515625" style="462" bestFit="1" customWidth="1"/>
    <col min="11" max="16384" width="9.140625" style="462"/>
  </cols>
  <sheetData>
    <row r="1" spans="1:7" ht="12.75">
      <c r="A1" s="2126" t="s">
        <v>439</v>
      </c>
      <c r="B1" s="2126"/>
      <c r="C1" s="2126"/>
      <c r="D1" s="2126"/>
      <c r="E1" s="2126"/>
      <c r="F1" s="2126"/>
      <c r="G1" s="2126"/>
    </row>
    <row r="2" spans="1:7" ht="12.75">
      <c r="A2" s="2127" t="s">
        <v>440</v>
      </c>
      <c r="B2" s="2127"/>
      <c r="C2" s="2127"/>
      <c r="D2" s="2127"/>
      <c r="E2" s="2127"/>
      <c r="F2" s="2127"/>
      <c r="G2" s="2127"/>
    </row>
    <row r="3" spans="1:7">
      <c r="G3" s="564"/>
    </row>
    <row r="4" spans="1:7" ht="15.75">
      <c r="A4" s="2128" t="s">
        <v>2421</v>
      </c>
      <c r="B4" s="2128"/>
      <c r="C4" s="2128"/>
      <c r="D4" s="2128"/>
      <c r="E4" s="2128"/>
      <c r="F4" s="2128"/>
      <c r="G4" s="2128"/>
    </row>
    <row r="6" spans="1:7" s="568" customFormat="1" ht="17.25" customHeight="1">
      <c r="A6" s="565" t="s">
        <v>492</v>
      </c>
      <c r="B6" s="566" t="s">
        <v>2</v>
      </c>
      <c r="C6" s="566" t="s">
        <v>529</v>
      </c>
      <c r="D6" s="566" t="s">
        <v>820</v>
      </c>
      <c r="E6" s="566" t="s">
        <v>582</v>
      </c>
      <c r="F6" s="567" t="s">
        <v>431</v>
      </c>
      <c r="G6" s="565" t="s">
        <v>821</v>
      </c>
    </row>
    <row r="7" spans="1:7" ht="14.25">
      <c r="A7" s="565" t="s">
        <v>458</v>
      </c>
      <c r="B7" s="569" t="s">
        <v>822</v>
      </c>
      <c r="C7" s="569"/>
      <c r="D7" s="569"/>
      <c r="E7" s="569"/>
      <c r="F7" s="570"/>
      <c r="G7" s="571"/>
    </row>
    <row r="8" spans="1:7" ht="14.25">
      <c r="A8" s="578" t="s">
        <v>487</v>
      </c>
      <c r="B8" s="579" t="s">
        <v>823</v>
      </c>
      <c r="C8" s="579"/>
      <c r="D8" s="579"/>
      <c r="E8" s="579"/>
      <c r="F8" s="580"/>
      <c r="G8" s="581"/>
    </row>
    <row r="9" spans="1:7" ht="14.25">
      <c r="A9" s="578"/>
      <c r="B9" s="582" t="s">
        <v>824</v>
      </c>
      <c r="C9" s="583" t="s">
        <v>825</v>
      </c>
      <c r="D9" s="583">
        <v>1</v>
      </c>
      <c r="E9" s="583">
        <v>0</v>
      </c>
      <c r="F9" s="570">
        <f>+D9*E9</f>
        <v>0</v>
      </c>
      <c r="G9" s="581"/>
    </row>
    <row r="10" spans="1:7" ht="14.25">
      <c r="A10" s="584"/>
      <c r="B10" s="582"/>
      <c r="C10" s="583"/>
      <c r="D10" s="583"/>
      <c r="E10" s="583"/>
      <c r="F10" s="585"/>
      <c r="G10" s="571"/>
    </row>
    <row r="11" spans="1:7" ht="13.5" thickBot="1">
      <c r="A11" s="574"/>
      <c r="B11" s="575" t="s">
        <v>826</v>
      </c>
      <c r="C11" s="575"/>
      <c r="D11" s="575"/>
      <c r="E11" s="575"/>
      <c r="F11" s="576">
        <f>+SUM(F9:F10)</f>
        <v>0</v>
      </c>
      <c r="G11" s="577"/>
    </row>
    <row r="12" spans="1:7" thickTop="1">
      <c r="A12" s="578" t="s">
        <v>592</v>
      </c>
      <c r="B12" s="579" t="s">
        <v>827</v>
      </c>
      <c r="C12" s="579"/>
      <c r="D12" s="579"/>
      <c r="E12" s="579"/>
      <c r="F12" s="580"/>
      <c r="G12" s="581"/>
    </row>
    <row r="13" spans="1:7" ht="14.25">
      <c r="A13" s="578"/>
      <c r="B13" s="582" t="s">
        <v>828</v>
      </c>
      <c r="C13" s="583" t="s">
        <v>825</v>
      </c>
      <c r="D13" s="583">
        <v>1</v>
      </c>
      <c r="E13" s="583">
        <v>30000</v>
      </c>
      <c r="F13" s="570">
        <f>+D13*E13</f>
        <v>30000</v>
      </c>
      <c r="G13" s="581"/>
    </row>
    <row r="14" spans="1:7" ht="14.25">
      <c r="A14" s="584"/>
      <c r="B14" s="582"/>
      <c r="C14" s="582"/>
      <c r="D14" s="582"/>
      <c r="E14" s="582"/>
      <c r="F14" s="570"/>
      <c r="G14" s="571"/>
    </row>
    <row r="15" spans="1:7" ht="13.5" thickBot="1">
      <c r="A15" s="574"/>
      <c r="B15" s="575" t="s">
        <v>829</v>
      </c>
      <c r="C15" s="575"/>
      <c r="D15" s="575"/>
      <c r="E15" s="575"/>
      <c r="F15" s="576">
        <f>+SUM(F13:F14)</f>
        <v>30000</v>
      </c>
      <c r="G15" s="577"/>
    </row>
    <row r="16" spans="1:7" thickTop="1">
      <c r="A16" s="578" t="s">
        <v>630</v>
      </c>
      <c r="B16" s="579" t="s">
        <v>830</v>
      </c>
      <c r="C16" s="579"/>
      <c r="D16" s="579"/>
      <c r="E16" s="579"/>
      <c r="F16" s="580"/>
      <c r="G16" s="581"/>
    </row>
    <row r="17" spans="1:7" ht="14.25">
      <c r="A17" s="584"/>
      <c r="B17" s="582" t="s">
        <v>831</v>
      </c>
      <c r="C17" s="583" t="s">
        <v>825</v>
      </c>
      <c r="D17" s="583">
        <v>1</v>
      </c>
      <c r="E17" s="586">
        <v>5000</v>
      </c>
      <c r="F17" s="570">
        <v>5000</v>
      </c>
      <c r="G17" s="571"/>
    </row>
    <row r="18" spans="1:7" ht="14.25">
      <c r="A18" s="584"/>
      <c r="B18" s="582" t="s">
        <v>832</v>
      </c>
      <c r="C18" s="583" t="s">
        <v>825</v>
      </c>
      <c r="D18" s="583">
        <v>0</v>
      </c>
      <c r="E18" s="586">
        <v>20000</v>
      </c>
      <c r="F18" s="570">
        <v>20000</v>
      </c>
      <c r="G18" s="571"/>
    </row>
    <row r="19" spans="1:7" ht="14.25">
      <c r="A19" s="584"/>
      <c r="B19" s="582"/>
      <c r="C19" s="583"/>
      <c r="D19" s="583"/>
      <c r="E19" s="586"/>
      <c r="F19" s="570"/>
      <c r="G19" s="571"/>
    </row>
    <row r="20" spans="1:7" ht="13.5" thickBot="1">
      <c r="A20" s="574"/>
      <c r="B20" s="575" t="s">
        <v>833</v>
      </c>
      <c r="C20" s="575"/>
      <c r="D20" s="575"/>
      <c r="E20" s="575"/>
      <c r="F20" s="576">
        <f>+SUM(F17:F19)</f>
        <v>25000</v>
      </c>
      <c r="G20" s="577"/>
    </row>
    <row r="21" spans="1:7" thickTop="1">
      <c r="A21" s="578" t="s">
        <v>637</v>
      </c>
      <c r="B21" s="579" t="s">
        <v>834</v>
      </c>
      <c r="C21" s="579"/>
      <c r="D21" s="579"/>
      <c r="E21" s="579"/>
      <c r="F21" s="580"/>
      <c r="G21" s="581"/>
    </row>
    <row r="22" spans="1:7" ht="14.25">
      <c r="A22" s="484"/>
      <c r="B22" s="587" t="s">
        <v>835</v>
      </c>
      <c r="C22" s="583" t="s">
        <v>523</v>
      </c>
      <c r="D22" s="583">
        <v>1</v>
      </c>
      <c r="E22" s="588"/>
      <c r="F22" s="570"/>
      <c r="G22" s="571"/>
    </row>
    <row r="23" spans="1:7" ht="14.25">
      <c r="A23" s="484"/>
      <c r="B23" s="587" t="s">
        <v>836</v>
      </c>
      <c r="C23" s="583" t="s">
        <v>523</v>
      </c>
      <c r="D23" s="583">
        <v>1</v>
      </c>
      <c r="E23" s="588"/>
      <c r="F23" s="570"/>
      <c r="G23" s="571"/>
    </row>
    <row r="24" spans="1:7" ht="14.25">
      <c r="A24" s="589"/>
      <c r="B24" s="590"/>
      <c r="C24" s="591"/>
      <c r="D24" s="591"/>
      <c r="E24" s="592"/>
      <c r="F24" s="572"/>
      <c r="G24" s="573"/>
    </row>
    <row r="25" spans="1:7" ht="13.5" thickBot="1">
      <c r="A25" s="574"/>
      <c r="B25" s="575" t="s">
        <v>837</v>
      </c>
      <c r="C25" s="575"/>
      <c r="D25" s="575"/>
      <c r="E25" s="575"/>
      <c r="F25" s="576">
        <f>+SUM(F22:F23)</f>
        <v>0</v>
      </c>
      <c r="G25" s="577"/>
    </row>
    <row r="26" spans="1:7" thickTop="1">
      <c r="A26" s="578" t="s">
        <v>640</v>
      </c>
      <c r="B26" s="579" t="s">
        <v>838</v>
      </c>
      <c r="C26" s="579"/>
      <c r="D26" s="579"/>
      <c r="E26" s="579"/>
      <c r="F26" s="580"/>
      <c r="G26" s="581"/>
    </row>
    <row r="27" spans="1:7" ht="14.25">
      <c r="A27" s="584"/>
      <c r="B27" s="582" t="s">
        <v>839</v>
      </c>
      <c r="C27" s="583" t="s">
        <v>825</v>
      </c>
      <c r="D27" s="582"/>
      <c r="E27" s="582"/>
      <c r="F27" s="570">
        <v>15000</v>
      </c>
      <c r="G27" s="571"/>
    </row>
    <row r="28" spans="1:7" ht="14.25">
      <c r="A28" s="584"/>
      <c r="B28" s="582" t="s">
        <v>840</v>
      </c>
      <c r="C28" s="583" t="s">
        <v>825</v>
      </c>
      <c r="D28" s="582"/>
      <c r="E28" s="582"/>
      <c r="F28" s="570">
        <v>15000</v>
      </c>
      <c r="G28" s="571"/>
    </row>
    <row r="29" spans="1:7" ht="14.25">
      <c r="A29" s="584"/>
      <c r="B29" s="582" t="s">
        <v>841</v>
      </c>
      <c r="C29" s="583" t="s">
        <v>825</v>
      </c>
      <c r="D29" s="582"/>
      <c r="E29" s="582"/>
      <c r="F29" s="570">
        <v>0</v>
      </c>
      <c r="G29" s="571"/>
    </row>
    <row r="30" spans="1:7" ht="14.25">
      <c r="A30" s="584"/>
      <c r="B30" s="582" t="s">
        <v>842</v>
      </c>
      <c r="C30" s="583" t="s">
        <v>825</v>
      </c>
      <c r="D30" s="582"/>
      <c r="E30" s="582"/>
      <c r="F30" s="570">
        <v>15000</v>
      </c>
      <c r="G30" s="571"/>
    </row>
    <row r="31" spans="1:7" ht="14.25">
      <c r="A31" s="584"/>
      <c r="B31" s="582" t="s">
        <v>843</v>
      </c>
      <c r="C31" s="583" t="s">
        <v>825</v>
      </c>
      <c r="D31" s="582"/>
      <c r="E31" s="582"/>
      <c r="F31" s="570">
        <v>5000</v>
      </c>
      <c r="G31" s="571"/>
    </row>
    <row r="32" spans="1:7" ht="13.5" thickBot="1">
      <c r="A32" s="574"/>
      <c r="B32" s="575" t="s">
        <v>844</v>
      </c>
      <c r="C32" s="575"/>
      <c r="D32" s="575"/>
      <c r="E32" s="575"/>
      <c r="F32" s="576">
        <f>+SUM(F27:F31)</f>
        <v>50000</v>
      </c>
      <c r="G32" s="577"/>
    </row>
    <row r="33" spans="1:7" thickTop="1">
      <c r="A33" s="578" t="s">
        <v>845</v>
      </c>
      <c r="B33" s="579" t="s">
        <v>846</v>
      </c>
      <c r="C33" s="579"/>
      <c r="D33" s="579"/>
      <c r="E33" s="579"/>
      <c r="F33" s="580"/>
      <c r="G33" s="581"/>
    </row>
    <row r="34" spans="1:7" ht="14.25">
      <c r="A34" s="584"/>
      <c r="B34" s="582" t="s">
        <v>1973</v>
      </c>
      <c r="C34" s="582"/>
      <c r="D34" s="582"/>
      <c r="E34" s="582"/>
      <c r="F34" s="570">
        <v>0</v>
      </c>
      <c r="G34" s="571"/>
    </row>
    <row r="35" spans="1:7" ht="14.25">
      <c r="A35" s="584"/>
      <c r="B35" s="582" t="s">
        <v>1273</v>
      </c>
      <c r="C35" s="582"/>
      <c r="D35" s="582"/>
      <c r="E35" s="582"/>
      <c r="F35" s="570">
        <v>5000</v>
      </c>
      <c r="G35" s="571"/>
    </row>
    <row r="36" spans="1:7" ht="14.25">
      <c r="A36" s="584"/>
      <c r="B36" s="582" t="s">
        <v>847</v>
      </c>
      <c r="C36" s="582"/>
      <c r="D36" s="582"/>
      <c r="E36" s="582"/>
      <c r="F36" s="570">
        <v>3000</v>
      </c>
      <c r="G36" s="571"/>
    </row>
    <row r="37" spans="1:7" ht="13.5" thickBot="1">
      <c r="A37" s="574"/>
      <c r="B37" s="575" t="s">
        <v>848</v>
      </c>
      <c r="C37" s="575"/>
      <c r="D37" s="575"/>
      <c r="E37" s="575"/>
      <c r="F37" s="576">
        <f>+SUM(F34:F36)</f>
        <v>8000</v>
      </c>
      <c r="G37" s="577"/>
    </row>
    <row r="38" spans="1:7" thickTop="1">
      <c r="A38" s="578" t="s">
        <v>849</v>
      </c>
      <c r="B38" s="579" t="s">
        <v>850</v>
      </c>
      <c r="C38" s="579"/>
      <c r="D38" s="579"/>
      <c r="E38" s="579"/>
      <c r="F38" s="580"/>
      <c r="G38" s="581"/>
    </row>
    <row r="39" spans="1:7" ht="14.25">
      <c r="A39" s="584"/>
      <c r="B39" s="582" t="s">
        <v>851</v>
      </c>
      <c r="C39" s="583" t="s">
        <v>825</v>
      </c>
      <c r="D39" s="586">
        <v>0</v>
      </c>
      <c r="E39" s="586">
        <v>5000</v>
      </c>
      <c r="F39" s="570">
        <f>+E39*D39</f>
        <v>0</v>
      </c>
      <c r="G39" s="571"/>
    </row>
    <row r="40" spans="1:7" ht="14.25">
      <c r="A40" s="584"/>
      <c r="B40" s="582" t="s">
        <v>843</v>
      </c>
      <c r="C40" s="583" t="s">
        <v>825</v>
      </c>
      <c r="D40" s="586">
        <v>0</v>
      </c>
      <c r="E40" s="586">
        <v>2000</v>
      </c>
      <c r="F40" s="570">
        <f t="shared" ref="F40:F41" si="0">+E40*D40</f>
        <v>0</v>
      </c>
      <c r="G40" s="571"/>
    </row>
    <row r="41" spans="1:7" ht="15" customHeight="1">
      <c r="A41" s="584"/>
      <c r="B41" s="582" t="s">
        <v>852</v>
      </c>
      <c r="C41" s="583" t="s">
        <v>523</v>
      </c>
      <c r="D41" s="586">
        <v>0</v>
      </c>
      <c r="E41" s="586">
        <v>20000</v>
      </c>
      <c r="F41" s="570">
        <f t="shared" si="0"/>
        <v>0</v>
      </c>
      <c r="G41" s="593"/>
    </row>
    <row r="42" spans="1:7" ht="13.5" thickBot="1">
      <c r="A42" s="574"/>
      <c r="B42" s="575" t="s">
        <v>853</v>
      </c>
      <c r="C42" s="575"/>
      <c r="D42" s="575"/>
      <c r="E42" s="575"/>
      <c r="F42" s="576">
        <f>+SUM(F38:F41)</f>
        <v>0</v>
      </c>
      <c r="G42" s="577"/>
    </row>
    <row r="43" spans="1:7" thickTop="1">
      <c r="A43" s="578" t="s">
        <v>854</v>
      </c>
      <c r="B43" s="579" t="s">
        <v>855</v>
      </c>
      <c r="C43" s="579"/>
      <c r="D43" s="579"/>
      <c r="E43" s="579"/>
      <c r="F43" s="580"/>
      <c r="G43" s="581"/>
    </row>
    <row r="44" spans="1:7" ht="17.25" customHeight="1">
      <c r="A44" s="584"/>
      <c r="B44" s="594" t="s">
        <v>856</v>
      </c>
      <c r="C44" s="583" t="s">
        <v>523</v>
      </c>
      <c r="D44" s="595">
        <v>1</v>
      </c>
      <c r="E44" s="596">
        <v>10000</v>
      </c>
      <c r="F44" s="570">
        <f>+E44*D44</f>
        <v>10000</v>
      </c>
      <c r="G44" s="571"/>
    </row>
    <row r="45" spans="1:7" ht="17.25" customHeight="1">
      <c r="A45" s="584"/>
      <c r="B45" s="594" t="s">
        <v>857</v>
      </c>
      <c r="C45" s="583" t="s">
        <v>523</v>
      </c>
      <c r="D45" s="595">
        <v>1</v>
      </c>
      <c r="E45" s="596">
        <v>10000</v>
      </c>
      <c r="F45" s="570">
        <f t="shared" ref="F45:F48" si="1">+E45*D45</f>
        <v>10000</v>
      </c>
      <c r="G45" s="571"/>
    </row>
    <row r="46" spans="1:7" ht="17.25" customHeight="1">
      <c r="A46" s="597"/>
      <c r="B46" s="594" t="s">
        <v>1974</v>
      </c>
      <c r="C46" s="583" t="s">
        <v>523</v>
      </c>
      <c r="D46" s="595">
        <v>1</v>
      </c>
      <c r="E46" s="596">
        <v>20000</v>
      </c>
      <c r="F46" s="570">
        <f>+E46*D46</f>
        <v>20000</v>
      </c>
      <c r="G46" s="573"/>
    </row>
    <row r="47" spans="1:7" ht="17.25" customHeight="1">
      <c r="A47" s="597"/>
      <c r="B47" s="594" t="s">
        <v>858</v>
      </c>
      <c r="C47" s="583" t="s">
        <v>523</v>
      </c>
      <c r="D47" s="595">
        <v>1</v>
      </c>
      <c r="E47" s="596">
        <v>20000</v>
      </c>
      <c r="F47" s="570">
        <f>+E47*D47</f>
        <v>20000</v>
      </c>
      <c r="G47" s="573"/>
    </row>
    <row r="48" spans="1:7" ht="17.25" customHeight="1">
      <c r="A48" s="584"/>
      <c r="B48" s="594" t="s">
        <v>1320</v>
      </c>
      <c r="C48" s="583" t="s">
        <v>523</v>
      </c>
      <c r="D48" s="595">
        <v>1</v>
      </c>
      <c r="E48" s="596"/>
      <c r="F48" s="570">
        <f t="shared" si="1"/>
        <v>0</v>
      </c>
      <c r="G48" s="571"/>
    </row>
    <row r="49" spans="1:7" ht="13.5" thickBot="1">
      <c r="A49" s="574"/>
      <c r="B49" s="575" t="s">
        <v>859</v>
      </c>
      <c r="C49" s="575"/>
      <c r="D49" s="575"/>
      <c r="E49" s="575"/>
      <c r="F49" s="576">
        <f>+SUM(F44:F48)</f>
        <v>60000</v>
      </c>
      <c r="G49" s="577"/>
    </row>
    <row r="50" spans="1:7" thickTop="1">
      <c r="A50" s="578" t="s">
        <v>860</v>
      </c>
      <c r="B50" s="598" t="s">
        <v>861</v>
      </c>
      <c r="C50" s="598"/>
      <c r="D50" s="598"/>
      <c r="E50" s="598"/>
      <c r="F50" s="580"/>
      <c r="G50" s="581"/>
    </row>
    <row r="51" spans="1:7" ht="14.25">
      <c r="A51" s="584"/>
      <c r="B51" s="599" t="s">
        <v>862</v>
      </c>
      <c r="C51" s="600" t="s">
        <v>825</v>
      </c>
      <c r="D51" s="595">
        <v>1</v>
      </c>
      <c r="E51" s="596">
        <v>1500</v>
      </c>
      <c r="F51" s="570">
        <f>+E51*D51</f>
        <v>1500</v>
      </c>
      <c r="G51" s="571"/>
    </row>
    <row r="52" spans="1:7" ht="14.25">
      <c r="A52" s="584"/>
      <c r="B52" s="599" t="s">
        <v>863</v>
      </c>
      <c r="C52" s="600" t="s">
        <v>825</v>
      </c>
      <c r="D52" s="595">
        <v>1</v>
      </c>
      <c r="E52" s="596">
        <v>800</v>
      </c>
      <c r="F52" s="570">
        <f t="shared" ref="F52:F55" si="2">+E52*D52</f>
        <v>800</v>
      </c>
      <c r="G52" s="571"/>
    </row>
    <row r="53" spans="1:7" ht="14.25">
      <c r="A53" s="584"/>
      <c r="B53" s="599" t="s">
        <v>864</v>
      </c>
      <c r="C53" s="600" t="s">
        <v>825</v>
      </c>
      <c r="D53" s="595">
        <v>1</v>
      </c>
      <c r="E53" s="596">
        <v>6000</v>
      </c>
      <c r="F53" s="570">
        <f t="shared" si="2"/>
        <v>6000</v>
      </c>
      <c r="G53" s="571"/>
    </row>
    <row r="54" spans="1:7" ht="14.25">
      <c r="A54" s="584"/>
      <c r="B54" s="599" t="s">
        <v>865</v>
      </c>
      <c r="C54" s="600" t="s">
        <v>825</v>
      </c>
      <c r="D54" s="595">
        <v>1</v>
      </c>
      <c r="E54" s="596">
        <v>500</v>
      </c>
      <c r="F54" s="570">
        <f t="shared" si="2"/>
        <v>500</v>
      </c>
      <c r="G54" s="571"/>
    </row>
    <row r="55" spans="1:7" ht="14.25">
      <c r="A55" s="584"/>
      <c r="B55" s="599" t="s">
        <v>866</v>
      </c>
      <c r="C55" s="600" t="s">
        <v>825</v>
      </c>
      <c r="D55" s="595">
        <v>1</v>
      </c>
      <c r="E55" s="596">
        <v>3000</v>
      </c>
      <c r="F55" s="570">
        <f t="shared" si="2"/>
        <v>3000</v>
      </c>
      <c r="G55" s="571"/>
    </row>
    <row r="56" spans="1:7" ht="13.5" thickBot="1">
      <c r="A56" s="574"/>
      <c r="B56" s="575" t="s">
        <v>867</v>
      </c>
      <c r="C56" s="575"/>
      <c r="D56" s="575"/>
      <c r="E56" s="575"/>
      <c r="F56" s="576">
        <f>+SUM(F51:F55)</f>
        <v>11800</v>
      </c>
      <c r="G56" s="577"/>
    </row>
    <row r="57" spans="1:7" thickTop="1">
      <c r="A57" s="578" t="s">
        <v>868</v>
      </c>
      <c r="B57" s="579" t="s">
        <v>869</v>
      </c>
      <c r="C57" s="579"/>
      <c r="D57" s="579"/>
      <c r="E57" s="596"/>
      <c r="F57" s="580"/>
      <c r="G57" s="581"/>
    </row>
    <row r="58" spans="1:7" ht="14.25">
      <c r="A58" s="584"/>
      <c r="B58" s="582" t="s">
        <v>1321</v>
      </c>
      <c r="C58" s="600" t="s">
        <v>825</v>
      </c>
      <c r="D58" s="595">
        <v>1</v>
      </c>
      <c r="E58" s="596">
        <f>30*10*30</f>
        <v>9000</v>
      </c>
      <c r="F58" s="570">
        <f>+D58*E58</f>
        <v>9000</v>
      </c>
      <c r="G58" s="571"/>
    </row>
    <row r="59" spans="1:7" ht="14.25">
      <c r="A59" s="584"/>
      <c r="B59" s="582" t="s">
        <v>1283</v>
      </c>
      <c r="C59" s="600" t="s">
        <v>825</v>
      </c>
      <c r="D59" s="595">
        <v>1</v>
      </c>
      <c r="E59" s="596">
        <v>2000</v>
      </c>
      <c r="F59" s="570">
        <f t="shared" ref="F59:F61" si="3">+D59*E59</f>
        <v>2000</v>
      </c>
      <c r="G59" s="571"/>
    </row>
    <row r="60" spans="1:7" ht="14.25">
      <c r="A60" s="584"/>
      <c r="B60" s="582" t="s">
        <v>870</v>
      </c>
      <c r="C60" s="600" t="s">
        <v>825</v>
      </c>
      <c r="D60" s="595">
        <v>1</v>
      </c>
      <c r="E60" s="596">
        <v>15000</v>
      </c>
      <c r="F60" s="570">
        <f t="shared" si="3"/>
        <v>15000</v>
      </c>
      <c r="G60" s="571"/>
    </row>
    <row r="61" spans="1:7" ht="14.25">
      <c r="A61" s="584"/>
      <c r="B61" s="582" t="s">
        <v>871</v>
      </c>
      <c r="C61" s="600" t="s">
        <v>825</v>
      </c>
      <c r="D61" s="595">
        <v>1</v>
      </c>
      <c r="E61" s="596">
        <v>0</v>
      </c>
      <c r="F61" s="570">
        <f t="shared" si="3"/>
        <v>0</v>
      </c>
      <c r="G61" s="571"/>
    </row>
    <row r="62" spans="1:7" ht="13.5" thickBot="1">
      <c r="A62" s="574"/>
      <c r="B62" s="575" t="s">
        <v>872</v>
      </c>
      <c r="C62" s="575"/>
      <c r="D62" s="575"/>
      <c r="E62" s="575"/>
      <c r="F62" s="576">
        <f>+SUM(F58:F61)</f>
        <v>26000</v>
      </c>
      <c r="G62" s="577"/>
    </row>
    <row r="63" spans="1:7" thickTop="1">
      <c r="A63" s="578" t="s">
        <v>873</v>
      </c>
      <c r="B63" s="579" t="s">
        <v>874</v>
      </c>
      <c r="C63" s="579"/>
      <c r="D63" s="579"/>
      <c r="E63" s="579"/>
      <c r="F63" s="580"/>
      <c r="G63" s="581"/>
    </row>
    <row r="64" spans="1:7" ht="14.25">
      <c r="A64" s="578"/>
      <c r="B64" s="582" t="s">
        <v>875</v>
      </c>
      <c r="C64" s="599" t="s">
        <v>825</v>
      </c>
      <c r="D64" s="582"/>
      <c r="E64" s="582"/>
      <c r="F64" s="570">
        <v>5000</v>
      </c>
      <c r="G64" s="581"/>
    </row>
    <row r="65" spans="1:7" ht="14.25">
      <c r="A65" s="578"/>
      <c r="B65" s="579"/>
      <c r="C65" s="579"/>
      <c r="D65" s="579"/>
      <c r="E65" s="579"/>
      <c r="F65" s="580"/>
      <c r="G65" s="581"/>
    </row>
    <row r="66" spans="1:7" ht="14.25">
      <c r="A66" s="584"/>
      <c r="B66" s="582"/>
      <c r="C66" s="582"/>
      <c r="D66" s="582"/>
      <c r="E66" s="582"/>
      <c r="F66" s="570"/>
      <c r="G66" s="571"/>
    </row>
    <row r="67" spans="1:7" ht="13.5" thickBot="1">
      <c r="A67" s="574"/>
      <c r="B67" s="575" t="s">
        <v>876</v>
      </c>
      <c r="C67" s="575"/>
      <c r="D67" s="575"/>
      <c r="E67" s="575"/>
      <c r="F67" s="576">
        <f>+SUM(F63:F66)</f>
        <v>5000</v>
      </c>
      <c r="G67" s="577"/>
    </row>
    <row r="68" spans="1:7" thickTop="1">
      <c r="A68" s="578" t="s">
        <v>707</v>
      </c>
      <c r="B68" s="579" t="s">
        <v>877</v>
      </c>
      <c r="C68" s="579"/>
      <c r="D68" s="579"/>
      <c r="E68" s="579"/>
      <c r="F68" s="580"/>
      <c r="G68" s="581"/>
    </row>
    <row r="69" spans="1:7" ht="24">
      <c r="A69" s="578"/>
      <c r="B69" s="601" t="s">
        <v>878</v>
      </c>
      <c r="C69" s="599" t="s">
        <v>825</v>
      </c>
      <c r="D69" s="601"/>
      <c r="E69" s="601"/>
      <c r="F69" s="570">
        <v>12000</v>
      </c>
      <c r="G69" s="581"/>
    </row>
    <row r="70" spans="1:7" ht="14.25">
      <c r="A70" s="584"/>
      <c r="B70" s="601"/>
      <c r="C70" s="601"/>
      <c r="D70" s="601"/>
      <c r="E70" s="601"/>
      <c r="F70" s="570"/>
      <c r="G70" s="571"/>
    </row>
    <row r="71" spans="1:7" ht="13.5" thickBot="1">
      <c r="A71" s="574"/>
      <c r="B71" s="575" t="s">
        <v>879</v>
      </c>
      <c r="C71" s="575"/>
      <c r="D71" s="575"/>
      <c r="E71" s="575"/>
      <c r="F71" s="576">
        <f>+SUM(F68:F70)</f>
        <v>12000</v>
      </c>
      <c r="G71" s="577"/>
    </row>
    <row r="72" spans="1:7" thickTop="1">
      <c r="A72" s="578" t="s">
        <v>880</v>
      </c>
      <c r="B72" s="602" t="s">
        <v>881</v>
      </c>
      <c r="C72" s="602"/>
      <c r="D72" s="602"/>
      <c r="E72" s="602"/>
      <c r="F72" s="580"/>
      <c r="G72" s="581"/>
    </row>
    <row r="73" spans="1:7" ht="14.25">
      <c r="A73" s="578"/>
      <c r="B73" s="582" t="s">
        <v>882</v>
      </c>
      <c r="C73" s="599" t="s">
        <v>825</v>
      </c>
      <c r="D73" s="582"/>
      <c r="E73" s="582"/>
      <c r="F73" s="570">
        <v>0</v>
      </c>
      <c r="G73" s="581"/>
    </row>
    <row r="74" spans="1:7" ht="14.25">
      <c r="A74" s="578"/>
      <c r="B74" s="602"/>
      <c r="C74" s="602"/>
      <c r="D74" s="602"/>
      <c r="E74" s="602"/>
      <c r="F74" s="580"/>
      <c r="G74" s="581"/>
    </row>
    <row r="75" spans="1:7" ht="14.25">
      <c r="A75" s="584"/>
      <c r="B75" s="582"/>
      <c r="C75" s="582"/>
      <c r="D75" s="582"/>
      <c r="E75" s="582"/>
      <c r="F75" s="570"/>
      <c r="G75" s="571"/>
    </row>
    <row r="76" spans="1:7" ht="13.5" thickBot="1">
      <c r="A76" s="574"/>
      <c r="B76" s="575" t="s">
        <v>883</v>
      </c>
      <c r="C76" s="575"/>
      <c r="D76" s="575"/>
      <c r="E76" s="575"/>
      <c r="F76" s="576">
        <f>+SUM(F72:F75)</f>
        <v>0</v>
      </c>
      <c r="G76" s="577"/>
    </row>
    <row r="77" spans="1:7" thickTop="1">
      <c r="A77" s="578" t="s">
        <v>884</v>
      </c>
      <c r="B77" s="579" t="s">
        <v>885</v>
      </c>
      <c r="C77" s="579"/>
      <c r="D77" s="579"/>
      <c r="E77" s="579"/>
      <c r="F77" s="580"/>
      <c r="G77" s="581"/>
    </row>
    <row r="78" spans="1:7" ht="14.25">
      <c r="A78" s="584"/>
      <c r="B78" s="582" t="s">
        <v>886</v>
      </c>
      <c r="C78" s="582"/>
      <c r="D78" s="582"/>
      <c r="E78" s="582"/>
      <c r="F78" s="570">
        <v>8000</v>
      </c>
      <c r="G78" s="571"/>
    </row>
    <row r="79" spans="1:7" ht="14.25">
      <c r="A79" s="584"/>
      <c r="B79" s="582" t="s">
        <v>887</v>
      </c>
      <c r="C79" s="582"/>
      <c r="D79" s="582"/>
      <c r="E79" s="582"/>
      <c r="F79" s="570">
        <v>5500</v>
      </c>
      <c r="G79" s="571"/>
    </row>
    <row r="80" spans="1:7" ht="14.25">
      <c r="A80" s="584"/>
      <c r="B80" s="582" t="s">
        <v>888</v>
      </c>
      <c r="C80" s="582"/>
      <c r="D80" s="582"/>
      <c r="E80" s="582"/>
      <c r="F80" s="570">
        <v>2000</v>
      </c>
      <c r="G80" s="571"/>
    </row>
    <row r="81" spans="1:7" ht="13.5" thickBot="1">
      <c r="A81" s="574"/>
      <c r="B81" s="575" t="s">
        <v>889</v>
      </c>
      <c r="C81" s="575"/>
      <c r="D81" s="575"/>
      <c r="E81" s="575"/>
      <c r="F81" s="576">
        <f>+SUM(F77:F80)</f>
        <v>15500</v>
      </c>
      <c r="G81" s="577"/>
    </row>
    <row r="82" spans="1:7" ht="14.25" customHeight="1" thickTop="1">
      <c r="A82" s="578" t="s">
        <v>890</v>
      </c>
      <c r="B82" s="579" t="s">
        <v>891</v>
      </c>
      <c r="C82" s="579"/>
      <c r="D82" s="579"/>
      <c r="E82" s="579"/>
      <c r="F82" s="580"/>
      <c r="G82" s="581"/>
    </row>
    <row r="83" spans="1:7" s="483" customFormat="1" ht="13.5" customHeight="1">
      <c r="A83" s="603">
        <v>1</v>
      </c>
      <c r="B83" s="604" t="s">
        <v>892</v>
      </c>
      <c r="C83" s="604"/>
      <c r="D83" s="604"/>
      <c r="E83" s="604"/>
      <c r="F83" s="605">
        <v>8500</v>
      </c>
      <c r="G83" s="606"/>
    </row>
    <row r="84" spans="1:7" s="483" customFormat="1" ht="13.5" customHeight="1">
      <c r="A84" s="603">
        <v>2</v>
      </c>
      <c r="B84" s="607" t="s">
        <v>893</v>
      </c>
      <c r="C84" s="607"/>
      <c r="D84" s="607"/>
      <c r="E84" s="607"/>
      <c r="F84" s="605">
        <v>2500</v>
      </c>
      <c r="G84" s="606"/>
    </row>
    <row r="85" spans="1:7" ht="13.5" thickBot="1">
      <c r="A85" s="574"/>
      <c r="B85" s="575" t="s">
        <v>894</v>
      </c>
      <c r="C85" s="575"/>
      <c r="D85" s="575"/>
      <c r="E85" s="575"/>
      <c r="F85" s="576">
        <f>+SUM(F83:F84)</f>
        <v>11000</v>
      </c>
      <c r="G85" s="577"/>
    </row>
    <row r="86" spans="1:7" thickTop="1">
      <c r="A86" s="578" t="s">
        <v>895</v>
      </c>
      <c r="B86" s="579" t="s">
        <v>896</v>
      </c>
      <c r="C86" s="579"/>
      <c r="D86" s="579"/>
      <c r="E86" s="579"/>
      <c r="F86" s="580"/>
      <c r="G86" s="581"/>
    </row>
    <row r="87" spans="1:7" ht="14.25">
      <c r="A87" s="578"/>
      <c r="B87" s="582" t="s">
        <v>897</v>
      </c>
      <c r="C87" s="582"/>
      <c r="D87" s="582"/>
      <c r="E87" s="582"/>
      <c r="F87" s="570">
        <v>1000</v>
      </c>
      <c r="G87" s="581"/>
    </row>
    <row r="88" spans="1:7" ht="14.25">
      <c r="A88" s="584"/>
      <c r="B88" s="582"/>
      <c r="C88" s="582"/>
      <c r="D88" s="582"/>
      <c r="E88" s="582"/>
      <c r="F88" s="570"/>
      <c r="G88" s="571"/>
    </row>
    <row r="89" spans="1:7" ht="13.5" thickBot="1">
      <c r="A89" s="574"/>
      <c r="B89" s="575" t="s">
        <v>898</v>
      </c>
      <c r="C89" s="575"/>
      <c r="D89" s="575"/>
      <c r="E89" s="575"/>
      <c r="F89" s="576">
        <f>+SUM(F86:F88)</f>
        <v>1000</v>
      </c>
      <c r="G89" s="577"/>
    </row>
    <row r="90" spans="1:7" thickTop="1">
      <c r="A90" s="578" t="s">
        <v>899</v>
      </c>
      <c r="B90" s="602" t="s">
        <v>900</v>
      </c>
      <c r="C90" s="602"/>
      <c r="D90" s="602"/>
      <c r="E90" s="602"/>
      <c r="F90" s="580"/>
      <c r="G90" s="581"/>
    </row>
    <row r="91" spans="1:7" ht="14.25">
      <c r="A91" s="578"/>
      <c r="B91" s="1045" t="s">
        <v>901</v>
      </c>
      <c r="C91" s="608" t="s">
        <v>825</v>
      </c>
      <c r="D91" s="609">
        <v>0</v>
      </c>
      <c r="E91" s="609">
        <v>750</v>
      </c>
      <c r="F91" s="580">
        <f>+E91*D91</f>
        <v>0</v>
      </c>
      <c r="G91" s="581"/>
    </row>
    <row r="92" spans="1:7" ht="14.25">
      <c r="A92" s="578"/>
      <c r="B92" s="1045" t="s">
        <v>1293</v>
      </c>
      <c r="C92" s="608" t="s">
        <v>825</v>
      </c>
      <c r="D92" s="609">
        <v>0</v>
      </c>
      <c r="E92" s="609">
        <v>750</v>
      </c>
      <c r="F92" s="580">
        <f>+E92*D92</f>
        <v>0</v>
      </c>
      <c r="G92" s="581"/>
    </row>
    <row r="93" spans="1:7" ht="14.25">
      <c r="A93" s="578"/>
      <c r="B93" s="1045" t="s">
        <v>902</v>
      </c>
      <c r="C93" s="608" t="s">
        <v>825</v>
      </c>
      <c r="D93" s="609">
        <v>0</v>
      </c>
      <c r="E93" s="609">
        <v>500</v>
      </c>
      <c r="F93" s="580">
        <f>+E93*D93</f>
        <v>0</v>
      </c>
      <c r="G93" s="581"/>
    </row>
    <row r="94" spans="1:7" ht="14.25">
      <c r="A94" s="584"/>
      <c r="B94" s="582" t="s">
        <v>903</v>
      </c>
      <c r="C94" s="608" t="s">
        <v>825</v>
      </c>
      <c r="D94" s="583">
        <v>0</v>
      </c>
      <c r="E94" s="583">
        <v>1000</v>
      </c>
      <c r="F94" s="580">
        <f>+E94*D94</f>
        <v>0</v>
      </c>
      <c r="G94" s="571"/>
    </row>
    <row r="95" spans="1:7" ht="13.5" thickBot="1">
      <c r="A95" s="574"/>
      <c r="B95" s="575" t="s">
        <v>904</v>
      </c>
      <c r="C95" s="575"/>
      <c r="D95" s="575"/>
      <c r="E95" s="575"/>
      <c r="F95" s="576">
        <f>+SUM(F90:F94)</f>
        <v>0</v>
      </c>
      <c r="G95" s="577"/>
    </row>
    <row r="96" spans="1:7" thickTop="1">
      <c r="A96" s="578" t="s">
        <v>905</v>
      </c>
      <c r="B96" s="579" t="s">
        <v>906</v>
      </c>
      <c r="C96" s="579"/>
      <c r="D96" s="579"/>
      <c r="E96" s="579"/>
      <c r="F96" s="580"/>
      <c r="G96" s="581"/>
    </row>
    <row r="97" spans="1:7" ht="14.25">
      <c r="A97" s="578"/>
      <c r="B97" s="582" t="s">
        <v>1282</v>
      </c>
      <c r="C97" s="582"/>
      <c r="D97" s="582"/>
      <c r="E97" s="582"/>
      <c r="F97" s="570">
        <v>50000</v>
      </c>
      <c r="G97" s="581"/>
    </row>
    <row r="98" spans="1:7" ht="14.25">
      <c r="A98" s="584"/>
      <c r="B98" s="582"/>
      <c r="C98" s="582"/>
      <c r="D98" s="582"/>
      <c r="E98" s="582"/>
      <c r="F98" s="570"/>
      <c r="G98" s="571"/>
    </row>
    <row r="99" spans="1:7" ht="13.5" thickBot="1">
      <c r="A99" s="574"/>
      <c r="B99" s="575" t="s">
        <v>907</v>
      </c>
      <c r="C99" s="575"/>
      <c r="D99" s="575"/>
      <c r="E99" s="575"/>
      <c r="F99" s="576">
        <f>+SUM(F96:F98)</f>
        <v>50000</v>
      </c>
      <c r="G99" s="577"/>
    </row>
    <row r="100" spans="1:7" thickTop="1">
      <c r="A100" s="578" t="s">
        <v>908</v>
      </c>
      <c r="B100" s="579" t="s">
        <v>909</v>
      </c>
      <c r="C100" s="579"/>
      <c r="D100" s="579"/>
      <c r="E100" s="579"/>
      <c r="F100" s="580"/>
      <c r="G100" s="581"/>
    </row>
    <row r="101" spans="1:7" ht="14.25">
      <c r="A101" s="578"/>
      <c r="B101" s="582" t="s">
        <v>910</v>
      </c>
      <c r="C101" s="582" t="s">
        <v>825</v>
      </c>
      <c r="D101" s="582"/>
      <c r="E101" s="582"/>
      <c r="F101" s="570">
        <v>2100</v>
      </c>
      <c r="G101" s="581"/>
    </row>
    <row r="102" spans="1:7" ht="14.25">
      <c r="A102" s="578"/>
      <c r="B102" s="582" t="s">
        <v>911</v>
      </c>
      <c r="C102" s="582" t="s">
        <v>825</v>
      </c>
      <c r="D102" s="579"/>
      <c r="E102" s="579"/>
      <c r="F102" s="580">
        <v>500</v>
      </c>
      <c r="G102" s="581"/>
    </row>
    <row r="103" spans="1:7" ht="14.25">
      <c r="A103" s="584"/>
      <c r="B103" s="582"/>
      <c r="C103" s="582"/>
      <c r="D103" s="582"/>
      <c r="E103" s="582"/>
      <c r="F103" s="570"/>
      <c r="G103" s="571"/>
    </row>
    <row r="104" spans="1:7" ht="13.5" thickBot="1">
      <c r="A104" s="574"/>
      <c r="B104" s="575" t="s">
        <v>912</v>
      </c>
      <c r="C104" s="575"/>
      <c r="D104" s="575"/>
      <c r="E104" s="575"/>
      <c r="F104" s="576">
        <f>+SUM(F100:F103)</f>
        <v>2600</v>
      </c>
      <c r="G104" s="577"/>
    </row>
    <row r="105" spans="1:7" thickTop="1">
      <c r="A105" s="578" t="s">
        <v>913</v>
      </c>
      <c r="B105" s="579" t="s">
        <v>914</v>
      </c>
      <c r="C105" s="579"/>
      <c r="D105" s="579"/>
      <c r="E105" s="579"/>
      <c r="F105" s="580"/>
      <c r="G105" s="581"/>
    </row>
    <row r="106" spans="1:7" ht="14.25">
      <c r="A106" s="584"/>
      <c r="B106" s="582" t="s">
        <v>915</v>
      </c>
      <c r="C106" s="582" t="s">
        <v>825</v>
      </c>
      <c r="D106" s="582"/>
      <c r="E106" s="582"/>
      <c r="F106" s="570">
        <v>100</v>
      </c>
      <c r="G106" s="571"/>
    </row>
    <row r="107" spans="1:7" ht="14.25">
      <c r="A107" s="597"/>
      <c r="B107" s="610" t="s">
        <v>916</v>
      </c>
      <c r="C107" s="582" t="s">
        <v>825</v>
      </c>
      <c r="D107" s="610"/>
      <c r="E107" s="610"/>
      <c r="F107" s="572">
        <v>100</v>
      </c>
      <c r="G107" s="573"/>
    </row>
    <row r="108" spans="1:7" ht="14.25">
      <c r="A108" s="597"/>
      <c r="B108" s="610" t="s">
        <v>917</v>
      </c>
      <c r="C108" s="582" t="s">
        <v>825</v>
      </c>
      <c r="D108" s="610"/>
      <c r="E108" s="610"/>
      <c r="F108" s="572">
        <v>2000</v>
      </c>
      <c r="G108" s="573"/>
    </row>
    <row r="109" spans="1:7" ht="14.25">
      <c r="A109" s="597"/>
      <c r="B109" s="610"/>
      <c r="C109" s="610"/>
      <c r="D109" s="610"/>
      <c r="E109" s="610"/>
      <c r="F109" s="572"/>
      <c r="G109" s="573"/>
    </row>
    <row r="110" spans="1:7" ht="13.5" thickBot="1">
      <c r="A110" s="574"/>
      <c r="B110" s="575" t="s">
        <v>918</v>
      </c>
      <c r="C110" s="575"/>
      <c r="D110" s="575"/>
      <c r="E110" s="575"/>
      <c r="F110" s="576">
        <f>SUM(F106:F109)</f>
        <v>2200</v>
      </c>
      <c r="G110" s="577"/>
    </row>
    <row r="111" spans="1:7" thickTop="1">
      <c r="A111" s="578" t="s">
        <v>919</v>
      </c>
      <c r="B111" s="579" t="s">
        <v>920</v>
      </c>
      <c r="C111" s="579"/>
      <c r="D111" s="579"/>
      <c r="E111" s="579"/>
      <c r="F111" s="580"/>
      <c r="G111" s="581"/>
    </row>
    <row r="112" spans="1:7" ht="14.25">
      <c r="A112" s="578"/>
      <c r="B112" s="582" t="s">
        <v>921</v>
      </c>
      <c r="C112" s="582" t="s">
        <v>825</v>
      </c>
      <c r="D112" s="582"/>
      <c r="E112" s="582"/>
      <c r="F112" s="570">
        <v>4000</v>
      </c>
      <c r="G112" s="581"/>
    </row>
    <row r="113" spans="1:8" ht="14.25">
      <c r="A113" s="578"/>
      <c r="B113" s="579"/>
      <c r="C113" s="579"/>
      <c r="D113" s="579"/>
      <c r="E113" s="579"/>
      <c r="F113" s="580"/>
      <c r="G113" s="581"/>
    </row>
    <row r="114" spans="1:8" ht="14.25">
      <c r="A114" s="584"/>
      <c r="B114" s="582"/>
      <c r="C114" s="582"/>
      <c r="D114" s="582"/>
      <c r="E114" s="582"/>
      <c r="F114" s="570"/>
      <c r="G114" s="571"/>
    </row>
    <row r="115" spans="1:8" ht="13.5" thickBot="1">
      <c r="A115" s="574"/>
      <c r="B115" s="575" t="s">
        <v>922</v>
      </c>
      <c r="C115" s="575"/>
      <c r="D115" s="575"/>
      <c r="E115" s="575"/>
      <c r="F115" s="576">
        <f>+SUM(F111:F114)</f>
        <v>4000</v>
      </c>
      <c r="G115" s="577"/>
    </row>
    <row r="116" spans="1:8" thickTop="1">
      <c r="A116" s="578" t="s">
        <v>923</v>
      </c>
      <c r="B116" s="579" t="s">
        <v>924</v>
      </c>
      <c r="C116" s="579"/>
      <c r="D116" s="579"/>
      <c r="E116" s="579"/>
      <c r="F116" s="580"/>
      <c r="G116" s="581"/>
    </row>
    <row r="117" spans="1:8" ht="14.25">
      <c r="A117" s="578"/>
      <c r="B117" s="582" t="s">
        <v>925</v>
      </c>
      <c r="C117" s="582" t="s">
        <v>825</v>
      </c>
      <c r="D117" s="582"/>
      <c r="E117" s="582"/>
      <c r="F117" s="570">
        <v>0</v>
      </c>
      <c r="G117" s="1452"/>
      <c r="H117" s="1451"/>
    </row>
    <row r="118" spans="1:8" ht="14.25">
      <c r="A118" s="578"/>
      <c r="B118" s="579"/>
      <c r="C118" s="579"/>
      <c r="D118" s="579"/>
      <c r="E118" s="579"/>
      <c r="F118" s="580"/>
      <c r="G118" s="581"/>
    </row>
    <row r="119" spans="1:8" ht="14.25">
      <c r="A119" s="584"/>
      <c r="B119" s="582"/>
      <c r="C119" s="582"/>
      <c r="D119" s="582"/>
      <c r="E119" s="582"/>
      <c r="F119" s="570"/>
      <c r="G119" s="571"/>
    </row>
    <row r="120" spans="1:8" ht="13.5" thickBot="1">
      <c r="A120" s="574"/>
      <c r="B120" s="575" t="s">
        <v>926</v>
      </c>
      <c r="C120" s="575"/>
      <c r="D120" s="575"/>
      <c r="E120" s="575"/>
      <c r="F120" s="576">
        <f>+SUM(F116:F119)</f>
        <v>0</v>
      </c>
      <c r="G120" s="577"/>
    </row>
    <row r="121" spans="1:8" thickTop="1">
      <c r="A121" s="578" t="s">
        <v>927</v>
      </c>
      <c r="B121" s="579" t="s">
        <v>928</v>
      </c>
      <c r="C121" s="579"/>
      <c r="D121" s="579"/>
      <c r="E121" s="579"/>
      <c r="F121" s="580"/>
      <c r="G121" s="581"/>
    </row>
    <row r="122" spans="1:8" ht="14.25">
      <c r="A122" s="578"/>
      <c r="B122" s="582" t="s">
        <v>929</v>
      </c>
      <c r="C122" s="582" t="s">
        <v>825</v>
      </c>
      <c r="D122" s="582">
        <v>2</v>
      </c>
      <c r="E122" s="582">
        <v>250</v>
      </c>
      <c r="F122" s="570">
        <v>500</v>
      </c>
      <c r="G122" s="581"/>
    </row>
    <row r="123" spans="1:8" ht="14.25">
      <c r="A123" s="578"/>
      <c r="B123" s="579"/>
      <c r="C123" s="579"/>
      <c r="D123" s="579"/>
      <c r="E123" s="579"/>
      <c r="F123" s="580"/>
      <c r="G123" s="581"/>
    </row>
    <row r="124" spans="1:8" ht="14.25">
      <c r="A124" s="584"/>
      <c r="B124" s="582"/>
      <c r="C124" s="582"/>
      <c r="D124" s="582"/>
      <c r="E124" s="582"/>
      <c r="F124" s="570"/>
      <c r="G124" s="571"/>
    </row>
    <row r="125" spans="1:8" ht="13.5" thickBot="1">
      <c r="A125" s="574"/>
      <c r="B125" s="575" t="s">
        <v>930</v>
      </c>
      <c r="C125" s="575"/>
      <c r="D125" s="575"/>
      <c r="E125" s="575"/>
      <c r="F125" s="576">
        <f>+SUM(F121:F124)</f>
        <v>500</v>
      </c>
      <c r="G125" s="577"/>
    </row>
    <row r="126" spans="1:8" thickTop="1">
      <c r="A126" s="578" t="s">
        <v>931</v>
      </c>
      <c r="B126" s="579" t="s">
        <v>932</v>
      </c>
      <c r="C126" s="579"/>
      <c r="D126" s="579"/>
      <c r="E126" s="579"/>
      <c r="F126" s="580"/>
      <c r="G126" s="581"/>
    </row>
    <row r="127" spans="1:8" ht="14.25">
      <c r="A127" s="578"/>
      <c r="B127" s="582" t="s">
        <v>933</v>
      </c>
      <c r="C127" s="582" t="s">
        <v>825</v>
      </c>
      <c r="D127" s="582"/>
      <c r="E127" s="582"/>
      <c r="F127" s="570">
        <v>7000</v>
      </c>
      <c r="G127" s="581"/>
    </row>
    <row r="128" spans="1:8" ht="14.25">
      <c r="A128" s="578"/>
      <c r="B128" s="1045" t="s">
        <v>1284</v>
      </c>
      <c r="C128" s="582" t="s">
        <v>825</v>
      </c>
      <c r="D128" s="579"/>
      <c r="E128" s="579"/>
      <c r="F128" s="580">
        <v>0</v>
      </c>
      <c r="G128" s="581"/>
    </row>
    <row r="129" spans="1:7" ht="14.25">
      <c r="A129" s="584"/>
      <c r="B129" s="582"/>
      <c r="C129" s="582"/>
      <c r="D129" s="582"/>
      <c r="E129" s="582"/>
      <c r="F129" s="570"/>
      <c r="G129" s="571"/>
    </row>
    <row r="130" spans="1:7" ht="13.5" thickBot="1">
      <c r="A130" s="574"/>
      <c r="B130" s="575" t="s">
        <v>934</v>
      </c>
      <c r="C130" s="575"/>
      <c r="D130" s="575"/>
      <c r="E130" s="575"/>
      <c r="F130" s="576">
        <f>+SUM(F126:F129)</f>
        <v>7000</v>
      </c>
      <c r="G130" s="577"/>
    </row>
    <row r="131" spans="1:7" thickTop="1">
      <c r="A131" s="578" t="s">
        <v>1245</v>
      </c>
      <c r="B131" s="569" t="s">
        <v>1246</v>
      </c>
      <c r="C131" s="582"/>
      <c r="D131" s="582"/>
      <c r="E131" s="582"/>
      <c r="F131" s="570"/>
      <c r="G131" s="581"/>
    </row>
    <row r="132" spans="1:7" ht="14.25">
      <c r="A132" s="578"/>
      <c r="B132" s="582" t="s">
        <v>1295</v>
      </c>
      <c r="C132" s="582"/>
      <c r="D132" s="582"/>
      <c r="E132" s="582"/>
      <c r="F132" s="570">
        <v>1000</v>
      </c>
      <c r="G132" s="581"/>
    </row>
    <row r="133" spans="1:7" ht="14.25">
      <c r="A133" s="578"/>
      <c r="B133" s="582" t="s">
        <v>843</v>
      </c>
      <c r="C133" s="582"/>
      <c r="D133" s="582"/>
      <c r="E133" s="582"/>
      <c r="F133" s="570">
        <v>500</v>
      </c>
      <c r="G133" s="581"/>
    </row>
    <row r="134" spans="1:7" ht="14.25">
      <c r="A134" s="578"/>
      <c r="B134" s="582"/>
      <c r="C134" s="582"/>
      <c r="D134" s="582"/>
      <c r="E134" s="582"/>
      <c r="F134" s="570"/>
      <c r="G134" s="581"/>
    </row>
    <row r="135" spans="1:7" ht="13.5" thickBot="1">
      <c r="A135" s="999"/>
      <c r="B135" s="575" t="s">
        <v>1244</v>
      </c>
      <c r="C135" s="1000"/>
      <c r="D135" s="1000"/>
      <c r="E135" s="1000"/>
      <c r="F135" s="1001">
        <f>+SUM(F131:F134)</f>
        <v>1500</v>
      </c>
      <c r="G135" s="1002"/>
    </row>
    <row r="136" spans="1:7" ht="18" customHeight="1" thickTop="1" thickBot="1">
      <c r="A136" s="2129" t="s">
        <v>935</v>
      </c>
      <c r="B136" s="2130"/>
      <c r="C136" s="611"/>
      <c r="D136" s="611"/>
      <c r="E136" s="611"/>
      <c r="F136" s="612">
        <f>+F11+F15+F20+F25+F32+F37+F42+F49+F56+F62+F67+F71+F76+F81+F85+F89+F95+F99+F104+F110+F115+F120+F125+F130+F135</f>
        <v>323100</v>
      </c>
      <c r="G136" s="613"/>
    </row>
    <row r="137" spans="1:7" ht="15.75" thickTop="1"/>
  </sheetData>
  <mergeCells count="4">
    <mergeCell ref="A1:G1"/>
    <mergeCell ref="A2:G2"/>
    <mergeCell ref="A4:G4"/>
    <mergeCell ref="A136:B136"/>
  </mergeCells>
  <pageMargins left="0.42" right="0.18" top="0.28000000000000003" bottom="0.46" header="0.2" footer="0.21"/>
  <pageSetup scale="49" orientation="portrait" verticalDpi="300" r:id="rId1"/>
  <headerFooter alignWithMargins="0">
    <oddFooter>&amp;C&amp;P(&amp;N)&amp;R&amp;F</oddFooter>
  </headerFooter>
  <rowBreaks count="2" manualBreakCount="2">
    <brk id="32" max="6" man="1"/>
    <brk id="37" max="6" man="1"/>
  </rowBreaks>
  <drawing r:id="rId2"/>
</worksheet>
</file>

<file path=xl/worksheets/sheet2.xml><?xml version="1.0" encoding="utf-8"?>
<worksheet xmlns="http://schemas.openxmlformats.org/spreadsheetml/2006/main" xmlns:r="http://schemas.openxmlformats.org/officeDocument/2006/relationships">
  <sheetPr codeName="Sheet2">
    <tabColor rgb="FF00B050"/>
  </sheetPr>
  <dimension ref="A1:V208"/>
  <sheetViews>
    <sheetView showZeros="0" view="pageBreakPreview" topLeftCell="A73" zoomScaleSheetLayoutView="100" workbookViewId="0">
      <selection activeCell="A31" sqref="A1:XFD1048576"/>
    </sheetView>
  </sheetViews>
  <sheetFormatPr defaultRowHeight="8.25"/>
  <cols>
    <col min="1" max="1" width="6.85546875" style="930" customWidth="1"/>
    <col min="2" max="2" width="63.28515625" style="930" customWidth="1"/>
    <col min="3" max="3" width="10" style="930" hidden="1" customWidth="1"/>
    <col min="4" max="4" width="0.140625" style="992" hidden="1" customWidth="1"/>
    <col min="5" max="5" width="3.140625" style="993" hidden="1" customWidth="1"/>
    <col min="6" max="6" width="3.7109375" style="994" hidden="1" customWidth="1"/>
    <col min="7" max="7" width="1.5703125" style="993" hidden="1" customWidth="1"/>
    <col min="8" max="8" width="18.85546875" style="993" customWidth="1"/>
    <col min="9" max="9" width="13" style="993" customWidth="1"/>
    <col min="10" max="11" width="13.5703125" style="930" hidden="1" customWidth="1"/>
    <col min="12" max="12" width="12.7109375" style="930" hidden="1" customWidth="1"/>
    <col min="13" max="14" width="9.85546875" style="930" hidden="1" customWidth="1"/>
    <col min="15" max="15" width="9.7109375" style="930" hidden="1" customWidth="1"/>
    <col min="16" max="16" width="9.85546875" style="930" hidden="1" customWidth="1"/>
    <col min="17" max="17" width="7.85546875" style="996" hidden="1" customWidth="1"/>
    <col min="18" max="18" width="9.85546875" style="930" hidden="1" customWidth="1"/>
    <col min="19" max="19" width="0.28515625" style="996" customWidth="1"/>
    <col min="20" max="20" width="9" style="930" customWidth="1"/>
    <col min="21" max="21" width="8.5703125" style="930" customWidth="1"/>
    <col min="22" max="22" width="13.140625" style="930" customWidth="1"/>
    <col min="23" max="16384" width="9.140625" style="930"/>
  </cols>
  <sheetData>
    <row r="1" spans="1:20" s="921" customFormat="1" ht="15" customHeight="1">
      <c r="A1" s="1944" t="s">
        <v>439</v>
      </c>
      <c r="B1" s="1944"/>
      <c r="C1" s="1944"/>
      <c r="D1" s="1944"/>
      <c r="E1" s="1944"/>
      <c r="F1" s="1944"/>
      <c r="G1" s="1944"/>
      <c r="H1" s="1944"/>
      <c r="I1" s="1944"/>
      <c r="J1" s="1944"/>
      <c r="K1" s="1944"/>
      <c r="L1" s="1944"/>
      <c r="M1" s="1944"/>
      <c r="N1" s="1944"/>
      <c r="O1" s="1944"/>
      <c r="P1" s="1944"/>
      <c r="Q1" s="1944"/>
      <c r="R1" s="1944"/>
      <c r="S1" s="1944"/>
      <c r="T1" s="920"/>
    </row>
    <row r="2" spans="1:20" s="921" customFormat="1" ht="15" customHeight="1">
      <c r="A2" s="1945"/>
      <c r="B2" s="1945"/>
      <c r="C2" s="1945"/>
      <c r="D2" s="1945"/>
      <c r="E2" s="1945"/>
      <c r="F2" s="1945"/>
      <c r="G2" s="1945"/>
      <c r="H2" s="1945"/>
      <c r="I2" s="1945"/>
      <c r="J2" s="1945"/>
      <c r="K2" s="1945"/>
      <c r="L2" s="1945"/>
      <c r="M2" s="1945"/>
      <c r="N2" s="1945"/>
      <c r="O2" s="1945"/>
      <c r="P2" s="1945"/>
      <c r="Q2" s="1945"/>
      <c r="R2" s="1945"/>
      <c r="S2" s="1945"/>
      <c r="T2" s="922"/>
    </row>
    <row r="3" spans="1:20" s="921" customFormat="1" ht="15" customHeight="1">
      <c r="A3" s="1945" t="s">
        <v>1410</v>
      </c>
      <c r="B3" s="1945"/>
      <c r="C3" s="1945"/>
      <c r="D3" s="1945"/>
      <c r="E3" s="1945"/>
      <c r="F3" s="1945"/>
      <c r="G3" s="1945"/>
      <c r="H3" s="1945"/>
      <c r="I3" s="1945"/>
      <c r="J3" s="923"/>
      <c r="K3" s="923"/>
      <c r="L3" s="923"/>
      <c r="M3" s="923"/>
      <c r="N3" s="923"/>
      <c r="O3" s="923" t="s">
        <v>1187</v>
      </c>
      <c r="P3" s="924"/>
      <c r="Q3" s="923"/>
      <c r="R3" s="924"/>
      <c r="S3" s="924"/>
    </row>
    <row r="4" spans="1:20" s="921" customFormat="1" ht="20.25">
      <c r="A4" s="1946" t="s">
        <v>2092</v>
      </c>
      <c r="B4" s="1946"/>
      <c r="C4" s="1946"/>
      <c r="D4" s="1946"/>
      <c r="E4" s="1946"/>
      <c r="F4" s="1946"/>
      <c r="G4" s="1946"/>
      <c r="H4" s="1946"/>
      <c r="I4" s="1946"/>
      <c r="J4" s="1946"/>
      <c r="K4" s="1946"/>
      <c r="L4" s="1946"/>
      <c r="M4" s="1946"/>
      <c r="N4" s="1946"/>
      <c r="O4" s="1946"/>
      <c r="P4" s="1946"/>
      <c r="Q4" s="1946"/>
      <c r="R4" s="1946"/>
      <c r="S4" s="1946"/>
      <c r="T4" s="925"/>
    </row>
    <row r="5" spans="1:20" ht="15" customHeight="1">
      <c r="A5" s="926"/>
      <c r="B5" s="926"/>
      <c r="C5" s="926"/>
      <c r="D5" s="926"/>
      <c r="E5" s="927"/>
      <c r="F5" s="927"/>
      <c r="G5" s="927"/>
      <c r="H5" s="927"/>
      <c r="I5" s="927"/>
      <c r="J5" s="926"/>
      <c r="K5" s="926"/>
      <c r="L5" s="926"/>
      <c r="M5" s="926"/>
      <c r="N5" s="926"/>
      <c r="O5" s="926"/>
      <c r="P5" s="926"/>
      <c r="Q5" s="926"/>
      <c r="R5" s="928" t="s">
        <v>1188</v>
      </c>
      <c r="S5" s="928"/>
      <c r="T5" s="929"/>
    </row>
    <row r="6" spans="1:20" s="933" customFormat="1" ht="19.5" customHeight="1">
      <c r="A6" s="1947" t="s">
        <v>687</v>
      </c>
      <c r="B6" s="1947" t="s">
        <v>1189</v>
      </c>
      <c r="C6" s="1948">
        <v>42005</v>
      </c>
      <c r="D6" s="1948"/>
      <c r="E6" s="1948"/>
      <c r="F6" s="1948"/>
      <c r="G6" s="1948"/>
      <c r="H6" s="1948"/>
      <c r="I6" s="1948"/>
      <c r="J6" s="1948"/>
      <c r="K6" s="1948"/>
      <c r="L6" s="1948"/>
      <c r="M6" s="1948"/>
      <c r="N6" s="1948"/>
      <c r="O6" s="1949" t="s">
        <v>1190</v>
      </c>
      <c r="P6" s="931" t="s">
        <v>1191</v>
      </c>
      <c r="Q6" s="932"/>
      <c r="R6" s="931" t="s">
        <v>1192</v>
      </c>
      <c r="S6" s="932"/>
      <c r="T6" s="1103"/>
    </row>
    <row r="7" spans="1:20" ht="33" customHeight="1">
      <c r="A7" s="1947"/>
      <c r="B7" s="1947"/>
      <c r="C7" s="934" t="s">
        <v>1193</v>
      </c>
      <c r="D7" s="935"/>
      <c r="E7" s="1125" t="s">
        <v>1303</v>
      </c>
      <c r="F7" s="935"/>
      <c r="G7" s="934" t="s">
        <v>1065</v>
      </c>
      <c r="H7" s="1047" t="s">
        <v>1194</v>
      </c>
      <c r="I7" s="934" t="s">
        <v>1065</v>
      </c>
      <c r="J7" s="934" t="s">
        <v>1195</v>
      </c>
      <c r="K7" s="934" t="s">
        <v>1196</v>
      </c>
      <c r="L7" s="934" t="s">
        <v>1197</v>
      </c>
      <c r="M7" s="936" t="s">
        <v>1198</v>
      </c>
      <c r="N7" s="936" t="s">
        <v>1199</v>
      </c>
      <c r="O7" s="1949"/>
      <c r="P7" s="934" t="s">
        <v>1194</v>
      </c>
      <c r="Q7" s="937" t="s">
        <v>1200</v>
      </c>
      <c r="R7" s="934" t="s">
        <v>1194</v>
      </c>
      <c r="S7" s="937" t="s">
        <v>1200</v>
      </c>
      <c r="T7" s="938"/>
    </row>
    <row r="8" spans="1:20" s="943" customFormat="1" ht="11.25">
      <c r="A8" s="939">
        <v>1</v>
      </c>
      <c r="B8" s="939">
        <f>A8+1</f>
        <v>2</v>
      </c>
      <c r="C8" s="939">
        <f>B8+1</f>
        <v>3</v>
      </c>
      <c r="D8" s="940"/>
      <c r="E8" s="939">
        <f>C8+1</f>
        <v>4</v>
      </c>
      <c r="F8" s="940"/>
      <c r="G8" s="939"/>
      <c r="H8" s="939">
        <f>E8+1</f>
        <v>5</v>
      </c>
      <c r="I8" s="939"/>
      <c r="J8" s="939">
        <f>H8+1</f>
        <v>6</v>
      </c>
      <c r="K8" s="939">
        <f>J8+1</f>
        <v>7</v>
      </c>
      <c r="L8" s="939">
        <f>K8+1</f>
        <v>8</v>
      </c>
      <c r="M8" s="939">
        <f>L8+1</f>
        <v>9</v>
      </c>
      <c r="N8" s="939">
        <f>M8+1</f>
        <v>10</v>
      </c>
      <c r="O8" s="939">
        <f>S8+1</f>
        <v>13</v>
      </c>
      <c r="P8" s="939">
        <f>N8+1</f>
        <v>11</v>
      </c>
      <c r="Q8" s="941"/>
      <c r="R8" s="939">
        <f>O8+1</f>
        <v>14</v>
      </c>
      <c r="S8" s="941">
        <f>P8+1</f>
        <v>12</v>
      </c>
      <c r="T8" s="942"/>
    </row>
    <row r="9" spans="1:20" ht="15" customHeight="1">
      <c r="A9" s="944"/>
      <c r="B9" s="944"/>
      <c r="C9" s="944"/>
      <c r="D9" s="945"/>
      <c r="E9" s="946"/>
      <c r="F9" s="947"/>
      <c r="G9" s="946"/>
      <c r="H9" s="946"/>
      <c r="I9" s="946"/>
      <c r="J9" s="944"/>
      <c r="K9" s="944"/>
      <c r="L9" s="944"/>
      <c r="M9" s="944"/>
      <c r="N9" s="944"/>
      <c r="O9" s="944"/>
      <c r="P9" s="944"/>
      <c r="Q9" s="948"/>
      <c r="R9" s="944"/>
      <c r="S9" s="948"/>
      <c r="T9" s="949"/>
    </row>
    <row r="10" spans="1:20" ht="12.75">
      <c r="A10" s="950" t="s">
        <v>458</v>
      </c>
      <c r="B10" s="951" t="s">
        <v>1066</v>
      </c>
      <c r="C10" s="1009">
        <f>+E10</f>
        <v>873.82002899123256</v>
      </c>
      <c r="D10" s="1009"/>
      <c r="E10" s="1009">
        <f>+H10</f>
        <v>873.82002899123256</v>
      </c>
      <c r="F10" s="1009"/>
      <c r="G10" s="1009"/>
      <c r="H10" s="1009">
        <f>'PI BUDGET (JAN-15)'!H70/100000</f>
        <v>873.82002899123256</v>
      </c>
      <c r="I10" s="953"/>
      <c r="J10" s="952"/>
      <c r="K10" s="952"/>
      <c r="L10" s="954"/>
      <c r="M10" s="954"/>
      <c r="N10" s="954"/>
      <c r="O10" s="954"/>
      <c r="P10" s="955"/>
      <c r="Q10" s="955"/>
      <c r="R10" s="955"/>
      <c r="S10" s="955"/>
      <c r="T10" s="956"/>
    </row>
    <row r="11" spans="1:20" ht="12.75">
      <c r="A11" s="957"/>
      <c r="B11" s="958" t="s">
        <v>1201</v>
      </c>
      <c r="C11" s="1010">
        <f>+E11</f>
        <v>0</v>
      </c>
      <c r="D11" s="1011"/>
      <c r="E11" s="1012">
        <f>+H11</f>
        <v>0</v>
      </c>
      <c r="F11" s="1011"/>
      <c r="G11" s="1010"/>
      <c r="H11" s="1010"/>
      <c r="I11" s="960"/>
      <c r="J11" s="959">
        <f>+C11-H11</f>
        <v>0</v>
      </c>
      <c r="K11" s="959">
        <f>+E11-H11</f>
        <v>0</v>
      </c>
      <c r="L11" s="958"/>
      <c r="M11" s="959"/>
      <c r="N11" s="958"/>
      <c r="O11" s="958"/>
      <c r="P11" s="959" t="e">
        <f>#REF!/100000</f>
        <v>#REF!</v>
      </c>
      <c r="Q11" s="961"/>
      <c r="R11" s="959" t="e">
        <f>#REF!/100000</f>
        <v>#REF!</v>
      </c>
      <c r="S11" s="961"/>
      <c r="T11" s="956"/>
    </row>
    <row r="12" spans="1:20" ht="12.75">
      <c r="A12" s="957"/>
      <c r="B12" s="958" t="s">
        <v>1202</v>
      </c>
      <c r="C12" s="1010">
        <f>+E12</f>
        <v>0</v>
      </c>
      <c r="D12" s="1011"/>
      <c r="E12" s="1012">
        <f>+H12</f>
        <v>0</v>
      </c>
      <c r="F12" s="1011"/>
      <c r="G12" s="1010"/>
      <c r="H12" s="1010"/>
      <c r="I12" s="960"/>
      <c r="J12" s="959">
        <f>+C12-H12</f>
        <v>0</v>
      </c>
      <c r="K12" s="959">
        <f>+E12-H12</f>
        <v>0</v>
      </c>
      <c r="L12" s="958"/>
      <c r="M12" s="959"/>
      <c r="N12" s="958"/>
      <c r="O12" s="958"/>
      <c r="P12" s="959"/>
      <c r="Q12" s="961"/>
      <c r="R12" s="959"/>
      <c r="S12" s="961"/>
      <c r="T12" s="956"/>
    </row>
    <row r="13" spans="1:20" ht="12.75">
      <c r="A13" s="957"/>
      <c r="B13" s="958" t="s">
        <v>1203</v>
      </c>
      <c r="C13" s="1010">
        <f>+E13</f>
        <v>0</v>
      </c>
      <c r="D13" s="1011"/>
      <c r="E13" s="1012">
        <f>+H13</f>
        <v>0</v>
      </c>
      <c r="F13" s="1011"/>
      <c r="G13" s="1010"/>
      <c r="H13" s="1010"/>
      <c r="I13" s="960"/>
      <c r="J13" s="959">
        <f>+C13-H13</f>
        <v>0</v>
      </c>
      <c r="K13" s="959">
        <f>+E13-H13</f>
        <v>0</v>
      </c>
      <c r="L13" s="958"/>
      <c r="M13" s="959"/>
      <c r="N13" s="958"/>
      <c r="O13" s="958"/>
      <c r="P13" s="959"/>
      <c r="Q13" s="961"/>
      <c r="R13" s="959"/>
      <c r="S13" s="961"/>
      <c r="T13" s="956"/>
    </row>
    <row r="14" spans="1:20" ht="12.75">
      <c r="A14" s="957"/>
      <c r="B14" s="958" t="s">
        <v>1204</v>
      </c>
      <c r="C14" s="1010"/>
      <c r="D14" s="1011"/>
      <c r="E14" s="1012"/>
      <c r="F14" s="1011"/>
      <c r="G14" s="1010"/>
      <c r="H14" s="1013"/>
      <c r="I14" s="957"/>
      <c r="J14" s="959"/>
      <c r="K14" s="959"/>
      <c r="L14" s="958"/>
      <c r="M14" s="958"/>
      <c r="N14" s="958"/>
      <c r="O14" s="958"/>
      <c r="P14" s="959"/>
      <c r="Q14" s="961"/>
      <c r="R14" s="959"/>
      <c r="S14" s="961"/>
      <c r="T14" s="956"/>
    </row>
    <row r="15" spans="1:20" ht="12.75">
      <c r="A15" s="957"/>
      <c r="B15" s="958" t="s">
        <v>2016</v>
      </c>
      <c r="C15" s="1010">
        <f>E15</f>
        <v>59.561963537999986</v>
      </c>
      <c r="D15" s="1011"/>
      <c r="E15" s="1012">
        <f>+'GB SUMM(UP2013)'!H12</f>
        <v>59.561963537999986</v>
      </c>
      <c r="F15" s="1011"/>
      <c r="G15" s="1014">
        <f>+E15/E10</f>
        <v>6.8162735531205818E-2</v>
      </c>
      <c r="H15" s="1010">
        <f>H10*6%</f>
        <v>52.429201739473953</v>
      </c>
      <c r="I15" s="962"/>
      <c r="J15" s="959">
        <f>+C15-H15</f>
        <v>7.1327617985260332</v>
      </c>
      <c r="K15" s="959">
        <f>+E15-H15</f>
        <v>7.1327617985260332</v>
      </c>
      <c r="L15" s="958"/>
      <c r="M15" s="958"/>
      <c r="N15" s="958"/>
      <c r="O15" s="958"/>
      <c r="P15" s="959" t="e">
        <f>+(P11+#REF!)*8%</f>
        <v>#REF!</v>
      </c>
      <c r="Q15" s="961"/>
      <c r="R15" s="959" t="e">
        <f>+(R11+#REF!)*8%</f>
        <v>#REF!</v>
      </c>
      <c r="S15" s="961"/>
      <c r="T15" s="956"/>
    </row>
    <row r="16" spans="1:20" ht="12.75">
      <c r="A16" s="957"/>
      <c r="B16" s="958" t="s">
        <v>1243</v>
      </c>
      <c r="C16" s="1010">
        <f>+E16</f>
        <v>2</v>
      </c>
      <c r="D16" s="1011"/>
      <c r="E16" s="1012">
        <f>+'GB SUMM(UP2013)'!I14</f>
        <v>2</v>
      </c>
      <c r="F16" s="1011"/>
      <c r="G16" s="1014"/>
      <c r="H16" s="1010">
        <v>0</v>
      </c>
      <c r="I16" s="962"/>
      <c r="J16" s="959"/>
      <c r="K16" s="959"/>
      <c r="L16" s="958"/>
      <c r="M16" s="958"/>
      <c r="N16" s="958"/>
      <c r="O16" s="958"/>
      <c r="P16" s="959"/>
      <c r="Q16" s="961"/>
      <c r="R16" s="959"/>
      <c r="S16" s="961"/>
      <c r="T16" s="956"/>
    </row>
    <row r="17" spans="1:22" ht="12.75">
      <c r="A17" s="957"/>
      <c r="B17" s="958" t="s">
        <v>1205</v>
      </c>
      <c r="C17" s="1010"/>
      <c r="D17" s="1011"/>
      <c r="E17" s="1012"/>
      <c r="F17" s="1011"/>
      <c r="G17" s="1014"/>
      <c r="H17" s="1010"/>
      <c r="I17" s="962"/>
      <c r="J17" s="959"/>
      <c r="K17" s="959"/>
      <c r="L17" s="958"/>
      <c r="M17" s="958"/>
      <c r="N17" s="958"/>
      <c r="O17" s="958"/>
      <c r="P17" s="959"/>
      <c r="Q17" s="961"/>
      <c r="R17" s="959"/>
      <c r="S17" s="961"/>
      <c r="T17" s="956"/>
    </row>
    <row r="18" spans="1:22" ht="12.75">
      <c r="A18" s="957"/>
      <c r="B18" s="958" t="s">
        <v>1247</v>
      </c>
      <c r="C18" s="1010">
        <f>+E18</f>
        <v>0</v>
      </c>
      <c r="D18" s="1011"/>
      <c r="E18" s="1010"/>
      <c r="F18" s="1009"/>
      <c r="G18" s="1015"/>
      <c r="H18" s="1015"/>
      <c r="I18" s="960"/>
      <c r="J18" s="959"/>
      <c r="K18" s="959"/>
      <c r="L18" s="958"/>
      <c r="M18" s="958"/>
      <c r="N18" s="958"/>
      <c r="O18" s="958"/>
      <c r="P18" s="959"/>
      <c r="Q18" s="961"/>
      <c r="R18" s="959"/>
      <c r="S18" s="961"/>
      <c r="T18" s="956"/>
    </row>
    <row r="19" spans="1:22" ht="12.75">
      <c r="A19" s="963"/>
      <c r="B19" s="958" t="s">
        <v>1206</v>
      </c>
      <c r="C19" s="1015"/>
      <c r="D19" s="1009"/>
      <c r="E19" s="1015"/>
      <c r="F19" s="1009"/>
      <c r="G19" s="1015"/>
      <c r="H19" s="1015"/>
      <c r="I19" s="960"/>
      <c r="J19" s="959"/>
      <c r="K19" s="959"/>
      <c r="L19" s="958"/>
      <c r="M19" s="958"/>
      <c r="N19" s="958"/>
      <c r="O19" s="958"/>
      <c r="P19" s="959"/>
      <c r="Q19" s="961"/>
      <c r="R19" s="959"/>
      <c r="S19" s="961"/>
      <c r="T19" s="956"/>
    </row>
    <row r="20" spans="1:22" ht="12.75">
      <c r="A20" s="950"/>
      <c r="B20" s="951" t="s">
        <v>1207</v>
      </c>
      <c r="C20" s="1009">
        <f>SUM(C11:C18)-C19</f>
        <v>61.561963537999986</v>
      </c>
      <c r="D20" s="1009"/>
      <c r="E20" s="1009">
        <f>SUM(E11:E18)-E19</f>
        <v>61.561963537999986</v>
      </c>
      <c r="F20" s="1009"/>
      <c r="G20" s="1009"/>
      <c r="H20" s="1009">
        <f>H10+H15</f>
        <v>926.24923073070647</v>
      </c>
      <c r="I20" s="953"/>
      <c r="J20" s="952">
        <f>+C20-H20</f>
        <v>-864.68726719270649</v>
      </c>
      <c r="K20" s="952">
        <f>+E20-H20</f>
        <v>-864.68726719270649</v>
      </c>
      <c r="L20" s="954"/>
      <c r="M20" s="952">
        <f>SUM(M11:M18)-M19</f>
        <v>0</v>
      </c>
      <c r="N20" s="952">
        <f>SUM(N11:N18)-N19</f>
        <v>0</v>
      </c>
      <c r="O20" s="954"/>
      <c r="P20" s="952" t="e">
        <f>SUM(P11:P18)-P19</f>
        <v>#REF!</v>
      </c>
      <c r="Q20" s="952"/>
      <c r="R20" s="952" t="e">
        <f>SUM(R11:R18)-R19</f>
        <v>#REF!</v>
      </c>
      <c r="S20" s="952">
        <f>SUM(S11:S18)-S19</f>
        <v>0</v>
      </c>
      <c r="T20" s="965"/>
    </row>
    <row r="21" spans="1:22" ht="12.75">
      <c r="A21" s="963"/>
      <c r="B21" s="958" t="s">
        <v>1208</v>
      </c>
      <c r="C21" s="1015"/>
      <c r="D21" s="1009"/>
      <c r="E21" s="1015"/>
      <c r="F21" s="1009"/>
      <c r="G21" s="1015"/>
      <c r="H21" s="1013"/>
      <c r="I21" s="957"/>
      <c r="J21" s="959"/>
      <c r="K21" s="959"/>
      <c r="L21" s="958"/>
      <c r="M21" s="958"/>
      <c r="N21" s="958"/>
      <c r="O21" s="958"/>
      <c r="P21" s="959"/>
      <c r="Q21" s="961"/>
      <c r="R21" s="958"/>
      <c r="S21" s="966"/>
      <c r="T21" s="967"/>
    </row>
    <row r="22" spans="1:22" ht="12.75">
      <c r="A22" s="963"/>
      <c r="B22" s="958" t="s">
        <v>1304</v>
      </c>
      <c r="C22" s="1015">
        <f>+C20*4.944%</f>
        <v>3.0436234773187194</v>
      </c>
      <c r="D22" s="1009"/>
      <c r="E22" s="1015">
        <f>E20*4.944%</f>
        <v>3.0436234773187194</v>
      </c>
      <c r="F22" s="1009"/>
      <c r="G22" s="1015"/>
      <c r="H22" s="1015">
        <f>+H20*4.944%</f>
        <v>45.793761967326127</v>
      </c>
      <c r="I22" s="960"/>
      <c r="J22" s="959">
        <f>+C22-H22</f>
        <v>-42.750138490007409</v>
      </c>
      <c r="K22" s="959">
        <f>+E22-J22</f>
        <v>45.793761967326127</v>
      </c>
      <c r="L22" s="958"/>
      <c r="M22" s="958"/>
      <c r="N22" s="958"/>
      <c r="O22" s="958"/>
      <c r="P22" s="959"/>
      <c r="Q22" s="961"/>
      <c r="R22" s="959"/>
      <c r="S22" s="961"/>
      <c r="T22" s="956"/>
    </row>
    <row r="23" spans="1:22" ht="12.75">
      <c r="A23" s="963"/>
      <c r="B23" s="958" t="s">
        <v>1209</v>
      </c>
      <c r="C23" s="1015"/>
      <c r="D23" s="1009"/>
      <c r="E23" s="1015"/>
      <c r="F23" s="1009"/>
      <c r="G23" s="1015"/>
      <c r="H23" s="1013"/>
      <c r="I23" s="957"/>
      <c r="J23" s="959">
        <f>+C23-H23</f>
        <v>0</v>
      </c>
      <c r="K23" s="959">
        <f>+E23-J23</f>
        <v>0</v>
      </c>
      <c r="L23" s="958"/>
      <c r="M23" s="958"/>
      <c r="N23" s="958"/>
      <c r="O23" s="958"/>
      <c r="P23" s="959"/>
      <c r="Q23" s="961"/>
      <c r="R23" s="959"/>
      <c r="S23" s="961"/>
      <c r="T23" s="956"/>
    </row>
    <row r="24" spans="1:22" ht="12.75">
      <c r="A24" s="963"/>
      <c r="B24" s="958" t="s">
        <v>1210</v>
      </c>
      <c r="C24" s="1015"/>
      <c r="D24" s="1009"/>
      <c r="E24" s="1015"/>
      <c r="F24" s="1009"/>
      <c r="G24" s="1015"/>
      <c r="H24" s="1013"/>
      <c r="I24" s="957"/>
      <c r="J24" s="959">
        <f>+C24-H24</f>
        <v>0</v>
      </c>
      <c r="K24" s="959">
        <f>+E24-J24</f>
        <v>0</v>
      </c>
      <c r="L24" s="958"/>
      <c r="M24" s="958"/>
      <c r="N24" s="958"/>
      <c r="O24" s="958"/>
      <c r="P24" s="959"/>
      <c r="Q24" s="961"/>
      <c r="R24" s="959"/>
      <c r="S24" s="961"/>
      <c r="T24" s="956"/>
    </row>
    <row r="25" spans="1:22" ht="12.75">
      <c r="A25" s="963"/>
      <c r="B25" s="958" t="s">
        <v>1211</v>
      </c>
      <c r="C25" s="1015"/>
      <c r="D25" s="1009"/>
      <c r="E25" s="1015"/>
      <c r="F25" s="1009"/>
      <c r="G25" s="1015"/>
      <c r="H25" s="1013"/>
      <c r="I25" s="957"/>
      <c r="J25" s="959">
        <f>+C25-H25</f>
        <v>0</v>
      </c>
      <c r="K25" s="959">
        <f>+E25-J25</f>
        <v>0</v>
      </c>
      <c r="L25" s="958"/>
      <c r="M25" s="958"/>
      <c r="N25" s="958"/>
      <c r="O25" s="958"/>
      <c r="P25" s="959"/>
      <c r="Q25" s="961"/>
      <c r="R25" s="958"/>
      <c r="S25" s="966"/>
      <c r="T25" s="967"/>
    </row>
    <row r="26" spans="1:22" ht="12.75">
      <c r="A26" s="950"/>
      <c r="B26" s="951" t="s">
        <v>1161</v>
      </c>
      <c r="C26" s="1009">
        <f>+SUM(C20:C25)</f>
        <v>64.605587015318704</v>
      </c>
      <c r="D26" s="1016">
        <f>+C26/C$20</f>
        <v>1.0494399999999999</v>
      </c>
      <c r="E26" s="1009">
        <f>+SUM(E20:E25)</f>
        <v>64.605587015318704</v>
      </c>
      <c r="F26" s="1016">
        <f>+E26/E20</f>
        <v>1.0494399999999999</v>
      </c>
      <c r="G26" s="1016">
        <f>+E26/E$26</f>
        <v>1</v>
      </c>
      <c r="H26" s="1009">
        <f>+SUM(H20:H25)</f>
        <v>972.04299269803255</v>
      </c>
      <c r="I26" s="969">
        <f>+H26/H$26</f>
        <v>1</v>
      </c>
      <c r="J26" s="952">
        <f>+SUM(J20:J25)</f>
        <v>-907.43740568271392</v>
      </c>
      <c r="K26" s="952">
        <f>+SUM(K20:K25)</f>
        <v>-818.89350522538041</v>
      </c>
      <c r="L26" s="954"/>
      <c r="M26" s="952">
        <f>+SUM(M20:M25)</f>
        <v>0</v>
      </c>
      <c r="N26" s="952">
        <f>+SUM(N20:N25)</f>
        <v>0</v>
      </c>
      <c r="O26" s="954"/>
      <c r="P26" s="952" t="e">
        <f>+SUM(P20:P25)</f>
        <v>#REF!</v>
      </c>
      <c r="Q26" s="952"/>
      <c r="R26" s="952" t="e">
        <f>+SUM(R20:R25)</f>
        <v>#REF!</v>
      </c>
      <c r="S26" s="952">
        <f>+SUM(S20:S25)</f>
        <v>0</v>
      </c>
      <c r="T26" s="965"/>
    </row>
    <row r="27" spans="1:22" ht="12.75">
      <c r="A27" s="963"/>
      <c r="B27" s="958" t="s">
        <v>1212</v>
      </c>
      <c r="C27" s="1015"/>
      <c r="D27" s="1009"/>
      <c r="E27" s="1015"/>
      <c r="F27" s="1009"/>
      <c r="G27" s="1014">
        <f t="shared" ref="G27:G87" si="0">+E27/E$26</f>
        <v>0</v>
      </c>
      <c r="H27" s="1013"/>
      <c r="I27" s="962">
        <f>+H27/H$26</f>
        <v>0</v>
      </c>
      <c r="J27" s="964"/>
      <c r="K27" s="964"/>
      <c r="L27" s="958"/>
      <c r="M27" s="958"/>
      <c r="N27" s="958"/>
      <c r="O27" s="958"/>
      <c r="P27" s="959"/>
      <c r="Q27" s="961"/>
      <c r="R27" s="958"/>
      <c r="S27" s="966"/>
      <c r="T27" s="967"/>
    </row>
    <row r="28" spans="1:22" ht="12.75">
      <c r="A28" s="963"/>
      <c r="B28" s="958" t="s">
        <v>1942</v>
      </c>
      <c r="C28" s="1010">
        <f>+C$26*D28</f>
        <v>1.2921117403063742</v>
      </c>
      <c r="D28" s="1017">
        <v>0.02</v>
      </c>
      <c r="E28" s="1010">
        <f>$E$20*F28</f>
        <v>1.2312392707599997</v>
      </c>
      <c r="F28" s="1017">
        <v>0.02</v>
      </c>
      <c r="G28" s="1014">
        <f>+E28/E$20</f>
        <v>0.02</v>
      </c>
      <c r="H28" s="1010">
        <f>+(H20-H18-H16)*2%</f>
        <v>18.52498461461413</v>
      </c>
      <c r="I28" s="962">
        <f>+H28/H$20</f>
        <v>0.02</v>
      </c>
      <c r="J28" s="959">
        <f>+C28-H28</f>
        <v>-17.232872874307755</v>
      </c>
      <c r="K28" s="959">
        <f>+E28-J28</f>
        <v>18.464112145067755</v>
      </c>
      <c r="L28" s="958"/>
      <c r="M28" s="959"/>
      <c r="N28" s="958"/>
      <c r="O28" s="958"/>
      <c r="P28" s="959" t="e">
        <f>+P$26*Q28</f>
        <v>#REF!</v>
      </c>
      <c r="Q28" s="971">
        <v>0.04</v>
      </c>
      <c r="R28" s="959" t="e">
        <f>+R$26*S28</f>
        <v>#REF!</v>
      </c>
      <c r="S28" s="971">
        <v>0.04</v>
      </c>
      <c r="T28" s="972"/>
    </row>
    <row r="29" spans="1:22" ht="18">
      <c r="A29" s="963"/>
      <c r="B29" s="958" t="s">
        <v>1943</v>
      </c>
      <c r="C29" s="1010">
        <f>+C22</f>
        <v>3.0436234773187194</v>
      </c>
      <c r="D29" s="1017"/>
      <c r="E29" s="1010">
        <f>+E22</f>
        <v>3.0436234773187194</v>
      </c>
      <c r="F29" s="1017">
        <f>+'GB SUMM(UP2013)'!R18</f>
        <v>0</v>
      </c>
      <c r="G29" s="1014">
        <f t="shared" ref="G29:G33" si="1">+E29/E$20</f>
        <v>4.9440000000000005E-2</v>
      </c>
      <c r="H29" s="1010">
        <f>+H20*I29</f>
        <v>37.04996922922826</v>
      </c>
      <c r="I29" s="962">
        <v>0.04</v>
      </c>
      <c r="J29" s="959">
        <f>+C29-H29</f>
        <v>-34.006345751909542</v>
      </c>
      <c r="K29" s="959">
        <f>+E29-J29</f>
        <v>37.04996922922826</v>
      </c>
      <c r="L29" s="958"/>
      <c r="M29" s="959"/>
      <c r="N29" s="958"/>
      <c r="O29" s="958"/>
      <c r="P29" s="959" t="e">
        <f>+P$26*Q29</f>
        <v>#REF!</v>
      </c>
      <c r="Q29" s="971">
        <v>4.2500000000000003E-2</v>
      </c>
      <c r="R29" s="959" t="e">
        <f>+R$26*S29</f>
        <v>#REF!</v>
      </c>
      <c r="S29" s="971">
        <v>4.2500000000000003E-2</v>
      </c>
      <c r="T29" s="972"/>
      <c r="V29" s="1140"/>
    </row>
    <row r="30" spans="1:22" ht="18">
      <c r="A30" s="963"/>
      <c r="B30" s="958" t="s">
        <v>1304</v>
      </c>
      <c r="C30" s="1010"/>
      <c r="D30" s="1017"/>
      <c r="E30" s="1010"/>
      <c r="F30" s="1017"/>
      <c r="G30" s="1014"/>
      <c r="H30" s="1010">
        <v>34.931589284052826</v>
      </c>
      <c r="I30" s="962">
        <v>4.9439999999999998E-2</v>
      </c>
      <c r="J30" s="959"/>
      <c r="K30" s="959"/>
      <c r="L30" s="958"/>
      <c r="M30" s="959"/>
      <c r="N30" s="958"/>
      <c r="O30" s="958"/>
      <c r="P30" s="959"/>
      <c r="Q30" s="971"/>
      <c r="R30" s="959"/>
      <c r="S30" s="971"/>
      <c r="T30" s="972"/>
      <c r="V30" s="1140"/>
    </row>
    <row r="31" spans="1:22" ht="12.75">
      <c r="A31" s="963"/>
      <c r="B31" s="958" t="s">
        <v>1213</v>
      </c>
      <c r="C31" s="1010"/>
      <c r="D31" s="1011">
        <v>0</v>
      </c>
      <c r="E31" s="1010">
        <f>$E$20*F31</f>
        <v>0</v>
      </c>
      <c r="F31" s="1017"/>
      <c r="G31" s="1014">
        <f t="shared" si="1"/>
        <v>0</v>
      </c>
      <c r="H31" s="1010">
        <f>+H20*1%</f>
        <v>9.2624923073070651</v>
      </c>
      <c r="I31" s="962">
        <f>+H31/H$20</f>
        <v>0.01</v>
      </c>
      <c r="J31" s="959">
        <f>+C31-H31</f>
        <v>-9.2624923073070651</v>
      </c>
      <c r="K31" s="959">
        <f>+E31-J31</f>
        <v>9.2624923073070651</v>
      </c>
      <c r="L31" s="958"/>
      <c r="M31" s="959"/>
      <c r="N31" s="958"/>
      <c r="O31" s="958"/>
      <c r="P31" s="959" t="e">
        <f>+P$26*Q31</f>
        <v>#REF!</v>
      </c>
      <c r="Q31" s="971">
        <v>0.01</v>
      </c>
      <c r="R31" s="959" t="e">
        <f>+R$26*S31</f>
        <v>#REF!</v>
      </c>
      <c r="S31" s="971">
        <v>0.01</v>
      </c>
      <c r="T31" s="972"/>
    </row>
    <row r="32" spans="1:22" ht="12.75">
      <c r="A32" s="963"/>
      <c r="B32" s="958" t="s">
        <v>1214</v>
      </c>
      <c r="C32" s="1010"/>
      <c r="D32" s="1011">
        <v>0</v>
      </c>
      <c r="E32" s="1010">
        <f t="shared" ref="E32" si="2">$E$20*F32</f>
        <v>0</v>
      </c>
      <c r="F32" s="1017"/>
      <c r="G32" s="1014">
        <f t="shared" si="1"/>
        <v>0</v>
      </c>
      <c r="H32" s="1010"/>
      <c r="I32" s="962">
        <f t="shared" ref="I32:I33" si="3">+H32/H$20</f>
        <v>0</v>
      </c>
      <c r="J32" s="959"/>
      <c r="K32" s="959"/>
      <c r="L32" s="958"/>
      <c r="M32" s="959"/>
      <c r="N32" s="958"/>
      <c r="O32" s="958"/>
      <c r="P32" s="959"/>
      <c r="Q32" s="961"/>
      <c r="R32" s="959"/>
      <c r="S32" s="961"/>
      <c r="T32" s="956"/>
    </row>
    <row r="33" spans="1:20" ht="12.75">
      <c r="A33" s="963"/>
      <c r="B33" s="958" t="s">
        <v>1215</v>
      </c>
      <c r="C33" s="1015">
        <f>SUM(C28:C32)</f>
        <v>4.3357352176250936</v>
      </c>
      <c r="D33" s="1009"/>
      <c r="E33" s="1015">
        <f>SUM(E28:E32)</f>
        <v>4.2748627480787196</v>
      </c>
      <c r="F33" s="1016">
        <f>+E33/E26</f>
        <v>6.6168623265741744E-2</v>
      </c>
      <c r="G33" s="1014">
        <f t="shared" si="1"/>
        <v>6.9440000000000002E-2</v>
      </c>
      <c r="H33" s="1015">
        <f>SUM(H28:H32)</f>
        <v>99.769035435202284</v>
      </c>
      <c r="I33" s="962">
        <f t="shared" si="3"/>
        <v>0.10771294822722362</v>
      </c>
      <c r="J33" s="964">
        <f>SUM(J28:J32)</f>
        <v>-60.501710933524357</v>
      </c>
      <c r="K33" s="964">
        <f>SUM(K28:K32)</f>
        <v>64.776573681603082</v>
      </c>
      <c r="L33" s="958"/>
      <c r="M33" s="964">
        <f>SUM(M28:M32)</f>
        <v>0</v>
      </c>
      <c r="N33" s="964">
        <f>SUM(N28:N32)</f>
        <v>0</v>
      </c>
      <c r="O33" s="958"/>
      <c r="P33" s="964" t="e">
        <f>SUM(P28:P32)</f>
        <v>#REF!</v>
      </c>
      <c r="Q33" s="973"/>
      <c r="R33" s="964" t="e">
        <f>SUM(R28:R32)</f>
        <v>#REF!</v>
      </c>
      <c r="S33" s="973"/>
      <c r="T33" s="965"/>
    </row>
    <row r="34" spans="1:20" ht="12.75">
      <c r="A34" s="950"/>
      <c r="B34" s="951" t="s">
        <v>1216</v>
      </c>
      <c r="C34" s="1009">
        <f>+C26-C33</f>
        <v>60.269851797693612</v>
      </c>
      <c r="D34" s="1016">
        <f>+C34/C$20</f>
        <v>0.97901119999999997</v>
      </c>
      <c r="E34" s="1009">
        <f>+E26-E33</f>
        <v>60.330724267239987</v>
      </c>
      <c r="F34" s="1016">
        <f>+E34/E$26</f>
        <v>0.93383137673425831</v>
      </c>
      <c r="G34" s="1016">
        <f t="shared" si="0"/>
        <v>0.93383137673425831</v>
      </c>
      <c r="H34" s="1051">
        <f>+H26-H33</f>
        <v>872.27395726283021</v>
      </c>
      <c r="I34" s="969">
        <f t="shared" ref="I34:I48" si="4">+H34/H$26</f>
        <v>0.89736149924986308</v>
      </c>
      <c r="J34" s="952">
        <f>+C34-H34</f>
        <v>-812.0041054651366</v>
      </c>
      <c r="K34" s="952">
        <f>+E34-H34</f>
        <v>-811.94323299559028</v>
      </c>
      <c r="L34" s="954"/>
      <c r="M34" s="952">
        <f>+M26-M33</f>
        <v>0</v>
      </c>
      <c r="N34" s="952">
        <f>+N26-N33</f>
        <v>0</v>
      </c>
      <c r="O34" s="954"/>
      <c r="P34" s="952" t="e">
        <f>+P26-P33</f>
        <v>#REF!</v>
      </c>
      <c r="Q34" s="952"/>
      <c r="R34" s="952" t="e">
        <f>+R26-R33</f>
        <v>#REF!</v>
      </c>
      <c r="S34" s="952"/>
      <c r="T34" s="965"/>
    </row>
    <row r="35" spans="1:20" ht="12.75">
      <c r="A35" s="963" t="s">
        <v>487</v>
      </c>
      <c r="B35" s="974" t="s">
        <v>1166</v>
      </c>
      <c r="C35" s="1015"/>
      <c r="D35" s="1009"/>
      <c r="E35" s="1015"/>
      <c r="F35" s="1009"/>
      <c r="G35" s="1014">
        <f t="shared" si="0"/>
        <v>0</v>
      </c>
      <c r="H35" s="1013"/>
      <c r="I35" s="962">
        <f t="shared" si="4"/>
        <v>0</v>
      </c>
      <c r="J35" s="959"/>
      <c r="K35" s="959"/>
      <c r="L35" s="958"/>
      <c r="M35" s="958"/>
      <c r="N35" s="958"/>
      <c r="O35" s="958"/>
      <c r="P35" s="959"/>
      <c r="Q35" s="961"/>
      <c r="R35" s="959"/>
      <c r="S35" s="961"/>
      <c r="T35" s="956"/>
    </row>
    <row r="36" spans="1:20" ht="12.75">
      <c r="A36" s="963"/>
      <c r="B36" s="958" t="s">
        <v>1168</v>
      </c>
      <c r="C36" s="1010">
        <f>+C$26*D36</f>
        <v>32.207610089025955</v>
      </c>
      <c r="D36" s="1017">
        <f>+'GB SUMM(UP2013)'!D25</f>
        <v>0.49852669988725856</v>
      </c>
      <c r="E36" s="1010">
        <f>$E$20*F36</f>
        <v>92.685603009795685</v>
      </c>
      <c r="F36" s="1017">
        <f>+'GB SUMM(UP2013)'!H25/E26</f>
        <v>1.5055660619496678</v>
      </c>
      <c r="G36" s="1014">
        <f t="shared" si="0"/>
        <v>1.4346375799947286</v>
      </c>
      <c r="H36" s="1010">
        <f>'Mat &amp; Labour cost'!L66</f>
        <v>513.51357543191295</v>
      </c>
      <c r="I36" s="962">
        <f>+H36/H$26</f>
        <v>0.52828278099777137</v>
      </c>
      <c r="J36" s="959">
        <f t="shared" ref="J36:J42" si="5">+C36-H36</f>
        <v>-481.30596534288702</v>
      </c>
      <c r="K36" s="959">
        <f>+E36-H36</f>
        <v>-420.82797242211728</v>
      </c>
      <c r="L36" s="958"/>
      <c r="M36" s="958"/>
      <c r="N36" s="958"/>
      <c r="O36" s="958"/>
      <c r="P36" s="959" t="e">
        <f>+P$26*Q36</f>
        <v>#REF!</v>
      </c>
      <c r="Q36" s="971">
        <v>0.16690031175137807</v>
      </c>
      <c r="R36" s="959" t="e">
        <f>+R$26*S36</f>
        <v>#REF!</v>
      </c>
      <c r="S36" s="971">
        <v>0.16690034762919095</v>
      </c>
      <c r="T36" s="972"/>
    </row>
    <row r="37" spans="1:20" ht="12.75">
      <c r="A37" s="963"/>
      <c r="B37" s="958" t="s">
        <v>1217</v>
      </c>
      <c r="C37" s="1010">
        <f>+C$26*D37</f>
        <v>10.759668175741124</v>
      </c>
      <c r="D37" s="1017">
        <f>+'GB SUMM(UP2013)'!D29</f>
        <v>0.16654392712490773</v>
      </c>
      <c r="E37" s="1010">
        <f>$E$20*F37</f>
        <v>28.028091172434824</v>
      </c>
      <c r="F37" s="1017">
        <f>+'GB SUMM(UP2013)'!H29/E26</f>
        <v>0.45528260571373896</v>
      </c>
      <c r="G37" s="1014">
        <f t="shared" si="0"/>
        <v>0.43383385969063404</v>
      </c>
      <c r="H37" s="1010">
        <f>'Mat &amp; Labour cost'!K66</f>
        <v>69.873109702978795</v>
      </c>
      <c r="I37" s="962">
        <f t="shared" si="4"/>
        <v>7.1882735874713555E-2</v>
      </c>
      <c r="J37" s="959">
        <f t="shared" si="5"/>
        <v>-59.113441527237669</v>
      </c>
      <c r="K37" s="959">
        <f>+E37-H37</f>
        <v>-41.845018530543967</v>
      </c>
      <c r="L37" s="958"/>
      <c r="M37" s="959"/>
      <c r="N37" s="958"/>
      <c r="O37" s="958"/>
      <c r="P37" s="959" t="e">
        <f>+P$26*Q37</f>
        <v>#REF!</v>
      </c>
      <c r="Q37" s="971">
        <v>8.7502004168670822E-2</v>
      </c>
      <c r="R37" s="959" t="e">
        <f>+R$26*S37</f>
        <v>#REF!</v>
      </c>
      <c r="S37" s="971">
        <v>8.6566470194056583E-2</v>
      </c>
      <c r="T37" s="972"/>
    </row>
    <row r="38" spans="1:20" ht="12.75">
      <c r="A38" s="963"/>
      <c r="B38" s="958" t="s">
        <v>1218</v>
      </c>
      <c r="C38" s="1010">
        <f>+C$26*D38</f>
        <v>4.6620908414505413</v>
      </c>
      <c r="D38" s="1017">
        <f>+'GB SUMM(UP2013)'!D30</f>
        <v>7.2162347822102568E-2</v>
      </c>
      <c r="E38" s="1010">
        <f>$E$20*F38</f>
        <v>31.053857295319407</v>
      </c>
      <c r="F38" s="1017">
        <f>+'GB SUMM(UP2013)'!H30/E26</f>
        <v>0.50443253448456005</v>
      </c>
      <c r="G38" s="1014">
        <f t="shared" si="0"/>
        <v>0.48066829402782441</v>
      </c>
      <c r="H38" s="1010">
        <f>0/100000</f>
        <v>0</v>
      </c>
      <c r="I38" s="962">
        <f t="shared" si="4"/>
        <v>0</v>
      </c>
      <c r="J38" s="959">
        <f t="shared" si="5"/>
        <v>4.6620908414505413</v>
      </c>
      <c r="K38" s="959">
        <f>+E38-H38</f>
        <v>31.053857295319407</v>
      </c>
      <c r="L38" s="958"/>
      <c r="M38" s="959"/>
      <c r="N38" s="958"/>
      <c r="O38" s="958"/>
      <c r="P38" s="959" t="e">
        <f>+P$26*Q38</f>
        <v>#REF!</v>
      </c>
      <c r="Q38" s="971">
        <v>0.35831863609641385</v>
      </c>
      <c r="R38" s="959" t="e">
        <f>+R$26*S38</f>
        <v>#REF!</v>
      </c>
      <c r="S38" s="971">
        <v>0.38839912327050435</v>
      </c>
      <c r="T38" s="972"/>
    </row>
    <row r="39" spans="1:20" ht="15" customHeight="1">
      <c r="A39" s="963"/>
      <c r="B39" s="975" t="s">
        <v>1219</v>
      </c>
      <c r="C39" s="1010">
        <f>+C$26*D39</f>
        <v>0</v>
      </c>
      <c r="D39" s="1017">
        <v>0</v>
      </c>
      <c r="E39" s="1010">
        <f>+'Rental Details'!J26/100000</f>
        <v>0</v>
      </c>
      <c r="F39" s="1017">
        <f>+E39/E20</f>
        <v>0</v>
      </c>
      <c r="G39" s="1014">
        <f t="shared" si="0"/>
        <v>0</v>
      </c>
      <c r="H39" s="1010">
        <f>+Shuttering!G35/100000</f>
        <v>0.72384290000000007</v>
      </c>
      <c r="I39" s="962">
        <f t="shared" si="4"/>
        <v>7.446614043180121E-4</v>
      </c>
      <c r="J39" s="959">
        <f t="shared" si="5"/>
        <v>-0.72384290000000007</v>
      </c>
      <c r="K39" s="959">
        <f>+E39-H39</f>
        <v>-0.72384290000000007</v>
      </c>
      <c r="L39" s="958"/>
      <c r="M39" s="959"/>
      <c r="N39" s="958"/>
      <c r="O39" s="958"/>
      <c r="P39" s="959" t="e">
        <f>+P$26*Q39</f>
        <v>#REF!</v>
      </c>
      <c r="Q39" s="971">
        <v>1.8037518037518038E-3</v>
      </c>
      <c r="R39" s="959" t="e">
        <f>+R$26*S39</f>
        <v>#REF!</v>
      </c>
      <c r="S39" s="971">
        <v>1.3675587708381768E-3</v>
      </c>
      <c r="T39" s="972"/>
    </row>
    <row r="40" spans="1:20" ht="12.75">
      <c r="A40" s="976"/>
      <c r="B40" s="977" t="s">
        <v>1220</v>
      </c>
      <c r="C40" s="1010">
        <f>+C$26*D40</f>
        <v>0.11813833819740203</v>
      </c>
      <c r="D40" s="1017">
        <f>+'GB SUMM(UP2013)'!D34</f>
        <v>1.8286086955512087E-3</v>
      </c>
      <c r="E40" s="1010">
        <f>$E$20*F40</f>
        <v>1.9911578556182346</v>
      </c>
      <c r="F40" s="1017">
        <f>+'GB SUMM(UP2013)'!H34/E26</f>
        <v>3.2343962752084156E-2</v>
      </c>
      <c r="G40" s="1014">
        <f t="shared" si="0"/>
        <v>3.0820211495735019E-2</v>
      </c>
      <c r="H40" s="1010">
        <f>+'Power-n-Fuel'!R18/100000</f>
        <v>5.0635000000000003</v>
      </c>
      <c r="I40" s="962">
        <f t="shared" si="4"/>
        <v>5.2091317339221727E-3</v>
      </c>
      <c r="J40" s="959">
        <f t="shared" si="5"/>
        <v>-4.9453616618025986</v>
      </c>
      <c r="K40" s="959">
        <f>+E40-H40</f>
        <v>-3.072342144381766</v>
      </c>
      <c r="L40" s="958"/>
      <c r="M40" s="959"/>
      <c r="N40" s="958"/>
      <c r="O40" s="958"/>
      <c r="P40" s="959" t="e">
        <f>+P$26*Q40</f>
        <v>#REF!</v>
      </c>
      <c r="Q40" s="971">
        <v>9.3795093795093782E-3</v>
      </c>
      <c r="R40" s="959" t="e">
        <f>+R$26*S40</f>
        <v>#REF!</v>
      </c>
      <c r="S40" s="971">
        <v>8.7275114284399991E-3</v>
      </c>
      <c r="T40" s="972"/>
    </row>
    <row r="41" spans="1:20" ht="15" customHeight="1">
      <c r="A41" s="950"/>
      <c r="B41" s="978" t="s">
        <v>941</v>
      </c>
      <c r="C41" s="1009">
        <f>SUM(C36:C40)</f>
        <v>47.747507444415028</v>
      </c>
      <c r="D41" s="1016">
        <f>+C41/C$26</f>
        <v>0.7390615835298201</v>
      </c>
      <c r="E41" s="1009">
        <f>SUM(E36:E40)</f>
        <v>153.75870933316816</v>
      </c>
      <c r="F41" s="1016">
        <f>+E41/E26</f>
        <v>2.3799599452089222</v>
      </c>
      <c r="G41" s="1016">
        <f t="shared" si="0"/>
        <v>2.3799599452089222</v>
      </c>
      <c r="H41" s="1009">
        <f>SUM(H36:H40)</f>
        <v>589.17402803489176</v>
      </c>
      <c r="I41" s="968">
        <f t="shared" si="4"/>
        <v>0.60611931001072505</v>
      </c>
      <c r="J41" s="955">
        <f t="shared" si="5"/>
        <v>-541.42652059047668</v>
      </c>
      <c r="K41" s="955"/>
      <c r="L41" s="954"/>
      <c r="M41" s="955"/>
      <c r="N41" s="954"/>
      <c r="O41" s="954"/>
      <c r="P41" s="955"/>
      <c r="Q41" s="970"/>
      <c r="R41" s="955"/>
      <c r="S41" s="970"/>
      <c r="T41" s="972"/>
    </row>
    <row r="42" spans="1:20" ht="15" customHeight="1">
      <c r="A42" s="963"/>
      <c r="B42" s="975" t="s">
        <v>1221</v>
      </c>
      <c r="C42" s="1010">
        <f>+C26*D42</f>
        <v>0.20210312980415324</v>
      </c>
      <c r="D42" s="1017">
        <f>+'GB SUMM(UP2013)'!D31</f>
        <v>3.1282608693924928E-3</v>
      </c>
      <c r="E42" s="1010">
        <f>+H42</f>
        <v>0.77849999999999997</v>
      </c>
      <c r="F42" s="1017">
        <f>+E42/$E$26</f>
        <v>1.2050041427770155E-2</v>
      </c>
      <c r="G42" s="1018">
        <f t="shared" si="0"/>
        <v>1.2050041427770155E-2</v>
      </c>
      <c r="H42" s="1010">
        <f>+'Muster Roll A'!G17/100000</f>
        <v>0.77849999999999997</v>
      </c>
      <c r="I42" s="962">
        <f t="shared" si="4"/>
        <v>8.0089050160134516E-4</v>
      </c>
      <c r="J42" s="959">
        <f t="shared" si="5"/>
        <v>-0.57639687019584673</v>
      </c>
      <c r="K42" s="959"/>
      <c r="L42" s="958"/>
      <c r="M42" s="959"/>
      <c r="N42" s="958"/>
      <c r="O42" s="958"/>
      <c r="P42" s="959"/>
      <c r="Q42" s="971"/>
      <c r="R42" s="959"/>
      <c r="S42" s="971"/>
      <c r="T42" s="972"/>
    </row>
    <row r="43" spans="1:20" ht="15" customHeight="1">
      <c r="A43" s="963"/>
      <c r="B43" s="975" t="s">
        <v>1222</v>
      </c>
      <c r="C43" s="1010">
        <f>+C26*D43</f>
        <v>2.359508395211796E-2</v>
      </c>
      <c r="D43" s="1017">
        <f>+'GB SUMM(UP2013)'!D64</f>
        <v>3.6521739128418261E-4</v>
      </c>
      <c r="E43" s="1010">
        <f>+H43</f>
        <v>0</v>
      </c>
      <c r="F43" s="1017">
        <f>+E43/$E$26</f>
        <v>0</v>
      </c>
      <c r="G43" s="1018">
        <f t="shared" si="0"/>
        <v>0</v>
      </c>
      <c r="H43" s="1010">
        <f>+('Muster Roll B'!G13+'Muster Roll B'!G23)/100000</f>
        <v>0</v>
      </c>
      <c r="I43" s="962">
        <f t="shared" si="4"/>
        <v>0</v>
      </c>
      <c r="J43" s="959"/>
      <c r="K43" s="959"/>
      <c r="L43" s="958"/>
      <c r="M43" s="959"/>
      <c r="N43" s="958"/>
      <c r="O43" s="958"/>
      <c r="P43" s="959"/>
      <c r="Q43" s="971"/>
      <c r="R43" s="959"/>
      <c r="S43" s="971"/>
      <c r="T43" s="972"/>
    </row>
    <row r="44" spans="1:20" ht="15" customHeight="1">
      <c r="A44" s="950"/>
      <c r="B44" s="979" t="s">
        <v>1223</v>
      </c>
      <c r="C44" s="1009">
        <f>SUM(C42:C43)</f>
        <v>0.22569821375627119</v>
      </c>
      <c r="D44" s="1017"/>
      <c r="E44" s="1009">
        <f>SUM(E42:E43)</f>
        <v>0.77849999999999997</v>
      </c>
      <c r="F44" s="1016">
        <f>+E44/$E$26</f>
        <v>1.2050041427770155E-2</v>
      </c>
      <c r="G44" s="1016">
        <f t="shared" si="0"/>
        <v>1.2050041427770155E-2</v>
      </c>
      <c r="H44" s="1009">
        <f>+H42+H43</f>
        <v>0.77849999999999997</v>
      </c>
      <c r="I44" s="968">
        <f t="shared" si="4"/>
        <v>8.0089050160134516E-4</v>
      </c>
      <c r="J44" s="955"/>
      <c r="K44" s="955"/>
      <c r="L44" s="954"/>
      <c r="M44" s="955"/>
      <c r="N44" s="954"/>
      <c r="O44" s="954"/>
      <c r="P44" s="955"/>
      <c r="Q44" s="970"/>
      <c r="R44" s="955"/>
      <c r="S44" s="970"/>
      <c r="T44" s="972"/>
    </row>
    <row r="45" spans="1:20" ht="15" customHeight="1">
      <c r="A45" s="950"/>
      <c r="B45" s="979" t="s">
        <v>1224</v>
      </c>
      <c r="C45" s="1011">
        <f>+C$26*D45</f>
        <v>9.2694972669034842E-2</v>
      </c>
      <c r="D45" s="1017">
        <f>+'GB SUMM(UP2013)'!D56</f>
        <v>1.4347826086164317E-3</v>
      </c>
      <c r="E45" s="1011">
        <f>+E$26*F45</f>
        <v>0</v>
      </c>
      <c r="F45" s="1017">
        <f>+'GB SUMM(UP2013)'!R56</f>
        <v>0</v>
      </c>
      <c r="G45" s="1016">
        <f t="shared" si="0"/>
        <v>0</v>
      </c>
      <c r="H45" s="1011">
        <f>+'Overheads-MAIN'!F99/100000</f>
        <v>0.5</v>
      </c>
      <c r="I45" s="969">
        <f t="shared" si="4"/>
        <v>5.1438054052751776E-4</v>
      </c>
      <c r="J45" s="955"/>
      <c r="K45" s="955"/>
      <c r="L45" s="954"/>
      <c r="M45" s="955"/>
      <c r="N45" s="954"/>
      <c r="O45" s="954"/>
      <c r="P45" s="955"/>
      <c r="Q45" s="970"/>
      <c r="R45" s="955"/>
      <c r="S45" s="970"/>
      <c r="T45" s="972"/>
    </row>
    <row r="46" spans="1:20" ht="15" customHeight="1">
      <c r="A46" s="963"/>
      <c r="B46" s="975" t="s">
        <v>1091</v>
      </c>
      <c r="C46" s="1010">
        <f>+C26*D46</f>
        <v>1.2331240303547362</v>
      </c>
      <c r="D46" s="1017">
        <f>+'GB SUMM(UP2013)'!D39</f>
        <v>1.9086956520685257E-2</v>
      </c>
      <c r="E46" s="1010">
        <f>+H46</f>
        <v>11.035</v>
      </c>
      <c r="F46" s="1017">
        <f>+E46/$E$26</f>
        <v>0.17080566108599057</v>
      </c>
      <c r="G46" s="1014">
        <f>+E46/E$26</f>
        <v>0.17080566108599057</v>
      </c>
      <c r="H46" s="1010">
        <f>+'HR Salary'!H69/100000</f>
        <v>11.035</v>
      </c>
      <c r="I46" s="962">
        <f>+H46/H$26</f>
        <v>1.1352378529442318E-2</v>
      </c>
      <c r="J46" s="959"/>
      <c r="K46" s="959"/>
      <c r="L46" s="958"/>
      <c r="M46" s="959"/>
      <c r="N46" s="958"/>
      <c r="O46" s="958"/>
      <c r="P46" s="959"/>
      <c r="Q46" s="971"/>
      <c r="R46" s="959"/>
      <c r="S46" s="971"/>
      <c r="T46" s="972"/>
    </row>
    <row r="47" spans="1:20" ht="15" customHeight="1">
      <c r="A47" s="963"/>
      <c r="B47" s="975" t="s">
        <v>1225</v>
      </c>
      <c r="C47" s="1010"/>
      <c r="D47" s="1017">
        <v>0</v>
      </c>
      <c r="E47" s="1010">
        <f>+H47</f>
        <v>0</v>
      </c>
      <c r="F47" s="1017">
        <f>+E47/$E$26</f>
        <v>0</v>
      </c>
      <c r="G47" s="1014">
        <f t="shared" si="0"/>
        <v>0</v>
      </c>
      <c r="H47" s="1010"/>
      <c r="I47" s="962">
        <f t="shared" si="4"/>
        <v>0</v>
      </c>
      <c r="J47" s="959"/>
      <c r="K47" s="959"/>
      <c r="L47" s="958"/>
      <c r="M47" s="959"/>
      <c r="N47" s="958"/>
      <c r="O47" s="958"/>
      <c r="P47" s="959"/>
      <c r="Q47" s="971"/>
      <c r="R47" s="959"/>
      <c r="S47" s="971"/>
      <c r="T47" s="972"/>
    </row>
    <row r="48" spans="1:20" ht="15" customHeight="1">
      <c r="A48" s="950"/>
      <c r="B48" s="979" t="s">
        <v>1226</v>
      </c>
      <c r="C48" s="1011"/>
      <c r="D48" s="1017">
        <f>+SUM(D45:D47)</f>
        <v>2.0521739129301688E-2</v>
      </c>
      <c r="E48" s="1009">
        <f>SUM(E45:E47)</f>
        <v>11.035</v>
      </c>
      <c r="F48" s="1016">
        <f>+E48/$E$26</f>
        <v>0.17080566108599057</v>
      </c>
      <c r="G48" s="1016">
        <f t="shared" si="0"/>
        <v>0.17080566108599057</v>
      </c>
      <c r="H48" s="1009">
        <f>SUM(H46:H47)</f>
        <v>11.035</v>
      </c>
      <c r="I48" s="968">
        <f t="shared" si="4"/>
        <v>1.1352378529442318E-2</v>
      </c>
      <c r="J48" s="955"/>
      <c r="K48" s="955"/>
      <c r="L48" s="954"/>
      <c r="M48" s="955"/>
      <c r="N48" s="954"/>
      <c r="O48" s="954"/>
      <c r="P48" s="955"/>
      <c r="Q48" s="970"/>
      <c r="R48" s="955"/>
      <c r="S48" s="970"/>
      <c r="T48" s="972"/>
    </row>
    <row r="49" spans="1:21" ht="12.75">
      <c r="A49" s="980"/>
      <c r="B49" s="981" t="s">
        <v>1227</v>
      </c>
      <c r="C49" s="1010"/>
      <c r="D49" s="1017"/>
      <c r="E49" s="1015"/>
      <c r="F49" s="1017"/>
      <c r="G49" s="1014"/>
      <c r="H49" s="1013"/>
      <c r="I49" s="962"/>
      <c r="J49" s="959"/>
      <c r="K49" s="959"/>
      <c r="L49" s="958"/>
      <c r="M49" s="958"/>
      <c r="N49" s="958"/>
      <c r="O49" s="958"/>
      <c r="P49" s="959"/>
      <c r="Q49" s="961"/>
      <c r="R49" s="959"/>
      <c r="S49" s="961"/>
      <c r="T49" s="956"/>
    </row>
    <row r="50" spans="1:21" ht="12.75">
      <c r="A50" s="980">
        <f>A49+1</f>
        <v>1</v>
      </c>
      <c r="B50" s="977" t="s">
        <v>827</v>
      </c>
      <c r="C50" s="1010">
        <f t="shared" ref="C50:C72" si="6">+C$26*D50</f>
        <v>6.4605587015318711E-2</v>
      </c>
      <c r="D50" s="1017">
        <f>+'GB SUMM(UP2013)'!D40</f>
        <v>1E-3</v>
      </c>
      <c r="E50" s="1010">
        <f t="shared" ref="E50:E71" si="7">$E$20*F50</f>
        <v>0.10714428423676745</v>
      </c>
      <c r="F50" s="1017">
        <f>+'GB SUMM(UP2013)'!H40/100</f>
        <v>1.7404299356148887E-3</v>
      </c>
      <c r="G50" s="1014">
        <f t="shared" si="0"/>
        <v>1.6584368192701716E-3</v>
      </c>
      <c r="H50" s="1010">
        <f>+'Overheads-MAIN'!F15/100000</f>
        <v>0.3</v>
      </c>
      <c r="I50" s="962">
        <f t="shared" ref="I50:I75" si="8">+H50/H$26</f>
        <v>3.0862832431651063E-4</v>
      </c>
      <c r="J50" s="959"/>
      <c r="K50" s="959"/>
      <c r="L50" s="958"/>
      <c r="M50" s="958"/>
      <c r="N50" s="958"/>
      <c r="O50" s="958"/>
      <c r="P50" s="959"/>
      <c r="Q50" s="961"/>
      <c r="R50" s="959"/>
      <c r="S50" s="961"/>
      <c r="T50" s="956"/>
      <c r="U50" s="982">
        <v>0</v>
      </c>
    </row>
    <row r="51" spans="1:21" ht="14.25" customHeight="1">
      <c r="A51" s="980">
        <f t="shared" ref="A51:A73" si="9">A50+1</f>
        <v>2</v>
      </c>
      <c r="B51" s="983" t="s">
        <v>834</v>
      </c>
      <c r="C51" s="1010">
        <f t="shared" si="6"/>
        <v>4.2134078485924924E-2</v>
      </c>
      <c r="D51" s="1017">
        <f>+'GB SUMM(UP2013)'!D41</f>
        <v>6.5217391300746892E-4</v>
      </c>
      <c r="E51" s="1010">
        <f t="shared" si="7"/>
        <v>0.34474699581279999</v>
      </c>
      <c r="F51" s="1017">
        <f>+'GB SUMM(UP2013)'!H41/100</f>
        <v>5.6000000000000008E-3</v>
      </c>
      <c r="G51" s="1014">
        <f t="shared" si="0"/>
        <v>5.336179295624334E-3</v>
      </c>
      <c r="H51" s="1010">
        <f>+'Overheads-MAIN'!F25/100000</f>
        <v>0</v>
      </c>
      <c r="I51" s="962">
        <f t="shared" si="8"/>
        <v>0</v>
      </c>
      <c r="J51" s="959">
        <f t="shared" ref="J51:J70" si="10">+C51-H51</f>
        <v>4.2134078485924924E-2</v>
      </c>
      <c r="K51" s="959">
        <f t="shared" ref="K51:K70" si="11">+E51-H51</f>
        <v>0.34474699581279999</v>
      </c>
      <c r="L51" s="958"/>
      <c r="M51" s="959"/>
      <c r="N51" s="958"/>
      <c r="O51" s="958"/>
      <c r="P51" s="959" t="e">
        <f t="shared" ref="P51:P70" si="12">+P$26*Q51</f>
        <v>#REF!</v>
      </c>
      <c r="Q51" s="971">
        <v>9.6200096200096193E-4</v>
      </c>
      <c r="R51" s="959" t="e">
        <f t="shared" ref="R51:R70" si="13">+R$26*S51</f>
        <v>#REF!</v>
      </c>
      <c r="S51" s="971">
        <v>8.9512937727589741E-4</v>
      </c>
      <c r="T51" s="972"/>
      <c r="U51" s="982">
        <v>0</v>
      </c>
    </row>
    <row r="52" spans="1:21" ht="14.25" customHeight="1">
      <c r="A52" s="980">
        <f t="shared" si="9"/>
        <v>3</v>
      </c>
      <c r="B52" s="983" t="s">
        <v>838</v>
      </c>
      <c r="C52" s="1010">
        <f t="shared" si="6"/>
        <v>1.4044692828641642E-2</v>
      </c>
      <c r="D52" s="1017">
        <f>+'GB SUMM(UP2013)'!D42</f>
        <v>2.17391304335823E-4</v>
      </c>
      <c r="E52" s="1010">
        <f t="shared" si="7"/>
        <v>4.6171472653499988E-2</v>
      </c>
      <c r="F52" s="1017">
        <f>+'GB SUMM(UP2013)'!H42/100</f>
        <v>7.5000000000000002E-4</v>
      </c>
      <c r="G52" s="1014">
        <f t="shared" si="0"/>
        <v>7.1466686994968746E-4</v>
      </c>
      <c r="H52" s="1010">
        <f>+'Overheads-MAIN'!F32/100000</f>
        <v>0.5</v>
      </c>
      <c r="I52" s="962">
        <f t="shared" si="8"/>
        <v>5.1438054052751776E-4</v>
      </c>
      <c r="J52" s="959">
        <f t="shared" si="10"/>
        <v>-0.48595530717135837</v>
      </c>
      <c r="K52" s="959">
        <f t="shared" si="11"/>
        <v>-0.45382852734650003</v>
      </c>
      <c r="L52" s="958"/>
      <c r="M52" s="959"/>
      <c r="N52" s="958"/>
      <c r="O52" s="958"/>
      <c r="P52" s="959" t="e">
        <f t="shared" si="12"/>
        <v>#REF!</v>
      </c>
      <c r="Q52" s="971">
        <v>8.0166746833413487E-4</v>
      </c>
      <c r="R52" s="959" t="e">
        <f t="shared" si="13"/>
        <v>#REF!</v>
      </c>
      <c r="S52" s="971">
        <v>7.4594114772991453E-4</v>
      </c>
      <c r="T52" s="972"/>
      <c r="U52" s="982"/>
    </row>
    <row r="53" spans="1:21" ht="14.25" customHeight="1">
      <c r="A53" s="980">
        <f t="shared" si="9"/>
        <v>4</v>
      </c>
      <c r="B53" s="984" t="s">
        <v>900</v>
      </c>
      <c r="C53" s="1010">
        <f t="shared" si="6"/>
        <v>3.6516201354468269E-3</v>
      </c>
      <c r="D53" s="1017">
        <f>+'GB SUMM(UP2013)'!D43</f>
        <v>5.6521739127313976E-5</v>
      </c>
      <c r="E53" s="1010">
        <f t="shared" si="7"/>
        <v>0</v>
      </c>
      <c r="F53" s="1019">
        <f>+I53</f>
        <v>0</v>
      </c>
      <c r="G53" s="1014">
        <f t="shared" si="0"/>
        <v>0</v>
      </c>
      <c r="H53" s="1010">
        <f>+'Overheads-MAIN'!F95/100000</f>
        <v>0</v>
      </c>
      <c r="I53" s="962">
        <f t="shared" si="8"/>
        <v>0</v>
      </c>
      <c r="J53" s="959">
        <f t="shared" si="10"/>
        <v>3.6516201354468269E-3</v>
      </c>
      <c r="K53" s="959">
        <f t="shared" si="11"/>
        <v>0</v>
      </c>
      <c r="L53" s="958"/>
      <c r="M53" s="959"/>
      <c r="N53" s="958"/>
      <c r="O53" s="958"/>
      <c r="P53" s="959" t="e">
        <f t="shared" si="12"/>
        <v>#REF!</v>
      </c>
      <c r="Q53" s="971">
        <v>4.0083373416706745E-5</v>
      </c>
      <c r="R53" s="959" t="e">
        <f t="shared" si="13"/>
        <v>#REF!</v>
      </c>
      <c r="S53" s="971">
        <v>3.7297057386495728E-5</v>
      </c>
      <c r="T53" s="972"/>
      <c r="U53" s="982"/>
    </row>
    <row r="54" spans="1:21" ht="14.25" customHeight="1">
      <c r="A54" s="980">
        <f t="shared" si="9"/>
        <v>5</v>
      </c>
      <c r="B54" s="983" t="s">
        <v>963</v>
      </c>
      <c r="C54" s="1010">
        <f t="shared" si="6"/>
        <v>1.4044692828641642E-2</v>
      </c>
      <c r="D54" s="1017">
        <f>+'GB SUMM(UP2013)'!D44</f>
        <v>2.17391304335823E-4</v>
      </c>
      <c r="E54" s="1010">
        <f t="shared" si="7"/>
        <v>1.8468589061399993E-2</v>
      </c>
      <c r="F54" s="1017">
        <f>+'GB SUMM(UP2013)'!H44/100</f>
        <v>2.9999999999999997E-4</v>
      </c>
      <c r="G54" s="1014">
        <f t="shared" si="0"/>
        <v>2.8586674797987494E-4</v>
      </c>
      <c r="H54" s="1010">
        <f>+'Overheads-MAIN'!F37/100000</f>
        <v>0.08</v>
      </c>
      <c r="I54" s="962">
        <f t="shared" si="8"/>
        <v>8.2300886484402847E-5</v>
      </c>
      <c r="J54" s="959">
        <f t="shared" si="10"/>
        <v>-6.5955307171358363E-2</v>
      </c>
      <c r="K54" s="959">
        <f t="shared" si="11"/>
        <v>-6.1531410938600012E-2</v>
      </c>
      <c r="L54" s="958"/>
      <c r="M54" s="959"/>
      <c r="N54" s="958"/>
      <c r="O54" s="958"/>
      <c r="P54" s="959" t="e">
        <f t="shared" si="12"/>
        <v>#REF!</v>
      </c>
      <c r="Q54" s="971">
        <v>2.0041686708353372E-4</v>
      </c>
      <c r="R54" s="959" t="e">
        <f t="shared" si="13"/>
        <v>#REF!</v>
      </c>
      <c r="S54" s="971">
        <v>1.8648528693247863E-4</v>
      </c>
      <c r="T54" s="972"/>
      <c r="U54" s="982"/>
    </row>
    <row r="55" spans="1:21" ht="14.25" customHeight="1">
      <c r="A55" s="980">
        <f t="shared" si="9"/>
        <v>6</v>
      </c>
      <c r="B55" s="983" t="s">
        <v>850</v>
      </c>
      <c r="C55" s="1010">
        <f t="shared" si="6"/>
        <v>1.5449162111505807E-2</v>
      </c>
      <c r="D55" s="1017">
        <f>+'GB SUMM(UP2013)'!D45</f>
        <v>2.3913043476940529E-4</v>
      </c>
      <c r="E55" s="1010">
        <f t="shared" si="7"/>
        <v>9.2342945306999977E-2</v>
      </c>
      <c r="F55" s="1017">
        <f>+'GB SUMM(UP2013)'!H45/100</f>
        <v>1.5E-3</v>
      </c>
      <c r="G55" s="1014">
        <f t="shared" si="0"/>
        <v>1.4293337398993749E-3</v>
      </c>
      <c r="H55" s="1010">
        <f>+'Overheads-MAIN'!F42/100000</f>
        <v>0</v>
      </c>
      <c r="I55" s="962">
        <f t="shared" si="8"/>
        <v>0</v>
      </c>
      <c r="J55" s="959">
        <f t="shared" si="10"/>
        <v>1.5449162111505807E-2</v>
      </c>
      <c r="K55" s="959">
        <f t="shared" si="11"/>
        <v>9.2342945306999977E-2</v>
      </c>
      <c r="L55" s="958"/>
      <c r="M55" s="959"/>
      <c r="N55" s="958"/>
      <c r="O55" s="958"/>
      <c r="P55" s="959" t="e">
        <f t="shared" si="12"/>
        <v>#REF!</v>
      </c>
      <c r="Q55" s="971">
        <v>2.0041686708353372E-4</v>
      </c>
      <c r="R55" s="959" t="e">
        <f t="shared" si="13"/>
        <v>#REF!</v>
      </c>
      <c r="S55" s="971">
        <v>1.8648528693247863E-4</v>
      </c>
      <c r="T55" s="972"/>
      <c r="U55" s="982"/>
    </row>
    <row r="56" spans="1:21" ht="14.25" customHeight="1">
      <c r="A56" s="980">
        <f t="shared" si="9"/>
        <v>7</v>
      </c>
      <c r="B56" s="983" t="s">
        <v>855</v>
      </c>
      <c r="C56" s="1010">
        <f t="shared" si="6"/>
        <v>8.4268156971849847E-2</v>
      </c>
      <c r="D56" s="1017">
        <f>+'GB SUMM(UP2013)'!D47</f>
        <v>1.3043478260149378E-3</v>
      </c>
      <c r="E56" s="1010">
        <f t="shared" si="7"/>
        <v>0.3567515787027099</v>
      </c>
      <c r="F56" s="1017">
        <f>+'GB SUMM(UP2013)'!H47/100</f>
        <v>5.7949999999999998E-3</v>
      </c>
      <c r="G56" s="1014">
        <f t="shared" si="0"/>
        <v>5.5219926818112514E-3</v>
      </c>
      <c r="H56" s="1010">
        <f>+'Overheads-MAIN'!F49/100000</f>
        <v>0.6</v>
      </c>
      <c r="I56" s="962">
        <f t="shared" si="8"/>
        <v>6.1725664863302126E-4</v>
      </c>
      <c r="J56" s="959">
        <f t="shared" si="10"/>
        <v>-0.51573184302815012</v>
      </c>
      <c r="K56" s="959">
        <f t="shared" si="11"/>
        <v>-0.24324842129729007</v>
      </c>
      <c r="L56" s="958"/>
      <c r="M56" s="959"/>
      <c r="N56" s="958"/>
      <c r="O56" s="958"/>
      <c r="P56" s="959" t="e">
        <f t="shared" si="12"/>
        <v>#REF!</v>
      </c>
      <c r="Q56" s="971">
        <v>3.3402811180588957E-4</v>
      </c>
      <c r="R56" s="959" t="e">
        <f t="shared" si="13"/>
        <v>#REF!</v>
      </c>
      <c r="S56" s="971">
        <v>3.1080881155413106E-4</v>
      </c>
      <c r="T56" s="972"/>
      <c r="U56" s="982"/>
    </row>
    <row r="57" spans="1:21" ht="14.25" customHeight="1">
      <c r="A57" s="980">
        <f t="shared" si="9"/>
        <v>8</v>
      </c>
      <c r="B57" s="985" t="s">
        <v>861</v>
      </c>
      <c r="C57" s="1010">
        <f t="shared" si="6"/>
        <v>1.299134086649352E-2</v>
      </c>
      <c r="D57" s="1017">
        <f>+'GB SUMM(UP2013)'!D46</f>
        <v>2.0108695651063627E-4</v>
      </c>
      <c r="E57" s="1010">
        <f t="shared" si="7"/>
        <v>5.7115821726922214E-2</v>
      </c>
      <c r="F57" s="1017">
        <f>+'GB SUMM(UP2013)'!H46/100</f>
        <v>9.277777777777778E-4</v>
      </c>
      <c r="G57" s="1014">
        <f t="shared" si="0"/>
        <v>8.8406938727109499E-4</v>
      </c>
      <c r="H57" s="1010">
        <f>+'Overheads-MAIN'!F56/100000</f>
        <v>0.11799999999999999</v>
      </c>
      <c r="I57" s="962">
        <f t="shared" si="8"/>
        <v>1.2139380756449419E-4</v>
      </c>
      <c r="J57" s="959">
        <f t="shared" si="10"/>
        <v>-0.10500865913350647</v>
      </c>
      <c r="K57" s="959">
        <f t="shared" si="11"/>
        <v>-6.088417827307778E-2</v>
      </c>
      <c r="L57" s="958"/>
      <c r="M57" s="959"/>
      <c r="N57" s="958"/>
      <c r="O57" s="958"/>
      <c r="P57" s="959" t="e">
        <f t="shared" si="12"/>
        <v>#REF!</v>
      </c>
      <c r="Q57" s="971">
        <v>1.4697236919459142E-4</v>
      </c>
      <c r="R57" s="959" t="e">
        <f t="shared" si="13"/>
        <v>#REF!</v>
      </c>
      <c r="S57" s="971">
        <v>1.3675587708381767E-4</v>
      </c>
      <c r="T57" s="972"/>
      <c r="U57" s="982"/>
    </row>
    <row r="58" spans="1:21" ht="14.25" customHeight="1">
      <c r="A58" s="980">
        <f t="shared" si="9"/>
        <v>9</v>
      </c>
      <c r="B58" s="983" t="s">
        <v>869</v>
      </c>
      <c r="C58" s="1010">
        <f t="shared" si="6"/>
        <v>8.4268156971849858E-3</v>
      </c>
      <c r="D58" s="1017">
        <f>+'GB SUMM(UP2013)'!D48</f>
        <v>1.304347826014938E-4</v>
      </c>
      <c r="E58" s="1010">
        <f t="shared" si="7"/>
        <v>9.2342945306999977E-2</v>
      </c>
      <c r="F58" s="1017">
        <f>+'GB SUMM(UP2013)'!H48/100</f>
        <v>1.5E-3</v>
      </c>
      <c r="G58" s="1014">
        <f t="shared" si="0"/>
        <v>1.4293337398993749E-3</v>
      </c>
      <c r="H58" s="1010">
        <f>+'Overheads-MAIN'!F62/100000</f>
        <v>0.26</v>
      </c>
      <c r="I58" s="962">
        <f t="shared" si="8"/>
        <v>2.6747788107430923E-4</v>
      </c>
      <c r="J58" s="959">
        <f t="shared" si="10"/>
        <v>-0.251573184302815</v>
      </c>
      <c r="K58" s="959">
        <f t="shared" si="11"/>
        <v>-0.16765705469300002</v>
      </c>
      <c r="L58" s="958"/>
      <c r="M58" s="959"/>
      <c r="N58" s="958"/>
      <c r="O58" s="958"/>
      <c r="P58" s="959" t="e">
        <f t="shared" si="12"/>
        <v>#REF!</v>
      </c>
      <c r="Q58" s="971">
        <v>6.6805622361177915E-4</v>
      </c>
      <c r="R58" s="959" t="e">
        <f t="shared" si="13"/>
        <v>#REF!</v>
      </c>
      <c r="S58" s="971">
        <v>6.2161762310826213E-4</v>
      </c>
      <c r="T58" s="972"/>
      <c r="U58" s="982"/>
    </row>
    <row r="59" spans="1:21" ht="14.25" customHeight="1">
      <c r="A59" s="980">
        <f t="shared" si="9"/>
        <v>10</v>
      </c>
      <c r="B59" s="983" t="s">
        <v>874</v>
      </c>
      <c r="C59" s="1010">
        <f t="shared" si="6"/>
        <v>8.4268156971849858E-3</v>
      </c>
      <c r="D59" s="1017">
        <f>+'GB SUMM(UP2013)'!D50</f>
        <v>1.304347826014938E-4</v>
      </c>
      <c r="E59" s="1010">
        <f t="shared" si="7"/>
        <v>3.0780981768999995E-2</v>
      </c>
      <c r="F59" s="1017">
        <f>+'GB SUMM(UP2013)'!H50/100</f>
        <v>5.0000000000000001E-4</v>
      </c>
      <c r="G59" s="1014">
        <f t="shared" si="0"/>
        <v>4.7644457996645834E-4</v>
      </c>
      <c r="H59" s="1010">
        <f>+'Overheads-MAIN'!F67/100000</f>
        <v>0.05</v>
      </c>
      <c r="I59" s="962">
        <f t="shared" si="8"/>
        <v>5.1438054052751781E-5</v>
      </c>
      <c r="J59" s="959">
        <f t="shared" si="10"/>
        <v>-4.1573184302815015E-2</v>
      </c>
      <c r="K59" s="959">
        <f t="shared" si="11"/>
        <v>-1.9219018231000008E-2</v>
      </c>
      <c r="L59" s="958"/>
      <c r="M59" s="959"/>
      <c r="N59" s="958"/>
      <c r="O59" s="958"/>
      <c r="P59" s="959" t="e">
        <f t="shared" si="12"/>
        <v>#REF!</v>
      </c>
      <c r="Q59" s="971">
        <v>1.3361124472235583E-4</v>
      </c>
      <c r="R59" s="959" t="e">
        <f t="shared" si="13"/>
        <v>#REF!</v>
      </c>
      <c r="S59" s="971">
        <v>1.2432352462165243E-4</v>
      </c>
      <c r="T59" s="972"/>
      <c r="U59" s="982"/>
    </row>
    <row r="60" spans="1:21" ht="14.25" customHeight="1">
      <c r="A60" s="980">
        <f t="shared" si="9"/>
        <v>11</v>
      </c>
      <c r="B60" s="983" t="s">
        <v>823</v>
      </c>
      <c r="C60" s="1010">
        <f t="shared" si="6"/>
        <v>0</v>
      </c>
      <c r="D60" s="1017">
        <f>+'GB SUMM(UP2013)'!D51</f>
        <v>0</v>
      </c>
      <c r="E60" s="1020">
        <f t="shared" si="7"/>
        <v>0</v>
      </c>
      <c r="F60" s="1019">
        <f>+I60</f>
        <v>0</v>
      </c>
      <c r="G60" s="1021">
        <f t="shared" si="0"/>
        <v>0</v>
      </c>
      <c r="H60" s="1010">
        <f>+'Overheads-MAIN'!F11/100000</f>
        <v>0</v>
      </c>
      <c r="I60" s="962">
        <f t="shared" si="8"/>
        <v>0</v>
      </c>
      <c r="J60" s="959">
        <f t="shared" si="10"/>
        <v>0</v>
      </c>
      <c r="K60" s="959">
        <f t="shared" si="11"/>
        <v>0</v>
      </c>
      <c r="L60" s="958"/>
      <c r="M60" s="959"/>
      <c r="N60" s="958"/>
      <c r="O60" s="958"/>
      <c r="P60" s="959" t="e">
        <f t="shared" si="12"/>
        <v>#REF!</v>
      </c>
      <c r="Q60" s="971">
        <v>1.3361124472235583E-4</v>
      </c>
      <c r="R60" s="959" t="e">
        <f t="shared" si="13"/>
        <v>#REF!</v>
      </c>
      <c r="S60" s="971">
        <v>1.2432352462165243E-4</v>
      </c>
      <c r="T60" s="972"/>
      <c r="U60" s="982"/>
    </row>
    <row r="61" spans="1:21" ht="14.25" customHeight="1">
      <c r="A61" s="980">
        <f t="shared" si="9"/>
        <v>12</v>
      </c>
      <c r="B61" s="983" t="s">
        <v>877</v>
      </c>
      <c r="C61" s="1010">
        <f t="shared" si="6"/>
        <v>1.4044692828641642E-2</v>
      </c>
      <c r="D61" s="1017">
        <f>+'GB SUMM(UP2013)'!D49</f>
        <v>2.17391304335823E-4</v>
      </c>
      <c r="E61" s="1010">
        <f t="shared" si="7"/>
        <v>0.15390490884499997</v>
      </c>
      <c r="F61" s="1017">
        <f>+'GB SUMM(UP2013)'!H49/100</f>
        <v>2.5000000000000001E-3</v>
      </c>
      <c r="G61" s="1014">
        <f t="shared" si="0"/>
        <v>2.3822228998322914E-3</v>
      </c>
      <c r="H61" s="1010">
        <f>+'Overheads-MAIN'!F71/100000</f>
        <v>0.12</v>
      </c>
      <c r="I61" s="962">
        <f t="shared" si="8"/>
        <v>1.2345132972660426E-4</v>
      </c>
      <c r="J61" s="959">
        <f t="shared" si="10"/>
        <v>-0.10595530717135836</v>
      </c>
      <c r="K61" s="959">
        <f t="shared" si="11"/>
        <v>3.390490884499997E-2</v>
      </c>
      <c r="L61" s="958"/>
      <c r="M61" s="959"/>
      <c r="N61" s="958"/>
      <c r="O61" s="958"/>
      <c r="P61" s="959" t="e">
        <f t="shared" si="12"/>
        <v>#REF!</v>
      </c>
      <c r="Q61" s="971">
        <v>6.6805622361177915E-5</v>
      </c>
      <c r="R61" s="959" t="e">
        <f t="shared" si="13"/>
        <v>#REF!</v>
      </c>
      <c r="S61" s="971">
        <v>6.2161762310826215E-5</v>
      </c>
      <c r="T61" s="972"/>
      <c r="U61" s="982"/>
    </row>
    <row r="62" spans="1:21" ht="14.25" customHeight="1">
      <c r="A62" s="980">
        <f t="shared" si="9"/>
        <v>13</v>
      </c>
      <c r="B62" s="984" t="s">
        <v>881</v>
      </c>
      <c r="C62" s="1010">
        <f t="shared" si="6"/>
        <v>0.18237398800004717</v>
      </c>
      <c r="D62" s="1017">
        <f>+'GB SUMM(UP2013)'!D52</f>
        <v>2.822882608539789E-3</v>
      </c>
      <c r="E62" s="1010">
        <f t="shared" si="7"/>
        <v>0</v>
      </c>
      <c r="F62" s="1017">
        <f>+I62</f>
        <v>0</v>
      </c>
      <c r="G62" s="1014">
        <f t="shared" si="0"/>
        <v>0</v>
      </c>
      <c r="H62" s="1010">
        <f>+'Overheads-MAIN'!F76/100000</f>
        <v>0</v>
      </c>
      <c r="I62" s="962">
        <f t="shared" si="8"/>
        <v>0</v>
      </c>
      <c r="J62" s="959">
        <f t="shared" si="10"/>
        <v>0.18237398800004717</v>
      </c>
      <c r="K62" s="959">
        <f t="shared" si="11"/>
        <v>0</v>
      </c>
      <c r="L62" s="958"/>
      <c r="M62" s="959"/>
      <c r="N62" s="958"/>
      <c r="O62" s="958"/>
      <c r="P62" s="959" t="e">
        <f t="shared" si="12"/>
        <v>#REF!</v>
      </c>
      <c r="Q62" s="971">
        <v>3.4204478648923093E-3</v>
      </c>
      <c r="R62" s="959" t="e">
        <f t="shared" si="13"/>
        <v>#REF!</v>
      </c>
      <c r="S62" s="971">
        <v>3.182682230314302E-3</v>
      </c>
      <c r="T62" s="972"/>
      <c r="U62" s="982"/>
    </row>
    <row r="63" spans="1:21" ht="14.25" customHeight="1">
      <c r="A63" s="980">
        <f t="shared" si="9"/>
        <v>14</v>
      </c>
      <c r="B63" s="983" t="s">
        <v>885</v>
      </c>
      <c r="C63" s="1010">
        <f t="shared" si="6"/>
        <v>4.2134078485924929E-3</v>
      </c>
      <c r="D63" s="1017">
        <f>+'GB SUMM(UP2013)'!D53</f>
        <v>6.52173913007469E-5</v>
      </c>
      <c r="E63" s="1010">
        <f t="shared" si="7"/>
        <v>9.8499141660799983E-2</v>
      </c>
      <c r="F63" s="1017">
        <f>+'GB SUMM(UP2013)'!H53/100</f>
        <v>1.6000000000000001E-3</v>
      </c>
      <c r="G63" s="1014">
        <f t="shared" si="0"/>
        <v>1.5246226558926666E-3</v>
      </c>
      <c r="H63" s="1010">
        <f>+'Overheads-MAIN'!F81/100000</f>
        <v>0.155</v>
      </c>
      <c r="I63" s="962">
        <f t="shared" si="8"/>
        <v>1.5945796756353052E-4</v>
      </c>
      <c r="J63" s="959">
        <f t="shared" si="10"/>
        <v>-0.15078659215140749</v>
      </c>
      <c r="K63" s="959">
        <f t="shared" si="11"/>
        <v>-5.6500858339200016E-2</v>
      </c>
      <c r="L63" s="958"/>
      <c r="M63" s="959"/>
      <c r="N63" s="958"/>
      <c r="O63" s="958"/>
      <c r="P63" s="959" t="e">
        <f t="shared" si="12"/>
        <v>#REF!</v>
      </c>
      <c r="Q63" s="971">
        <v>5.3444497888942333E-5</v>
      </c>
      <c r="R63" s="959" t="e">
        <f t="shared" si="13"/>
        <v>#REF!</v>
      </c>
      <c r="S63" s="971">
        <v>4.9729409848660968E-5</v>
      </c>
      <c r="T63" s="972"/>
      <c r="U63" s="982"/>
    </row>
    <row r="64" spans="1:21" ht="14.25" customHeight="1">
      <c r="A64" s="980">
        <f t="shared" si="9"/>
        <v>15</v>
      </c>
      <c r="B64" s="983" t="s">
        <v>891</v>
      </c>
      <c r="C64" s="1010">
        <f t="shared" si="6"/>
        <v>2.668491637441912E-2</v>
      </c>
      <c r="D64" s="1017">
        <f>+'GB SUMM(UP2013)'!D54</f>
        <v>4.1304347823806366E-4</v>
      </c>
      <c r="E64" s="1010">
        <f t="shared" si="7"/>
        <v>7.2027497339459984E-2</v>
      </c>
      <c r="F64" s="1017">
        <f>+'GB SUMM(UP2013)'!H54/100</f>
        <v>1.17E-3</v>
      </c>
      <c r="G64" s="1014">
        <f t="shared" si="0"/>
        <v>1.1148803171215124E-3</v>
      </c>
      <c r="H64" s="1010">
        <f>+'Overheads-MAIN'!F85/100000</f>
        <v>0.11</v>
      </c>
      <c r="I64" s="962">
        <f t="shared" si="8"/>
        <v>1.1316371891605391E-4</v>
      </c>
      <c r="J64" s="959">
        <f t="shared" si="10"/>
        <v>-8.3315083625580877E-2</v>
      </c>
      <c r="K64" s="959">
        <f t="shared" si="11"/>
        <v>-3.7972502660540017E-2</v>
      </c>
      <c r="L64" s="958"/>
      <c r="M64" s="959"/>
      <c r="N64" s="958"/>
      <c r="O64" s="958"/>
      <c r="P64" s="959" t="e">
        <f t="shared" si="12"/>
        <v>#REF!</v>
      </c>
      <c r="Q64" s="971">
        <v>1.4697236919459142E-4</v>
      </c>
      <c r="R64" s="959" t="e">
        <f t="shared" si="13"/>
        <v>#REF!</v>
      </c>
      <c r="S64" s="971">
        <v>1.3675587708381767E-4</v>
      </c>
      <c r="T64" s="972"/>
      <c r="U64" s="982"/>
    </row>
    <row r="65" spans="1:21" ht="14.25" customHeight="1">
      <c r="A65" s="980">
        <f t="shared" si="9"/>
        <v>16</v>
      </c>
      <c r="B65" s="983" t="s">
        <v>896</v>
      </c>
      <c r="C65" s="1010">
        <f t="shared" si="6"/>
        <v>4.2134078485924929E-3</v>
      </c>
      <c r="D65" s="1017">
        <f>+'GB SUMM(UP2013)'!D55</f>
        <v>6.52173913007469E-5</v>
      </c>
      <c r="E65" s="1010">
        <f t="shared" si="7"/>
        <v>2.4624785415199996E-2</v>
      </c>
      <c r="F65" s="1017">
        <f>+'GB SUMM(UP2013)'!H55/100</f>
        <v>4.0000000000000002E-4</v>
      </c>
      <c r="G65" s="1014">
        <f t="shared" si="0"/>
        <v>3.8115566397316664E-4</v>
      </c>
      <c r="H65" s="1010">
        <f>+'Overheads-MAIN'!F89/100000</f>
        <v>0.01</v>
      </c>
      <c r="I65" s="962">
        <f t="shared" si="8"/>
        <v>1.0287610810550356E-5</v>
      </c>
      <c r="J65" s="959">
        <f t="shared" si="10"/>
        <v>-5.7865921514075073E-3</v>
      </c>
      <c r="K65" s="959">
        <f t="shared" si="11"/>
        <v>1.4624785415199995E-2</v>
      </c>
      <c r="L65" s="958"/>
      <c r="M65" s="959"/>
      <c r="N65" s="958"/>
      <c r="O65" s="958"/>
      <c r="P65" s="959" t="e">
        <f t="shared" si="12"/>
        <v>#REF!</v>
      </c>
      <c r="Q65" s="971">
        <v>2.6722248944471167E-5</v>
      </c>
      <c r="R65" s="959" t="e">
        <f t="shared" si="13"/>
        <v>#REF!</v>
      </c>
      <c r="S65" s="971">
        <v>2.4864704924330484E-5</v>
      </c>
      <c r="T65" s="972"/>
      <c r="U65" s="982"/>
    </row>
    <row r="66" spans="1:21" ht="14.25" customHeight="1">
      <c r="A66" s="980">
        <f t="shared" si="9"/>
        <v>17</v>
      </c>
      <c r="B66" s="983" t="s">
        <v>909</v>
      </c>
      <c r="C66" s="1010">
        <f t="shared" si="6"/>
        <v>4.2134078485924929E-3</v>
      </c>
      <c r="D66" s="1017">
        <f>+'GB SUMM(UP2013)'!D57</f>
        <v>6.52173913007469E-5</v>
      </c>
      <c r="E66" s="1010">
        <f t="shared" si="7"/>
        <v>1.8468589061399993E-2</v>
      </c>
      <c r="F66" s="1017">
        <f>+'GB SUMM(UP2013)'!H57/100</f>
        <v>2.9999999999999997E-4</v>
      </c>
      <c r="G66" s="1014">
        <f t="shared" si="0"/>
        <v>2.8586674797987494E-4</v>
      </c>
      <c r="H66" s="1010">
        <f>+'Overheads-MAIN'!F104/100000</f>
        <v>2.5999999999999999E-2</v>
      </c>
      <c r="I66" s="962">
        <f t="shared" si="8"/>
        <v>2.6747788107430922E-5</v>
      </c>
      <c r="J66" s="959">
        <f t="shared" si="10"/>
        <v>-2.1786592151407505E-2</v>
      </c>
      <c r="K66" s="959">
        <f t="shared" si="11"/>
        <v>-7.5314109386000055E-3</v>
      </c>
      <c r="L66" s="958"/>
      <c r="M66" s="959"/>
      <c r="N66" s="958"/>
      <c r="O66" s="958"/>
      <c r="P66" s="959" t="e">
        <f t="shared" si="12"/>
        <v>#REF!</v>
      </c>
      <c r="Q66" s="971">
        <v>2.6722248944471167E-5</v>
      </c>
      <c r="R66" s="959" t="e">
        <f t="shared" si="13"/>
        <v>#REF!</v>
      </c>
      <c r="S66" s="971">
        <v>2.4864704924330484E-5</v>
      </c>
      <c r="T66" s="972"/>
      <c r="U66" s="982"/>
    </row>
    <row r="67" spans="1:21" ht="14.25" customHeight="1">
      <c r="A67" s="980">
        <f t="shared" si="9"/>
        <v>18</v>
      </c>
      <c r="B67" s="983" t="s">
        <v>830</v>
      </c>
      <c r="C67" s="1010">
        <f t="shared" si="6"/>
        <v>7.9509815041506074E-2</v>
      </c>
      <c r="D67" s="1017">
        <f>+'GB SUMM(UP2013)'!D58</f>
        <v>1.2306956521059612E-3</v>
      </c>
      <c r="E67" s="1010">
        <f t="shared" si="7"/>
        <v>3.0780981768999995E-2</v>
      </c>
      <c r="F67" s="1017">
        <f>+'GB SUMM(UP2013)'!H58/100</f>
        <v>5.0000000000000001E-4</v>
      </c>
      <c r="G67" s="1014">
        <f t="shared" si="0"/>
        <v>4.7644457996645834E-4</v>
      </c>
      <c r="H67" s="1010">
        <f>+'Overheads-MAIN'!F20/100000</f>
        <v>0.25</v>
      </c>
      <c r="I67" s="962">
        <f t="shared" si="8"/>
        <v>2.5719027026375888E-4</v>
      </c>
      <c r="J67" s="959">
        <f t="shared" si="10"/>
        <v>-0.17049018495849394</v>
      </c>
      <c r="K67" s="959">
        <f t="shared" si="11"/>
        <v>-0.21921901823100001</v>
      </c>
      <c r="L67" s="958"/>
      <c r="M67" s="959"/>
      <c r="N67" s="958"/>
      <c r="O67" s="958"/>
      <c r="P67" s="959" t="e">
        <f t="shared" si="12"/>
        <v>#REF!</v>
      </c>
      <c r="Q67" s="971">
        <v>1.1356955801400245E-3</v>
      </c>
      <c r="R67" s="959" t="e">
        <f t="shared" si="13"/>
        <v>#REF!</v>
      </c>
      <c r="S67" s="971">
        <v>1.0567499592840455E-3</v>
      </c>
      <c r="T67" s="972"/>
      <c r="U67" s="982"/>
    </row>
    <row r="68" spans="1:21" ht="14.25" customHeight="1">
      <c r="A68" s="980">
        <f t="shared" si="9"/>
        <v>19</v>
      </c>
      <c r="B68" s="983" t="s">
        <v>914</v>
      </c>
      <c r="C68" s="1010">
        <f t="shared" si="6"/>
        <v>1.8258100677234136E-2</v>
      </c>
      <c r="D68" s="1017">
        <f>+'GB SUMM(UP2013)'!D59</f>
        <v>2.8260869563656989E-4</v>
      </c>
      <c r="E68" s="1010">
        <f t="shared" si="7"/>
        <v>3.2012221039759987E-2</v>
      </c>
      <c r="F68" s="1017">
        <f>+'GB SUMM(UP2013)'!H59/100</f>
        <v>5.1999999999999995E-4</v>
      </c>
      <c r="G68" s="1014">
        <f t="shared" si="0"/>
        <v>4.9550236316511656E-4</v>
      </c>
      <c r="H68" s="1010">
        <f>+'Overheads-MAIN'!F110/100000</f>
        <v>2.1999999999999999E-2</v>
      </c>
      <c r="I68" s="962">
        <f t="shared" si="8"/>
        <v>2.2632743783210782E-5</v>
      </c>
      <c r="J68" s="959">
        <f t="shared" si="10"/>
        <v>-3.7418993227658626E-3</v>
      </c>
      <c r="K68" s="959">
        <f t="shared" si="11"/>
        <v>1.0012221039759989E-2</v>
      </c>
      <c r="L68" s="958"/>
      <c r="M68" s="959"/>
      <c r="N68" s="958"/>
      <c r="O68" s="958"/>
      <c r="P68" s="959" t="e">
        <f t="shared" si="12"/>
        <v>#REF!</v>
      </c>
      <c r="Q68" s="971">
        <v>6.6805622361177915E-5</v>
      </c>
      <c r="R68" s="959" t="e">
        <f t="shared" si="13"/>
        <v>#REF!</v>
      </c>
      <c r="S68" s="971">
        <v>6.2161762310826215E-5</v>
      </c>
      <c r="T68" s="972"/>
      <c r="U68" s="982"/>
    </row>
    <row r="69" spans="1:21" ht="14.25" customHeight="1">
      <c r="A69" s="980">
        <f t="shared" si="9"/>
        <v>20</v>
      </c>
      <c r="B69" s="983" t="s">
        <v>920</v>
      </c>
      <c r="C69" s="1010">
        <f t="shared" si="6"/>
        <v>0</v>
      </c>
      <c r="D69" s="1017">
        <f>+'GB SUMM(UP2013)'!D61</f>
        <v>0</v>
      </c>
      <c r="E69" s="1010">
        <f t="shared" si="7"/>
        <v>0</v>
      </c>
      <c r="F69" s="1017">
        <f>+'GB SUMM(UP2013)'!H61/100</f>
        <v>0</v>
      </c>
      <c r="G69" s="1014">
        <f t="shared" si="0"/>
        <v>0</v>
      </c>
      <c r="H69" s="1010">
        <f>+'Overheads-MAIN'!F115/100000</f>
        <v>0.04</v>
      </c>
      <c r="I69" s="962">
        <f t="shared" si="8"/>
        <v>4.1150443242201423E-5</v>
      </c>
      <c r="J69" s="959">
        <f t="shared" si="10"/>
        <v>-0.04</v>
      </c>
      <c r="K69" s="959">
        <f t="shared" si="11"/>
        <v>-0.04</v>
      </c>
      <c r="L69" s="958"/>
      <c r="M69" s="959"/>
      <c r="N69" s="958"/>
      <c r="O69" s="958"/>
      <c r="P69" s="959" t="e">
        <f t="shared" si="12"/>
        <v>#REF!</v>
      </c>
      <c r="Q69" s="971">
        <v>3.0596975041419484E-3</v>
      </c>
      <c r="R69" s="959" t="e">
        <f t="shared" si="13"/>
        <v>#REF!</v>
      </c>
      <c r="S69" s="971">
        <v>2.8470087138358405E-3</v>
      </c>
      <c r="T69" s="972"/>
      <c r="U69" s="982"/>
    </row>
    <row r="70" spans="1:21" ht="14.25" customHeight="1">
      <c r="A70" s="980">
        <f t="shared" si="9"/>
        <v>21</v>
      </c>
      <c r="B70" s="983" t="s">
        <v>924</v>
      </c>
      <c r="C70" s="1010">
        <f t="shared" si="6"/>
        <v>0</v>
      </c>
      <c r="D70" s="1017">
        <f>+'GB SUMM(UP2013)'!D60</f>
        <v>0</v>
      </c>
      <c r="E70" s="1010">
        <f t="shared" si="7"/>
        <v>0</v>
      </c>
      <c r="F70" s="1017">
        <f>+'GB SUMM(UP2013)'!H60/100</f>
        <v>0</v>
      </c>
      <c r="G70" s="1014">
        <f t="shared" si="0"/>
        <v>0</v>
      </c>
      <c r="H70" s="1010">
        <f>+'Overheads-MAIN'!F120/100000</f>
        <v>0</v>
      </c>
      <c r="I70" s="962">
        <f t="shared" si="8"/>
        <v>0</v>
      </c>
      <c r="J70" s="959">
        <f t="shared" si="10"/>
        <v>0</v>
      </c>
      <c r="K70" s="959">
        <f t="shared" si="11"/>
        <v>0</v>
      </c>
      <c r="L70" s="958"/>
      <c r="M70" s="959"/>
      <c r="N70" s="958"/>
      <c r="O70" s="958"/>
      <c r="P70" s="959" t="e">
        <f t="shared" si="12"/>
        <v>#REF!</v>
      </c>
      <c r="Q70" s="971">
        <v>5.6784779007001225E-3</v>
      </c>
      <c r="R70" s="959" t="e">
        <f t="shared" si="13"/>
        <v>#REF!</v>
      </c>
      <c r="S70" s="971">
        <v>5.2837497964202283E-3</v>
      </c>
      <c r="T70" s="972"/>
      <c r="U70" s="982"/>
    </row>
    <row r="71" spans="1:21" ht="14.25" customHeight="1">
      <c r="A71" s="980">
        <f t="shared" si="9"/>
        <v>22</v>
      </c>
      <c r="B71" s="983" t="s">
        <v>1228</v>
      </c>
      <c r="C71" s="1010">
        <f t="shared" si="6"/>
        <v>0</v>
      </c>
      <c r="D71" s="1017">
        <f>+'GB SUMM(UP2013)'!D61</f>
        <v>0</v>
      </c>
      <c r="E71" s="1010">
        <f t="shared" si="7"/>
        <v>0</v>
      </c>
      <c r="F71" s="1017">
        <v>0</v>
      </c>
      <c r="G71" s="1014">
        <f t="shared" si="0"/>
        <v>0</v>
      </c>
      <c r="H71" s="1010">
        <v>0</v>
      </c>
      <c r="I71" s="962">
        <f t="shared" si="8"/>
        <v>0</v>
      </c>
      <c r="J71" s="959"/>
      <c r="K71" s="959"/>
      <c r="L71" s="958"/>
      <c r="M71" s="959"/>
      <c r="N71" s="958"/>
      <c r="O71" s="958"/>
      <c r="P71" s="959"/>
      <c r="Q71" s="971"/>
      <c r="R71" s="959"/>
      <c r="S71" s="971"/>
      <c r="T71" s="972"/>
      <c r="U71" s="982"/>
    </row>
    <row r="72" spans="1:21" ht="14.25" customHeight="1">
      <c r="A72" s="980">
        <f t="shared" si="9"/>
        <v>23</v>
      </c>
      <c r="B72" s="983" t="s">
        <v>1229</v>
      </c>
      <c r="C72" s="1010">
        <f t="shared" si="6"/>
        <v>2.8089385657283287E-3</v>
      </c>
      <c r="D72" s="1017">
        <f>+'GB SUMM(UP2013)'!D62</f>
        <v>4.34782608671646E-5</v>
      </c>
      <c r="E72" s="1010">
        <f t="shared" ref="E72" si="14">$E$20*F72</f>
        <v>6.1561963537999989E-2</v>
      </c>
      <c r="F72" s="1017">
        <f>+'GB SUMM(UP2013)'!H62/100</f>
        <v>1E-3</v>
      </c>
      <c r="G72" s="1014">
        <f t="shared" si="0"/>
        <v>9.5288915993291669E-4</v>
      </c>
      <c r="H72" s="1010">
        <f>+'Overheads-MAIN'!F135/100000</f>
        <v>1.4999999999999999E-2</v>
      </c>
      <c r="I72" s="962">
        <f t="shared" si="8"/>
        <v>1.5431416215825533E-5</v>
      </c>
      <c r="J72" s="959"/>
      <c r="K72" s="959"/>
      <c r="L72" s="958"/>
      <c r="M72" s="959"/>
      <c r="N72" s="958"/>
      <c r="O72" s="958"/>
      <c r="P72" s="959"/>
      <c r="Q72" s="971"/>
      <c r="R72" s="959"/>
      <c r="S72" s="971"/>
      <c r="T72" s="972"/>
      <c r="U72" s="982"/>
    </row>
    <row r="73" spans="1:21" ht="14.25" customHeight="1">
      <c r="A73" s="980">
        <f t="shared" si="9"/>
        <v>24</v>
      </c>
      <c r="B73" s="983" t="s">
        <v>1230</v>
      </c>
      <c r="C73" s="1022"/>
      <c r="D73" s="1017">
        <f>+'GB SUMM(UP2013)'!D65</f>
        <v>2.608695652029876E-4</v>
      </c>
      <c r="E73" s="1010">
        <f>$E$20*F73</f>
        <v>8.0030552599399979E-2</v>
      </c>
      <c r="F73" s="1017">
        <f>+'GB SUMM(UP2013)'!H65/100</f>
        <v>1.2999999999999999E-3</v>
      </c>
      <c r="G73" s="1014">
        <f t="shared" si="0"/>
        <v>1.2387559079127916E-3</v>
      </c>
      <c r="H73" s="1010">
        <f>+'Overheads-MAIN'!F130/100000</f>
        <v>7.0000000000000007E-2</v>
      </c>
      <c r="I73" s="962">
        <f t="shared" si="8"/>
        <v>7.2013275673852496E-5</v>
      </c>
      <c r="J73" s="959"/>
      <c r="K73" s="959"/>
      <c r="L73" s="958"/>
      <c r="M73" s="959"/>
      <c r="N73" s="958"/>
      <c r="O73" s="958"/>
      <c r="P73" s="959"/>
      <c r="Q73" s="971"/>
      <c r="R73" s="959"/>
      <c r="S73" s="971"/>
      <c r="T73" s="972"/>
      <c r="U73" s="982">
        <v>0</v>
      </c>
    </row>
    <row r="74" spans="1:21" ht="12.75">
      <c r="A74" s="986"/>
      <c r="B74" s="987" t="s">
        <v>1231</v>
      </c>
      <c r="C74" s="1009">
        <f>SUM(C49:C73)</f>
        <v>0.60436363767154677</v>
      </c>
      <c r="D74" s="1016">
        <f>+C74/C26</f>
        <v>9.3546652169300068E-3</v>
      </c>
      <c r="E74" s="1009">
        <f>SUM(E50:E73)</f>
        <v>1.7177762558451193</v>
      </c>
      <c r="F74" s="1016">
        <f>+E74/E26</f>
        <v>2.6588664157448417E-2</v>
      </c>
      <c r="G74" s="1016">
        <f t="shared" si="0"/>
        <v>2.6588664157448417E-2</v>
      </c>
      <c r="H74" s="1009">
        <f>SUM(H50:H73)</f>
        <v>2.7259999999999991</v>
      </c>
      <c r="I74" s="969">
        <f t="shared" si="8"/>
        <v>2.8044027069560259E-3</v>
      </c>
      <c r="J74" s="952">
        <f>SUM(J49:J73)</f>
        <v>-1.8040508879095003</v>
      </c>
      <c r="K74" s="952">
        <f>SUM(K49:K73)</f>
        <v>-0.87196054452904814</v>
      </c>
      <c r="L74" s="952">
        <f>SUM(L49:L73)</f>
        <v>0</v>
      </c>
      <c r="M74" s="952">
        <f>SUM(M49:M73)</f>
        <v>0</v>
      </c>
      <c r="N74" s="952">
        <f>SUM(N49:N73)</f>
        <v>0</v>
      </c>
      <c r="O74" s="951"/>
      <c r="P74" s="952" t="e">
        <f>SUM(P49:P73)</f>
        <v>#REF!</v>
      </c>
      <c r="Q74" s="952"/>
      <c r="R74" s="952" t="e">
        <f>SUM(R49:R73)</f>
        <v>#REF!</v>
      </c>
      <c r="S74" s="952"/>
      <c r="T74" s="965"/>
    </row>
    <row r="75" spans="1:21" ht="12.75">
      <c r="A75" s="980"/>
      <c r="B75" s="988" t="s">
        <v>1232</v>
      </c>
      <c r="C75" s="1010">
        <f>+C$26*D75</f>
        <v>2.359508395211796E-2</v>
      </c>
      <c r="D75" s="1018">
        <f>+'GB SUMM(UP2013)'!D64</f>
        <v>3.6521739128418261E-4</v>
      </c>
      <c r="E75" s="1010">
        <f>+E$26*F75</f>
        <v>0</v>
      </c>
      <c r="F75" s="1018">
        <f>+'GB SUMM(UP2013)'!R64</f>
        <v>0</v>
      </c>
      <c r="G75" s="1014">
        <f>+E75/E$26</f>
        <v>0</v>
      </c>
      <c r="H75" s="1010">
        <f>+'Muster Roll C'!F44</f>
        <v>0.67559999999999998</v>
      </c>
      <c r="I75" s="962">
        <f t="shared" si="8"/>
        <v>6.9503098636078202E-4</v>
      </c>
      <c r="J75" s="964"/>
      <c r="K75" s="964"/>
      <c r="L75" s="964"/>
      <c r="M75" s="964"/>
      <c r="N75" s="964"/>
      <c r="O75" s="974"/>
      <c r="P75" s="964"/>
      <c r="Q75" s="964"/>
      <c r="R75" s="964"/>
      <c r="S75" s="964"/>
      <c r="T75" s="965"/>
    </row>
    <row r="76" spans="1:21" ht="12.75">
      <c r="A76" s="980"/>
      <c r="B76" s="988"/>
      <c r="C76" s="1015"/>
      <c r="D76" s="1018"/>
      <c r="E76" s="1015"/>
      <c r="F76" s="1018"/>
      <c r="G76" s="1014"/>
      <c r="H76" s="1015"/>
      <c r="I76" s="962"/>
      <c r="J76" s="964"/>
      <c r="K76" s="964"/>
      <c r="L76" s="964"/>
      <c r="M76" s="964"/>
      <c r="N76" s="964"/>
      <c r="O76" s="974"/>
      <c r="P76" s="964"/>
      <c r="Q76" s="964"/>
      <c r="R76" s="964"/>
      <c r="S76" s="964"/>
      <c r="T76" s="965"/>
    </row>
    <row r="77" spans="1:21" ht="12.75">
      <c r="A77" s="986"/>
      <c r="B77" s="987" t="s">
        <v>1233</v>
      </c>
      <c r="C77" s="1009">
        <f>C75+C74+C48+C45+C44</f>
        <v>0.94635190804897074</v>
      </c>
      <c r="D77" s="1017">
        <f>+C77/C$26</f>
        <v>1.4648143477507296E-2</v>
      </c>
      <c r="E77" s="1009">
        <f>E75+E74+E48+E45+E44</f>
        <v>13.531276255845119</v>
      </c>
      <c r="F77" s="1016"/>
      <c r="G77" s="1016">
        <f t="shared" si="0"/>
        <v>0.20944436667120914</v>
      </c>
      <c r="H77" s="1009">
        <f>H75+H74+H48+H45+H44</f>
        <v>15.715099999999998</v>
      </c>
      <c r="I77" s="969">
        <f t="shared" ref="I77:I83" si="15">+H77/H$26</f>
        <v>1.6167083264887989E-2</v>
      </c>
      <c r="J77" s="952"/>
      <c r="K77" s="952"/>
      <c r="L77" s="952"/>
      <c r="M77" s="952"/>
      <c r="N77" s="952"/>
      <c r="O77" s="951"/>
      <c r="P77" s="952"/>
      <c r="Q77" s="952"/>
      <c r="R77" s="952"/>
      <c r="S77" s="952"/>
      <c r="T77" s="965"/>
    </row>
    <row r="78" spans="1:21" ht="15" customHeight="1">
      <c r="A78" s="976"/>
      <c r="B78" s="983" t="s">
        <v>1994</v>
      </c>
      <c r="C78" s="1010">
        <f t="shared" ref="C78:C85" si="16">+C$26*D78</f>
        <v>2.5842234806127484</v>
      </c>
      <c r="D78" s="1017">
        <f>+'GB SUMM(UP2013)'!D67</f>
        <v>0.04</v>
      </c>
      <c r="E78" s="1010">
        <f>$E$20*F78</f>
        <v>8.9507977661991127</v>
      </c>
      <c r="F78" s="1017">
        <f>+'GB SUMM(UP2013)'!H67/E26</f>
        <v>0.14539493628519673</v>
      </c>
      <c r="G78" s="1014">
        <f t="shared" si="0"/>
        <v>0.13854525869530104</v>
      </c>
      <c r="H78" s="1010">
        <f>+H26*3%</f>
        <v>29.161289780940976</v>
      </c>
      <c r="I78" s="962">
        <f>+H78/H$26</f>
        <v>0.03</v>
      </c>
      <c r="J78" s="959">
        <f t="shared" ref="J78:J86" si="17">+C78-H78</f>
        <v>-26.577066300328227</v>
      </c>
      <c r="K78" s="959">
        <f t="shared" ref="K78:K86" si="18">+E78-H78</f>
        <v>-20.210492014741863</v>
      </c>
      <c r="L78" s="958"/>
      <c r="M78" s="959"/>
      <c r="N78" s="958"/>
      <c r="O78" s="958"/>
      <c r="P78" s="959" t="e">
        <f t="shared" ref="P78:P86" si="19">+P$26*Q78</f>
        <v>#REF!</v>
      </c>
      <c r="Q78" s="971">
        <v>0.05</v>
      </c>
      <c r="R78" s="959" t="e">
        <f t="shared" ref="R78:R86" si="20">+R$26*S78</f>
        <v>#REF!</v>
      </c>
      <c r="S78" s="971">
        <v>0.05</v>
      </c>
      <c r="T78" s="972"/>
    </row>
    <row r="79" spans="1:21" ht="15" customHeight="1">
      <c r="A79" s="976"/>
      <c r="B79" s="983" t="s">
        <v>1234</v>
      </c>
      <c r="C79" s="1010">
        <f t="shared" si="16"/>
        <v>0.18089564364289237</v>
      </c>
      <c r="D79" s="1017">
        <f>+'GB SUMM(UP2013)'!D69</f>
        <v>2.8E-3</v>
      </c>
      <c r="E79" s="1010">
        <f t="shared" ref="E79:E85" si="21">$E$20*F79</f>
        <v>1.1602378411343193</v>
      </c>
      <c r="F79" s="1017">
        <f>+'GB SUMM(UP2013)'!H69/E26</f>
        <v>1.8846667235006991E-2</v>
      </c>
      <c r="G79" s="1014">
        <f t="shared" si="0"/>
        <v>1.7958784909101033E-2</v>
      </c>
      <c r="H79" s="1010">
        <f>+'Machinery-Rent'!F32/100000</f>
        <v>3.4405333000000002</v>
      </c>
      <c r="I79" s="962">
        <f t="shared" si="15"/>
        <v>3.5394867571138492E-3</v>
      </c>
      <c r="J79" s="959">
        <f t="shared" si="17"/>
        <v>-3.2596376563571079</v>
      </c>
      <c r="K79" s="959">
        <f t="shared" si="18"/>
        <v>-2.2802954588656812</v>
      </c>
      <c r="L79" s="958"/>
      <c r="M79" s="959"/>
      <c r="N79" s="958"/>
      <c r="O79" s="958"/>
      <c r="P79" s="959" t="e">
        <f t="shared" si="19"/>
        <v>#REF!</v>
      </c>
      <c r="Q79" s="971">
        <v>1.218534551867885E-2</v>
      </c>
      <c r="R79" s="959" t="e">
        <f t="shared" si="20"/>
        <v>#REF!</v>
      </c>
      <c r="S79" s="971">
        <v>1.1089658396251397E-2</v>
      </c>
      <c r="T79" s="972"/>
    </row>
    <row r="80" spans="1:21" ht="15" customHeight="1">
      <c r="A80" s="976"/>
      <c r="B80" s="983" t="s">
        <v>1292</v>
      </c>
      <c r="C80" s="1010">
        <f t="shared" si="16"/>
        <v>0</v>
      </c>
      <c r="D80" s="1017">
        <v>0</v>
      </c>
      <c r="E80" s="1010">
        <f t="shared" si="21"/>
        <v>2.3388374583962359</v>
      </c>
      <c r="F80" s="1017">
        <f>+I80</f>
        <v>3.799159942246734E-2</v>
      </c>
      <c r="G80" s="1014">
        <f t="shared" si="0"/>
        <v>3.6201783258182789E-2</v>
      </c>
      <c r="H80" s="1010">
        <f>+Shuttering!G49/100000</f>
        <v>36.929468</v>
      </c>
      <c r="I80" s="962">
        <f>+H80/H$26</f>
        <v>3.799159942246734E-2</v>
      </c>
      <c r="J80" s="959">
        <f t="shared" si="17"/>
        <v>-36.929468</v>
      </c>
      <c r="K80" s="959">
        <f t="shared" si="18"/>
        <v>-34.590630541603765</v>
      </c>
      <c r="L80" s="958"/>
      <c r="M80" s="959"/>
      <c r="N80" s="958"/>
      <c r="O80" s="958"/>
      <c r="P80" s="959" t="e">
        <f t="shared" si="19"/>
        <v>#REF!</v>
      </c>
      <c r="Q80" s="971">
        <v>2.6054192720859383E-3</v>
      </c>
      <c r="R80" s="959" t="e">
        <f t="shared" si="20"/>
        <v>#REF!</v>
      </c>
      <c r="S80" s="971">
        <v>2.4243087301222222E-3</v>
      </c>
      <c r="T80" s="972"/>
    </row>
    <row r="81" spans="1:21" ht="15" customHeight="1">
      <c r="A81" s="976"/>
      <c r="B81" s="983" t="s">
        <v>1235</v>
      </c>
      <c r="C81" s="1010">
        <f t="shared" si="16"/>
        <v>0</v>
      </c>
      <c r="D81" s="1017">
        <f>+'GB SUMM(UP2013)'!D35</f>
        <v>0</v>
      </c>
      <c r="E81" s="1010">
        <f t="shared" si="21"/>
        <v>0.13933161469135927</v>
      </c>
      <c r="F81" s="1017">
        <f>+I81</f>
        <v>2.2632743772923172E-3</v>
      </c>
      <c r="G81" s="1014">
        <f t="shared" si="0"/>
        <v>2.1566496200757712E-3</v>
      </c>
      <c r="H81" s="1010">
        <f>+'Machine-Hire'!G25/100000</f>
        <v>2.1999999990000001</v>
      </c>
      <c r="I81" s="962">
        <f>+H81/H$26</f>
        <v>2.2632743772923172E-3</v>
      </c>
      <c r="J81" s="959"/>
      <c r="K81" s="959"/>
      <c r="L81" s="958"/>
      <c r="M81" s="959"/>
      <c r="N81" s="958"/>
      <c r="O81" s="958"/>
      <c r="P81" s="959"/>
      <c r="Q81" s="971"/>
      <c r="R81" s="959"/>
      <c r="S81" s="971"/>
      <c r="T81" s="972"/>
    </row>
    <row r="82" spans="1:21" ht="12.75">
      <c r="A82" s="976"/>
      <c r="B82" s="977" t="s">
        <v>1236</v>
      </c>
      <c r="C82" s="1010">
        <f t="shared" si="16"/>
        <v>0</v>
      </c>
      <c r="D82" s="1017"/>
      <c r="E82" s="1010">
        <f t="shared" si="21"/>
        <v>0</v>
      </c>
      <c r="F82" s="1017">
        <v>0</v>
      </c>
      <c r="G82" s="1014">
        <f t="shared" si="0"/>
        <v>0</v>
      </c>
      <c r="H82" s="1010">
        <f>+'EMD-Rent'!M17/100000</f>
        <v>0</v>
      </c>
      <c r="I82" s="962">
        <f t="shared" si="15"/>
        <v>0</v>
      </c>
      <c r="J82" s="959">
        <f>+C82-H82</f>
        <v>0</v>
      </c>
      <c r="K82" s="959">
        <f>+E82-H82</f>
        <v>0</v>
      </c>
      <c r="L82" s="958"/>
      <c r="M82" s="959"/>
      <c r="N82" s="958"/>
      <c r="O82" s="958"/>
      <c r="P82" s="959" t="e">
        <f>+P$26*Q82</f>
        <v>#REF!</v>
      </c>
      <c r="Q82" s="971">
        <v>3.2066698733365401E-2</v>
      </c>
      <c r="R82" s="959" t="e">
        <f>+R$26*S82</f>
        <v>#REF!</v>
      </c>
      <c r="S82" s="971">
        <v>2.9837645909196582E-2</v>
      </c>
      <c r="T82" s="972"/>
    </row>
    <row r="83" spans="1:21" ht="15" customHeight="1">
      <c r="A83" s="976"/>
      <c r="B83" s="977" t="s">
        <v>1237</v>
      </c>
      <c r="C83" s="1010">
        <f t="shared" si="16"/>
        <v>0</v>
      </c>
      <c r="D83" s="1017">
        <f>+'GB SUMM(UP2013)'!D70</f>
        <v>0</v>
      </c>
      <c r="E83" s="1010">
        <f t="shared" si="21"/>
        <v>0</v>
      </c>
      <c r="F83" s="1017">
        <f>+'GB SUMM(UP2013)'!R70</f>
        <v>0</v>
      </c>
      <c r="G83" s="1014">
        <f t="shared" si="0"/>
        <v>0</v>
      </c>
      <c r="H83" s="1023">
        <v>0</v>
      </c>
      <c r="I83" s="962">
        <f t="shared" si="15"/>
        <v>0</v>
      </c>
      <c r="J83" s="989">
        <f t="shared" si="17"/>
        <v>0</v>
      </c>
      <c r="K83" s="989">
        <f t="shared" si="18"/>
        <v>0</v>
      </c>
      <c r="L83" s="989"/>
      <c r="M83" s="989"/>
      <c r="N83" s="989"/>
      <c r="O83" s="989"/>
      <c r="P83" s="989" t="e">
        <f t="shared" si="19"/>
        <v>#REF!</v>
      </c>
      <c r="Q83" s="971">
        <v>-9.3527871305649074E-3</v>
      </c>
      <c r="R83" s="989" t="e">
        <f t="shared" si="20"/>
        <v>#REF!</v>
      </c>
      <c r="S83" s="971">
        <v>-8.4539996742723639E-3</v>
      </c>
      <c r="T83" s="972"/>
      <c r="U83" s="930" t="s">
        <v>1238</v>
      </c>
    </row>
    <row r="84" spans="1:21" ht="15" customHeight="1">
      <c r="A84" s="976"/>
      <c r="B84" s="977" t="s">
        <v>1248</v>
      </c>
      <c r="C84" s="1010">
        <f t="shared" si="16"/>
        <v>0.25842234806127484</v>
      </c>
      <c r="D84" s="1017">
        <f>+'GB SUMM(UP2013)'!D71</f>
        <v>4.0000000000000001E-3</v>
      </c>
      <c r="E84" s="1010">
        <f t="shared" si="21"/>
        <v>0.82054344327556705</v>
      </c>
      <c r="F84" s="1017">
        <f>+'GB SUMM(UP2013)'!H71/E26</f>
        <v>1.3328740607324441E-2</v>
      </c>
      <c r="G84" s="1014">
        <f t="shared" si="0"/>
        <v>1.270081244027714E-2</v>
      </c>
      <c r="H84" s="1023">
        <f>+Temp.Str.!F14/100000</f>
        <v>2.5</v>
      </c>
      <c r="I84" s="962">
        <f>+H84/H$26</f>
        <v>2.5719027026375888E-3</v>
      </c>
      <c r="J84" s="989"/>
      <c r="K84" s="989"/>
      <c r="L84" s="989"/>
      <c r="M84" s="989"/>
      <c r="N84" s="989"/>
      <c r="O84" s="989"/>
      <c r="P84" s="989"/>
      <c r="Q84" s="971"/>
      <c r="R84" s="989"/>
      <c r="S84" s="971"/>
      <c r="T84" s="972"/>
    </row>
    <row r="85" spans="1:21" ht="15" customHeight="1">
      <c r="A85" s="976"/>
      <c r="B85" s="977" t="s">
        <v>1239</v>
      </c>
      <c r="C85" s="1010">
        <f t="shared" si="16"/>
        <v>0.32302793507659355</v>
      </c>
      <c r="D85" s="1017">
        <f>+'GB SUMM(UP2013)'!D68</f>
        <v>5.0000000000000001E-3</v>
      </c>
      <c r="E85" s="1010">
        <f t="shared" si="21"/>
        <v>2.2376994415497782</v>
      </c>
      <c r="F85" s="1017">
        <f>+'GB SUMM(UP2013)'!H68/E26</f>
        <v>3.6348734071299182E-2</v>
      </c>
      <c r="G85" s="1014">
        <f>+E85/E$26</f>
        <v>3.4636314673825261E-2</v>
      </c>
      <c r="H85" s="1010">
        <f>+'Overhead for Budget'!C62+'Overhead for Budget'!C61</f>
        <v>6.1167402029386286</v>
      </c>
      <c r="I85" s="962">
        <f>+H85/H$26</f>
        <v>6.2926642637079408E-3</v>
      </c>
      <c r="J85" s="959">
        <f t="shared" si="17"/>
        <v>-5.793712267862035</v>
      </c>
      <c r="K85" s="959">
        <f t="shared" si="18"/>
        <v>-3.8790407613888505</v>
      </c>
      <c r="L85" s="958"/>
      <c r="M85" s="959"/>
      <c r="N85" s="958"/>
      <c r="O85" s="958"/>
      <c r="P85" s="959" t="e">
        <f t="shared" si="19"/>
        <v>#REF!</v>
      </c>
      <c r="Q85" s="971">
        <v>6.6805622361177912E-3</v>
      </c>
      <c r="R85" s="959" t="e">
        <f t="shared" si="20"/>
        <v>#REF!</v>
      </c>
      <c r="S85" s="971">
        <v>6.2161762310826213E-3</v>
      </c>
      <c r="T85" s="972"/>
    </row>
    <row r="86" spans="1:21" ht="9" customHeight="1">
      <c r="A86" s="976"/>
      <c r="B86" s="958"/>
      <c r="C86" s="1010"/>
      <c r="D86" s="1017"/>
      <c r="E86" s="1010"/>
      <c r="F86" s="1017"/>
      <c r="G86" s="1014"/>
      <c r="H86" s="1010"/>
      <c r="I86" s="962"/>
      <c r="J86" s="959">
        <f t="shared" si="17"/>
        <v>0</v>
      </c>
      <c r="K86" s="959">
        <f t="shared" si="18"/>
        <v>0</v>
      </c>
      <c r="L86" s="958"/>
      <c r="M86" s="959"/>
      <c r="N86" s="958"/>
      <c r="O86" s="958"/>
      <c r="P86" s="959" t="e">
        <f t="shared" si="19"/>
        <v>#REF!</v>
      </c>
      <c r="Q86" s="971">
        <v>2.0041686708353375E-3</v>
      </c>
      <c r="R86" s="959" t="e">
        <f t="shared" si="20"/>
        <v>#REF!</v>
      </c>
      <c r="S86" s="971">
        <v>1.8648528693247864E-3</v>
      </c>
      <c r="T86" s="972"/>
    </row>
    <row r="87" spans="1:21" ht="15" customHeight="1">
      <c r="A87" s="986"/>
      <c r="B87" s="987" t="s">
        <v>1240</v>
      </c>
      <c r="C87" s="1009">
        <f>SUM(C78:C85)+C77+C76+C41</f>
        <v>52.040428759857505</v>
      </c>
      <c r="D87" s="1016">
        <f>+C87/C$26</f>
        <v>0.80550972700732737</v>
      </c>
      <c r="E87" s="1009">
        <f>SUM(E78:E85)+E77+E76+E41</f>
        <v>182.93743315425965</v>
      </c>
      <c r="F87" s="1016">
        <f>+E87/E26</f>
        <v>2.8316039154768946</v>
      </c>
      <c r="G87" s="1016">
        <f t="shared" si="0"/>
        <v>2.8316039154768946</v>
      </c>
      <c r="H87" s="1051">
        <f>SUM(H78:H85)+H77+H76+H41</f>
        <v>685.23715931777133</v>
      </c>
      <c r="I87" s="968">
        <f>+H87/H$26</f>
        <v>0.7049453207988321</v>
      </c>
      <c r="J87" s="952">
        <f>SUM(J74:J85)-J86</f>
        <v>-74.363935112456872</v>
      </c>
      <c r="K87" s="952">
        <f>SUM(K74:K85)-K86</f>
        <v>-61.832419321129208</v>
      </c>
      <c r="L87" s="952">
        <f>SUM(L74:L85)-L86</f>
        <v>0</v>
      </c>
      <c r="M87" s="952">
        <f>SUM(M74:M85)-M86</f>
        <v>0</v>
      </c>
      <c r="N87" s="952">
        <f>SUM(N74:N85)-N86</f>
        <v>0</v>
      </c>
      <c r="O87" s="951"/>
      <c r="P87" s="952" t="e">
        <f>SUM(P74:P85)-P86</f>
        <v>#REF!</v>
      </c>
      <c r="Q87" s="952"/>
      <c r="R87" s="952" t="e">
        <f>SUM(R74:R85)-R86</f>
        <v>#REF!</v>
      </c>
      <c r="S87" s="952">
        <f>SUM(S74:S85)-S86</f>
        <v>8.9248936723055672E-2</v>
      </c>
      <c r="T87" s="965"/>
    </row>
    <row r="88" spans="1:21" ht="12.75">
      <c r="A88" s="958"/>
      <c r="B88" s="974" t="s">
        <v>1241</v>
      </c>
      <c r="C88" s="1015"/>
      <c r="D88" s="1017"/>
      <c r="E88" s="1015"/>
      <c r="F88" s="1017"/>
      <c r="G88" s="1018"/>
      <c r="H88" s="1010"/>
      <c r="I88" s="962"/>
      <c r="J88" s="959"/>
      <c r="K88" s="959"/>
      <c r="L88" s="959"/>
      <c r="M88" s="959"/>
      <c r="N88" s="959"/>
      <c r="O88" s="958"/>
      <c r="P88" s="990"/>
      <c r="Q88" s="991"/>
      <c r="R88" s="959"/>
      <c r="S88" s="961"/>
      <c r="T88" s="956"/>
    </row>
    <row r="89" spans="1:21" ht="15" customHeight="1">
      <c r="A89" s="986"/>
      <c r="B89" s="987" t="s">
        <v>1242</v>
      </c>
      <c r="C89" s="1009">
        <f>+C34-C87</f>
        <v>8.2294230378361064</v>
      </c>
      <c r="D89" s="1016">
        <f>+C89/C26</f>
        <v>0.1273794329255892</v>
      </c>
      <c r="E89" s="1009">
        <f>+E34-E87</f>
        <v>-122.60670888701966</v>
      </c>
      <c r="F89" s="1016">
        <f>+E89/E26</f>
        <v>-1.8977725387426361</v>
      </c>
      <c r="G89" s="1016">
        <f>+E89/E$26</f>
        <v>-1.8977725387426361</v>
      </c>
      <c r="H89" s="1050">
        <f>+H34-H87</f>
        <v>187.03679794505888</v>
      </c>
      <c r="I89" s="968">
        <f>+H89/H$26</f>
        <v>0.19241617845103104</v>
      </c>
      <c r="J89" s="952">
        <f>+J34-J87</f>
        <v>-737.64017035267977</v>
      </c>
      <c r="K89" s="952">
        <f>+K34-K87</f>
        <v>-750.11081367446104</v>
      </c>
      <c r="L89" s="952">
        <f>+L34-L87</f>
        <v>0</v>
      </c>
      <c r="M89" s="952">
        <f>+M34-M87</f>
        <v>0</v>
      </c>
      <c r="N89" s="952">
        <f>+N34-N87</f>
        <v>0</v>
      </c>
      <c r="O89" s="951"/>
      <c r="P89" s="952" t="e">
        <f>+P34-P87</f>
        <v>#REF!</v>
      </c>
      <c r="Q89" s="952"/>
      <c r="R89" s="952" t="e">
        <f>+R34-R87</f>
        <v>#REF!</v>
      </c>
      <c r="S89" s="952">
        <f>+S34-S87</f>
        <v>-8.9248936723055672E-2</v>
      </c>
      <c r="T89" s="965"/>
    </row>
    <row r="91" spans="1:21">
      <c r="H91" s="995"/>
      <c r="I91" s="995"/>
    </row>
    <row r="95" spans="1:21">
      <c r="I95" s="1100"/>
    </row>
    <row r="111" spans="8:9" ht="12.75">
      <c r="H111" s="997"/>
      <c r="I111" s="998"/>
    </row>
    <row r="112" spans="8:9" ht="12.75">
      <c r="H112" s="997"/>
      <c r="I112" s="998"/>
    </row>
    <row r="113" spans="8:9" ht="12.75">
      <c r="H113" s="997"/>
      <c r="I113" s="998"/>
    </row>
    <row r="114" spans="8:9" ht="12.75">
      <c r="H114" s="997"/>
      <c r="I114" s="998"/>
    </row>
    <row r="115" spans="8:9" ht="12.75">
      <c r="H115" s="997"/>
      <c r="I115" s="998"/>
    </row>
    <row r="116" spans="8:9" ht="12.75">
      <c r="H116" s="997"/>
      <c r="I116" s="998"/>
    </row>
    <row r="117" spans="8:9" ht="12.75">
      <c r="H117" s="997"/>
      <c r="I117" s="998"/>
    </row>
    <row r="118" spans="8:9" ht="12.75">
      <c r="H118" s="997"/>
      <c r="I118" s="998"/>
    </row>
    <row r="119" spans="8:9" ht="12.75">
      <c r="H119" s="997"/>
      <c r="I119" s="998"/>
    </row>
    <row r="120" spans="8:9" ht="12.75">
      <c r="H120" s="997"/>
      <c r="I120" s="998"/>
    </row>
    <row r="121" spans="8:9" ht="12.75">
      <c r="H121" s="997"/>
      <c r="I121" s="998"/>
    </row>
    <row r="122" spans="8:9" ht="12.75">
      <c r="H122" s="997"/>
      <c r="I122" s="998"/>
    </row>
    <row r="123" spans="8:9" ht="12.75">
      <c r="H123" s="997"/>
      <c r="I123" s="998"/>
    </row>
    <row r="124" spans="8:9" ht="12.75">
      <c r="H124" s="997"/>
      <c r="I124" s="998"/>
    </row>
    <row r="125" spans="8:9" ht="12.75">
      <c r="H125" s="997"/>
      <c r="I125" s="998"/>
    </row>
    <row r="126" spans="8:9" ht="12.75">
      <c r="H126" s="997"/>
      <c r="I126" s="998"/>
    </row>
    <row r="127" spans="8:9" ht="12.75">
      <c r="H127" s="997"/>
      <c r="I127" s="998"/>
    </row>
    <row r="128" spans="8:9" ht="12.75">
      <c r="H128" s="997"/>
      <c r="I128" s="998"/>
    </row>
    <row r="129" spans="8:9" ht="12.75">
      <c r="H129" s="997"/>
      <c r="I129" s="998"/>
    </row>
    <row r="130" spans="8:9" ht="12.75">
      <c r="H130" s="997"/>
      <c r="I130" s="998"/>
    </row>
    <row r="131" spans="8:9" ht="12.75">
      <c r="H131" s="997"/>
      <c r="I131" s="998"/>
    </row>
    <row r="132" spans="8:9" ht="12.75">
      <c r="H132" s="997"/>
      <c r="I132" s="998"/>
    </row>
    <row r="133" spans="8:9" ht="12.75">
      <c r="H133" s="997"/>
      <c r="I133" s="998"/>
    </row>
    <row r="134" spans="8:9" ht="12.75">
      <c r="H134" s="997"/>
      <c r="I134" s="998"/>
    </row>
    <row r="135" spans="8:9" ht="12.75">
      <c r="H135" s="997"/>
      <c r="I135" s="998"/>
    </row>
    <row r="136" spans="8:9" ht="12.75">
      <c r="H136" s="997"/>
      <c r="I136" s="998"/>
    </row>
    <row r="137" spans="8:9" ht="12.75">
      <c r="H137" s="997"/>
      <c r="I137" s="998"/>
    </row>
    <row r="138" spans="8:9" ht="12.75">
      <c r="H138" s="997"/>
      <c r="I138" s="998"/>
    </row>
    <row r="139" spans="8:9" ht="12.75">
      <c r="H139" s="997"/>
      <c r="I139" s="998"/>
    </row>
    <row r="140" spans="8:9" ht="12.75">
      <c r="H140" s="997"/>
      <c r="I140" s="998"/>
    </row>
    <row r="141" spans="8:9" ht="12.75">
      <c r="H141" s="997"/>
      <c r="I141" s="998"/>
    </row>
    <row r="142" spans="8:9" ht="12.75">
      <c r="H142" s="997"/>
      <c r="I142" s="998"/>
    </row>
    <row r="143" spans="8:9" ht="12.75">
      <c r="H143" s="997"/>
      <c r="I143" s="998"/>
    </row>
    <row r="144" spans="8:9" ht="12.75">
      <c r="H144" s="997"/>
      <c r="I144" s="998"/>
    </row>
    <row r="145" spans="8:9" ht="12.75">
      <c r="H145" s="997"/>
      <c r="I145" s="998"/>
    </row>
    <row r="146" spans="8:9" ht="12.75">
      <c r="H146" s="997"/>
      <c r="I146" s="998"/>
    </row>
    <row r="147" spans="8:9" ht="12.75">
      <c r="H147" s="997"/>
      <c r="I147" s="998"/>
    </row>
    <row r="148" spans="8:9" ht="12.75">
      <c r="H148" s="997"/>
      <c r="I148" s="998"/>
    </row>
    <row r="149" spans="8:9" ht="12.75">
      <c r="H149" s="997"/>
      <c r="I149" s="998"/>
    </row>
    <row r="150" spans="8:9" ht="12.75">
      <c r="H150" s="997"/>
      <c r="I150" s="998"/>
    </row>
    <row r="151" spans="8:9" ht="12.75">
      <c r="H151" s="997"/>
      <c r="I151" s="998"/>
    </row>
    <row r="152" spans="8:9" ht="12.75">
      <c r="H152" s="997"/>
      <c r="I152" s="998"/>
    </row>
    <row r="153" spans="8:9" ht="12.75">
      <c r="H153" s="997"/>
      <c r="I153" s="998"/>
    </row>
    <row r="154" spans="8:9" ht="12.75">
      <c r="H154" s="997"/>
      <c r="I154" s="998"/>
    </row>
    <row r="155" spans="8:9" ht="12.75">
      <c r="H155" s="997"/>
      <c r="I155" s="998"/>
    </row>
    <row r="156" spans="8:9" ht="12.75">
      <c r="H156" s="997"/>
      <c r="I156" s="998"/>
    </row>
    <row r="157" spans="8:9" ht="12.75">
      <c r="H157" s="997"/>
      <c r="I157" s="998"/>
    </row>
    <row r="158" spans="8:9" ht="12.75">
      <c r="H158" s="997"/>
      <c r="I158" s="998"/>
    </row>
    <row r="159" spans="8:9" ht="12.75">
      <c r="H159" s="997"/>
      <c r="I159" s="998"/>
    </row>
    <row r="160" spans="8:9" ht="12.75">
      <c r="H160" s="997"/>
      <c r="I160" s="998"/>
    </row>
    <row r="161" spans="8:9" ht="12.75">
      <c r="H161" s="997"/>
      <c r="I161" s="998"/>
    </row>
    <row r="162" spans="8:9" ht="12.75">
      <c r="H162" s="997"/>
      <c r="I162" s="998"/>
    </row>
    <row r="163" spans="8:9" ht="12.75">
      <c r="H163" s="997"/>
      <c r="I163" s="998"/>
    </row>
    <row r="164" spans="8:9" ht="12.75">
      <c r="H164" s="997"/>
      <c r="I164" s="998"/>
    </row>
    <row r="165" spans="8:9" ht="12.75">
      <c r="H165" s="997"/>
      <c r="I165" s="998"/>
    </row>
    <row r="166" spans="8:9" ht="12.75">
      <c r="H166" s="997"/>
      <c r="I166" s="998"/>
    </row>
    <row r="167" spans="8:9" ht="12.75">
      <c r="H167" s="997"/>
      <c r="I167" s="998"/>
    </row>
    <row r="168" spans="8:9" ht="12.75">
      <c r="H168" s="997"/>
      <c r="I168" s="998"/>
    </row>
    <row r="169" spans="8:9" ht="12.75">
      <c r="H169" s="997"/>
      <c r="I169" s="998"/>
    </row>
    <row r="170" spans="8:9" ht="12.75">
      <c r="H170" s="997"/>
      <c r="I170" s="998"/>
    </row>
    <row r="171" spans="8:9" ht="12.75">
      <c r="H171" s="997"/>
      <c r="I171" s="998"/>
    </row>
    <row r="172" spans="8:9" ht="12.75">
      <c r="H172" s="997"/>
      <c r="I172" s="998"/>
    </row>
    <row r="173" spans="8:9" ht="12.75">
      <c r="H173" s="997"/>
      <c r="I173" s="998"/>
    </row>
    <row r="174" spans="8:9" ht="12.75">
      <c r="H174" s="997"/>
      <c r="I174" s="998"/>
    </row>
    <row r="175" spans="8:9" ht="12.75">
      <c r="H175" s="997"/>
      <c r="I175" s="998"/>
    </row>
    <row r="176" spans="8:9" ht="12.75">
      <c r="H176" s="997"/>
      <c r="I176" s="998"/>
    </row>
    <row r="177" spans="8:9" ht="12.75">
      <c r="H177" s="997"/>
      <c r="I177" s="998"/>
    </row>
    <row r="178" spans="8:9" ht="12.75">
      <c r="H178" s="997"/>
      <c r="I178" s="998"/>
    </row>
    <row r="179" spans="8:9" ht="12.75">
      <c r="H179" s="997"/>
      <c r="I179" s="998"/>
    </row>
    <row r="180" spans="8:9" ht="12.75">
      <c r="H180" s="997"/>
      <c r="I180" s="998"/>
    </row>
    <row r="181" spans="8:9" ht="12.75">
      <c r="H181" s="997"/>
      <c r="I181" s="998"/>
    </row>
    <row r="182" spans="8:9" ht="12.75">
      <c r="H182" s="997"/>
      <c r="I182" s="998"/>
    </row>
    <row r="183" spans="8:9" ht="12.75">
      <c r="H183" s="997"/>
      <c r="I183" s="998"/>
    </row>
    <row r="184" spans="8:9" ht="12.75">
      <c r="H184" s="997"/>
      <c r="I184" s="998"/>
    </row>
    <row r="185" spans="8:9" ht="12.75">
      <c r="H185" s="997"/>
      <c r="I185" s="998"/>
    </row>
    <row r="186" spans="8:9" ht="12.75">
      <c r="H186" s="997"/>
      <c r="I186" s="998"/>
    </row>
    <row r="187" spans="8:9" ht="12.75">
      <c r="H187" s="997"/>
      <c r="I187" s="998"/>
    </row>
    <row r="188" spans="8:9" ht="12.75">
      <c r="H188" s="997"/>
      <c r="I188" s="998"/>
    </row>
    <row r="189" spans="8:9" ht="12.75">
      <c r="H189" s="997"/>
      <c r="I189" s="998"/>
    </row>
    <row r="190" spans="8:9" ht="12.75">
      <c r="H190" s="997"/>
      <c r="I190" s="998"/>
    </row>
    <row r="191" spans="8:9" ht="12.75">
      <c r="H191" s="997"/>
      <c r="I191" s="998"/>
    </row>
    <row r="192" spans="8:9" ht="12.75">
      <c r="H192" s="997"/>
      <c r="I192" s="998"/>
    </row>
    <row r="193" spans="8:9" ht="12.75">
      <c r="H193" s="997"/>
      <c r="I193" s="998"/>
    </row>
    <row r="194" spans="8:9" ht="12.75">
      <c r="H194" s="997"/>
      <c r="I194" s="998"/>
    </row>
    <row r="195" spans="8:9" ht="12.75">
      <c r="H195" s="997"/>
      <c r="I195" s="998"/>
    </row>
    <row r="196" spans="8:9" ht="12.75">
      <c r="H196" s="997"/>
      <c r="I196" s="998"/>
    </row>
    <row r="197" spans="8:9" ht="12.75">
      <c r="H197" s="997"/>
      <c r="I197" s="998"/>
    </row>
    <row r="198" spans="8:9" ht="12.75">
      <c r="H198" s="997"/>
      <c r="I198" s="998"/>
    </row>
    <row r="199" spans="8:9" ht="12.75">
      <c r="H199" s="997"/>
      <c r="I199" s="998"/>
    </row>
    <row r="200" spans="8:9" ht="12.75">
      <c r="H200" s="997"/>
      <c r="I200" s="998"/>
    </row>
    <row r="201" spans="8:9" ht="12.75">
      <c r="H201" s="997"/>
      <c r="I201" s="998"/>
    </row>
    <row r="202" spans="8:9" ht="12.75">
      <c r="H202" s="997"/>
      <c r="I202" s="998"/>
    </row>
    <row r="203" spans="8:9" ht="12.75">
      <c r="H203" s="997"/>
      <c r="I203" s="998"/>
    </row>
    <row r="204" spans="8:9" ht="12.75">
      <c r="H204" s="997"/>
      <c r="I204" s="998"/>
    </row>
    <row r="205" spans="8:9" ht="12.75">
      <c r="H205" s="997"/>
      <c r="I205" s="998"/>
    </row>
    <row r="206" spans="8:9" ht="12.75">
      <c r="H206" s="997"/>
      <c r="I206" s="998"/>
    </row>
    <row r="207" spans="8:9" ht="12.75">
      <c r="H207" s="997"/>
      <c r="I207" s="998"/>
    </row>
    <row r="208" spans="8:9" ht="12.75">
      <c r="H208" s="997"/>
      <c r="I208" s="998"/>
    </row>
  </sheetData>
  <mergeCells count="8">
    <mergeCell ref="A1:S1"/>
    <mergeCell ref="A2:S2"/>
    <mergeCell ref="A3:I3"/>
    <mergeCell ref="A4:S4"/>
    <mergeCell ref="A6:A7"/>
    <mergeCell ref="B6:B7"/>
    <mergeCell ref="C6:N6"/>
    <mergeCell ref="O6:O7"/>
  </mergeCells>
  <printOptions horizontalCentered="1" verticalCentered="1"/>
  <pageMargins left="0.5" right="0.5" top="0.25" bottom="0.25" header="0" footer="0"/>
  <pageSetup paperSize="9" scale="65"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sheetPr codeName="Sheet16">
    <tabColor rgb="FF00B050"/>
  </sheetPr>
  <dimension ref="A2:XFD69"/>
  <sheetViews>
    <sheetView topLeftCell="A88" zoomScaleSheetLayoutView="100" workbookViewId="0">
      <selection activeCell="H68" sqref="H68"/>
    </sheetView>
  </sheetViews>
  <sheetFormatPr defaultRowHeight="21" customHeight="1"/>
  <cols>
    <col min="1" max="1" width="4.85546875" style="1138" customWidth="1"/>
    <col min="2" max="2" width="7" style="1138" bestFit="1" customWidth="1"/>
    <col min="3" max="3" width="28" style="1138" customWidth="1"/>
    <col min="4" max="4" width="22.7109375" style="1138" customWidth="1"/>
    <col min="5" max="5" width="17.85546875" style="1138" customWidth="1"/>
    <col min="6" max="6" width="9" style="1138" customWidth="1"/>
    <col min="7" max="7" width="11.140625" style="1138" customWidth="1"/>
    <col min="8" max="8" width="13.85546875" style="1138" customWidth="1"/>
    <col min="9" max="9" width="16" style="1138" customWidth="1"/>
    <col min="10" max="16384" width="9.140625" style="1138"/>
  </cols>
  <sheetData>
    <row r="2" spans="1:9" ht="21" customHeight="1">
      <c r="A2" s="2142" t="s">
        <v>1507</v>
      </c>
      <c r="B2" s="2143"/>
      <c r="C2" s="2143"/>
      <c r="D2" s="2143"/>
      <c r="E2" s="2143"/>
      <c r="F2" s="2143"/>
      <c r="G2" s="2143"/>
      <c r="H2" s="2143"/>
      <c r="I2" s="2144"/>
    </row>
    <row r="5" spans="1:9" ht="21" customHeight="1">
      <c r="A5" s="1216" t="s">
        <v>429</v>
      </c>
      <c r="B5" s="1129" t="s">
        <v>1305</v>
      </c>
      <c r="C5" s="1129" t="s">
        <v>1306</v>
      </c>
      <c r="D5" s="1129" t="s">
        <v>664</v>
      </c>
      <c r="E5" s="1129" t="s">
        <v>1115</v>
      </c>
      <c r="F5" s="1129" t="s">
        <v>1116</v>
      </c>
      <c r="G5" s="1129" t="s">
        <v>1117</v>
      </c>
      <c r="H5" s="1129" t="s">
        <v>1307</v>
      </c>
      <c r="I5" s="1185" t="s">
        <v>821</v>
      </c>
    </row>
    <row r="6" spans="1:9" ht="21" customHeight="1">
      <c r="A6" s="2145" t="s">
        <v>1308</v>
      </c>
      <c r="B6" s="2145"/>
      <c r="C6" s="2145"/>
      <c r="D6" s="2145"/>
      <c r="E6" s="2145"/>
      <c r="F6" s="2145"/>
      <c r="G6" s="2145"/>
      <c r="H6" s="2145"/>
      <c r="I6" s="2146"/>
    </row>
    <row r="7" spans="1:9" ht="22.5" customHeight="1">
      <c r="A7">
        <v>1</v>
      </c>
      <c r="B7" s="1513" t="s">
        <v>2100</v>
      </c>
      <c r="C7" s="1514" t="s">
        <v>2090</v>
      </c>
      <c r="D7" s="1512" t="s">
        <v>2091</v>
      </c>
      <c r="E7" s="1503" t="s">
        <v>1269</v>
      </c>
      <c r="F7" s="1517" t="s">
        <v>2101</v>
      </c>
      <c r="G7" s="1510"/>
      <c r="H7" s="1511">
        <v>135000</v>
      </c>
      <c r="I7" s="1469"/>
    </row>
    <row r="8" spans="1:9" ht="15">
      <c r="A8">
        <v>2</v>
      </c>
      <c r="B8" s="1515" t="s">
        <v>2126</v>
      </c>
      <c r="C8" s="1515" t="s">
        <v>2122</v>
      </c>
      <c r="D8" s="1503" t="s">
        <v>2123</v>
      </c>
      <c r="E8" s="1503" t="s">
        <v>1269</v>
      </c>
      <c r="F8" s="1508" t="s">
        <v>2124</v>
      </c>
      <c r="G8" s="1510">
        <v>39904</v>
      </c>
      <c r="H8" s="1508">
        <v>59733</v>
      </c>
      <c r="I8" s="1469"/>
    </row>
    <row r="9" spans="1:9" ht="15">
      <c r="A9">
        <v>3</v>
      </c>
      <c r="B9" s="1515" t="s">
        <v>2262</v>
      </c>
      <c r="C9" s="1515" t="s">
        <v>2263</v>
      </c>
      <c r="D9" s="1503" t="s">
        <v>2264</v>
      </c>
      <c r="E9" s="1503" t="s">
        <v>1269</v>
      </c>
      <c r="F9" s="1508"/>
      <c r="G9" s="1510"/>
      <c r="H9" s="1508">
        <v>70000</v>
      </c>
      <c r="I9" s="1628"/>
    </row>
    <row r="10" spans="1:9" ht="15">
      <c r="A10">
        <v>4</v>
      </c>
      <c r="B10" s="1516" t="s">
        <v>1474</v>
      </c>
      <c r="C10" s="1516" t="s">
        <v>1475</v>
      </c>
      <c r="D10" s="1506" t="s">
        <v>1264</v>
      </c>
      <c r="E10" s="1503" t="s">
        <v>1269</v>
      </c>
      <c r="F10" s="1505" t="s">
        <v>1277</v>
      </c>
      <c r="G10" s="1509">
        <v>38524</v>
      </c>
      <c r="H10" s="1505">
        <v>42407</v>
      </c>
      <c r="I10" s="1130"/>
    </row>
    <row r="11" spans="1:9" ht="15">
      <c r="A11">
        <v>5</v>
      </c>
      <c r="B11" s="1515" t="s">
        <v>1476</v>
      </c>
      <c r="C11" s="1515" t="s">
        <v>1477</v>
      </c>
      <c r="D11" s="1503" t="s">
        <v>1267</v>
      </c>
      <c r="E11" s="1503" t="s">
        <v>1269</v>
      </c>
      <c r="F11" s="1508" t="s">
        <v>1280</v>
      </c>
      <c r="G11" s="1510">
        <v>40609</v>
      </c>
      <c r="H11" s="1508">
        <v>29014</v>
      </c>
      <c r="I11" s="1130"/>
    </row>
    <row r="12" spans="1:9" ht="15">
      <c r="A12">
        <v>6</v>
      </c>
      <c r="B12" s="1516" t="s">
        <v>1500</v>
      </c>
      <c r="C12" s="1516" t="s">
        <v>1501</v>
      </c>
      <c r="D12" s="1506" t="s">
        <v>1267</v>
      </c>
      <c r="E12" s="1503" t="s">
        <v>1269</v>
      </c>
      <c r="F12" s="1505" t="s">
        <v>1280</v>
      </c>
      <c r="G12" s="1509">
        <v>41477</v>
      </c>
      <c r="H12" s="1505">
        <v>23708</v>
      </c>
      <c r="I12" s="1130"/>
    </row>
    <row r="13" spans="1:9" ht="33">
      <c r="A13">
        <v>7</v>
      </c>
      <c r="B13" s="1515" t="s">
        <v>1984</v>
      </c>
      <c r="C13" s="1515" t="s">
        <v>2127</v>
      </c>
      <c r="D13" s="1503" t="s">
        <v>2173</v>
      </c>
      <c r="E13" s="1503" t="s">
        <v>1269</v>
      </c>
      <c r="F13" s="1508" t="s">
        <v>1280</v>
      </c>
      <c r="G13" s="1510">
        <v>41820</v>
      </c>
      <c r="H13" s="1508">
        <v>25015</v>
      </c>
      <c r="I13" s="1210"/>
    </row>
    <row r="14" spans="1:9" ht="21" customHeight="1">
      <c r="A14">
        <v>8</v>
      </c>
      <c r="B14" s="1516" t="s">
        <v>2129</v>
      </c>
      <c r="C14" s="1516" t="s">
        <v>2130</v>
      </c>
      <c r="D14" s="1506" t="s">
        <v>2128</v>
      </c>
      <c r="E14" s="1503" t="s">
        <v>1269</v>
      </c>
      <c r="F14" s="1505" t="s">
        <v>1281</v>
      </c>
      <c r="G14" s="1509">
        <v>41820</v>
      </c>
      <c r="H14" s="1505">
        <v>15807</v>
      </c>
      <c r="I14" s="1386"/>
    </row>
    <row r="15" spans="1:9" ht="15">
      <c r="A15">
        <v>9</v>
      </c>
      <c r="B15" s="1515" t="s">
        <v>2131</v>
      </c>
      <c r="C15" s="1515" t="s">
        <v>2111</v>
      </c>
      <c r="D15" s="1503" t="s">
        <v>2132</v>
      </c>
      <c r="E15" s="1503" t="s">
        <v>1269</v>
      </c>
      <c r="F15" s="1508" t="s">
        <v>1281</v>
      </c>
      <c r="G15" s="1510">
        <v>41848</v>
      </c>
      <c r="H15" s="1508">
        <v>12009</v>
      </c>
      <c r="I15" s="1130"/>
    </row>
    <row r="16" spans="1:9" ht="15">
      <c r="A16">
        <v>10</v>
      </c>
      <c r="B16" s="1516" t="s">
        <v>1480</v>
      </c>
      <c r="C16" s="1516" t="s">
        <v>1481</v>
      </c>
      <c r="D16" s="1506" t="s">
        <v>1482</v>
      </c>
      <c r="E16" s="1503" t="s">
        <v>1269</v>
      </c>
      <c r="F16" s="1505" t="s">
        <v>1497</v>
      </c>
      <c r="G16" s="1509">
        <v>39294</v>
      </c>
      <c r="H16" s="1505">
        <v>20188</v>
      </c>
      <c r="I16" s="1130"/>
    </row>
    <row r="17" spans="1:16384" ht="15">
      <c r="A17">
        <v>11</v>
      </c>
      <c r="B17" s="1515" t="s">
        <v>1478</v>
      </c>
      <c r="C17" s="1515" t="s">
        <v>1479</v>
      </c>
      <c r="D17" s="1503" t="s">
        <v>1265</v>
      </c>
      <c r="E17" s="1503" t="s">
        <v>1269</v>
      </c>
      <c r="F17" s="1508" t="s">
        <v>1497</v>
      </c>
      <c r="G17" s="1510">
        <v>39698</v>
      </c>
      <c r="H17" s="1508">
        <v>20831</v>
      </c>
      <c r="I17" s="1130"/>
    </row>
    <row r="18" spans="1:16384" ht="15">
      <c r="A18">
        <v>12</v>
      </c>
      <c r="B18" s="1515" t="s">
        <v>1988</v>
      </c>
      <c r="C18" s="1515" t="s">
        <v>2166</v>
      </c>
      <c r="D18" s="1503" t="s">
        <v>1985</v>
      </c>
      <c r="E18" s="1503" t="s">
        <v>1269</v>
      </c>
      <c r="F18" s="1508" t="s">
        <v>2167</v>
      </c>
      <c r="G18" s="1510">
        <v>41842</v>
      </c>
      <c r="H18" s="1508">
        <v>60139</v>
      </c>
      <c r="I18" s="1130"/>
    </row>
    <row r="19" spans="1:16384" ht="15">
      <c r="A19">
        <v>13</v>
      </c>
      <c r="B19" s="1516"/>
      <c r="C19" s="1516" t="s">
        <v>2484</v>
      </c>
      <c r="D19" s="1506" t="s">
        <v>1267</v>
      </c>
      <c r="E19" s="1506" t="s">
        <v>1269</v>
      </c>
      <c r="F19" s="1505" t="s">
        <v>1280</v>
      </c>
      <c r="G19" s="1509">
        <v>41407</v>
      </c>
      <c r="H19" s="1505">
        <v>25000</v>
      </c>
      <c r="I19" s="1130"/>
    </row>
    <row r="20" spans="1:16384" ht="15">
      <c r="A20">
        <v>15</v>
      </c>
      <c r="B20" s="1516" t="s">
        <v>2102</v>
      </c>
      <c r="C20" s="1516" t="s">
        <v>1457</v>
      </c>
      <c r="D20" s="1506" t="s">
        <v>2168</v>
      </c>
      <c r="E20" s="1506" t="s">
        <v>1269</v>
      </c>
      <c r="F20" s="1505" t="s">
        <v>1281</v>
      </c>
      <c r="G20" s="1509">
        <v>41863</v>
      </c>
      <c r="H20" s="1505">
        <v>16097</v>
      </c>
      <c r="I20" s="1130"/>
    </row>
    <row r="21" spans="1:16384" ht="22.5">
      <c r="A21">
        <v>16</v>
      </c>
      <c r="B21" s="1515" t="s">
        <v>1966</v>
      </c>
      <c r="C21" s="1515" t="s">
        <v>1965</v>
      </c>
      <c r="D21" s="1503" t="s">
        <v>2128</v>
      </c>
      <c r="E21" s="1503" t="s">
        <v>1269</v>
      </c>
      <c r="F21" s="1508" t="s">
        <v>1281</v>
      </c>
      <c r="G21" s="1510">
        <v>41813</v>
      </c>
      <c r="H21" s="1508">
        <v>15835</v>
      </c>
      <c r="I21" s="1130"/>
    </row>
    <row r="22" spans="1:16384" ht="22.5">
      <c r="A22">
        <v>17</v>
      </c>
      <c r="B22" s="1516" t="s">
        <v>1964</v>
      </c>
      <c r="C22" s="1516" t="s">
        <v>2169</v>
      </c>
      <c r="D22" s="1506" t="s">
        <v>2128</v>
      </c>
      <c r="E22" s="1506" t="s">
        <v>1269</v>
      </c>
      <c r="F22" s="1505" t="s">
        <v>1281</v>
      </c>
      <c r="G22" s="1509">
        <v>41813</v>
      </c>
      <c r="H22" s="1505">
        <v>15835</v>
      </c>
      <c r="I22" s="1130"/>
    </row>
    <row r="23" spans="1:16384" ht="15">
      <c r="A23">
        <v>18</v>
      </c>
      <c r="B23" s="1515" t="s">
        <v>2170</v>
      </c>
      <c r="C23" s="1515" t="s">
        <v>2171</v>
      </c>
      <c r="D23" s="1503" t="s">
        <v>1969</v>
      </c>
      <c r="E23" s="1503" t="s">
        <v>1269</v>
      </c>
      <c r="F23" s="1508" t="s">
        <v>2172</v>
      </c>
      <c r="G23" s="1510">
        <v>41884</v>
      </c>
      <c r="H23" s="1508">
        <v>24897</v>
      </c>
      <c r="I23" s="1130"/>
    </row>
    <row r="24" spans="1:16384" ht="22.5">
      <c r="A24">
        <v>19</v>
      </c>
      <c r="B24" s="1620" t="s">
        <v>1502</v>
      </c>
      <c r="C24" s="1620" t="s">
        <v>1503</v>
      </c>
      <c r="D24" s="1620" t="s">
        <v>1267</v>
      </c>
      <c r="E24" s="1620" t="s">
        <v>2157</v>
      </c>
      <c r="F24" s="1620" t="s">
        <v>1280</v>
      </c>
      <c r="G24" s="1621">
        <v>41703</v>
      </c>
      <c r="H24" s="1622">
        <v>26862</v>
      </c>
      <c r="I24"/>
      <c r="J24" s="1503"/>
      <c r="K24" s="1503"/>
      <c r="L24" s="1503"/>
      <c r="M24" s="1503"/>
      <c r="N24" s="1503"/>
      <c r="O24" s="1510"/>
      <c r="P24" s="1504"/>
      <c r="Q24"/>
      <c r="R24" s="1503"/>
      <c r="S24" s="1503"/>
      <c r="T24" s="1503"/>
      <c r="U24" s="1503"/>
      <c r="V24" s="1503"/>
      <c r="W24" s="1510"/>
      <c r="X24" s="1504"/>
      <c r="Y24"/>
      <c r="Z24" s="1503"/>
      <c r="AA24" s="1503"/>
      <c r="AB24" s="1503"/>
      <c r="AC24" s="1503"/>
      <c r="AD24" s="1503"/>
      <c r="AE24" s="1510"/>
      <c r="AF24" s="1504"/>
      <c r="AG24"/>
      <c r="AH24" s="1503"/>
      <c r="AI24" s="1503"/>
      <c r="AJ24" s="1503"/>
      <c r="AK24" s="1503"/>
      <c r="AL24" s="1503"/>
      <c r="AM24" s="1510"/>
      <c r="AN24" s="1504"/>
      <c r="AO24"/>
      <c r="AP24" s="1503"/>
      <c r="AQ24" s="1503"/>
      <c r="AR24" s="1503"/>
      <c r="AS24" s="1503"/>
      <c r="AT24" s="1503"/>
      <c r="AU24" s="1510"/>
      <c r="AV24" s="1504"/>
      <c r="AW24"/>
      <c r="AX24" s="1503"/>
      <c r="AY24" s="1503"/>
      <c r="AZ24" s="1503"/>
      <c r="BA24" s="1503"/>
      <c r="BB24" s="1503"/>
      <c r="BC24" s="1510"/>
      <c r="BD24" s="1504"/>
      <c r="BE24"/>
      <c r="BF24" s="1503"/>
      <c r="BG24" s="1503"/>
      <c r="BH24" s="1503"/>
      <c r="BI24" s="1503"/>
      <c r="BJ24" s="1503"/>
      <c r="BK24" s="1510"/>
      <c r="BL24" s="1504"/>
      <c r="BM24"/>
      <c r="BN24" s="1503"/>
      <c r="BO24" s="1503"/>
      <c r="BP24" s="1503"/>
      <c r="BQ24" s="1503"/>
      <c r="BR24" s="1503"/>
      <c r="BS24" s="1510"/>
      <c r="BT24" s="1504"/>
      <c r="BU24"/>
      <c r="BV24" s="1503"/>
      <c r="BW24" s="1503"/>
      <c r="BX24" s="1503"/>
      <c r="BY24" s="1503"/>
      <c r="BZ24" s="1503"/>
      <c r="CA24" s="1510"/>
      <c r="CB24" s="1504"/>
      <c r="CC24"/>
      <c r="CD24" s="1503"/>
      <c r="CE24" s="1503"/>
      <c r="CF24" s="1503"/>
      <c r="CG24" s="1503"/>
      <c r="CH24" s="1503"/>
      <c r="CI24" s="1510"/>
      <c r="CJ24" s="1504"/>
      <c r="CK24"/>
      <c r="CL24" s="1503"/>
      <c r="CM24" s="1503"/>
      <c r="CN24" s="1503"/>
      <c r="CO24" s="1503"/>
      <c r="CP24" s="1503"/>
      <c r="CQ24" s="1510"/>
      <c r="CR24" s="1504"/>
      <c r="CS24"/>
      <c r="CT24" s="1503"/>
      <c r="CU24" s="1503"/>
      <c r="CV24" s="1503"/>
      <c r="CW24" s="1503"/>
      <c r="CX24" s="1503"/>
      <c r="CY24" s="1510"/>
      <c r="CZ24" s="1504"/>
      <c r="DA24"/>
      <c r="DB24" s="1503"/>
      <c r="DC24" s="1503"/>
      <c r="DD24" s="1503"/>
      <c r="DE24" s="1503"/>
      <c r="DF24" s="1503"/>
      <c r="DG24" s="1510"/>
      <c r="DH24" s="1504"/>
      <c r="DI24"/>
      <c r="DJ24" s="1503"/>
      <c r="DK24" s="1503"/>
      <c r="DL24" s="1503"/>
      <c r="DM24" s="1503"/>
      <c r="DN24" s="1503"/>
      <c r="DO24" s="1510"/>
      <c r="DP24" s="1504"/>
      <c r="DQ24"/>
      <c r="DR24" s="1503"/>
      <c r="DS24" s="1503"/>
      <c r="DT24" s="1503"/>
      <c r="DU24" s="1503"/>
      <c r="DV24" s="1503"/>
      <c r="DW24" s="1510"/>
      <c r="DX24" s="1504"/>
      <c r="DY24"/>
      <c r="DZ24" s="1503"/>
      <c r="EA24" s="1503"/>
      <c r="EB24" s="1503"/>
      <c r="EC24" s="1503"/>
      <c r="ED24" s="1503"/>
      <c r="EE24" s="1510"/>
      <c r="EF24" s="1504"/>
      <c r="EG24"/>
      <c r="EH24" s="1503"/>
      <c r="EI24" s="1503"/>
      <c r="EJ24" s="1503"/>
      <c r="EK24" s="1503"/>
      <c r="EL24" s="1503"/>
      <c r="EM24" s="1510"/>
      <c r="EN24" s="1504"/>
      <c r="EO24"/>
      <c r="EP24" s="1503"/>
      <c r="EQ24" s="1503"/>
      <c r="ER24" s="1503"/>
      <c r="ES24" s="1503"/>
      <c r="ET24" s="1503"/>
      <c r="EU24" s="1510"/>
      <c r="EV24" s="1504"/>
      <c r="EW24"/>
      <c r="EX24" s="1503"/>
      <c r="EY24" s="1503"/>
      <c r="EZ24" s="1503"/>
      <c r="FA24" s="1503"/>
      <c r="FB24" s="1503"/>
      <c r="FC24" s="1510"/>
      <c r="FD24" s="1504"/>
      <c r="FE24"/>
      <c r="FF24" s="1503"/>
      <c r="FG24" s="1503"/>
      <c r="FH24" s="1503"/>
      <c r="FI24" s="1503"/>
      <c r="FJ24" s="1503"/>
      <c r="FK24" s="1510"/>
      <c r="FL24" s="1504"/>
      <c r="FM24"/>
      <c r="FN24" s="1503"/>
      <c r="FO24" s="1503"/>
      <c r="FP24" s="1503"/>
      <c r="FQ24" s="1503"/>
      <c r="FR24" s="1503"/>
      <c r="FS24" s="1510"/>
      <c r="FT24" s="1504"/>
      <c r="FU24"/>
      <c r="FV24" s="1503"/>
      <c r="FW24" s="1503"/>
      <c r="FX24" s="1503"/>
      <c r="FY24" s="1503"/>
      <c r="FZ24" s="1503"/>
      <c r="GA24" s="1510"/>
      <c r="GB24" s="1504"/>
      <c r="GC24"/>
      <c r="GD24" s="1503"/>
      <c r="GE24" s="1503"/>
      <c r="GF24" s="1503"/>
      <c r="GG24" s="1503"/>
      <c r="GH24" s="1503"/>
      <c r="GI24" s="1510"/>
      <c r="GJ24" s="1504"/>
      <c r="GK24"/>
      <c r="GL24" s="1503"/>
      <c r="GM24" s="1503"/>
      <c r="GN24" s="1503"/>
      <c r="GO24" s="1503"/>
      <c r="GP24" s="1503"/>
      <c r="GQ24" s="1510"/>
      <c r="GR24" s="1504"/>
      <c r="GS24"/>
      <c r="GT24" s="1503"/>
      <c r="GU24" s="1503"/>
      <c r="GV24" s="1503"/>
      <c r="GW24" s="1503"/>
      <c r="GX24" s="1503"/>
      <c r="GY24" s="1510"/>
      <c r="GZ24" s="1504"/>
      <c r="HA24"/>
      <c r="HB24" s="1503"/>
      <c r="HC24" s="1503"/>
      <c r="HD24" s="1503"/>
      <c r="HE24" s="1503"/>
      <c r="HF24" s="1503"/>
      <c r="HG24" s="1510"/>
      <c r="HH24" s="1504"/>
      <c r="HI24"/>
      <c r="HJ24" s="1503"/>
      <c r="HK24" s="1503"/>
      <c r="HL24" s="1503"/>
      <c r="HM24" s="1503"/>
      <c r="HN24" s="1503"/>
      <c r="HO24" s="1510"/>
      <c r="HP24" s="1504"/>
      <c r="HQ24"/>
      <c r="HR24" s="1503"/>
      <c r="HS24" s="1503"/>
      <c r="HT24" s="1503"/>
      <c r="HU24" s="1503"/>
      <c r="HV24" s="1503"/>
      <c r="HW24" s="1510"/>
      <c r="HX24" s="1504"/>
      <c r="HY24"/>
      <c r="HZ24" s="1503"/>
      <c r="IA24" s="1503"/>
      <c r="IB24" s="1503"/>
      <c r="IC24" s="1503"/>
      <c r="ID24" s="1503"/>
      <c r="IE24" s="1510"/>
      <c r="IF24" s="1504"/>
      <c r="IG24"/>
      <c r="IH24" s="1503"/>
      <c r="II24" s="1503"/>
      <c r="IJ24" s="1503"/>
      <c r="IK24" s="1503"/>
      <c r="IL24" s="1503"/>
      <c r="IM24" s="1510"/>
      <c r="IN24" s="1504"/>
      <c r="IO24"/>
      <c r="IP24" s="1503"/>
      <c r="IQ24" s="1503"/>
      <c r="IR24" s="1503"/>
      <c r="IS24" s="1503"/>
      <c r="IT24" s="1503"/>
      <c r="IU24" s="1510"/>
      <c r="IV24" s="1504"/>
      <c r="IW24"/>
      <c r="IX24" s="1503"/>
      <c r="IY24" s="1503"/>
      <c r="IZ24" s="1503"/>
      <c r="JA24" s="1503"/>
      <c r="JB24" s="1503"/>
      <c r="JC24" s="1510"/>
      <c r="JD24" s="1504"/>
      <c r="JE24"/>
      <c r="JF24" s="1503"/>
      <c r="JG24" s="1503"/>
      <c r="JH24" s="1503"/>
      <c r="JI24" s="1503"/>
      <c r="JJ24" s="1503"/>
      <c r="JK24" s="1510"/>
      <c r="JL24" s="1504">
        <v>26862</v>
      </c>
      <c r="JM24"/>
      <c r="JN24" s="1503" t="s">
        <v>1502</v>
      </c>
      <c r="JO24" s="1503" t="s">
        <v>1503</v>
      </c>
      <c r="JP24" s="1503" t="s">
        <v>1267</v>
      </c>
      <c r="JQ24" s="1503" t="s">
        <v>2157</v>
      </c>
      <c r="JR24" s="1503" t="s">
        <v>1280</v>
      </c>
      <c r="JS24" s="1510">
        <v>41703</v>
      </c>
      <c r="JT24" s="1504">
        <v>26862</v>
      </c>
      <c r="JU24"/>
      <c r="JV24" s="1503" t="s">
        <v>1502</v>
      </c>
      <c r="JW24" s="1503" t="s">
        <v>1503</v>
      </c>
      <c r="JX24" s="1503" t="s">
        <v>1267</v>
      </c>
      <c r="JY24" s="1503" t="s">
        <v>2157</v>
      </c>
      <c r="JZ24" s="1503" t="s">
        <v>1280</v>
      </c>
      <c r="KA24" s="1510">
        <v>41703</v>
      </c>
      <c r="KB24" s="1504">
        <v>26862</v>
      </c>
      <c r="KC24"/>
      <c r="KD24" s="1503" t="s">
        <v>1502</v>
      </c>
      <c r="KE24" s="1503" t="s">
        <v>1503</v>
      </c>
      <c r="KF24" s="1503" t="s">
        <v>1267</v>
      </c>
      <c r="KG24" s="1503" t="s">
        <v>2157</v>
      </c>
      <c r="KH24" s="1503" t="s">
        <v>1280</v>
      </c>
      <c r="KI24" s="1510">
        <v>41703</v>
      </c>
      <c r="KJ24" s="1504">
        <v>26862</v>
      </c>
      <c r="KK24"/>
      <c r="KL24" s="1503" t="s">
        <v>1502</v>
      </c>
      <c r="KM24" s="1503" t="s">
        <v>1503</v>
      </c>
      <c r="KN24" s="1503" t="s">
        <v>1267</v>
      </c>
      <c r="KO24" s="1503" t="s">
        <v>2157</v>
      </c>
      <c r="KP24" s="1503" t="s">
        <v>1280</v>
      </c>
      <c r="KQ24" s="1510">
        <v>41703</v>
      </c>
      <c r="KR24" s="1504">
        <v>26862</v>
      </c>
      <c r="KS24"/>
      <c r="KT24" s="1503" t="s">
        <v>1502</v>
      </c>
      <c r="KU24" s="1503" t="s">
        <v>1503</v>
      </c>
      <c r="KV24" s="1503" t="s">
        <v>1267</v>
      </c>
      <c r="KW24" s="1503" t="s">
        <v>2157</v>
      </c>
      <c r="KX24" s="1503" t="s">
        <v>1280</v>
      </c>
      <c r="KY24" s="1510">
        <v>41703</v>
      </c>
      <c r="KZ24" s="1504">
        <v>26862</v>
      </c>
      <c r="LA24"/>
      <c r="LB24" s="1503" t="s">
        <v>1502</v>
      </c>
      <c r="LC24" s="1503" t="s">
        <v>1503</v>
      </c>
      <c r="LD24" s="1503" t="s">
        <v>1267</v>
      </c>
      <c r="LE24" s="1503" t="s">
        <v>2157</v>
      </c>
      <c r="LF24" s="1503" t="s">
        <v>1280</v>
      </c>
      <c r="LG24" s="1510">
        <v>41703</v>
      </c>
      <c r="LH24" s="1504">
        <v>26862</v>
      </c>
      <c r="LI24"/>
      <c r="LJ24" s="1503" t="s">
        <v>1502</v>
      </c>
      <c r="LK24" s="1503" t="s">
        <v>1503</v>
      </c>
      <c r="LL24" s="1503" t="s">
        <v>1267</v>
      </c>
      <c r="LM24" s="1503" t="s">
        <v>2157</v>
      </c>
      <c r="LN24" s="1503" t="s">
        <v>1280</v>
      </c>
      <c r="LO24" s="1510">
        <v>41703</v>
      </c>
      <c r="LP24" s="1504">
        <v>26862</v>
      </c>
      <c r="LQ24"/>
      <c r="LR24" s="1503" t="s">
        <v>1502</v>
      </c>
      <c r="LS24" s="1503" t="s">
        <v>1503</v>
      </c>
      <c r="LT24" s="1503" t="s">
        <v>1267</v>
      </c>
      <c r="LU24" s="1503" t="s">
        <v>2157</v>
      </c>
      <c r="LV24" s="1503" t="s">
        <v>1280</v>
      </c>
      <c r="LW24" s="1510">
        <v>41703</v>
      </c>
      <c r="LX24" s="1504">
        <v>26862</v>
      </c>
      <c r="LY24"/>
      <c r="LZ24" s="1503" t="s">
        <v>1502</v>
      </c>
      <c r="MA24" s="1503" t="s">
        <v>1503</v>
      </c>
      <c r="MB24" s="1503" t="s">
        <v>1267</v>
      </c>
      <c r="MC24" s="1503" t="s">
        <v>2157</v>
      </c>
      <c r="MD24" s="1503" t="s">
        <v>1280</v>
      </c>
      <c r="ME24" s="1510">
        <v>41703</v>
      </c>
      <c r="MF24" s="1504">
        <v>26862</v>
      </c>
      <c r="MG24"/>
      <c r="MH24" s="1503" t="s">
        <v>1502</v>
      </c>
      <c r="MI24" s="1503" t="s">
        <v>1503</v>
      </c>
      <c r="MJ24" s="1503" t="s">
        <v>1267</v>
      </c>
      <c r="MK24" s="1503" t="s">
        <v>2157</v>
      </c>
      <c r="ML24" s="1503" t="s">
        <v>1280</v>
      </c>
      <c r="MM24" s="1510">
        <v>41703</v>
      </c>
      <c r="MN24" s="1504">
        <v>26862</v>
      </c>
      <c r="MO24"/>
      <c r="MP24" s="1503" t="s">
        <v>1502</v>
      </c>
      <c r="MQ24" s="1503" t="s">
        <v>1503</v>
      </c>
      <c r="MR24" s="1503" t="s">
        <v>1267</v>
      </c>
      <c r="MS24" s="1503" t="s">
        <v>2157</v>
      </c>
      <c r="MT24" s="1503" t="s">
        <v>1280</v>
      </c>
      <c r="MU24" s="1510">
        <v>41703</v>
      </c>
      <c r="MV24" s="1504">
        <v>26862</v>
      </c>
      <c r="MW24"/>
      <c r="MX24" s="1503" t="s">
        <v>1502</v>
      </c>
      <c r="MY24" s="1503" t="s">
        <v>1503</v>
      </c>
      <c r="MZ24" s="1503" t="s">
        <v>1267</v>
      </c>
      <c r="NA24" s="1503" t="s">
        <v>2157</v>
      </c>
      <c r="NB24" s="1503" t="s">
        <v>1280</v>
      </c>
      <c r="NC24" s="1510">
        <v>41703</v>
      </c>
      <c r="ND24" s="1504">
        <v>26862</v>
      </c>
      <c r="NE24"/>
      <c r="NF24" s="1503" t="s">
        <v>1502</v>
      </c>
      <c r="NG24" s="1503" t="s">
        <v>1503</v>
      </c>
      <c r="NH24" s="1503" t="s">
        <v>1267</v>
      </c>
      <c r="NI24" s="1503" t="s">
        <v>2157</v>
      </c>
      <c r="NJ24" s="1503" t="s">
        <v>1280</v>
      </c>
      <c r="NK24" s="1510">
        <v>41703</v>
      </c>
      <c r="NL24" s="1504">
        <v>26862</v>
      </c>
      <c r="NM24"/>
      <c r="NN24" s="1503" t="s">
        <v>1502</v>
      </c>
      <c r="NO24" s="1503" t="s">
        <v>1503</v>
      </c>
      <c r="NP24" s="1503" t="s">
        <v>1267</v>
      </c>
      <c r="NQ24" s="1503" t="s">
        <v>2157</v>
      </c>
      <c r="NR24" s="1503" t="s">
        <v>1280</v>
      </c>
      <c r="NS24" s="1510">
        <v>41703</v>
      </c>
      <c r="NT24" s="1504">
        <v>26862</v>
      </c>
      <c r="NU24"/>
      <c r="NV24" s="1503" t="s">
        <v>1502</v>
      </c>
      <c r="NW24" s="1503" t="s">
        <v>1503</v>
      </c>
      <c r="NX24" s="1503" t="s">
        <v>1267</v>
      </c>
      <c r="NY24" s="1503" t="s">
        <v>2157</v>
      </c>
      <c r="NZ24" s="1503" t="s">
        <v>1280</v>
      </c>
      <c r="OA24" s="1510">
        <v>41703</v>
      </c>
      <c r="OB24" s="1504">
        <v>26862</v>
      </c>
      <c r="OC24"/>
      <c r="OD24" s="1503" t="s">
        <v>1502</v>
      </c>
      <c r="OE24" s="1503" t="s">
        <v>1503</v>
      </c>
      <c r="OF24" s="1503" t="s">
        <v>1267</v>
      </c>
      <c r="OG24" s="1503" t="s">
        <v>2157</v>
      </c>
      <c r="OH24" s="1503" t="s">
        <v>1280</v>
      </c>
      <c r="OI24" s="1510">
        <v>41703</v>
      </c>
      <c r="OJ24" s="1504">
        <v>26862</v>
      </c>
      <c r="OK24"/>
      <c r="OL24" s="1503" t="s">
        <v>1502</v>
      </c>
      <c r="OM24" s="1503" t="s">
        <v>1503</v>
      </c>
      <c r="ON24" s="1503" t="s">
        <v>1267</v>
      </c>
      <c r="OO24" s="1503" t="s">
        <v>2157</v>
      </c>
      <c r="OP24" s="1503" t="s">
        <v>1280</v>
      </c>
      <c r="OQ24" s="1510">
        <v>41703</v>
      </c>
      <c r="OR24" s="1504">
        <v>26862</v>
      </c>
      <c r="OS24"/>
      <c r="OT24" s="1503" t="s">
        <v>1502</v>
      </c>
      <c r="OU24" s="1503" t="s">
        <v>1503</v>
      </c>
      <c r="OV24" s="1503" t="s">
        <v>1267</v>
      </c>
      <c r="OW24" s="1503" t="s">
        <v>2157</v>
      </c>
      <c r="OX24" s="1503" t="s">
        <v>1280</v>
      </c>
      <c r="OY24" s="1510">
        <v>41703</v>
      </c>
      <c r="OZ24" s="1504">
        <v>26862</v>
      </c>
      <c r="PA24"/>
      <c r="PB24" s="1503" t="s">
        <v>1502</v>
      </c>
      <c r="PC24" s="1503" t="s">
        <v>1503</v>
      </c>
      <c r="PD24" s="1503" t="s">
        <v>1267</v>
      </c>
      <c r="PE24" s="1503" t="s">
        <v>2157</v>
      </c>
      <c r="PF24" s="1503" t="s">
        <v>1280</v>
      </c>
      <c r="PG24" s="1510">
        <v>41703</v>
      </c>
      <c r="PH24" s="1504">
        <v>26862</v>
      </c>
      <c r="PI24"/>
      <c r="PJ24" s="1503" t="s">
        <v>1502</v>
      </c>
      <c r="PK24" s="1503" t="s">
        <v>1503</v>
      </c>
      <c r="PL24" s="1503" t="s">
        <v>1267</v>
      </c>
      <c r="PM24" s="1503" t="s">
        <v>2157</v>
      </c>
      <c r="PN24" s="1503" t="s">
        <v>1280</v>
      </c>
      <c r="PO24" s="1510">
        <v>41703</v>
      </c>
      <c r="PP24" s="1504">
        <v>26862</v>
      </c>
      <c r="PQ24"/>
      <c r="PR24" s="1503" t="s">
        <v>1502</v>
      </c>
      <c r="PS24" s="1503" t="s">
        <v>1503</v>
      </c>
      <c r="PT24" s="1503" t="s">
        <v>1267</v>
      </c>
      <c r="PU24" s="1503" t="s">
        <v>2157</v>
      </c>
      <c r="PV24" s="1503" t="s">
        <v>1280</v>
      </c>
      <c r="PW24" s="1510">
        <v>41703</v>
      </c>
      <c r="PX24" s="1504">
        <v>26862</v>
      </c>
      <c r="PY24"/>
      <c r="PZ24" s="1503" t="s">
        <v>1502</v>
      </c>
      <c r="QA24" s="1503" t="s">
        <v>1503</v>
      </c>
      <c r="QB24" s="1503" t="s">
        <v>1267</v>
      </c>
      <c r="QC24" s="1503" t="s">
        <v>2157</v>
      </c>
      <c r="QD24" s="1503" t="s">
        <v>1280</v>
      </c>
      <c r="QE24" s="1510">
        <v>41703</v>
      </c>
      <c r="QF24" s="1504">
        <v>26862</v>
      </c>
      <c r="QG24"/>
      <c r="QH24" s="1503" t="s">
        <v>1502</v>
      </c>
      <c r="QI24" s="1503" t="s">
        <v>1503</v>
      </c>
      <c r="QJ24" s="1503" t="s">
        <v>1267</v>
      </c>
      <c r="QK24" s="1503" t="s">
        <v>2157</v>
      </c>
      <c r="QL24" s="1503" t="s">
        <v>1280</v>
      </c>
      <c r="QM24" s="1510">
        <v>41703</v>
      </c>
      <c r="QN24" s="1504">
        <v>26862</v>
      </c>
      <c r="QO24"/>
      <c r="QP24" s="1503" t="s">
        <v>1502</v>
      </c>
      <c r="QQ24" s="1503" t="s">
        <v>1503</v>
      </c>
      <c r="QR24" s="1503" t="s">
        <v>1267</v>
      </c>
      <c r="QS24" s="1503" t="s">
        <v>2157</v>
      </c>
      <c r="QT24" s="1503" t="s">
        <v>1280</v>
      </c>
      <c r="QU24" s="1510">
        <v>41703</v>
      </c>
      <c r="QV24" s="1504">
        <v>26862</v>
      </c>
      <c r="QW24"/>
      <c r="QX24" s="1503" t="s">
        <v>1502</v>
      </c>
      <c r="QY24" s="1503" t="s">
        <v>1503</v>
      </c>
      <c r="QZ24" s="1503" t="s">
        <v>1267</v>
      </c>
      <c r="RA24" s="1503" t="s">
        <v>2157</v>
      </c>
      <c r="RB24" s="1503" t="s">
        <v>1280</v>
      </c>
      <c r="RC24" s="1510">
        <v>41703</v>
      </c>
      <c r="RD24" s="1504">
        <v>26862</v>
      </c>
      <c r="RE24"/>
      <c r="RF24" s="1503" t="s">
        <v>1502</v>
      </c>
      <c r="RG24" s="1503" t="s">
        <v>1503</v>
      </c>
      <c r="RH24" s="1503" t="s">
        <v>1267</v>
      </c>
      <c r="RI24" s="1503" t="s">
        <v>2157</v>
      </c>
      <c r="RJ24" s="1503" t="s">
        <v>1280</v>
      </c>
      <c r="RK24" s="1510">
        <v>41703</v>
      </c>
      <c r="RL24" s="1504">
        <v>26862</v>
      </c>
      <c r="RM24"/>
      <c r="RN24" s="1503" t="s">
        <v>1502</v>
      </c>
      <c r="RO24" s="1503" t="s">
        <v>1503</v>
      </c>
      <c r="RP24" s="1503" t="s">
        <v>1267</v>
      </c>
      <c r="RQ24" s="1503" t="s">
        <v>2157</v>
      </c>
      <c r="RR24" s="1503" t="s">
        <v>1280</v>
      </c>
      <c r="RS24" s="1510">
        <v>41703</v>
      </c>
      <c r="RT24" s="1504">
        <v>26862</v>
      </c>
      <c r="RU24"/>
      <c r="RV24" s="1503" t="s">
        <v>1502</v>
      </c>
      <c r="RW24" s="1503" t="s">
        <v>1503</v>
      </c>
      <c r="RX24" s="1503" t="s">
        <v>1267</v>
      </c>
      <c r="RY24" s="1503" t="s">
        <v>2157</v>
      </c>
      <c r="RZ24" s="1503" t="s">
        <v>1280</v>
      </c>
      <c r="SA24" s="1510">
        <v>41703</v>
      </c>
      <c r="SB24" s="1504">
        <v>26862</v>
      </c>
      <c r="SC24"/>
      <c r="SD24" s="1503" t="s">
        <v>1502</v>
      </c>
      <c r="SE24" s="1503" t="s">
        <v>1503</v>
      </c>
      <c r="SF24" s="1503" t="s">
        <v>1267</v>
      </c>
      <c r="SG24" s="1503" t="s">
        <v>2157</v>
      </c>
      <c r="SH24" s="1503" t="s">
        <v>1280</v>
      </c>
      <c r="SI24" s="1510">
        <v>41703</v>
      </c>
      <c r="SJ24" s="1504">
        <v>26862</v>
      </c>
      <c r="SK24"/>
      <c r="SL24" s="1503" t="s">
        <v>1502</v>
      </c>
      <c r="SM24" s="1503" t="s">
        <v>1503</v>
      </c>
      <c r="SN24" s="1503" t="s">
        <v>1267</v>
      </c>
      <c r="SO24" s="1503" t="s">
        <v>2157</v>
      </c>
      <c r="SP24" s="1503" t="s">
        <v>1280</v>
      </c>
      <c r="SQ24" s="1510">
        <v>41703</v>
      </c>
      <c r="SR24" s="1504">
        <v>26862</v>
      </c>
      <c r="SS24"/>
      <c r="ST24" s="1503" t="s">
        <v>1502</v>
      </c>
      <c r="SU24" s="1503" t="s">
        <v>1503</v>
      </c>
      <c r="SV24" s="1503" t="s">
        <v>1267</v>
      </c>
      <c r="SW24" s="1503" t="s">
        <v>2157</v>
      </c>
      <c r="SX24" s="1503" t="s">
        <v>1280</v>
      </c>
      <c r="SY24" s="1510">
        <v>41703</v>
      </c>
      <c r="SZ24" s="1504">
        <v>26862</v>
      </c>
      <c r="TA24"/>
      <c r="TB24" s="1503" t="s">
        <v>1502</v>
      </c>
      <c r="TC24" s="1503" t="s">
        <v>1503</v>
      </c>
      <c r="TD24" s="1503" t="s">
        <v>1267</v>
      </c>
      <c r="TE24" s="1503" t="s">
        <v>2157</v>
      </c>
      <c r="TF24" s="1503" t="s">
        <v>1280</v>
      </c>
      <c r="TG24" s="1510">
        <v>41703</v>
      </c>
      <c r="TH24" s="1504">
        <v>26862</v>
      </c>
      <c r="TI24"/>
      <c r="TJ24" s="1503" t="s">
        <v>1502</v>
      </c>
      <c r="TK24" s="1503" t="s">
        <v>1503</v>
      </c>
      <c r="TL24" s="1503" t="s">
        <v>1267</v>
      </c>
      <c r="TM24" s="1503" t="s">
        <v>2157</v>
      </c>
      <c r="TN24" s="1503" t="s">
        <v>1280</v>
      </c>
      <c r="TO24" s="1510">
        <v>41703</v>
      </c>
      <c r="TP24" s="1504">
        <v>26862</v>
      </c>
      <c r="TQ24"/>
      <c r="TR24" s="1503" t="s">
        <v>1502</v>
      </c>
      <c r="TS24" s="1503" t="s">
        <v>1503</v>
      </c>
      <c r="TT24" s="1503" t="s">
        <v>1267</v>
      </c>
      <c r="TU24" s="1503" t="s">
        <v>2157</v>
      </c>
      <c r="TV24" s="1503" t="s">
        <v>1280</v>
      </c>
      <c r="TW24" s="1510">
        <v>41703</v>
      </c>
      <c r="TX24" s="1504">
        <v>26862</v>
      </c>
      <c r="TY24"/>
      <c r="TZ24" s="1503" t="s">
        <v>1502</v>
      </c>
      <c r="UA24" s="1503" t="s">
        <v>1503</v>
      </c>
      <c r="UB24" s="1503" t="s">
        <v>1267</v>
      </c>
      <c r="UC24" s="1503" t="s">
        <v>2157</v>
      </c>
      <c r="UD24" s="1503" t="s">
        <v>1280</v>
      </c>
      <c r="UE24" s="1510">
        <v>41703</v>
      </c>
      <c r="UF24" s="1504">
        <v>26862</v>
      </c>
      <c r="UG24"/>
      <c r="UH24" s="1503" t="s">
        <v>1502</v>
      </c>
      <c r="UI24" s="1503" t="s">
        <v>1503</v>
      </c>
      <c r="UJ24" s="1503" t="s">
        <v>1267</v>
      </c>
      <c r="UK24" s="1503" t="s">
        <v>2157</v>
      </c>
      <c r="UL24" s="1503" t="s">
        <v>1280</v>
      </c>
      <c r="UM24" s="1510">
        <v>41703</v>
      </c>
      <c r="UN24" s="1504">
        <v>26862</v>
      </c>
      <c r="UO24"/>
      <c r="UP24" s="1503" t="s">
        <v>1502</v>
      </c>
      <c r="UQ24" s="1503" t="s">
        <v>1503</v>
      </c>
      <c r="UR24" s="1503" t="s">
        <v>1267</v>
      </c>
      <c r="US24" s="1503" t="s">
        <v>2157</v>
      </c>
      <c r="UT24" s="1503" t="s">
        <v>1280</v>
      </c>
      <c r="UU24" s="1510">
        <v>41703</v>
      </c>
      <c r="UV24" s="1504">
        <v>26862</v>
      </c>
      <c r="UW24"/>
      <c r="UX24" s="1503" t="s">
        <v>1502</v>
      </c>
      <c r="UY24" s="1503" t="s">
        <v>1503</v>
      </c>
      <c r="UZ24" s="1503" t="s">
        <v>1267</v>
      </c>
      <c r="VA24" s="1503" t="s">
        <v>2157</v>
      </c>
      <c r="VB24" s="1503" t="s">
        <v>1280</v>
      </c>
      <c r="VC24" s="1510">
        <v>41703</v>
      </c>
      <c r="VD24" s="1504">
        <v>26862</v>
      </c>
      <c r="VE24"/>
      <c r="VF24" s="1503" t="s">
        <v>1502</v>
      </c>
      <c r="VG24" s="1503" t="s">
        <v>1503</v>
      </c>
      <c r="VH24" s="1503" t="s">
        <v>1267</v>
      </c>
      <c r="VI24" s="1503" t="s">
        <v>2157</v>
      </c>
      <c r="VJ24" s="1503" t="s">
        <v>1280</v>
      </c>
      <c r="VK24" s="1510">
        <v>41703</v>
      </c>
      <c r="VL24" s="1504">
        <v>26862</v>
      </c>
      <c r="VM24"/>
      <c r="VN24" s="1503" t="s">
        <v>1502</v>
      </c>
      <c r="VO24" s="1503" t="s">
        <v>1503</v>
      </c>
      <c r="VP24" s="1503" t="s">
        <v>1267</v>
      </c>
      <c r="VQ24" s="1503" t="s">
        <v>2157</v>
      </c>
      <c r="VR24" s="1503" t="s">
        <v>1280</v>
      </c>
      <c r="VS24" s="1510">
        <v>41703</v>
      </c>
      <c r="VT24" s="1504">
        <v>26862</v>
      </c>
      <c r="VU24"/>
      <c r="VV24" s="1503" t="s">
        <v>1502</v>
      </c>
      <c r="VW24" s="1503" t="s">
        <v>1503</v>
      </c>
      <c r="VX24" s="1503" t="s">
        <v>1267</v>
      </c>
      <c r="VY24" s="1503" t="s">
        <v>2157</v>
      </c>
      <c r="VZ24" s="1503" t="s">
        <v>1280</v>
      </c>
      <c r="WA24" s="1510">
        <v>41703</v>
      </c>
      <c r="WB24" s="1504">
        <v>26862</v>
      </c>
      <c r="WC24"/>
      <c r="WD24" s="1503" t="s">
        <v>1502</v>
      </c>
      <c r="WE24" s="1503" t="s">
        <v>1503</v>
      </c>
      <c r="WF24" s="1503" t="s">
        <v>1267</v>
      </c>
      <c r="WG24" s="1503" t="s">
        <v>2157</v>
      </c>
      <c r="WH24" s="1503" t="s">
        <v>1280</v>
      </c>
      <c r="WI24" s="1510">
        <v>41703</v>
      </c>
      <c r="WJ24" s="1504">
        <v>26862</v>
      </c>
      <c r="WK24"/>
      <c r="WL24" s="1503" t="s">
        <v>1502</v>
      </c>
      <c r="WM24" s="1503" t="s">
        <v>1503</v>
      </c>
      <c r="WN24" s="1503" t="s">
        <v>1267</v>
      </c>
      <c r="WO24" s="1503" t="s">
        <v>2157</v>
      </c>
      <c r="WP24" s="1503" t="s">
        <v>1280</v>
      </c>
      <c r="WQ24" s="1510">
        <v>41703</v>
      </c>
      <c r="WR24" s="1504">
        <v>26862</v>
      </c>
      <c r="WS24"/>
      <c r="WT24" s="1503" t="s">
        <v>1502</v>
      </c>
      <c r="WU24" s="1503" t="s">
        <v>1503</v>
      </c>
      <c r="WV24" s="1503" t="s">
        <v>1267</v>
      </c>
      <c r="WW24" s="1503" t="s">
        <v>2157</v>
      </c>
      <c r="WX24" s="1503" t="s">
        <v>1280</v>
      </c>
      <c r="WY24" s="1510">
        <v>41703</v>
      </c>
      <c r="WZ24" s="1504">
        <v>26862</v>
      </c>
      <c r="XA24"/>
      <c r="XB24" s="1503" t="s">
        <v>1502</v>
      </c>
      <c r="XC24" s="1503" t="s">
        <v>1503</v>
      </c>
      <c r="XD24" s="1503" t="s">
        <v>1267</v>
      </c>
      <c r="XE24" s="1503" t="s">
        <v>2157</v>
      </c>
      <c r="XF24" s="1503" t="s">
        <v>1280</v>
      </c>
      <c r="XG24" s="1510">
        <v>41703</v>
      </c>
      <c r="XH24" s="1504">
        <v>26862</v>
      </c>
      <c r="XI24"/>
      <c r="XJ24" s="1503" t="s">
        <v>1502</v>
      </c>
      <c r="XK24" s="1503" t="s">
        <v>1503</v>
      </c>
      <c r="XL24" s="1503" t="s">
        <v>1267</v>
      </c>
      <c r="XM24" s="1503" t="s">
        <v>2157</v>
      </c>
      <c r="XN24" s="1503" t="s">
        <v>1280</v>
      </c>
      <c r="XO24" s="1510">
        <v>41703</v>
      </c>
      <c r="XP24" s="1504">
        <v>26862</v>
      </c>
      <c r="XQ24"/>
      <c r="XR24" s="1503" t="s">
        <v>1502</v>
      </c>
      <c r="XS24" s="1503" t="s">
        <v>1503</v>
      </c>
      <c r="XT24" s="1503" t="s">
        <v>1267</v>
      </c>
      <c r="XU24" s="1503" t="s">
        <v>2157</v>
      </c>
      <c r="XV24" s="1503" t="s">
        <v>1280</v>
      </c>
      <c r="XW24" s="1510">
        <v>41703</v>
      </c>
      <c r="XX24" s="1504">
        <v>26862</v>
      </c>
      <c r="XY24"/>
      <c r="XZ24" s="1503" t="s">
        <v>1502</v>
      </c>
      <c r="YA24" s="1503" t="s">
        <v>1503</v>
      </c>
      <c r="YB24" s="1503" t="s">
        <v>1267</v>
      </c>
      <c r="YC24" s="1503" t="s">
        <v>2157</v>
      </c>
      <c r="YD24" s="1503" t="s">
        <v>1280</v>
      </c>
      <c r="YE24" s="1510">
        <v>41703</v>
      </c>
      <c r="YF24" s="1504">
        <v>26862</v>
      </c>
      <c r="YG24"/>
      <c r="YH24" s="1503" t="s">
        <v>1502</v>
      </c>
      <c r="YI24" s="1503" t="s">
        <v>1503</v>
      </c>
      <c r="YJ24" s="1503" t="s">
        <v>1267</v>
      </c>
      <c r="YK24" s="1503" t="s">
        <v>2157</v>
      </c>
      <c r="YL24" s="1503" t="s">
        <v>1280</v>
      </c>
      <c r="YM24" s="1510">
        <v>41703</v>
      </c>
      <c r="YN24" s="1504">
        <v>26862</v>
      </c>
      <c r="YO24"/>
      <c r="YP24" s="1503" t="s">
        <v>1502</v>
      </c>
      <c r="YQ24" s="1503" t="s">
        <v>1503</v>
      </c>
      <c r="YR24" s="1503" t="s">
        <v>1267</v>
      </c>
      <c r="YS24" s="1503" t="s">
        <v>2157</v>
      </c>
      <c r="YT24" s="1503" t="s">
        <v>1280</v>
      </c>
      <c r="YU24" s="1510">
        <v>41703</v>
      </c>
      <c r="YV24" s="1504">
        <v>26862</v>
      </c>
      <c r="YW24"/>
      <c r="YX24" s="1503" t="s">
        <v>1502</v>
      </c>
      <c r="YY24" s="1503" t="s">
        <v>1503</v>
      </c>
      <c r="YZ24" s="1503" t="s">
        <v>1267</v>
      </c>
      <c r="ZA24" s="1503" t="s">
        <v>2157</v>
      </c>
      <c r="ZB24" s="1503" t="s">
        <v>1280</v>
      </c>
      <c r="ZC24" s="1510">
        <v>41703</v>
      </c>
      <c r="ZD24" s="1504">
        <v>26862</v>
      </c>
      <c r="ZE24"/>
      <c r="ZF24" s="1503" t="s">
        <v>1502</v>
      </c>
      <c r="ZG24" s="1503" t="s">
        <v>1503</v>
      </c>
      <c r="ZH24" s="1503" t="s">
        <v>1267</v>
      </c>
      <c r="ZI24" s="1503" t="s">
        <v>2157</v>
      </c>
      <c r="ZJ24" s="1503" t="s">
        <v>1280</v>
      </c>
      <c r="ZK24" s="1510">
        <v>41703</v>
      </c>
      <c r="ZL24" s="1504">
        <v>26862</v>
      </c>
      <c r="ZM24"/>
      <c r="ZN24" s="1503" t="s">
        <v>1502</v>
      </c>
      <c r="ZO24" s="1503" t="s">
        <v>1503</v>
      </c>
      <c r="ZP24" s="1503" t="s">
        <v>1267</v>
      </c>
      <c r="ZQ24" s="1503" t="s">
        <v>2157</v>
      </c>
      <c r="ZR24" s="1503" t="s">
        <v>1280</v>
      </c>
      <c r="ZS24" s="1510">
        <v>41703</v>
      </c>
      <c r="ZT24" s="1504">
        <v>26862</v>
      </c>
      <c r="ZU24"/>
      <c r="ZV24" s="1503" t="s">
        <v>1502</v>
      </c>
      <c r="ZW24" s="1503" t="s">
        <v>1503</v>
      </c>
      <c r="ZX24" s="1503" t="s">
        <v>1267</v>
      </c>
      <c r="ZY24" s="1503" t="s">
        <v>2157</v>
      </c>
      <c r="ZZ24" s="1503" t="s">
        <v>1280</v>
      </c>
      <c r="AAA24" s="1510">
        <v>41703</v>
      </c>
      <c r="AAB24" s="1504">
        <v>26862</v>
      </c>
      <c r="AAC24"/>
      <c r="AAD24" s="1503" t="s">
        <v>1502</v>
      </c>
      <c r="AAE24" s="1503" t="s">
        <v>1503</v>
      </c>
      <c r="AAF24" s="1503" t="s">
        <v>1267</v>
      </c>
      <c r="AAG24" s="1503" t="s">
        <v>2157</v>
      </c>
      <c r="AAH24" s="1503" t="s">
        <v>1280</v>
      </c>
      <c r="AAI24" s="1510">
        <v>41703</v>
      </c>
      <c r="AAJ24" s="1504">
        <v>26862</v>
      </c>
      <c r="AAK24"/>
      <c r="AAL24" s="1503" t="s">
        <v>1502</v>
      </c>
      <c r="AAM24" s="1503" t="s">
        <v>1503</v>
      </c>
      <c r="AAN24" s="1503" t="s">
        <v>1267</v>
      </c>
      <c r="AAO24" s="1503" t="s">
        <v>2157</v>
      </c>
      <c r="AAP24" s="1503" t="s">
        <v>1280</v>
      </c>
      <c r="AAQ24" s="1510">
        <v>41703</v>
      </c>
      <c r="AAR24" s="1504">
        <v>26862</v>
      </c>
      <c r="AAS24"/>
      <c r="AAT24" s="1503" t="s">
        <v>1502</v>
      </c>
      <c r="AAU24" s="1503" t="s">
        <v>1503</v>
      </c>
      <c r="AAV24" s="1503" t="s">
        <v>1267</v>
      </c>
      <c r="AAW24" s="1503" t="s">
        <v>2157</v>
      </c>
      <c r="AAX24" s="1503" t="s">
        <v>1280</v>
      </c>
      <c r="AAY24" s="1510">
        <v>41703</v>
      </c>
      <c r="AAZ24" s="1504">
        <v>26862</v>
      </c>
      <c r="ABA24"/>
      <c r="ABB24" s="1503" t="s">
        <v>1502</v>
      </c>
      <c r="ABC24" s="1503" t="s">
        <v>1503</v>
      </c>
      <c r="ABD24" s="1503" t="s">
        <v>1267</v>
      </c>
      <c r="ABE24" s="1503" t="s">
        <v>2157</v>
      </c>
      <c r="ABF24" s="1503" t="s">
        <v>1280</v>
      </c>
      <c r="ABG24" s="1510">
        <v>41703</v>
      </c>
      <c r="ABH24" s="1504">
        <v>26862</v>
      </c>
      <c r="ABI24"/>
      <c r="ABJ24" s="1503" t="s">
        <v>1502</v>
      </c>
      <c r="ABK24" s="1503" t="s">
        <v>1503</v>
      </c>
      <c r="ABL24" s="1503" t="s">
        <v>1267</v>
      </c>
      <c r="ABM24" s="1503" t="s">
        <v>2157</v>
      </c>
      <c r="ABN24" s="1503" t="s">
        <v>1280</v>
      </c>
      <c r="ABO24" s="1510">
        <v>41703</v>
      </c>
      <c r="ABP24" s="1504">
        <v>26862</v>
      </c>
      <c r="ABQ24"/>
      <c r="ABR24" s="1503" t="s">
        <v>1502</v>
      </c>
      <c r="ABS24" s="1503" t="s">
        <v>1503</v>
      </c>
      <c r="ABT24" s="1503" t="s">
        <v>1267</v>
      </c>
      <c r="ABU24" s="1503" t="s">
        <v>2157</v>
      </c>
      <c r="ABV24" s="1503" t="s">
        <v>1280</v>
      </c>
      <c r="ABW24" s="1510">
        <v>41703</v>
      </c>
      <c r="ABX24" s="1504">
        <v>26862</v>
      </c>
      <c r="ABY24"/>
      <c r="ABZ24" s="1503" t="s">
        <v>1502</v>
      </c>
      <c r="ACA24" s="1503" t="s">
        <v>1503</v>
      </c>
      <c r="ACB24" s="1503" t="s">
        <v>1267</v>
      </c>
      <c r="ACC24" s="1503" t="s">
        <v>2157</v>
      </c>
      <c r="ACD24" s="1503" t="s">
        <v>1280</v>
      </c>
      <c r="ACE24" s="1510">
        <v>41703</v>
      </c>
      <c r="ACF24" s="1504">
        <v>26862</v>
      </c>
      <c r="ACG24"/>
      <c r="ACH24" s="1503" t="s">
        <v>1502</v>
      </c>
      <c r="ACI24" s="1503" t="s">
        <v>1503</v>
      </c>
      <c r="ACJ24" s="1503" t="s">
        <v>1267</v>
      </c>
      <c r="ACK24" s="1503" t="s">
        <v>2157</v>
      </c>
      <c r="ACL24" s="1503" t="s">
        <v>1280</v>
      </c>
      <c r="ACM24" s="1510">
        <v>41703</v>
      </c>
      <c r="ACN24" s="1504">
        <v>26862</v>
      </c>
      <c r="ACO24"/>
      <c r="ACP24" s="1503" t="s">
        <v>1502</v>
      </c>
      <c r="ACQ24" s="1503" t="s">
        <v>1503</v>
      </c>
      <c r="ACR24" s="1503" t="s">
        <v>1267</v>
      </c>
      <c r="ACS24" s="1503" t="s">
        <v>2157</v>
      </c>
      <c r="ACT24" s="1503" t="s">
        <v>1280</v>
      </c>
      <c r="ACU24" s="1510">
        <v>41703</v>
      </c>
      <c r="ACV24" s="1504">
        <v>26862</v>
      </c>
      <c r="ACW24"/>
      <c r="ACX24" s="1503" t="s">
        <v>1502</v>
      </c>
      <c r="ACY24" s="1503" t="s">
        <v>1503</v>
      </c>
      <c r="ACZ24" s="1503" t="s">
        <v>1267</v>
      </c>
      <c r="ADA24" s="1503" t="s">
        <v>2157</v>
      </c>
      <c r="ADB24" s="1503" t="s">
        <v>1280</v>
      </c>
      <c r="ADC24" s="1510">
        <v>41703</v>
      </c>
      <c r="ADD24" s="1504">
        <v>26862</v>
      </c>
      <c r="ADE24"/>
      <c r="ADF24" s="1503" t="s">
        <v>1502</v>
      </c>
      <c r="ADG24" s="1503" t="s">
        <v>1503</v>
      </c>
      <c r="ADH24" s="1503" t="s">
        <v>1267</v>
      </c>
      <c r="ADI24" s="1503" t="s">
        <v>2157</v>
      </c>
      <c r="ADJ24" s="1503" t="s">
        <v>1280</v>
      </c>
      <c r="ADK24" s="1510">
        <v>41703</v>
      </c>
      <c r="ADL24" s="1504">
        <v>26862</v>
      </c>
      <c r="ADM24"/>
      <c r="ADN24" s="1503" t="s">
        <v>1502</v>
      </c>
      <c r="ADO24" s="1503" t="s">
        <v>1503</v>
      </c>
      <c r="ADP24" s="1503" t="s">
        <v>1267</v>
      </c>
      <c r="ADQ24" s="1503" t="s">
        <v>2157</v>
      </c>
      <c r="ADR24" s="1503" t="s">
        <v>1280</v>
      </c>
      <c r="ADS24" s="1510">
        <v>41703</v>
      </c>
      <c r="ADT24" s="1504">
        <v>26862</v>
      </c>
      <c r="ADU24"/>
      <c r="ADV24" s="1503" t="s">
        <v>1502</v>
      </c>
      <c r="ADW24" s="1503" t="s">
        <v>1503</v>
      </c>
      <c r="ADX24" s="1503" t="s">
        <v>1267</v>
      </c>
      <c r="ADY24" s="1503" t="s">
        <v>2157</v>
      </c>
      <c r="ADZ24" s="1503" t="s">
        <v>1280</v>
      </c>
      <c r="AEA24" s="1510">
        <v>41703</v>
      </c>
      <c r="AEB24" s="1504">
        <v>26862</v>
      </c>
      <c r="AEC24"/>
      <c r="AED24" s="1503" t="s">
        <v>1502</v>
      </c>
      <c r="AEE24" s="1503" t="s">
        <v>1503</v>
      </c>
      <c r="AEF24" s="1503" t="s">
        <v>1267</v>
      </c>
      <c r="AEG24" s="1503" t="s">
        <v>2157</v>
      </c>
      <c r="AEH24" s="1503" t="s">
        <v>1280</v>
      </c>
      <c r="AEI24" s="1510">
        <v>41703</v>
      </c>
      <c r="AEJ24" s="1504">
        <v>26862</v>
      </c>
      <c r="AEK24"/>
      <c r="AEL24" s="1503" t="s">
        <v>1502</v>
      </c>
      <c r="AEM24" s="1503" t="s">
        <v>1503</v>
      </c>
      <c r="AEN24" s="1503" t="s">
        <v>1267</v>
      </c>
      <c r="AEO24" s="1503" t="s">
        <v>2157</v>
      </c>
      <c r="AEP24" s="1503" t="s">
        <v>1280</v>
      </c>
      <c r="AEQ24" s="1510">
        <v>41703</v>
      </c>
      <c r="AER24" s="1504">
        <v>26862</v>
      </c>
      <c r="AES24"/>
      <c r="AET24" s="1503" t="s">
        <v>1502</v>
      </c>
      <c r="AEU24" s="1503" t="s">
        <v>1503</v>
      </c>
      <c r="AEV24" s="1503" t="s">
        <v>1267</v>
      </c>
      <c r="AEW24" s="1503" t="s">
        <v>2157</v>
      </c>
      <c r="AEX24" s="1503" t="s">
        <v>1280</v>
      </c>
      <c r="AEY24" s="1510">
        <v>41703</v>
      </c>
      <c r="AEZ24" s="1504">
        <v>26862</v>
      </c>
      <c r="AFA24"/>
      <c r="AFB24" s="1503" t="s">
        <v>1502</v>
      </c>
      <c r="AFC24" s="1503" t="s">
        <v>1503</v>
      </c>
      <c r="AFD24" s="1503" t="s">
        <v>1267</v>
      </c>
      <c r="AFE24" s="1503" t="s">
        <v>2157</v>
      </c>
      <c r="AFF24" s="1503" t="s">
        <v>1280</v>
      </c>
      <c r="AFG24" s="1510">
        <v>41703</v>
      </c>
      <c r="AFH24" s="1504">
        <v>26862</v>
      </c>
      <c r="AFI24"/>
      <c r="AFJ24" s="1503" t="s">
        <v>1502</v>
      </c>
      <c r="AFK24" s="1503" t="s">
        <v>1503</v>
      </c>
      <c r="AFL24" s="1503" t="s">
        <v>1267</v>
      </c>
      <c r="AFM24" s="1503" t="s">
        <v>2157</v>
      </c>
      <c r="AFN24" s="1503" t="s">
        <v>1280</v>
      </c>
      <c r="AFO24" s="1510">
        <v>41703</v>
      </c>
      <c r="AFP24" s="1504">
        <v>26862</v>
      </c>
      <c r="AFQ24"/>
      <c r="AFR24" s="1503" t="s">
        <v>1502</v>
      </c>
      <c r="AFS24" s="1503" t="s">
        <v>1503</v>
      </c>
      <c r="AFT24" s="1503" t="s">
        <v>1267</v>
      </c>
      <c r="AFU24" s="1503" t="s">
        <v>2157</v>
      </c>
      <c r="AFV24" s="1503" t="s">
        <v>1280</v>
      </c>
      <c r="AFW24" s="1510">
        <v>41703</v>
      </c>
      <c r="AFX24" s="1504">
        <v>26862</v>
      </c>
      <c r="AFY24"/>
      <c r="AFZ24" s="1503" t="s">
        <v>1502</v>
      </c>
      <c r="AGA24" s="1503" t="s">
        <v>1503</v>
      </c>
      <c r="AGB24" s="1503" t="s">
        <v>1267</v>
      </c>
      <c r="AGC24" s="1503" t="s">
        <v>2157</v>
      </c>
      <c r="AGD24" s="1503" t="s">
        <v>1280</v>
      </c>
      <c r="AGE24" s="1510">
        <v>41703</v>
      </c>
      <c r="AGF24" s="1504">
        <v>26862</v>
      </c>
      <c r="AGG24"/>
      <c r="AGH24" s="1503" t="s">
        <v>1502</v>
      </c>
      <c r="AGI24" s="1503" t="s">
        <v>1503</v>
      </c>
      <c r="AGJ24" s="1503" t="s">
        <v>1267</v>
      </c>
      <c r="AGK24" s="1503" t="s">
        <v>2157</v>
      </c>
      <c r="AGL24" s="1503" t="s">
        <v>1280</v>
      </c>
      <c r="AGM24" s="1510">
        <v>41703</v>
      </c>
      <c r="AGN24" s="1504">
        <v>26862</v>
      </c>
      <c r="AGO24"/>
      <c r="AGP24" s="1503" t="s">
        <v>1502</v>
      </c>
      <c r="AGQ24" s="1503" t="s">
        <v>1503</v>
      </c>
      <c r="AGR24" s="1503" t="s">
        <v>1267</v>
      </c>
      <c r="AGS24" s="1503" t="s">
        <v>2157</v>
      </c>
      <c r="AGT24" s="1503" t="s">
        <v>1280</v>
      </c>
      <c r="AGU24" s="1510">
        <v>41703</v>
      </c>
      <c r="AGV24" s="1504">
        <v>26862</v>
      </c>
      <c r="AGW24"/>
      <c r="AGX24" s="1503" t="s">
        <v>1502</v>
      </c>
      <c r="AGY24" s="1503" t="s">
        <v>1503</v>
      </c>
      <c r="AGZ24" s="1503" t="s">
        <v>1267</v>
      </c>
      <c r="AHA24" s="1503" t="s">
        <v>2157</v>
      </c>
      <c r="AHB24" s="1503" t="s">
        <v>1280</v>
      </c>
      <c r="AHC24" s="1510">
        <v>41703</v>
      </c>
      <c r="AHD24" s="1504">
        <v>26862</v>
      </c>
      <c r="AHE24"/>
      <c r="AHF24" s="1503" t="s">
        <v>1502</v>
      </c>
      <c r="AHG24" s="1503" t="s">
        <v>1503</v>
      </c>
      <c r="AHH24" s="1503" t="s">
        <v>1267</v>
      </c>
      <c r="AHI24" s="1503" t="s">
        <v>2157</v>
      </c>
      <c r="AHJ24" s="1503" t="s">
        <v>1280</v>
      </c>
      <c r="AHK24" s="1510">
        <v>41703</v>
      </c>
      <c r="AHL24" s="1504">
        <v>26862</v>
      </c>
      <c r="AHM24"/>
      <c r="AHN24" s="1503" t="s">
        <v>1502</v>
      </c>
      <c r="AHO24" s="1503" t="s">
        <v>1503</v>
      </c>
      <c r="AHP24" s="1503" t="s">
        <v>1267</v>
      </c>
      <c r="AHQ24" s="1503" t="s">
        <v>2157</v>
      </c>
      <c r="AHR24" s="1503" t="s">
        <v>1280</v>
      </c>
      <c r="AHS24" s="1510">
        <v>41703</v>
      </c>
      <c r="AHT24" s="1504">
        <v>26862</v>
      </c>
      <c r="AHU24"/>
      <c r="AHV24" s="1503" t="s">
        <v>1502</v>
      </c>
      <c r="AHW24" s="1503" t="s">
        <v>1503</v>
      </c>
      <c r="AHX24" s="1503" t="s">
        <v>1267</v>
      </c>
      <c r="AHY24" s="1503" t="s">
        <v>2157</v>
      </c>
      <c r="AHZ24" s="1503" t="s">
        <v>1280</v>
      </c>
      <c r="AIA24" s="1510">
        <v>41703</v>
      </c>
      <c r="AIB24" s="1504">
        <v>26862</v>
      </c>
      <c r="AIC24"/>
      <c r="AID24" s="1503" t="s">
        <v>1502</v>
      </c>
      <c r="AIE24" s="1503" t="s">
        <v>1503</v>
      </c>
      <c r="AIF24" s="1503" t="s">
        <v>1267</v>
      </c>
      <c r="AIG24" s="1503" t="s">
        <v>2157</v>
      </c>
      <c r="AIH24" s="1503" t="s">
        <v>1280</v>
      </c>
      <c r="AII24" s="1510">
        <v>41703</v>
      </c>
      <c r="AIJ24" s="1504">
        <v>26862</v>
      </c>
      <c r="AIK24"/>
      <c r="AIL24" s="1503" t="s">
        <v>1502</v>
      </c>
      <c r="AIM24" s="1503" t="s">
        <v>1503</v>
      </c>
      <c r="AIN24" s="1503" t="s">
        <v>1267</v>
      </c>
      <c r="AIO24" s="1503" t="s">
        <v>2157</v>
      </c>
      <c r="AIP24" s="1503" t="s">
        <v>1280</v>
      </c>
      <c r="AIQ24" s="1510">
        <v>41703</v>
      </c>
      <c r="AIR24" s="1504">
        <v>26862</v>
      </c>
      <c r="AIS24"/>
      <c r="AIT24" s="1503" t="s">
        <v>1502</v>
      </c>
      <c r="AIU24" s="1503" t="s">
        <v>1503</v>
      </c>
      <c r="AIV24" s="1503" t="s">
        <v>1267</v>
      </c>
      <c r="AIW24" s="1503" t="s">
        <v>2157</v>
      </c>
      <c r="AIX24" s="1503" t="s">
        <v>1280</v>
      </c>
      <c r="AIY24" s="1510">
        <v>41703</v>
      </c>
      <c r="AIZ24" s="1504">
        <v>26862</v>
      </c>
      <c r="AJA24"/>
      <c r="AJB24" s="1503" t="s">
        <v>1502</v>
      </c>
      <c r="AJC24" s="1503" t="s">
        <v>1503</v>
      </c>
      <c r="AJD24" s="1503" t="s">
        <v>1267</v>
      </c>
      <c r="AJE24" s="1503" t="s">
        <v>2157</v>
      </c>
      <c r="AJF24" s="1503" t="s">
        <v>1280</v>
      </c>
      <c r="AJG24" s="1510">
        <v>41703</v>
      </c>
      <c r="AJH24" s="1504">
        <v>26862</v>
      </c>
      <c r="AJI24"/>
      <c r="AJJ24" s="1503" t="s">
        <v>1502</v>
      </c>
      <c r="AJK24" s="1503" t="s">
        <v>1503</v>
      </c>
      <c r="AJL24" s="1503" t="s">
        <v>1267</v>
      </c>
      <c r="AJM24" s="1503" t="s">
        <v>2157</v>
      </c>
      <c r="AJN24" s="1503" t="s">
        <v>1280</v>
      </c>
      <c r="AJO24" s="1510">
        <v>41703</v>
      </c>
      <c r="AJP24" s="1504">
        <v>26862</v>
      </c>
      <c r="AJQ24"/>
      <c r="AJR24" s="1503" t="s">
        <v>1502</v>
      </c>
      <c r="AJS24" s="1503" t="s">
        <v>1503</v>
      </c>
      <c r="AJT24" s="1503" t="s">
        <v>1267</v>
      </c>
      <c r="AJU24" s="1503" t="s">
        <v>2157</v>
      </c>
      <c r="AJV24" s="1503" t="s">
        <v>1280</v>
      </c>
      <c r="AJW24" s="1510">
        <v>41703</v>
      </c>
      <c r="AJX24" s="1504">
        <v>26862</v>
      </c>
      <c r="AJY24"/>
      <c r="AJZ24" s="1503" t="s">
        <v>1502</v>
      </c>
      <c r="AKA24" s="1503" t="s">
        <v>1503</v>
      </c>
      <c r="AKB24" s="1503" t="s">
        <v>1267</v>
      </c>
      <c r="AKC24" s="1503" t="s">
        <v>2157</v>
      </c>
      <c r="AKD24" s="1503" t="s">
        <v>1280</v>
      </c>
      <c r="AKE24" s="1510">
        <v>41703</v>
      </c>
      <c r="AKF24" s="1504">
        <v>26862</v>
      </c>
      <c r="AKG24"/>
      <c r="AKH24" s="1503" t="s">
        <v>1502</v>
      </c>
      <c r="AKI24" s="1503" t="s">
        <v>1503</v>
      </c>
      <c r="AKJ24" s="1503" t="s">
        <v>1267</v>
      </c>
      <c r="AKK24" s="1503" t="s">
        <v>2157</v>
      </c>
      <c r="AKL24" s="1503" t="s">
        <v>1280</v>
      </c>
      <c r="AKM24" s="1510">
        <v>41703</v>
      </c>
      <c r="AKN24" s="1504">
        <v>26862</v>
      </c>
      <c r="AKO24"/>
      <c r="AKP24" s="1503" t="s">
        <v>1502</v>
      </c>
      <c r="AKQ24" s="1503" t="s">
        <v>1503</v>
      </c>
      <c r="AKR24" s="1503" t="s">
        <v>1267</v>
      </c>
      <c r="AKS24" s="1503" t="s">
        <v>2157</v>
      </c>
      <c r="AKT24" s="1503" t="s">
        <v>1280</v>
      </c>
      <c r="AKU24" s="1510">
        <v>41703</v>
      </c>
      <c r="AKV24" s="1504">
        <v>26862</v>
      </c>
      <c r="AKW24"/>
      <c r="AKX24" s="1503" t="s">
        <v>1502</v>
      </c>
      <c r="AKY24" s="1503" t="s">
        <v>1503</v>
      </c>
      <c r="AKZ24" s="1503" t="s">
        <v>1267</v>
      </c>
      <c r="ALA24" s="1503" t="s">
        <v>2157</v>
      </c>
      <c r="ALB24" s="1503" t="s">
        <v>1280</v>
      </c>
      <c r="ALC24" s="1510">
        <v>41703</v>
      </c>
      <c r="ALD24" s="1504">
        <v>26862</v>
      </c>
      <c r="ALE24"/>
      <c r="ALF24" s="1503" t="s">
        <v>1502</v>
      </c>
      <c r="ALG24" s="1503" t="s">
        <v>1503</v>
      </c>
      <c r="ALH24" s="1503" t="s">
        <v>1267</v>
      </c>
      <c r="ALI24" s="1503" t="s">
        <v>2157</v>
      </c>
      <c r="ALJ24" s="1503" t="s">
        <v>1280</v>
      </c>
      <c r="ALK24" s="1510">
        <v>41703</v>
      </c>
      <c r="ALL24" s="1504">
        <v>26862</v>
      </c>
      <c r="ALM24"/>
      <c r="ALN24" s="1503" t="s">
        <v>1502</v>
      </c>
      <c r="ALO24" s="1503" t="s">
        <v>1503</v>
      </c>
      <c r="ALP24" s="1503" t="s">
        <v>1267</v>
      </c>
      <c r="ALQ24" s="1503" t="s">
        <v>2157</v>
      </c>
      <c r="ALR24" s="1503" t="s">
        <v>1280</v>
      </c>
      <c r="ALS24" s="1510">
        <v>41703</v>
      </c>
      <c r="ALT24" s="1504">
        <v>26862</v>
      </c>
      <c r="ALU24"/>
      <c r="ALV24" s="1503" t="s">
        <v>1502</v>
      </c>
      <c r="ALW24" s="1503" t="s">
        <v>1503</v>
      </c>
      <c r="ALX24" s="1503" t="s">
        <v>1267</v>
      </c>
      <c r="ALY24" s="1503" t="s">
        <v>2157</v>
      </c>
      <c r="ALZ24" s="1503" t="s">
        <v>1280</v>
      </c>
      <c r="AMA24" s="1510">
        <v>41703</v>
      </c>
      <c r="AMB24" s="1504">
        <v>26862</v>
      </c>
      <c r="AMC24"/>
      <c r="AMD24" s="1503" t="s">
        <v>1502</v>
      </c>
      <c r="AME24" s="1503" t="s">
        <v>1503</v>
      </c>
      <c r="AMF24" s="1503" t="s">
        <v>1267</v>
      </c>
      <c r="AMG24" s="1503" t="s">
        <v>2157</v>
      </c>
      <c r="AMH24" s="1503" t="s">
        <v>1280</v>
      </c>
      <c r="AMI24" s="1510">
        <v>41703</v>
      </c>
      <c r="AMJ24" s="1504">
        <v>26862</v>
      </c>
      <c r="AMK24"/>
      <c r="AML24" s="1503" t="s">
        <v>1502</v>
      </c>
      <c r="AMM24" s="1503" t="s">
        <v>1503</v>
      </c>
      <c r="AMN24" s="1503" t="s">
        <v>1267</v>
      </c>
      <c r="AMO24" s="1503" t="s">
        <v>2157</v>
      </c>
      <c r="AMP24" s="1503" t="s">
        <v>1280</v>
      </c>
      <c r="AMQ24" s="1510">
        <v>41703</v>
      </c>
      <c r="AMR24" s="1504">
        <v>26862</v>
      </c>
      <c r="AMS24"/>
      <c r="AMT24" s="1503" t="s">
        <v>1502</v>
      </c>
      <c r="AMU24" s="1503" t="s">
        <v>1503</v>
      </c>
      <c r="AMV24" s="1503" t="s">
        <v>1267</v>
      </c>
      <c r="AMW24" s="1503" t="s">
        <v>2157</v>
      </c>
      <c r="AMX24" s="1503" t="s">
        <v>1280</v>
      </c>
      <c r="AMY24" s="1510">
        <v>41703</v>
      </c>
      <c r="AMZ24" s="1504">
        <v>26862</v>
      </c>
      <c r="ANA24"/>
      <c r="ANB24" s="1503" t="s">
        <v>1502</v>
      </c>
      <c r="ANC24" s="1503" t="s">
        <v>1503</v>
      </c>
      <c r="AND24" s="1503" t="s">
        <v>1267</v>
      </c>
      <c r="ANE24" s="1503" t="s">
        <v>2157</v>
      </c>
      <c r="ANF24" s="1503" t="s">
        <v>1280</v>
      </c>
      <c r="ANG24" s="1510">
        <v>41703</v>
      </c>
      <c r="ANH24" s="1504">
        <v>26862</v>
      </c>
      <c r="ANI24"/>
      <c r="ANJ24" s="1503" t="s">
        <v>1502</v>
      </c>
      <c r="ANK24" s="1503" t="s">
        <v>1503</v>
      </c>
      <c r="ANL24" s="1503" t="s">
        <v>1267</v>
      </c>
      <c r="ANM24" s="1503" t="s">
        <v>2157</v>
      </c>
      <c r="ANN24" s="1503" t="s">
        <v>1280</v>
      </c>
      <c r="ANO24" s="1510">
        <v>41703</v>
      </c>
      <c r="ANP24" s="1504">
        <v>26862</v>
      </c>
      <c r="ANQ24"/>
      <c r="ANR24" s="1503" t="s">
        <v>1502</v>
      </c>
      <c r="ANS24" s="1503" t="s">
        <v>1503</v>
      </c>
      <c r="ANT24" s="1503" t="s">
        <v>1267</v>
      </c>
      <c r="ANU24" s="1503" t="s">
        <v>2157</v>
      </c>
      <c r="ANV24" s="1503" t="s">
        <v>1280</v>
      </c>
      <c r="ANW24" s="1510">
        <v>41703</v>
      </c>
      <c r="ANX24" s="1504">
        <v>26862</v>
      </c>
      <c r="ANY24"/>
      <c r="ANZ24" s="1503" t="s">
        <v>1502</v>
      </c>
      <c r="AOA24" s="1503" t="s">
        <v>1503</v>
      </c>
      <c r="AOB24" s="1503" t="s">
        <v>1267</v>
      </c>
      <c r="AOC24" s="1503" t="s">
        <v>2157</v>
      </c>
      <c r="AOD24" s="1503" t="s">
        <v>1280</v>
      </c>
      <c r="AOE24" s="1510">
        <v>41703</v>
      </c>
      <c r="AOF24" s="1504">
        <v>26862</v>
      </c>
      <c r="AOG24"/>
      <c r="AOH24" s="1503" t="s">
        <v>1502</v>
      </c>
      <c r="AOI24" s="1503" t="s">
        <v>1503</v>
      </c>
      <c r="AOJ24" s="1503" t="s">
        <v>1267</v>
      </c>
      <c r="AOK24" s="1503" t="s">
        <v>2157</v>
      </c>
      <c r="AOL24" s="1503" t="s">
        <v>1280</v>
      </c>
      <c r="AOM24" s="1510">
        <v>41703</v>
      </c>
      <c r="AON24" s="1504">
        <v>26862</v>
      </c>
      <c r="AOO24"/>
      <c r="AOP24" s="1503" t="s">
        <v>1502</v>
      </c>
      <c r="AOQ24" s="1503" t="s">
        <v>1503</v>
      </c>
      <c r="AOR24" s="1503" t="s">
        <v>1267</v>
      </c>
      <c r="AOS24" s="1503" t="s">
        <v>2157</v>
      </c>
      <c r="AOT24" s="1503" t="s">
        <v>1280</v>
      </c>
      <c r="AOU24" s="1510">
        <v>41703</v>
      </c>
      <c r="AOV24" s="1504">
        <v>26862</v>
      </c>
      <c r="AOW24"/>
      <c r="AOX24" s="1503" t="s">
        <v>1502</v>
      </c>
      <c r="AOY24" s="1503" t="s">
        <v>1503</v>
      </c>
      <c r="AOZ24" s="1503" t="s">
        <v>1267</v>
      </c>
      <c r="APA24" s="1503" t="s">
        <v>2157</v>
      </c>
      <c r="APB24" s="1503" t="s">
        <v>1280</v>
      </c>
      <c r="APC24" s="1510">
        <v>41703</v>
      </c>
      <c r="APD24" s="1504">
        <v>26862</v>
      </c>
      <c r="APE24"/>
      <c r="APF24" s="1503" t="s">
        <v>1502</v>
      </c>
      <c r="APG24" s="1503" t="s">
        <v>1503</v>
      </c>
      <c r="APH24" s="1503" t="s">
        <v>1267</v>
      </c>
      <c r="API24" s="1503" t="s">
        <v>2157</v>
      </c>
      <c r="APJ24" s="1503" t="s">
        <v>1280</v>
      </c>
      <c r="APK24" s="1510">
        <v>41703</v>
      </c>
      <c r="APL24" s="1504">
        <v>26862</v>
      </c>
      <c r="APM24"/>
      <c r="APN24" s="1503" t="s">
        <v>1502</v>
      </c>
      <c r="APO24" s="1503" t="s">
        <v>1503</v>
      </c>
      <c r="APP24" s="1503" t="s">
        <v>1267</v>
      </c>
      <c r="APQ24" s="1503" t="s">
        <v>2157</v>
      </c>
      <c r="APR24" s="1503" t="s">
        <v>1280</v>
      </c>
      <c r="APS24" s="1510">
        <v>41703</v>
      </c>
      <c r="APT24" s="1504">
        <v>26862</v>
      </c>
      <c r="APU24"/>
      <c r="APV24" s="1503" t="s">
        <v>1502</v>
      </c>
      <c r="APW24" s="1503" t="s">
        <v>1503</v>
      </c>
      <c r="APX24" s="1503" t="s">
        <v>1267</v>
      </c>
      <c r="APY24" s="1503" t="s">
        <v>2157</v>
      </c>
      <c r="APZ24" s="1503" t="s">
        <v>1280</v>
      </c>
      <c r="AQA24" s="1510">
        <v>41703</v>
      </c>
      <c r="AQB24" s="1504">
        <v>26862</v>
      </c>
      <c r="AQC24"/>
      <c r="AQD24" s="1503" t="s">
        <v>1502</v>
      </c>
      <c r="AQE24" s="1503" t="s">
        <v>1503</v>
      </c>
      <c r="AQF24" s="1503" t="s">
        <v>1267</v>
      </c>
      <c r="AQG24" s="1503" t="s">
        <v>2157</v>
      </c>
      <c r="AQH24" s="1503" t="s">
        <v>1280</v>
      </c>
      <c r="AQI24" s="1510">
        <v>41703</v>
      </c>
      <c r="AQJ24" s="1504">
        <v>26862</v>
      </c>
      <c r="AQK24"/>
      <c r="AQL24" s="1503" t="s">
        <v>1502</v>
      </c>
      <c r="AQM24" s="1503" t="s">
        <v>1503</v>
      </c>
      <c r="AQN24" s="1503" t="s">
        <v>1267</v>
      </c>
      <c r="AQO24" s="1503" t="s">
        <v>2157</v>
      </c>
      <c r="AQP24" s="1503" t="s">
        <v>1280</v>
      </c>
      <c r="AQQ24" s="1510">
        <v>41703</v>
      </c>
      <c r="AQR24" s="1504">
        <v>26862</v>
      </c>
      <c r="AQS24"/>
      <c r="AQT24" s="1503" t="s">
        <v>1502</v>
      </c>
      <c r="AQU24" s="1503" t="s">
        <v>1503</v>
      </c>
      <c r="AQV24" s="1503" t="s">
        <v>1267</v>
      </c>
      <c r="AQW24" s="1503" t="s">
        <v>2157</v>
      </c>
      <c r="AQX24" s="1503" t="s">
        <v>1280</v>
      </c>
      <c r="AQY24" s="1510">
        <v>41703</v>
      </c>
      <c r="AQZ24" s="1504">
        <v>26862</v>
      </c>
      <c r="ARA24"/>
      <c r="ARB24" s="1503" t="s">
        <v>1502</v>
      </c>
      <c r="ARC24" s="1503" t="s">
        <v>1503</v>
      </c>
      <c r="ARD24" s="1503" t="s">
        <v>1267</v>
      </c>
      <c r="ARE24" s="1503" t="s">
        <v>2157</v>
      </c>
      <c r="ARF24" s="1503" t="s">
        <v>1280</v>
      </c>
      <c r="ARG24" s="1510">
        <v>41703</v>
      </c>
      <c r="ARH24" s="1504">
        <v>26862</v>
      </c>
      <c r="ARI24"/>
      <c r="ARJ24" s="1503" t="s">
        <v>1502</v>
      </c>
      <c r="ARK24" s="1503" t="s">
        <v>1503</v>
      </c>
      <c r="ARL24" s="1503" t="s">
        <v>1267</v>
      </c>
      <c r="ARM24" s="1503" t="s">
        <v>2157</v>
      </c>
      <c r="ARN24" s="1503" t="s">
        <v>1280</v>
      </c>
      <c r="ARO24" s="1510">
        <v>41703</v>
      </c>
      <c r="ARP24" s="1504">
        <v>26862</v>
      </c>
      <c r="ARQ24"/>
      <c r="ARR24" s="1503" t="s">
        <v>1502</v>
      </c>
      <c r="ARS24" s="1503" t="s">
        <v>1503</v>
      </c>
      <c r="ART24" s="1503" t="s">
        <v>1267</v>
      </c>
      <c r="ARU24" s="1503" t="s">
        <v>2157</v>
      </c>
      <c r="ARV24" s="1503" t="s">
        <v>1280</v>
      </c>
      <c r="ARW24" s="1510">
        <v>41703</v>
      </c>
      <c r="ARX24" s="1504">
        <v>26862</v>
      </c>
      <c r="ARY24"/>
      <c r="ARZ24" s="1503" t="s">
        <v>1502</v>
      </c>
      <c r="ASA24" s="1503" t="s">
        <v>1503</v>
      </c>
      <c r="ASB24" s="1503" t="s">
        <v>1267</v>
      </c>
      <c r="ASC24" s="1503" t="s">
        <v>2157</v>
      </c>
      <c r="ASD24" s="1503" t="s">
        <v>1280</v>
      </c>
      <c r="ASE24" s="1510">
        <v>41703</v>
      </c>
      <c r="ASF24" s="1504">
        <v>26862</v>
      </c>
      <c r="ASG24"/>
      <c r="ASH24" s="1503" t="s">
        <v>1502</v>
      </c>
      <c r="ASI24" s="1503" t="s">
        <v>1503</v>
      </c>
      <c r="ASJ24" s="1503" t="s">
        <v>1267</v>
      </c>
      <c r="ASK24" s="1503" t="s">
        <v>2157</v>
      </c>
      <c r="ASL24" s="1503" t="s">
        <v>1280</v>
      </c>
      <c r="ASM24" s="1510">
        <v>41703</v>
      </c>
      <c r="ASN24" s="1504">
        <v>26862</v>
      </c>
      <c r="ASO24"/>
      <c r="ASP24" s="1503" t="s">
        <v>1502</v>
      </c>
      <c r="ASQ24" s="1503" t="s">
        <v>1503</v>
      </c>
      <c r="ASR24" s="1503" t="s">
        <v>1267</v>
      </c>
      <c r="ASS24" s="1503" t="s">
        <v>2157</v>
      </c>
      <c r="AST24" s="1503" t="s">
        <v>1280</v>
      </c>
      <c r="ASU24" s="1510">
        <v>41703</v>
      </c>
      <c r="ASV24" s="1504">
        <v>26862</v>
      </c>
      <c r="ASW24"/>
      <c r="ASX24" s="1503" t="s">
        <v>1502</v>
      </c>
      <c r="ASY24" s="1503" t="s">
        <v>1503</v>
      </c>
      <c r="ASZ24" s="1503" t="s">
        <v>1267</v>
      </c>
      <c r="ATA24" s="1503" t="s">
        <v>2157</v>
      </c>
      <c r="ATB24" s="1503" t="s">
        <v>1280</v>
      </c>
      <c r="ATC24" s="1510">
        <v>41703</v>
      </c>
      <c r="ATD24" s="1504">
        <v>26862</v>
      </c>
      <c r="ATE24"/>
      <c r="ATF24" s="1503" t="s">
        <v>1502</v>
      </c>
      <c r="ATG24" s="1503" t="s">
        <v>1503</v>
      </c>
      <c r="ATH24" s="1503" t="s">
        <v>1267</v>
      </c>
      <c r="ATI24" s="1503" t="s">
        <v>2157</v>
      </c>
      <c r="ATJ24" s="1503" t="s">
        <v>1280</v>
      </c>
      <c r="ATK24" s="1510">
        <v>41703</v>
      </c>
      <c r="ATL24" s="1504">
        <v>26862</v>
      </c>
      <c r="ATM24"/>
      <c r="ATN24" s="1503" t="s">
        <v>1502</v>
      </c>
      <c r="ATO24" s="1503" t="s">
        <v>1503</v>
      </c>
      <c r="ATP24" s="1503" t="s">
        <v>1267</v>
      </c>
      <c r="ATQ24" s="1503" t="s">
        <v>2157</v>
      </c>
      <c r="ATR24" s="1503" t="s">
        <v>1280</v>
      </c>
      <c r="ATS24" s="1510">
        <v>41703</v>
      </c>
      <c r="ATT24" s="1504">
        <v>26862</v>
      </c>
      <c r="ATU24"/>
      <c r="ATV24" s="1503" t="s">
        <v>1502</v>
      </c>
      <c r="ATW24" s="1503" t="s">
        <v>1503</v>
      </c>
      <c r="ATX24" s="1503" t="s">
        <v>1267</v>
      </c>
      <c r="ATY24" s="1503" t="s">
        <v>2157</v>
      </c>
      <c r="ATZ24" s="1503" t="s">
        <v>1280</v>
      </c>
      <c r="AUA24" s="1510">
        <v>41703</v>
      </c>
      <c r="AUB24" s="1504">
        <v>26862</v>
      </c>
      <c r="AUC24"/>
      <c r="AUD24" s="1503" t="s">
        <v>1502</v>
      </c>
      <c r="AUE24" s="1503" t="s">
        <v>1503</v>
      </c>
      <c r="AUF24" s="1503" t="s">
        <v>1267</v>
      </c>
      <c r="AUG24" s="1503" t="s">
        <v>2157</v>
      </c>
      <c r="AUH24" s="1503" t="s">
        <v>1280</v>
      </c>
      <c r="AUI24" s="1510">
        <v>41703</v>
      </c>
      <c r="AUJ24" s="1504">
        <v>26862</v>
      </c>
      <c r="AUK24"/>
      <c r="AUL24" s="1503" t="s">
        <v>1502</v>
      </c>
      <c r="AUM24" s="1503" t="s">
        <v>1503</v>
      </c>
      <c r="AUN24" s="1503" t="s">
        <v>1267</v>
      </c>
      <c r="AUO24" s="1503" t="s">
        <v>2157</v>
      </c>
      <c r="AUP24" s="1503" t="s">
        <v>1280</v>
      </c>
      <c r="AUQ24" s="1510">
        <v>41703</v>
      </c>
      <c r="AUR24" s="1504">
        <v>26862</v>
      </c>
      <c r="AUS24"/>
      <c r="AUT24" s="1503" t="s">
        <v>1502</v>
      </c>
      <c r="AUU24" s="1503" t="s">
        <v>1503</v>
      </c>
      <c r="AUV24" s="1503" t="s">
        <v>1267</v>
      </c>
      <c r="AUW24" s="1503" t="s">
        <v>2157</v>
      </c>
      <c r="AUX24" s="1503" t="s">
        <v>1280</v>
      </c>
      <c r="AUY24" s="1510">
        <v>41703</v>
      </c>
      <c r="AUZ24" s="1504">
        <v>26862</v>
      </c>
      <c r="AVA24"/>
      <c r="AVB24" s="1503" t="s">
        <v>1502</v>
      </c>
      <c r="AVC24" s="1503" t="s">
        <v>1503</v>
      </c>
      <c r="AVD24" s="1503" t="s">
        <v>1267</v>
      </c>
      <c r="AVE24" s="1503" t="s">
        <v>2157</v>
      </c>
      <c r="AVF24" s="1503" t="s">
        <v>1280</v>
      </c>
      <c r="AVG24" s="1510">
        <v>41703</v>
      </c>
      <c r="AVH24" s="1504">
        <v>26862</v>
      </c>
      <c r="AVI24"/>
      <c r="AVJ24" s="1503" t="s">
        <v>1502</v>
      </c>
      <c r="AVK24" s="1503" t="s">
        <v>1503</v>
      </c>
      <c r="AVL24" s="1503" t="s">
        <v>1267</v>
      </c>
      <c r="AVM24" s="1503" t="s">
        <v>2157</v>
      </c>
      <c r="AVN24" s="1503" t="s">
        <v>1280</v>
      </c>
      <c r="AVO24" s="1510">
        <v>41703</v>
      </c>
      <c r="AVP24" s="1504">
        <v>26862</v>
      </c>
      <c r="AVQ24"/>
      <c r="AVR24" s="1503" t="s">
        <v>1502</v>
      </c>
      <c r="AVS24" s="1503" t="s">
        <v>1503</v>
      </c>
      <c r="AVT24" s="1503" t="s">
        <v>1267</v>
      </c>
      <c r="AVU24" s="1503" t="s">
        <v>2157</v>
      </c>
      <c r="AVV24" s="1503" t="s">
        <v>1280</v>
      </c>
      <c r="AVW24" s="1510">
        <v>41703</v>
      </c>
      <c r="AVX24" s="1504">
        <v>26862</v>
      </c>
      <c r="AVY24"/>
      <c r="AVZ24" s="1503" t="s">
        <v>1502</v>
      </c>
      <c r="AWA24" s="1503" t="s">
        <v>1503</v>
      </c>
      <c r="AWB24" s="1503" t="s">
        <v>1267</v>
      </c>
      <c r="AWC24" s="1503" t="s">
        <v>2157</v>
      </c>
      <c r="AWD24" s="1503" t="s">
        <v>1280</v>
      </c>
      <c r="AWE24" s="1510">
        <v>41703</v>
      </c>
      <c r="AWF24" s="1504">
        <v>26862</v>
      </c>
      <c r="AWG24"/>
      <c r="AWH24" s="1503" t="s">
        <v>1502</v>
      </c>
      <c r="AWI24" s="1503" t="s">
        <v>1503</v>
      </c>
      <c r="AWJ24" s="1503" t="s">
        <v>1267</v>
      </c>
      <c r="AWK24" s="1503" t="s">
        <v>2157</v>
      </c>
      <c r="AWL24" s="1503" t="s">
        <v>1280</v>
      </c>
      <c r="AWM24" s="1510">
        <v>41703</v>
      </c>
      <c r="AWN24" s="1504">
        <v>26862</v>
      </c>
      <c r="AWO24"/>
      <c r="AWP24" s="1503" t="s">
        <v>1502</v>
      </c>
      <c r="AWQ24" s="1503" t="s">
        <v>1503</v>
      </c>
      <c r="AWR24" s="1503" t="s">
        <v>1267</v>
      </c>
      <c r="AWS24" s="1503" t="s">
        <v>2157</v>
      </c>
      <c r="AWT24" s="1503" t="s">
        <v>1280</v>
      </c>
      <c r="AWU24" s="1510">
        <v>41703</v>
      </c>
      <c r="AWV24" s="1504">
        <v>26862</v>
      </c>
      <c r="AWW24"/>
      <c r="AWX24" s="1503" t="s">
        <v>1502</v>
      </c>
      <c r="AWY24" s="1503" t="s">
        <v>1503</v>
      </c>
      <c r="AWZ24" s="1503" t="s">
        <v>1267</v>
      </c>
      <c r="AXA24" s="1503" t="s">
        <v>2157</v>
      </c>
      <c r="AXB24" s="1503" t="s">
        <v>1280</v>
      </c>
      <c r="AXC24" s="1510">
        <v>41703</v>
      </c>
      <c r="AXD24" s="1504">
        <v>26862</v>
      </c>
      <c r="AXE24"/>
      <c r="AXF24" s="1503" t="s">
        <v>1502</v>
      </c>
      <c r="AXG24" s="1503" t="s">
        <v>1503</v>
      </c>
      <c r="AXH24" s="1503" t="s">
        <v>1267</v>
      </c>
      <c r="AXI24" s="1503" t="s">
        <v>2157</v>
      </c>
      <c r="AXJ24" s="1503" t="s">
        <v>1280</v>
      </c>
      <c r="AXK24" s="1510">
        <v>41703</v>
      </c>
      <c r="AXL24" s="1504">
        <v>26862</v>
      </c>
      <c r="AXM24"/>
      <c r="AXN24" s="1503" t="s">
        <v>1502</v>
      </c>
      <c r="AXO24" s="1503" t="s">
        <v>1503</v>
      </c>
      <c r="AXP24" s="1503" t="s">
        <v>1267</v>
      </c>
      <c r="AXQ24" s="1503" t="s">
        <v>2157</v>
      </c>
      <c r="AXR24" s="1503" t="s">
        <v>1280</v>
      </c>
      <c r="AXS24" s="1510">
        <v>41703</v>
      </c>
      <c r="AXT24" s="1504">
        <v>26862</v>
      </c>
      <c r="AXU24"/>
      <c r="AXV24" s="1503" t="s">
        <v>1502</v>
      </c>
      <c r="AXW24" s="1503" t="s">
        <v>1503</v>
      </c>
      <c r="AXX24" s="1503" t="s">
        <v>1267</v>
      </c>
      <c r="AXY24" s="1503" t="s">
        <v>2157</v>
      </c>
      <c r="AXZ24" s="1503" t="s">
        <v>1280</v>
      </c>
      <c r="AYA24" s="1510">
        <v>41703</v>
      </c>
      <c r="AYB24" s="1504">
        <v>26862</v>
      </c>
      <c r="AYC24"/>
      <c r="AYD24" s="1503" t="s">
        <v>1502</v>
      </c>
      <c r="AYE24" s="1503" t="s">
        <v>1503</v>
      </c>
      <c r="AYF24" s="1503" t="s">
        <v>1267</v>
      </c>
      <c r="AYG24" s="1503" t="s">
        <v>2157</v>
      </c>
      <c r="AYH24" s="1503" t="s">
        <v>1280</v>
      </c>
      <c r="AYI24" s="1510">
        <v>41703</v>
      </c>
      <c r="AYJ24" s="1504">
        <v>26862</v>
      </c>
      <c r="AYK24"/>
      <c r="AYL24" s="1503" t="s">
        <v>1502</v>
      </c>
      <c r="AYM24" s="1503" t="s">
        <v>1503</v>
      </c>
      <c r="AYN24" s="1503" t="s">
        <v>1267</v>
      </c>
      <c r="AYO24" s="1503" t="s">
        <v>2157</v>
      </c>
      <c r="AYP24" s="1503" t="s">
        <v>1280</v>
      </c>
      <c r="AYQ24" s="1510">
        <v>41703</v>
      </c>
      <c r="AYR24" s="1504">
        <v>26862</v>
      </c>
      <c r="AYS24"/>
      <c r="AYT24" s="1503" t="s">
        <v>1502</v>
      </c>
      <c r="AYU24" s="1503" t="s">
        <v>1503</v>
      </c>
      <c r="AYV24" s="1503" t="s">
        <v>1267</v>
      </c>
      <c r="AYW24" s="1503" t="s">
        <v>2157</v>
      </c>
      <c r="AYX24" s="1503" t="s">
        <v>1280</v>
      </c>
      <c r="AYY24" s="1510">
        <v>41703</v>
      </c>
      <c r="AYZ24" s="1504">
        <v>26862</v>
      </c>
      <c r="AZA24"/>
      <c r="AZB24" s="1503" t="s">
        <v>1502</v>
      </c>
      <c r="AZC24" s="1503" t="s">
        <v>1503</v>
      </c>
      <c r="AZD24" s="1503" t="s">
        <v>1267</v>
      </c>
      <c r="AZE24" s="1503" t="s">
        <v>2157</v>
      </c>
      <c r="AZF24" s="1503" t="s">
        <v>1280</v>
      </c>
      <c r="AZG24" s="1510">
        <v>41703</v>
      </c>
      <c r="AZH24" s="1504">
        <v>26862</v>
      </c>
      <c r="AZI24"/>
      <c r="AZJ24" s="1503" t="s">
        <v>1502</v>
      </c>
      <c r="AZK24" s="1503" t="s">
        <v>1503</v>
      </c>
      <c r="AZL24" s="1503" t="s">
        <v>1267</v>
      </c>
      <c r="AZM24" s="1503" t="s">
        <v>2157</v>
      </c>
      <c r="AZN24" s="1503" t="s">
        <v>1280</v>
      </c>
      <c r="AZO24" s="1510">
        <v>41703</v>
      </c>
      <c r="AZP24" s="1504">
        <v>26862</v>
      </c>
      <c r="AZQ24"/>
      <c r="AZR24" s="1503" t="s">
        <v>1502</v>
      </c>
      <c r="AZS24" s="1503" t="s">
        <v>1503</v>
      </c>
      <c r="AZT24" s="1503" t="s">
        <v>1267</v>
      </c>
      <c r="AZU24" s="1503" t="s">
        <v>2157</v>
      </c>
      <c r="AZV24" s="1503" t="s">
        <v>1280</v>
      </c>
      <c r="AZW24" s="1510">
        <v>41703</v>
      </c>
      <c r="AZX24" s="1504">
        <v>26862</v>
      </c>
      <c r="AZY24"/>
      <c r="AZZ24" s="1503" t="s">
        <v>1502</v>
      </c>
      <c r="BAA24" s="1503" t="s">
        <v>1503</v>
      </c>
      <c r="BAB24" s="1503" t="s">
        <v>1267</v>
      </c>
      <c r="BAC24" s="1503" t="s">
        <v>2157</v>
      </c>
      <c r="BAD24" s="1503" t="s">
        <v>1280</v>
      </c>
      <c r="BAE24" s="1510">
        <v>41703</v>
      </c>
      <c r="BAF24" s="1504">
        <v>26862</v>
      </c>
      <c r="BAG24"/>
      <c r="BAH24" s="1503" t="s">
        <v>1502</v>
      </c>
      <c r="BAI24" s="1503" t="s">
        <v>1503</v>
      </c>
      <c r="BAJ24" s="1503" t="s">
        <v>1267</v>
      </c>
      <c r="BAK24" s="1503" t="s">
        <v>2157</v>
      </c>
      <c r="BAL24" s="1503" t="s">
        <v>1280</v>
      </c>
      <c r="BAM24" s="1510">
        <v>41703</v>
      </c>
      <c r="BAN24" s="1504">
        <v>26862</v>
      </c>
      <c r="BAO24"/>
      <c r="BAP24" s="1503" t="s">
        <v>1502</v>
      </c>
      <c r="BAQ24" s="1503" t="s">
        <v>1503</v>
      </c>
      <c r="BAR24" s="1503" t="s">
        <v>1267</v>
      </c>
      <c r="BAS24" s="1503" t="s">
        <v>2157</v>
      </c>
      <c r="BAT24" s="1503" t="s">
        <v>1280</v>
      </c>
      <c r="BAU24" s="1510">
        <v>41703</v>
      </c>
      <c r="BAV24" s="1504">
        <v>26862</v>
      </c>
      <c r="BAW24"/>
      <c r="BAX24" s="1503" t="s">
        <v>1502</v>
      </c>
      <c r="BAY24" s="1503" t="s">
        <v>1503</v>
      </c>
      <c r="BAZ24" s="1503" t="s">
        <v>1267</v>
      </c>
      <c r="BBA24" s="1503" t="s">
        <v>2157</v>
      </c>
      <c r="BBB24" s="1503" t="s">
        <v>1280</v>
      </c>
      <c r="BBC24" s="1510">
        <v>41703</v>
      </c>
      <c r="BBD24" s="1504">
        <v>26862</v>
      </c>
      <c r="BBE24"/>
      <c r="BBF24" s="1503" t="s">
        <v>1502</v>
      </c>
      <c r="BBG24" s="1503" t="s">
        <v>1503</v>
      </c>
      <c r="BBH24" s="1503" t="s">
        <v>1267</v>
      </c>
      <c r="BBI24" s="1503" t="s">
        <v>2157</v>
      </c>
      <c r="BBJ24" s="1503" t="s">
        <v>1280</v>
      </c>
      <c r="BBK24" s="1510">
        <v>41703</v>
      </c>
      <c r="BBL24" s="1504">
        <v>26862</v>
      </c>
      <c r="BBM24"/>
      <c r="BBN24" s="1503" t="s">
        <v>1502</v>
      </c>
      <c r="BBO24" s="1503" t="s">
        <v>1503</v>
      </c>
      <c r="BBP24" s="1503" t="s">
        <v>1267</v>
      </c>
      <c r="BBQ24" s="1503" t="s">
        <v>2157</v>
      </c>
      <c r="BBR24" s="1503" t="s">
        <v>1280</v>
      </c>
      <c r="BBS24" s="1510">
        <v>41703</v>
      </c>
      <c r="BBT24" s="1504">
        <v>26862</v>
      </c>
      <c r="BBU24"/>
      <c r="BBV24" s="1503" t="s">
        <v>1502</v>
      </c>
      <c r="BBW24" s="1503" t="s">
        <v>1503</v>
      </c>
      <c r="BBX24" s="1503" t="s">
        <v>1267</v>
      </c>
      <c r="BBY24" s="1503" t="s">
        <v>2157</v>
      </c>
      <c r="BBZ24" s="1503" t="s">
        <v>1280</v>
      </c>
      <c r="BCA24" s="1510">
        <v>41703</v>
      </c>
      <c r="BCB24" s="1504">
        <v>26862</v>
      </c>
      <c r="BCC24"/>
      <c r="BCD24" s="1503" t="s">
        <v>1502</v>
      </c>
      <c r="BCE24" s="1503" t="s">
        <v>1503</v>
      </c>
      <c r="BCF24" s="1503" t="s">
        <v>1267</v>
      </c>
      <c r="BCG24" s="1503" t="s">
        <v>2157</v>
      </c>
      <c r="BCH24" s="1503" t="s">
        <v>1280</v>
      </c>
      <c r="BCI24" s="1510">
        <v>41703</v>
      </c>
      <c r="BCJ24" s="1504">
        <v>26862</v>
      </c>
      <c r="BCK24"/>
      <c r="BCL24" s="1503" t="s">
        <v>1502</v>
      </c>
      <c r="BCM24" s="1503" t="s">
        <v>1503</v>
      </c>
      <c r="BCN24" s="1503" t="s">
        <v>1267</v>
      </c>
      <c r="BCO24" s="1503" t="s">
        <v>2157</v>
      </c>
      <c r="BCP24" s="1503" t="s">
        <v>1280</v>
      </c>
      <c r="BCQ24" s="1510">
        <v>41703</v>
      </c>
      <c r="BCR24" s="1504">
        <v>26862</v>
      </c>
      <c r="BCS24"/>
      <c r="BCT24" s="1503" t="s">
        <v>1502</v>
      </c>
      <c r="BCU24" s="1503" t="s">
        <v>1503</v>
      </c>
      <c r="BCV24" s="1503" t="s">
        <v>1267</v>
      </c>
      <c r="BCW24" s="1503" t="s">
        <v>2157</v>
      </c>
      <c r="BCX24" s="1503" t="s">
        <v>1280</v>
      </c>
      <c r="BCY24" s="1510">
        <v>41703</v>
      </c>
      <c r="BCZ24" s="1504">
        <v>26862</v>
      </c>
      <c r="BDA24"/>
      <c r="BDB24" s="1503" t="s">
        <v>1502</v>
      </c>
      <c r="BDC24" s="1503" t="s">
        <v>1503</v>
      </c>
      <c r="BDD24" s="1503" t="s">
        <v>1267</v>
      </c>
      <c r="BDE24" s="1503" t="s">
        <v>2157</v>
      </c>
      <c r="BDF24" s="1503" t="s">
        <v>1280</v>
      </c>
      <c r="BDG24" s="1510">
        <v>41703</v>
      </c>
      <c r="BDH24" s="1504">
        <v>26862</v>
      </c>
      <c r="BDI24"/>
      <c r="BDJ24" s="1503" t="s">
        <v>1502</v>
      </c>
      <c r="BDK24" s="1503" t="s">
        <v>1503</v>
      </c>
      <c r="BDL24" s="1503" t="s">
        <v>1267</v>
      </c>
      <c r="BDM24" s="1503" t="s">
        <v>2157</v>
      </c>
      <c r="BDN24" s="1503" t="s">
        <v>1280</v>
      </c>
      <c r="BDO24" s="1510">
        <v>41703</v>
      </c>
      <c r="BDP24" s="1504">
        <v>26862</v>
      </c>
      <c r="BDQ24"/>
      <c r="BDR24" s="1503" t="s">
        <v>1502</v>
      </c>
      <c r="BDS24" s="1503" t="s">
        <v>1503</v>
      </c>
      <c r="BDT24" s="1503" t="s">
        <v>1267</v>
      </c>
      <c r="BDU24" s="1503" t="s">
        <v>2157</v>
      </c>
      <c r="BDV24" s="1503" t="s">
        <v>1280</v>
      </c>
      <c r="BDW24" s="1510">
        <v>41703</v>
      </c>
      <c r="BDX24" s="1504">
        <v>26862</v>
      </c>
      <c r="BDY24"/>
      <c r="BDZ24" s="1503" t="s">
        <v>1502</v>
      </c>
      <c r="BEA24" s="1503" t="s">
        <v>1503</v>
      </c>
      <c r="BEB24" s="1503" t="s">
        <v>1267</v>
      </c>
      <c r="BEC24" s="1503" t="s">
        <v>2157</v>
      </c>
      <c r="BED24" s="1503" t="s">
        <v>1280</v>
      </c>
      <c r="BEE24" s="1510">
        <v>41703</v>
      </c>
      <c r="BEF24" s="1504">
        <v>26862</v>
      </c>
      <c r="BEG24"/>
      <c r="BEH24" s="1503" t="s">
        <v>1502</v>
      </c>
      <c r="BEI24" s="1503" t="s">
        <v>1503</v>
      </c>
      <c r="BEJ24" s="1503" t="s">
        <v>1267</v>
      </c>
      <c r="BEK24" s="1503" t="s">
        <v>2157</v>
      </c>
      <c r="BEL24" s="1503" t="s">
        <v>1280</v>
      </c>
      <c r="BEM24" s="1510">
        <v>41703</v>
      </c>
      <c r="BEN24" s="1504">
        <v>26862</v>
      </c>
      <c r="BEO24"/>
      <c r="BEP24" s="1503" t="s">
        <v>1502</v>
      </c>
      <c r="BEQ24" s="1503" t="s">
        <v>1503</v>
      </c>
      <c r="BER24" s="1503" t="s">
        <v>1267</v>
      </c>
      <c r="BES24" s="1503" t="s">
        <v>2157</v>
      </c>
      <c r="BET24" s="1503" t="s">
        <v>1280</v>
      </c>
      <c r="BEU24" s="1510">
        <v>41703</v>
      </c>
      <c r="BEV24" s="1504">
        <v>26862</v>
      </c>
      <c r="BEW24"/>
      <c r="BEX24" s="1503" t="s">
        <v>1502</v>
      </c>
      <c r="BEY24" s="1503" t="s">
        <v>1503</v>
      </c>
      <c r="BEZ24" s="1503" t="s">
        <v>1267</v>
      </c>
      <c r="BFA24" s="1503" t="s">
        <v>2157</v>
      </c>
      <c r="BFB24" s="1503" t="s">
        <v>1280</v>
      </c>
      <c r="BFC24" s="1510">
        <v>41703</v>
      </c>
      <c r="BFD24" s="1504">
        <v>26862</v>
      </c>
      <c r="BFE24"/>
      <c r="BFF24" s="1503" t="s">
        <v>1502</v>
      </c>
      <c r="BFG24" s="1503" t="s">
        <v>1503</v>
      </c>
      <c r="BFH24" s="1503" t="s">
        <v>1267</v>
      </c>
      <c r="BFI24" s="1503" t="s">
        <v>2157</v>
      </c>
      <c r="BFJ24" s="1503" t="s">
        <v>1280</v>
      </c>
      <c r="BFK24" s="1510">
        <v>41703</v>
      </c>
      <c r="BFL24" s="1504">
        <v>26862</v>
      </c>
      <c r="BFM24"/>
      <c r="BFN24" s="1503" t="s">
        <v>1502</v>
      </c>
      <c r="BFO24" s="1503" t="s">
        <v>1503</v>
      </c>
      <c r="BFP24" s="1503" t="s">
        <v>1267</v>
      </c>
      <c r="BFQ24" s="1503" t="s">
        <v>2157</v>
      </c>
      <c r="BFR24" s="1503" t="s">
        <v>1280</v>
      </c>
      <c r="BFS24" s="1510">
        <v>41703</v>
      </c>
      <c r="BFT24" s="1504">
        <v>26862</v>
      </c>
      <c r="BFU24"/>
      <c r="BFV24" s="1503" t="s">
        <v>1502</v>
      </c>
      <c r="BFW24" s="1503" t="s">
        <v>1503</v>
      </c>
      <c r="BFX24" s="1503" t="s">
        <v>1267</v>
      </c>
      <c r="BFY24" s="1503" t="s">
        <v>2157</v>
      </c>
      <c r="BFZ24" s="1503" t="s">
        <v>1280</v>
      </c>
      <c r="BGA24" s="1510">
        <v>41703</v>
      </c>
      <c r="BGB24" s="1504">
        <v>26862</v>
      </c>
      <c r="BGC24"/>
      <c r="BGD24" s="1503" t="s">
        <v>1502</v>
      </c>
      <c r="BGE24" s="1503" t="s">
        <v>1503</v>
      </c>
      <c r="BGF24" s="1503" t="s">
        <v>1267</v>
      </c>
      <c r="BGG24" s="1503" t="s">
        <v>2157</v>
      </c>
      <c r="BGH24" s="1503" t="s">
        <v>1280</v>
      </c>
      <c r="BGI24" s="1510">
        <v>41703</v>
      </c>
      <c r="BGJ24" s="1504">
        <v>26862</v>
      </c>
      <c r="BGK24"/>
      <c r="BGL24" s="1503" t="s">
        <v>1502</v>
      </c>
      <c r="BGM24" s="1503" t="s">
        <v>1503</v>
      </c>
      <c r="BGN24" s="1503" t="s">
        <v>1267</v>
      </c>
      <c r="BGO24" s="1503" t="s">
        <v>2157</v>
      </c>
      <c r="BGP24" s="1503" t="s">
        <v>1280</v>
      </c>
      <c r="BGQ24" s="1510">
        <v>41703</v>
      </c>
      <c r="BGR24" s="1504">
        <v>26862</v>
      </c>
      <c r="BGS24"/>
      <c r="BGT24" s="1503" t="s">
        <v>1502</v>
      </c>
      <c r="BGU24" s="1503" t="s">
        <v>1503</v>
      </c>
      <c r="BGV24" s="1503" t="s">
        <v>1267</v>
      </c>
      <c r="BGW24" s="1503" t="s">
        <v>2157</v>
      </c>
      <c r="BGX24" s="1503" t="s">
        <v>1280</v>
      </c>
      <c r="BGY24" s="1510">
        <v>41703</v>
      </c>
      <c r="BGZ24" s="1504">
        <v>26862</v>
      </c>
      <c r="BHA24"/>
      <c r="BHB24" s="1503" t="s">
        <v>1502</v>
      </c>
      <c r="BHC24" s="1503" t="s">
        <v>1503</v>
      </c>
      <c r="BHD24" s="1503" t="s">
        <v>1267</v>
      </c>
      <c r="BHE24" s="1503" t="s">
        <v>2157</v>
      </c>
      <c r="BHF24" s="1503" t="s">
        <v>1280</v>
      </c>
      <c r="BHG24" s="1510">
        <v>41703</v>
      </c>
      <c r="BHH24" s="1504">
        <v>26862</v>
      </c>
      <c r="BHI24"/>
      <c r="BHJ24" s="1503" t="s">
        <v>1502</v>
      </c>
      <c r="BHK24" s="1503" t="s">
        <v>1503</v>
      </c>
      <c r="BHL24" s="1503" t="s">
        <v>1267</v>
      </c>
      <c r="BHM24" s="1503" t="s">
        <v>2157</v>
      </c>
      <c r="BHN24" s="1503" t="s">
        <v>1280</v>
      </c>
      <c r="BHO24" s="1510">
        <v>41703</v>
      </c>
      <c r="BHP24" s="1504">
        <v>26862</v>
      </c>
      <c r="BHQ24"/>
      <c r="BHR24" s="1503" t="s">
        <v>1502</v>
      </c>
      <c r="BHS24" s="1503" t="s">
        <v>1503</v>
      </c>
      <c r="BHT24" s="1503" t="s">
        <v>1267</v>
      </c>
      <c r="BHU24" s="1503" t="s">
        <v>2157</v>
      </c>
      <c r="BHV24" s="1503" t="s">
        <v>1280</v>
      </c>
      <c r="BHW24" s="1510">
        <v>41703</v>
      </c>
      <c r="BHX24" s="1504">
        <v>26862</v>
      </c>
      <c r="BHY24"/>
      <c r="BHZ24" s="1503" t="s">
        <v>1502</v>
      </c>
      <c r="BIA24" s="1503" t="s">
        <v>1503</v>
      </c>
      <c r="BIB24" s="1503" t="s">
        <v>1267</v>
      </c>
      <c r="BIC24" s="1503" t="s">
        <v>2157</v>
      </c>
      <c r="BID24" s="1503" t="s">
        <v>1280</v>
      </c>
      <c r="BIE24" s="1510">
        <v>41703</v>
      </c>
      <c r="BIF24" s="1504">
        <v>26862</v>
      </c>
      <c r="BIG24"/>
      <c r="BIH24" s="1503" t="s">
        <v>1502</v>
      </c>
      <c r="BII24" s="1503" t="s">
        <v>1503</v>
      </c>
      <c r="BIJ24" s="1503" t="s">
        <v>1267</v>
      </c>
      <c r="BIK24" s="1503" t="s">
        <v>2157</v>
      </c>
      <c r="BIL24" s="1503" t="s">
        <v>1280</v>
      </c>
      <c r="BIM24" s="1510">
        <v>41703</v>
      </c>
      <c r="BIN24" s="1504">
        <v>26862</v>
      </c>
      <c r="BIO24"/>
      <c r="BIP24" s="1503" t="s">
        <v>1502</v>
      </c>
      <c r="BIQ24" s="1503" t="s">
        <v>1503</v>
      </c>
      <c r="BIR24" s="1503" t="s">
        <v>1267</v>
      </c>
      <c r="BIS24" s="1503" t="s">
        <v>2157</v>
      </c>
      <c r="BIT24" s="1503" t="s">
        <v>1280</v>
      </c>
      <c r="BIU24" s="1510">
        <v>41703</v>
      </c>
      <c r="BIV24" s="1504">
        <v>26862</v>
      </c>
      <c r="BIW24"/>
      <c r="BIX24" s="1503" t="s">
        <v>1502</v>
      </c>
      <c r="BIY24" s="1503" t="s">
        <v>1503</v>
      </c>
      <c r="BIZ24" s="1503" t="s">
        <v>1267</v>
      </c>
      <c r="BJA24" s="1503" t="s">
        <v>2157</v>
      </c>
      <c r="BJB24" s="1503" t="s">
        <v>1280</v>
      </c>
      <c r="BJC24" s="1510">
        <v>41703</v>
      </c>
      <c r="BJD24" s="1504">
        <v>26862</v>
      </c>
      <c r="BJE24"/>
      <c r="BJF24" s="1503" t="s">
        <v>1502</v>
      </c>
      <c r="BJG24" s="1503" t="s">
        <v>1503</v>
      </c>
      <c r="BJH24" s="1503" t="s">
        <v>1267</v>
      </c>
      <c r="BJI24" s="1503" t="s">
        <v>2157</v>
      </c>
      <c r="BJJ24" s="1503" t="s">
        <v>1280</v>
      </c>
      <c r="BJK24" s="1510">
        <v>41703</v>
      </c>
      <c r="BJL24" s="1504">
        <v>26862</v>
      </c>
      <c r="BJM24"/>
      <c r="BJN24" s="1503" t="s">
        <v>1502</v>
      </c>
      <c r="BJO24" s="1503" t="s">
        <v>1503</v>
      </c>
      <c r="BJP24" s="1503" t="s">
        <v>1267</v>
      </c>
      <c r="BJQ24" s="1503" t="s">
        <v>2157</v>
      </c>
      <c r="BJR24" s="1503" t="s">
        <v>1280</v>
      </c>
      <c r="BJS24" s="1510">
        <v>41703</v>
      </c>
      <c r="BJT24" s="1504">
        <v>26862</v>
      </c>
      <c r="BJU24"/>
      <c r="BJV24" s="1503" t="s">
        <v>1502</v>
      </c>
      <c r="BJW24" s="1503" t="s">
        <v>1503</v>
      </c>
      <c r="BJX24" s="1503" t="s">
        <v>1267</v>
      </c>
      <c r="BJY24" s="1503" t="s">
        <v>2157</v>
      </c>
      <c r="BJZ24" s="1503" t="s">
        <v>1280</v>
      </c>
      <c r="BKA24" s="1510">
        <v>41703</v>
      </c>
      <c r="BKB24" s="1504">
        <v>26862</v>
      </c>
      <c r="BKC24"/>
      <c r="BKD24" s="1503" t="s">
        <v>1502</v>
      </c>
      <c r="BKE24" s="1503" t="s">
        <v>1503</v>
      </c>
      <c r="BKF24" s="1503" t="s">
        <v>1267</v>
      </c>
      <c r="BKG24" s="1503" t="s">
        <v>2157</v>
      </c>
      <c r="BKH24" s="1503" t="s">
        <v>1280</v>
      </c>
      <c r="BKI24" s="1510">
        <v>41703</v>
      </c>
      <c r="BKJ24" s="1504">
        <v>26862</v>
      </c>
      <c r="BKK24"/>
      <c r="BKL24" s="1503" t="s">
        <v>1502</v>
      </c>
      <c r="BKM24" s="1503" t="s">
        <v>1503</v>
      </c>
      <c r="BKN24" s="1503" t="s">
        <v>1267</v>
      </c>
      <c r="BKO24" s="1503" t="s">
        <v>2157</v>
      </c>
      <c r="BKP24" s="1503" t="s">
        <v>1280</v>
      </c>
      <c r="BKQ24" s="1510">
        <v>41703</v>
      </c>
      <c r="BKR24" s="1504">
        <v>26862</v>
      </c>
      <c r="BKS24"/>
      <c r="BKT24" s="1503" t="s">
        <v>1502</v>
      </c>
      <c r="BKU24" s="1503" t="s">
        <v>1503</v>
      </c>
      <c r="BKV24" s="1503" t="s">
        <v>1267</v>
      </c>
      <c r="BKW24" s="1503" t="s">
        <v>2157</v>
      </c>
      <c r="BKX24" s="1503" t="s">
        <v>1280</v>
      </c>
      <c r="BKY24" s="1510">
        <v>41703</v>
      </c>
      <c r="BKZ24" s="1504">
        <v>26862</v>
      </c>
      <c r="BLA24"/>
      <c r="BLB24" s="1503" t="s">
        <v>1502</v>
      </c>
      <c r="BLC24" s="1503" t="s">
        <v>1503</v>
      </c>
      <c r="BLD24" s="1503" t="s">
        <v>1267</v>
      </c>
      <c r="BLE24" s="1503" t="s">
        <v>2157</v>
      </c>
      <c r="BLF24" s="1503" t="s">
        <v>1280</v>
      </c>
      <c r="BLG24" s="1510">
        <v>41703</v>
      </c>
      <c r="BLH24" s="1504">
        <v>26862</v>
      </c>
      <c r="BLI24"/>
      <c r="BLJ24" s="1503" t="s">
        <v>1502</v>
      </c>
      <c r="BLK24" s="1503" t="s">
        <v>1503</v>
      </c>
      <c r="BLL24" s="1503" t="s">
        <v>1267</v>
      </c>
      <c r="BLM24" s="1503" t="s">
        <v>2157</v>
      </c>
      <c r="BLN24" s="1503" t="s">
        <v>1280</v>
      </c>
      <c r="BLO24" s="1510">
        <v>41703</v>
      </c>
      <c r="BLP24" s="1504">
        <v>26862</v>
      </c>
      <c r="BLQ24"/>
      <c r="BLR24" s="1503" t="s">
        <v>1502</v>
      </c>
      <c r="BLS24" s="1503" t="s">
        <v>1503</v>
      </c>
      <c r="BLT24" s="1503" t="s">
        <v>1267</v>
      </c>
      <c r="BLU24" s="1503" t="s">
        <v>2157</v>
      </c>
      <c r="BLV24" s="1503" t="s">
        <v>1280</v>
      </c>
      <c r="BLW24" s="1510">
        <v>41703</v>
      </c>
      <c r="BLX24" s="1504">
        <v>26862</v>
      </c>
      <c r="BLY24"/>
      <c r="BLZ24" s="1503" t="s">
        <v>1502</v>
      </c>
      <c r="BMA24" s="1503" t="s">
        <v>1503</v>
      </c>
      <c r="BMB24" s="1503" t="s">
        <v>1267</v>
      </c>
      <c r="BMC24" s="1503" t="s">
        <v>2157</v>
      </c>
      <c r="BMD24" s="1503" t="s">
        <v>1280</v>
      </c>
      <c r="BME24" s="1510">
        <v>41703</v>
      </c>
      <c r="BMF24" s="1504">
        <v>26862</v>
      </c>
      <c r="BMG24"/>
      <c r="BMH24" s="1503" t="s">
        <v>1502</v>
      </c>
      <c r="BMI24" s="1503" t="s">
        <v>1503</v>
      </c>
      <c r="BMJ24" s="1503" t="s">
        <v>1267</v>
      </c>
      <c r="BMK24" s="1503" t="s">
        <v>2157</v>
      </c>
      <c r="BML24" s="1503" t="s">
        <v>1280</v>
      </c>
      <c r="BMM24" s="1510">
        <v>41703</v>
      </c>
      <c r="BMN24" s="1504">
        <v>26862</v>
      </c>
      <c r="BMO24"/>
      <c r="BMP24" s="1503" t="s">
        <v>1502</v>
      </c>
      <c r="BMQ24" s="1503" t="s">
        <v>1503</v>
      </c>
      <c r="BMR24" s="1503" t="s">
        <v>1267</v>
      </c>
      <c r="BMS24" s="1503" t="s">
        <v>2157</v>
      </c>
      <c r="BMT24" s="1503" t="s">
        <v>1280</v>
      </c>
      <c r="BMU24" s="1510">
        <v>41703</v>
      </c>
      <c r="BMV24" s="1504">
        <v>26862</v>
      </c>
      <c r="BMW24"/>
      <c r="BMX24" s="1503" t="s">
        <v>1502</v>
      </c>
      <c r="BMY24" s="1503" t="s">
        <v>1503</v>
      </c>
      <c r="BMZ24" s="1503" t="s">
        <v>1267</v>
      </c>
      <c r="BNA24" s="1503" t="s">
        <v>2157</v>
      </c>
      <c r="BNB24" s="1503" t="s">
        <v>1280</v>
      </c>
      <c r="BNC24" s="1510">
        <v>41703</v>
      </c>
      <c r="BND24" s="1504">
        <v>26862</v>
      </c>
      <c r="BNE24"/>
      <c r="BNF24" s="1503" t="s">
        <v>1502</v>
      </c>
      <c r="BNG24" s="1503" t="s">
        <v>1503</v>
      </c>
      <c r="BNH24" s="1503" t="s">
        <v>1267</v>
      </c>
      <c r="BNI24" s="1503" t="s">
        <v>2157</v>
      </c>
      <c r="BNJ24" s="1503" t="s">
        <v>1280</v>
      </c>
      <c r="BNK24" s="1510">
        <v>41703</v>
      </c>
      <c r="BNL24" s="1504">
        <v>26862</v>
      </c>
      <c r="BNM24"/>
      <c r="BNN24" s="1503" t="s">
        <v>1502</v>
      </c>
      <c r="BNO24" s="1503" t="s">
        <v>1503</v>
      </c>
      <c r="BNP24" s="1503" t="s">
        <v>1267</v>
      </c>
      <c r="BNQ24" s="1503" t="s">
        <v>2157</v>
      </c>
      <c r="BNR24" s="1503" t="s">
        <v>1280</v>
      </c>
      <c r="BNS24" s="1510">
        <v>41703</v>
      </c>
      <c r="BNT24" s="1504">
        <v>26862</v>
      </c>
      <c r="BNU24"/>
      <c r="BNV24" s="1503" t="s">
        <v>1502</v>
      </c>
      <c r="BNW24" s="1503" t="s">
        <v>1503</v>
      </c>
      <c r="BNX24" s="1503" t="s">
        <v>1267</v>
      </c>
      <c r="BNY24" s="1503" t="s">
        <v>2157</v>
      </c>
      <c r="BNZ24" s="1503" t="s">
        <v>1280</v>
      </c>
      <c r="BOA24" s="1510">
        <v>41703</v>
      </c>
      <c r="BOB24" s="1504">
        <v>26862</v>
      </c>
      <c r="BOC24"/>
      <c r="BOD24" s="1503" t="s">
        <v>1502</v>
      </c>
      <c r="BOE24" s="1503" t="s">
        <v>1503</v>
      </c>
      <c r="BOF24" s="1503" t="s">
        <v>1267</v>
      </c>
      <c r="BOG24" s="1503" t="s">
        <v>2157</v>
      </c>
      <c r="BOH24" s="1503" t="s">
        <v>1280</v>
      </c>
      <c r="BOI24" s="1510">
        <v>41703</v>
      </c>
      <c r="BOJ24" s="1504">
        <v>26862</v>
      </c>
      <c r="BOK24"/>
      <c r="BOL24" s="1503" t="s">
        <v>1502</v>
      </c>
      <c r="BOM24" s="1503" t="s">
        <v>1503</v>
      </c>
      <c r="BON24" s="1503" t="s">
        <v>1267</v>
      </c>
      <c r="BOO24" s="1503" t="s">
        <v>2157</v>
      </c>
      <c r="BOP24" s="1503" t="s">
        <v>1280</v>
      </c>
      <c r="BOQ24" s="1510">
        <v>41703</v>
      </c>
      <c r="BOR24" s="1504">
        <v>26862</v>
      </c>
      <c r="BOS24"/>
      <c r="BOT24" s="1503" t="s">
        <v>1502</v>
      </c>
      <c r="BOU24" s="1503" t="s">
        <v>1503</v>
      </c>
      <c r="BOV24" s="1503" t="s">
        <v>1267</v>
      </c>
      <c r="BOW24" s="1503" t="s">
        <v>2157</v>
      </c>
      <c r="BOX24" s="1503" t="s">
        <v>1280</v>
      </c>
      <c r="BOY24" s="1510">
        <v>41703</v>
      </c>
      <c r="BOZ24" s="1504">
        <v>26862</v>
      </c>
      <c r="BPA24"/>
      <c r="BPB24" s="1503" t="s">
        <v>1502</v>
      </c>
      <c r="BPC24" s="1503" t="s">
        <v>1503</v>
      </c>
      <c r="BPD24" s="1503" t="s">
        <v>1267</v>
      </c>
      <c r="BPE24" s="1503" t="s">
        <v>2157</v>
      </c>
      <c r="BPF24" s="1503" t="s">
        <v>1280</v>
      </c>
      <c r="BPG24" s="1510">
        <v>41703</v>
      </c>
      <c r="BPH24" s="1504">
        <v>26862</v>
      </c>
      <c r="BPI24"/>
      <c r="BPJ24" s="1503" t="s">
        <v>1502</v>
      </c>
      <c r="BPK24" s="1503" t="s">
        <v>1503</v>
      </c>
      <c r="BPL24" s="1503" t="s">
        <v>1267</v>
      </c>
      <c r="BPM24" s="1503" t="s">
        <v>2157</v>
      </c>
      <c r="BPN24" s="1503" t="s">
        <v>1280</v>
      </c>
      <c r="BPO24" s="1510">
        <v>41703</v>
      </c>
      <c r="BPP24" s="1504">
        <v>26862</v>
      </c>
      <c r="BPQ24"/>
      <c r="BPR24" s="1503" t="s">
        <v>1502</v>
      </c>
      <c r="BPS24" s="1503" t="s">
        <v>1503</v>
      </c>
      <c r="BPT24" s="1503" t="s">
        <v>1267</v>
      </c>
      <c r="BPU24" s="1503" t="s">
        <v>2157</v>
      </c>
      <c r="BPV24" s="1503" t="s">
        <v>1280</v>
      </c>
      <c r="BPW24" s="1510">
        <v>41703</v>
      </c>
      <c r="BPX24" s="1504">
        <v>26862</v>
      </c>
      <c r="BPY24"/>
      <c r="BPZ24" s="1503" t="s">
        <v>1502</v>
      </c>
      <c r="BQA24" s="1503" t="s">
        <v>1503</v>
      </c>
      <c r="BQB24" s="1503" t="s">
        <v>1267</v>
      </c>
      <c r="BQC24" s="1503" t="s">
        <v>2157</v>
      </c>
      <c r="BQD24" s="1503" t="s">
        <v>1280</v>
      </c>
      <c r="BQE24" s="1510">
        <v>41703</v>
      </c>
      <c r="BQF24" s="1504">
        <v>26862</v>
      </c>
      <c r="BQG24"/>
      <c r="BQH24" s="1503" t="s">
        <v>1502</v>
      </c>
      <c r="BQI24" s="1503" t="s">
        <v>1503</v>
      </c>
      <c r="BQJ24" s="1503" t="s">
        <v>1267</v>
      </c>
      <c r="BQK24" s="1503" t="s">
        <v>2157</v>
      </c>
      <c r="BQL24" s="1503" t="s">
        <v>1280</v>
      </c>
      <c r="BQM24" s="1510">
        <v>41703</v>
      </c>
      <c r="BQN24" s="1504">
        <v>26862</v>
      </c>
      <c r="BQO24"/>
      <c r="BQP24" s="1503" t="s">
        <v>1502</v>
      </c>
      <c r="BQQ24" s="1503" t="s">
        <v>1503</v>
      </c>
      <c r="BQR24" s="1503" t="s">
        <v>1267</v>
      </c>
      <c r="BQS24" s="1503" t="s">
        <v>2157</v>
      </c>
      <c r="BQT24" s="1503" t="s">
        <v>1280</v>
      </c>
      <c r="BQU24" s="1510">
        <v>41703</v>
      </c>
      <c r="BQV24" s="1504">
        <v>26862</v>
      </c>
      <c r="BQW24"/>
      <c r="BQX24" s="1503" t="s">
        <v>1502</v>
      </c>
      <c r="BQY24" s="1503" t="s">
        <v>1503</v>
      </c>
      <c r="BQZ24" s="1503" t="s">
        <v>1267</v>
      </c>
      <c r="BRA24" s="1503" t="s">
        <v>2157</v>
      </c>
      <c r="BRB24" s="1503" t="s">
        <v>1280</v>
      </c>
      <c r="BRC24" s="1510">
        <v>41703</v>
      </c>
      <c r="BRD24" s="1504">
        <v>26862</v>
      </c>
      <c r="BRE24"/>
      <c r="BRF24" s="1503" t="s">
        <v>1502</v>
      </c>
      <c r="BRG24" s="1503" t="s">
        <v>1503</v>
      </c>
      <c r="BRH24" s="1503" t="s">
        <v>1267</v>
      </c>
      <c r="BRI24" s="1503" t="s">
        <v>2157</v>
      </c>
      <c r="BRJ24" s="1503" t="s">
        <v>1280</v>
      </c>
      <c r="BRK24" s="1510">
        <v>41703</v>
      </c>
      <c r="BRL24" s="1504">
        <v>26862</v>
      </c>
      <c r="BRM24"/>
      <c r="BRN24" s="1503" t="s">
        <v>1502</v>
      </c>
      <c r="BRO24" s="1503" t="s">
        <v>1503</v>
      </c>
      <c r="BRP24" s="1503" t="s">
        <v>1267</v>
      </c>
      <c r="BRQ24" s="1503" t="s">
        <v>2157</v>
      </c>
      <c r="BRR24" s="1503" t="s">
        <v>1280</v>
      </c>
      <c r="BRS24" s="1510">
        <v>41703</v>
      </c>
      <c r="BRT24" s="1504">
        <v>26862</v>
      </c>
      <c r="BRU24"/>
      <c r="BRV24" s="1503" t="s">
        <v>1502</v>
      </c>
      <c r="BRW24" s="1503" t="s">
        <v>1503</v>
      </c>
      <c r="BRX24" s="1503" t="s">
        <v>1267</v>
      </c>
      <c r="BRY24" s="1503" t="s">
        <v>2157</v>
      </c>
      <c r="BRZ24" s="1503" t="s">
        <v>1280</v>
      </c>
      <c r="BSA24" s="1510">
        <v>41703</v>
      </c>
      <c r="BSB24" s="1504">
        <v>26862</v>
      </c>
      <c r="BSC24"/>
      <c r="BSD24" s="1503" t="s">
        <v>1502</v>
      </c>
      <c r="BSE24" s="1503" t="s">
        <v>1503</v>
      </c>
      <c r="BSF24" s="1503" t="s">
        <v>1267</v>
      </c>
      <c r="BSG24" s="1503" t="s">
        <v>2157</v>
      </c>
      <c r="BSH24" s="1503" t="s">
        <v>1280</v>
      </c>
      <c r="BSI24" s="1510">
        <v>41703</v>
      </c>
      <c r="BSJ24" s="1504">
        <v>26862</v>
      </c>
      <c r="BSK24"/>
      <c r="BSL24" s="1503" t="s">
        <v>1502</v>
      </c>
      <c r="BSM24" s="1503" t="s">
        <v>1503</v>
      </c>
      <c r="BSN24" s="1503" t="s">
        <v>1267</v>
      </c>
      <c r="BSO24" s="1503" t="s">
        <v>2157</v>
      </c>
      <c r="BSP24" s="1503" t="s">
        <v>1280</v>
      </c>
      <c r="BSQ24" s="1510">
        <v>41703</v>
      </c>
      <c r="BSR24" s="1504">
        <v>26862</v>
      </c>
      <c r="BSS24"/>
      <c r="BST24" s="1503" t="s">
        <v>1502</v>
      </c>
      <c r="BSU24" s="1503" t="s">
        <v>1503</v>
      </c>
      <c r="BSV24" s="1503" t="s">
        <v>1267</v>
      </c>
      <c r="BSW24" s="1503" t="s">
        <v>2157</v>
      </c>
      <c r="BSX24" s="1503" t="s">
        <v>1280</v>
      </c>
      <c r="BSY24" s="1510">
        <v>41703</v>
      </c>
      <c r="BSZ24" s="1504">
        <v>26862</v>
      </c>
      <c r="BTA24"/>
      <c r="BTB24" s="1503" t="s">
        <v>1502</v>
      </c>
      <c r="BTC24" s="1503" t="s">
        <v>1503</v>
      </c>
      <c r="BTD24" s="1503" t="s">
        <v>1267</v>
      </c>
      <c r="BTE24" s="1503" t="s">
        <v>2157</v>
      </c>
      <c r="BTF24" s="1503" t="s">
        <v>1280</v>
      </c>
      <c r="BTG24" s="1510">
        <v>41703</v>
      </c>
      <c r="BTH24" s="1504">
        <v>26862</v>
      </c>
      <c r="BTI24"/>
      <c r="BTJ24" s="1503" t="s">
        <v>1502</v>
      </c>
      <c r="BTK24" s="1503" t="s">
        <v>1503</v>
      </c>
      <c r="BTL24" s="1503" t="s">
        <v>1267</v>
      </c>
      <c r="BTM24" s="1503" t="s">
        <v>2157</v>
      </c>
      <c r="BTN24" s="1503" t="s">
        <v>1280</v>
      </c>
      <c r="BTO24" s="1510">
        <v>41703</v>
      </c>
      <c r="BTP24" s="1504">
        <v>26862</v>
      </c>
      <c r="BTQ24"/>
      <c r="BTR24" s="1503" t="s">
        <v>1502</v>
      </c>
      <c r="BTS24" s="1503" t="s">
        <v>1503</v>
      </c>
      <c r="BTT24" s="1503" t="s">
        <v>1267</v>
      </c>
      <c r="BTU24" s="1503" t="s">
        <v>2157</v>
      </c>
      <c r="BTV24" s="1503" t="s">
        <v>1280</v>
      </c>
      <c r="BTW24" s="1510">
        <v>41703</v>
      </c>
      <c r="BTX24" s="1504">
        <v>26862</v>
      </c>
      <c r="BTY24"/>
      <c r="BTZ24" s="1503" t="s">
        <v>1502</v>
      </c>
      <c r="BUA24" s="1503" t="s">
        <v>1503</v>
      </c>
      <c r="BUB24" s="1503" t="s">
        <v>1267</v>
      </c>
      <c r="BUC24" s="1503" t="s">
        <v>2157</v>
      </c>
      <c r="BUD24" s="1503" t="s">
        <v>1280</v>
      </c>
      <c r="BUE24" s="1510">
        <v>41703</v>
      </c>
      <c r="BUF24" s="1504">
        <v>26862</v>
      </c>
      <c r="BUG24"/>
      <c r="BUH24" s="1503" t="s">
        <v>1502</v>
      </c>
      <c r="BUI24" s="1503" t="s">
        <v>1503</v>
      </c>
      <c r="BUJ24" s="1503" t="s">
        <v>1267</v>
      </c>
      <c r="BUK24" s="1503" t="s">
        <v>2157</v>
      </c>
      <c r="BUL24" s="1503" t="s">
        <v>1280</v>
      </c>
      <c r="BUM24" s="1510">
        <v>41703</v>
      </c>
      <c r="BUN24" s="1504">
        <v>26862</v>
      </c>
      <c r="BUO24"/>
      <c r="BUP24" s="1503" t="s">
        <v>1502</v>
      </c>
      <c r="BUQ24" s="1503" t="s">
        <v>1503</v>
      </c>
      <c r="BUR24" s="1503" t="s">
        <v>1267</v>
      </c>
      <c r="BUS24" s="1503" t="s">
        <v>2157</v>
      </c>
      <c r="BUT24" s="1503" t="s">
        <v>1280</v>
      </c>
      <c r="BUU24" s="1510">
        <v>41703</v>
      </c>
      <c r="BUV24" s="1504">
        <v>26862</v>
      </c>
      <c r="BUW24"/>
      <c r="BUX24" s="1503" t="s">
        <v>1502</v>
      </c>
      <c r="BUY24" s="1503" t="s">
        <v>1503</v>
      </c>
      <c r="BUZ24" s="1503" t="s">
        <v>1267</v>
      </c>
      <c r="BVA24" s="1503" t="s">
        <v>2157</v>
      </c>
      <c r="BVB24" s="1503" t="s">
        <v>1280</v>
      </c>
      <c r="BVC24" s="1510">
        <v>41703</v>
      </c>
      <c r="BVD24" s="1504">
        <v>26862</v>
      </c>
      <c r="BVE24"/>
      <c r="BVF24" s="1503" t="s">
        <v>1502</v>
      </c>
      <c r="BVG24" s="1503" t="s">
        <v>1503</v>
      </c>
      <c r="BVH24" s="1503" t="s">
        <v>1267</v>
      </c>
      <c r="BVI24" s="1503" t="s">
        <v>2157</v>
      </c>
      <c r="BVJ24" s="1503" t="s">
        <v>1280</v>
      </c>
      <c r="BVK24" s="1510">
        <v>41703</v>
      </c>
      <c r="BVL24" s="1504">
        <v>26862</v>
      </c>
      <c r="BVM24"/>
      <c r="BVN24" s="1503" t="s">
        <v>1502</v>
      </c>
      <c r="BVO24" s="1503" t="s">
        <v>1503</v>
      </c>
      <c r="BVP24" s="1503" t="s">
        <v>1267</v>
      </c>
      <c r="BVQ24" s="1503" t="s">
        <v>2157</v>
      </c>
      <c r="BVR24" s="1503" t="s">
        <v>1280</v>
      </c>
      <c r="BVS24" s="1510">
        <v>41703</v>
      </c>
      <c r="BVT24" s="1504">
        <v>26862</v>
      </c>
      <c r="BVU24"/>
      <c r="BVV24" s="1503" t="s">
        <v>1502</v>
      </c>
      <c r="BVW24" s="1503" t="s">
        <v>1503</v>
      </c>
      <c r="BVX24" s="1503" t="s">
        <v>1267</v>
      </c>
      <c r="BVY24" s="1503" t="s">
        <v>2157</v>
      </c>
      <c r="BVZ24" s="1503" t="s">
        <v>1280</v>
      </c>
      <c r="BWA24" s="1510">
        <v>41703</v>
      </c>
      <c r="BWB24" s="1504">
        <v>26862</v>
      </c>
      <c r="BWC24"/>
      <c r="BWD24" s="1503" t="s">
        <v>1502</v>
      </c>
      <c r="BWE24" s="1503" t="s">
        <v>1503</v>
      </c>
      <c r="BWF24" s="1503" t="s">
        <v>1267</v>
      </c>
      <c r="BWG24" s="1503" t="s">
        <v>2157</v>
      </c>
      <c r="BWH24" s="1503" t="s">
        <v>1280</v>
      </c>
      <c r="BWI24" s="1510">
        <v>41703</v>
      </c>
      <c r="BWJ24" s="1504">
        <v>26862</v>
      </c>
      <c r="BWK24"/>
      <c r="BWL24" s="1503" t="s">
        <v>1502</v>
      </c>
      <c r="BWM24" s="1503" t="s">
        <v>1503</v>
      </c>
      <c r="BWN24" s="1503" t="s">
        <v>1267</v>
      </c>
      <c r="BWO24" s="1503" t="s">
        <v>2157</v>
      </c>
      <c r="BWP24" s="1503" t="s">
        <v>1280</v>
      </c>
      <c r="BWQ24" s="1510">
        <v>41703</v>
      </c>
      <c r="BWR24" s="1504">
        <v>26862</v>
      </c>
      <c r="BWS24"/>
      <c r="BWT24" s="1503" t="s">
        <v>1502</v>
      </c>
      <c r="BWU24" s="1503" t="s">
        <v>1503</v>
      </c>
      <c r="BWV24" s="1503" t="s">
        <v>1267</v>
      </c>
      <c r="BWW24" s="1503" t="s">
        <v>2157</v>
      </c>
      <c r="BWX24" s="1503" t="s">
        <v>1280</v>
      </c>
      <c r="BWY24" s="1510">
        <v>41703</v>
      </c>
      <c r="BWZ24" s="1504">
        <v>26862</v>
      </c>
      <c r="BXA24"/>
      <c r="BXB24" s="1503" t="s">
        <v>1502</v>
      </c>
      <c r="BXC24" s="1503" t="s">
        <v>1503</v>
      </c>
      <c r="BXD24" s="1503" t="s">
        <v>1267</v>
      </c>
      <c r="BXE24" s="1503" t="s">
        <v>2157</v>
      </c>
      <c r="BXF24" s="1503" t="s">
        <v>1280</v>
      </c>
      <c r="BXG24" s="1510">
        <v>41703</v>
      </c>
      <c r="BXH24" s="1504">
        <v>26862</v>
      </c>
      <c r="BXI24"/>
      <c r="BXJ24" s="1503" t="s">
        <v>1502</v>
      </c>
      <c r="BXK24" s="1503" t="s">
        <v>1503</v>
      </c>
      <c r="BXL24" s="1503" t="s">
        <v>1267</v>
      </c>
      <c r="BXM24" s="1503" t="s">
        <v>2157</v>
      </c>
      <c r="BXN24" s="1503" t="s">
        <v>1280</v>
      </c>
      <c r="BXO24" s="1510">
        <v>41703</v>
      </c>
      <c r="BXP24" s="1504">
        <v>26862</v>
      </c>
      <c r="BXQ24"/>
      <c r="BXR24" s="1503" t="s">
        <v>1502</v>
      </c>
      <c r="BXS24" s="1503" t="s">
        <v>1503</v>
      </c>
      <c r="BXT24" s="1503" t="s">
        <v>1267</v>
      </c>
      <c r="BXU24" s="1503" t="s">
        <v>2157</v>
      </c>
      <c r="BXV24" s="1503" t="s">
        <v>1280</v>
      </c>
      <c r="BXW24" s="1510">
        <v>41703</v>
      </c>
      <c r="BXX24" s="1504">
        <v>26862</v>
      </c>
      <c r="BXY24"/>
      <c r="BXZ24" s="1503" t="s">
        <v>1502</v>
      </c>
      <c r="BYA24" s="1503" t="s">
        <v>1503</v>
      </c>
      <c r="BYB24" s="1503" t="s">
        <v>1267</v>
      </c>
      <c r="BYC24" s="1503" t="s">
        <v>2157</v>
      </c>
      <c r="BYD24" s="1503" t="s">
        <v>1280</v>
      </c>
      <c r="BYE24" s="1510">
        <v>41703</v>
      </c>
      <c r="BYF24" s="1504">
        <v>26862</v>
      </c>
      <c r="BYG24"/>
      <c r="BYH24" s="1503" t="s">
        <v>1502</v>
      </c>
      <c r="BYI24" s="1503" t="s">
        <v>1503</v>
      </c>
      <c r="BYJ24" s="1503" t="s">
        <v>1267</v>
      </c>
      <c r="BYK24" s="1503" t="s">
        <v>2157</v>
      </c>
      <c r="BYL24" s="1503" t="s">
        <v>1280</v>
      </c>
      <c r="BYM24" s="1510">
        <v>41703</v>
      </c>
      <c r="BYN24" s="1504">
        <v>26862</v>
      </c>
      <c r="BYO24"/>
      <c r="BYP24" s="1503" t="s">
        <v>1502</v>
      </c>
      <c r="BYQ24" s="1503" t="s">
        <v>1503</v>
      </c>
      <c r="BYR24" s="1503" t="s">
        <v>1267</v>
      </c>
      <c r="BYS24" s="1503" t="s">
        <v>2157</v>
      </c>
      <c r="BYT24" s="1503" t="s">
        <v>1280</v>
      </c>
      <c r="BYU24" s="1510">
        <v>41703</v>
      </c>
      <c r="BYV24" s="1504">
        <v>26862</v>
      </c>
      <c r="BYW24"/>
      <c r="BYX24" s="1503" t="s">
        <v>1502</v>
      </c>
      <c r="BYY24" s="1503" t="s">
        <v>1503</v>
      </c>
      <c r="BYZ24" s="1503" t="s">
        <v>1267</v>
      </c>
      <c r="BZA24" s="1503" t="s">
        <v>2157</v>
      </c>
      <c r="BZB24" s="1503" t="s">
        <v>1280</v>
      </c>
      <c r="BZC24" s="1510">
        <v>41703</v>
      </c>
      <c r="BZD24" s="1504">
        <v>26862</v>
      </c>
      <c r="BZE24"/>
      <c r="BZF24" s="1503" t="s">
        <v>1502</v>
      </c>
      <c r="BZG24" s="1503" t="s">
        <v>1503</v>
      </c>
      <c r="BZH24" s="1503" t="s">
        <v>1267</v>
      </c>
      <c r="BZI24" s="1503" t="s">
        <v>2157</v>
      </c>
      <c r="BZJ24" s="1503" t="s">
        <v>1280</v>
      </c>
      <c r="BZK24" s="1510">
        <v>41703</v>
      </c>
      <c r="BZL24" s="1504">
        <v>26862</v>
      </c>
      <c r="BZM24"/>
      <c r="BZN24" s="1503" t="s">
        <v>1502</v>
      </c>
      <c r="BZO24" s="1503" t="s">
        <v>1503</v>
      </c>
      <c r="BZP24" s="1503" t="s">
        <v>1267</v>
      </c>
      <c r="BZQ24" s="1503" t="s">
        <v>2157</v>
      </c>
      <c r="BZR24" s="1503" t="s">
        <v>1280</v>
      </c>
      <c r="BZS24" s="1510">
        <v>41703</v>
      </c>
      <c r="BZT24" s="1504">
        <v>26862</v>
      </c>
      <c r="BZU24"/>
      <c r="BZV24" s="1503" t="s">
        <v>1502</v>
      </c>
      <c r="BZW24" s="1503" t="s">
        <v>1503</v>
      </c>
      <c r="BZX24" s="1503" t="s">
        <v>1267</v>
      </c>
      <c r="BZY24" s="1503" t="s">
        <v>2157</v>
      </c>
      <c r="BZZ24" s="1503" t="s">
        <v>1280</v>
      </c>
      <c r="CAA24" s="1510">
        <v>41703</v>
      </c>
      <c r="CAB24" s="1504">
        <v>26862</v>
      </c>
      <c r="CAC24"/>
      <c r="CAD24" s="1503" t="s">
        <v>1502</v>
      </c>
      <c r="CAE24" s="1503" t="s">
        <v>1503</v>
      </c>
      <c r="CAF24" s="1503" t="s">
        <v>1267</v>
      </c>
      <c r="CAG24" s="1503" t="s">
        <v>2157</v>
      </c>
      <c r="CAH24" s="1503" t="s">
        <v>1280</v>
      </c>
      <c r="CAI24" s="1510">
        <v>41703</v>
      </c>
      <c r="CAJ24" s="1504">
        <v>26862</v>
      </c>
      <c r="CAK24"/>
      <c r="CAL24" s="1503" t="s">
        <v>1502</v>
      </c>
      <c r="CAM24" s="1503" t="s">
        <v>1503</v>
      </c>
      <c r="CAN24" s="1503" t="s">
        <v>1267</v>
      </c>
      <c r="CAO24" s="1503" t="s">
        <v>2157</v>
      </c>
      <c r="CAP24" s="1503" t="s">
        <v>1280</v>
      </c>
      <c r="CAQ24" s="1510">
        <v>41703</v>
      </c>
      <c r="CAR24" s="1504">
        <v>26862</v>
      </c>
      <c r="CAS24"/>
      <c r="CAT24" s="1503" t="s">
        <v>1502</v>
      </c>
      <c r="CAU24" s="1503" t="s">
        <v>1503</v>
      </c>
      <c r="CAV24" s="1503" t="s">
        <v>1267</v>
      </c>
      <c r="CAW24" s="1503" t="s">
        <v>2157</v>
      </c>
      <c r="CAX24" s="1503" t="s">
        <v>1280</v>
      </c>
      <c r="CAY24" s="1510">
        <v>41703</v>
      </c>
      <c r="CAZ24" s="1504">
        <v>26862</v>
      </c>
      <c r="CBA24"/>
      <c r="CBB24" s="1503" t="s">
        <v>1502</v>
      </c>
      <c r="CBC24" s="1503" t="s">
        <v>1503</v>
      </c>
      <c r="CBD24" s="1503" t="s">
        <v>1267</v>
      </c>
      <c r="CBE24" s="1503" t="s">
        <v>2157</v>
      </c>
      <c r="CBF24" s="1503" t="s">
        <v>1280</v>
      </c>
      <c r="CBG24" s="1510">
        <v>41703</v>
      </c>
      <c r="CBH24" s="1504">
        <v>26862</v>
      </c>
      <c r="CBI24"/>
      <c r="CBJ24" s="1503" t="s">
        <v>1502</v>
      </c>
      <c r="CBK24" s="1503" t="s">
        <v>1503</v>
      </c>
      <c r="CBL24" s="1503" t="s">
        <v>1267</v>
      </c>
      <c r="CBM24" s="1503" t="s">
        <v>2157</v>
      </c>
      <c r="CBN24" s="1503" t="s">
        <v>1280</v>
      </c>
      <c r="CBO24" s="1510">
        <v>41703</v>
      </c>
      <c r="CBP24" s="1504">
        <v>26862</v>
      </c>
      <c r="CBQ24"/>
      <c r="CBR24" s="1503" t="s">
        <v>1502</v>
      </c>
      <c r="CBS24" s="1503" t="s">
        <v>1503</v>
      </c>
      <c r="CBT24" s="1503" t="s">
        <v>1267</v>
      </c>
      <c r="CBU24" s="1503" t="s">
        <v>2157</v>
      </c>
      <c r="CBV24" s="1503" t="s">
        <v>1280</v>
      </c>
      <c r="CBW24" s="1510">
        <v>41703</v>
      </c>
      <c r="CBX24" s="1504">
        <v>26862</v>
      </c>
      <c r="CBY24"/>
      <c r="CBZ24" s="1503" t="s">
        <v>1502</v>
      </c>
      <c r="CCA24" s="1503" t="s">
        <v>1503</v>
      </c>
      <c r="CCB24" s="1503" t="s">
        <v>1267</v>
      </c>
      <c r="CCC24" s="1503" t="s">
        <v>2157</v>
      </c>
      <c r="CCD24" s="1503" t="s">
        <v>1280</v>
      </c>
      <c r="CCE24" s="1510">
        <v>41703</v>
      </c>
      <c r="CCF24" s="1504">
        <v>26862</v>
      </c>
      <c r="CCG24"/>
      <c r="CCH24" s="1503" t="s">
        <v>1502</v>
      </c>
      <c r="CCI24" s="1503" t="s">
        <v>1503</v>
      </c>
      <c r="CCJ24" s="1503" t="s">
        <v>1267</v>
      </c>
      <c r="CCK24" s="1503" t="s">
        <v>2157</v>
      </c>
      <c r="CCL24" s="1503" t="s">
        <v>1280</v>
      </c>
      <c r="CCM24" s="1510">
        <v>41703</v>
      </c>
      <c r="CCN24" s="1504">
        <v>26862</v>
      </c>
      <c r="CCO24"/>
      <c r="CCP24" s="1503" t="s">
        <v>1502</v>
      </c>
      <c r="CCQ24" s="1503" t="s">
        <v>1503</v>
      </c>
      <c r="CCR24" s="1503" t="s">
        <v>1267</v>
      </c>
      <c r="CCS24" s="1503" t="s">
        <v>2157</v>
      </c>
      <c r="CCT24" s="1503" t="s">
        <v>1280</v>
      </c>
      <c r="CCU24" s="1510">
        <v>41703</v>
      </c>
      <c r="CCV24" s="1504">
        <v>26862</v>
      </c>
      <c r="CCW24"/>
      <c r="CCX24" s="1503" t="s">
        <v>1502</v>
      </c>
      <c r="CCY24" s="1503" t="s">
        <v>1503</v>
      </c>
      <c r="CCZ24" s="1503" t="s">
        <v>1267</v>
      </c>
      <c r="CDA24" s="1503" t="s">
        <v>2157</v>
      </c>
      <c r="CDB24" s="1503" t="s">
        <v>1280</v>
      </c>
      <c r="CDC24" s="1510">
        <v>41703</v>
      </c>
      <c r="CDD24" s="1504">
        <v>26862</v>
      </c>
      <c r="CDE24"/>
      <c r="CDF24" s="1503" t="s">
        <v>1502</v>
      </c>
      <c r="CDG24" s="1503" t="s">
        <v>1503</v>
      </c>
      <c r="CDH24" s="1503" t="s">
        <v>1267</v>
      </c>
      <c r="CDI24" s="1503" t="s">
        <v>2157</v>
      </c>
      <c r="CDJ24" s="1503" t="s">
        <v>1280</v>
      </c>
      <c r="CDK24" s="1510">
        <v>41703</v>
      </c>
      <c r="CDL24" s="1504">
        <v>26862</v>
      </c>
      <c r="CDM24"/>
      <c r="CDN24" s="1503" t="s">
        <v>1502</v>
      </c>
      <c r="CDO24" s="1503" t="s">
        <v>1503</v>
      </c>
      <c r="CDP24" s="1503" t="s">
        <v>1267</v>
      </c>
      <c r="CDQ24" s="1503" t="s">
        <v>2157</v>
      </c>
      <c r="CDR24" s="1503" t="s">
        <v>1280</v>
      </c>
      <c r="CDS24" s="1510">
        <v>41703</v>
      </c>
      <c r="CDT24" s="1504">
        <v>26862</v>
      </c>
      <c r="CDU24"/>
      <c r="CDV24" s="1503" t="s">
        <v>1502</v>
      </c>
      <c r="CDW24" s="1503" t="s">
        <v>1503</v>
      </c>
      <c r="CDX24" s="1503" t="s">
        <v>1267</v>
      </c>
      <c r="CDY24" s="1503" t="s">
        <v>2157</v>
      </c>
      <c r="CDZ24" s="1503" t="s">
        <v>1280</v>
      </c>
      <c r="CEA24" s="1510">
        <v>41703</v>
      </c>
      <c r="CEB24" s="1504">
        <v>26862</v>
      </c>
      <c r="CEC24"/>
      <c r="CED24" s="1503" t="s">
        <v>1502</v>
      </c>
      <c r="CEE24" s="1503" t="s">
        <v>1503</v>
      </c>
      <c r="CEF24" s="1503" t="s">
        <v>1267</v>
      </c>
      <c r="CEG24" s="1503" t="s">
        <v>2157</v>
      </c>
      <c r="CEH24" s="1503" t="s">
        <v>1280</v>
      </c>
      <c r="CEI24" s="1510">
        <v>41703</v>
      </c>
      <c r="CEJ24" s="1504">
        <v>26862</v>
      </c>
      <c r="CEK24"/>
      <c r="CEL24" s="1503" t="s">
        <v>1502</v>
      </c>
      <c r="CEM24" s="1503" t="s">
        <v>1503</v>
      </c>
      <c r="CEN24" s="1503" t="s">
        <v>1267</v>
      </c>
      <c r="CEO24" s="1503" t="s">
        <v>2157</v>
      </c>
      <c r="CEP24" s="1503" t="s">
        <v>1280</v>
      </c>
      <c r="CEQ24" s="1510">
        <v>41703</v>
      </c>
      <c r="CER24" s="1504">
        <v>26862</v>
      </c>
      <c r="CES24"/>
      <c r="CET24" s="1503" t="s">
        <v>1502</v>
      </c>
      <c r="CEU24" s="1503" t="s">
        <v>1503</v>
      </c>
      <c r="CEV24" s="1503" t="s">
        <v>1267</v>
      </c>
      <c r="CEW24" s="1503" t="s">
        <v>2157</v>
      </c>
      <c r="CEX24" s="1503" t="s">
        <v>1280</v>
      </c>
      <c r="CEY24" s="1510">
        <v>41703</v>
      </c>
      <c r="CEZ24" s="1504">
        <v>26862</v>
      </c>
      <c r="CFA24"/>
      <c r="CFB24" s="1503" t="s">
        <v>1502</v>
      </c>
      <c r="CFC24" s="1503" t="s">
        <v>1503</v>
      </c>
      <c r="CFD24" s="1503" t="s">
        <v>1267</v>
      </c>
      <c r="CFE24" s="1503" t="s">
        <v>2157</v>
      </c>
      <c r="CFF24" s="1503" t="s">
        <v>1280</v>
      </c>
      <c r="CFG24" s="1510">
        <v>41703</v>
      </c>
      <c r="CFH24" s="1504">
        <v>26862</v>
      </c>
      <c r="CFI24"/>
      <c r="CFJ24" s="1503" t="s">
        <v>1502</v>
      </c>
      <c r="CFK24" s="1503" t="s">
        <v>1503</v>
      </c>
      <c r="CFL24" s="1503" t="s">
        <v>1267</v>
      </c>
      <c r="CFM24" s="1503" t="s">
        <v>2157</v>
      </c>
      <c r="CFN24" s="1503" t="s">
        <v>1280</v>
      </c>
      <c r="CFO24" s="1510">
        <v>41703</v>
      </c>
      <c r="CFP24" s="1504">
        <v>26862</v>
      </c>
      <c r="CFQ24"/>
      <c r="CFR24" s="1503" t="s">
        <v>1502</v>
      </c>
      <c r="CFS24" s="1503" t="s">
        <v>1503</v>
      </c>
      <c r="CFT24" s="1503" t="s">
        <v>1267</v>
      </c>
      <c r="CFU24" s="1503" t="s">
        <v>2157</v>
      </c>
      <c r="CFV24" s="1503" t="s">
        <v>1280</v>
      </c>
      <c r="CFW24" s="1510">
        <v>41703</v>
      </c>
      <c r="CFX24" s="1504">
        <v>26862</v>
      </c>
      <c r="CFY24"/>
      <c r="CFZ24" s="1503" t="s">
        <v>1502</v>
      </c>
      <c r="CGA24" s="1503" t="s">
        <v>1503</v>
      </c>
      <c r="CGB24" s="1503" t="s">
        <v>1267</v>
      </c>
      <c r="CGC24" s="1503" t="s">
        <v>2157</v>
      </c>
      <c r="CGD24" s="1503" t="s">
        <v>1280</v>
      </c>
      <c r="CGE24" s="1510">
        <v>41703</v>
      </c>
      <c r="CGF24" s="1504">
        <v>26862</v>
      </c>
      <c r="CGG24"/>
      <c r="CGH24" s="1503" t="s">
        <v>1502</v>
      </c>
      <c r="CGI24" s="1503" t="s">
        <v>1503</v>
      </c>
      <c r="CGJ24" s="1503" t="s">
        <v>1267</v>
      </c>
      <c r="CGK24" s="1503" t="s">
        <v>2157</v>
      </c>
      <c r="CGL24" s="1503" t="s">
        <v>1280</v>
      </c>
      <c r="CGM24" s="1510">
        <v>41703</v>
      </c>
      <c r="CGN24" s="1504">
        <v>26862</v>
      </c>
      <c r="CGO24"/>
      <c r="CGP24" s="1503" t="s">
        <v>1502</v>
      </c>
      <c r="CGQ24" s="1503" t="s">
        <v>1503</v>
      </c>
      <c r="CGR24" s="1503" t="s">
        <v>1267</v>
      </c>
      <c r="CGS24" s="1503" t="s">
        <v>2157</v>
      </c>
      <c r="CGT24" s="1503" t="s">
        <v>1280</v>
      </c>
      <c r="CGU24" s="1510">
        <v>41703</v>
      </c>
      <c r="CGV24" s="1504">
        <v>26862</v>
      </c>
      <c r="CGW24"/>
      <c r="CGX24" s="1503" t="s">
        <v>1502</v>
      </c>
      <c r="CGY24" s="1503" t="s">
        <v>1503</v>
      </c>
      <c r="CGZ24" s="1503" t="s">
        <v>1267</v>
      </c>
      <c r="CHA24" s="1503" t="s">
        <v>2157</v>
      </c>
      <c r="CHB24" s="1503" t="s">
        <v>1280</v>
      </c>
      <c r="CHC24" s="1510">
        <v>41703</v>
      </c>
      <c r="CHD24" s="1504">
        <v>26862</v>
      </c>
      <c r="CHE24"/>
      <c r="CHF24" s="1503" t="s">
        <v>1502</v>
      </c>
      <c r="CHG24" s="1503" t="s">
        <v>1503</v>
      </c>
      <c r="CHH24" s="1503" t="s">
        <v>1267</v>
      </c>
      <c r="CHI24" s="1503" t="s">
        <v>2157</v>
      </c>
      <c r="CHJ24" s="1503" t="s">
        <v>1280</v>
      </c>
      <c r="CHK24" s="1510">
        <v>41703</v>
      </c>
      <c r="CHL24" s="1504">
        <v>26862</v>
      </c>
      <c r="CHM24"/>
      <c r="CHN24" s="1503" t="s">
        <v>1502</v>
      </c>
      <c r="CHO24" s="1503" t="s">
        <v>1503</v>
      </c>
      <c r="CHP24" s="1503" t="s">
        <v>1267</v>
      </c>
      <c r="CHQ24" s="1503" t="s">
        <v>2157</v>
      </c>
      <c r="CHR24" s="1503" t="s">
        <v>1280</v>
      </c>
      <c r="CHS24" s="1510">
        <v>41703</v>
      </c>
      <c r="CHT24" s="1504">
        <v>26862</v>
      </c>
      <c r="CHU24"/>
      <c r="CHV24" s="1503" t="s">
        <v>1502</v>
      </c>
      <c r="CHW24" s="1503" t="s">
        <v>1503</v>
      </c>
      <c r="CHX24" s="1503" t="s">
        <v>1267</v>
      </c>
      <c r="CHY24" s="1503" t="s">
        <v>2157</v>
      </c>
      <c r="CHZ24" s="1503" t="s">
        <v>1280</v>
      </c>
      <c r="CIA24" s="1510">
        <v>41703</v>
      </c>
      <c r="CIB24" s="1504">
        <v>26862</v>
      </c>
      <c r="CIC24"/>
      <c r="CID24" s="1503" t="s">
        <v>1502</v>
      </c>
      <c r="CIE24" s="1503" t="s">
        <v>1503</v>
      </c>
      <c r="CIF24" s="1503" t="s">
        <v>1267</v>
      </c>
      <c r="CIG24" s="1503" t="s">
        <v>2157</v>
      </c>
      <c r="CIH24" s="1503" t="s">
        <v>1280</v>
      </c>
      <c r="CII24" s="1510">
        <v>41703</v>
      </c>
      <c r="CIJ24" s="1504">
        <v>26862</v>
      </c>
      <c r="CIK24"/>
      <c r="CIL24" s="1503" t="s">
        <v>1502</v>
      </c>
      <c r="CIM24" s="1503" t="s">
        <v>1503</v>
      </c>
      <c r="CIN24" s="1503" t="s">
        <v>1267</v>
      </c>
      <c r="CIO24" s="1503" t="s">
        <v>2157</v>
      </c>
      <c r="CIP24" s="1503" t="s">
        <v>1280</v>
      </c>
      <c r="CIQ24" s="1510">
        <v>41703</v>
      </c>
      <c r="CIR24" s="1504">
        <v>26862</v>
      </c>
      <c r="CIS24"/>
      <c r="CIT24" s="1503" t="s">
        <v>1502</v>
      </c>
      <c r="CIU24" s="1503" t="s">
        <v>1503</v>
      </c>
      <c r="CIV24" s="1503" t="s">
        <v>1267</v>
      </c>
      <c r="CIW24" s="1503" t="s">
        <v>2157</v>
      </c>
      <c r="CIX24" s="1503" t="s">
        <v>1280</v>
      </c>
      <c r="CIY24" s="1510">
        <v>41703</v>
      </c>
      <c r="CIZ24" s="1504">
        <v>26862</v>
      </c>
      <c r="CJA24"/>
      <c r="CJB24" s="1503" t="s">
        <v>1502</v>
      </c>
      <c r="CJC24" s="1503" t="s">
        <v>1503</v>
      </c>
      <c r="CJD24" s="1503" t="s">
        <v>1267</v>
      </c>
      <c r="CJE24" s="1503" t="s">
        <v>2157</v>
      </c>
      <c r="CJF24" s="1503" t="s">
        <v>1280</v>
      </c>
      <c r="CJG24" s="1510">
        <v>41703</v>
      </c>
      <c r="CJH24" s="1504">
        <v>26862</v>
      </c>
      <c r="CJI24"/>
      <c r="CJJ24" s="1503" t="s">
        <v>1502</v>
      </c>
      <c r="CJK24" s="1503" t="s">
        <v>1503</v>
      </c>
      <c r="CJL24" s="1503" t="s">
        <v>1267</v>
      </c>
      <c r="CJM24" s="1503" t="s">
        <v>2157</v>
      </c>
      <c r="CJN24" s="1503" t="s">
        <v>1280</v>
      </c>
      <c r="CJO24" s="1510">
        <v>41703</v>
      </c>
      <c r="CJP24" s="1504">
        <v>26862</v>
      </c>
      <c r="CJQ24"/>
      <c r="CJR24" s="1503" t="s">
        <v>1502</v>
      </c>
      <c r="CJS24" s="1503" t="s">
        <v>1503</v>
      </c>
      <c r="CJT24" s="1503" t="s">
        <v>1267</v>
      </c>
      <c r="CJU24" s="1503" t="s">
        <v>2157</v>
      </c>
      <c r="CJV24" s="1503" t="s">
        <v>1280</v>
      </c>
      <c r="CJW24" s="1510">
        <v>41703</v>
      </c>
      <c r="CJX24" s="1504">
        <v>26862</v>
      </c>
      <c r="CJY24"/>
      <c r="CJZ24" s="1503" t="s">
        <v>1502</v>
      </c>
      <c r="CKA24" s="1503" t="s">
        <v>1503</v>
      </c>
      <c r="CKB24" s="1503" t="s">
        <v>1267</v>
      </c>
      <c r="CKC24" s="1503" t="s">
        <v>2157</v>
      </c>
      <c r="CKD24" s="1503" t="s">
        <v>1280</v>
      </c>
      <c r="CKE24" s="1510">
        <v>41703</v>
      </c>
      <c r="CKF24" s="1504">
        <v>26862</v>
      </c>
      <c r="CKG24"/>
      <c r="CKH24" s="1503" t="s">
        <v>1502</v>
      </c>
      <c r="CKI24" s="1503" t="s">
        <v>1503</v>
      </c>
      <c r="CKJ24" s="1503" t="s">
        <v>1267</v>
      </c>
      <c r="CKK24" s="1503" t="s">
        <v>2157</v>
      </c>
      <c r="CKL24" s="1503" t="s">
        <v>1280</v>
      </c>
      <c r="CKM24" s="1510">
        <v>41703</v>
      </c>
      <c r="CKN24" s="1504">
        <v>26862</v>
      </c>
      <c r="CKO24"/>
      <c r="CKP24" s="1503" t="s">
        <v>1502</v>
      </c>
      <c r="CKQ24" s="1503" t="s">
        <v>1503</v>
      </c>
      <c r="CKR24" s="1503" t="s">
        <v>1267</v>
      </c>
      <c r="CKS24" s="1503" t="s">
        <v>2157</v>
      </c>
      <c r="CKT24" s="1503" t="s">
        <v>1280</v>
      </c>
      <c r="CKU24" s="1510">
        <v>41703</v>
      </c>
      <c r="CKV24" s="1504">
        <v>26862</v>
      </c>
      <c r="CKW24"/>
      <c r="CKX24" s="1503" t="s">
        <v>1502</v>
      </c>
      <c r="CKY24" s="1503" t="s">
        <v>1503</v>
      </c>
      <c r="CKZ24" s="1503" t="s">
        <v>1267</v>
      </c>
      <c r="CLA24" s="1503" t="s">
        <v>2157</v>
      </c>
      <c r="CLB24" s="1503" t="s">
        <v>1280</v>
      </c>
      <c r="CLC24" s="1510">
        <v>41703</v>
      </c>
      <c r="CLD24" s="1504">
        <v>26862</v>
      </c>
      <c r="CLE24"/>
      <c r="CLF24" s="1503" t="s">
        <v>1502</v>
      </c>
      <c r="CLG24" s="1503" t="s">
        <v>1503</v>
      </c>
      <c r="CLH24" s="1503" t="s">
        <v>1267</v>
      </c>
      <c r="CLI24" s="1503" t="s">
        <v>2157</v>
      </c>
      <c r="CLJ24" s="1503" t="s">
        <v>1280</v>
      </c>
      <c r="CLK24" s="1510">
        <v>41703</v>
      </c>
      <c r="CLL24" s="1504">
        <v>26862</v>
      </c>
      <c r="CLM24"/>
      <c r="CLN24" s="1503" t="s">
        <v>1502</v>
      </c>
      <c r="CLO24" s="1503" t="s">
        <v>1503</v>
      </c>
      <c r="CLP24" s="1503" t="s">
        <v>1267</v>
      </c>
      <c r="CLQ24" s="1503" t="s">
        <v>2157</v>
      </c>
      <c r="CLR24" s="1503" t="s">
        <v>1280</v>
      </c>
      <c r="CLS24" s="1510">
        <v>41703</v>
      </c>
      <c r="CLT24" s="1504">
        <v>26862</v>
      </c>
      <c r="CLU24"/>
      <c r="CLV24" s="1503" t="s">
        <v>1502</v>
      </c>
      <c r="CLW24" s="1503" t="s">
        <v>1503</v>
      </c>
      <c r="CLX24" s="1503" t="s">
        <v>1267</v>
      </c>
      <c r="CLY24" s="1503" t="s">
        <v>2157</v>
      </c>
      <c r="CLZ24" s="1503" t="s">
        <v>1280</v>
      </c>
      <c r="CMA24" s="1510">
        <v>41703</v>
      </c>
      <c r="CMB24" s="1504">
        <v>26862</v>
      </c>
      <c r="CMC24"/>
      <c r="CMD24" s="1503" t="s">
        <v>1502</v>
      </c>
      <c r="CME24" s="1503" t="s">
        <v>1503</v>
      </c>
      <c r="CMF24" s="1503" t="s">
        <v>1267</v>
      </c>
      <c r="CMG24" s="1503" t="s">
        <v>2157</v>
      </c>
      <c r="CMH24" s="1503" t="s">
        <v>1280</v>
      </c>
      <c r="CMI24" s="1510">
        <v>41703</v>
      </c>
      <c r="CMJ24" s="1504">
        <v>26862</v>
      </c>
      <c r="CMK24"/>
      <c r="CML24" s="1503" t="s">
        <v>1502</v>
      </c>
      <c r="CMM24" s="1503" t="s">
        <v>1503</v>
      </c>
      <c r="CMN24" s="1503" t="s">
        <v>1267</v>
      </c>
      <c r="CMO24" s="1503" t="s">
        <v>2157</v>
      </c>
      <c r="CMP24" s="1503" t="s">
        <v>1280</v>
      </c>
      <c r="CMQ24" s="1510">
        <v>41703</v>
      </c>
      <c r="CMR24" s="1504">
        <v>26862</v>
      </c>
      <c r="CMS24"/>
      <c r="CMT24" s="1503" t="s">
        <v>1502</v>
      </c>
      <c r="CMU24" s="1503" t="s">
        <v>1503</v>
      </c>
      <c r="CMV24" s="1503" t="s">
        <v>1267</v>
      </c>
      <c r="CMW24" s="1503" t="s">
        <v>2157</v>
      </c>
      <c r="CMX24" s="1503" t="s">
        <v>1280</v>
      </c>
      <c r="CMY24" s="1510">
        <v>41703</v>
      </c>
      <c r="CMZ24" s="1504">
        <v>26862</v>
      </c>
      <c r="CNA24"/>
      <c r="CNB24" s="1503" t="s">
        <v>1502</v>
      </c>
      <c r="CNC24" s="1503" t="s">
        <v>1503</v>
      </c>
      <c r="CND24" s="1503" t="s">
        <v>1267</v>
      </c>
      <c r="CNE24" s="1503" t="s">
        <v>2157</v>
      </c>
      <c r="CNF24" s="1503" t="s">
        <v>1280</v>
      </c>
      <c r="CNG24" s="1510">
        <v>41703</v>
      </c>
      <c r="CNH24" s="1504">
        <v>26862</v>
      </c>
      <c r="CNI24"/>
      <c r="CNJ24" s="1503" t="s">
        <v>1502</v>
      </c>
      <c r="CNK24" s="1503" t="s">
        <v>1503</v>
      </c>
      <c r="CNL24" s="1503" t="s">
        <v>1267</v>
      </c>
      <c r="CNM24" s="1503" t="s">
        <v>2157</v>
      </c>
      <c r="CNN24" s="1503" t="s">
        <v>1280</v>
      </c>
      <c r="CNO24" s="1510">
        <v>41703</v>
      </c>
      <c r="CNP24" s="1504">
        <v>26862</v>
      </c>
      <c r="CNQ24"/>
      <c r="CNR24" s="1503" t="s">
        <v>1502</v>
      </c>
      <c r="CNS24" s="1503" t="s">
        <v>1503</v>
      </c>
      <c r="CNT24" s="1503" t="s">
        <v>1267</v>
      </c>
      <c r="CNU24" s="1503" t="s">
        <v>2157</v>
      </c>
      <c r="CNV24" s="1503" t="s">
        <v>1280</v>
      </c>
      <c r="CNW24" s="1510">
        <v>41703</v>
      </c>
      <c r="CNX24" s="1504">
        <v>26862</v>
      </c>
      <c r="CNY24"/>
      <c r="CNZ24" s="1503" t="s">
        <v>1502</v>
      </c>
      <c r="COA24" s="1503" t="s">
        <v>1503</v>
      </c>
      <c r="COB24" s="1503" t="s">
        <v>1267</v>
      </c>
      <c r="COC24" s="1503" t="s">
        <v>2157</v>
      </c>
      <c r="COD24" s="1503" t="s">
        <v>1280</v>
      </c>
      <c r="COE24" s="1510">
        <v>41703</v>
      </c>
      <c r="COF24" s="1504">
        <v>26862</v>
      </c>
      <c r="COG24"/>
      <c r="COH24" s="1503" t="s">
        <v>1502</v>
      </c>
      <c r="COI24" s="1503" t="s">
        <v>1503</v>
      </c>
      <c r="COJ24" s="1503" t="s">
        <v>1267</v>
      </c>
      <c r="COK24" s="1503" t="s">
        <v>2157</v>
      </c>
      <c r="COL24" s="1503" t="s">
        <v>1280</v>
      </c>
      <c r="COM24" s="1510">
        <v>41703</v>
      </c>
      <c r="CON24" s="1504">
        <v>26862</v>
      </c>
      <c r="COO24"/>
      <c r="COP24" s="1503" t="s">
        <v>1502</v>
      </c>
      <c r="COQ24" s="1503" t="s">
        <v>1503</v>
      </c>
      <c r="COR24" s="1503" t="s">
        <v>1267</v>
      </c>
      <c r="COS24" s="1503" t="s">
        <v>2157</v>
      </c>
      <c r="COT24" s="1503" t="s">
        <v>1280</v>
      </c>
      <c r="COU24" s="1510">
        <v>41703</v>
      </c>
      <c r="COV24" s="1504">
        <v>26862</v>
      </c>
      <c r="COW24"/>
      <c r="COX24" s="1503" t="s">
        <v>1502</v>
      </c>
      <c r="COY24" s="1503" t="s">
        <v>1503</v>
      </c>
      <c r="COZ24" s="1503" t="s">
        <v>1267</v>
      </c>
      <c r="CPA24" s="1503" t="s">
        <v>2157</v>
      </c>
      <c r="CPB24" s="1503" t="s">
        <v>1280</v>
      </c>
      <c r="CPC24" s="1510">
        <v>41703</v>
      </c>
      <c r="CPD24" s="1504">
        <v>26862</v>
      </c>
      <c r="CPE24"/>
      <c r="CPF24" s="1503" t="s">
        <v>1502</v>
      </c>
      <c r="CPG24" s="1503" t="s">
        <v>1503</v>
      </c>
      <c r="CPH24" s="1503" t="s">
        <v>1267</v>
      </c>
      <c r="CPI24" s="1503" t="s">
        <v>2157</v>
      </c>
      <c r="CPJ24" s="1503" t="s">
        <v>1280</v>
      </c>
      <c r="CPK24" s="1510">
        <v>41703</v>
      </c>
      <c r="CPL24" s="1504">
        <v>26862</v>
      </c>
      <c r="CPM24"/>
      <c r="CPN24" s="1503" t="s">
        <v>1502</v>
      </c>
      <c r="CPO24" s="1503" t="s">
        <v>1503</v>
      </c>
      <c r="CPP24" s="1503" t="s">
        <v>1267</v>
      </c>
      <c r="CPQ24" s="1503" t="s">
        <v>2157</v>
      </c>
      <c r="CPR24" s="1503" t="s">
        <v>1280</v>
      </c>
      <c r="CPS24" s="1510">
        <v>41703</v>
      </c>
      <c r="CPT24" s="1504">
        <v>26862</v>
      </c>
      <c r="CPU24"/>
      <c r="CPV24" s="1503" t="s">
        <v>1502</v>
      </c>
      <c r="CPW24" s="1503" t="s">
        <v>1503</v>
      </c>
      <c r="CPX24" s="1503" t="s">
        <v>1267</v>
      </c>
      <c r="CPY24" s="1503" t="s">
        <v>2157</v>
      </c>
      <c r="CPZ24" s="1503" t="s">
        <v>1280</v>
      </c>
      <c r="CQA24" s="1510">
        <v>41703</v>
      </c>
      <c r="CQB24" s="1504">
        <v>26862</v>
      </c>
      <c r="CQC24"/>
      <c r="CQD24" s="1503" t="s">
        <v>1502</v>
      </c>
      <c r="CQE24" s="1503" t="s">
        <v>1503</v>
      </c>
      <c r="CQF24" s="1503" t="s">
        <v>1267</v>
      </c>
      <c r="CQG24" s="1503" t="s">
        <v>2157</v>
      </c>
      <c r="CQH24" s="1503" t="s">
        <v>1280</v>
      </c>
      <c r="CQI24" s="1510">
        <v>41703</v>
      </c>
      <c r="CQJ24" s="1504">
        <v>26862</v>
      </c>
      <c r="CQK24"/>
      <c r="CQL24" s="1503" t="s">
        <v>1502</v>
      </c>
      <c r="CQM24" s="1503" t="s">
        <v>1503</v>
      </c>
      <c r="CQN24" s="1503" t="s">
        <v>1267</v>
      </c>
      <c r="CQO24" s="1503" t="s">
        <v>2157</v>
      </c>
      <c r="CQP24" s="1503" t="s">
        <v>1280</v>
      </c>
      <c r="CQQ24" s="1510">
        <v>41703</v>
      </c>
      <c r="CQR24" s="1504">
        <v>26862</v>
      </c>
      <c r="CQS24"/>
      <c r="CQT24" s="1503" t="s">
        <v>1502</v>
      </c>
      <c r="CQU24" s="1503" t="s">
        <v>1503</v>
      </c>
      <c r="CQV24" s="1503" t="s">
        <v>1267</v>
      </c>
      <c r="CQW24" s="1503" t="s">
        <v>2157</v>
      </c>
      <c r="CQX24" s="1503" t="s">
        <v>1280</v>
      </c>
      <c r="CQY24" s="1510">
        <v>41703</v>
      </c>
      <c r="CQZ24" s="1504">
        <v>26862</v>
      </c>
      <c r="CRA24"/>
      <c r="CRB24" s="1503" t="s">
        <v>1502</v>
      </c>
      <c r="CRC24" s="1503" t="s">
        <v>1503</v>
      </c>
      <c r="CRD24" s="1503" t="s">
        <v>1267</v>
      </c>
      <c r="CRE24" s="1503" t="s">
        <v>2157</v>
      </c>
      <c r="CRF24" s="1503" t="s">
        <v>1280</v>
      </c>
      <c r="CRG24" s="1510">
        <v>41703</v>
      </c>
      <c r="CRH24" s="1504">
        <v>26862</v>
      </c>
      <c r="CRI24"/>
      <c r="CRJ24" s="1503" t="s">
        <v>1502</v>
      </c>
      <c r="CRK24" s="1503" t="s">
        <v>1503</v>
      </c>
      <c r="CRL24" s="1503" t="s">
        <v>1267</v>
      </c>
      <c r="CRM24" s="1503" t="s">
        <v>2157</v>
      </c>
      <c r="CRN24" s="1503" t="s">
        <v>1280</v>
      </c>
      <c r="CRO24" s="1510">
        <v>41703</v>
      </c>
      <c r="CRP24" s="1504">
        <v>26862</v>
      </c>
      <c r="CRQ24"/>
      <c r="CRR24" s="1503" t="s">
        <v>1502</v>
      </c>
      <c r="CRS24" s="1503" t="s">
        <v>1503</v>
      </c>
      <c r="CRT24" s="1503" t="s">
        <v>1267</v>
      </c>
      <c r="CRU24" s="1503" t="s">
        <v>2157</v>
      </c>
      <c r="CRV24" s="1503" t="s">
        <v>1280</v>
      </c>
      <c r="CRW24" s="1510">
        <v>41703</v>
      </c>
      <c r="CRX24" s="1504">
        <v>26862</v>
      </c>
      <c r="CRY24"/>
      <c r="CRZ24" s="1503" t="s">
        <v>1502</v>
      </c>
      <c r="CSA24" s="1503" t="s">
        <v>1503</v>
      </c>
      <c r="CSB24" s="1503" t="s">
        <v>1267</v>
      </c>
      <c r="CSC24" s="1503" t="s">
        <v>2157</v>
      </c>
      <c r="CSD24" s="1503" t="s">
        <v>1280</v>
      </c>
      <c r="CSE24" s="1510">
        <v>41703</v>
      </c>
      <c r="CSF24" s="1504">
        <v>26862</v>
      </c>
      <c r="CSG24"/>
      <c r="CSH24" s="1503" t="s">
        <v>1502</v>
      </c>
      <c r="CSI24" s="1503" t="s">
        <v>1503</v>
      </c>
      <c r="CSJ24" s="1503" t="s">
        <v>1267</v>
      </c>
      <c r="CSK24" s="1503" t="s">
        <v>2157</v>
      </c>
      <c r="CSL24" s="1503" t="s">
        <v>1280</v>
      </c>
      <c r="CSM24" s="1510">
        <v>41703</v>
      </c>
      <c r="CSN24" s="1504">
        <v>26862</v>
      </c>
      <c r="CSO24"/>
      <c r="CSP24" s="1503" t="s">
        <v>1502</v>
      </c>
      <c r="CSQ24" s="1503" t="s">
        <v>1503</v>
      </c>
      <c r="CSR24" s="1503" t="s">
        <v>1267</v>
      </c>
      <c r="CSS24" s="1503" t="s">
        <v>2157</v>
      </c>
      <c r="CST24" s="1503" t="s">
        <v>1280</v>
      </c>
      <c r="CSU24" s="1510">
        <v>41703</v>
      </c>
      <c r="CSV24" s="1504">
        <v>26862</v>
      </c>
      <c r="CSW24"/>
      <c r="CSX24" s="1503" t="s">
        <v>1502</v>
      </c>
      <c r="CSY24" s="1503" t="s">
        <v>1503</v>
      </c>
      <c r="CSZ24" s="1503" t="s">
        <v>1267</v>
      </c>
      <c r="CTA24" s="1503" t="s">
        <v>2157</v>
      </c>
      <c r="CTB24" s="1503" t="s">
        <v>1280</v>
      </c>
      <c r="CTC24" s="1510">
        <v>41703</v>
      </c>
      <c r="CTD24" s="1504">
        <v>26862</v>
      </c>
      <c r="CTE24"/>
      <c r="CTF24" s="1503" t="s">
        <v>1502</v>
      </c>
      <c r="CTG24" s="1503" t="s">
        <v>1503</v>
      </c>
      <c r="CTH24" s="1503" t="s">
        <v>1267</v>
      </c>
      <c r="CTI24" s="1503" t="s">
        <v>2157</v>
      </c>
      <c r="CTJ24" s="1503" t="s">
        <v>1280</v>
      </c>
      <c r="CTK24" s="1510">
        <v>41703</v>
      </c>
      <c r="CTL24" s="1504">
        <v>26862</v>
      </c>
      <c r="CTM24"/>
      <c r="CTN24" s="1503" t="s">
        <v>1502</v>
      </c>
      <c r="CTO24" s="1503" t="s">
        <v>1503</v>
      </c>
      <c r="CTP24" s="1503" t="s">
        <v>1267</v>
      </c>
      <c r="CTQ24" s="1503" t="s">
        <v>2157</v>
      </c>
      <c r="CTR24" s="1503" t="s">
        <v>1280</v>
      </c>
      <c r="CTS24" s="1510">
        <v>41703</v>
      </c>
      <c r="CTT24" s="1504">
        <v>26862</v>
      </c>
      <c r="CTU24"/>
      <c r="CTV24" s="1503" t="s">
        <v>1502</v>
      </c>
      <c r="CTW24" s="1503" t="s">
        <v>1503</v>
      </c>
      <c r="CTX24" s="1503" t="s">
        <v>1267</v>
      </c>
      <c r="CTY24" s="1503" t="s">
        <v>2157</v>
      </c>
      <c r="CTZ24" s="1503" t="s">
        <v>1280</v>
      </c>
      <c r="CUA24" s="1510">
        <v>41703</v>
      </c>
      <c r="CUB24" s="1504">
        <v>26862</v>
      </c>
      <c r="CUC24"/>
      <c r="CUD24" s="1503" t="s">
        <v>1502</v>
      </c>
      <c r="CUE24" s="1503" t="s">
        <v>1503</v>
      </c>
      <c r="CUF24" s="1503" t="s">
        <v>1267</v>
      </c>
      <c r="CUG24" s="1503" t="s">
        <v>2157</v>
      </c>
      <c r="CUH24" s="1503" t="s">
        <v>1280</v>
      </c>
      <c r="CUI24" s="1510">
        <v>41703</v>
      </c>
      <c r="CUJ24" s="1504">
        <v>26862</v>
      </c>
      <c r="CUK24"/>
      <c r="CUL24" s="1503" t="s">
        <v>1502</v>
      </c>
      <c r="CUM24" s="1503" t="s">
        <v>1503</v>
      </c>
      <c r="CUN24" s="1503" t="s">
        <v>1267</v>
      </c>
      <c r="CUO24" s="1503" t="s">
        <v>2157</v>
      </c>
      <c r="CUP24" s="1503" t="s">
        <v>1280</v>
      </c>
      <c r="CUQ24" s="1510">
        <v>41703</v>
      </c>
      <c r="CUR24" s="1504">
        <v>26862</v>
      </c>
      <c r="CUS24"/>
      <c r="CUT24" s="1503" t="s">
        <v>1502</v>
      </c>
      <c r="CUU24" s="1503" t="s">
        <v>1503</v>
      </c>
      <c r="CUV24" s="1503" t="s">
        <v>1267</v>
      </c>
      <c r="CUW24" s="1503" t="s">
        <v>2157</v>
      </c>
      <c r="CUX24" s="1503" t="s">
        <v>1280</v>
      </c>
      <c r="CUY24" s="1510">
        <v>41703</v>
      </c>
      <c r="CUZ24" s="1504">
        <v>26862</v>
      </c>
      <c r="CVA24"/>
      <c r="CVB24" s="1503" t="s">
        <v>1502</v>
      </c>
      <c r="CVC24" s="1503" t="s">
        <v>1503</v>
      </c>
      <c r="CVD24" s="1503" t="s">
        <v>1267</v>
      </c>
      <c r="CVE24" s="1503" t="s">
        <v>2157</v>
      </c>
      <c r="CVF24" s="1503" t="s">
        <v>1280</v>
      </c>
      <c r="CVG24" s="1510">
        <v>41703</v>
      </c>
      <c r="CVH24" s="1504">
        <v>26862</v>
      </c>
      <c r="CVI24"/>
      <c r="CVJ24" s="1503" t="s">
        <v>1502</v>
      </c>
      <c r="CVK24" s="1503" t="s">
        <v>1503</v>
      </c>
      <c r="CVL24" s="1503" t="s">
        <v>1267</v>
      </c>
      <c r="CVM24" s="1503" t="s">
        <v>2157</v>
      </c>
      <c r="CVN24" s="1503" t="s">
        <v>1280</v>
      </c>
      <c r="CVO24" s="1510">
        <v>41703</v>
      </c>
      <c r="CVP24" s="1504">
        <v>26862</v>
      </c>
      <c r="CVQ24"/>
      <c r="CVR24" s="1503" t="s">
        <v>1502</v>
      </c>
      <c r="CVS24" s="1503" t="s">
        <v>1503</v>
      </c>
      <c r="CVT24" s="1503" t="s">
        <v>1267</v>
      </c>
      <c r="CVU24" s="1503" t="s">
        <v>2157</v>
      </c>
      <c r="CVV24" s="1503" t="s">
        <v>1280</v>
      </c>
      <c r="CVW24" s="1510">
        <v>41703</v>
      </c>
      <c r="CVX24" s="1504">
        <v>26862</v>
      </c>
      <c r="CVY24"/>
      <c r="CVZ24" s="1503" t="s">
        <v>1502</v>
      </c>
      <c r="CWA24" s="1503" t="s">
        <v>1503</v>
      </c>
      <c r="CWB24" s="1503" t="s">
        <v>1267</v>
      </c>
      <c r="CWC24" s="1503" t="s">
        <v>2157</v>
      </c>
      <c r="CWD24" s="1503" t="s">
        <v>1280</v>
      </c>
      <c r="CWE24" s="1510">
        <v>41703</v>
      </c>
      <c r="CWF24" s="1504">
        <v>26862</v>
      </c>
      <c r="CWG24"/>
      <c r="CWH24" s="1503" t="s">
        <v>1502</v>
      </c>
      <c r="CWI24" s="1503" t="s">
        <v>1503</v>
      </c>
      <c r="CWJ24" s="1503" t="s">
        <v>1267</v>
      </c>
      <c r="CWK24" s="1503" t="s">
        <v>2157</v>
      </c>
      <c r="CWL24" s="1503" t="s">
        <v>1280</v>
      </c>
      <c r="CWM24" s="1510">
        <v>41703</v>
      </c>
      <c r="CWN24" s="1504">
        <v>26862</v>
      </c>
      <c r="CWO24"/>
      <c r="CWP24" s="1503" t="s">
        <v>1502</v>
      </c>
      <c r="CWQ24" s="1503" t="s">
        <v>1503</v>
      </c>
      <c r="CWR24" s="1503" t="s">
        <v>1267</v>
      </c>
      <c r="CWS24" s="1503" t="s">
        <v>2157</v>
      </c>
      <c r="CWT24" s="1503" t="s">
        <v>1280</v>
      </c>
      <c r="CWU24" s="1510">
        <v>41703</v>
      </c>
      <c r="CWV24" s="1504">
        <v>26862</v>
      </c>
      <c r="CWW24"/>
      <c r="CWX24" s="1503" t="s">
        <v>1502</v>
      </c>
      <c r="CWY24" s="1503" t="s">
        <v>1503</v>
      </c>
      <c r="CWZ24" s="1503" t="s">
        <v>1267</v>
      </c>
      <c r="CXA24" s="1503" t="s">
        <v>2157</v>
      </c>
      <c r="CXB24" s="1503" t="s">
        <v>1280</v>
      </c>
      <c r="CXC24" s="1510">
        <v>41703</v>
      </c>
      <c r="CXD24" s="1504">
        <v>26862</v>
      </c>
      <c r="CXE24"/>
      <c r="CXF24" s="1503" t="s">
        <v>1502</v>
      </c>
      <c r="CXG24" s="1503" t="s">
        <v>1503</v>
      </c>
      <c r="CXH24" s="1503" t="s">
        <v>1267</v>
      </c>
      <c r="CXI24" s="1503" t="s">
        <v>2157</v>
      </c>
      <c r="CXJ24" s="1503" t="s">
        <v>1280</v>
      </c>
      <c r="CXK24" s="1510">
        <v>41703</v>
      </c>
      <c r="CXL24" s="1504">
        <v>26862</v>
      </c>
      <c r="CXM24"/>
      <c r="CXN24" s="1503" t="s">
        <v>1502</v>
      </c>
      <c r="CXO24" s="1503" t="s">
        <v>1503</v>
      </c>
      <c r="CXP24" s="1503" t="s">
        <v>1267</v>
      </c>
      <c r="CXQ24" s="1503" t="s">
        <v>2157</v>
      </c>
      <c r="CXR24" s="1503" t="s">
        <v>1280</v>
      </c>
      <c r="CXS24" s="1510">
        <v>41703</v>
      </c>
      <c r="CXT24" s="1504">
        <v>26862</v>
      </c>
      <c r="CXU24"/>
      <c r="CXV24" s="1503" t="s">
        <v>1502</v>
      </c>
      <c r="CXW24" s="1503" t="s">
        <v>1503</v>
      </c>
      <c r="CXX24" s="1503" t="s">
        <v>1267</v>
      </c>
      <c r="CXY24" s="1503" t="s">
        <v>2157</v>
      </c>
      <c r="CXZ24" s="1503" t="s">
        <v>1280</v>
      </c>
      <c r="CYA24" s="1510">
        <v>41703</v>
      </c>
      <c r="CYB24" s="1504">
        <v>26862</v>
      </c>
      <c r="CYC24"/>
      <c r="CYD24" s="1503" t="s">
        <v>1502</v>
      </c>
      <c r="CYE24" s="1503" t="s">
        <v>1503</v>
      </c>
      <c r="CYF24" s="1503" t="s">
        <v>1267</v>
      </c>
      <c r="CYG24" s="1503" t="s">
        <v>2157</v>
      </c>
      <c r="CYH24" s="1503" t="s">
        <v>1280</v>
      </c>
      <c r="CYI24" s="1510">
        <v>41703</v>
      </c>
      <c r="CYJ24" s="1504">
        <v>26862</v>
      </c>
      <c r="CYK24"/>
      <c r="CYL24" s="1503" t="s">
        <v>1502</v>
      </c>
      <c r="CYM24" s="1503" t="s">
        <v>1503</v>
      </c>
      <c r="CYN24" s="1503" t="s">
        <v>1267</v>
      </c>
      <c r="CYO24" s="1503" t="s">
        <v>2157</v>
      </c>
      <c r="CYP24" s="1503" t="s">
        <v>1280</v>
      </c>
      <c r="CYQ24" s="1510">
        <v>41703</v>
      </c>
      <c r="CYR24" s="1504">
        <v>26862</v>
      </c>
      <c r="CYS24"/>
      <c r="CYT24" s="1503" t="s">
        <v>1502</v>
      </c>
      <c r="CYU24" s="1503" t="s">
        <v>1503</v>
      </c>
      <c r="CYV24" s="1503" t="s">
        <v>1267</v>
      </c>
      <c r="CYW24" s="1503" t="s">
        <v>2157</v>
      </c>
      <c r="CYX24" s="1503" t="s">
        <v>1280</v>
      </c>
      <c r="CYY24" s="1510">
        <v>41703</v>
      </c>
      <c r="CYZ24" s="1504">
        <v>26862</v>
      </c>
      <c r="CZA24"/>
      <c r="CZB24" s="1503" t="s">
        <v>1502</v>
      </c>
      <c r="CZC24" s="1503" t="s">
        <v>1503</v>
      </c>
      <c r="CZD24" s="1503" t="s">
        <v>1267</v>
      </c>
      <c r="CZE24" s="1503" t="s">
        <v>2157</v>
      </c>
      <c r="CZF24" s="1503" t="s">
        <v>1280</v>
      </c>
      <c r="CZG24" s="1510">
        <v>41703</v>
      </c>
      <c r="CZH24" s="1504">
        <v>26862</v>
      </c>
      <c r="CZI24"/>
      <c r="CZJ24" s="1503" t="s">
        <v>1502</v>
      </c>
      <c r="CZK24" s="1503" t="s">
        <v>1503</v>
      </c>
      <c r="CZL24" s="1503" t="s">
        <v>1267</v>
      </c>
      <c r="CZM24" s="1503" t="s">
        <v>2157</v>
      </c>
      <c r="CZN24" s="1503" t="s">
        <v>1280</v>
      </c>
      <c r="CZO24" s="1510">
        <v>41703</v>
      </c>
      <c r="CZP24" s="1504">
        <v>26862</v>
      </c>
      <c r="CZQ24"/>
      <c r="CZR24" s="1503" t="s">
        <v>1502</v>
      </c>
      <c r="CZS24" s="1503" t="s">
        <v>1503</v>
      </c>
      <c r="CZT24" s="1503" t="s">
        <v>1267</v>
      </c>
      <c r="CZU24" s="1503" t="s">
        <v>2157</v>
      </c>
      <c r="CZV24" s="1503" t="s">
        <v>1280</v>
      </c>
      <c r="CZW24" s="1510">
        <v>41703</v>
      </c>
      <c r="CZX24" s="1504">
        <v>26862</v>
      </c>
      <c r="CZY24"/>
      <c r="CZZ24" s="1503" t="s">
        <v>1502</v>
      </c>
      <c r="DAA24" s="1503" t="s">
        <v>1503</v>
      </c>
      <c r="DAB24" s="1503" t="s">
        <v>1267</v>
      </c>
      <c r="DAC24" s="1503" t="s">
        <v>2157</v>
      </c>
      <c r="DAD24" s="1503" t="s">
        <v>1280</v>
      </c>
      <c r="DAE24" s="1510">
        <v>41703</v>
      </c>
      <c r="DAF24" s="1504">
        <v>26862</v>
      </c>
      <c r="DAG24"/>
      <c r="DAH24" s="1503" t="s">
        <v>1502</v>
      </c>
      <c r="DAI24" s="1503" t="s">
        <v>1503</v>
      </c>
      <c r="DAJ24" s="1503" t="s">
        <v>1267</v>
      </c>
      <c r="DAK24" s="1503" t="s">
        <v>2157</v>
      </c>
      <c r="DAL24" s="1503" t="s">
        <v>1280</v>
      </c>
      <c r="DAM24" s="1510">
        <v>41703</v>
      </c>
      <c r="DAN24" s="1504">
        <v>26862</v>
      </c>
      <c r="DAO24"/>
      <c r="DAP24" s="1503" t="s">
        <v>1502</v>
      </c>
      <c r="DAQ24" s="1503" t="s">
        <v>1503</v>
      </c>
      <c r="DAR24" s="1503" t="s">
        <v>1267</v>
      </c>
      <c r="DAS24" s="1503" t="s">
        <v>2157</v>
      </c>
      <c r="DAT24" s="1503" t="s">
        <v>1280</v>
      </c>
      <c r="DAU24" s="1510">
        <v>41703</v>
      </c>
      <c r="DAV24" s="1504">
        <v>26862</v>
      </c>
      <c r="DAW24"/>
      <c r="DAX24" s="1503" t="s">
        <v>1502</v>
      </c>
      <c r="DAY24" s="1503" t="s">
        <v>1503</v>
      </c>
      <c r="DAZ24" s="1503" t="s">
        <v>1267</v>
      </c>
      <c r="DBA24" s="1503" t="s">
        <v>2157</v>
      </c>
      <c r="DBB24" s="1503" t="s">
        <v>1280</v>
      </c>
      <c r="DBC24" s="1510">
        <v>41703</v>
      </c>
      <c r="DBD24" s="1504">
        <v>26862</v>
      </c>
      <c r="DBE24"/>
      <c r="DBF24" s="1503" t="s">
        <v>1502</v>
      </c>
      <c r="DBG24" s="1503" t="s">
        <v>1503</v>
      </c>
      <c r="DBH24" s="1503" t="s">
        <v>1267</v>
      </c>
      <c r="DBI24" s="1503" t="s">
        <v>2157</v>
      </c>
      <c r="DBJ24" s="1503" t="s">
        <v>1280</v>
      </c>
      <c r="DBK24" s="1510">
        <v>41703</v>
      </c>
      <c r="DBL24" s="1504">
        <v>26862</v>
      </c>
      <c r="DBM24"/>
      <c r="DBN24" s="1503" t="s">
        <v>1502</v>
      </c>
      <c r="DBO24" s="1503" t="s">
        <v>1503</v>
      </c>
      <c r="DBP24" s="1503" t="s">
        <v>1267</v>
      </c>
      <c r="DBQ24" s="1503" t="s">
        <v>2157</v>
      </c>
      <c r="DBR24" s="1503" t="s">
        <v>1280</v>
      </c>
      <c r="DBS24" s="1510">
        <v>41703</v>
      </c>
      <c r="DBT24" s="1504">
        <v>26862</v>
      </c>
      <c r="DBU24"/>
      <c r="DBV24" s="1503" t="s">
        <v>1502</v>
      </c>
      <c r="DBW24" s="1503" t="s">
        <v>1503</v>
      </c>
      <c r="DBX24" s="1503" t="s">
        <v>1267</v>
      </c>
      <c r="DBY24" s="1503" t="s">
        <v>2157</v>
      </c>
      <c r="DBZ24" s="1503" t="s">
        <v>1280</v>
      </c>
      <c r="DCA24" s="1510">
        <v>41703</v>
      </c>
      <c r="DCB24" s="1504">
        <v>26862</v>
      </c>
      <c r="DCC24"/>
      <c r="DCD24" s="1503" t="s">
        <v>1502</v>
      </c>
      <c r="DCE24" s="1503" t="s">
        <v>1503</v>
      </c>
      <c r="DCF24" s="1503" t="s">
        <v>1267</v>
      </c>
      <c r="DCG24" s="1503" t="s">
        <v>2157</v>
      </c>
      <c r="DCH24" s="1503" t="s">
        <v>1280</v>
      </c>
      <c r="DCI24" s="1510">
        <v>41703</v>
      </c>
      <c r="DCJ24" s="1504">
        <v>26862</v>
      </c>
      <c r="DCK24"/>
      <c r="DCL24" s="1503" t="s">
        <v>1502</v>
      </c>
      <c r="DCM24" s="1503" t="s">
        <v>1503</v>
      </c>
      <c r="DCN24" s="1503" t="s">
        <v>1267</v>
      </c>
      <c r="DCO24" s="1503" t="s">
        <v>2157</v>
      </c>
      <c r="DCP24" s="1503" t="s">
        <v>1280</v>
      </c>
      <c r="DCQ24" s="1510">
        <v>41703</v>
      </c>
      <c r="DCR24" s="1504">
        <v>26862</v>
      </c>
      <c r="DCS24"/>
      <c r="DCT24" s="1503" t="s">
        <v>1502</v>
      </c>
      <c r="DCU24" s="1503" t="s">
        <v>1503</v>
      </c>
      <c r="DCV24" s="1503" t="s">
        <v>1267</v>
      </c>
      <c r="DCW24" s="1503" t="s">
        <v>2157</v>
      </c>
      <c r="DCX24" s="1503" t="s">
        <v>1280</v>
      </c>
      <c r="DCY24" s="1510">
        <v>41703</v>
      </c>
      <c r="DCZ24" s="1504">
        <v>26862</v>
      </c>
      <c r="DDA24"/>
      <c r="DDB24" s="1503" t="s">
        <v>1502</v>
      </c>
      <c r="DDC24" s="1503" t="s">
        <v>1503</v>
      </c>
      <c r="DDD24" s="1503" t="s">
        <v>1267</v>
      </c>
      <c r="DDE24" s="1503" t="s">
        <v>2157</v>
      </c>
      <c r="DDF24" s="1503" t="s">
        <v>1280</v>
      </c>
      <c r="DDG24" s="1510">
        <v>41703</v>
      </c>
      <c r="DDH24" s="1504">
        <v>26862</v>
      </c>
      <c r="DDI24"/>
      <c r="DDJ24" s="1503" t="s">
        <v>1502</v>
      </c>
      <c r="DDK24" s="1503" t="s">
        <v>1503</v>
      </c>
      <c r="DDL24" s="1503" t="s">
        <v>1267</v>
      </c>
      <c r="DDM24" s="1503" t="s">
        <v>2157</v>
      </c>
      <c r="DDN24" s="1503" t="s">
        <v>1280</v>
      </c>
      <c r="DDO24" s="1510">
        <v>41703</v>
      </c>
      <c r="DDP24" s="1504">
        <v>26862</v>
      </c>
      <c r="DDQ24"/>
      <c r="DDR24" s="1503" t="s">
        <v>1502</v>
      </c>
      <c r="DDS24" s="1503" t="s">
        <v>1503</v>
      </c>
      <c r="DDT24" s="1503" t="s">
        <v>1267</v>
      </c>
      <c r="DDU24" s="1503" t="s">
        <v>2157</v>
      </c>
      <c r="DDV24" s="1503" t="s">
        <v>1280</v>
      </c>
      <c r="DDW24" s="1510">
        <v>41703</v>
      </c>
      <c r="DDX24" s="1504">
        <v>26862</v>
      </c>
      <c r="DDY24"/>
      <c r="DDZ24" s="1503" t="s">
        <v>1502</v>
      </c>
      <c r="DEA24" s="1503" t="s">
        <v>1503</v>
      </c>
      <c r="DEB24" s="1503" t="s">
        <v>1267</v>
      </c>
      <c r="DEC24" s="1503" t="s">
        <v>2157</v>
      </c>
      <c r="DED24" s="1503" t="s">
        <v>1280</v>
      </c>
      <c r="DEE24" s="1510">
        <v>41703</v>
      </c>
      <c r="DEF24" s="1504">
        <v>26862</v>
      </c>
      <c r="DEG24"/>
      <c r="DEH24" s="1503" t="s">
        <v>1502</v>
      </c>
      <c r="DEI24" s="1503" t="s">
        <v>1503</v>
      </c>
      <c r="DEJ24" s="1503" t="s">
        <v>1267</v>
      </c>
      <c r="DEK24" s="1503" t="s">
        <v>2157</v>
      </c>
      <c r="DEL24" s="1503" t="s">
        <v>1280</v>
      </c>
      <c r="DEM24" s="1510">
        <v>41703</v>
      </c>
      <c r="DEN24" s="1504">
        <v>26862</v>
      </c>
      <c r="DEO24"/>
      <c r="DEP24" s="1503" t="s">
        <v>1502</v>
      </c>
      <c r="DEQ24" s="1503" t="s">
        <v>1503</v>
      </c>
      <c r="DER24" s="1503" t="s">
        <v>1267</v>
      </c>
      <c r="DES24" s="1503" t="s">
        <v>2157</v>
      </c>
      <c r="DET24" s="1503" t="s">
        <v>1280</v>
      </c>
      <c r="DEU24" s="1510">
        <v>41703</v>
      </c>
      <c r="DEV24" s="1504">
        <v>26862</v>
      </c>
      <c r="DEW24"/>
      <c r="DEX24" s="1503" t="s">
        <v>1502</v>
      </c>
      <c r="DEY24" s="1503" t="s">
        <v>1503</v>
      </c>
      <c r="DEZ24" s="1503" t="s">
        <v>1267</v>
      </c>
      <c r="DFA24" s="1503" t="s">
        <v>2157</v>
      </c>
      <c r="DFB24" s="1503" t="s">
        <v>1280</v>
      </c>
      <c r="DFC24" s="1510">
        <v>41703</v>
      </c>
      <c r="DFD24" s="1504">
        <v>26862</v>
      </c>
      <c r="DFE24"/>
      <c r="DFF24" s="1503" t="s">
        <v>1502</v>
      </c>
      <c r="DFG24" s="1503" t="s">
        <v>1503</v>
      </c>
      <c r="DFH24" s="1503" t="s">
        <v>1267</v>
      </c>
      <c r="DFI24" s="1503" t="s">
        <v>2157</v>
      </c>
      <c r="DFJ24" s="1503" t="s">
        <v>1280</v>
      </c>
      <c r="DFK24" s="1510">
        <v>41703</v>
      </c>
      <c r="DFL24" s="1504">
        <v>26862</v>
      </c>
      <c r="DFM24"/>
      <c r="DFN24" s="1503" t="s">
        <v>1502</v>
      </c>
      <c r="DFO24" s="1503" t="s">
        <v>1503</v>
      </c>
      <c r="DFP24" s="1503" t="s">
        <v>1267</v>
      </c>
      <c r="DFQ24" s="1503" t="s">
        <v>2157</v>
      </c>
      <c r="DFR24" s="1503" t="s">
        <v>1280</v>
      </c>
      <c r="DFS24" s="1510">
        <v>41703</v>
      </c>
      <c r="DFT24" s="1504">
        <v>26862</v>
      </c>
      <c r="DFU24"/>
      <c r="DFV24" s="1503" t="s">
        <v>1502</v>
      </c>
      <c r="DFW24" s="1503" t="s">
        <v>1503</v>
      </c>
      <c r="DFX24" s="1503" t="s">
        <v>1267</v>
      </c>
      <c r="DFY24" s="1503" t="s">
        <v>2157</v>
      </c>
      <c r="DFZ24" s="1503" t="s">
        <v>1280</v>
      </c>
      <c r="DGA24" s="1510">
        <v>41703</v>
      </c>
      <c r="DGB24" s="1504">
        <v>26862</v>
      </c>
      <c r="DGC24"/>
      <c r="DGD24" s="1503" t="s">
        <v>1502</v>
      </c>
      <c r="DGE24" s="1503" t="s">
        <v>1503</v>
      </c>
      <c r="DGF24" s="1503" t="s">
        <v>1267</v>
      </c>
      <c r="DGG24" s="1503" t="s">
        <v>2157</v>
      </c>
      <c r="DGH24" s="1503" t="s">
        <v>1280</v>
      </c>
      <c r="DGI24" s="1510">
        <v>41703</v>
      </c>
      <c r="DGJ24" s="1504">
        <v>26862</v>
      </c>
      <c r="DGK24"/>
      <c r="DGL24" s="1503" t="s">
        <v>1502</v>
      </c>
      <c r="DGM24" s="1503" t="s">
        <v>1503</v>
      </c>
      <c r="DGN24" s="1503" t="s">
        <v>1267</v>
      </c>
      <c r="DGO24" s="1503" t="s">
        <v>2157</v>
      </c>
      <c r="DGP24" s="1503" t="s">
        <v>1280</v>
      </c>
      <c r="DGQ24" s="1510">
        <v>41703</v>
      </c>
      <c r="DGR24" s="1504">
        <v>26862</v>
      </c>
      <c r="DGS24"/>
      <c r="DGT24" s="1503" t="s">
        <v>1502</v>
      </c>
      <c r="DGU24" s="1503" t="s">
        <v>1503</v>
      </c>
      <c r="DGV24" s="1503" t="s">
        <v>1267</v>
      </c>
      <c r="DGW24" s="1503" t="s">
        <v>2157</v>
      </c>
      <c r="DGX24" s="1503" t="s">
        <v>1280</v>
      </c>
      <c r="DGY24" s="1510">
        <v>41703</v>
      </c>
      <c r="DGZ24" s="1504">
        <v>26862</v>
      </c>
      <c r="DHA24"/>
      <c r="DHB24" s="1503" t="s">
        <v>1502</v>
      </c>
      <c r="DHC24" s="1503" t="s">
        <v>1503</v>
      </c>
      <c r="DHD24" s="1503" t="s">
        <v>1267</v>
      </c>
      <c r="DHE24" s="1503" t="s">
        <v>2157</v>
      </c>
      <c r="DHF24" s="1503" t="s">
        <v>1280</v>
      </c>
      <c r="DHG24" s="1510">
        <v>41703</v>
      </c>
      <c r="DHH24" s="1504">
        <v>26862</v>
      </c>
      <c r="DHI24"/>
      <c r="DHJ24" s="1503" t="s">
        <v>1502</v>
      </c>
      <c r="DHK24" s="1503" t="s">
        <v>1503</v>
      </c>
      <c r="DHL24" s="1503" t="s">
        <v>1267</v>
      </c>
      <c r="DHM24" s="1503" t="s">
        <v>2157</v>
      </c>
      <c r="DHN24" s="1503" t="s">
        <v>1280</v>
      </c>
      <c r="DHO24" s="1510">
        <v>41703</v>
      </c>
      <c r="DHP24" s="1504">
        <v>26862</v>
      </c>
      <c r="DHQ24"/>
      <c r="DHR24" s="1503" t="s">
        <v>1502</v>
      </c>
      <c r="DHS24" s="1503" t="s">
        <v>1503</v>
      </c>
      <c r="DHT24" s="1503" t="s">
        <v>1267</v>
      </c>
      <c r="DHU24" s="1503" t="s">
        <v>2157</v>
      </c>
      <c r="DHV24" s="1503" t="s">
        <v>1280</v>
      </c>
      <c r="DHW24" s="1510">
        <v>41703</v>
      </c>
      <c r="DHX24" s="1504">
        <v>26862</v>
      </c>
      <c r="DHY24"/>
      <c r="DHZ24" s="1503" t="s">
        <v>1502</v>
      </c>
      <c r="DIA24" s="1503" t="s">
        <v>1503</v>
      </c>
      <c r="DIB24" s="1503" t="s">
        <v>1267</v>
      </c>
      <c r="DIC24" s="1503" t="s">
        <v>2157</v>
      </c>
      <c r="DID24" s="1503" t="s">
        <v>1280</v>
      </c>
      <c r="DIE24" s="1510">
        <v>41703</v>
      </c>
      <c r="DIF24" s="1504">
        <v>26862</v>
      </c>
      <c r="DIG24"/>
      <c r="DIH24" s="1503" t="s">
        <v>1502</v>
      </c>
      <c r="DII24" s="1503" t="s">
        <v>1503</v>
      </c>
      <c r="DIJ24" s="1503" t="s">
        <v>1267</v>
      </c>
      <c r="DIK24" s="1503" t="s">
        <v>2157</v>
      </c>
      <c r="DIL24" s="1503" t="s">
        <v>1280</v>
      </c>
      <c r="DIM24" s="1510">
        <v>41703</v>
      </c>
      <c r="DIN24" s="1504">
        <v>26862</v>
      </c>
      <c r="DIO24"/>
      <c r="DIP24" s="1503" t="s">
        <v>1502</v>
      </c>
      <c r="DIQ24" s="1503" t="s">
        <v>1503</v>
      </c>
      <c r="DIR24" s="1503" t="s">
        <v>1267</v>
      </c>
      <c r="DIS24" s="1503" t="s">
        <v>2157</v>
      </c>
      <c r="DIT24" s="1503" t="s">
        <v>1280</v>
      </c>
      <c r="DIU24" s="1510">
        <v>41703</v>
      </c>
      <c r="DIV24" s="1504">
        <v>26862</v>
      </c>
      <c r="DIW24"/>
      <c r="DIX24" s="1503" t="s">
        <v>1502</v>
      </c>
      <c r="DIY24" s="1503" t="s">
        <v>1503</v>
      </c>
      <c r="DIZ24" s="1503" t="s">
        <v>1267</v>
      </c>
      <c r="DJA24" s="1503" t="s">
        <v>2157</v>
      </c>
      <c r="DJB24" s="1503" t="s">
        <v>1280</v>
      </c>
      <c r="DJC24" s="1510">
        <v>41703</v>
      </c>
      <c r="DJD24" s="1504">
        <v>26862</v>
      </c>
      <c r="DJE24"/>
      <c r="DJF24" s="1503" t="s">
        <v>1502</v>
      </c>
      <c r="DJG24" s="1503" t="s">
        <v>1503</v>
      </c>
      <c r="DJH24" s="1503" t="s">
        <v>1267</v>
      </c>
      <c r="DJI24" s="1503" t="s">
        <v>2157</v>
      </c>
      <c r="DJJ24" s="1503" t="s">
        <v>1280</v>
      </c>
      <c r="DJK24" s="1510">
        <v>41703</v>
      </c>
      <c r="DJL24" s="1504">
        <v>26862</v>
      </c>
      <c r="DJM24"/>
      <c r="DJN24" s="1503" t="s">
        <v>1502</v>
      </c>
      <c r="DJO24" s="1503" t="s">
        <v>1503</v>
      </c>
      <c r="DJP24" s="1503" t="s">
        <v>1267</v>
      </c>
      <c r="DJQ24" s="1503" t="s">
        <v>2157</v>
      </c>
      <c r="DJR24" s="1503" t="s">
        <v>1280</v>
      </c>
      <c r="DJS24" s="1510">
        <v>41703</v>
      </c>
      <c r="DJT24" s="1504">
        <v>26862</v>
      </c>
      <c r="DJU24"/>
      <c r="DJV24" s="1503" t="s">
        <v>1502</v>
      </c>
      <c r="DJW24" s="1503" t="s">
        <v>1503</v>
      </c>
      <c r="DJX24" s="1503" t="s">
        <v>1267</v>
      </c>
      <c r="DJY24" s="1503" t="s">
        <v>2157</v>
      </c>
      <c r="DJZ24" s="1503" t="s">
        <v>1280</v>
      </c>
      <c r="DKA24" s="1510">
        <v>41703</v>
      </c>
      <c r="DKB24" s="1504">
        <v>26862</v>
      </c>
      <c r="DKC24"/>
      <c r="DKD24" s="1503" t="s">
        <v>1502</v>
      </c>
      <c r="DKE24" s="1503" t="s">
        <v>1503</v>
      </c>
      <c r="DKF24" s="1503" t="s">
        <v>1267</v>
      </c>
      <c r="DKG24" s="1503" t="s">
        <v>2157</v>
      </c>
      <c r="DKH24" s="1503" t="s">
        <v>1280</v>
      </c>
      <c r="DKI24" s="1510">
        <v>41703</v>
      </c>
      <c r="DKJ24" s="1504">
        <v>26862</v>
      </c>
      <c r="DKK24"/>
      <c r="DKL24" s="1503" t="s">
        <v>1502</v>
      </c>
      <c r="DKM24" s="1503" t="s">
        <v>1503</v>
      </c>
      <c r="DKN24" s="1503" t="s">
        <v>1267</v>
      </c>
      <c r="DKO24" s="1503" t="s">
        <v>2157</v>
      </c>
      <c r="DKP24" s="1503" t="s">
        <v>1280</v>
      </c>
      <c r="DKQ24" s="1510">
        <v>41703</v>
      </c>
      <c r="DKR24" s="1504">
        <v>26862</v>
      </c>
      <c r="DKS24"/>
      <c r="DKT24" s="1503" t="s">
        <v>1502</v>
      </c>
      <c r="DKU24" s="1503" t="s">
        <v>1503</v>
      </c>
      <c r="DKV24" s="1503" t="s">
        <v>1267</v>
      </c>
      <c r="DKW24" s="1503" t="s">
        <v>2157</v>
      </c>
      <c r="DKX24" s="1503" t="s">
        <v>1280</v>
      </c>
      <c r="DKY24" s="1510">
        <v>41703</v>
      </c>
      <c r="DKZ24" s="1504">
        <v>26862</v>
      </c>
      <c r="DLA24"/>
      <c r="DLB24" s="1503" t="s">
        <v>1502</v>
      </c>
      <c r="DLC24" s="1503" t="s">
        <v>1503</v>
      </c>
      <c r="DLD24" s="1503" t="s">
        <v>1267</v>
      </c>
      <c r="DLE24" s="1503" t="s">
        <v>2157</v>
      </c>
      <c r="DLF24" s="1503" t="s">
        <v>1280</v>
      </c>
      <c r="DLG24" s="1510">
        <v>41703</v>
      </c>
      <c r="DLH24" s="1504">
        <v>26862</v>
      </c>
      <c r="DLI24"/>
      <c r="DLJ24" s="1503" t="s">
        <v>1502</v>
      </c>
      <c r="DLK24" s="1503" t="s">
        <v>1503</v>
      </c>
      <c r="DLL24" s="1503" t="s">
        <v>1267</v>
      </c>
      <c r="DLM24" s="1503" t="s">
        <v>2157</v>
      </c>
      <c r="DLN24" s="1503" t="s">
        <v>1280</v>
      </c>
      <c r="DLO24" s="1510">
        <v>41703</v>
      </c>
      <c r="DLP24" s="1504">
        <v>26862</v>
      </c>
      <c r="DLQ24"/>
      <c r="DLR24" s="1503" t="s">
        <v>1502</v>
      </c>
      <c r="DLS24" s="1503" t="s">
        <v>1503</v>
      </c>
      <c r="DLT24" s="1503" t="s">
        <v>1267</v>
      </c>
      <c r="DLU24" s="1503" t="s">
        <v>2157</v>
      </c>
      <c r="DLV24" s="1503" t="s">
        <v>1280</v>
      </c>
      <c r="DLW24" s="1510">
        <v>41703</v>
      </c>
      <c r="DLX24" s="1504">
        <v>26862</v>
      </c>
      <c r="DLY24"/>
      <c r="DLZ24" s="1503" t="s">
        <v>1502</v>
      </c>
      <c r="DMA24" s="1503" t="s">
        <v>1503</v>
      </c>
      <c r="DMB24" s="1503" t="s">
        <v>1267</v>
      </c>
      <c r="DMC24" s="1503" t="s">
        <v>2157</v>
      </c>
      <c r="DMD24" s="1503" t="s">
        <v>1280</v>
      </c>
      <c r="DME24" s="1510">
        <v>41703</v>
      </c>
      <c r="DMF24" s="1504">
        <v>26862</v>
      </c>
      <c r="DMG24"/>
      <c r="DMH24" s="1503" t="s">
        <v>1502</v>
      </c>
      <c r="DMI24" s="1503" t="s">
        <v>1503</v>
      </c>
      <c r="DMJ24" s="1503" t="s">
        <v>1267</v>
      </c>
      <c r="DMK24" s="1503" t="s">
        <v>2157</v>
      </c>
      <c r="DML24" s="1503" t="s">
        <v>1280</v>
      </c>
      <c r="DMM24" s="1510">
        <v>41703</v>
      </c>
      <c r="DMN24" s="1504">
        <v>26862</v>
      </c>
      <c r="DMO24"/>
      <c r="DMP24" s="1503" t="s">
        <v>1502</v>
      </c>
      <c r="DMQ24" s="1503" t="s">
        <v>1503</v>
      </c>
      <c r="DMR24" s="1503" t="s">
        <v>1267</v>
      </c>
      <c r="DMS24" s="1503" t="s">
        <v>2157</v>
      </c>
      <c r="DMT24" s="1503" t="s">
        <v>1280</v>
      </c>
      <c r="DMU24" s="1510">
        <v>41703</v>
      </c>
      <c r="DMV24" s="1504">
        <v>26862</v>
      </c>
      <c r="DMW24"/>
      <c r="DMX24" s="1503" t="s">
        <v>1502</v>
      </c>
      <c r="DMY24" s="1503" t="s">
        <v>1503</v>
      </c>
      <c r="DMZ24" s="1503" t="s">
        <v>1267</v>
      </c>
      <c r="DNA24" s="1503" t="s">
        <v>2157</v>
      </c>
      <c r="DNB24" s="1503" t="s">
        <v>1280</v>
      </c>
      <c r="DNC24" s="1510">
        <v>41703</v>
      </c>
      <c r="DND24" s="1504">
        <v>26862</v>
      </c>
      <c r="DNE24"/>
      <c r="DNF24" s="1503" t="s">
        <v>1502</v>
      </c>
      <c r="DNG24" s="1503" t="s">
        <v>1503</v>
      </c>
      <c r="DNH24" s="1503" t="s">
        <v>1267</v>
      </c>
      <c r="DNI24" s="1503" t="s">
        <v>2157</v>
      </c>
      <c r="DNJ24" s="1503" t="s">
        <v>1280</v>
      </c>
      <c r="DNK24" s="1510">
        <v>41703</v>
      </c>
      <c r="DNL24" s="1504">
        <v>26862</v>
      </c>
      <c r="DNM24"/>
      <c r="DNN24" s="1503" t="s">
        <v>1502</v>
      </c>
      <c r="DNO24" s="1503" t="s">
        <v>1503</v>
      </c>
      <c r="DNP24" s="1503" t="s">
        <v>1267</v>
      </c>
      <c r="DNQ24" s="1503" t="s">
        <v>2157</v>
      </c>
      <c r="DNR24" s="1503" t="s">
        <v>1280</v>
      </c>
      <c r="DNS24" s="1510">
        <v>41703</v>
      </c>
      <c r="DNT24" s="1504">
        <v>26862</v>
      </c>
      <c r="DNU24"/>
      <c r="DNV24" s="1503" t="s">
        <v>1502</v>
      </c>
      <c r="DNW24" s="1503" t="s">
        <v>1503</v>
      </c>
      <c r="DNX24" s="1503" t="s">
        <v>1267</v>
      </c>
      <c r="DNY24" s="1503" t="s">
        <v>2157</v>
      </c>
      <c r="DNZ24" s="1503" t="s">
        <v>1280</v>
      </c>
      <c r="DOA24" s="1510">
        <v>41703</v>
      </c>
      <c r="DOB24" s="1504">
        <v>26862</v>
      </c>
      <c r="DOC24"/>
      <c r="DOD24" s="1503" t="s">
        <v>1502</v>
      </c>
      <c r="DOE24" s="1503" t="s">
        <v>1503</v>
      </c>
      <c r="DOF24" s="1503" t="s">
        <v>1267</v>
      </c>
      <c r="DOG24" s="1503" t="s">
        <v>2157</v>
      </c>
      <c r="DOH24" s="1503" t="s">
        <v>1280</v>
      </c>
      <c r="DOI24" s="1510">
        <v>41703</v>
      </c>
      <c r="DOJ24" s="1504">
        <v>26862</v>
      </c>
      <c r="DOK24"/>
      <c r="DOL24" s="1503" t="s">
        <v>1502</v>
      </c>
      <c r="DOM24" s="1503" t="s">
        <v>1503</v>
      </c>
      <c r="DON24" s="1503" t="s">
        <v>1267</v>
      </c>
      <c r="DOO24" s="1503" t="s">
        <v>2157</v>
      </c>
      <c r="DOP24" s="1503" t="s">
        <v>1280</v>
      </c>
      <c r="DOQ24" s="1510">
        <v>41703</v>
      </c>
      <c r="DOR24" s="1504">
        <v>26862</v>
      </c>
      <c r="DOS24"/>
      <c r="DOT24" s="1503" t="s">
        <v>1502</v>
      </c>
      <c r="DOU24" s="1503" t="s">
        <v>1503</v>
      </c>
      <c r="DOV24" s="1503" t="s">
        <v>1267</v>
      </c>
      <c r="DOW24" s="1503" t="s">
        <v>2157</v>
      </c>
      <c r="DOX24" s="1503" t="s">
        <v>1280</v>
      </c>
      <c r="DOY24" s="1510">
        <v>41703</v>
      </c>
      <c r="DOZ24" s="1504">
        <v>26862</v>
      </c>
      <c r="DPA24"/>
      <c r="DPB24" s="1503" t="s">
        <v>1502</v>
      </c>
      <c r="DPC24" s="1503" t="s">
        <v>1503</v>
      </c>
      <c r="DPD24" s="1503" t="s">
        <v>1267</v>
      </c>
      <c r="DPE24" s="1503" t="s">
        <v>2157</v>
      </c>
      <c r="DPF24" s="1503" t="s">
        <v>1280</v>
      </c>
      <c r="DPG24" s="1510">
        <v>41703</v>
      </c>
      <c r="DPH24" s="1504">
        <v>26862</v>
      </c>
      <c r="DPI24"/>
      <c r="DPJ24" s="1503" t="s">
        <v>1502</v>
      </c>
      <c r="DPK24" s="1503" t="s">
        <v>1503</v>
      </c>
      <c r="DPL24" s="1503" t="s">
        <v>1267</v>
      </c>
      <c r="DPM24" s="1503" t="s">
        <v>2157</v>
      </c>
      <c r="DPN24" s="1503" t="s">
        <v>1280</v>
      </c>
      <c r="DPO24" s="1510">
        <v>41703</v>
      </c>
      <c r="DPP24" s="1504">
        <v>26862</v>
      </c>
      <c r="DPQ24"/>
      <c r="DPR24" s="1503" t="s">
        <v>1502</v>
      </c>
      <c r="DPS24" s="1503" t="s">
        <v>1503</v>
      </c>
      <c r="DPT24" s="1503" t="s">
        <v>1267</v>
      </c>
      <c r="DPU24" s="1503" t="s">
        <v>2157</v>
      </c>
      <c r="DPV24" s="1503" t="s">
        <v>1280</v>
      </c>
      <c r="DPW24" s="1510">
        <v>41703</v>
      </c>
      <c r="DPX24" s="1504">
        <v>26862</v>
      </c>
      <c r="DPY24"/>
      <c r="DPZ24" s="1503" t="s">
        <v>1502</v>
      </c>
      <c r="DQA24" s="1503" t="s">
        <v>1503</v>
      </c>
      <c r="DQB24" s="1503" t="s">
        <v>1267</v>
      </c>
      <c r="DQC24" s="1503" t="s">
        <v>2157</v>
      </c>
      <c r="DQD24" s="1503" t="s">
        <v>1280</v>
      </c>
      <c r="DQE24" s="1510">
        <v>41703</v>
      </c>
      <c r="DQF24" s="1504">
        <v>26862</v>
      </c>
      <c r="DQG24"/>
      <c r="DQH24" s="1503" t="s">
        <v>1502</v>
      </c>
      <c r="DQI24" s="1503" t="s">
        <v>1503</v>
      </c>
      <c r="DQJ24" s="1503" t="s">
        <v>1267</v>
      </c>
      <c r="DQK24" s="1503" t="s">
        <v>2157</v>
      </c>
      <c r="DQL24" s="1503" t="s">
        <v>1280</v>
      </c>
      <c r="DQM24" s="1510">
        <v>41703</v>
      </c>
      <c r="DQN24" s="1504">
        <v>26862</v>
      </c>
      <c r="DQO24"/>
      <c r="DQP24" s="1503" t="s">
        <v>1502</v>
      </c>
      <c r="DQQ24" s="1503" t="s">
        <v>1503</v>
      </c>
      <c r="DQR24" s="1503" t="s">
        <v>1267</v>
      </c>
      <c r="DQS24" s="1503" t="s">
        <v>2157</v>
      </c>
      <c r="DQT24" s="1503" t="s">
        <v>1280</v>
      </c>
      <c r="DQU24" s="1510">
        <v>41703</v>
      </c>
      <c r="DQV24" s="1504">
        <v>26862</v>
      </c>
      <c r="DQW24"/>
      <c r="DQX24" s="1503" t="s">
        <v>1502</v>
      </c>
      <c r="DQY24" s="1503" t="s">
        <v>1503</v>
      </c>
      <c r="DQZ24" s="1503" t="s">
        <v>1267</v>
      </c>
      <c r="DRA24" s="1503" t="s">
        <v>2157</v>
      </c>
      <c r="DRB24" s="1503" t="s">
        <v>1280</v>
      </c>
      <c r="DRC24" s="1510">
        <v>41703</v>
      </c>
      <c r="DRD24" s="1504">
        <v>26862</v>
      </c>
      <c r="DRE24"/>
      <c r="DRF24" s="1503" t="s">
        <v>1502</v>
      </c>
      <c r="DRG24" s="1503" t="s">
        <v>1503</v>
      </c>
      <c r="DRH24" s="1503" t="s">
        <v>1267</v>
      </c>
      <c r="DRI24" s="1503" t="s">
        <v>2157</v>
      </c>
      <c r="DRJ24" s="1503" t="s">
        <v>1280</v>
      </c>
      <c r="DRK24" s="1510">
        <v>41703</v>
      </c>
      <c r="DRL24" s="1504">
        <v>26862</v>
      </c>
      <c r="DRM24"/>
      <c r="DRN24" s="1503" t="s">
        <v>1502</v>
      </c>
      <c r="DRO24" s="1503" t="s">
        <v>1503</v>
      </c>
      <c r="DRP24" s="1503" t="s">
        <v>1267</v>
      </c>
      <c r="DRQ24" s="1503" t="s">
        <v>2157</v>
      </c>
      <c r="DRR24" s="1503" t="s">
        <v>1280</v>
      </c>
      <c r="DRS24" s="1510">
        <v>41703</v>
      </c>
      <c r="DRT24" s="1504">
        <v>26862</v>
      </c>
      <c r="DRU24"/>
      <c r="DRV24" s="1503" t="s">
        <v>1502</v>
      </c>
      <c r="DRW24" s="1503" t="s">
        <v>1503</v>
      </c>
      <c r="DRX24" s="1503" t="s">
        <v>1267</v>
      </c>
      <c r="DRY24" s="1503" t="s">
        <v>2157</v>
      </c>
      <c r="DRZ24" s="1503" t="s">
        <v>1280</v>
      </c>
      <c r="DSA24" s="1510">
        <v>41703</v>
      </c>
      <c r="DSB24" s="1504">
        <v>26862</v>
      </c>
      <c r="DSC24"/>
      <c r="DSD24" s="1503" t="s">
        <v>1502</v>
      </c>
      <c r="DSE24" s="1503" t="s">
        <v>1503</v>
      </c>
      <c r="DSF24" s="1503" t="s">
        <v>1267</v>
      </c>
      <c r="DSG24" s="1503" t="s">
        <v>2157</v>
      </c>
      <c r="DSH24" s="1503" t="s">
        <v>1280</v>
      </c>
      <c r="DSI24" s="1510">
        <v>41703</v>
      </c>
      <c r="DSJ24" s="1504">
        <v>26862</v>
      </c>
      <c r="DSK24"/>
      <c r="DSL24" s="1503" t="s">
        <v>1502</v>
      </c>
      <c r="DSM24" s="1503" t="s">
        <v>1503</v>
      </c>
      <c r="DSN24" s="1503" t="s">
        <v>1267</v>
      </c>
      <c r="DSO24" s="1503" t="s">
        <v>2157</v>
      </c>
      <c r="DSP24" s="1503" t="s">
        <v>1280</v>
      </c>
      <c r="DSQ24" s="1510">
        <v>41703</v>
      </c>
      <c r="DSR24" s="1504">
        <v>26862</v>
      </c>
      <c r="DSS24"/>
      <c r="DST24" s="1503" t="s">
        <v>1502</v>
      </c>
      <c r="DSU24" s="1503" t="s">
        <v>1503</v>
      </c>
      <c r="DSV24" s="1503" t="s">
        <v>1267</v>
      </c>
      <c r="DSW24" s="1503" t="s">
        <v>2157</v>
      </c>
      <c r="DSX24" s="1503" t="s">
        <v>1280</v>
      </c>
      <c r="DSY24" s="1510">
        <v>41703</v>
      </c>
      <c r="DSZ24" s="1504">
        <v>26862</v>
      </c>
      <c r="DTA24"/>
      <c r="DTB24" s="1503" t="s">
        <v>1502</v>
      </c>
      <c r="DTC24" s="1503" t="s">
        <v>1503</v>
      </c>
      <c r="DTD24" s="1503" t="s">
        <v>1267</v>
      </c>
      <c r="DTE24" s="1503" t="s">
        <v>2157</v>
      </c>
      <c r="DTF24" s="1503" t="s">
        <v>1280</v>
      </c>
      <c r="DTG24" s="1510">
        <v>41703</v>
      </c>
      <c r="DTH24" s="1504">
        <v>26862</v>
      </c>
      <c r="DTI24"/>
      <c r="DTJ24" s="1503" t="s">
        <v>1502</v>
      </c>
      <c r="DTK24" s="1503" t="s">
        <v>1503</v>
      </c>
      <c r="DTL24" s="1503" t="s">
        <v>1267</v>
      </c>
      <c r="DTM24" s="1503" t="s">
        <v>2157</v>
      </c>
      <c r="DTN24" s="1503" t="s">
        <v>1280</v>
      </c>
      <c r="DTO24" s="1510">
        <v>41703</v>
      </c>
      <c r="DTP24" s="1504">
        <v>26862</v>
      </c>
      <c r="DTQ24"/>
      <c r="DTR24" s="1503" t="s">
        <v>1502</v>
      </c>
      <c r="DTS24" s="1503" t="s">
        <v>1503</v>
      </c>
      <c r="DTT24" s="1503" t="s">
        <v>1267</v>
      </c>
      <c r="DTU24" s="1503" t="s">
        <v>2157</v>
      </c>
      <c r="DTV24" s="1503" t="s">
        <v>1280</v>
      </c>
      <c r="DTW24" s="1510">
        <v>41703</v>
      </c>
      <c r="DTX24" s="1504">
        <v>26862</v>
      </c>
      <c r="DTY24"/>
      <c r="DTZ24" s="1503" t="s">
        <v>1502</v>
      </c>
      <c r="DUA24" s="1503" t="s">
        <v>1503</v>
      </c>
      <c r="DUB24" s="1503" t="s">
        <v>1267</v>
      </c>
      <c r="DUC24" s="1503" t="s">
        <v>2157</v>
      </c>
      <c r="DUD24" s="1503" t="s">
        <v>1280</v>
      </c>
      <c r="DUE24" s="1510">
        <v>41703</v>
      </c>
      <c r="DUF24" s="1504">
        <v>26862</v>
      </c>
      <c r="DUG24"/>
      <c r="DUH24" s="1503" t="s">
        <v>1502</v>
      </c>
      <c r="DUI24" s="1503" t="s">
        <v>1503</v>
      </c>
      <c r="DUJ24" s="1503" t="s">
        <v>1267</v>
      </c>
      <c r="DUK24" s="1503" t="s">
        <v>2157</v>
      </c>
      <c r="DUL24" s="1503" t="s">
        <v>1280</v>
      </c>
      <c r="DUM24" s="1510">
        <v>41703</v>
      </c>
      <c r="DUN24" s="1504">
        <v>26862</v>
      </c>
      <c r="DUO24"/>
      <c r="DUP24" s="1503" t="s">
        <v>1502</v>
      </c>
      <c r="DUQ24" s="1503" t="s">
        <v>1503</v>
      </c>
      <c r="DUR24" s="1503" t="s">
        <v>1267</v>
      </c>
      <c r="DUS24" s="1503" t="s">
        <v>2157</v>
      </c>
      <c r="DUT24" s="1503" t="s">
        <v>1280</v>
      </c>
      <c r="DUU24" s="1510">
        <v>41703</v>
      </c>
      <c r="DUV24" s="1504">
        <v>26862</v>
      </c>
      <c r="DUW24"/>
      <c r="DUX24" s="1503" t="s">
        <v>1502</v>
      </c>
      <c r="DUY24" s="1503" t="s">
        <v>1503</v>
      </c>
      <c r="DUZ24" s="1503" t="s">
        <v>1267</v>
      </c>
      <c r="DVA24" s="1503" t="s">
        <v>2157</v>
      </c>
      <c r="DVB24" s="1503" t="s">
        <v>1280</v>
      </c>
      <c r="DVC24" s="1510">
        <v>41703</v>
      </c>
      <c r="DVD24" s="1504">
        <v>26862</v>
      </c>
      <c r="DVE24"/>
      <c r="DVF24" s="1503" t="s">
        <v>1502</v>
      </c>
      <c r="DVG24" s="1503" t="s">
        <v>1503</v>
      </c>
      <c r="DVH24" s="1503" t="s">
        <v>1267</v>
      </c>
      <c r="DVI24" s="1503" t="s">
        <v>2157</v>
      </c>
      <c r="DVJ24" s="1503" t="s">
        <v>1280</v>
      </c>
      <c r="DVK24" s="1510">
        <v>41703</v>
      </c>
      <c r="DVL24" s="1504">
        <v>26862</v>
      </c>
      <c r="DVM24"/>
      <c r="DVN24" s="1503" t="s">
        <v>1502</v>
      </c>
      <c r="DVO24" s="1503" t="s">
        <v>1503</v>
      </c>
      <c r="DVP24" s="1503" t="s">
        <v>1267</v>
      </c>
      <c r="DVQ24" s="1503" t="s">
        <v>2157</v>
      </c>
      <c r="DVR24" s="1503" t="s">
        <v>1280</v>
      </c>
      <c r="DVS24" s="1510">
        <v>41703</v>
      </c>
      <c r="DVT24" s="1504">
        <v>26862</v>
      </c>
      <c r="DVU24"/>
      <c r="DVV24" s="1503" t="s">
        <v>1502</v>
      </c>
      <c r="DVW24" s="1503" t="s">
        <v>1503</v>
      </c>
      <c r="DVX24" s="1503" t="s">
        <v>1267</v>
      </c>
      <c r="DVY24" s="1503" t="s">
        <v>2157</v>
      </c>
      <c r="DVZ24" s="1503" t="s">
        <v>1280</v>
      </c>
      <c r="DWA24" s="1510">
        <v>41703</v>
      </c>
      <c r="DWB24" s="1504">
        <v>26862</v>
      </c>
      <c r="DWC24"/>
      <c r="DWD24" s="1503" t="s">
        <v>1502</v>
      </c>
      <c r="DWE24" s="1503" t="s">
        <v>1503</v>
      </c>
      <c r="DWF24" s="1503" t="s">
        <v>1267</v>
      </c>
      <c r="DWG24" s="1503" t="s">
        <v>2157</v>
      </c>
      <c r="DWH24" s="1503" t="s">
        <v>1280</v>
      </c>
      <c r="DWI24" s="1510">
        <v>41703</v>
      </c>
      <c r="DWJ24" s="1504">
        <v>26862</v>
      </c>
      <c r="DWK24"/>
      <c r="DWL24" s="1503" t="s">
        <v>1502</v>
      </c>
      <c r="DWM24" s="1503" t="s">
        <v>1503</v>
      </c>
      <c r="DWN24" s="1503" t="s">
        <v>1267</v>
      </c>
      <c r="DWO24" s="1503" t="s">
        <v>2157</v>
      </c>
      <c r="DWP24" s="1503" t="s">
        <v>1280</v>
      </c>
      <c r="DWQ24" s="1510">
        <v>41703</v>
      </c>
      <c r="DWR24" s="1504">
        <v>26862</v>
      </c>
      <c r="DWS24"/>
      <c r="DWT24" s="1503" t="s">
        <v>1502</v>
      </c>
      <c r="DWU24" s="1503" t="s">
        <v>1503</v>
      </c>
      <c r="DWV24" s="1503" t="s">
        <v>1267</v>
      </c>
      <c r="DWW24" s="1503" t="s">
        <v>2157</v>
      </c>
      <c r="DWX24" s="1503" t="s">
        <v>1280</v>
      </c>
      <c r="DWY24" s="1510">
        <v>41703</v>
      </c>
      <c r="DWZ24" s="1504">
        <v>26862</v>
      </c>
      <c r="DXA24"/>
      <c r="DXB24" s="1503" t="s">
        <v>1502</v>
      </c>
      <c r="DXC24" s="1503" t="s">
        <v>1503</v>
      </c>
      <c r="DXD24" s="1503" t="s">
        <v>1267</v>
      </c>
      <c r="DXE24" s="1503" t="s">
        <v>2157</v>
      </c>
      <c r="DXF24" s="1503" t="s">
        <v>1280</v>
      </c>
      <c r="DXG24" s="1510">
        <v>41703</v>
      </c>
      <c r="DXH24" s="1504">
        <v>26862</v>
      </c>
      <c r="DXI24"/>
      <c r="DXJ24" s="1503" t="s">
        <v>1502</v>
      </c>
      <c r="DXK24" s="1503" t="s">
        <v>1503</v>
      </c>
      <c r="DXL24" s="1503" t="s">
        <v>1267</v>
      </c>
      <c r="DXM24" s="1503" t="s">
        <v>2157</v>
      </c>
      <c r="DXN24" s="1503" t="s">
        <v>1280</v>
      </c>
      <c r="DXO24" s="1510">
        <v>41703</v>
      </c>
      <c r="DXP24" s="1504">
        <v>26862</v>
      </c>
      <c r="DXQ24"/>
      <c r="DXR24" s="1503" t="s">
        <v>1502</v>
      </c>
      <c r="DXS24" s="1503" t="s">
        <v>1503</v>
      </c>
      <c r="DXT24" s="1503" t="s">
        <v>1267</v>
      </c>
      <c r="DXU24" s="1503" t="s">
        <v>2157</v>
      </c>
      <c r="DXV24" s="1503" t="s">
        <v>1280</v>
      </c>
      <c r="DXW24" s="1510">
        <v>41703</v>
      </c>
      <c r="DXX24" s="1504">
        <v>26862</v>
      </c>
      <c r="DXY24"/>
      <c r="DXZ24" s="1503" t="s">
        <v>1502</v>
      </c>
      <c r="DYA24" s="1503" t="s">
        <v>1503</v>
      </c>
      <c r="DYB24" s="1503" t="s">
        <v>1267</v>
      </c>
      <c r="DYC24" s="1503" t="s">
        <v>2157</v>
      </c>
      <c r="DYD24" s="1503" t="s">
        <v>1280</v>
      </c>
      <c r="DYE24" s="1510">
        <v>41703</v>
      </c>
      <c r="DYF24" s="1504">
        <v>26862</v>
      </c>
      <c r="DYG24"/>
      <c r="DYH24" s="1503" t="s">
        <v>1502</v>
      </c>
      <c r="DYI24" s="1503" t="s">
        <v>1503</v>
      </c>
      <c r="DYJ24" s="1503" t="s">
        <v>1267</v>
      </c>
      <c r="DYK24" s="1503" t="s">
        <v>2157</v>
      </c>
      <c r="DYL24" s="1503" t="s">
        <v>1280</v>
      </c>
      <c r="DYM24" s="1510">
        <v>41703</v>
      </c>
      <c r="DYN24" s="1504">
        <v>26862</v>
      </c>
      <c r="DYO24"/>
      <c r="DYP24" s="1503" t="s">
        <v>1502</v>
      </c>
      <c r="DYQ24" s="1503" t="s">
        <v>1503</v>
      </c>
      <c r="DYR24" s="1503" t="s">
        <v>1267</v>
      </c>
      <c r="DYS24" s="1503" t="s">
        <v>2157</v>
      </c>
      <c r="DYT24" s="1503" t="s">
        <v>1280</v>
      </c>
      <c r="DYU24" s="1510">
        <v>41703</v>
      </c>
      <c r="DYV24" s="1504">
        <v>26862</v>
      </c>
      <c r="DYW24"/>
      <c r="DYX24" s="1503" t="s">
        <v>1502</v>
      </c>
      <c r="DYY24" s="1503" t="s">
        <v>1503</v>
      </c>
      <c r="DYZ24" s="1503" t="s">
        <v>1267</v>
      </c>
      <c r="DZA24" s="1503" t="s">
        <v>2157</v>
      </c>
      <c r="DZB24" s="1503" t="s">
        <v>1280</v>
      </c>
      <c r="DZC24" s="1510">
        <v>41703</v>
      </c>
      <c r="DZD24" s="1504">
        <v>26862</v>
      </c>
      <c r="DZE24"/>
      <c r="DZF24" s="1503" t="s">
        <v>1502</v>
      </c>
      <c r="DZG24" s="1503" t="s">
        <v>1503</v>
      </c>
      <c r="DZH24" s="1503" t="s">
        <v>1267</v>
      </c>
      <c r="DZI24" s="1503" t="s">
        <v>2157</v>
      </c>
      <c r="DZJ24" s="1503" t="s">
        <v>1280</v>
      </c>
      <c r="DZK24" s="1510">
        <v>41703</v>
      </c>
      <c r="DZL24" s="1504">
        <v>26862</v>
      </c>
      <c r="DZM24"/>
      <c r="DZN24" s="1503" t="s">
        <v>1502</v>
      </c>
      <c r="DZO24" s="1503" t="s">
        <v>1503</v>
      </c>
      <c r="DZP24" s="1503" t="s">
        <v>1267</v>
      </c>
      <c r="DZQ24" s="1503" t="s">
        <v>2157</v>
      </c>
      <c r="DZR24" s="1503" t="s">
        <v>1280</v>
      </c>
      <c r="DZS24" s="1510">
        <v>41703</v>
      </c>
      <c r="DZT24" s="1504">
        <v>26862</v>
      </c>
      <c r="DZU24"/>
      <c r="DZV24" s="1503" t="s">
        <v>1502</v>
      </c>
      <c r="DZW24" s="1503" t="s">
        <v>1503</v>
      </c>
      <c r="DZX24" s="1503" t="s">
        <v>1267</v>
      </c>
      <c r="DZY24" s="1503" t="s">
        <v>2157</v>
      </c>
      <c r="DZZ24" s="1503" t="s">
        <v>1280</v>
      </c>
      <c r="EAA24" s="1510">
        <v>41703</v>
      </c>
      <c r="EAB24" s="1504">
        <v>26862</v>
      </c>
      <c r="EAC24"/>
      <c r="EAD24" s="1503" t="s">
        <v>1502</v>
      </c>
      <c r="EAE24" s="1503" t="s">
        <v>1503</v>
      </c>
      <c r="EAF24" s="1503" t="s">
        <v>1267</v>
      </c>
      <c r="EAG24" s="1503" t="s">
        <v>2157</v>
      </c>
      <c r="EAH24" s="1503" t="s">
        <v>1280</v>
      </c>
      <c r="EAI24" s="1510">
        <v>41703</v>
      </c>
      <c r="EAJ24" s="1504">
        <v>26862</v>
      </c>
      <c r="EAK24"/>
      <c r="EAL24" s="1503" t="s">
        <v>1502</v>
      </c>
      <c r="EAM24" s="1503" t="s">
        <v>1503</v>
      </c>
      <c r="EAN24" s="1503" t="s">
        <v>1267</v>
      </c>
      <c r="EAO24" s="1503" t="s">
        <v>2157</v>
      </c>
      <c r="EAP24" s="1503" t="s">
        <v>1280</v>
      </c>
      <c r="EAQ24" s="1510">
        <v>41703</v>
      </c>
      <c r="EAR24" s="1504">
        <v>26862</v>
      </c>
      <c r="EAS24"/>
      <c r="EAT24" s="1503" t="s">
        <v>1502</v>
      </c>
      <c r="EAU24" s="1503" t="s">
        <v>1503</v>
      </c>
      <c r="EAV24" s="1503" t="s">
        <v>1267</v>
      </c>
      <c r="EAW24" s="1503" t="s">
        <v>2157</v>
      </c>
      <c r="EAX24" s="1503" t="s">
        <v>1280</v>
      </c>
      <c r="EAY24" s="1510">
        <v>41703</v>
      </c>
      <c r="EAZ24" s="1504">
        <v>26862</v>
      </c>
      <c r="EBA24"/>
      <c r="EBB24" s="1503" t="s">
        <v>1502</v>
      </c>
      <c r="EBC24" s="1503" t="s">
        <v>1503</v>
      </c>
      <c r="EBD24" s="1503" t="s">
        <v>1267</v>
      </c>
      <c r="EBE24" s="1503" t="s">
        <v>2157</v>
      </c>
      <c r="EBF24" s="1503" t="s">
        <v>1280</v>
      </c>
      <c r="EBG24" s="1510">
        <v>41703</v>
      </c>
      <c r="EBH24" s="1504">
        <v>26862</v>
      </c>
      <c r="EBI24"/>
      <c r="EBJ24" s="1503" t="s">
        <v>1502</v>
      </c>
      <c r="EBK24" s="1503" t="s">
        <v>1503</v>
      </c>
      <c r="EBL24" s="1503" t="s">
        <v>1267</v>
      </c>
      <c r="EBM24" s="1503" t="s">
        <v>2157</v>
      </c>
      <c r="EBN24" s="1503" t="s">
        <v>1280</v>
      </c>
      <c r="EBO24" s="1510">
        <v>41703</v>
      </c>
      <c r="EBP24" s="1504">
        <v>26862</v>
      </c>
      <c r="EBQ24"/>
      <c r="EBR24" s="1503" t="s">
        <v>1502</v>
      </c>
      <c r="EBS24" s="1503" t="s">
        <v>1503</v>
      </c>
      <c r="EBT24" s="1503" t="s">
        <v>1267</v>
      </c>
      <c r="EBU24" s="1503" t="s">
        <v>2157</v>
      </c>
      <c r="EBV24" s="1503" t="s">
        <v>1280</v>
      </c>
      <c r="EBW24" s="1510">
        <v>41703</v>
      </c>
      <c r="EBX24" s="1504">
        <v>26862</v>
      </c>
      <c r="EBY24"/>
      <c r="EBZ24" s="1503" t="s">
        <v>1502</v>
      </c>
      <c r="ECA24" s="1503" t="s">
        <v>1503</v>
      </c>
      <c r="ECB24" s="1503" t="s">
        <v>1267</v>
      </c>
      <c r="ECC24" s="1503" t="s">
        <v>2157</v>
      </c>
      <c r="ECD24" s="1503" t="s">
        <v>1280</v>
      </c>
      <c r="ECE24" s="1510">
        <v>41703</v>
      </c>
      <c r="ECF24" s="1504">
        <v>26862</v>
      </c>
      <c r="ECG24"/>
      <c r="ECH24" s="1503" t="s">
        <v>1502</v>
      </c>
      <c r="ECI24" s="1503" t="s">
        <v>1503</v>
      </c>
      <c r="ECJ24" s="1503" t="s">
        <v>1267</v>
      </c>
      <c r="ECK24" s="1503" t="s">
        <v>2157</v>
      </c>
      <c r="ECL24" s="1503" t="s">
        <v>1280</v>
      </c>
      <c r="ECM24" s="1510">
        <v>41703</v>
      </c>
      <c r="ECN24" s="1504">
        <v>26862</v>
      </c>
      <c r="ECO24"/>
      <c r="ECP24" s="1503" t="s">
        <v>1502</v>
      </c>
      <c r="ECQ24" s="1503" t="s">
        <v>1503</v>
      </c>
      <c r="ECR24" s="1503" t="s">
        <v>1267</v>
      </c>
      <c r="ECS24" s="1503" t="s">
        <v>2157</v>
      </c>
      <c r="ECT24" s="1503" t="s">
        <v>1280</v>
      </c>
      <c r="ECU24" s="1510">
        <v>41703</v>
      </c>
      <c r="ECV24" s="1504">
        <v>26862</v>
      </c>
      <c r="ECW24"/>
      <c r="ECX24" s="1503" t="s">
        <v>1502</v>
      </c>
      <c r="ECY24" s="1503" t="s">
        <v>1503</v>
      </c>
      <c r="ECZ24" s="1503" t="s">
        <v>1267</v>
      </c>
      <c r="EDA24" s="1503" t="s">
        <v>2157</v>
      </c>
      <c r="EDB24" s="1503" t="s">
        <v>1280</v>
      </c>
      <c r="EDC24" s="1510">
        <v>41703</v>
      </c>
      <c r="EDD24" s="1504">
        <v>26862</v>
      </c>
      <c r="EDE24"/>
      <c r="EDF24" s="1503" t="s">
        <v>1502</v>
      </c>
      <c r="EDG24" s="1503" t="s">
        <v>1503</v>
      </c>
      <c r="EDH24" s="1503" t="s">
        <v>1267</v>
      </c>
      <c r="EDI24" s="1503" t="s">
        <v>2157</v>
      </c>
      <c r="EDJ24" s="1503" t="s">
        <v>1280</v>
      </c>
      <c r="EDK24" s="1510">
        <v>41703</v>
      </c>
      <c r="EDL24" s="1504">
        <v>26862</v>
      </c>
      <c r="EDM24"/>
      <c r="EDN24" s="1503" t="s">
        <v>1502</v>
      </c>
      <c r="EDO24" s="1503" t="s">
        <v>1503</v>
      </c>
      <c r="EDP24" s="1503" t="s">
        <v>1267</v>
      </c>
      <c r="EDQ24" s="1503" t="s">
        <v>2157</v>
      </c>
      <c r="EDR24" s="1503" t="s">
        <v>1280</v>
      </c>
      <c r="EDS24" s="1510">
        <v>41703</v>
      </c>
      <c r="EDT24" s="1504">
        <v>26862</v>
      </c>
      <c r="EDU24"/>
      <c r="EDV24" s="1503" t="s">
        <v>1502</v>
      </c>
      <c r="EDW24" s="1503" t="s">
        <v>1503</v>
      </c>
      <c r="EDX24" s="1503" t="s">
        <v>1267</v>
      </c>
      <c r="EDY24" s="1503" t="s">
        <v>2157</v>
      </c>
      <c r="EDZ24" s="1503" t="s">
        <v>1280</v>
      </c>
      <c r="EEA24" s="1510">
        <v>41703</v>
      </c>
      <c r="EEB24" s="1504">
        <v>26862</v>
      </c>
      <c r="EEC24"/>
      <c r="EED24" s="1503" t="s">
        <v>1502</v>
      </c>
      <c r="EEE24" s="1503" t="s">
        <v>1503</v>
      </c>
      <c r="EEF24" s="1503" t="s">
        <v>1267</v>
      </c>
      <c r="EEG24" s="1503" t="s">
        <v>2157</v>
      </c>
      <c r="EEH24" s="1503" t="s">
        <v>1280</v>
      </c>
      <c r="EEI24" s="1510">
        <v>41703</v>
      </c>
      <c r="EEJ24" s="1504">
        <v>26862</v>
      </c>
      <c r="EEK24"/>
      <c r="EEL24" s="1503" t="s">
        <v>1502</v>
      </c>
      <c r="EEM24" s="1503" t="s">
        <v>1503</v>
      </c>
      <c r="EEN24" s="1503" t="s">
        <v>1267</v>
      </c>
      <c r="EEO24" s="1503" t="s">
        <v>2157</v>
      </c>
      <c r="EEP24" s="1503" t="s">
        <v>1280</v>
      </c>
      <c r="EEQ24" s="1510">
        <v>41703</v>
      </c>
      <c r="EER24" s="1504">
        <v>26862</v>
      </c>
      <c r="EES24"/>
      <c r="EET24" s="1503" t="s">
        <v>1502</v>
      </c>
      <c r="EEU24" s="1503" t="s">
        <v>1503</v>
      </c>
      <c r="EEV24" s="1503" t="s">
        <v>1267</v>
      </c>
      <c r="EEW24" s="1503" t="s">
        <v>2157</v>
      </c>
      <c r="EEX24" s="1503" t="s">
        <v>1280</v>
      </c>
      <c r="EEY24" s="1510">
        <v>41703</v>
      </c>
      <c r="EEZ24" s="1504">
        <v>26862</v>
      </c>
      <c r="EFA24"/>
      <c r="EFB24" s="1503" t="s">
        <v>1502</v>
      </c>
      <c r="EFC24" s="1503" t="s">
        <v>1503</v>
      </c>
      <c r="EFD24" s="1503" t="s">
        <v>1267</v>
      </c>
      <c r="EFE24" s="1503" t="s">
        <v>2157</v>
      </c>
      <c r="EFF24" s="1503" t="s">
        <v>1280</v>
      </c>
      <c r="EFG24" s="1510">
        <v>41703</v>
      </c>
      <c r="EFH24" s="1504">
        <v>26862</v>
      </c>
      <c r="EFI24"/>
      <c r="EFJ24" s="1503" t="s">
        <v>1502</v>
      </c>
      <c r="EFK24" s="1503" t="s">
        <v>1503</v>
      </c>
      <c r="EFL24" s="1503" t="s">
        <v>1267</v>
      </c>
      <c r="EFM24" s="1503" t="s">
        <v>2157</v>
      </c>
      <c r="EFN24" s="1503" t="s">
        <v>1280</v>
      </c>
      <c r="EFO24" s="1510">
        <v>41703</v>
      </c>
      <c r="EFP24" s="1504">
        <v>26862</v>
      </c>
      <c r="EFQ24"/>
      <c r="EFR24" s="1503" t="s">
        <v>1502</v>
      </c>
      <c r="EFS24" s="1503" t="s">
        <v>1503</v>
      </c>
      <c r="EFT24" s="1503" t="s">
        <v>1267</v>
      </c>
      <c r="EFU24" s="1503" t="s">
        <v>2157</v>
      </c>
      <c r="EFV24" s="1503" t="s">
        <v>1280</v>
      </c>
      <c r="EFW24" s="1510">
        <v>41703</v>
      </c>
      <c r="EFX24" s="1504">
        <v>26862</v>
      </c>
      <c r="EFY24"/>
      <c r="EFZ24" s="1503" t="s">
        <v>1502</v>
      </c>
      <c r="EGA24" s="1503" t="s">
        <v>1503</v>
      </c>
      <c r="EGB24" s="1503" t="s">
        <v>1267</v>
      </c>
      <c r="EGC24" s="1503" t="s">
        <v>2157</v>
      </c>
      <c r="EGD24" s="1503" t="s">
        <v>1280</v>
      </c>
      <c r="EGE24" s="1510">
        <v>41703</v>
      </c>
      <c r="EGF24" s="1504">
        <v>26862</v>
      </c>
      <c r="EGG24"/>
      <c r="EGH24" s="1503" t="s">
        <v>1502</v>
      </c>
      <c r="EGI24" s="1503" t="s">
        <v>1503</v>
      </c>
      <c r="EGJ24" s="1503" t="s">
        <v>1267</v>
      </c>
      <c r="EGK24" s="1503" t="s">
        <v>2157</v>
      </c>
      <c r="EGL24" s="1503" t="s">
        <v>1280</v>
      </c>
      <c r="EGM24" s="1510">
        <v>41703</v>
      </c>
      <c r="EGN24" s="1504">
        <v>26862</v>
      </c>
      <c r="EGO24"/>
      <c r="EGP24" s="1503" t="s">
        <v>1502</v>
      </c>
      <c r="EGQ24" s="1503" t="s">
        <v>1503</v>
      </c>
      <c r="EGR24" s="1503" t="s">
        <v>1267</v>
      </c>
      <c r="EGS24" s="1503" t="s">
        <v>2157</v>
      </c>
      <c r="EGT24" s="1503" t="s">
        <v>1280</v>
      </c>
      <c r="EGU24" s="1510">
        <v>41703</v>
      </c>
      <c r="EGV24" s="1504">
        <v>26862</v>
      </c>
      <c r="EGW24"/>
      <c r="EGX24" s="1503" t="s">
        <v>1502</v>
      </c>
      <c r="EGY24" s="1503" t="s">
        <v>1503</v>
      </c>
      <c r="EGZ24" s="1503" t="s">
        <v>1267</v>
      </c>
      <c r="EHA24" s="1503" t="s">
        <v>2157</v>
      </c>
      <c r="EHB24" s="1503" t="s">
        <v>1280</v>
      </c>
      <c r="EHC24" s="1510">
        <v>41703</v>
      </c>
      <c r="EHD24" s="1504">
        <v>26862</v>
      </c>
      <c r="EHE24"/>
      <c r="EHF24" s="1503" t="s">
        <v>1502</v>
      </c>
      <c r="EHG24" s="1503" t="s">
        <v>1503</v>
      </c>
      <c r="EHH24" s="1503" t="s">
        <v>1267</v>
      </c>
      <c r="EHI24" s="1503" t="s">
        <v>2157</v>
      </c>
      <c r="EHJ24" s="1503" t="s">
        <v>1280</v>
      </c>
      <c r="EHK24" s="1510">
        <v>41703</v>
      </c>
      <c r="EHL24" s="1504">
        <v>26862</v>
      </c>
      <c r="EHM24"/>
      <c r="EHN24" s="1503" t="s">
        <v>1502</v>
      </c>
      <c r="EHO24" s="1503" t="s">
        <v>1503</v>
      </c>
      <c r="EHP24" s="1503" t="s">
        <v>1267</v>
      </c>
      <c r="EHQ24" s="1503" t="s">
        <v>2157</v>
      </c>
      <c r="EHR24" s="1503" t="s">
        <v>1280</v>
      </c>
      <c r="EHS24" s="1510">
        <v>41703</v>
      </c>
      <c r="EHT24" s="1504">
        <v>26862</v>
      </c>
      <c r="EHU24"/>
      <c r="EHV24" s="1503" t="s">
        <v>1502</v>
      </c>
      <c r="EHW24" s="1503" t="s">
        <v>1503</v>
      </c>
      <c r="EHX24" s="1503" t="s">
        <v>1267</v>
      </c>
      <c r="EHY24" s="1503" t="s">
        <v>2157</v>
      </c>
      <c r="EHZ24" s="1503" t="s">
        <v>1280</v>
      </c>
      <c r="EIA24" s="1510">
        <v>41703</v>
      </c>
      <c r="EIB24" s="1504">
        <v>26862</v>
      </c>
      <c r="EIC24"/>
      <c r="EID24" s="1503" t="s">
        <v>1502</v>
      </c>
      <c r="EIE24" s="1503" t="s">
        <v>1503</v>
      </c>
      <c r="EIF24" s="1503" t="s">
        <v>1267</v>
      </c>
      <c r="EIG24" s="1503" t="s">
        <v>2157</v>
      </c>
      <c r="EIH24" s="1503" t="s">
        <v>1280</v>
      </c>
      <c r="EII24" s="1510">
        <v>41703</v>
      </c>
      <c r="EIJ24" s="1504">
        <v>26862</v>
      </c>
      <c r="EIK24"/>
      <c r="EIL24" s="1503" t="s">
        <v>1502</v>
      </c>
      <c r="EIM24" s="1503" t="s">
        <v>1503</v>
      </c>
      <c r="EIN24" s="1503" t="s">
        <v>1267</v>
      </c>
      <c r="EIO24" s="1503" t="s">
        <v>2157</v>
      </c>
      <c r="EIP24" s="1503" t="s">
        <v>1280</v>
      </c>
      <c r="EIQ24" s="1510">
        <v>41703</v>
      </c>
      <c r="EIR24" s="1504">
        <v>26862</v>
      </c>
      <c r="EIS24"/>
      <c r="EIT24" s="1503" t="s">
        <v>1502</v>
      </c>
      <c r="EIU24" s="1503" t="s">
        <v>1503</v>
      </c>
      <c r="EIV24" s="1503" t="s">
        <v>1267</v>
      </c>
      <c r="EIW24" s="1503" t="s">
        <v>2157</v>
      </c>
      <c r="EIX24" s="1503" t="s">
        <v>1280</v>
      </c>
      <c r="EIY24" s="1510">
        <v>41703</v>
      </c>
      <c r="EIZ24" s="1504">
        <v>26862</v>
      </c>
      <c r="EJA24"/>
      <c r="EJB24" s="1503" t="s">
        <v>1502</v>
      </c>
      <c r="EJC24" s="1503" t="s">
        <v>1503</v>
      </c>
      <c r="EJD24" s="1503" t="s">
        <v>1267</v>
      </c>
      <c r="EJE24" s="1503" t="s">
        <v>2157</v>
      </c>
      <c r="EJF24" s="1503" t="s">
        <v>1280</v>
      </c>
      <c r="EJG24" s="1510">
        <v>41703</v>
      </c>
      <c r="EJH24" s="1504">
        <v>26862</v>
      </c>
      <c r="EJI24"/>
      <c r="EJJ24" s="1503" t="s">
        <v>1502</v>
      </c>
      <c r="EJK24" s="1503" t="s">
        <v>1503</v>
      </c>
      <c r="EJL24" s="1503" t="s">
        <v>1267</v>
      </c>
      <c r="EJM24" s="1503" t="s">
        <v>2157</v>
      </c>
      <c r="EJN24" s="1503" t="s">
        <v>1280</v>
      </c>
      <c r="EJO24" s="1510">
        <v>41703</v>
      </c>
      <c r="EJP24" s="1504">
        <v>26862</v>
      </c>
      <c r="EJQ24"/>
      <c r="EJR24" s="1503" t="s">
        <v>1502</v>
      </c>
      <c r="EJS24" s="1503" t="s">
        <v>1503</v>
      </c>
      <c r="EJT24" s="1503" t="s">
        <v>1267</v>
      </c>
      <c r="EJU24" s="1503" t="s">
        <v>2157</v>
      </c>
      <c r="EJV24" s="1503" t="s">
        <v>1280</v>
      </c>
      <c r="EJW24" s="1510">
        <v>41703</v>
      </c>
      <c r="EJX24" s="1504">
        <v>26862</v>
      </c>
      <c r="EJY24"/>
      <c r="EJZ24" s="1503" t="s">
        <v>1502</v>
      </c>
      <c r="EKA24" s="1503" t="s">
        <v>1503</v>
      </c>
      <c r="EKB24" s="1503" t="s">
        <v>1267</v>
      </c>
      <c r="EKC24" s="1503" t="s">
        <v>2157</v>
      </c>
      <c r="EKD24" s="1503" t="s">
        <v>1280</v>
      </c>
      <c r="EKE24" s="1510">
        <v>41703</v>
      </c>
      <c r="EKF24" s="1504">
        <v>26862</v>
      </c>
      <c r="EKG24"/>
      <c r="EKH24" s="1503" t="s">
        <v>1502</v>
      </c>
      <c r="EKI24" s="1503" t="s">
        <v>1503</v>
      </c>
      <c r="EKJ24" s="1503" t="s">
        <v>1267</v>
      </c>
      <c r="EKK24" s="1503" t="s">
        <v>2157</v>
      </c>
      <c r="EKL24" s="1503" t="s">
        <v>1280</v>
      </c>
      <c r="EKM24" s="1510">
        <v>41703</v>
      </c>
      <c r="EKN24" s="1504">
        <v>26862</v>
      </c>
      <c r="EKO24"/>
      <c r="EKP24" s="1503" t="s">
        <v>1502</v>
      </c>
      <c r="EKQ24" s="1503" t="s">
        <v>1503</v>
      </c>
      <c r="EKR24" s="1503" t="s">
        <v>1267</v>
      </c>
      <c r="EKS24" s="1503" t="s">
        <v>2157</v>
      </c>
      <c r="EKT24" s="1503" t="s">
        <v>1280</v>
      </c>
      <c r="EKU24" s="1510">
        <v>41703</v>
      </c>
      <c r="EKV24" s="1504">
        <v>26862</v>
      </c>
      <c r="EKW24"/>
      <c r="EKX24" s="1503" t="s">
        <v>1502</v>
      </c>
      <c r="EKY24" s="1503" t="s">
        <v>1503</v>
      </c>
      <c r="EKZ24" s="1503" t="s">
        <v>1267</v>
      </c>
      <c r="ELA24" s="1503" t="s">
        <v>2157</v>
      </c>
      <c r="ELB24" s="1503" t="s">
        <v>1280</v>
      </c>
      <c r="ELC24" s="1510">
        <v>41703</v>
      </c>
      <c r="ELD24" s="1504">
        <v>26862</v>
      </c>
      <c r="ELE24"/>
      <c r="ELF24" s="1503" t="s">
        <v>1502</v>
      </c>
      <c r="ELG24" s="1503" t="s">
        <v>1503</v>
      </c>
      <c r="ELH24" s="1503" t="s">
        <v>1267</v>
      </c>
      <c r="ELI24" s="1503" t="s">
        <v>2157</v>
      </c>
      <c r="ELJ24" s="1503" t="s">
        <v>1280</v>
      </c>
      <c r="ELK24" s="1510">
        <v>41703</v>
      </c>
      <c r="ELL24" s="1504">
        <v>26862</v>
      </c>
      <c r="ELM24"/>
      <c r="ELN24" s="1503" t="s">
        <v>1502</v>
      </c>
      <c r="ELO24" s="1503" t="s">
        <v>1503</v>
      </c>
      <c r="ELP24" s="1503" t="s">
        <v>1267</v>
      </c>
      <c r="ELQ24" s="1503" t="s">
        <v>2157</v>
      </c>
      <c r="ELR24" s="1503" t="s">
        <v>1280</v>
      </c>
      <c r="ELS24" s="1510">
        <v>41703</v>
      </c>
      <c r="ELT24" s="1504">
        <v>26862</v>
      </c>
      <c r="ELU24"/>
      <c r="ELV24" s="1503" t="s">
        <v>1502</v>
      </c>
      <c r="ELW24" s="1503" t="s">
        <v>1503</v>
      </c>
      <c r="ELX24" s="1503" t="s">
        <v>1267</v>
      </c>
      <c r="ELY24" s="1503" t="s">
        <v>2157</v>
      </c>
      <c r="ELZ24" s="1503" t="s">
        <v>1280</v>
      </c>
      <c r="EMA24" s="1510">
        <v>41703</v>
      </c>
      <c r="EMB24" s="1504">
        <v>26862</v>
      </c>
      <c r="EMC24"/>
      <c r="EMD24" s="1503" t="s">
        <v>1502</v>
      </c>
      <c r="EME24" s="1503" t="s">
        <v>1503</v>
      </c>
      <c r="EMF24" s="1503" t="s">
        <v>1267</v>
      </c>
      <c r="EMG24" s="1503" t="s">
        <v>2157</v>
      </c>
      <c r="EMH24" s="1503" t="s">
        <v>1280</v>
      </c>
      <c r="EMI24" s="1510">
        <v>41703</v>
      </c>
      <c r="EMJ24" s="1504">
        <v>26862</v>
      </c>
      <c r="EMK24"/>
      <c r="EML24" s="1503" t="s">
        <v>1502</v>
      </c>
      <c r="EMM24" s="1503" t="s">
        <v>1503</v>
      </c>
      <c r="EMN24" s="1503" t="s">
        <v>1267</v>
      </c>
      <c r="EMO24" s="1503" t="s">
        <v>2157</v>
      </c>
      <c r="EMP24" s="1503" t="s">
        <v>1280</v>
      </c>
      <c r="EMQ24" s="1510">
        <v>41703</v>
      </c>
      <c r="EMR24" s="1504">
        <v>26862</v>
      </c>
      <c r="EMS24"/>
      <c r="EMT24" s="1503" t="s">
        <v>1502</v>
      </c>
      <c r="EMU24" s="1503" t="s">
        <v>1503</v>
      </c>
      <c r="EMV24" s="1503" t="s">
        <v>1267</v>
      </c>
      <c r="EMW24" s="1503" t="s">
        <v>2157</v>
      </c>
      <c r="EMX24" s="1503" t="s">
        <v>1280</v>
      </c>
      <c r="EMY24" s="1510">
        <v>41703</v>
      </c>
      <c r="EMZ24" s="1504">
        <v>26862</v>
      </c>
      <c r="ENA24"/>
      <c r="ENB24" s="1503" t="s">
        <v>1502</v>
      </c>
      <c r="ENC24" s="1503" t="s">
        <v>1503</v>
      </c>
      <c r="END24" s="1503" t="s">
        <v>1267</v>
      </c>
      <c r="ENE24" s="1503" t="s">
        <v>2157</v>
      </c>
      <c r="ENF24" s="1503" t="s">
        <v>1280</v>
      </c>
      <c r="ENG24" s="1510">
        <v>41703</v>
      </c>
      <c r="ENH24" s="1504">
        <v>26862</v>
      </c>
      <c r="ENI24"/>
      <c r="ENJ24" s="1503" t="s">
        <v>1502</v>
      </c>
      <c r="ENK24" s="1503" t="s">
        <v>1503</v>
      </c>
      <c r="ENL24" s="1503" t="s">
        <v>1267</v>
      </c>
      <c r="ENM24" s="1503" t="s">
        <v>2157</v>
      </c>
      <c r="ENN24" s="1503" t="s">
        <v>1280</v>
      </c>
      <c r="ENO24" s="1510">
        <v>41703</v>
      </c>
      <c r="ENP24" s="1504">
        <v>26862</v>
      </c>
      <c r="ENQ24"/>
      <c r="ENR24" s="1503" t="s">
        <v>1502</v>
      </c>
      <c r="ENS24" s="1503" t="s">
        <v>1503</v>
      </c>
      <c r="ENT24" s="1503" t="s">
        <v>1267</v>
      </c>
      <c r="ENU24" s="1503" t="s">
        <v>2157</v>
      </c>
      <c r="ENV24" s="1503" t="s">
        <v>1280</v>
      </c>
      <c r="ENW24" s="1510">
        <v>41703</v>
      </c>
      <c r="ENX24" s="1504">
        <v>26862</v>
      </c>
      <c r="ENY24"/>
      <c r="ENZ24" s="1503" t="s">
        <v>1502</v>
      </c>
      <c r="EOA24" s="1503" t="s">
        <v>1503</v>
      </c>
      <c r="EOB24" s="1503" t="s">
        <v>1267</v>
      </c>
      <c r="EOC24" s="1503" t="s">
        <v>2157</v>
      </c>
      <c r="EOD24" s="1503" t="s">
        <v>1280</v>
      </c>
      <c r="EOE24" s="1510">
        <v>41703</v>
      </c>
      <c r="EOF24" s="1504">
        <v>26862</v>
      </c>
      <c r="EOG24"/>
      <c r="EOH24" s="1503" t="s">
        <v>1502</v>
      </c>
      <c r="EOI24" s="1503" t="s">
        <v>1503</v>
      </c>
      <c r="EOJ24" s="1503" t="s">
        <v>1267</v>
      </c>
      <c r="EOK24" s="1503" t="s">
        <v>2157</v>
      </c>
      <c r="EOL24" s="1503" t="s">
        <v>1280</v>
      </c>
      <c r="EOM24" s="1510">
        <v>41703</v>
      </c>
      <c r="EON24" s="1504">
        <v>26862</v>
      </c>
      <c r="EOO24"/>
      <c r="EOP24" s="1503" t="s">
        <v>1502</v>
      </c>
      <c r="EOQ24" s="1503" t="s">
        <v>1503</v>
      </c>
      <c r="EOR24" s="1503" t="s">
        <v>1267</v>
      </c>
      <c r="EOS24" s="1503" t="s">
        <v>2157</v>
      </c>
      <c r="EOT24" s="1503" t="s">
        <v>1280</v>
      </c>
      <c r="EOU24" s="1510">
        <v>41703</v>
      </c>
      <c r="EOV24" s="1504">
        <v>26862</v>
      </c>
      <c r="EOW24"/>
      <c r="EOX24" s="1503" t="s">
        <v>1502</v>
      </c>
      <c r="EOY24" s="1503" t="s">
        <v>1503</v>
      </c>
      <c r="EOZ24" s="1503" t="s">
        <v>1267</v>
      </c>
      <c r="EPA24" s="1503" t="s">
        <v>2157</v>
      </c>
      <c r="EPB24" s="1503" t="s">
        <v>1280</v>
      </c>
      <c r="EPC24" s="1510">
        <v>41703</v>
      </c>
      <c r="EPD24" s="1504">
        <v>26862</v>
      </c>
      <c r="EPE24"/>
      <c r="EPF24" s="1503" t="s">
        <v>1502</v>
      </c>
      <c r="EPG24" s="1503" t="s">
        <v>1503</v>
      </c>
      <c r="EPH24" s="1503" t="s">
        <v>1267</v>
      </c>
      <c r="EPI24" s="1503" t="s">
        <v>2157</v>
      </c>
      <c r="EPJ24" s="1503" t="s">
        <v>1280</v>
      </c>
      <c r="EPK24" s="1510">
        <v>41703</v>
      </c>
      <c r="EPL24" s="1504">
        <v>26862</v>
      </c>
      <c r="EPM24"/>
      <c r="EPN24" s="1503" t="s">
        <v>1502</v>
      </c>
      <c r="EPO24" s="1503" t="s">
        <v>1503</v>
      </c>
      <c r="EPP24" s="1503" t="s">
        <v>1267</v>
      </c>
      <c r="EPQ24" s="1503" t="s">
        <v>2157</v>
      </c>
      <c r="EPR24" s="1503" t="s">
        <v>1280</v>
      </c>
      <c r="EPS24" s="1510">
        <v>41703</v>
      </c>
      <c r="EPT24" s="1504">
        <v>26862</v>
      </c>
      <c r="EPU24"/>
      <c r="EPV24" s="1503" t="s">
        <v>1502</v>
      </c>
      <c r="EPW24" s="1503" t="s">
        <v>1503</v>
      </c>
      <c r="EPX24" s="1503" t="s">
        <v>1267</v>
      </c>
      <c r="EPY24" s="1503" t="s">
        <v>2157</v>
      </c>
      <c r="EPZ24" s="1503" t="s">
        <v>1280</v>
      </c>
      <c r="EQA24" s="1510">
        <v>41703</v>
      </c>
      <c r="EQB24" s="1504">
        <v>26862</v>
      </c>
      <c r="EQC24"/>
      <c r="EQD24" s="1503" t="s">
        <v>1502</v>
      </c>
      <c r="EQE24" s="1503" t="s">
        <v>1503</v>
      </c>
      <c r="EQF24" s="1503" t="s">
        <v>1267</v>
      </c>
      <c r="EQG24" s="1503" t="s">
        <v>2157</v>
      </c>
      <c r="EQH24" s="1503" t="s">
        <v>1280</v>
      </c>
      <c r="EQI24" s="1510">
        <v>41703</v>
      </c>
      <c r="EQJ24" s="1504">
        <v>26862</v>
      </c>
      <c r="EQK24"/>
      <c r="EQL24" s="1503" t="s">
        <v>1502</v>
      </c>
      <c r="EQM24" s="1503" t="s">
        <v>1503</v>
      </c>
      <c r="EQN24" s="1503" t="s">
        <v>1267</v>
      </c>
      <c r="EQO24" s="1503" t="s">
        <v>2157</v>
      </c>
      <c r="EQP24" s="1503" t="s">
        <v>1280</v>
      </c>
      <c r="EQQ24" s="1510">
        <v>41703</v>
      </c>
      <c r="EQR24" s="1504">
        <v>26862</v>
      </c>
      <c r="EQS24"/>
      <c r="EQT24" s="1503" t="s">
        <v>1502</v>
      </c>
      <c r="EQU24" s="1503" t="s">
        <v>1503</v>
      </c>
      <c r="EQV24" s="1503" t="s">
        <v>1267</v>
      </c>
      <c r="EQW24" s="1503" t="s">
        <v>2157</v>
      </c>
      <c r="EQX24" s="1503" t="s">
        <v>1280</v>
      </c>
      <c r="EQY24" s="1510">
        <v>41703</v>
      </c>
      <c r="EQZ24" s="1504">
        <v>26862</v>
      </c>
      <c r="ERA24"/>
      <c r="ERB24" s="1503" t="s">
        <v>1502</v>
      </c>
      <c r="ERC24" s="1503" t="s">
        <v>1503</v>
      </c>
      <c r="ERD24" s="1503" t="s">
        <v>1267</v>
      </c>
      <c r="ERE24" s="1503" t="s">
        <v>2157</v>
      </c>
      <c r="ERF24" s="1503" t="s">
        <v>1280</v>
      </c>
      <c r="ERG24" s="1510">
        <v>41703</v>
      </c>
      <c r="ERH24" s="1504">
        <v>26862</v>
      </c>
      <c r="ERI24"/>
      <c r="ERJ24" s="1503" t="s">
        <v>1502</v>
      </c>
      <c r="ERK24" s="1503" t="s">
        <v>1503</v>
      </c>
      <c r="ERL24" s="1503" t="s">
        <v>1267</v>
      </c>
      <c r="ERM24" s="1503" t="s">
        <v>2157</v>
      </c>
      <c r="ERN24" s="1503" t="s">
        <v>1280</v>
      </c>
      <c r="ERO24" s="1510">
        <v>41703</v>
      </c>
      <c r="ERP24" s="1504">
        <v>26862</v>
      </c>
      <c r="ERQ24"/>
      <c r="ERR24" s="1503" t="s">
        <v>1502</v>
      </c>
      <c r="ERS24" s="1503" t="s">
        <v>1503</v>
      </c>
      <c r="ERT24" s="1503" t="s">
        <v>1267</v>
      </c>
      <c r="ERU24" s="1503" t="s">
        <v>2157</v>
      </c>
      <c r="ERV24" s="1503" t="s">
        <v>1280</v>
      </c>
      <c r="ERW24" s="1510">
        <v>41703</v>
      </c>
      <c r="ERX24" s="1504">
        <v>26862</v>
      </c>
      <c r="ERY24"/>
      <c r="ERZ24" s="1503" t="s">
        <v>1502</v>
      </c>
      <c r="ESA24" s="1503" t="s">
        <v>1503</v>
      </c>
      <c r="ESB24" s="1503" t="s">
        <v>1267</v>
      </c>
      <c r="ESC24" s="1503" t="s">
        <v>2157</v>
      </c>
      <c r="ESD24" s="1503" t="s">
        <v>1280</v>
      </c>
      <c r="ESE24" s="1510">
        <v>41703</v>
      </c>
      <c r="ESF24" s="1504">
        <v>26862</v>
      </c>
      <c r="ESG24"/>
      <c r="ESH24" s="1503" t="s">
        <v>1502</v>
      </c>
      <c r="ESI24" s="1503" t="s">
        <v>1503</v>
      </c>
      <c r="ESJ24" s="1503" t="s">
        <v>1267</v>
      </c>
      <c r="ESK24" s="1503" t="s">
        <v>2157</v>
      </c>
      <c r="ESL24" s="1503" t="s">
        <v>1280</v>
      </c>
      <c r="ESM24" s="1510">
        <v>41703</v>
      </c>
      <c r="ESN24" s="1504">
        <v>26862</v>
      </c>
      <c r="ESO24"/>
      <c r="ESP24" s="1503" t="s">
        <v>1502</v>
      </c>
      <c r="ESQ24" s="1503" t="s">
        <v>1503</v>
      </c>
      <c r="ESR24" s="1503" t="s">
        <v>1267</v>
      </c>
      <c r="ESS24" s="1503" t="s">
        <v>2157</v>
      </c>
      <c r="EST24" s="1503" t="s">
        <v>1280</v>
      </c>
      <c r="ESU24" s="1510">
        <v>41703</v>
      </c>
      <c r="ESV24" s="1504">
        <v>26862</v>
      </c>
      <c r="ESW24"/>
      <c r="ESX24" s="1503" t="s">
        <v>1502</v>
      </c>
      <c r="ESY24" s="1503" t="s">
        <v>1503</v>
      </c>
      <c r="ESZ24" s="1503" t="s">
        <v>1267</v>
      </c>
      <c r="ETA24" s="1503" t="s">
        <v>2157</v>
      </c>
      <c r="ETB24" s="1503" t="s">
        <v>1280</v>
      </c>
      <c r="ETC24" s="1510">
        <v>41703</v>
      </c>
      <c r="ETD24" s="1504">
        <v>26862</v>
      </c>
      <c r="ETE24"/>
      <c r="ETF24" s="1503" t="s">
        <v>1502</v>
      </c>
      <c r="ETG24" s="1503" t="s">
        <v>1503</v>
      </c>
      <c r="ETH24" s="1503" t="s">
        <v>1267</v>
      </c>
      <c r="ETI24" s="1503" t="s">
        <v>2157</v>
      </c>
      <c r="ETJ24" s="1503" t="s">
        <v>1280</v>
      </c>
      <c r="ETK24" s="1510">
        <v>41703</v>
      </c>
      <c r="ETL24" s="1504">
        <v>26862</v>
      </c>
      <c r="ETM24"/>
      <c r="ETN24" s="1503" t="s">
        <v>1502</v>
      </c>
      <c r="ETO24" s="1503" t="s">
        <v>1503</v>
      </c>
      <c r="ETP24" s="1503" t="s">
        <v>1267</v>
      </c>
      <c r="ETQ24" s="1503" t="s">
        <v>2157</v>
      </c>
      <c r="ETR24" s="1503" t="s">
        <v>1280</v>
      </c>
      <c r="ETS24" s="1510">
        <v>41703</v>
      </c>
      <c r="ETT24" s="1504">
        <v>26862</v>
      </c>
      <c r="ETU24"/>
      <c r="ETV24" s="1503" t="s">
        <v>1502</v>
      </c>
      <c r="ETW24" s="1503" t="s">
        <v>1503</v>
      </c>
      <c r="ETX24" s="1503" t="s">
        <v>1267</v>
      </c>
      <c r="ETY24" s="1503" t="s">
        <v>2157</v>
      </c>
      <c r="ETZ24" s="1503" t="s">
        <v>1280</v>
      </c>
      <c r="EUA24" s="1510">
        <v>41703</v>
      </c>
      <c r="EUB24" s="1504">
        <v>26862</v>
      </c>
      <c r="EUC24"/>
      <c r="EUD24" s="1503" t="s">
        <v>1502</v>
      </c>
      <c r="EUE24" s="1503" t="s">
        <v>1503</v>
      </c>
      <c r="EUF24" s="1503" t="s">
        <v>1267</v>
      </c>
      <c r="EUG24" s="1503" t="s">
        <v>2157</v>
      </c>
      <c r="EUH24" s="1503" t="s">
        <v>1280</v>
      </c>
      <c r="EUI24" s="1510">
        <v>41703</v>
      </c>
      <c r="EUJ24" s="1504">
        <v>26862</v>
      </c>
      <c r="EUK24"/>
      <c r="EUL24" s="1503" t="s">
        <v>1502</v>
      </c>
      <c r="EUM24" s="1503" t="s">
        <v>1503</v>
      </c>
      <c r="EUN24" s="1503" t="s">
        <v>1267</v>
      </c>
      <c r="EUO24" s="1503" t="s">
        <v>2157</v>
      </c>
      <c r="EUP24" s="1503" t="s">
        <v>1280</v>
      </c>
      <c r="EUQ24" s="1510">
        <v>41703</v>
      </c>
      <c r="EUR24" s="1504">
        <v>26862</v>
      </c>
      <c r="EUS24"/>
      <c r="EUT24" s="1503" t="s">
        <v>1502</v>
      </c>
      <c r="EUU24" s="1503" t="s">
        <v>1503</v>
      </c>
      <c r="EUV24" s="1503" t="s">
        <v>1267</v>
      </c>
      <c r="EUW24" s="1503" t="s">
        <v>2157</v>
      </c>
      <c r="EUX24" s="1503" t="s">
        <v>1280</v>
      </c>
      <c r="EUY24" s="1510">
        <v>41703</v>
      </c>
      <c r="EUZ24" s="1504">
        <v>26862</v>
      </c>
      <c r="EVA24"/>
      <c r="EVB24" s="1503" t="s">
        <v>1502</v>
      </c>
      <c r="EVC24" s="1503" t="s">
        <v>1503</v>
      </c>
      <c r="EVD24" s="1503" t="s">
        <v>1267</v>
      </c>
      <c r="EVE24" s="1503" t="s">
        <v>2157</v>
      </c>
      <c r="EVF24" s="1503" t="s">
        <v>1280</v>
      </c>
      <c r="EVG24" s="1510">
        <v>41703</v>
      </c>
      <c r="EVH24" s="1504">
        <v>26862</v>
      </c>
      <c r="EVI24"/>
      <c r="EVJ24" s="1503" t="s">
        <v>1502</v>
      </c>
      <c r="EVK24" s="1503" t="s">
        <v>1503</v>
      </c>
      <c r="EVL24" s="1503" t="s">
        <v>1267</v>
      </c>
      <c r="EVM24" s="1503" t="s">
        <v>2157</v>
      </c>
      <c r="EVN24" s="1503" t="s">
        <v>1280</v>
      </c>
      <c r="EVO24" s="1510">
        <v>41703</v>
      </c>
      <c r="EVP24" s="1504">
        <v>26862</v>
      </c>
      <c r="EVQ24"/>
      <c r="EVR24" s="1503" t="s">
        <v>1502</v>
      </c>
      <c r="EVS24" s="1503" t="s">
        <v>1503</v>
      </c>
      <c r="EVT24" s="1503" t="s">
        <v>1267</v>
      </c>
      <c r="EVU24" s="1503" t="s">
        <v>2157</v>
      </c>
      <c r="EVV24" s="1503" t="s">
        <v>1280</v>
      </c>
      <c r="EVW24" s="1510">
        <v>41703</v>
      </c>
      <c r="EVX24" s="1504">
        <v>26862</v>
      </c>
      <c r="EVY24"/>
      <c r="EVZ24" s="1503" t="s">
        <v>1502</v>
      </c>
      <c r="EWA24" s="1503" t="s">
        <v>1503</v>
      </c>
      <c r="EWB24" s="1503" t="s">
        <v>1267</v>
      </c>
      <c r="EWC24" s="1503" t="s">
        <v>2157</v>
      </c>
      <c r="EWD24" s="1503" t="s">
        <v>1280</v>
      </c>
      <c r="EWE24" s="1510">
        <v>41703</v>
      </c>
      <c r="EWF24" s="1504">
        <v>26862</v>
      </c>
      <c r="EWG24"/>
      <c r="EWH24" s="1503" t="s">
        <v>1502</v>
      </c>
      <c r="EWI24" s="1503" t="s">
        <v>1503</v>
      </c>
      <c r="EWJ24" s="1503" t="s">
        <v>1267</v>
      </c>
      <c r="EWK24" s="1503" t="s">
        <v>2157</v>
      </c>
      <c r="EWL24" s="1503" t="s">
        <v>1280</v>
      </c>
      <c r="EWM24" s="1510">
        <v>41703</v>
      </c>
      <c r="EWN24" s="1504">
        <v>26862</v>
      </c>
      <c r="EWO24"/>
      <c r="EWP24" s="1503" t="s">
        <v>1502</v>
      </c>
      <c r="EWQ24" s="1503" t="s">
        <v>1503</v>
      </c>
      <c r="EWR24" s="1503" t="s">
        <v>1267</v>
      </c>
      <c r="EWS24" s="1503" t="s">
        <v>2157</v>
      </c>
      <c r="EWT24" s="1503" t="s">
        <v>1280</v>
      </c>
      <c r="EWU24" s="1510">
        <v>41703</v>
      </c>
      <c r="EWV24" s="1504">
        <v>26862</v>
      </c>
      <c r="EWW24"/>
      <c r="EWX24" s="1503" t="s">
        <v>1502</v>
      </c>
      <c r="EWY24" s="1503" t="s">
        <v>1503</v>
      </c>
      <c r="EWZ24" s="1503" t="s">
        <v>1267</v>
      </c>
      <c r="EXA24" s="1503" t="s">
        <v>2157</v>
      </c>
      <c r="EXB24" s="1503" t="s">
        <v>1280</v>
      </c>
      <c r="EXC24" s="1510">
        <v>41703</v>
      </c>
      <c r="EXD24" s="1504">
        <v>26862</v>
      </c>
      <c r="EXE24"/>
      <c r="EXF24" s="1503" t="s">
        <v>1502</v>
      </c>
      <c r="EXG24" s="1503" t="s">
        <v>1503</v>
      </c>
      <c r="EXH24" s="1503" t="s">
        <v>1267</v>
      </c>
      <c r="EXI24" s="1503" t="s">
        <v>2157</v>
      </c>
      <c r="EXJ24" s="1503" t="s">
        <v>1280</v>
      </c>
      <c r="EXK24" s="1510">
        <v>41703</v>
      </c>
      <c r="EXL24" s="1504">
        <v>26862</v>
      </c>
      <c r="EXM24"/>
      <c r="EXN24" s="1503" t="s">
        <v>1502</v>
      </c>
      <c r="EXO24" s="1503" t="s">
        <v>1503</v>
      </c>
      <c r="EXP24" s="1503" t="s">
        <v>1267</v>
      </c>
      <c r="EXQ24" s="1503" t="s">
        <v>2157</v>
      </c>
      <c r="EXR24" s="1503" t="s">
        <v>1280</v>
      </c>
      <c r="EXS24" s="1510">
        <v>41703</v>
      </c>
      <c r="EXT24" s="1504">
        <v>26862</v>
      </c>
      <c r="EXU24"/>
      <c r="EXV24" s="1503" t="s">
        <v>1502</v>
      </c>
      <c r="EXW24" s="1503" t="s">
        <v>1503</v>
      </c>
      <c r="EXX24" s="1503" t="s">
        <v>1267</v>
      </c>
      <c r="EXY24" s="1503" t="s">
        <v>2157</v>
      </c>
      <c r="EXZ24" s="1503" t="s">
        <v>1280</v>
      </c>
      <c r="EYA24" s="1510">
        <v>41703</v>
      </c>
      <c r="EYB24" s="1504">
        <v>26862</v>
      </c>
      <c r="EYC24"/>
      <c r="EYD24" s="1503" t="s">
        <v>1502</v>
      </c>
      <c r="EYE24" s="1503" t="s">
        <v>1503</v>
      </c>
      <c r="EYF24" s="1503" t="s">
        <v>1267</v>
      </c>
      <c r="EYG24" s="1503" t="s">
        <v>2157</v>
      </c>
      <c r="EYH24" s="1503" t="s">
        <v>1280</v>
      </c>
      <c r="EYI24" s="1510">
        <v>41703</v>
      </c>
      <c r="EYJ24" s="1504">
        <v>26862</v>
      </c>
      <c r="EYK24"/>
      <c r="EYL24" s="1503" t="s">
        <v>1502</v>
      </c>
      <c r="EYM24" s="1503" t="s">
        <v>1503</v>
      </c>
      <c r="EYN24" s="1503" t="s">
        <v>1267</v>
      </c>
      <c r="EYO24" s="1503" t="s">
        <v>2157</v>
      </c>
      <c r="EYP24" s="1503" t="s">
        <v>1280</v>
      </c>
      <c r="EYQ24" s="1510">
        <v>41703</v>
      </c>
      <c r="EYR24" s="1504">
        <v>26862</v>
      </c>
      <c r="EYS24"/>
      <c r="EYT24" s="1503" t="s">
        <v>1502</v>
      </c>
      <c r="EYU24" s="1503" t="s">
        <v>1503</v>
      </c>
      <c r="EYV24" s="1503" t="s">
        <v>1267</v>
      </c>
      <c r="EYW24" s="1503" t="s">
        <v>2157</v>
      </c>
      <c r="EYX24" s="1503" t="s">
        <v>1280</v>
      </c>
      <c r="EYY24" s="1510">
        <v>41703</v>
      </c>
      <c r="EYZ24" s="1504">
        <v>26862</v>
      </c>
      <c r="EZA24"/>
      <c r="EZB24" s="1503" t="s">
        <v>1502</v>
      </c>
      <c r="EZC24" s="1503" t="s">
        <v>1503</v>
      </c>
      <c r="EZD24" s="1503" t="s">
        <v>1267</v>
      </c>
      <c r="EZE24" s="1503" t="s">
        <v>2157</v>
      </c>
      <c r="EZF24" s="1503" t="s">
        <v>1280</v>
      </c>
      <c r="EZG24" s="1510">
        <v>41703</v>
      </c>
      <c r="EZH24" s="1504">
        <v>26862</v>
      </c>
      <c r="EZI24"/>
      <c r="EZJ24" s="1503" t="s">
        <v>1502</v>
      </c>
      <c r="EZK24" s="1503" t="s">
        <v>1503</v>
      </c>
      <c r="EZL24" s="1503" t="s">
        <v>1267</v>
      </c>
      <c r="EZM24" s="1503" t="s">
        <v>2157</v>
      </c>
      <c r="EZN24" s="1503" t="s">
        <v>1280</v>
      </c>
      <c r="EZO24" s="1510">
        <v>41703</v>
      </c>
      <c r="EZP24" s="1504">
        <v>26862</v>
      </c>
      <c r="EZQ24"/>
      <c r="EZR24" s="1503" t="s">
        <v>1502</v>
      </c>
      <c r="EZS24" s="1503" t="s">
        <v>1503</v>
      </c>
      <c r="EZT24" s="1503" t="s">
        <v>1267</v>
      </c>
      <c r="EZU24" s="1503" t="s">
        <v>2157</v>
      </c>
      <c r="EZV24" s="1503" t="s">
        <v>1280</v>
      </c>
      <c r="EZW24" s="1510">
        <v>41703</v>
      </c>
      <c r="EZX24" s="1504">
        <v>26862</v>
      </c>
      <c r="EZY24"/>
      <c r="EZZ24" s="1503" t="s">
        <v>1502</v>
      </c>
      <c r="FAA24" s="1503" t="s">
        <v>1503</v>
      </c>
      <c r="FAB24" s="1503" t="s">
        <v>1267</v>
      </c>
      <c r="FAC24" s="1503" t="s">
        <v>2157</v>
      </c>
      <c r="FAD24" s="1503" t="s">
        <v>1280</v>
      </c>
      <c r="FAE24" s="1510">
        <v>41703</v>
      </c>
      <c r="FAF24" s="1504">
        <v>26862</v>
      </c>
      <c r="FAG24"/>
      <c r="FAH24" s="1503" t="s">
        <v>1502</v>
      </c>
      <c r="FAI24" s="1503" t="s">
        <v>1503</v>
      </c>
      <c r="FAJ24" s="1503" t="s">
        <v>1267</v>
      </c>
      <c r="FAK24" s="1503" t="s">
        <v>2157</v>
      </c>
      <c r="FAL24" s="1503" t="s">
        <v>1280</v>
      </c>
      <c r="FAM24" s="1510">
        <v>41703</v>
      </c>
      <c r="FAN24" s="1504">
        <v>26862</v>
      </c>
      <c r="FAO24"/>
      <c r="FAP24" s="1503" t="s">
        <v>1502</v>
      </c>
      <c r="FAQ24" s="1503" t="s">
        <v>1503</v>
      </c>
      <c r="FAR24" s="1503" t="s">
        <v>1267</v>
      </c>
      <c r="FAS24" s="1503" t="s">
        <v>2157</v>
      </c>
      <c r="FAT24" s="1503" t="s">
        <v>1280</v>
      </c>
      <c r="FAU24" s="1510">
        <v>41703</v>
      </c>
      <c r="FAV24" s="1504">
        <v>26862</v>
      </c>
      <c r="FAW24"/>
      <c r="FAX24" s="1503" t="s">
        <v>1502</v>
      </c>
      <c r="FAY24" s="1503" t="s">
        <v>1503</v>
      </c>
      <c r="FAZ24" s="1503" t="s">
        <v>1267</v>
      </c>
      <c r="FBA24" s="1503" t="s">
        <v>2157</v>
      </c>
      <c r="FBB24" s="1503" t="s">
        <v>1280</v>
      </c>
      <c r="FBC24" s="1510">
        <v>41703</v>
      </c>
      <c r="FBD24" s="1504">
        <v>26862</v>
      </c>
      <c r="FBE24"/>
      <c r="FBF24" s="1503" t="s">
        <v>1502</v>
      </c>
      <c r="FBG24" s="1503" t="s">
        <v>1503</v>
      </c>
      <c r="FBH24" s="1503" t="s">
        <v>1267</v>
      </c>
      <c r="FBI24" s="1503" t="s">
        <v>2157</v>
      </c>
      <c r="FBJ24" s="1503" t="s">
        <v>1280</v>
      </c>
      <c r="FBK24" s="1510">
        <v>41703</v>
      </c>
      <c r="FBL24" s="1504">
        <v>26862</v>
      </c>
      <c r="FBM24"/>
      <c r="FBN24" s="1503" t="s">
        <v>1502</v>
      </c>
      <c r="FBO24" s="1503" t="s">
        <v>1503</v>
      </c>
      <c r="FBP24" s="1503" t="s">
        <v>1267</v>
      </c>
      <c r="FBQ24" s="1503" t="s">
        <v>2157</v>
      </c>
      <c r="FBR24" s="1503" t="s">
        <v>1280</v>
      </c>
      <c r="FBS24" s="1510">
        <v>41703</v>
      </c>
      <c r="FBT24" s="1504">
        <v>26862</v>
      </c>
      <c r="FBU24"/>
      <c r="FBV24" s="1503" t="s">
        <v>1502</v>
      </c>
      <c r="FBW24" s="1503" t="s">
        <v>1503</v>
      </c>
      <c r="FBX24" s="1503" t="s">
        <v>1267</v>
      </c>
      <c r="FBY24" s="1503" t="s">
        <v>2157</v>
      </c>
      <c r="FBZ24" s="1503" t="s">
        <v>1280</v>
      </c>
      <c r="FCA24" s="1510">
        <v>41703</v>
      </c>
      <c r="FCB24" s="1504">
        <v>26862</v>
      </c>
      <c r="FCC24"/>
      <c r="FCD24" s="1503" t="s">
        <v>1502</v>
      </c>
      <c r="FCE24" s="1503" t="s">
        <v>1503</v>
      </c>
      <c r="FCF24" s="1503" t="s">
        <v>1267</v>
      </c>
      <c r="FCG24" s="1503" t="s">
        <v>2157</v>
      </c>
      <c r="FCH24" s="1503" t="s">
        <v>1280</v>
      </c>
      <c r="FCI24" s="1510">
        <v>41703</v>
      </c>
      <c r="FCJ24" s="1504">
        <v>26862</v>
      </c>
      <c r="FCK24"/>
      <c r="FCL24" s="1503" t="s">
        <v>1502</v>
      </c>
      <c r="FCM24" s="1503" t="s">
        <v>1503</v>
      </c>
      <c r="FCN24" s="1503" t="s">
        <v>1267</v>
      </c>
      <c r="FCO24" s="1503" t="s">
        <v>2157</v>
      </c>
      <c r="FCP24" s="1503" t="s">
        <v>1280</v>
      </c>
      <c r="FCQ24" s="1510">
        <v>41703</v>
      </c>
      <c r="FCR24" s="1504">
        <v>26862</v>
      </c>
      <c r="FCS24"/>
      <c r="FCT24" s="1503" t="s">
        <v>1502</v>
      </c>
      <c r="FCU24" s="1503" t="s">
        <v>1503</v>
      </c>
      <c r="FCV24" s="1503" t="s">
        <v>1267</v>
      </c>
      <c r="FCW24" s="1503" t="s">
        <v>2157</v>
      </c>
      <c r="FCX24" s="1503" t="s">
        <v>1280</v>
      </c>
      <c r="FCY24" s="1510">
        <v>41703</v>
      </c>
      <c r="FCZ24" s="1504">
        <v>26862</v>
      </c>
      <c r="FDA24"/>
      <c r="FDB24" s="1503" t="s">
        <v>1502</v>
      </c>
      <c r="FDC24" s="1503" t="s">
        <v>1503</v>
      </c>
      <c r="FDD24" s="1503" t="s">
        <v>1267</v>
      </c>
      <c r="FDE24" s="1503" t="s">
        <v>2157</v>
      </c>
      <c r="FDF24" s="1503" t="s">
        <v>1280</v>
      </c>
      <c r="FDG24" s="1510">
        <v>41703</v>
      </c>
      <c r="FDH24" s="1504">
        <v>26862</v>
      </c>
      <c r="FDI24"/>
      <c r="FDJ24" s="1503" t="s">
        <v>1502</v>
      </c>
      <c r="FDK24" s="1503" t="s">
        <v>1503</v>
      </c>
      <c r="FDL24" s="1503" t="s">
        <v>1267</v>
      </c>
      <c r="FDM24" s="1503" t="s">
        <v>2157</v>
      </c>
      <c r="FDN24" s="1503" t="s">
        <v>1280</v>
      </c>
      <c r="FDO24" s="1510">
        <v>41703</v>
      </c>
      <c r="FDP24" s="1504">
        <v>26862</v>
      </c>
      <c r="FDQ24"/>
      <c r="FDR24" s="1503" t="s">
        <v>1502</v>
      </c>
      <c r="FDS24" s="1503" t="s">
        <v>1503</v>
      </c>
      <c r="FDT24" s="1503" t="s">
        <v>1267</v>
      </c>
      <c r="FDU24" s="1503" t="s">
        <v>2157</v>
      </c>
      <c r="FDV24" s="1503" t="s">
        <v>1280</v>
      </c>
      <c r="FDW24" s="1510">
        <v>41703</v>
      </c>
      <c r="FDX24" s="1504">
        <v>26862</v>
      </c>
      <c r="FDY24"/>
      <c r="FDZ24" s="1503" t="s">
        <v>1502</v>
      </c>
      <c r="FEA24" s="1503" t="s">
        <v>1503</v>
      </c>
      <c r="FEB24" s="1503" t="s">
        <v>1267</v>
      </c>
      <c r="FEC24" s="1503" t="s">
        <v>2157</v>
      </c>
      <c r="FED24" s="1503" t="s">
        <v>1280</v>
      </c>
      <c r="FEE24" s="1510">
        <v>41703</v>
      </c>
      <c r="FEF24" s="1504">
        <v>26862</v>
      </c>
      <c r="FEG24"/>
      <c r="FEH24" s="1503" t="s">
        <v>1502</v>
      </c>
      <c r="FEI24" s="1503" t="s">
        <v>1503</v>
      </c>
      <c r="FEJ24" s="1503" t="s">
        <v>1267</v>
      </c>
      <c r="FEK24" s="1503" t="s">
        <v>2157</v>
      </c>
      <c r="FEL24" s="1503" t="s">
        <v>1280</v>
      </c>
      <c r="FEM24" s="1510">
        <v>41703</v>
      </c>
      <c r="FEN24" s="1504">
        <v>26862</v>
      </c>
      <c r="FEO24"/>
      <c r="FEP24" s="1503" t="s">
        <v>1502</v>
      </c>
      <c r="FEQ24" s="1503" t="s">
        <v>1503</v>
      </c>
      <c r="FER24" s="1503" t="s">
        <v>1267</v>
      </c>
      <c r="FES24" s="1503" t="s">
        <v>2157</v>
      </c>
      <c r="FET24" s="1503" t="s">
        <v>1280</v>
      </c>
      <c r="FEU24" s="1510">
        <v>41703</v>
      </c>
      <c r="FEV24" s="1504">
        <v>26862</v>
      </c>
      <c r="FEW24"/>
      <c r="FEX24" s="1503" t="s">
        <v>1502</v>
      </c>
      <c r="FEY24" s="1503" t="s">
        <v>1503</v>
      </c>
      <c r="FEZ24" s="1503" t="s">
        <v>1267</v>
      </c>
      <c r="FFA24" s="1503" t="s">
        <v>2157</v>
      </c>
      <c r="FFB24" s="1503" t="s">
        <v>1280</v>
      </c>
      <c r="FFC24" s="1510">
        <v>41703</v>
      </c>
      <c r="FFD24" s="1504">
        <v>26862</v>
      </c>
      <c r="FFE24"/>
      <c r="FFF24" s="1503" t="s">
        <v>1502</v>
      </c>
      <c r="FFG24" s="1503" t="s">
        <v>1503</v>
      </c>
      <c r="FFH24" s="1503" t="s">
        <v>1267</v>
      </c>
      <c r="FFI24" s="1503" t="s">
        <v>2157</v>
      </c>
      <c r="FFJ24" s="1503" t="s">
        <v>1280</v>
      </c>
      <c r="FFK24" s="1510">
        <v>41703</v>
      </c>
      <c r="FFL24" s="1504">
        <v>26862</v>
      </c>
      <c r="FFM24"/>
      <c r="FFN24" s="1503" t="s">
        <v>1502</v>
      </c>
      <c r="FFO24" s="1503" t="s">
        <v>1503</v>
      </c>
      <c r="FFP24" s="1503" t="s">
        <v>1267</v>
      </c>
      <c r="FFQ24" s="1503" t="s">
        <v>2157</v>
      </c>
      <c r="FFR24" s="1503" t="s">
        <v>1280</v>
      </c>
      <c r="FFS24" s="1510">
        <v>41703</v>
      </c>
      <c r="FFT24" s="1504">
        <v>26862</v>
      </c>
      <c r="FFU24"/>
      <c r="FFV24" s="1503" t="s">
        <v>1502</v>
      </c>
      <c r="FFW24" s="1503" t="s">
        <v>1503</v>
      </c>
      <c r="FFX24" s="1503" t="s">
        <v>1267</v>
      </c>
      <c r="FFY24" s="1503" t="s">
        <v>2157</v>
      </c>
      <c r="FFZ24" s="1503" t="s">
        <v>1280</v>
      </c>
      <c r="FGA24" s="1510">
        <v>41703</v>
      </c>
      <c r="FGB24" s="1504">
        <v>26862</v>
      </c>
      <c r="FGC24"/>
      <c r="FGD24" s="1503" t="s">
        <v>1502</v>
      </c>
      <c r="FGE24" s="1503" t="s">
        <v>1503</v>
      </c>
      <c r="FGF24" s="1503" t="s">
        <v>1267</v>
      </c>
      <c r="FGG24" s="1503" t="s">
        <v>2157</v>
      </c>
      <c r="FGH24" s="1503" t="s">
        <v>1280</v>
      </c>
      <c r="FGI24" s="1510">
        <v>41703</v>
      </c>
      <c r="FGJ24" s="1504">
        <v>26862</v>
      </c>
      <c r="FGK24"/>
      <c r="FGL24" s="1503" t="s">
        <v>1502</v>
      </c>
      <c r="FGM24" s="1503" t="s">
        <v>1503</v>
      </c>
      <c r="FGN24" s="1503" t="s">
        <v>1267</v>
      </c>
      <c r="FGO24" s="1503" t="s">
        <v>2157</v>
      </c>
      <c r="FGP24" s="1503" t="s">
        <v>1280</v>
      </c>
      <c r="FGQ24" s="1510">
        <v>41703</v>
      </c>
      <c r="FGR24" s="1504">
        <v>26862</v>
      </c>
      <c r="FGS24"/>
      <c r="FGT24" s="1503" t="s">
        <v>1502</v>
      </c>
      <c r="FGU24" s="1503" t="s">
        <v>1503</v>
      </c>
      <c r="FGV24" s="1503" t="s">
        <v>1267</v>
      </c>
      <c r="FGW24" s="1503" t="s">
        <v>2157</v>
      </c>
      <c r="FGX24" s="1503" t="s">
        <v>1280</v>
      </c>
      <c r="FGY24" s="1510">
        <v>41703</v>
      </c>
      <c r="FGZ24" s="1504">
        <v>26862</v>
      </c>
      <c r="FHA24"/>
      <c r="FHB24" s="1503" t="s">
        <v>1502</v>
      </c>
      <c r="FHC24" s="1503" t="s">
        <v>1503</v>
      </c>
      <c r="FHD24" s="1503" t="s">
        <v>1267</v>
      </c>
      <c r="FHE24" s="1503" t="s">
        <v>2157</v>
      </c>
      <c r="FHF24" s="1503" t="s">
        <v>1280</v>
      </c>
      <c r="FHG24" s="1510">
        <v>41703</v>
      </c>
      <c r="FHH24" s="1504">
        <v>26862</v>
      </c>
      <c r="FHI24"/>
      <c r="FHJ24" s="1503" t="s">
        <v>1502</v>
      </c>
      <c r="FHK24" s="1503" t="s">
        <v>1503</v>
      </c>
      <c r="FHL24" s="1503" t="s">
        <v>1267</v>
      </c>
      <c r="FHM24" s="1503" t="s">
        <v>2157</v>
      </c>
      <c r="FHN24" s="1503" t="s">
        <v>1280</v>
      </c>
      <c r="FHO24" s="1510">
        <v>41703</v>
      </c>
      <c r="FHP24" s="1504">
        <v>26862</v>
      </c>
      <c r="FHQ24"/>
      <c r="FHR24" s="1503" t="s">
        <v>1502</v>
      </c>
      <c r="FHS24" s="1503" t="s">
        <v>1503</v>
      </c>
      <c r="FHT24" s="1503" t="s">
        <v>1267</v>
      </c>
      <c r="FHU24" s="1503" t="s">
        <v>2157</v>
      </c>
      <c r="FHV24" s="1503" t="s">
        <v>1280</v>
      </c>
      <c r="FHW24" s="1510">
        <v>41703</v>
      </c>
      <c r="FHX24" s="1504">
        <v>26862</v>
      </c>
      <c r="FHY24"/>
      <c r="FHZ24" s="1503" t="s">
        <v>1502</v>
      </c>
      <c r="FIA24" s="1503" t="s">
        <v>1503</v>
      </c>
      <c r="FIB24" s="1503" t="s">
        <v>1267</v>
      </c>
      <c r="FIC24" s="1503" t="s">
        <v>2157</v>
      </c>
      <c r="FID24" s="1503" t="s">
        <v>1280</v>
      </c>
      <c r="FIE24" s="1510">
        <v>41703</v>
      </c>
      <c r="FIF24" s="1504">
        <v>26862</v>
      </c>
      <c r="FIG24"/>
      <c r="FIH24" s="1503" t="s">
        <v>1502</v>
      </c>
      <c r="FII24" s="1503" t="s">
        <v>1503</v>
      </c>
      <c r="FIJ24" s="1503" t="s">
        <v>1267</v>
      </c>
      <c r="FIK24" s="1503" t="s">
        <v>2157</v>
      </c>
      <c r="FIL24" s="1503" t="s">
        <v>1280</v>
      </c>
      <c r="FIM24" s="1510">
        <v>41703</v>
      </c>
      <c r="FIN24" s="1504">
        <v>26862</v>
      </c>
      <c r="FIO24"/>
      <c r="FIP24" s="1503" t="s">
        <v>1502</v>
      </c>
      <c r="FIQ24" s="1503" t="s">
        <v>1503</v>
      </c>
      <c r="FIR24" s="1503" t="s">
        <v>1267</v>
      </c>
      <c r="FIS24" s="1503" t="s">
        <v>2157</v>
      </c>
      <c r="FIT24" s="1503" t="s">
        <v>1280</v>
      </c>
      <c r="FIU24" s="1510">
        <v>41703</v>
      </c>
      <c r="FIV24" s="1504">
        <v>26862</v>
      </c>
      <c r="FIW24"/>
      <c r="FIX24" s="1503" t="s">
        <v>1502</v>
      </c>
      <c r="FIY24" s="1503" t="s">
        <v>1503</v>
      </c>
      <c r="FIZ24" s="1503" t="s">
        <v>1267</v>
      </c>
      <c r="FJA24" s="1503" t="s">
        <v>2157</v>
      </c>
      <c r="FJB24" s="1503" t="s">
        <v>1280</v>
      </c>
      <c r="FJC24" s="1510">
        <v>41703</v>
      </c>
      <c r="FJD24" s="1504">
        <v>26862</v>
      </c>
      <c r="FJE24"/>
      <c r="FJF24" s="1503" t="s">
        <v>1502</v>
      </c>
      <c r="FJG24" s="1503" t="s">
        <v>1503</v>
      </c>
      <c r="FJH24" s="1503" t="s">
        <v>1267</v>
      </c>
      <c r="FJI24" s="1503" t="s">
        <v>2157</v>
      </c>
      <c r="FJJ24" s="1503" t="s">
        <v>1280</v>
      </c>
      <c r="FJK24" s="1510">
        <v>41703</v>
      </c>
      <c r="FJL24" s="1504">
        <v>26862</v>
      </c>
      <c r="FJM24"/>
      <c r="FJN24" s="1503" t="s">
        <v>1502</v>
      </c>
      <c r="FJO24" s="1503" t="s">
        <v>1503</v>
      </c>
      <c r="FJP24" s="1503" t="s">
        <v>1267</v>
      </c>
      <c r="FJQ24" s="1503" t="s">
        <v>2157</v>
      </c>
      <c r="FJR24" s="1503" t="s">
        <v>1280</v>
      </c>
      <c r="FJS24" s="1510">
        <v>41703</v>
      </c>
      <c r="FJT24" s="1504">
        <v>26862</v>
      </c>
      <c r="FJU24"/>
      <c r="FJV24" s="1503" t="s">
        <v>1502</v>
      </c>
      <c r="FJW24" s="1503" t="s">
        <v>1503</v>
      </c>
      <c r="FJX24" s="1503" t="s">
        <v>1267</v>
      </c>
      <c r="FJY24" s="1503" t="s">
        <v>2157</v>
      </c>
      <c r="FJZ24" s="1503" t="s">
        <v>1280</v>
      </c>
      <c r="FKA24" s="1510">
        <v>41703</v>
      </c>
      <c r="FKB24" s="1504">
        <v>26862</v>
      </c>
      <c r="FKC24"/>
      <c r="FKD24" s="1503" t="s">
        <v>1502</v>
      </c>
      <c r="FKE24" s="1503" t="s">
        <v>1503</v>
      </c>
      <c r="FKF24" s="1503" t="s">
        <v>1267</v>
      </c>
      <c r="FKG24" s="1503" t="s">
        <v>2157</v>
      </c>
      <c r="FKH24" s="1503" t="s">
        <v>1280</v>
      </c>
      <c r="FKI24" s="1510">
        <v>41703</v>
      </c>
      <c r="FKJ24" s="1504">
        <v>26862</v>
      </c>
      <c r="FKK24"/>
      <c r="FKL24" s="1503" t="s">
        <v>1502</v>
      </c>
      <c r="FKM24" s="1503" t="s">
        <v>1503</v>
      </c>
      <c r="FKN24" s="1503" t="s">
        <v>1267</v>
      </c>
      <c r="FKO24" s="1503" t="s">
        <v>2157</v>
      </c>
      <c r="FKP24" s="1503" t="s">
        <v>1280</v>
      </c>
      <c r="FKQ24" s="1510">
        <v>41703</v>
      </c>
      <c r="FKR24" s="1504">
        <v>26862</v>
      </c>
      <c r="FKS24"/>
      <c r="FKT24" s="1503" t="s">
        <v>1502</v>
      </c>
      <c r="FKU24" s="1503" t="s">
        <v>1503</v>
      </c>
      <c r="FKV24" s="1503" t="s">
        <v>1267</v>
      </c>
      <c r="FKW24" s="1503" t="s">
        <v>2157</v>
      </c>
      <c r="FKX24" s="1503" t="s">
        <v>1280</v>
      </c>
      <c r="FKY24" s="1510">
        <v>41703</v>
      </c>
      <c r="FKZ24" s="1504">
        <v>26862</v>
      </c>
      <c r="FLA24"/>
      <c r="FLB24" s="1503" t="s">
        <v>1502</v>
      </c>
      <c r="FLC24" s="1503" t="s">
        <v>1503</v>
      </c>
      <c r="FLD24" s="1503" t="s">
        <v>1267</v>
      </c>
      <c r="FLE24" s="1503" t="s">
        <v>2157</v>
      </c>
      <c r="FLF24" s="1503" t="s">
        <v>1280</v>
      </c>
      <c r="FLG24" s="1510">
        <v>41703</v>
      </c>
      <c r="FLH24" s="1504">
        <v>26862</v>
      </c>
      <c r="FLI24"/>
      <c r="FLJ24" s="1503" t="s">
        <v>1502</v>
      </c>
      <c r="FLK24" s="1503" t="s">
        <v>1503</v>
      </c>
      <c r="FLL24" s="1503" t="s">
        <v>1267</v>
      </c>
      <c r="FLM24" s="1503" t="s">
        <v>2157</v>
      </c>
      <c r="FLN24" s="1503" t="s">
        <v>1280</v>
      </c>
      <c r="FLO24" s="1510">
        <v>41703</v>
      </c>
      <c r="FLP24" s="1504">
        <v>26862</v>
      </c>
      <c r="FLQ24"/>
      <c r="FLR24" s="1503" t="s">
        <v>1502</v>
      </c>
      <c r="FLS24" s="1503" t="s">
        <v>1503</v>
      </c>
      <c r="FLT24" s="1503" t="s">
        <v>1267</v>
      </c>
      <c r="FLU24" s="1503" t="s">
        <v>2157</v>
      </c>
      <c r="FLV24" s="1503" t="s">
        <v>1280</v>
      </c>
      <c r="FLW24" s="1510">
        <v>41703</v>
      </c>
      <c r="FLX24" s="1504">
        <v>26862</v>
      </c>
      <c r="FLY24"/>
      <c r="FLZ24" s="1503" t="s">
        <v>1502</v>
      </c>
      <c r="FMA24" s="1503" t="s">
        <v>1503</v>
      </c>
      <c r="FMB24" s="1503" t="s">
        <v>1267</v>
      </c>
      <c r="FMC24" s="1503" t="s">
        <v>2157</v>
      </c>
      <c r="FMD24" s="1503" t="s">
        <v>1280</v>
      </c>
      <c r="FME24" s="1510">
        <v>41703</v>
      </c>
      <c r="FMF24" s="1504">
        <v>26862</v>
      </c>
      <c r="FMG24"/>
      <c r="FMH24" s="1503" t="s">
        <v>1502</v>
      </c>
      <c r="FMI24" s="1503" t="s">
        <v>1503</v>
      </c>
      <c r="FMJ24" s="1503" t="s">
        <v>1267</v>
      </c>
      <c r="FMK24" s="1503" t="s">
        <v>2157</v>
      </c>
      <c r="FML24" s="1503" t="s">
        <v>1280</v>
      </c>
      <c r="FMM24" s="1510">
        <v>41703</v>
      </c>
      <c r="FMN24" s="1504">
        <v>26862</v>
      </c>
      <c r="FMO24"/>
      <c r="FMP24" s="1503" t="s">
        <v>1502</v>
      </c>
      <c r="FMQ24" s="1503" t="s">
        <v>1503</v>
      </c>
      <c r="FMR24" s="1503" t="s">
        <v>1267</v>
      </c>
      <c r="FMS24" s="1503" t="s">
        <v>2157</v>
      </c>
      <c r="FMT24" s="1503" t="s">
        <v>1280</v>
      </c>
      <c r="FMU24" s="1510">
        <v>41703</v>
      </c>
      <c r="FMV24" s="1504">
        <v>26862</v>
      </c>
      <c r="FMW24"/>
      <c r="FMX24" s="1503" t="s">
        <v>1502</v>
      </c>
      <c r="FMY24" s="1503" t="s">
        <v>1503</v>
      </c>
      <c r="FMZ24" s="1503" t="s">
        <v>1267</v>
      </c>
      <c r="FNA24" s="1503" t="s">
        <v>2157</v>
      </c>
      <c r="FNB24" s="1503" t="s">
        <v>1280</v>
      </c>
      <c r="FNC24" s="1510">
        <v>41703</v>
      </c>
      <c r="FND24" s="1504">
        <v>26862</v>
      </c>
      <c r="FNE24"/>
      <c r="FNF24" s="1503" t="s">
        <v>1502</v>
      </c>
      <c r="FNG24" s="1503" t="s">
        <v>1503</v>
      </c>
      <c r="FNH24" s="1503" t="s">
        <v>1267</v>
      </c>
      <c r="FNI24" s="1503" t="s">
        <v>2157</v>
      </c>
      <c r="FNJ24" s="1503" t="s">
        <v>1280</v>
      </c>
      <c r="FNK24" s="1510">
        <v>41703</v>
      </c>
      <c r="FNL24" s="1504">
        <v>26862</v>
      </c>
      <c r="FNM24"/>
      <c r="FNN24" s="1503" t="s">
        <v>1502</v>
      </c>
      <c r="FNO24" s="1503" t="s">
        <v>1503</v>
      </c>
      <c r="FNP24" s="1503" t="s">
        <v>1267</v>
      </c>
      <c r="FNQ24" s="1503" t="s">
        <v>2157</v>
      </c>
      <c r="FNR24" s="1503" t="s">
        <v>1280</v>
      </c>
      <c r="FNS24" s="1510">
        <v>41703</v>
      </c>
      <c r="FNT24" s="1504">
        <v>26862</v>
      </c>
      <c r="FNU24"/>
      <c r="FNV24" s="1503" t="s">
        <v>1502</v>
      </c>
      <c r="FNW24" s="1503" t="s">
        <v>1503</v>
      </c>
      <c r="FNX24" s="1503" t="s">
        <v>1267</v>
      </c>
      <c r="FNY24" s="1503" t="s">
        <v>2157</v>
      </c>
      <c r="FNZ24" s="1503" t="s">
        <v>1280</v>
      </c>
      <c r="FOA24" s="1510">
        <v>41703</v>
      </c>
      <c r="FOB24" s="1504">
        <v>26862</v>
      </c>
      <c r="FOC24"/>
      <c r="FOD24" s="1503" t="s">
        <v>1502</v>
      </c>
      <c r="FOE24" s="1503" t="s">
        <v>1503</v>
      </c>
      <c r="FOF24" s="1503" t="s">
        <v>1267</v>
      </c>
      <c r="FOG24" s="1503" t="s">
        <v>2157</v>
      </c>
      <c r="FOH24" s="1503" t="s">
        <v>1280</v>
      </c>
      <c r="FOI24" s="1510">
        <v>41703</v>
      </c>
      <c r="FOJ24" s="1504">
        <v>26862</v>
      </c>
      <c r="FOK24"/>
      <c r="FOL24" s="1503" t="s">
        <v>1502</v>
      </c>
      <c r="FOM24" s="1503" t="s">
        <v>1503</v>
      </c>
      <c r="FON24" s="1503" t="s">
        <v>1267</v>
      </c>
      <c r="FOO24" s="1503" t="s">
        <v>2157</v>
      </c>
      <c r="FOP24" s="1503" t="s">
        <v>1280</v>
      </c>
      <c r="FOQ24" s="1510">
        <v>41703</v>
      </c>
      <c r="FOR24" s="1504">
        <v>26862</v>
      </c>
      <c r="FOS24"/>
      <c r="FOT24" s="1503" t="s">
        <v>1502</v>
      </c>
      <c r="FOU24" s="1503" t="s">
        <v>1503</v>
      </c>
      <c r="FOV24" s="1503" t="s">
        <v>1267</v>
      </c>
      <c r="FOW24" s="1503" t="s">
        <v>2157</v>
      </c>
      <c r="FOX24" s="1503" t="s">
        <v>1280</v>
      </c>
      <c r="FOY24" s="1510">
        <v>41703</v>
      </c>
      <c r="FOZ24" s="1504">
        <v>26862</v>
      </c>
      <c r="FPA24"/>
      <c r="FPB24" s="1503" t="s">
        <v>1502</v>
      </c>
      <c r="FPC24" s="1503" t="s">
        <v>1503</v>
      </c>
      <c r="FPD24" s="1503" t="s">
        <v>1267</v>
      </c>
      <c r="FPE24" s="1503" t="s">
        <v>2157</v>
      </c>
      <c r="FPF24" s="1503" t="s">
        <v>1280</v>
      </c>
      <c r="FPG24" s="1510">
        <v>41703</v>
      </c>
      <c r="FPH24" s="1504">
        <v>26862</v>
      </c>
      <c r="FPI24"/>
      <c r="FPJ24" s="1503" t="s">
        <v>1502</v>
      </c>
      <c r="FPK24" s="1503" t="s">
        <v>1503</v>
      </c>
      <c r="FPL24" s="1503" t="s">
        <v>1267</v>
      </c>
      <c r="FPM24" s="1503" t="s">
        <v>2157</v>
      </c>
      <c r="FPN24" s="1503" t="s">
        <v>1280</v>
      </c>
      <c r="FPO24" s="1510">
        <v>41703</v>
      </c>
      <c r="FPP24" s="1504">
        <v>26862</v>
      </c>
      <c r="FPQ24"/>
      <c r="FPR24" s="1503" t="s">
        <v>1502</v>
      </c>
      <c r="FPS24" s="1503" t="s">
        <v>1503</v>
      </c>
      <c r="FPT24" s="1503" t="s">
        <v>1267</v>
      </c>
      <c r="FPU24" s="1503" t="s">
        <v>2157</v>
      </c>
      <c r="FPV24" s="1503" t="s">
        <v>1280</v>
      </c>
      <c r="FPW24" s="1510">
        <v>41703</v>
      </c>
      <c r="FPX24" s="1504">
        <v>26862</v>
      </c>
      <c r="FPY24"/>
      <c r="FPZ24" s="1503" t="s">
        <v>1502</v>
      </c>
      <c r="FQA24" s="1503" t="s">
        <v>1503</v>
      </c>
      <c r="FQB24" s="1503" t="s">
        <v>1267</v>
      </c>
      <c r="FQC24" s="1503" t="s">
        <v>2157</v>
      </c>
      <c r="FQD24" s="1503" t="s">
        <v>1280</v>
      </c>
      <c r="FQE24" s="1510">
        <v>41703</v>
      </c>
      <c r="FQF24" s="1504">
        <v>26862</v>
      </c>
      <c r="FQG24"/>
      <c r="FQH24" s="1503" t="s">
        <v>1502</v>
      </c>
      <c r="FQI24" s="1503" t="s">
        <v>1503</v>
      </c>
      <c r="FQJ24" s="1503" t="s">
        <v>1267</v>
      </c>
      <c r="FQK24" s="1503" t="s">
        <v>2157</v>
      </c>
      <c r="FQL24" s="1503" t="s">
        <v>1280</v>
      </c>
      <c r="FQM24" s="1510">
        <v>41703</v>
      </c>
      <c r="FQN24" s="1504">
        <v>26862</v>
      </c>
      <c r="FQO24"/>
      <c r="FQP24" s="1503" t="s">
        <v>1502</v>
      </c>
      <c r="FQQ24" s="1503" t="s">
        <v>1503</v>
      </c>
      <c r="FQR24" s="1503" t="s">
        <v>1267</v>
      </c>
      <c r="FQS24" s="1503" t="s">
        <v>2157</v>
      </c>
      <c r="FQT24" s="1503" t="s">
        <v>1280</v>
      </c>
      <c r="FQU24" s="1510">
        <v>41703</v>
      </c>
      <c r="FQV24" s="1504">
        <v>26862</v>
      </c>
      <c r="FQW24"/>
      <c r="FQX24" s="1503" t="s">
        <v>1502</v>
      </c>
      <c r="FQY24" s="1503" t="s">
        <v>1503</v>
      </c>
      <c r="FQZ24" s="1503" t="s">
        <v>1267</v>
      </c>
      <c r="FRA24" s="1503" t="s">
        <v>2157</v>
      </c>
      <c r="FRB24" s="1503" t="s">
        <v>1280</v>
      </c>
      <c r="FRC24" s="1510">
        <v>41703</v>
      </c>
      <c r="FRD24" s="1504">
        <v>26862</v>
      </c>
      <c r="FRE24"/>
      <c r="FRF24" s="1503" t="s">
        <v>1502</v>
      </c>
      <c r="FRG24" s="1503" t="s">
        <v>1503</v>
      </c>
      <c r="FRH24" s="1503" t="s">
        <v>1267</v>
      </c>
      <c r="FRI24" s="1503" t="s">
        <v>2157</v>
      </c>
      <c r="FRJ24" s="1503" t="s">
        <v>1280</v>
      </c>
      <c r="FRK24" s="1510">
        <v>41703</v>
      </c>
      <c r="FRL24" s="1504">
        <v>26862</v>
      </c>
      <c r="FRM24"/>
      <c r="FRN24" s="1503" t="s">
        <v>1502</v>
      </c>
      <c r="FRO24" s="1503" t="s">
        <v>1503</v>
      </c>
      <c r="FRP24" s="1503" t="s">
        <v>1267</v>
      </c>
      <c r="FRQ24" s="1503" t="s">
        <v>2157</v>
      </c>
      <c r="FRR24" s="1503" t="s">
        <v>1280</v>
      </c>
      <c r="FRS24" s="1510">
        <v>41703</v>
      </c>
      <c r="FRT24" s="1504">
        <v>26862</v>
      </c>
      <c r="FRU24"/>
      <c r="FRV24" s="1503" t="s">
        <v>1502</v>
      </c>
      <c r="FRW24" s="1503" t="s">
        <v>1503</v>
      </c>
      <c r="FRX24" s="1503" t="s">
        <v>1267</v>
      </c>
      <c r="FRY24" s="1503" t="s">
        <v>2157</v>
      </c>
      <c r="FRZ24" s="1503" t="s">
        <v>1280</v>
      </c>
      <c r="FSA24" s="1510">
        <v>41703</v>
      </c>
      <c r="FSB24" s="1504">
        <v>26862</v>
      </c>
      <c r="FSC24"/>
      <c r="FSD24" s="1503" t="s">
        <v>1502</v>
      </c>
      <c r="FSE24" s="1503" t="s">
        <v>1503</v>
      </c>
      <c r="FSF24" s="1503" t="s">
        <v>1267</v>
      </c>
      <c r="FSG24" s="1503" t="s">
        <v>2157</v>
      </c>
      <c r="FSH24" s="1503" t="s">
        <v>1280</v>
      </c>
      <c r="FSI24" s="1510">
        <v>41703</v>
      </c>
      <c r="FSJ24" s="1504">
        <v>26862</v>
      </c>
      <c r="FSK24"/>
      <c r="FSL24" s="1503" t="s">
        <v>1502</v>
      </c>
      <c r="FSM24" s="1503" t="s">
        <v>1503</v>
      </c>
      <c r="FSN24" s="1503" t="s">
        <v>1267</v>
      </c>
      <c r="FSO24" s="1503" t="s">
        <v>2157</v>
      </c>
      <c r="FSP24" s="1503" t="s">
        <v>1280</v>
      </c>
      <c r="FSQ24" s="1510">
        <v>41703</v>
      </c>
      <c r="FSR24" s="1504">
        <v>26862</v>
      </c>
      <c r="FSS24"/>
      <c r="FST24" s="1503" t="s">
        <v>1502</v>
      </c>
      <c r="FSU24" s="1503" t="s">
        <v>1503</v>
      </c>
      <c r="FSV24" s="1503" t="s">
        <v>1267</v>
      </c>
      <c r="FSW24" s="1503" t="s">
        <v>2157</v>
      </c>
      <c r="FSX24" s="1503" t="s">
        <v>1280</v>
      </c>
      <c r="FSY24" s="1510">
        <v>41703</v>
      </c>
      <c r="FSZ24" s="1504">
        <v>26862</v>
      </c>
      <c r="FTA24"/>
      <c r="FTB24" s="1503" t="s">
        <v>1502</v>
      </c>
      <c r="FTC24" s="1503" t="s">
        <v>1503</v>
      </c>
      <c r="FTD24" s="1503" t="s">
        <v>1267</v>
      </c>
      <c r="FTE24" s="1503" t="s">
        <v>2157</v>
      </c>
      <c r="FTF24" s="1503" t="s">
        <v>1280</v>
      </c>
      <c r="FTG24" s="1510">
        <v>41703</v>
      </c>
      <c r="FTH24" s="1504">
        <v>26862</v>
      </c>
      <c r="FTI24"/>
      <c r="FTJ24" s="1503" t="s">
        <v>1502</v>
      </c>
      <c r="FTK24" s="1503" t="s">
        <v>1503</v>
      </c>
      <c r="FTL24" s="1503" t="s">
        <v>1267</v>
      </c>
      <c r="FTM24" s="1503" t="s">
        <v>2157</v>
      </c>
      <c r="FTN24" s="1503" t="s">
        <v>1280</v>
      </c>
      <c r="FTO24" s="1510">
        <v>41703</v>
      </c>
      <c r="FTP24" s="1504">
        <v>26862</v>
      </c>
      <c r="FTQ24"/>
      <c r="FTR24" s="1503" t="s">
        <v>1502</v>
      </c>
      <c r="FTS24" s="1503" t="s">
        <v>1503</v>
      </c>
      <c r="FTT24" s="1503" t="s">
        <v>1267</v>
      </c>
      <c r="FTU24" s="1503" t="s">
        <v>2157</v>
      </c>
      <c r="FTV24" s="1503" t="s">
        <v>1280</v>
      </c>
      <c r="FTW24" s="1510">
        <v>41703</v>
      </c>
      <c r="FTX24" s="1504">
        <v>26862</v>
      </c>
      <c r="FTY24"/>
      <c r="FTZ24" s="1503" t="s">
        <v>1502</v>
      </c>
      <c r="FUA24" s="1503" t="s">
        <v>1503</v>
      </c>
      <c r="FUB24" s="1503" t="s">
        <v>1267</v>
      </c>
      <c r="FUC24" s="1503" t="s">
        <v>2157</v>
      </c>
      <c r="FUD24" s="1503" t="s">
        <v>1280</v>
      </c>
      <c r="FUE24" s="1510">
        <v>41703</v>
      </c>
      <c r="FUF24" s="1504">
        <v>26862</v>
      </c>
      <c r="FUG24"/>
      <c r="FUH24" s="1503" t="s">
        <v>1502</v>
      </c>
      <c r="FUI24" s="1503" t="s">
        <v>1503</v>
      </c>
      <c r="FUJ24" s="1503" t="s">
        <v>1267</v>
      </c>
      <c r="FUK24" s="1503" t="s">
        <v>2157</v>
      </c>
      <c r="FUL24" s="1503" t="s">
        <v>1280</v>
      </c>
      <c r="FUM24" s="1510">
        <v>41703</v>
      </c>
      <c r="FUN24" s="1504">
        <v>26862</v>
      </c>
      <c r="FUO24"/>
      <c r="FUP24" s="1503" t="s">
        <v>1502</v>
      </c>
      <c r="FUQ24" s="1503" t="s">
        <v>1503</v>
      </c>
      <c r="FUR24" s="1503" t="s">
        <v>1267</v>
      </c>
      <c r="FUS24" s="1503" t="s">
        <v>2157</v>
      </c>
      <c r="FUT24" s="1503" t="s">
        <v>1280</v>
      </c>
      <c r="FUU24" s="1510">
        <v>41703</v>
      </c>
      <c r="FUV24" s="1504">
        <v>26862</v>
      </c>
      <c r="FUW24"/>
      <c r="FUX24" s="1503" t="s">
        <v>1502</v>
      </c>
      <c r="FUY24" s="1503" t="s">
        <v>1503</v>
      </c>
      <c r="FUZ24" s="1503" t="s">
        <v>1267</v>
      </c>
      <c r="FVA24" s="1503" t="s">
        <v>2157</v>
      </c>
      <c r="FVB24" s="1503" t="s">
        <v>1280</v>
      </c>
      <c r="FVC24" s="1510">
        <v>41703</v>
      </c>
      <c r="FVD24" s="1504">
        <v>26862</v>
      </c>
      <c r="FVE24"/>
      <c r="FVF24" s="1503" t="s">
        <v>1502</v>
      </c>
      <c r="FVG24" s="1503" t="s">
        <v>1503</v>
      </c>
      <c r="FVH24" s="1503" t="s">
        <v>1267</v>
      </c>
      <c r="FVI24" s="1503" t="s">
        <v>2157</v>
      </c>
      <c r="FVJ24" s="1503" t="s">
        <v>1280</v>
      </c>
      <c r="FVK24" s="1510">
        <v>41703</v>
      </c>
      <c r="FVL24" s="1504">
        <v>26862</v>
      </c>
      <c r="FVM24"/>
      <c r="FVN24" s="1503" t="s">
        <v>1502</v>
      </c>
      <c r="FVO24" s="1503" t="s">
        <v>1503</v>
      </c>
      <c r="FVP24" s="1503" t="s">
        <v>1267</v>
      </c>
      <c r="FVQ24" s="1503" t="s">
        <v>2157</v>
      </c>
      <c r="FVR24" s="1503" t="s">
        <v>1280</v>
      </c>
      <c r="FVS24" s="1510">
        <v>41703</v>
      </c>
      <c r="FVT24" s="1504">
        <v>26862</v>
      </c>
      <c r="FVU24"/>
      <c r="FVV24" s="1503" t="s">
        <v>1502</v>
      </c>
      <c r="FVW24" s="1503" t="s">
        <v>1503</v>
      </c>
      <c r="FVX24" s="1503" t="s">
        <v>1267</v>
      </c>
      <c r="FVY24" s="1503" t="s">
        <v>2157</v>
      </c>
      <c r="FVZ24" s="1503" t="s">
        <v>1280</v>
      </c>
      <c r="FWA24" s="1510">
        <v>41703</v>
      </c>
      <c r="FWB24" s="1504">
        <v>26862</v>
      </c>
      <c r="FWC24"/>
      <c r="FWD24" s="1503" t="s">
        <v>1502</v>
      </c>
      <c r="FWE24" s="1503" t="s">
        <v>1503</v>
      </c>
      <c r="FWF24" s="1503" t="s">
        <v>1267</v>
      </c>
      <c r="FWG24" s="1503" t="s">
        <v>2157</v>
      </c>
      <c r="FWH24" s="1503" t="s">
        <v>1280</v>
      </c>
      <c r="FWI24" s="1510">
        <v>41703</v>
      </c>
      <c r="FWJ24" s="1504">
        <v>26862</v>
      </c>
      <c r="FWK24"/>
      <c r="FWL24" s="1503" t="s">
        <v>1502</v>
      </c>
      <c r="FWM24" s="1503" t="s">
        <v>1503</v>
      </c>
      <c r="FWN24" s="1503" t="s">
        <v>1267</v>
      </c>
      <c r="FWO24" s="1503" t="s">
        <v>2157</v>
      </c>
      <c r="FWP24" s="1503" t="s">
        <v>1280</v>
      </c>
      <c r="FWQ24" s="1510">
        <v>41703</v>
      </c>
      <c r="FWR24" s="1504">
        <v>26862</v>
      </c>
      <c r="FWS24"/>
      <c r="FWT24" s="1503" t="s">
        <v>1502</v>
      </c>
      <c r="FWU24" s="1503" t="s">
        <v>1503</v>
      </c>
      <c r="FWV24" s="1503" t="s">
        <v>1267</v>
      </c>
      <c r="FWW24" s="1503" t="s">
        <v>2157</v>
      </c>
      <c r="FWX24" s="1503" t="s">
        <v>1280</v>
      </c>
      <c r="FWY24" s="1510">
        <v>41703</v>
      </c>
      <c r="FWZ24" s="1504">
        <v>26862</v>
      </c>
      <c r="FXA24"/>
      <c r="FXB24" s="1503" t="s">
        <v>1502</v>
      </c>
      <c r="FXC24" s="1503" t="s">
        <v>1503</v>
      </c>
      <c r="FXD24" s="1503" t="s">
        <v>1267</v>
      </c>
      <c r="FXE24" s="1503" t="s">
        <v>2157</v>
      </c>
      <c r="FXF24" s="1503" t="s">
        <v>1280</v>
      </c>
      <c r="FXG24" s="1510">
        <v>41703</v>
      </c>
      <c r="FXH24" s="1504">
        <v>26862</v>
      </c>
      <c r="FXI24"/>
      <c r="FXJ24" s="1503" t="s">
        <v>1502</v>
      </c>
      <c r="FXK24" s="1503" t="s">
        <v>1503</v>
      </c>
      <c r="FXL24" s="1503" t="s">
        <v>1267</v>
      </c>
      <c r="FXM24" s="1503" t="s">
        <v>2157</v>
      </c>
      <c r="FXN24" s="1503" t="s">
        <v>1280</v>
      </c>
      <c r="FXO24" s="1510">
        <v>41703</v>
      </c>
      <c r="FXP24" s="1504">
        <v>26862</v>
      </c>
      <c r="FXQ24"/>
      <c r="FXR24" s="1503" t="s">
        <v>1502</v>
      </c>
      <c r="FXS24" s="1503" t="s">
        <v>1503</v>
      </c>
      <c r="FXT24" s="1503" t="s">
        <v>1267</v>
      </c>
      <c r="FXU24" s="1503" t="s">
        <v>2157</v>
      </c>
      <c r="FXV24" s="1503" t="s">
        <v>1280</v>
      </c>
      <c r="FXW24" s="1510">
        <v>41703</v>
      </c>
      <c r="FXX24" s="1504">
        <v>26862</v>
      </c>
      <c r="FXY24"/>
      <c r="FXZ24" s="1503" t="s">
        <v>1502</v>
      </c>
      <c r="FYA24" s="1503" t="s">
        <v>1503</v>
      </c>
      <c r="FYB24" s="1503" t="s">
        <v>1267</v>
      </c>
      <c r="FYC24" s="1503" t="s">
        <v>2157</v>
      </c>
      <c r="FYD24" s="1503" t="s">
        <v>1280</v>
      </c>
      <c r="FYE24" s="1510">
        <v>41703</v>
      </c>
      <c r="FYF24" s="1504">
        <v>26862</v>
      </c>
      <c r="FYG24"/>
      <c r="FYH24" s="1503" t="s">
        <v>1502</v>
      </c>
      <c r="FYI24" s="1503" t="s">
        <v>1503</v>
      </c>
      <c r="FYJ24" s="1503" t="s">
        <v>1267</v>
      </c>
      <c r="FYK24" s="1503" t="s">
        <v>2157</v>
      </c>
      <c r="FYL24" s="1503" t="s">
        <v>1280</v>
      </c>
      <c r="FYM24" s="1510">
        <v>41703</v>
      </c>
      <c r="FYN24" s="1504">
        <v>26862</v>
      </c>
      <c r="FYO24"/>
      <c r="FYP24" s="1503" t="s">
        <v>1502</v>
      </c>
      <c r="FYQ24" s="1503" t="s">
        <v>1503</v>
      </c>
      <c r="FYR24" s="1503" t="s">
        <v>1267</v>
      </c>
      <c r="FYS24" s="1503" t="s">
        <v>2157</v>
      </c>
      <c r="FYT24" s="1503" t="s">
        <v>1280</v>
      </c>
      <c r="FYU24" s="1510">
        <v>41703</v>
      </c>
      <c r="FYV24" s="1504">
        <v>26862</v>
      </c>
      <c r="FYW24"/>
      <c r="FYX24" s="1503" t="s">
        <v>1502</v>
      </c>
      <c r="FYY24" s="1503" t="s">
        <v>1503</v>
      </c>
      <c r="FYZ24" s="1503" t="s">
        <v>1267</v>
      </c>
      <c r="FZA24" s="1503" t="s">
        <v>2157</v>
      </c>
      <c r="FZB24" s="1503" t="s">
        <v>1280</v>
      </c>
      <c r="FZC24" s="1510">
        <v>41703</v>
      </c>
      <c r="FZD24" s="1504">
        <v>26862</v>
      </c>
      <c r="FZE24"/>
      <c r="FZF24" s="1503" t="s">
        <v>1502</v>
      </c>
      <c r="FZG24" s="1503" t="s">
        <v>1503</v>
      </c>
      <c r="FZH24" s="1503" t="s">
        <v>1267</v>
      </c>
      <c r="FZI24" s="1503" t="s">
        <v>2157</v>
      </c>
      <c r="FZJ24" s="1503" t="s">
        <v>1280</v>
      </c>
      <c r="FZK24" s="1510">
        <v>41703</v>
      </c>
      <c r="FZL24" s="1504">
        <v>26862</v>
      </c>
      <c r="FZM24"/>
      <c r="FZN24" s="1503" t="s">
        <v>1502</v>
      </c>
      <c r="FZO24" s="1503" t="s">
        <v>1503</v>
      </c>
      <c r="FZP24" s="1503" t="s">
        <v>1267</v>
      </c>
      <c r="FZQ24" s="1503" t="s">
        <v>2157</v>
      </c>
      <c r="FZR24" s="1503" t="s">
        <v>1280</v>
      </c>
      <c r="FZS24" s="1510">
        <v>41703</v>
      </c>
      <c r="FZT24" s="1504">
        <v>26862</v>
      </c>
      <c r="FZU24"/>
      <c r="FZV24" s="1503" t="s">
        <v>1502</v>
      </c>
      <c r="FZW24" s="1503" t="s">
        <v>1503</v>
      </c>
      <c r="FZX24" s="1503" t="s">
        <v>1267</v>
      </c>
      <c r="FZY24" s="1503" t="s">
        <v>2157</v>
      </c>
      <c r="FZZ24" s="1503" t="s">
        <v>1280</v>
      </c>
      <c r="GAA24" s="1510">
        <v>41703</v>
      </c>
      <c r="GAB24" s="1504">
        <v>26862</v>
      </c>
      <c r="GAC24"/>
      <c r="GAD24" s="1503" t="s">
        <v>1502</v>
      </c>
      <c r="GAE24" s="1503" t="s">
        <v>1503</v>
      </c>
      <c r="GAF24" s="1503" t="s">
        <v>1267</v>
      </c>
      <c r="GAG24" s="1503" t="s">
        <v>2157</v>
      </c>
      <c r="GAH24" s="1503" t="s">
        <v>1280</v>
      </c>
      <c r="GAI24" s="1510">
        <v>41703</v>
      </c>
      <c r="GAJ24" s="1504">
        <v>26862</v>
      </c>
      <c r="GAK24"/>
      <c r="GAL24" s="1503" t="s">
        <v>1502</v>
      </c>
      <c r="GAM24" s="1503" t="s">
        <v>1503</v>
      </c>
      <c r="GAN24" s="1503" t="s">
        <v>1267</v>
      </c>
      <c r="GAO24" s="1503" t="s">
        <v>2157</v>
      </c>
      <c r="GAP24" s="1503" t="s">
        <v>1280</v>
      </c>
      <c r="GAQ24" s="1510">
        <v>41703</v>
      </c>
      <c r="GAR24" s="1504">
        <v>26862</v>
      </c>
      <c r="GAS24"/>
      <c r="GAT24" s="1503" t="s">
        <v>1502</v>
      </c>
      <c r="GAU24" s="1503" t="s">
        <v>1503</v>
      </c>
      <c r="GAV24" s="1503" t="s">
        <v>1267</v>
      </c>
      <c r="GAW24" s="1503" t="s">
        <v>2157</v>
      </c>
      <c r="GAX24" s="1503" t="s">
        <v>1280</v>
      </c>
      <c r="GAY24" s="1510">
        <v>41703</v>
      </c>
      <c r="GAZ24" s="1504">
        <v>26862</v>
      </c>
      <c r="GBA24"/>
      <c r="GBB24" s="1503" t="s">
        <v>1502</v>
      </c>
      <c r="GBC24" s="1503" t="s">
        <v>1503</v>
      </c>
      <c r="GBD24" s="1503" t="s">
        <v>1267</v>
      </c>
      <c r="GBE24" s="1503" t="s">
        <v>2157</v>
      </c>
      <c r="GBF24" s="1503" t="s">
        <v>1280</v>
      </c>
      <c r="GBG24" s="1510">
        <v>41703</v>
      </c>
      <c r="GBH24" s="1504">
        <v>26862</v>
      </c>
      <c r="GBI24"/>
      <c r="GBJ24" s="1503" t="s">
        <v>1502</v>
      </c>
      <c r="GBK24" s="1503" t="s">
        <v>1503</v>
      </c>
      <c r="GBL24" s="1503" t="s">
        <v>1267</v>
      </c>
      <c r="GBM24" s="1503" t="s">
        <v>2157</v>
      </c>
      <c r="GBN24" s="1503" t="s">
        <v>1280</v>
      </c>
      <c r="GBO24" s="1510">
        <v>41703</v>
      </c>
      <c r="GBP24" s="1504">
        <v>26862</v>
      </c>
      <c r="GBQ24"/>
      <c r="GBR24" s="1503" t="s">
        <v>1502</v>
      </c>
      <c r="GBS24" s="1503" t="s">
        <v>1503</v>
      </c>
      <c r="GBT24" s="1503" t="s">
        <v>1267</v>
      </c>
      <c r="GBU24" s="1503" t="s">
        <v>2157</v>
      </c>
      <c r="GBV24" s="1503" t="s">
        <v>1280</v>
      </c>
      <c r="GBW24" s="1510">
        <v>41703</v>
      </c>
      <c r="GBX24" s="1504">
        <v>26862</v>
      </c>
      <c r="GBY24"/>
      <c r="GBZ24" s="1503" t="s">
        <v>1502</v>
      </c>
      <c r="GCA24" s="1503" t="s">
        <v>1503</v>
      </c>
      <c r="GCB24" s="1503" t="s">
        <v>1267</v>
      </c>
      <c r="GCC24" s="1503" t="s">
        <v>2157</v>
      </c>
      <c r="GCD24" s="1503" t="s">
        <v>1280</v>
      </c>
      <c r="GCE24" s="1510">
        <v>41703</v>
      </c>
      <c r="GCF24" s="1504">
        <v>26862</v>
      </c>
      <c r="GCG24"/>
      <c r="GCH24" s="1503" t="s">
        <v>1502</v>
      </c>
      <c r="GCI24" s="1503" t="s">
        <v>1503</v>
      </c>
      <c r="GCJ24" s="1503" t="s">
        <v>1267</v>
      </c>
      <c r="GCK24" s="1503" t="s">
        <v>2157</v>
      </c>
      <c r="GCL24" s="1503" t="s">
        <v>1280</v>
      </c>
      <c r="GCM24" s="1510">
        <v>41703</v>
      </c>
      <c r="GCN24" s="1504">
        <v>26862</v>
      </c>
      <c r="GCO24"/>
      <c r="GCP24" s="1503" t="s">
        <v>1502</v>
      </c>
      <c r="GCQ24" s="1503" t="s">
        <v>1503</v>
      </c>
      <c r="GCR24" s="1503" t="s">
        <v>1267</v>
      </c>
      <c r="GCS24" s="1503" t="s">
        <v>2157</v>
      </c>
      <c r="GCT24" s="1503" t="s">
        <v>1280</v>
      </c>
      <c r="GCU24" s="1510">
        <v>41703</v>
      </c>
      <c r="GCV24" s="1504">
        <v>26862</v>
      </c>
      <c r="GCW24"/>
      <c r="GCX24" s="1503" t="s">
        <v>1502</v>
      </c>
      <c r="GCY24" s="1503" t="s">
        <v>1503</v>
      </c>
      <c r="GCZ24" s="1503" t="s">
        <v>1267</v>
      </c>
      <c r="GDA24" s="1503" t="s">
        <v>2157</v>
      </c>
      <c r="GDB24" s="1503" t="s">
        <v>1280</v>
      </c>
      <c r="GDC24" s="1510">
        <v>41703</v>
      </c>
      <c r="GDD24" s="1504">
        <v>26862</v>
      </c>
      <c r="GDE24"/>
      <c r="GDF24" s="1503" t="s">
        <v>1502</v>
      </c>
      <c r="GDG24" s="1503" t="s">
        <v>1503</v>
      </c>
      <c r="GDH24" s="1503" t="s">
        <v>1267</v>
      </c>
      <c r="GDI24" s="1503" t="s">
        <v>2157</v>
      </c>
      <c r="GDJ24" s="1503" t="s">
        <v>1280</v>
      </c>
      <c r="GDK24" s="1510">
        <v>41703</v>
      </c>
      <c r="GDL24" s="1504">
        <v>26862</v>
      </c>
      <c r="GDM24"/>
      <c r="GDN24" s="1503" t="s">
        <v>1502</v>
      </c>
      <c r="GDO24" s="1503" t="s">
        <v>1503</v>
      </c>
      <c r="GDP24" s="1503" t="s">
        <v>1267</v>
      </c>
      <c r="GDQ24" s="1503" t="s">
        <v>2157</v>
      </c>
      <c r="GDR24" s="1503" t="s">
        <v>1280</v>
      </c>
      <c r="GDS24" s="1510">
        <v>41703</v>
      </c>
      <c r="GDT24" s="1504">
        <v>26862</v>
      </c>
      <c r="GDU24"/>
      <c r="GDV24" s="1503" t="s">
        <v>1502</v>
      </c>
      <c r="GDW24" s="1503" t="s">
        <v>1503</v>
      </c>
      <c r="GDX24" s="1503" t="s">
        <v>1267</v>
      </c>
      <c r="GDY24" s="1503" t="s">
        <v>2157</v>
      </c>
      <c r="GDZ24" s="1503" t="s">
        <v>1280</v>
      </c>
      <c r="GEA24" s="1510">
        <v>41703</v>
      </c>
      <c r="GEB24" s="1504">
        <v>26862</v>
      </c>
      <c r="GEC24"/>
      <c r="GED24" s="1503" t="s">
        <v>1502</v>
      </c>
      <c r="GEE24" s="1503" t="s">
        <v>1503</v>
      </c>
      <c r="GEF24" s="1503" t="s">
        <v>1267</v>
      </c>
      <c r="GEG24" s="1503" t="s">
        <v>2157</v>
      </c>
      <c r="GEH24" s="1503" t="s">
        <v>1280</v>
      </c>
      <c r="GEI24" s="1510">
        <v>41703</v>
      </c>
      <c r="GEJ24" s="1504">
        <v>26862</v>
      </c>
      <c r="GEK24"/>
      <c r="GEL24" s="1503" t="s">
        <v>1502</v>
      </c>
      <c r="GEM24" s="1503" t="s">
        <v>1503</v>
      </c>
      <c r="GEN24" s="1503" t="s">
        <v>1267</v>
      </c>
      <c r="GEO24" s="1503" t="s">
        <v>2157</v>
      </c>
      <c r="GEP24" s="1503" t="s">
        <v>1280</v>
      </c>
      <c r="GEQ24" s="1510">
        <v>41703</v>
      </c>
      <c r="GER24" s="1504">
        <v>26862</v>
      </c>
      <c r="GES24"/>
      <c r="GET24" s="1503" t="s">
        <v>1502</v>
      </c>
      <c r="GEU24" s="1503" t="s">
        <v>1503</v>
      </c>
      <c r="GEV24" s="1503" t="s">
        <v>1267</v>
      </c>
      <c r="GEW24" s="1503" t="s">
        <v>2157</v>
      </c>
      <c r="GEX24" s="1503" t="s">
        <v>1280</v>
      </c>
      <c r="GEY24" s="1510">
        <v>41703</v>
      </c>
      <c r="GEZ24" s="1504">
        <v>26862</v>
      </c>
      <c r="GFA24"/>
      <c r="GFB24" s="1503" t="s">
        <v>1502</v>
      </c>
      <c r="GFC24" s="1503" t="s">
        <v>1503</v>
      </c>
      <c r="GFD24" s="1503" t="s">
        <v>1267</v>
      </c>
      <c r="GFE24" s="1503" t="s">
        <v>2157</v>
      </c>
      <c r="GFF24" s="1503" t="s">
        <v>1280</v>
      </c>
      <c r="GFG24" s="1510">
        <v>41703</v>
      </c>
      <c r="GFH24" s="1504">
        <v>26862</v>
      </c>
      <c r="GFI24"/>
      <c r="GFJ24" s="1503" t="s">
        <v>1502</v>
      </c>
      <c r="GFK24" s="1503" t="s">
        <v>1503</v>
      </c>
      <c r="GFL24" s="1503" t="s">
        <v>1267</v>
      </c>
      <c r="GFM24" s="1503" t="s">
        <v>2157</v>
      </c>
      <c r="GFN24" s="1503" t="s">
        <v>1280</v>
      </c>
      <c r="GFO24" s="1510">
        <v>41703</v>
      </c>
      <c r="GFP24" s="1504">
        <v>26862</v>
      </c>
      <c r="GFQ24"/>
      <c r="GFR24" s="1503" t="s">
        <v>1502</v>
      </c>
      <c r="GFS24" s="1503" t="s">
        <v>1503</v>
      </c>
      <c r="GFT24" s="1503" t="s">
        <v>1267</v>
      </c>
      <c r="GFU24" s="1503" t="s">
        <v>2157</v>
      </c>
      <c r="GFV24" s="1503" t="s">
        <v>1280</v>
      </c>
      <c r="GFW24" s="1510">
        <v>41703</v>
      </c>
      <c r="GFX24" s="1504">
        <v>26862</v>
      </c>
      <c r="GFY24"/>
      <c r="GFZ24" s="1503" t="s">
        <v>1502</v>
      </c>
      <c r="GGA24" s="1503" t="s">
        <v>1503</v>
      </c>
      <c r="GGB24" s="1503" t="s">
        <v>1267</v>
      </c>
      <c r="GGC24" s="1503" t="s">
        <v>2157</v>
      </c>
      <c r="GGD24" s="1503" t="s">
        <v>1280</v>
      </c>
      <c r="GGE24" s="1510">
        <v>41703</v>
      </c>
      <c r="GGF24" s="1504">
        <v>26862</v>
      </c>
      <c r="GGG24"/>
      <c r="GGH24" s="1503" t="s">
        <v>1502</v>
      </c>
      <c r="GGI24" s="1503" t="s">
        <v>1503</v>
      </c>
      <c r="GGJ24" s="1503" t="s">
        <v>1267</v>
      </c>
      <c r="GGK24" s="1503" t="s">
        <v>2157</v>
      </c>
      <c r="GGL24" s="1503" t="s">
        <v>1280</v>
      </c>
      <c r="GGM24" s="1510">
        <v>41703</v>
      </c>
      <c r="GGN24" s="1504">
        <v>26862</v>
      </c>
      <c r="GGO24"/>
      <c r="GGP24" s="1503" t="s">
        <v>1502</v>
      </c>
      <c r="GGQ24" s="1503" t="s">
        <v>1503</v>
      </c>
      <c r="GGR24" s="1503" t="s">
        <v>1267</v>
      </c>
      <c r="GGS24" s="1503" t="s">
        <v>2157</v>
      </c>
      <c r="GGT24" s="1503" t="s">
        <v>1280</v>
      </c>
      <c r="GGU24" s="1510">
        <v>41703</v>
      </c>
      <c r="GGV24" s="1504">
        <v>26862</v>
      </c>
      <c r="GGW24"/>
      <c r="GGX24" s="1503" t="s">
        <v>1502</v>
      </c>
      <c r="GGY24" s="1503" t="s">
        <v>1503</v>
      </c>
      <c r="GGZ24" s="1503" t="s">
        <v>1267</v>
      </c>
      <c r="GHA24" s="1503" t="s">
        <v>2157</v>
      </c>
      <c r="GHB24" s="1503" t="s">
        <v>1280</v>
      </c>
      <c r="GHC24" s="1510">
        <v>41703</v>
      </c>
      <c r="GHD24" s="1504">
        <v>26862</v>
      </c>
      <c r="GHE24"/>
      <c r="GHF24" s="1503" t="s">
        <v>1502</v>
      </c>
      <c r="GHG24" s="1503" t="s">
        <v>1503</v>
      </c>
      <c r="GHH24" s="1503" t="s">
        <v>1267</v>
      </c>
      <c r="GHI24" s="1503" t="s">
        <v>2157</v>
      </c>
      <c r="GHJ24" s="1503" t="s">
        <v>1280</v>
      </c>
      <c r="GHK24" s="1510">
        <v>41703</v>
      </c>
      <c r="GHL24" s="1504">
        <v>26862</v>
      </c>
      <c r="GHM24"/>
      <c r="GHN24" s="1503" t="s">
        <v>1502</v>
      </c>
      <c r="GHO24" s="1503" t="s">
        <v>1503</v>
      </c>
      <c r="GHP24" s="1503" t="s">
        <v>1267</v>
      </c>
      <c r="GHQ24" s="1503" t="s">
        <v>2157</v>
      </c>
      <c r="GHR24" s="1503" t="s">
        <v>1280</v>
      </c>
      <c r="GHS24" s="1510">
        <v>41703</v>
      </c>
      <c r="GHT24" s="1504">
        <v>26862</v>
      </c>
      <c r="GHU24"/>
      <c r="GHV24" s="1503" t="s">
        <v>1502</v>
      </c>
      <c r="GHW24" s="1503" t="s">
        <v>1503</v>
      </c>
      <c r="GHX24" s="1503" t="s">
        <v>1267</v>
      </c>
      <c r="GHY24" s="1503" t="s">
        <v>2157</v>
      </c>
      <c r="GHZ24" s="1503" t="s">
        <v>1280</v>
      </c>
      <c r="GIA24" s="1510">
        <v>41703</v>
      </c>
      <c r="GIB24" s="1504">
        <v>26862</v>
      </c>
      <c r="GIC24"/>
      <c r="GID24" s="1503" t="s">
        <v>1502</v>
      </c>
      <c r="GIE24" s="1503" t="s">
        <v>1503</v>
      </c>
      <c r="GIF24" s="1503" t="s">
        <v>1267</v>
      </c>
      <c r="GIG24" s="1503" t="s">
        <v>2157</v>
      </c>
      <c r="GIH24" s="1503" t="s">
        <v>1280</v>
      </c>
      <c r="GII24" s="1510">
        <v>41703</v>
      </c>
      <c r="GIJ24" s="1504">
        <v>26862</v>
      </c>
      <c r="GIK24"/>
      <c r="GIL24" s="1503" t="s">
        <v>1502</v>
      </c>
      <c r="GIM24" s="1503" t="s">
        <v>1503</v>
      </c>
      <c r="GIN24" s="1503" t="s">
        <v>1267</v>
      </c>
      <c r="GIO24" s="1503" t="s">
        <v>2157</v>
      </c>
      <c r="GIP24" s="1503" t="s">
        <v>1280</v>
      </c>
      <c r="GIQ24" s="1510">
        <v>41703</v>
      </c>
      <c r="GIR24" s="1504">
        <v>26862</v>
      </c>
      <c r="GIS24"/>
      <c r="GIT24" s="1503" t="s">
        <v>1502</v>
      </c>
      <c r="GIU24" s="1503" t="s">
        <v>1503</v>
      </c>
      <c r="GIV24" s="1503" t="s">
        <v>1267</v>
      </c>
      <c r="GIW24" s="1503" t="s">
        <v>2157</v>
      </c>
      <c r="GIX24" s="1503" t="s">
        <v>1280</v>
      </c>
      <c r="GIY24" s="1510">
        <v>41703</v>
      </c>
      <c r="GIZ24" s="1504">
        <v>26862</v>
      </c>
      <c r="GJA24"/>
      <c r="GJB24" s="1503" t="s">
        <v>1502</v>
      </c>
      <c r="GJC24" s="1503" t="s">
        <v>1503</v>
      </c>
      <c r="GJD24" s="1503" t="s">
        <v>1267</v>
      </c>
      <c r="GJE24" s="1503" t="s">
        <v>2157</v>
      </c>
      <c r="GJF24" s="1503" t="s">
        <v>1280</v>
      </c>
      <c r="GJG24" s="1510">
        <v>41703</v>
      </c>
      <c r="GJH24" s="1504">
        <v>26862</v>
      </c>
      <c r="GJI24"/>
      <c r="GJJ24" s="1503" t="s">
        <v>1502</v>
      </c>
      <c r="GJK24" s="1503" t="s">
        <v>1503</v>
      </c>
      <c r="GJL24" s="1503" t="s">
        <v>1267</v>
      </c>
      <c r="GJM24" s="1503" t="s">
        <v>2157</v>
      </c>
      <c r="GJN24" s="1503" t="s">
        <v>1280</v>
      </c>
      <c r="GJO24" s="1510">
        <v>41703</v>
      </c>
      <c r="GJP24" s="1504">
        <v>26862</v>
      </c>
      <c r="GJQ24"/>
      <c r="GJR24" s="1503" t="s">
        <v>1502</v>
      </c>
      <c r="GJS24" s="1503" t="s">
        <v>1503</v>
      </c>
      <c r="GJT24" s="1503" t="s">
        <v>1267</v>
      </c>
      <c r="GJU24" s="1503" t="s">
        <v>2157</v>
      </c>
      <c r="GJV24" s="1503" t="s">
        <v>1280</v>
      </c>
      <c r="GJW24" s="1510">
        <v>41703</v>
      </c>
      <c r="GJX24" s="1504">
        <v>26862</v>
      </c>
      <c r="GJY24"/>
      <c r="GJZ24" s="1503" t="s">
        <v>1502</v>
      </c>
      <c r="GKA24" s="1503" t="s">
        <v>1503</v>
      </c>
      <c r="GKB24" s="1503" t="s">
        <v>1267</v>
      </c>
      <c r="GKC24" s="1503" t="s">
        <v>2157</v>
      </c>
      <c r="GKD24" s="1503" t="s">
        <v>1280</v>
      </c>
      <c r="GKE24" s="1510">
        <v>41703</v>
      </c>
      <c r="GKF24" s="1504">
        <v>26862</v>
      </c>
      <c r="GKG24"/>
      <c r="GKH24" s="1503" t="s">
        <v>1502</v>
      </c>
      <c r="GKI24" s="1503" t="s">
        <v>1503</v>
      </c>
      <c r="GKJ24" s="1503" t="s">
        <v>1267</v>
      </c>
      <c r="GKK24" s="1503" t="s">
        <v>2157</v>
      </c>
      <c r="GKL24" s="1503" t="s">
        <v>1280</v>
      </c>
      <c r="GKM24" s="1510">
        <v>41703</v>
      </c>
      <c r="GKN24" s="1504">
        <v>26862</v>
      </c>
      <c r="GKO24"/>
      <c r="GKP24" s="1503" t="s">
        <v>1502</v>
      </c>
      <c r="GKQ24" s="1503" t="s">
        <v>1503</v>
      </c>
      <c r="GKR24" s="1503" t="s">
        <v>1267</v>
      </c>
      <c r="GKS24" s="1503" t="s">
        <v>2157</v>
      </c>
      <c r="GKT24" s="1503" t="s">
        <v>1280</v>
      </c>
      <c r="GKU24" s="1510">
        <v>41703</v>
      </c>
      <c r="GKV24" s="1504">
        <v>26862</v>
      </c>
      <c r="GKW24"/>
      <c r="GKX24" s="1503" t="s">
        <v>1502</v>
      </c>
      <c r="GKY24" s="1503" t="s">
        <v>1503</v>
      </c>
      <c r="GKZ24" s="1503" t="s">
        <v>1267</v>
      </c>
      <c r="GLA24" s="1503" t="s">
        <v>2157</v>
      </c>
      <c r="GLB24" s="1503" t="s">
        <v>1280</v>
      </c>
      <c r="GLC24" s="1510">
        <v>41703</v>
      </c>
      <c r="GLD24" s="1504">
        <v>26862</v>
      </c>
      <c r="GLE24"/>
      <c r="GLF24" s="1503" t="s">
        <v>1502</v>
      </c>
      <c r="GLG24" s="1503" t="s">
        <v>1503</v>
      </c>
      <c r="GLH24" s="1503" t="s">
        <v>1267</v>
      </c>
      <c r="GLI24" s="1503" t="s">
        <v>2157</v>
      </c>
      <c r="GLJ24" s="1503" t="s">
        <v>1280</v>
      </c>
      <c r="GLK24" s="1510">
        <v>41703</v>
      </c>
      <c r="GLL24" s="1504">
        <v>26862</v>
      </c>
      <c r="GLM24"/>
      <c r="GLN24" s="1503" t="s">
        <v>1502</v>
      </c>
      <c r="GLO24" s="1503" t="s">
        <v>1503</v>
      </c>
      <c r="GLP24" s="1503" t="s">
        <v>1267</v>
      </c>
      <c r="GLQ24" s="1503" t="s">
        <v>2157</v>
      </c>
      <c r="GLR24" s="1503" t="s">
        <v>1280</v>
      </c>
      <c r="GLS24" s="1510">
        <v>41703</v>
      </c>
      <c r="GLT24" s="1504">
        <v>26862</v>
      </c>
      <c r="GLU24"/>
      <c r="GLV24" s="1503" t="s">
        <v>1502</v>
      </c>
      <c r="GLW24" s="1503" t="s">
        <v>1503</v>
      </c>
      <c r="GLX24" s="1503" t="s">
        <v>1267</v>
      </c>
      <c r="GLY24" s="1503" t="s">
        <v>2157</v>
      </c>
      <c r="GLZ24" s="1503" t="s">
        <v>1280</v>
      </c>
      <c r="GMA24" s="1510">
        <v>41703</v>
      </c>
      <c r="GMB24" s="1504">
        <v>26862</v>
      </c>
      <c r="GMC24"/>
      <c r="GMD24" s="1503" t="s">
        <v>1502</v>
      </c>
      <c r="GME24" s="1503" t="s">
        <v>1503</v>
      </c>
      <c r="GMF24" s="1503" t="s">
        <v>1267</v>
      </c>
      <c r="GMG24" s="1503" t="s">
        <v>2157</v>
      </c>
      <c r="GMH24" s="1503" t="s">
        <v>1280</v>
      </c>
      <c r="GMI24" s="1510">
        <v>41703</v>
      </c>
      <c r="GMJ24" s="1504">
        <v>26862</v>
      </c>
      <c r="GMK24"/>
      <c r="GML24" s="1503" t="s">
        <v>1502</v>
      </c>
      <c r="GMM24" s="1503" t="s">
        <v>1503</v>
      </c>
      <c r="GMN24" s="1503" t="s">
        <v>1267</v>
      </c>
      <c r="GMO24" s="1503" t="s">
        <v>2157</v>
      </c>
      <c r="GMP24" s="1503" t="s">
        <v>1280</v>
      </c>
      <c r="GMQ24" s="1510">
        <v>41703</v>
      </c>
      <c r="GMR24" s="1504">
        <v>26862</v>
      </c>
      <c r="GMS24"/>
      <c r="GMT24" s="1503" t="s">
        <v>1502</v>
      </c>
      <c r="GMU24" s="1503" t="s">
        <v>1503</v>
      </c>
      <c r="GMV24" s="1503" t="s">
        <v>1267</v>
      </c>
      <c r="GMW24" s="1503" t="s">
        <v>2157</v>
      </c>
      <c r="GMX24" s="1503" t="s">
        <v>1280</v>
      </c>
      <c r="GMY24" s="1510">
        <v>41703</v>
      </c>
      <c r="GMZ24" s="1504">
        <v>26862</v>
      </c>
      <c r="GNA24"/>
      <c r="GNB24" s="1503" t="s">
        <v>1502</v>
      </c>
      <c r="GNC24" s="1503" t="s">
        <v>1503</v>
      </c>
      <c r="GND24" s="1503" t="s">
        <v>1267</v>
      </c>
      <c r="GNE24" s="1503" t="s">
        <v>2157</v>
      </c>
      <c r="GNF24" s="1503" t="s">
        <v>1280</v>
      </c>
      <c r="GNG24" s="1510">
        <v>41703</v>
      </c>
      <c r="GNH24" s="1504">
        <v>26862</v>
      </c>
      <c r="GNI24"/>
      <c r="GNJ24" s="1503" t="s">
        <v>1502</v>
      </c>
      <c r="GNK24" s="1503" t="s">
        <v>1503</v>
      </c>
      <c r="GNL24" s="1503" t="s">
        <v>1267</v>
      </c>
      <c r="GNM24" s="1503" t="s">
        <v>2157</v>
      </c>
      <c r="GNN24" s="1503" t="s">
        <v>1280</v>
      </c>
      <c r="GNO24" s="1510">
        <v>41703</v>
      </c>
      <c r="GNP24" s="1504">
        <v>26862</v>
      </c>
      <c r="GNQ24"/>
      <c r="GNR24" s="1503" t="s">
        <v>1502</v>
      </c>
      <c r="GNS24" s="1503" t="s">
        <v>1503</v>
      </c>
      <c r="GNT24" s="1503" t="s">
        <v>1267</v>
      </c>
      <c r="GNU24" s="1503" t="s">
        <v>2157</v>
      </c>
      <c r="GNV24" s="1503" t="s">
        <v>1280</v>
      </c>
      <c r="GNW24" s="1510">
        <v>41703</v>
      </c>
      <c r="GNX24" s="1504">
        <v>26862</v>
      </c>
      <c r="GNY24"/>
      <c r="GNZ24" s="1503" t="s">
        <v>1502</v>
      </c>
      <c r="GOA24" s="1503" t="s">
        <v>1503</v>
      </c>
      <c r="GOB24" s="1503" t="s">
        <v>1267</v>
      </c>
      <c r="GOC24" s="1503" t="s">
        <v>2157</v>
      </c>
      <c r="GOD24" s="1503" t="s">
        <v>1280</v>
      </c>
      <c r="GOE24" s="1510">
        <v>41703</v>
      </c>
      <c r="GOF24" s="1504">
        <v>26862</v>
      </c>
      <c r="GOG24"/>
      <c r="GOH24" s="1503" t="s">
        <v>1502</v>
      </c>
      <c r="GOI24" s="1503" t="s">
        <v>1503</v>
      </c>
      <c r="GOJ24" s="1503" t="s">
        <v>1267</v>
      </c>
      <c r="GOK24" s="1503" t="s">
        <v>2157</v>
      </c>
      <c r="GOL24" s="1503" t="s">
        <v>1280</v>
      </c>
      <c r="GOM24" s="1510">
        <v>41703</v>
      </c>
      <c r="GON24" s="1504">
        <v>26862</v>
      </c>
      <c r="GOO24"/>
      <c r="GOP24" s="1503" t="s">
        <v>1502</v>
      </c>
      <c r="GOQ24" s="1503" t="s">
        <v>1503</v>
      </c>
      <c r="GOR24" s="1503" t="s">
        <v>1267</v>
      </c>
      <c r="GOS24" s="1503" t="s">
        <v>2157</v>
      </c>
      <c r="GOT24" s="1503" t="s">
        <v>1280</v>
      </c>
      <c r="GOU24" s="1510">
        <v>41703</v>
      </c>
      <c r="GOV24" s="1504">
        <v>26862</v>
      </c>
      <c r="GOW24"/>
      <c r="GOX24" s="1503" t="s">
        <v>1502</v>
      </c>
      <c r="GOY24" s="1503" t="s">
        <v>1503</v>
      </c>
      <c r="GOZ24" s="1503" t="s">
        <v>1267</v>
      </c>
      <c r="GPA24" s="1503" t="s">
        <v>2157</v>
      </c>
      <c r="GPB24" s="1503" t="s">
        <v>1280</v>
      </c>
      <c r="GPC24" s="1510">
        <v>41703</v>
      </c>
      <c r="GPD24" s="1504">
        <v>26862</v>
      </c>
      <c r="GPE24"/>
      <c r="GPF24" s="1503" t="s">
        <v>1502</v>
      </c>
      <c r="GPG24" s="1503" t="s">
        <v>1503</v>
      </c>
      <c r="GPH24" s="1503" t="s">
        <v>1267</v>
      </c>
      <c r="GPI24" s="1503" t="s">
        <v>2157</v>
      </c>
      <c r="GPJ24" s="1503" t="s">
        <v>1280</v>
      </c>
      <c r="GPK24" s="1510">
        <v>41703</v>
      </c>
      <c r="GPL24" s="1504">
        <v>26862</v>
      </c>
      <c r="GPM24"/>
      <c r="GPN24" s="1503" t="s">
        <v>1502</v>
      </c>
      <c r="GPO24" s="1503" t="s">
        <v>1503</v>
      </c>
      <c r="GPP24" s="1503" t="s">
        <v>1267</v>
      </c>
      <c r="GPQ24" s="1503" t="s">
        <v>2157</v>
      </c>
      <c r="GPR24" s="1503" t="s">
        <v>1280</v>
      </c>
      <c r="GPS24" s="1510">
        <v>41703</v>
      </c>
      <c r="GPT24" s="1504">
        <v>26862</v>
      </c>
      <c r="GPU24"/>
      <c r="GPV24" s="1503" t="s">
        <v>1502</v>
      </c>
      <c r="GPW24" s="1503" t="s">
        <v>1503</v>
      </c>
      <c r="GPX24" s="1503" t="s">
        <v>1267</v>
      </c>
      <c r="GPY24" s="1503" t="s">
        <v>2157</v>
      </c>
      <c r="GPZ24" s="1503" t="s">
        <v>1280</v>
      </c>
      <c r="GQA24" s="1510">
        <v>41703</v>
      </c>
      <c r="GQB24" s="1504">
        <v>26862</v>
      </c>
      <c r="GQC24"/>
      <c r="GQD24" s="1503" t="s">
        <v>1502</v>
      </c>
      <c r="GQE24" s="1503" t="s">
        <v>1503</v>
      </c>
      <c r="GQF24" s="1503" t="s">
        <v>1267</v>
      </c>
      <c r="GQG24" s="1503" t="s">
        <v>2157</v>
      </c>
      <c r="GQH24" s="1503" t="s">
        <v>1280</v>
      </c>
      <c r="GQI24" s="1510">
        <v>41703</v>
      </c>
      <c r="GQJ24" s="1504">
        <v>26862</v>
      </c>
      <c r="GQK24"/>
      <c r="GQL24" s="1503" t="s">
        <v>1502</v>
      </c>
      <c r="GQM24" s="1503" t="s">
        <v>1503</v>
      </c>
      <c r="GQN24" s="1503" t="s">
        <v>1267</v>
      </c>
      <c r="GQO24" s="1503" t="s">
        <v>2157</v>
      </c>
      <c r="GQP24" s="1503" t="s">
        <v>1280</v>
      </c>
      <c r="GQQ24" s="1510">
        <v>41703</v>
      </c>
      <c r="GQR24" s="1504">
        <v>26862</v>
      </c>
      <c r="GQS24"/>
      <c r="GQT24" s="1503" t="s">
        <v>1502</v>
      </c>
      <c r="GQU24" s="1503" t="s">
        <v>1503</v>
      </c>
      <c r="GQV24" s="1503" t="s">
        <v>1267</v>
      </c>
      <c r="GQW24" s="1503" t="s">
        <v>2157</v>
      </c>
      <c r="GQX24" s="1503" t="s">
        <v>1280</v>
      </c>
      <c r="GQY24" s="1510">
        <v>41703</v>
      </c>
      <c r="GQZ24" s="1504">
        <v>26862</v>
      </c>
      <c r="GRA24"/>
      <c r="GRB24" s="1503" t="s">
        <v>1502</v>
      </c>
      <c r="GRC24" s="1503" t="s">
        <v>1503</v>
      </c>
      <c r="GRD24" s="1503" t="s">
        <v>1267</v>
      </c>
      <c r="GRE24" s="1503" t="s">
        <v>2157</v>
      </c>
      <c r="GRF24" s="1503" t="s">
        <v>1280</v>
      </c>
      <c r="GRG24" s="1510">
        <v>41703</v>
      </c>
      <c r="GRH24" s="1504">
        <v>26862</v>
      </c>
      <c r="GRI24"/>
      <c r="GRJ24" s="1503" t="s">
        <v>1502</v>
      </c>
      <c r="GRK24" s="1503" t="s">
        <v>1503</v>
      </c>
      <c r="GRL24" s="1503" t="s">
        <v>1267</v>
      </c>
      <c r="GRM24" s="1503" t="s">
        <v>2157</v>
      </c>
      <c r="GRN24" s="1503" t="s">
        <v>1280</v>
      </c>
      <c r="GRO24" s="1510">
        <v>41703</v>
      </c>
      <c r="GRP24" s="1504">
        <v>26862</v>
      </c>
      <c r="GRQ24"/>
      <c r="GRR24" s="1503" t="s">
        <v>1502</v>
      </c>
      <c r="GRS24" s="1503" t="s">
        <v>1503</v>
      </c>
      <c r="GRT24" s="1503" t="s">
        <v>1267</v>
      </c>
      <c r="GRU24" s="1503" t="s">
        <v>2157</v>
      </c>
      <c r="GRV24" s="1503" t="s">
        <v>1280</v>
      </c>
      <c r="GRW24" s="1510">
        <v>41703</v>
      </c>
      <c r="GRX24" s="1504">
        <v>26862</v>
      </c>
      <c r="GRY24"/>
      <c r="GRZ24" s="1503" t="s">
        <v>1502</v>
      </c>
      <c r="GSA24" s="1503" t="s">
        <v>1503</v>
      </c>
      <c r="GSB24" s="1503" t="s">
        <v>1267</v>
      </c>
      <c r="GSC24" s="1503" t="s">
        <v>2157</v>
      </c>
      <c r="GSD24" s="1503" t="s">
        <v>1280</v>
      </c>
      <c r="GSE24" s="1510">
        <v>41703</v>
      </c>
      <c r="GSF24" s="1504">
        <v>26862</v>
      </c>
      <c r="GSG24"/>
      <c r="GSH24" s="1503" t="s">
        <v>1502</v>
      </c>
      <c r="GSI24" s="1503" t="s">
        <v>1503</v>
      </c>
      <c r="GSJ24" s="1503" t="s">
        <v>1267</v>
      </c>
      <c r="GSK24" s="1503" t="s">
        <v>2157</v>
      </c>
      <c r="GSL24" s="1503" t="s">
        <v>1280</v>
      </c>
      <c r="GSM24" s="1510">
        <v>41703</v>
      </c>
      <c r="GSN24" s="1504">
        <v>26862</v>
      </c>
      <c r="GSO24"/>
      <c r="GSP24" s="1503" t="s">
        <v>1502</v>
      </c>
      <c r="GSQ24" s="1503" t="s">
        <v>1503</v>
      </c>
      <c r="GSR24" s="1503" t="s">
        <v>1267</v>
      </c>
      <c r="GSS24" s="1503" t="s">
        <v>2157</v>
      </c>
      <c r="GST24" s="1503" t="s">
        <v>1280</v>
      </c>
      <c r="GSU24" s="1510">
        <v>41703</v>
      </c>
      <c r="GSV24" s="1504">
        <v>26862</v>
      </c>
      <c r="GSW24"/>
      <c r="GSX24" s="1503" t="s">
        <v>1502</v>
      </c>
      <c r="GSY24" s="1503" t="s">
        <v>1503</v>
      </c>
      <c r="GSZ24" s="1503" t="s">
        <v>1267</v>
      </c>
      <c r="GTA24" s="1503" t="s">
        <v>2157</v>
      </c>
      <c r="GTB24" s="1503" t="s">
        <v>1280</v>
      </c>
      <c r="GTC24" s="1510">
        <v>41703</v>
      </c>
      <c r="GTD24" s="1504">
        <v>26862</v>
      </c>
      <c r="GTE24"/>
      <c r="GTF24" s="1503" t="s">
        <v>1502</v>
      </c>
      <c r="GTG24" s="1503" t="s">
        <v>1503</v>
      </c>
      <c r="GTH24" s="1503" t="s">
        <v>1267</v>
      </c>
      <c r="GTI24" s="1503" t="s">
        <v>2157</v>
      </c>
      <c r="GTJ24" s="1503" t="s">
        <v>1280</v>
      </c>
      <c r="GTK24" s="1510">
        <v>41703</v>
      </c>
      <c r="GTL24" s="1504">
        <v>26862</v>
      </c>
      <c r="GTM24"/>
      <c r="GTN24" s="1503" t="s">
        <v>1502</v>
      </c>
      <c r="GTO24" s="1503" t="s">
        <v>1503</v>
      </c>
      <c r="GTP24" s="1503" t="s">
        <v>1267</v>
      </c>
      <c r="GTQ24" s="1503" t="s">
        <v>2157</v>
      </c>
      <c r="GTR24" s="1503" t="s">
        <v>1280</v>
      </c>
      <c r="GTS24" s="1510">
        <v>41703</v>
      </c>
      <c r="GTT24" s="1504">
        <v>26862</v>
      </c>
      <c r="GTU24"/>
      <c r="GTV24" s="1503" t="s">
        <v>1502</v>
      </c>
      <c r="GTW24" s="1503" t="s">
        <v>1503</v>
      </c>
      <c r="GTX24" s="1503" t="s">
        <v>1267</v>
      </c>
      <c r="GTY24" s="1503" t="s">
        <v>2157</v>
      </c>
      <c r="GTZ24" s="1503" t="s">
        <v>1280</v>
      </c>
      <c r="GUA24" s="1510">
        <v>41703</v>
      </c>
      <c r="GUB24" s="1504">
        <v>26862</v>
      </c>
      <c r="GUC24"/>
      <c r="GUD24" s="1503" t="s">
        <v>1502</v>
      </c>
      <c r="GUE24" s="1503" t="s">
        <v>1503</v>
      </c>
      <c r="GUF24" s="1503" t="s">
        <v>1267</v>
      </c>
      <c r="GUG24" s="1503" t="s">
        <v>2157</v>
      </c>
      <c r="GUH24" s="1503" t="s">
        <v>1280</v>
      </c>
      <c r="GUI24" s="1510">
        <v>41703</v>
      </c>
      <c r="GUJ24" s="1504">
        <v>26862</v>
      </c>
      <c r="GUK24"/>
      <c r="GUL24" s="1503" t="s">
        <v>1502</v>
      </c>
      <c r="GUM24" s="1503" t="s">
        <v>1503</v>
      </c>
      <c r="GUN24" s="1503" t="s">
        <v>1267</v>
      </c>
      <c r="GUO24" s="1503" t="s">
        <v>2157</v>
      </c>
      <c r="GUP24" s="1503" t="s">
        <v>1280</v>
      </c>
      <c r="GUQ24" s="1510">
        <v>41703</v>
      </c>
      <c r="GUR24" s="1504">
        <v>26862</v>
      </c>
      <c r="GUS24"/>
      <c r="GUT24" s="1503" t="s">
        <v>1502</v>
      </c>
      <c r="GUU24" s="1503" t="s">
        <v>1503</v>
      </c>
      <c r="GUV24" s="1503" t="s">
        <v>1267</v>
      </c>
      <c r="GUW24" s="1503" t="s">
        <v>2157</v>
      </c>
      <c r="GUX24" s="1503" t="s">
        <v>1280</v>
      </c>
      <c r="GUY24" s="1510">
        <v>41703</v>
      </c>
      <c r="GUZ24" s="1504">
        <v>26862</v>
      </c>
      <c r="GVA24"/>
      <c r="GVB24" s="1503" t="s">
        <v>1502</v>
      </c>
      <c r="GVC24" s="1503" t="s">
        <v>1503</v>
      </c>
      <c r="GVD24" s="1503" t="s">
        <v>1267</v>
      </c>
      <c r="GVE24" s="1503" t="s">
        <v>2157</v>
      </c>
      <c r="GVF24" s="1503" t="s">
        <v>1280</v>
      </c>
      <c r="GVG24" s="1510">
        <v>41703</v>
      </c>
      <c r="GVH24" s="1504">
        <v>26862</v>
      </c>
      <c r="GVI24"/>
      <c r="GVJ24" s="1503" t="s">
        <v>1502</v>
      </c>
      <c r="GVK24" s="1503" t="s">
        <v>1503</v>
      </c>
      <c r="GVL24" s="1503" t="s">
        <v>1267</v>
      </c>
      <c r="GVM24" s="1503" t="s">
        <v>2157</v>
      </c>
      <c r="GVN24" s="1503" t="s">
        <v>1280</v>
      </c>
      <c r="GVO24" s="1510">
        <v>41703</v>
      </c>
      <c r="GVP24" s="1504">
        <v>26862</v>
      </c>
      <c r="GVQ24"/>
      <c r="GVR24" s="1503" t="s">
        <v>1502</v>
      </c>
      <c r="GVS24" s="1503" t="s">
        <v>1503</v>
      </c>
      <c r="GVT24" s="1503" t="s">
        <v>1267</v>
      </c>
      <c r="GVU24" s="1503" t="s">
        <v>2157</v>
      </c>
      <c r="GVV24" s="1503" t="s">
        <v>1280</v>
      </c>
      <c r="GVW24" s="1510">
        <v>41703</v>
      </c>
      <c r="GVX24" s="1504">
        <v>26862</v>
      </c>
      <c r="GVY24"/>
      <c r="GVZ24" s="1503" t="s">
        <v>1502</v>
      </c>
      <c r="GWA24" s="1503" t="s">
        <v>1503</v>
      </c>
      <c r="GWB24" s="1503" t="s">
        <v>1267</v>
      </c>
      <c r="GWC24" s="1503" t="s">
        <v>2157</v>
      </c>
      <c r="GWD24" s="1503" t="s">
        <v>1280</v>
      </c>
      <c r="GWE24" s="1510">
        <v>41703</v>
      </c>
      <c r="GWF24" s="1504">
        <v>26862</v>
      </c>
      <c r="GWG24"/>
      <c r="GWH24" s="1503" t="s">
        <v>1502</v>
      </c>
      <c r="GWI24" s="1503" t="s">
        <v>1503</v>
      </c>
      <c r="GWJ24" s="1503" t="s">
        <v>1267</v>
      </c>
      <c r="GWK24" s="1503" t="s">
        <v>2157</v>
      </c>
      <c r="GWL24" s="1503" t="s">
        <v>1280</v>
      </c>
      <c r="GWM24" s="1510">
        <v>41703</v>
      </c>
      <c r="GWN24" s="1504">
        <v>26862</v>
      </c>
      <c r="GWO24"/>
      <c r="GWP24" s="1503" t="s">
        <v>1502</v>
      </c>
      <c r="GWQ24" s="1503" t="s">
        <v>1503</v>
      </c>
      <c r="GWR24" s="1503" t="s">
        <v>1267</v>
      </c>
      <c r="GWS24" s="1503" t="s">
        <v>2157</v>
      </c>
      <c r="GWT24" s="1503" t="s">
        <v>1280</v>
      </c>
      <c r="GWU24" s="1510">
        <v>41703</v>
      </c>
      <c r="GWV24" s="1504">
        <v>26862</v>
      </c>
      <c r="GWW24"/>
      <c r="GWX24" s="1503" t="s">
        <v>1502</v>
      </c>
      <c r="GWY24" s="1503" t="s">
        <v>1503</v>
      </c>
      <c r="GWZ24" s="1503" t="s">
        <v>1267</v>
      </c>
      <c r="GXA24" s="1503" t="s">
        <v>2157</v>
      </c>
      <c r="GXB24" s="1503" t="s">
        <v>1280</v>
      </c>
      <c r="GXC24" s="1510">
        <v>41703</v>
      </c>
      <c r="GXD24" s="1504">
        <v>26862</v>
      </c>
      <c r="GXE24"/>
      <c r="GXF24" s="1503" t="s">
        <v>1502</v>
      </c>
      <c r="GXG24" s="1503" t="s">
        <v>1503</v>
      </c>
      <c r="GXH24" s="1503" t="s">
        <v>1267</v>
      </c>
      <c r="GXI24" s="1503" t="s">
        <v>2157</v>
      </c>
      <c r="GXJ24" s="1503" t="s">
        <v>1280</v>
      </c>
      <c r="GXK24" s="1510">
        <v>41703</v>
      </c>
      <c r="GXL24" s="1504">
        <v>26862</v>
      </c>
      <c r="GXM24"/>
      <c r="GXN24" s="1503" t="s">
        <v>1502</v>
      </c>
      <c r="GXO24" s="1503" t="s">
        <v>1503</v>
      </c>
      <c r="GXP24" s="1503" t="s">
        <v>1267</v>
      </c>
      <c r="GXQ24" s="1503" t="s">
        <v>2157</v>
      </c>
      <c r="GXR24" s="1503" t="s">
        <v>1280</v>
      </c>
      <c r="GXS24" s="1510">
        <v>41703</v>
      </c>
      <c r="GXT24" s="1504">
        <v>26862</v>
      </c>
      <c r="GXU24"/>
      <c r="GXV24" s="1503" t="s">
        <v>1502</v>
      </c>
      <c r="GXW24" s="1503" t="s">
        <v>1503</v>
      </c>
      <c r="GXX24" s="1503" t="s">
        <v>1267</v>
      </c>
      <c r="GXY24" s="1503" t="s">
        <v>2157</v>
      </c>
      <c r="GXZ24" s="1503" t="s">
        <v>1280</v>
      </c>
      <c r="GYA24" s="1510">
        <v>41703</v>
      </c>
      <c r="GYB24" s="1504">
        <v>26862</v>
      </c>
      <c r="GYC24"/>
      <c r="GYD24" s="1503" t="s">
        <v>1502</v>
      </c>
      <c r="GYE24" s="1503" t="s">
        <v>1503</v>
      </c>
      <c r="GYF24" s="1503" t="s">
        <v>1267</v>
      </c>
      <c r="GYG24" s="1503" t="s">
        <v>2157</v>
      </c>
      <c r="GYH24" s="1503" t="s">
        <v>1280</v>
      </c>
      <c r="GYI24" s="1510">
        <v>41703</v>
      </c>
      <c r="GYJ24" s="1504">
        <v>26862</v>
      </c>
      <c r="GYK24"/>
      <c r="GYL24" s="1503" t="s">
        <v>1502</v>
      </c>
      <c r="GYM24" s="1503" t="s">
        <v>1503</v>
      </c>
      <c r="GYN24" s="1503" t="s">
        <v>1267</v>
      </c>
      <c r="GYO24" s="1503" t="s">
        <v>2157</v>
      </c>
      <c r="GYP24" s="1503" t="s">
        <v>1280</v>
      </c>
      <c r="GYQ24" s="1510">
        <v>41703</v>
      </c>
      <c r="GYR24" s="1504">
        <v>26862</v>
      </c>
      <c r="GYS24"/>
      <c r="GYT24" s="1503" t="s">
        <v>1502</v>
      </c>
      <c r="GYU24" s="1503" t="s">
        <v>1503</v>
      </c>
      <c r="GYV24" s="1503" t="s">
        <v>1267</v>
      </c>
      <c r="GYW24" s="1503" t="s">
        <v>2157</v>
      </c>
      <c r="GYX24" s="1503" t="s">
        <v>1280</v>
      </c>
      <c r="GYY24" s="1510">
        <v>41703</v>
      </c>
      <c r="GYZ24" s="1504">
        <v>26862</v>
      </c>
      <c r="GZA24"/>
      <c r="GZB24" s="1503" t="s">
        <v>1502</v>
      </c>
      <c r="GZC24" s="1503" t="s">
        <v>1503</v>
      </c>
      <c r="GZD24" s="1503" t="s">
        <v>1267</v>
      </c>
      <c r="GZE24" s="1503" t="s">
        <v>2157</v>
      </c>
      <c r="GZF24" s="1503" t="s">
        <v>1280</v>
      </c>
      <c r="GZG24" s="1510">
        <v>41703</v>
      </c>
      <c r="GZH24" s="1504">
        <v>26862</v>
      </c>
      <c r="GZI24"/>
      <c r="GZJ24" s="1503" t="s">
        <v>1502</v>
      </c>
      <c r="GZK24" s="1503" t="s">
        <v>1503</v>
      </c>
      <c r="GZL24" s="1503" t="s">
        <v>1267</v>
      </c>
      <c r="GZM24" s="1503" t="s">
        <v>2157</v>
      </c>
      <c r="GZN24" s="1503" t="s">
        <v>1280</v>
      </c>
      <c r="GZO24" s="1510">
        <v>41703</v>
      </c>
      <c r="GZP24" s="1504">
        <v>26862</v>
      </c>
      <c r="GZQ24"/>
      <c r="GZR24" s="1503" t="s">
        <v>1502</v>
      </c>
      <c r="GZS24" s="1503" t="s">
        <v>1503</v>
      </c>
      <c r="GZT24" s="1503" t="s">
        <v>1267</v>
      </c>
      <c r="GZU24" s="1503" t="s">
        <v>2157</v>
      </c>
      <c r="GZV24" s="1503" t="s">
        <v>1280</v>
      </c>
      <c r="GZW24" s="1510">
        <v>41703</v>
      </c>
      <c r="GZX24" s="1504">
        <v>26862</v>
      </c>
      <c r="GZY24"/>
      <c r="GZZ24" s="1503" t="s">
        <v>1502</v>
      </c>
      <c r="HAA24" s="1503" t="s">
        <v>1503</v>
      </c>
      <c r="HAB24" s="1503" t="s">
        <v>1267</v>
      </c>
      <c r="HAC24" s="1503" t="s">
        <v>2157</v>
      </c>
      <c r="HAD24" s="1503" t="s">
        <v>1280</v>
      </c>
      <c r="HAE24" s="1510">
        <v>41703</v>
      </c>
      <c r="HAF24" s="1504">
        <v>26862</v>
      </c>
      <c r="HAG24"/>
      <c r="HAH24" s="1503" t="s">
        <v>1502</v>
      </c>
      <c r="HAI24" s="1503" t="s">
        <v>1503</v>
      </c>
      <c r="HAJ24" s="1503" t="s">
        <v>1267</v>
      </c>
      <c r="HAK24" s="1503" t="s">
        <v>2157</v>
      </c>
      <c r="HAL24" s="1503" t="s">
        <v>1280</v>
      </c>
      <c r="HAM24" s="1510">
        <v>41703</v>
      </c>
      <c r="HAN24" s="1504">
        <v>26862</v>
      </c>
      <c r="HAO24"/>
      <c r="HAP24" s="1503" t="s">
        <v>1502</v>
      </c>
      <c r="HAQ24" s="1503" t="s">
        <v>1503</v>
      </c>
      <c r="HAR24" s="1503" t="s">
        <v>1267</v>
      </c>
      <c r="HAS24" s="1503" t="s">
        <v>2157</v>
      </c>
      <c r="HAT24" s="1503" t="s">
        <v>1280</v>
      </c>
      <c r="HAU24" s="1510">
        <v>41703</v>
      </c>
      <c r="HAV24" s="1504">
        <v>26862</v>
      </c>
      <c r="HAW24"/>
      <c r="HAX24" s="1503" t="s">
        <v>1502</v>
      </c>
      <c r="HAY24" s="1503" t="s">
        <v>1503</v>
      </c>
      <c r="HAZ24" s="1503" t="s">
        <v>1267</v>
      </c>
      <c r="HBA24" s="1503" t="s">
        <v>2157</v>
      </c>
      <c r="HBB24" s="1503" t="s">
        <v>1280</v>
      </c>
      <c r="HBC24" s="1510">
        <v>41703</v>
      </c>
      <c r="HBD24" s="1504">
        <v>26862</v>
      </c>
      <c r="HBE24"/>
      <c r="HBF24" s="1503" t="s">
        <v>1502</v>
      </c>
      <c r="HBG24" s="1503" t="s">
        <v>1503</v>
      </c>
      <c r="HBH24" s="1503" t="s">
        <v>1267</v>
      </c>
      <c r="HBI24" s="1503" t="s">
        <v>2157</v>
      </c>
      <c r="HBJ24" s="1503" t="s">
        <v>1280</v>
      </c>
      <c r="HBK24" s="1510">
        <v>41703</v>
      </c>
      <c r="HBL24" s="1504">
        <v>26862</v>
      </c>
      <c r="HBM24"/>
      <c r="HBN24" s="1503" t="s">
        <v>1502</v>
      </c>
      <c r="HBO24" s="1503" t="s">
        <v>1503</v>
      </c>
      <c r="HBP24" s="1503" t="s">
        <v>1267</v>
      </c>
      <c r="HBQ24" s="1503" t="s">
        <v>2157</v>
      </c>
      <c r="HBR24" s="1503" t="s">
        <v>1280</v>
      </c>
      <c r="HBS24" s="1510">
        <v>41703</v>
      </c>
      <c r="HBT24" s="1504">
        <v>26862</v>
      </c>
      <c r="HBU24"/>
      <c r="HBV24" s="1503" t="s">
        <v>1502</v>
      </c>
      <c r="HBW24" s="1503" t="s">
        <v>1503</v>
      </c>
      <c r="HBX24" s="1503" t="s">
        <v>1267</v>
      </c>
      <c r="HBY24" s="1503" t="s">
        <v>2157</v>
      </c>
      <c r="HBZ24" s="1503" t="s">
        <v>1280</v>
      </c>
      <c r="HCA24" s="1510">
        <v>41703</v>
      </c>
      <c r="HCB24" s="1504">
        <v>26862</v>
      </c>
      <c r="HCC24"/>
      <c r="HCD24" s="1503" t="s">
        <v>1502</v>
      </c>
      <c r="HCE24" s="1503" t="s">
        <v>1503</v>
      </c>
      <c r="HCF24" s="1503" t="s">
        <v>1267</v>
      </c>
      <c r="HCG24" s="1503" t="s">
        <v>2157</v>
      </c>
      <c r="HCH24" s="1503" t="s">
        <v>1280</v>
      </c>
      <c r="HCI24" s="1510">
        <v>41703</v>
      </c>
      <c r="HCJ24" s="1504">
        <v>26862</v>
      </c>
      <c r="HCK24"/>
      <c r="HCL24" s="1503" t="s">
        <v>1502</v>
      </c>
      <c r="HCM24" s="1503" t="s">
        <v>1503</v>
      </c>
      <c r="HCN24" s="1503" t="s">
        <v>1267</v>
      </c>
      <c r="HCO24" s="1503" t="s">
        <v>2157</v>
      </c>
      <c r="HCP24" s="1503" t="s">
        <v>1280</v>
      </c>
      <c r="HCQ24" s="1510">
        <v>41703</v>
      </c>
      <c r="HCR24" s="1504">
        <v>26862</v>
      </c>
      <c r="HCS24"/>
      <c r="HCT24" s="1503" t="s">
        <v>1502</v>
      </c>
      <c r="HCU24" s="1503" t="s">
        <v>1503</v>
      </c>
      <c r="HCV24" s="1503" t="s">
        <v>1267</v>
      </c>
      <c r="HCW24" s="1503" t="s">
        <v>2157</v>
      </c>
      <c r="HCX24" s="1503" t="s">
        <v>1280</v>
      </c>
      <c r="HCY24" s="1510">
        <v>41703</v>
      </c>
      <c r="HCZ24" s="1504">
        <v>26862</v>
      </c>
      <c r="HDA24"/>
      <c r="HDB24" s="1503" t="s">
        <v>1502</v>
      </c>
      <c r="HDC24" s="1503" t="s">
        <v>1503</v>
      </c>
      <c r="HDD24" s="1503" t="s">
        <v>1267</v>
      </c>
      <c r="HDE24" s="1503" t="s">
        <v>2157</v>
      </c>
      <c r="HDF24" s="1503" t="s">
        <v>1280</v>
      </c>
      <c r="HDG24" s="1510">
        <v>41703</v>
      </c>
      <c r="HDH24" s="1504">
        <v>26862</v>
      </c>
      <c r="HDI24"/>
      <c r="HDJ24" s="1503" t="s">
        <v>1502</v>
      </c>
      <c r="HDK24" s="1503" t="s">
        <v>1503</v>
      </c>
      <c r="HDL24" s="1503" t="s">
        <v>1267</v>
      </c>
      <c r="HDM24" s="1503" t="s">
        <v>2157</v>
      </c>
      <c r="HDN24" s="1503" t="s">
        <v>1280</v>
      </c>
      <c r="HDO24" s="1510">
        <v>41703</v>
      </c>
      <c r="HDP24" s="1504">
        <v>26862</v>
      </c>
      <c r="HDQ24"/>
      <c r="HDR24" s="1503" t="s">
        <v>1502</v>
      </c>
      <c r="HDS24" s="1503" t="s">
        <v>1503</v>
      </c>
      <c r="HDT24" s="1503" t="s">
        <v>1267</v>
      </c>
      <c r="HDU24" s="1503" t="s">
        <v>2157</v>
      </c>
      <c r="HDV24" s="1503" t="s">
        <v>1280</v>
      </c>
      <c r="HDW24" s="1510">
        <v>41703</v>
      </c>
      <c r="HDX24" s="1504">
        <v>26862</v>
      </c>
      <c r="HDY24"/>
      <c r="HDZ24" s="1503" t="s">
        <v>1502</v>
      </c>
      <c r="HEA24" s="1503" t="s">
        <v>1503</v>
      </c>
      <c r="HEB24" s="1503" t="s">
        <v>1267</v>
      </c>
      <c r="HEC24" s="1503" t="s">
        <v>2157</v>
      </c>
      <c r="HED24" s="1503" t="s">
        <v>1280</v>
      </c>
      <c r="HEE24" s="1510">
        <v>41703</v>
      </c>
      <c r="HEF24" s="1504">
        <v>26862</v>
      </c>
      <c r="HEG24"/>
      <c r="HEH24" s="1503" t="s">
        <v>1502</v>
      </c>
      <c r="HEI24" s="1503" t="s">
        <v>1503</v>
      </c>
      <c r="HEJ24" s="1503" t="s">
        <v>1267</v>
      </c>
      <c r="HEK24" s="1503" t="s">
        <v>2157</v>
      </c>
      <c r="HEL24" s="1503" t="s">
        <v>1280</v>
      </c>
      <c r="HEM24" s="1510">
        <v>41703</v>
      </c>
      <c r="HEN24" s="1504">
        <v>26862</v>
      </c>
      <c r="HEO24"/>
      <c r="HEP24" s="1503" t="s">
        <v>1502</v>
      </c>
      <c r="HEQ24" s="1503" t="s">
        <v>1503</v>
      </c>
      <c r="HER24" s="1503" t="s">
        <v>1267</v>
      </c>
      <c r="HES24" s="1503" t="s">
        <v>2157</v>
      </c>
      <c r="HET24" s="1503" t="s">
        <v>1280</v>
      </c>
      <c r="HEU24" s="1510">
        <v>41703</v>
      </c>
      <c r="HEV24" s="1504">
        <v>26862</v>
      </c>
      <c r="HEW24"/>
      <c r="HEX24" s="1503" t="s">
        <v>1502</v>
      </c>
      <c r="HEY24" s="1503" t="s">
        <v>1503</v>
      </c>
      <c r="HEZ24" s="1503" t="s">
        <v>1267</v>
      </c>
      <c r="HFA24" s="1503" t="s">
        <v>2157</v>
      </c>
      <c r="HFB24" s="1503" t="s">
        <v>1280</v>
      </c>
      <c r="HFC24" s="1510">
        <v>41703</v>
      </c>
      <c r="HFD24" s="1504">
        <v>26862</v>
      </c>
      <c r="HFE24"/>
      <c r="HFF24" s="1503" t="s">
        <v>1502</v>
      </c>
      <c r="HFG24" s="1503" t="s">
        <v>1503</v>
      </c>
      <c r="HFH24" s="1503" t="s">
        <v>1267</v>
      </c>
      <c r="HFI24" s="1503" t="s">
        <v>2157</v>
      </c>
      <c r="HFJ24" s="1503" t="s">
        <v>1280</v>
      </c>
      <c r="HFK24" s="1510">
        <v>41703</v>
      </c>
      <c r="HFL24" s="1504">
        <v>26862</v>
      </c>
      <c r="HFM24"/>
      <c r="HFN24" s="1503" t="s">
        <v>1502</v>
      </c>
      <c r="HFO24" s="1503" t="s">
        <v>1503</v>
      </c>
      <c r="HFP24" s="1503" t="s">
        <v>1267</v>
      </c>
      <c r="HFQ24" s="1503" t="s">
        <v>2157</v>
      </c>
      <c r="HFR24" s="1503" t="s">
        <v>1280</v>
      </c>
      <c r="HFS24" s="1510">
        <v>41703</v>
      </c>
      <c r="HFT24" s="1504">
        <v>26862</v>
      </c>
      <c r="HFU24"/>
      <c r="HFV24" s="1503" t="s">
        <v>1502</v>
      </c>
      <c r="HFW24" s="1503" t="s">
        <v>1503</v>
      </c>
      <c r="HFX24" s="1503" t="s">
        <v>1267</v>
      </c>
      <c r="HFY24" s="1503" t="s">
        <v>2157</v>
      </c>
      <c r="HFZ24" s="1503" t="s">
        <v>1280</v>
      </c>
      <c r="HGA24" s="1510">
        <v>41703</v>
      </c>
      <c r="HGB24" s="1504">
        <v>26862</v>
      </c>
      <c r="HGC24"/>
      <c r="HGD24" s="1503" t="s">
        <v>1502</v>
      </c>
      <c r="HGE24" s="1503" t="s">
        <v>1503</v>
      </c>
      <c r="HGF24" s="1503" t="s">
        <v>1267</v>
      </c>
      <c r="HGG24" s="1503" t="s">
        <v>2157</v>
      </c>
      <c r="HGH24" s="1503" t="s">
        <v>1280</v>
      </c>
      <c r="HGI24" s="1510">
        <v>41703</v>
      </c>
      <c r="HGJ24" s="1504">
        <v>26862</v>
      </c>
      <c r="HGK24"/>
      <c r="HGL24" s="1503" t="s">
        <v>1502</v>
      </c>
      <c r="HGM24" s="1503" t="s">
        <v>1503</v>
      </c>
      <c r="HGN24" s="1503" t="s">
        <v>1267</v>
      </c>
      <c r="HGO24" s="1503" t="s">
        <v>2157</v>
      </c>
      <c r="HGP24" s="1503" t="s">
        <v>1280</v>
      </c>
      <c r="HGQ24" s="1510">
        <v>41703</v>
      </c>
      <c r="HGR24" s="1504">
        <v>26862</v>
      </c>
      <c r="HGS24"/>
      <c r="HGT24" s="1503" t="s">
        <v>1502</v>
      </c>
      <c r="HGU24" s="1503" t="s">
        <v>1503</v>
      </c>
      <c r="HGV24" s="1503" t="s">
        <v>1267</v>
      </c>
      <c r="HGW24" s="1503" t="s">
        <v>2157</v>
      </c>
      <c r="HGX24" s="1503" t="s">
        <v>1280</v>
      </c>
      <c r="HGY24" s="1510">
        <v>41703</v>
      </c>
      <c r="HGZ24" s="1504">
        <v>26862</v>
      </c>
      <c r="HHA24"/>
      <c r="HHB24" s="1503" t="s">
        <v>1502</v>
      </c>
      <c r="HHC24" s="1503" t="s">
        <v>1503</v>
      </c>
      <c r="HHD24" s="1503" t="s">
        <v>1267</v>
      </c>
      <c r="HHE24" s="1503" t="s">
        <v>2157</v>
      </c>
      <c r="HHF24" s="1503" t="s">
        <v>1280</v>
      </c>
      <c r="HHG24" s="1510">
        <v>41703</v>
      </c>
      <c r="HHH24" s="1504">
        <v>26862</v>
      </c>
      <c r="HHI24"/>
      <c r="HHJ24" s="1503" t="s">
        <v>1502</v>
      </c>
      <c r="HHK24" s="1503" t="s">
        <v>1503</v>
      </c>
      <c r="HHL24" s="1503" t="s">
        <v>1267</v>
      </c>
      <c r="HHM24" s="1503" t="s">
        <v>2157</v>
      </c>
      <c r="HHN24" s="1503" t="s">
        <v>1280</v>
      </c>
      <c r="HHO24" s="1510">
        <v>41703</v>
      </c>
      <c r="HHP24" s="1504">
        <v>26862</v>
      </c>
      <c r="HHQ24"/>
      <c r="HHR24" s="1503" t="s">
        <v>1502</v>
      </c>
      <c r="HHS24" s="1503" t="s">
        <v>1503</v>
      </c>
      <c r="HHT24" s="1503" t="s">
        <v>1267</v>
      </c>
      <c r="HHU24" s="1503" t="s">
        <v>2157</v>
      </c>
      <c r="HHV24" s="1503" t="s">
        <v>1280</v>
      </c>
      <c r="HHW24" s="1510">
        <v>41703</v>
      </c>
      <c r="HHX24" s="1504">
        <v>26862</v>
      </c>
      <c r="HHY24"/>
      <c r="HHZ24" s="1503" t="s">
        <v>1502</v>
      </c>
      <c r="HIA24" s="1503" t="s">
        <v>1503</v>
      </c>
      <c r="HIB24" s="1503" t="s">
        <v>1267</v>
      </c>
      <c r="HIC24" s="1503" t="s">
        <v>2157</v>
      </c>
      <c r="HID24" s="1503" t="s">
        <v>1280</v>
      </c>
      <c r="HIE24" s="1510">
        <v>41703</v>
      </c>
      <c r="HIF24" s="1504">
        <v>26862</v>
      </c>
      <c r="HIG24"/>
      <c r="HIH24" s="1503" t="s">
        <v>1502</v>
      </c>
      <c r="HII24" s="1503" t="s">
        <v>1503</v>
      </c>
      <c r="HIJ24" s="1503" t="s">
        <v>1267</v>
      </c>
      <c r="HIK24" s="1503" t="s">
        <v>2157</v>
      </c>
      <c r="HIL24" s="1503" t="s">
        <v>1280</v>
      </c>
      <c r="HIM24" s="1510">
        <v>41703</v>
      </c>
      <c r="HIN24" s="1504">
        <v>26862</v>
      </c>
      <c r="HIO24"/>
      <c r="HIP24" s="1503" t="s">
        <v>1502</v>
      </c>
      <c r="HIQ24" s="1503" t="s">
        <v>1503</v>
      </c>
      <c r="HIR24" s="1503" t="s">
        <v>1267</v>
      </c>
      <c r="HIS24" s="1503" t="s">
        <v>2157</v>
      </c>
      <c r="HIT24" s="1503" t="s">
        <v>1280</v>
      </c>
      <c r="HIU24" s="1510">
        <v>41703</v>
      </c>
      <c r="HIV24" s="1504">
        <v>26862</v>
      </c>
      <c r="HIW24"/>
      <c r="HIX24" s="1503" t="s">
        <v>1502</v>
      </c>
      <c r="HIY24" s="1503" t="s">
        <v>1503</v>
      </c>
      <c r="HIZ24" s="1503" t="s">
        <v>1267</v>
      </c>
      <c r="HJA24" s="1503" t="s">
        <v>2157</v>
      </c>
      <c r="HJB24" s="1503" t="s">
        <v>1280</v>
      </c>
      <c r="HJC24" s="1510">
        <v>41703</v>
      </c>
      <c r="HJD24" s="1504">
        <v>26862</v>
      </c>
      <c r="HJE24"/>
      <c r="HJF24" s="1503" t="s">
        <v>1502</v>
      </c>
      <c r="HJG24" s="1503" t="s">
        <v>1503</v>
      </c>
      <c r="HJH24" s="1503" t="s">
        <v>1267</v>
      </c>
      <c r="HJI24" s="1503" t="s">
        <v>2157</v>
      </c>
      <c r="HJJ24" s="1503" t="s">
        <v>1280</v>
      </c>
      <c r="HJK24" s="1510">
        <v>41703</v>
      </c>
      <c r="HJL24" s="1504">
        <v>26862</v>
      </c>
      <c r="HJM24"/>
      <c r="HJN24" s="1503" t="s">
        <v>1502</v>
      </c>
      <c r="HJO24" s="1503" t="s">
        <v>1503</v>
      </c>
      <c r="HJP24" s="1503" t="s">
        <v>1267</v>
      </c>
      <c r="HJQ24" s="1503" t="s">
        <v>2157</v>
      </c>
      <c r="HJR24" s="1503" t="s">
        <v>1280</v>
      </c>
      <c r="HJS24" s="1510">
        <v>41703</v>
      </c>
      <c r="HJT24" s="1504">
        <v>26862</v>
      </c>
      <c r="HJU24"/>
      <c r="HJV24" s="1503" t="s">
        <v>1502</v>
      </c>
      <c r="HJW24" s="1503" t="s">
        <v>1503</v>
      </c>
      <c r="HJX24" s="1503" t="s">
        <v>1267</v>
      </c>
      <c r="HJY24" s="1503" t="s">
        <v>2157</v>
      </c>
      <c r="HJZ24" s="1503" t="s">
        <v>1280</v>
      </c>
      <c r="HKA24" s="1510">
        <v>41703</v>
      </c>
      <c r="HKB24" s="1504">
        <v>26862</v>
      </c>
      <c r="HKC24"/>
      <c r="HKD24" s="1503" t="s">
        <v>1502</v>
      </c>
      <c r="HKE24" s="1503" t="s">
        <v>1503</v>
      </c>
      <c r="HKF24" s="1503" t="s">
        <v>1267</v>
      </c>
      <c r="HKG24" s="1503" t="s">
        <v>2157</v>
      </c>
      <c r="HKH24" s="1503" t="s">
        <v>1280</v>
      </c>
      <c r="HKI24" s="1510">
        <v>41703</v>
      </c>
      <c r="HKJ24" s="1504">
        <v>26862</v>
      </c>
      <c r="HKK24"/>
      <c r="HKL24" s="1503" t="s">
        <v>1502</v>
      </c>
      <c r="HKM24" s="1503" t="s">
        <v>1503</v>
      </c>
      <c r="HKN24" s="1503" t="s">
        <v>1267</v>
      </c>
      <c r="HKO24" s="1503" t="s">
        <v>2157</v>
      </c>
      <c r="HKP24" s="1503" t="s">
        <v>1280</v>
      </c>
      <c r="HKQ24" s="1510">
        <v>41703</v>
      </c>
      <c r="HKR24" s="1504">
        <v>26862</v>
      </c>
      <c r="HKS24"/>
      <c r="HKT24" s="1503" t="s">
        <v>1502</v>
      </c>
      <c r="HKU24" s="1503" t="s">
        <v>1503</v>
      </c>
      <c r="HKV24" s="1503" t="s">
        <v>1267</v>
      </c>
      <c r="HKW24" s="1503" t="s">
        <v>2157</v>
      </c>
      <c r="HKX24" s="1503" t="s">
        <v>1280</v>
      </c>
      <c r="HKY24" s="1510">
        <v>41703</v>
      </c>
      <c r="HKZ24" s="1504">
        <v>26862</v>
      </c>
      <c r="HLA24"/>
      <c r="HLB24" s="1503" t="s">
        <v>1502</v>
      </c>
      <c r="HLC24" s="1503" t="s">
        <v>1503</v>
      </c>
      <c r="HLD24" s="1503" t="s">
        <v>1267</v>
      </c>
      <c r="HLE24" s="1503" t="s">
        <v>2157</v>
      </c>
      <c r="HLF24" s="1503" t="s">
        <v>1280</v>
      </c>
      <c r="HLG24" s="1510">
        <v>41703</v>
      </c>
      <c r="HLH24" s="1504">
        <v>26862</v>
      </c>
      <c r="HLI24"/>
      <c r="HLJ24" s="1503" t="s">
        <v>1502</v>
      </c>
      <c r="HLK24" s="1503" t="s">
        <v>1503</v>
      </c>
      <c r="HLL24" s="1503" t="s">
        <v>1267</v>
      </c>
      <c r="HLM24" s="1503" t="s">
        <v>2157</v>
      </c>
      <c r="HLN24" s="1503" t="s">
        <v>1280</v>
      </c>
      <c r="HLO24" s="1510">
        <v>41703</v>
      </c>
      <c r="HLP24" s="1504">
        <v>26862</v>
      </c>
      <c r="HLQ24"/>
      <c r="HLR24" s="1503" t="s">
        <v>1502</v>
      </c>
      <c r="HLS24" s="1503" t="s">
        <v>1503</v>
      </c>
      <c r="HLT24" s="1503" t="s">
        <v>1267</v>
      </c>
      <c r="HLU24" s="1503" t="s">
        <v>2157</v>
      </c>
      <c r="HLV24" s="1503" t="s">
        <v>1280</v>
      </c>
      <c r="HLW24" s="1510">
        <v>41703</v>
      </c>
      <c r="HLX24" s="1504">
        <v>26862</v>
      </c>
      <c r="HLY24"/>
      <c r="HLZ24" s="1503" t="s">
        <v>1502</v>
      </c>
      <c r="HMA24" s="1503" t="s">
        <v>1503</v>
      </c>
      <c r="HMB24" s="1503" t="s">
        <v>1267</v>
      </c>
      <c r="HMC24" s="1503" t="s">
        <v>2157</v>
      </c>
      <c r="HMD24" s="1503" t="s">
        <v>1280</v>
      </c>
      <c r="HME24" s="1510">
        <v>41703</v>
      </c>
      <c r="HMF24" s="1504">
        <v>26862</v>
      </c>
      <c r="HMG24"/>
      <c r="HMH24" s="1503" t="s">
        <v>1502</v>
      </c>
      <c r="HMI24" s="1503" t="s">
        <v>1503</v>
      </c>
      <c r="HMJ24" s="1503" t="s">
        <v>1267</v>
      </c>
      <c r="HMK24" s="1503" t="s">
        <v>2157</v>
      </c>
      <c r="HML24" s="1503" t="s">
        <v>1280</v>
      </c>
      <c r="HMM24" s="1510">
        <v>41703</v>
      </c>
      <c r="HMN24" s="1504">
        <v>26862</v>
      </c>
      <c r="HMO24"/>
      <c r="HMP24" s="1503" t="s">
        <v>1502</v>
      </c>
      <c r="HMQ24" s="1503" t="s">
        <v>1503</v>
      </c>
      <c r="HMR24" s="1503" t="s">
        <v>1267</v>
      </c>
      <c r="HMS24" s="1503" t="s">
        <v>2157</v>
      </c>
      <c r="HMT24" s="1503" t="s">
        <v>1280</v>
      </c>
      <c r="HMU24" s="1510">
        <v>41703</v>
      </c>
      <c r="HMV24" s="1504">
        <v>26862</v>
      </c>
      <c r="HMW24"/>
      <c r="HMX24" s="1503" t="s">
        <v>1502</v>
      </c>
      <c r="HMY24" s="1503" t="s">
        <v>1503</v>
      </c>
      <c r="HMZ24" s="1503" t="s">
        <v>1267</v>
      </c>
      <c r="HNA24" s="1503" t="s">
        <v>2157</v>
      </c>
      <c r="HNB24" s="1503" t="s">
        <v>1280</v>
      </c>
      <c r="HNC24" s="1510">
        <v>41703</v>
      </c>
      <c r="HND24" s="1504">
        <v>26862</v>
      </c>
      <c r="HNE24"/>
      <c r="HNF24" s="1503" t="s">
        <v>1502</v>
      </c>
      <c r="HNG24" s="1503" t="s">
        <v>1503</v>
      </c>
      <c r="HNH24" s="1503" t="s">
        <v>1267</v>
      </c>
      <c r="HNI24" s="1503" t="s">
        <v>2157</v>
      </c>
      <c r="HNJ24" s="1503" t="s">
        <v>1280</v>
      </c>
      <c r="HNK24" s="1510">
        <v>41703</v>
      </c>
      <c r="HNL24" s="1504">
        <v>26862</v>
      </c>
      <c r="HNM24"/>
      <c r="HNN24" s="1503" t="s">
        <v>1502</v>
      </c>
      <c r="HNO24" s="1503" t="s">
        <v>1503</v>
      </c>
      <c r="HNP24" s="1503" t="s">
        <v>1267</v>
      </c>
      <c r="HNQ24" s="1503" t="s">
        <v>2157</v>
      </c>
      <c r="HNR24" s="1503" t="s">
        <v>1280</v>
      </c>
      <c r="HNS24" s="1510">
        <v>41703</v>
      </c>
      <c r="HNT24" s="1504">
        <v>26862</v>
      </c>
      <c r="HNU24"/>
      <c r="HNV24" s="1503" t="s">
        <v>1502</v>
      </c>
      <c r="HNW24" s="1503" t="s">
        <v>1503</v>
      </c>
      <c r="HNX24" s="1503" t="s">
        <v>1267</v>
      </c>
      <c r="HNY24" s="1503" t="s">
        <v>2157</v>
      </c>
      <c r="HNZ24" s="1503" t="s">
        <v>1280</v>
      </c>
      <c r="HOA24" s="1510">
        <v>41703</v>
      </c>
      <c r="HOB24" s="1504">
        <v>26862</v>
      </c>
      <c r="HOC24"/>
      <c r="HOD24" s="1503" t="s">
        <v>1502</v>
      </c>
      <c r="HOE24" s="1503" t="s">
        <v>1503</v>
      </c>
      <c r="HOF24" s="1503" t="s">
        <v>1267</v>
      </c>
      <c r="HOG24" s="1503" t="s">
        <v>2157</v>
      </c>
      <c r="HOH24" s="1503" t="s">
        <v>1280</v>
      </c>
      <c r="HOI24" s="1510">
        <v>41703</v>
      </c>
      <c r="HOJ24" s="1504">
        <v>26862</v>
      </c>
      <c r="HOK24"/>
      <c r="HOL24" s="1503" t="s">
        <v>1502</v>
      </c>
      <c r="HOM24" s="1503" t="s">
        <v>1503</v>
      </c>
      <c r="HON24" s="1503" t="s">
        <v>1267</v>
      </c>
      <c r="HOO24" s="1503" t="s">
        <v>2157</v>
      </c>
      <c r="HOP24" s="1503" t="s">
        <v>1280</v>
      </c>
      <c r="HOQ24" s="1510">
        <v>41703</v>
      </c>
      <c r="HOR24" s="1504">
        <v>26862</v>
      </c>
      <c r="HOS24"/>
      <c r="HOT24" s="1503" t="s">
        <v>1502</v>
      </c>
      <c r="HOU24" s="1503" t="s">
        <v>1503</v>
      </c>
      <c r="HOV24" s="1503" t="s">
        <v>1267</v>
      </c>
      <c r="HOW24" s="1503" t="s">
        <v>2157</v>
      </c>
      <c r="HOX24" s="1503" t="s">
        <v>1280</v>
      </c>
      <c r="HOY24" s="1510">
        <v>41703</v>
      </c>
      <c r="HOZ24" s="1504">
        <v>26862</v>
      </c>
      <c r="HPA24"/>
      <c r="HPB24" s="1503" t="s">
        <v>1502</v>
      </c>
      <c r="HPC24" s="1503" t="s">
        <v>1503</v>
      </c>
      <c r="HPD24" s="1503" t="s">
        <v>1267</v>
      </c>
      <c r="HPE24" s="1503" t="s">
        <v>2157</v>
      </c>
      <c r="HPF24" s="1503" t="s">
        <v>1280</v>
      </c>
      <c r="HPG24" s="1510">
        <v>41703</v>
      </c>
      <c r="HPH24" s="1504">
        <v>26862</v>
      </c>
      <c r="HPI24"/>
      <c r="HPJ24" s="1503" t="s">
        <v>1502</v>
      </c>
      <c r="HPK24" s="1503" t="s">
        <v>1503</v>
      </c>
      <c r="HPL24" s="1503" t="s">
        <v>1267</v>
      </c>
      <c r="HPM24" s="1503" t="s">
        <v>2157</v>
      </c>
      <c r="HPN24" s="1503" t="s">
        <v>1280</v>
      </c>
      <c r="HPO24" s="1510">
        <v>41703</v>
      </c>
      <c r="HPP24" s="1504">
        <v>26862</v>
      </c>
      <c r="HPQ24"/>
      <c r="HPR24" s="1503" t="s">
        <v>1502</v>
      </c>
      <c r="HPS24" s="1503" t="s">
        <v>1503</v>
      </c>
      <c r="HPT24" s="1503" t="s">
        <v>1267</v>
      </c>
      <c r="HPU24" s="1503" t="s">
        <v>2157</v>
      </c>
      <c r="HPV24" s="1503" t="s">
        <v>1280</v>
      </c>
      <c r="HPW24" s="1510">
        <v>41703</v>
      </c>
      <c r="HPX24" s="1504">
        <v>26862</v>
      </c>
      <c r="HPY24"/>
      <c r="HPZ24" s="1503" t="s">
        <v>1502</v>
      </c>
      <c r="HQA24" s="1503" t="s">
        <v>1503</v>
      </c>
      <c r="HQB24" s="1503" t="s">
        <v>1267</v>
      </c>
      <c r="HQC24" s="1503" t="s">
        <v>2157</v>
      </c>
      <c r="HQD24" s="1503" t="s">
        <v>1280</v>
      </c>
      <c r="HQE24" s="1510">
        <v>41703</v>
      </c>
      <c r="HQF24" s="1504">
        <v>26862</v>
      </c>
      <c r="HQG24"/>
      <c r="HQH24" s="1503" t="s">
        <v>1502</v>
      </c>
      <c r="HQI24" s="1503" t="s">
        <v>1503</v>
      </c>
      <c r="HQJ24" s="1503" t="s">
        <v>1267</v>
      </c>
      <c r="HQK24" s="1503" t="s">
        <v>2157</v>
      </c>
      <c r="HQL24" s="1503" t="s">
        <v>1280</v>
      </c>
      <c r="HQM24" s="1510">
        <v>41703</v>
      </c>
      <c r="HQN24" s="1504">
        <v>26862</v>
      </c>
      <c r="HQO24"/>
      <c r="HQP24" s="1503" t="s">
        <v>1502</v>
      </c>
      <c r="HQQ24" s="1503" t="s">
        <v>1503</v>
      </c>
      <c r="HQR24" s="1503" t="s">
        <v>1267</v>
      </c>
      <c r="HQS24" s="1503" t="s">
        <v>2157</v>
      </c>
      <c r="HQT24" s="1503" t="s">
        <v>1280</v>
      </c>
      <c r="HQU24" s="1510">
        <v>41703</v>
      </c>
      <c r="HQV24" s="1504">
        <v>26862</v>
      </c>
      <c r="HQW24"/>
      <c r="HQX24" s="1503" t="s">
        <v>1502</v>
      </c>
      <c r="HQY24" s="1503" t="s">
        <v>1503</v>
      </c>
      <c r="HQZ24" s="1503" t="s">
        <v>1267</v>
      </c>
      <c r="HRA24" s="1503" t="s">
        <v>2157</v>
      </c>
      <c r="HRB24" s="1503" t="s">
        <v>1280</v>
      </c>
      <c r="HRC24" s="1510">
        <v>41703</v>
      </c>
      <c r="HRD24" s="1504">
        <v>26862</v>
      </c>
      <c r="HRE24"/>
      <c r="HRF24" s="1503" t="s">
        <v>1502</v>
      </c>
      <c r="HRG24" s="1503" t="s">
        <v>1503</v>
      </c>
      <c r="HRH24" s="1503" t="s">
        <v>1267</v>
      </c>
      <c r="HRI24" s="1503" t="s">
        <v>2157</v>
      </c>
      <c r="HRJ24" s="1503" t="s">
        <v>1280</v>
      </c>
      <c r="HRK24" s="1510">
        <v>41703</v>
      </c>
      <c r="HRL24" s="1504">
        <v>26862</v>
      </c>
      <c r="HRM24"/>
      <c r="HRN24" s="1503" t="s">
        <v>1502</v>
      </c>
      <c r="HRO24" s="1503" t="s">
        <v>1503</v>
      </c>
      <c r="HRP24" s="1503" t="s">
        <v>1267</v>
      </c>
      <c r="HRQ24" s="1503" t="s">
        <v>2157</v>
      </c>
      <c r="HRR24" s="1503" t="s">
        <v>1280</v>
      </c>
      <c r="HRS24" s="1510">
        <v>41703</v>
      </c>
      <c r="HRT24" s="1504">
        <v>26862</v>
      </c>
      <c r="HRU24"/>
      <c r="HRV24" s="1503" t="s">
        <v>1502</v>
      </c>
      <c r="HRW24" s="1503" t="s">
        <v>1503</v>
      </c>
      <c r="HRX24" s="1503" t="s">
        <v>1267</v>
      </c>
      <c r="HRY24" s="1503" t="s">
        <v>2157</v>
      </c>
      <c r="HRZ24" s="1503" t="s">
        <v>1280</v>
      </c>
      <c r="HSA24" s="1510">
        <v>41703</v>
      </c>
      <c r="HSB24" s="1504">
        <v>26862</v>
      </c>
      <c r="HSC24"/>
      <c r="HSD24" s="1503" t="s">
        <v>1502</v>
      </c>
      <c r="HSE24" s="1503" t="s">
        <v>1503</v>
      </c>
      <c r="HSF24" s="1503" t="s">
        <v>1267</v>
      </c>
      <c r="HSG24" s="1503" t="s">
        <v>2157</v>
      </c>
      <c r="HSH24" s="1503" t="s">
        <v>1280</v>
      </c>
      <c r="HSI24" s="1510">
        <v>41703</v>
      </c>
      <c r="HSJ24" s="1504">
        <v>26862</v>
      </c>
      <c r="HSK24"/>
      <c r="HSL24" s="1503" t="s">
        <v>1502</v>
      </c>
      <c r="HSM24" s="1503" t="s">
        <v>1503</v>
      </c>
      <c r="HSN24" s="1503" t="s">
        <v>1267</v>
      </c>
      <c r="HSO24" s="1503" t="s">
        <v>2157</v>
      </c>
      <c r="HSP24" s="1503" t="s">
        <v>1280</v>
      </c>
      <c r="HSQ24" s="1510">
        <v>41703</v>
      </c>
      <c r="HSR24" s="1504">
        <v>26862</v>
      </c>
      <c r="HSS24"/>
      <c r="HST24" s="1503" t="s">
        <v>1502</v>
      </c>
      <c r="HSU24" s="1503" t="s">
        <v>1503</v>
      </c>
      <c r="HSV24" s="1503" t="s">
        <v>1267</v>
      </c>
      <c r="HSW24" s="1503" t="s">
        <v>2157</v>
      </c>
      <c r="HSX24" s="1503" t="s">
        <v>1280</v>
      </c>
      <c r="HSY24" s="1510">
        <v>41703</v>
      </c>
      <c r="HSZ24" s="1504">
        <v>26862</v>
      </c>
      <c r="HTA24"/>
      <c r="HTB24" s="1503" t="s">
        <v>1502</v>
      </c>
      <c r="HTC24" s="1503" t="s">
        <v>1503</v>
      </c>
      <c r="HTD24" s="1503" t="s">
        <v>1267</v>
      </c>
      <c r="HTE24" s="1503" t="s">
        <v>2157</v>
      </c>
      <c r="HTF24" s="1503" t="s">
        <v>1280</v>
      </c>
      <c r="HTG24" s="1510">
        <v>41703</v>
      </c>
      <c r="HTH24" s="1504">
        <v>26862</v>
      </c>
      <c r="HTI24"/>
      <c r="HTJ24" s="1503" t="s">
        <v>1502</v>
      </c>
      <c r="HTK24" s="1503" t="s">
        <v>1503</v>
      </c>
      <c r="HTL24" s="1503" t="s">
        <v>1267</v>
      </c>
      <c r="HTM24" s="1503" t="s">
        <v>2157</v>
      </c>
      <c r="HTN24" s="1503" t="s">
        <v>1280</v>
      </c>
      <c r="HTO24" s="1510">
        <v>41703</v>
      </c>
      <c r="HTP24" s="1504">
        <v>26862</v>
      </c>
      <c r="HTQ24"/>
      <c r="HTR24" s="1503" t="s">
        <v>1502</v>
      </c>
      <c r="HTS24" s="1503" t="s">
        <v>1503</v>
      </c>
      <c r="HTT24" s="1503" t="s">
        <v>1267</v>
      </c>
      <c r="HTU24" s="1503" t="s">
        <v>2157</v>
      </c>
      <c r="HTV24" s="1503" t="s">
        <v>1280</v>
      </c>
      <c r="HTW24" s="1510">
        <v>41703</v>
      </c>
      <c r="HTX24" s="1504">
        <v>26862</v>
      </c>
      <c r="HTY24"/>
      <c r="HTZ24" s="1503" t="s">
        <v>1502</v>
      </c>
      <c r="HUA24" s="1503" t="s">
        <v>1503</v>
      </c>
      <c r="HUB24" s="1503" t="s">
        <v>1267</v>
      </c>
      <c r="HUC24" s="1503" t="s">
        <v>2157</v>
      </c>
      <c r="HUD24" s="1503" t="s">
        <v>1280</v>
      </c>
      <c r="HUE24" s="1510">
        <v>41703</v>
      </c>
      <c r="HUF24" s="1504">
        <v>26862</v>
      </c>
      <c r="HUG24"/>
      <c r="HUH24" s="1503" t="s">
        <v>1502</v>
      </c>
      <c r="HUI24" s="1503" t="s">
        <v>1503</v>
      </c>
      <c r="HUJ24" s="1503" t="s">
        <v>1267</v>
      </c>
      <c r="HUK24" s="1503" t="s">
        <v>2157</v>
      </c>
      <c r="HUL24" s="1503" t="s">
        <v>1280</v>
      </c>
      <c r="HUM24" s="1510">
        <v>41703</v>
      </c>
      <c r="HUN24" s="1504">
        <v>26862</v>
      </c>
      <c r="HUO24"/>
      <c r="HUP24" s="1503" t="s">
        <v>1502</v>
      </c>
      <c r="HUQ24" s="1503" t="s">
        <v>1503</v>
      </c>
      <c r="HUR24" s="1503" t="s">
        <v>1267</v>
      </c>
      <c r="HUS24" s="1503" t="s">
        <v>2157</v>
      </c>
      <c r="HUT24" s="1503" t="s">
        <v>1280</v>
      </c>
      <c r="HUU24" s="1510">
        <v>41703</v>
      </c>
      <c r="HUV24" s="1504">
        <v>26862</v>
      </c>
      <c r="HUW24"/>
      <c r="HUX24" s="1503" t="s">
        <v>1502</v>
      </c>
      <c r="HUY24" s="1503" t="s">
        <v>1503</v>
      </c>
      <c r="HUZ24" s="1503" t="s">
        <v>1267</v>
      </c>
      <c r="HVA24" s="1503" t="s">
        <v>2157</v>
      </c>
      <c r="HVB24" s="1503" t="s">
        <v>1280</v>
      </c>
      <c r="HVC24" s="1510">
        <v>41703</v>
      </c>
      <c r="HVD24" s="1504">
        <v>26862</v>
      </c>
      <c r="HVE24"/>
      <c r="HVF24" s="1503" t="s">
        <v>1502</v>
      </c>
      <c r="HVG24" s="1503" t="s">
        <v>1503</v>
      </c>
      <c r="HVH24" s="1503" t="s">
        <v>1267</v>
      </c>
      <c r="HVI24" s="1503" t="s">
        <v>2157</v>
      </c>
      <c r="HVJ24" s="1503" t="s">
        <v>1280</v>
      </c>
      <c r="HVK24" s="1510">
        <v>41703</v>
      </c>
      <c r="HVL24" s="1504">
        <v>26862</v>
      </c>
      <c r="HVM24"/>
      <c r="HVN24" s="1503" t="s">
        <v>1502</v>
      </c>
      <c r="HVO24" s="1503" t="s">
        <v>1503</v>
      </c>
      <c r="HVP24" s="1503" t="s">
        <v>1267</v>
      </c>
      <c r="HVQ24" s="1503" t="s">
        <v>2157</v>
      </c>
      <c r="HVR24" s="1503" t="s">
        <v>1280</v>
      </c>
      <c r="HVS24" s="1510">
        <v>41703</v>
      </c>
      <c r="HVT24" s="1504">
        <v>26862</v>
      </c>
      <c r="HVU24"/>
      <c r="HVV24" s="1503" t="s">
        <v>1502</v>
      </c>
      <c r="HVW24" s="1503" t="s">
        <v>1503</v>
      </c>
      <c r="HVX24" s="1503" t="s">
        <v>1267</v>
      </c>
      <c r="HVY24" s="1503" t="s">
        <v>2157</v>
      </c>
      <c r="HVZ24" s="1503" t="s">
        <v>1280</v>
      </c>
      <c r="HWA24" s="1510">
        <v>41703</v>
      </c>
      <c r="HWB24" s="1504">
        <v>26862</v>
      </c>
      <c r="HWC24"/>
      <c r="HWD24" s="1503" t="s">
        <v>1502</v>
      </c>
      <c r="HWE24" s="1503" t="s">
        <v>1503</v>
      </c>
      <c r="HWF24" s="1503" t="s">
        <v>1267</v>
      </c>
      <c r="HWG24" s="1503" t="s">
        <v>2157</v>
      </c>
      <c r="HWH24" s="1503" t="s">
        <v>1280</v>
      </c>
      <c r="HWI24" s="1510">
        <v>41703</v>
      </c>
      <c r="HWJ24" s="1504">
        <v>26862</v>
      </c>
      <c r="HWK24"/>
      <c r="HWL24" s="1503" t="s">
        <v>1502</v>
      </c>
      <c r="HWM24" s="1503" t="s">
        <v>1503</v>
      </c>
      <c r="HWN24" s="1503" t="s">
        <v>1267</v>
      </c>
      <c r="HWO24" s="1503" t="s">
        <v>2157</v>
      </c>
      <c r="HWP24" s="1503" t="s">
        <v>1280</v>
      </c>
      <c r="HWQ24" s="1510">
        <v>41703</v>
      </c>
      <c r="HWR24" s="1504">
        <v>26862</v>
      </c>
      <c r="HWS24"/>
      <c r="HWT24" s="1503" t="s">
        <v>1502</v>
      </c>
      <c r="HWU24" s="1503" t="s">
        <v>1503</v>
      </c>
      <c r="HWV24" s="1503" t="s">
        <v>1267</v>
      </c>
      <c r="HWW24" s="1503" t="s">
        <v>2157</v>
      </c>
      <c r="HWX24" s="1503" t="s">
        <v>1280</v>
      </c>
      <c r="HWY24" s="1510">
        <v>41703</v>
      </c>
      <c r="HWZ24" s="1504">
        <v>26862</v>
      </c>
      <c r="HXA24"/>
      <c r="HXB24" s="1503" t="s">
        <v>1502</v>
      </c>
      <c r="HXC24" s="1503" t="s">
        <v>1503</v>
      </c>
      <c r="HXD24" s="1503" t="s">
        <v>1267</v>
      </c>
      <c r="HXE24" s="1503" t="s">
        <v>2157</v>
      </c>
      <c r="HXF24" s="1503" t="s">
        <v>1280</v>
      </c>
      <c r="HXG24" s="1510">
        <v>41703</v>
      </c>
      <c r="HXH24" s="1504">
        <v>26862</v>
      </c>
      <c r="HXI24"/>
      <c r="HXJ24" s="1503" t="s">
        <v>1502</v>
      </c>
      <c r="HXK24" s="1503" t="s">
        <v>1503</v>
      </c>
      <c r="HXL24" s="1503" t="s">
        <v>1267</v>
      </c>
      <c r="HXM24" s="1503" t="s">
        <v>2157</v>
      </c>
      <c r="HXN24" s="1503" t="s">
        <v>1280</v>
      </c>
      <c r="HXO24" s="1510">
        <v>41703</v>
      </c>
      <c r="HXP24" s="1504">
        <v>26862</v>
      </c>
      <c r="HXQ24"/>
      <c r="HXR24" s="1503" t="s">
        <v>1502</v>
      </c>
      <c r="HXS24" s="1503" t="s">
        <v>1503</v>
      </c>
      <c r="HXT24" s="1503" t="s">
        <v>1267</v>
      </c>
      <c r="HXU24" s="1503" t="s">
        <v>2157</v>
      </c>
      <c r="HXV24" s="1503" t="s">
        <v>1280</v>
      </c>
      <c r="HXW24" s="1510">
        <v>41703</v>
      </c>
      <c r="HXX24" s="1504">
        <v>26862</v>
      </c>
      <c r="HXY24"/>
      <c r="HXZ24" s="1503" t="s">
        <v>1502</v>
      </c>
      <c r="HYA24" s="1503" t="s">
        <v>1503</v>
      </c>
      <c r="HYB24" s="1503" t="s">
        <v>1267</v>
      </c>
      <c r="HYC24" s="1503" t="s">
        <v>2157</v>
      </c>
      <c r="HYD24" s="1503" t="s">
        <v>1280</v>
      </c>
      <c r="HYE24" s="1510">
        <v>41703</v>
      </c>
      <c r="HYF24" s="1504">
        <v>26862</v>
      </c>
      <c r="HYG24"/>
      <c r="HYH24" s="1503" t="s">
        <v>1502</v>
      </c>
      <c r="HYI24" s="1503" t="s">
        <v>1503</v>
      </c>
      <c r="HYJ24" s="1503" t="s">
        <v>1267</v>
      </c>
      <c r="HYK24" s="1503" t="s">
        <v>2157</v>
      </c>
      <c r="HYL24" s="1503" t="s">
        <v>1280</v>
      </c>
      <c r="HYM24" s="1510">
        <v>41703</v>
      </c>
      <c r="HYN24" s="1504">
        <v>26862</v>
      </c>
      <c r="HYO24"/>
      <c r="HYP24" s="1503" t="s">
        <v>1502</v>
      </c>
      <c r="HYQ24" s="1503" t="s">
        <v>1503</v>
      </c>
      <c r="HYR24" s="1503" t="s">
        <v>1267</v>
      </c>
      <c r="HYS24" s="1503" t="s">
        <v>2157</v>
      </c>
      <c r="HYT24" s="1503" t="s">
        <v>1280</v>
      </c>
      <c r="HYU24" s="1510">
        <v>41703</v>
      </c>
      <c r="HYV24" s="1504">
        <v>26862</v>
      </c>
      <c r="HYW24"/>
      <c r="HYX24" s="1503" t="s">
        <v>1502</v>
      </c>
      <c r="HYY24" s="1503" t="s">
        <v>1503</v>
      </c>
      <c r="HYZ24" s="1503" t="s">
        <v>1267</v>
      </c>
      <c r="HZA24" s="1503" t="s">
        <v>2157</v>
      </c>
      <c r="HZB24" s="1503" t="s">
        <v>1280</v>
      </c>
      <c r="HZC24" s="1510">
        <v>41703</v>
      </c>
      <c r="HZD24" s="1504">
        <v>26862</v>
      </c>
      <c r="HZE24"/>
      <c r="HZF24" s="1503" t="s">
        <v>1502</v>
      </c>
      <c r="HZG24" s="1503" t="s">
        <v>1503</v>
      </c>
      <c r="HZH24" s="1503" t="s">
        <v>1267</v>
      </c>
      <c r="HZI24" s="1503" t="s">
        <v>2157</v>
      </c>
      <c r="HZJ24" s="1503" t="s">
        <v>1280</v>
      </c>
      <c r="HZK24" s="1510">
        <v>41703</v>
      </c>
      <c r="HZL24" s="1504">
        <v>26862</v>
      </c>
      <c r="HZM24"/>
      <c r="HZN24" s="1503" t="s">
        <v>1502</v>
      </c>
      <c r="HZO24" s="1503" t="s">
        <v>1503</v>
      </c>
      <c r="HZP24" s="1503" t="s">
        <v>1267</v>
      </c>
      <c r="HZQ24" s="1503" t="s">
        <v>2157</v>
      </c>
      <c r="HZR24" s="1503" t="s">
        <v>1280</v>
      </c>
      <c r="HZS24" s="1510">
        <v>41703</v>
      </c>
      <c r="HZT24" s="1504">
        <v>26862</v>
      </c>
      <c r="HZU24"/>
      <c r="HZV24" s="1503" t="s">
        <v>1502</v>
      </c>
      <c r="HZW24" s="1503" t="s">
        <v>1503</v>
      </c>
      <c r="HZX24" s="1503" t="s">
        <v>1267</v>
      </c>
      <c r="HZY24" s="1503" t="s">
        <v>2157</v>
      </c>
      <c r="HZZ24" s="1503" t="s">
        <v>1280</v>
      </c>
      <c r="IAA24" s="1510">
        <v>41703</v>
      </c>
      <c r="IAB24" s="1504">
        <v>26862</v>
      </c>
      <c r="IAC24"/>
      <c r="IAD24" s="1503" t="s">
        <v>1502</v>
      </c>
      <c r="IAE24" s="1503" t="s">
        <v>1503</v>
      </c>
      <c r="IAF24" s="1503" t="s">
        <v>1267</v>
      </c>
      <c r="IAG24" s="1503" t="s">
        <v>2157</v>
      </c>
      <c r="IAH24" s="1503" t="s">
        <v>1280</v>
      </c>
      <c r="IAI24" s="1510">
        <v>41703</v>
      </c>
      <c r="IAJ24" s="1504">
        <v>26862</v>
      </c>
      <c r="IAK24"/>
      <c r="IAL24" s="1503" t="s">
        <v>1502</v>
      </c>
      <c r="IAM24" s="1503" t="s">
        <v>1503</v>
      </c>
      <c r="IAN24" s="1503" t="s">
        <v>1267</v>
      </c>
      <c r="IAO24" s="1503" t="s">
        <v>2157</v>
      </c>
      <c r="IAP24" s="1503" t="s">
        <v>1280</v>
      </c>
      <c r="IAQ24" s="1510">
        <v>41703</v>
      </c>
      <c r="IAR24" s="1504">
        <v>26862</v>
      </c>
      <c r="IAS24"/>
      <c r="IAT24" s="1503" t="s">
        <v>1502</v>
      </c>
      <c r="IAU24" s="1503" t="s">
        <v>1503</v>
      </c>
      <c r="IAV24" s="1503" t="s">
        <v>1267</v>
      </c>
      <c r="IAW24" s="1503" t="s">
        <v>2157</v>
      </c>
      <c r="IAX24" s="1503" t="s">
        <v>1280</v>
      </c>
      <c r="IAY24" s="1510">
        <v>41703</v>
      </c>
      <c r="IAZ24" s="1504">
        <v>26862</v>
      </c>
      <c r="IBA24"/>
      <c r="IBB24" s="1503" t="s">
        <v>1502</v>
      </c>
      <c r="IBC24" s="1503" t="s">
        <v>1503</v>
      </c>
      <c r="IBD24" s="1503" t="s">
        <v>1267</v>
      </c>
      <c r="IBE24" s="1503" t="s">
        <v>2157</v>
      </c>
      <c r="IBF24" s="1503" t="s">
        <v>1280</v>
      </c>
      <c r="IBG24" s="1510">
        <v>41703</v>
      </c>
      <c r="IBH24" s="1504">
        <v>26862</v>
      </c>
      <c r="IBI24"/>
      <c r="IBJ24" s="1503" t="s">
        <v>1502</v>
      </c>
      <c r="IBK24" s="1503" t="s">
        <v>1503</v>
      </c>
      <c r="IBL24" s="1503" t="s">
        <v>1267</v>
      </c>
      <c r="IBM24" s="1503" t="s">
        <v>2157</v>
      </c>
      <c r="IBN24" s="1503" t="s">
        <v>1280</v>
      </c>
      <c r="IBO24" s="1510">
        <v>41703</v>
      </c>
      <c r="IBP24" s="1504">
        <v>26862</v>
      </c>
      <c r="IBQ24"/>
      <c r="IBR24" s="1503" t="s">
        <v>1502</v>
      </c>
      <c r="IBS24" s="1503" t="s">
        <v>1503</v>
      </c>
      <c r="IBT24" s="1503" t="s">
        <v>1267</v>
      </c>
      <c r="IBU24" s="1503" t="s">
        <v>2157</v>
      </c>
      <c r="IBV24" s="1503" t="s">
        <v>1280</v>
      </c>
      <c r="IBW24" s="1510">
        <v>41703</v>
      </c>
      <c r="IBX24" s="1504">
        <v>26862</v>
      </c>
      <c r="IBY24"/>
      <c r="IBZ24" s="1503" t="s">
        <v>1502</v>
      </c>
      <c r="ICA24" s="1503" t="s">
        <v>1503</v>
      </c>
      <c r="ICB24" s="1503" t="s">
        <v>1267</v>
      </c>
      <c r="ICC24" s="1503" t="s">
        <v>2157</v>
      </c>
      <c r="ICD24" s="1503" t="s">
        <v>1280</v>
      </c>
      <c r="ICE24" s="1510">
        <v>41703</v>
      </c>
      <c r="ICF24" s="1504">
        <v>26862</v>
      </c>
      <c r="ICG24"/>
      <c r="ICH24" s="1503" t="s">
        <v>1502</v>
      </c>
      <c r="ICI24" s="1503" t="s">
        <v>1503</v>
      </c>
      <c r="ICJ24" s="1503" t="s">
        <v>1267</v>
      </c>
      <c r="ICK24" s="1503" t="s">
        <v>2157</v>
      </c>
      <c r="ICL24" s="1503" t="s">
        <v>1280</v>
      </c>
      <c r="ICM24" s="1510">
        <v>41703</v>
      </c>
      <c r="ICN24" s="1504">
        <v>26862</v>
      </c>
      <c r="ICO24"/>
      <c r="ICP24" s="1503" t="s">
        <v>1502</v>
      </c>
      <c r="ICQ24" s="1503" t="s">
        <v>1503</v>
      </c>
      <c r="ICR24" s="1503" t="s">
        <v>1267</v>
      </c>
      <c r="ICS24" s="1503" t="s">
        <v>2157</v>
      </c>
      <c r="ICT24" s="1503" t="s">
        <v>1280</v>
      </c>
      <c r="ICU24" s="1510">
        <v>41703</v>
      </c>
      <c r="ICV24" s="1504">
        <v>26862</v>
      </c>
      <c r="ICW24"/>
      <c r="ICX24" s="1503" t="s">
        <v>1502</v>
      </c>
      <c r="ICY24" s="1503" t="s">
        <v>1503</v>
      </c>
      <c r="ICZ24" s="1503" t="s">
        <v>1267</v>
      </c>
      <c r="IDA24" s="1503" t="s">
        <v>2157</v>
      </c>
      <c r="IDB24" s="1503" t="s">
        <v>1280</v>
      </c>
      <c r="IDC24" s="1510">
        <v>41703</v>
      </c>
      <c r="IDD24" s="1504">
        <v>26862</v>
      </c>
      <c r="IDE24"/>
      <c r="IDF24" s="1503" t="s">
        <v>1502</v>
      </c>
      <c r="IDG24" s="1503" t="s">
        <v>1503</v>
      </c>
      <c r="IDH24" s="1503" t="s">
        <v>1267</v>
      </c>
      <c r="IDI24" s="1503" t="s">
        <v>2157</v>
      </c>
      <c r="IDJ24" s="1503" t="s">
        <v>1280</v>
      </c>
      <c r="IDK24" s="1510">
        <v>41703</v>
      </c>
      <c r="IDL24" s="1504">
        <v>26862</v>
      </c>
      <c r="IDM24"/>
      <c r="IDN24" s="1503" t="s">
        <v>1502</v>
      </c>
      <c r="IDO24" s="1503" t="s">
        <v>1503</v>
      </c>
      <c r="IDP24" s="1503" t="s">
        <v>1267</v>
      </c>
      <c r="IDQ24" s="1503" t="s">
        <v>2157</v>
      </c>
      <c r="IDR24" s="1503" t="s">
        <v>1280</v>
      </c>
      <c r="IDS24" s="1510">
        <v>41703</v>
      </c>
      <c r="IDT24" s="1504">
        <v>26862</v>
      </c>
      <c r="IDU24"/>
      <c r="IDV24" s="1503" t="s">
        <v>1502</v>
      </c>
      <c r="IDW24" s="1503" t="s">
        <v>1503</v>
      </c>
      <c r="IDX24" s="1503" t="s">
        <v>1267</v>
      </c>
      <c r="IDY24" s="1503" t="s">
        <v>2157</v>
      </c>
      <c r="IDZ24" s="1503" t="s">
        <v>1280</v>
      </c>
      <c r="IEA24" s="1510">
        <v>41703</v>
      </c>
      <c r="IEB24" s="1504">
        <v>26862</v>
      </c>
      <c r="IEC24"/>
      <c r="IED24" s="1503" t="s">
        <v>1502</v>
      </c>
      <c r="IEE24" s="1503" t="s">
        <v>1503</v>
      </c>
      <c r="IEF24" s="1503" t="s">
        <v>1267</v>
      </c>
      <c r="IEG24" s="1503" t="s">
        <v>2157</v>
      </c>
      <c r="IEH24" s="1503" t="s">
        <v>1280</v>
      </c>
      <c r="IEI24" s="1510">
        <v>41703</v>
      </c>
      <c r="IEJ24" s="1504">
        <v>26862</v>
      </c>
      <c r="IEK24"/>
      <c r="IEL24" s="1503" t="s">
        <v>1502</v>
      </c>
      <c r="IEM24" s="1503" t="s">
        <v>1503</v>
      </c>
      <c r="IEN24" s="1503" t="s">
        <v>1267</v>
      </c>
      <c r="IEO24" s="1503" t="s">
        <v>2157</v>
      </c>
      <c r="IEP24" s="1503" t="s">
        <v>1280</v>
      </c>
      <c r="IEQ24" s="1510">
        <v>41703</v>
      </c>
      <c r="IER24" s="1504">
        <v>26862</v>
      </c>
      <c r="IES24"/>
      <c r="IET24" s="1503" t="s">
        <v>1502</v>
      </c>
      <c r="IEU24" s="1503" t="s">
        <v>1503</v>
      </c>
      <c r="IEV24" s="1503" t="s">
        <v>1267</v>
      </c>
      <c r="IEW24" s="1503" t="s">
        <v>2157</v>
      </c>
      <c r="IEX24" s="1503" t="s">
        <v>1280</v>
      </c>
      <c r="IEY24" s="1510">
        <v>41703</v>
      </c>
      <c r="IEZ24" s="1504">
        <v>26862</v>
      </c>
      <c r="IFA24"/>
      <c r="IFB24" s="1503" t="s">
        <v>1502</v>
      </c>
      <c r="IFC24" s="1503" t="s">
        <v>1503</v>
      </c>
      <c r="IFD24" s="1503" t="s">
        <v>1267</v>
      </c>
      <c r="IFE24" s="1503" t="s">
        <v>2157</v>
      </c>
      <c r="IFF24" s="1503" t="s">
        <v>1280</v>
      </c>
      <c r="IFG24" s="1510">
        <v>41703</v>
      </c>
      <c r="IFH24" s="1504">
        <v>26862</v>
      </c>
      <c r="IFI24"/>
      <c r="IFJ24" s="1503" t="s">
        <v>1502</v>
      </c>
      <c r="IFK24" s="1503" t="s">
        <v>1503</v>
      </c>
      <c r="IFL24" s="1503" t="s">
        <v>1267</v>
      </c>
      <c r="IFM24" s="1503" t="s">
        <v>2157</v>
      </c>
      <c r="IFN24" s="1503" t="s">
        <v>1280</v>
      </c>
      <c r="IFO24" s="1510">
        <v>41703</v>
      </c>
      <c r="IFP24" s="1504">
        <v>26862</v>
      </c>
      <c r="IFQ24"/>
      <c r="IFR24" s="1503" t="s">
        <v>1502</v>
      </c>
      <c r="IFS24" s="1503" t="s">
        <v>1503</v>
      </c>
      <c r="IFT24" s="1503" t="s">
        <v>1267</v>
      </c>
      <c r="IFU24" s="1503" t="s">
        <v>2157</v>
      </c>
      <c r="IFV24" s="1503" t="s">
        <v>1280</v>
      </c>
      <c r="IFW24" s="1510">
        <v>41703</v>
      </c>
      <c r="IFX24" s="1504">
        <v>26862</v>
      </c>
      <c r="IFY24"/>
      <c r="IFZ24" s="1503" t="s">
        <v>1502</v>
      </c>
      <c r="IGA24" s="1503" t="s">
        <v>1503</v>
      </c>
      <c r="IGB24" s="1503" t="s">
        <v>1267</v>
      </c>
      <c r="IGC24" s="1503" t="s">
        <v>2157</v>
      </c>
      <c r="IGD24" s="1503" t="s">
        <v>1280</v>
      </c>
      <c r="IGE24" s="1510">
        <v>41703</v>
      </c>
      <c r="IGF24" s="1504">
        <v>26862</v>
      </c>
      <c r="IGG24"/>
      <c r="IGH24" s="1503" t="s">
        <v>1502</v>
      </c>
      <c r="IGI24" s="1503" t="s">
        <v>1503</v>
      </c>
      <c r="IGJ24" s="1503" t="s">
        <v>1267</v>
      </c>
      <c r="IGK24" s="1503" t="s">
        <v>2157</v>
      </c>
      <c r="IGL24" s="1503" t="s">
        <v>1280</v>
      </c>
      <c r="IGM24" s="1510">
        <v>41703</v>
      </c>
      <c r="IGN24" s="1504">
        <v>26862</v>
      </c>
      <c r="IGO24"/>
      <c r="IGP24" s="1503" t="s">
        <v>1502</v>
      </c>
      <c r="IGQ24" s="1503" t="s">
        <v>1503</v>
      </c>
      <c r="IGR24" s="1503" t="s">
        <v>1267</v>
      </c>
      <c r="IGS24" s="1503" t="s">
        <v>2157</v>
      </c>
      <c r="IGT24" s="1503" t="s">
        <v>1280</v>
      </c>
      <c r="IGU24" s="1510">
        <v>41703</v>
      </c>
      <c r="IGV24" s="1504">
        <v>26862</v>
      </c>
      <c r="IGW24"/>
      <c r="IGX24" s="1503" t="s">
        <v>1502</v>
      </c>
      <c r="IGY24" s="1503" t="s">
        <v>1503</v>
      </c>
      <c r="IGZ24" s="1503" t="s">
        <v>1267</v>
      </c>
      <c r="IHA24" s="1503" t="s">
        <v>2157</v>
      </c>
      <c r="IHB24" s="1503" t="s">
        <v>1280</v>
      </c>
      <c r="IHC24" s="1510">
        <v>41703</v>
      </c>
      <c r="IHD24" s="1504">
        <v>26862</v>
      </c>
      <c r="IHE24"/>
      <c r="IHF24" s="1503" t="s">
        <v>1502</v>
      </c>
      <c r="IHG24" s="1503" t="s">
        <v>1503</v>
      </c>
      <c r="IHH24" s="1503" t="s">
        <v>1267</v>
      </c>
      <c r="IHI24" s="1503" t="s">
        <v>2157</v>
      </c>
      <c r="IHJ24" s="1503" t="s">
        <v>1280</v>
      </c>
      <c r="IHK24" s="1510">
        <v>41703</v>
      </c>
      <c r="IHL24" s="1504">
        <v>26862</v>
      </c>
      <c r="IHM24"/>
      <c r="IHN24" s="1503" t="s">
        <v>1502</v>
      </c>
      <c r="IHO24" s="1503" t="s">
        <v>1503</v>
      </c>
      <c r="IHP24" s="1503" t="s">
        <v>1267</v>
      </c>
      <c r="IHQ24" s="1503" t="s">
        <v>2157</v>
      </c>
      <c r="IHR24" s="1503" t="s">
        <v>1280</v>
      </c>
      <c r="IHS24" s="1510">
        <v>41703</v>
      </c>
      <c r="IHT24" s="1504">
        <v>26862</v>
      </c>
      <c r="IHU24"/>
      <c r="IHV24" s="1503" t="s">
        <v>1502</v>
      </c>
      <c r="IHW24" s="1503" t="s">
        <v>1503</v>
      </c>
      <c r="IHX24" s="1503" t="s">
        <v>1267</v>
      </c>
      <c r="IHY24" s="1503" t="s">
        <v>2157</v>
      </c>
      <c r="IHZ24" s="1503" t="s">
        <v>1280</v>
      </c>
      <c r="IIA24" s="1510">
        <v>41703</v>
      </c>
      <c r="IIB24" s="1504">
        <v>26862</v>
      </c>
      <c r="IIC24"/>
      <c r="IID24" s="1503" t="s">
        <v>1502</v>
      </c>
      <c r="IIE24" s="1503" t="s">
        <v>1503</v>
      </c>
      <c r="IIF24" s="1503" t="s">
        <v>1267</v>
      </c>
      <c r="IIG24" s="1503" t="s">
        <v>2157</v>
      </c>
      <c r="IIH24" s="1503" t="s">
        <v>1280</v>
      </c>
      <c r="III24" s="1510">
        <v>41703</v>
      </c>
      <c r="IIJ24" s="1504">
        <v>26862</v>
      </c>
      <c r="IIK24"/>
      <c r="IIL24" s="1503" t="s">
        <v>1502</v>
      </c>
      <c r="IIM24" s="1503" t="s">
        <v>1503</v>
      </c>
      <c r="IIN24" s="1503" t="s">
        <v>1267</v>
      </c>
      <c r="IIO24" s="1503" t="s">
        <v>2157</v>
      </c>
      <c r="IIP24" s="1503" t="s">
        <v>1280</v>
      </c>
      <c r="IIQ24" s="1510">
        <v>41703</v>
      </c>
      <c r="IIR24" s="1504">
        <v>26862</v>
      </c>
      <c r="IIS24"/>
      <c r="IIT24" s="1503" t="s">
        <v>1502</v>
      </c>
      <c r="IIU24" s="1503" t="s">
        <v>1503</v>
      </c>
      <c r="IIV24" s="1503" t="s">
        <v>1267</v>
      </c>
      <c r="IIW24" s="1503" t="s">
        <v>2157</v>
      </c>
      <c r="IIX24" s="1503" t="s">
        <v>1280</v>
      </c>
      <c r="IIY24" s="1510">
        <v>41703</v>
      </c>
      <c r="IIZ24" s="1504">
        <v>26862</v>
      </c>
      <c r="IJA24"/>
      <c r="IJB24" s="1503" t="s">
        <v>1502</v>
      </c>
      <c r="IJC24" s="1503" t="s">
        <v>1503</v>
      </c>
      <c r="IJD24" s="1503" t="s">
        <v>1267</v>
      </c>
      <c r="IJE24" s="1503" t="s">
        <v>2157</v>
      </c>
      <c r="IJF24" s="1503" t="s">
        <v>1280</v>
      </c>
      <c r="IJG24" s="1510">
        <v>41703</v>
      </c>
      <c r="IJH24" s="1504">
        <v>26862</v>
      </c>
      <c r="IJI24"/>
      <c r="IJJ24" s="1503" t="s">
        <v>1502</v>
      </c>
      <c r="IJK24" s="1503" t="s">
        <v>1503</v>
      </c>
      <c r="IJL24" s="1503" t="s">
        <v>1267</v>
      </c>
      <c r="IJM24" s="1503" t="s">
        <v>2157</v>
      </c>
      <c r="IJN24" s="1503" t="s">
        <v>1280</v>
      </c>
      <c r="IJO24" s="1510">
        <v>41703</v>
      </c>
      <c r="IJP24" s="1504">
        <v>26862</v>
      </c>
      <c r="IJQ24"/>
      <c r="IJR24" s="1503" t="s">
        <v>1502</v>
      </c>
      <c r="IJS24" s="1503" t="s">
        <v>1503</v>
      </c>
      <c r="IJT24" s="1503" t="s">
        <v>1267</v>
      </c>
      <c r="IJU24" s="1503" t="s">
        <v>2157</v>
      </c>
      <c r="IJV24" s="1503" t="s">
        <v>1280</v>
      </c>
      <c r="IJW24" s="1510">
        <v>41703</v>
      </c>
      <c r="IJX24" s="1504">
        <v>26862</v>
      </c>
      <c r="IJY24"/>
      <c r="IJZ24" s="1503" t="s">
        <v>1502</v>
      </c>
      <c r="IKA24" s="1503" t="s">
        <v>1503</v>
      </c>
      <c r="IKB24" s="1503" t="s">
        <v>1267</v>
      </c>
      <c r="IKC24" s="1503" t="s">
        <v>2157</v>
      </c>
      <c r="IKD24" s="1503" t="s">
        <v>1280</v>
      </c>
      <c r="IKE24" s="1510">
        <v>41703</v>
      </c>
      <c r="IKF24" s="1504">
        <v>26862</v>
      </c>
      <c r="IKG24"/>
      <c r="IKH24" s="1503" t="s">
        <v>1502</v>
      </c>
      <c r="IKI24" s="1503" t="s">
        <v>1503</v>
      </c>
      <c r="IKJ24" s="1503" t="s">
        <v>1267</v>
      </c>
      <c r="IKK24" s="1503" t="s">
        <v>2157</v>
      </c>
      <c r="IKL24" s="1503" t="s">
        <v>1280</v>
      </c>
      <c r="IKM24" s="1510">
        <v>41703</v>
      </c>
      <c r="IKN24" s="1504">
        <v>26862</v>
      </c>
      <c r="IKO24"/>
      <c r="IKP24" s="1503" t="s">
        <v>1502</v>
      </c>
      <c r="IKQ24" s="1503" t="s">
        <v>1503</v>
      </c>
      <c r="IKR24" s="1503" t="s">
        <v>1267</v>
      </c>
      <c r="IKS24" s="1503" t="s">
        <v>2157</v>
      </c>
      <c r="IKT24" s="1503" t="s">
        <v>1280</v>
      </c>
      <c r="IKU24" s="1510">
        <v>41703</v>
      </c>
      <c r="IKV24" s="1504">
        <v>26862</v>
      </c>
      <c r="IKW24"/>
      <c r="IKX24" s="1503" t="s">
        <v>1502</v>
      </c>
      <c r="IKY24" s="1503" t="s">
        <v>1503</v>
      </c>
      <c r="IKZ24" s="1503" t="s">
        <v>1267</v>
      </c>
      <c r="ILA24" s="1503" t="s">
        <v>2157</v>
      </c>
      <c r="ILB24" s="1503" t="s">
        <v>1280</v>
      </c>
      <c r="ILC24" s="1510">
        <v>41703</v>
      </c>
      <c r="ILD24" s="1504">
        <v>26862</v>
      </c>
      <c r="ILE24"/>
      <c r="ILF24" s="1503" t="s">
        <v>1502</v>
      </c>
      <c r="ILG24" s="1503" t="s">
        <v>1503</v>
      </c>
      <c r="ILH24" s="1503" t="s">
        <v>1267</v>
      </c>
      <c r="ILI24" s="1503" t="s">
        <v>2157</v>
      </c>
      <c r="ILJ24" s="1503" t="s">
        <v>1280</v>
      </c>
      <c r="ILK24" s="1510">
        <v>41703</v>
      </c>
      <c r="ILL24" s="1504">
        <v>26862</v>
      </c>
      <c r="ILM24"/>
      <c r="ILN24" s="1503" t="s">
        <v>1502</v>
      </c>
      <c r="ILO24" s="1503" t="s">
        <v>1503</v>
      </c>
      <c r="ILP24" s="1503" t="s">
        <v>1267</v>
      </c>
      <c r="ILQ24" s="1503" t="s">
        <v>2157</v>
      </c>
      <c r="ILR24" s="1503" t="s">
        <v>1280</v>
      </c>
      <c r="ILS24" s="1510">
        <v>41703</v>
      </c>
      <c r="ILT24" s="1504">
        <v>26862</v>
      </c>
      <c r="ILU24"/>
      <c r="ILV24" s="1503" t="s">
        <v>1502</v>
      </c>
      <c r="ILW24" s="1503" t="s">
        <v>1503</v>
      </c>
      <c r="ILX24" s="1503" t="s">
        <v>1267</v>
      </c>
      <c r="ILY24" s="1503" t="s">
        <v>2157</v>
      </c>
      <c r="ILZ24" s="1503" t="s">
        <v>1280</v>
      </c>
      <c r="IMA24" s="1510">
        <v>41703</v>
      </c>
      <c r="IMB24" s="1504">
        <v>26862</v>
      </c>
      <c r="IMC24"/>
      <c r="IMD24" s="1503" t="s">
        <v>1502</v>
      </c>
      <c r="IME24" s="1503" t="s">
        <v>1503</v>
      </c>
      <c r="IMF24" s="1503" t="s">
        <v>1267</v>
      </c>
      <c r="IMG24" s="1503" t="s">
        <v>2157</v>
      </c>
      <c r="IMH24" s="1503" t="s">
        <v>1280</v>
      </c>
      <c r="IMI24" s="1510">
        <v>41703</v>
      </c>
      <c r="IMJ24" s="1504">
        <v>26862</v>
      </c>
      <c r="IMK24"/>
      <c r="IML24" s="1503" t="s">
        <v>1502</v>
      </c>
      <c r="IMM24" s="1503" t="s">
        <v>1503</v>
      </c>
      <c r="IMN24" s="1503" t="s">
        <v>1267</v>
      </c>
      <c r="IMO24" s="1503" t="s">
        <v>2157</v>
      </c>
      <c r="IMP24" s="1503" t="s">
        <v>1280</v>
      </c>
      <c r="IMQ24" s="1510">
        <v>41703</v>
      </c>
      <c r="IMR24" s="1504">
        <v>26862</v>
      </c>
      <c r="IMS24"/>
      <c r="IMT24" s="1503" t="s">
        <v>1502</v>
      </c>
      <c r="IMU24" s="1503" t="s">
        <v>1503</v>
      </c>
      <c r="IMV24" s="1503" t="s">
        <v>1267</v>
      </c>
      <c r="IMW24" s="1503" t="s">
        <v>2157</v>
      </c>
      <c r="IMX24" s="1503" t="s">
        <v>1280</v>
      </c>
      <c r="IMY24" s="1510">
        <v>41703</v>
      </c>
      <c r="IMZ24" s="1504">
        <v>26862</v>
      </c>
      <c r="INA24"/>
      <c r="INB24" s="1503" t="s">
        <v>1502</v>
      </c>
      <c r="INC24" s="1503" t="s">
        <v>1503</v>
      </c>
      <c r="IND24" s="1503" t="s">
        <v>1267</v>
      </c>
      <c r="INE24" s="1503" t="s">
        <v>2157</v>
      </c>
      <c r="INF24" s="1503" t="s">
        <v>1280</v>
      </c>
      <c r="ING24" s="1510">
        <v>41703</v>
      </c>
      <c r="INH24" s="1504">
        <v>26862</v>
      </c>
      <c r="INI24"/>
      <c r="INJ24" s="1503" t="s">
        <v>1502</v>
      </c>
      <c r="INK24" s="1503" t="s">
        <v>1503</v>
      </c>
      <c r="INL24" s="1503" t="s">
        <v>1267</v>
      </c>
      <c r="INM24" s="1503" t="s">
        <v>2157</v>
      </c>
      <c r="INN24" s="1503" t="s">
        <v>1280</v>
      </c>
      <c r="INO24" s="1510">
        <v>41703</v>
      </c>
      <c r="INP24" s="1504">
        <v>26862</v>
      </c>
      <c r="INQ24"/>
      <c r="INR24" s="1503" t="s">
        <v>1502</v>
      </c>
      <c r="INS24" s="1503" t="s">
        <v>1503</v>
      </c>
      <c r="INT24" s="1503" t="s">
        <v>1267</v>
      </c>
      <c r="INU24" s="1503" t="s">
        <v>2157</v>
      </c>
      <c r="INV24" s="1503" t="s">
        <v>1280</v>
      </c>
      <c r="INW24" s="1510">
        <v>41703</v>
      </c>
      <c r="INX24" s="1504">
        <v>26862</v>
      </c>
      <c r="INY24"/>
      <c r="INZ24" s="1503" t="s">
        <v>1502</v>
      </c>
      <c r="IOA24" s="1503" t="s">
        <v>1503</v>
      </c>
      <c r="IOB24" s="1503" t="s">
        <v>1267</v>
      </c>
      <c r="IOC24" s="1503" t="s">
        <v>2157</v>
      </c>
      <c r="IOD24" s="1503" t="s">
        <v>1280</v>
      </c>
      <c r="IOE24" s="1510">
        <v>41703</v>
      </c>
      <c r="IOF24" s="1504">
        <v>26862</v>
      </c>
      <c r="IOG24"/>
      <c r="IOH24" s="1503" t="s">
        <v>1502</v>
      </c>
      <c r="IOI24" s="1503" t="s">
        <v>1503</v>
      </c>
      <c r="IOJ24" s="1503" t="s">
        <v>1267</v>
      </c>
      <c r="IOK24" s="1503" t="s">
        <v>2157</v>
      </c>
      <c r="IOL24" s="1503" t="s">
        <v>1280</v>
      </c>
      <c r="IOM24" s="1510">
        <v>41703</v>
      </c>
      <c r="ION24" s="1504">
        <v>26862</v>
      </c>
      <c r="IOO24"/>
      <c r="IOP24" s="1503" t="s">
        <v>1502</v>
      </c>
      <c r="IOQ24" s="1503" t="s">
        <v>1503</v>
      </c>
      <c r="IOR24" s="1503" t="s">
        <v>1267</v>
      </c>
      <c r="IOS24" s="1503" t="s">
        <v>2157</v>
      </c>
      <c r="IOT24" s="1503" t="s">
        <v>1280</v>
      </c>
      <c r="IOU24" s="1510">
        <v>41703</v>
      </c>
      <c r="IOV24" s="1504">
        <v>26862</v>
      </c>
      <c r="IOW24"/>
      <c r="IOX24" s="1503" t="s">
        <v>1502</v>
      </c>
      <c r="IOY24" s="1503" t="s">
        <v>1503</v>
      </c>
      <c r="IOZ24" s="1503" t="s">
        <v>1267</v>
      </c>
      <c r="IPA24" s="1503" t="s">
        <v>2157</v>
      </c>
      <c r="IPB24" s="1503" t="s">
        <v>1280</v>
      </c>
      <c r="IPC24" s="1510">
        <v>41703</v>
      </c>
      <c r="IPD24" s="1504">
        <v>26862</v>
      </c>
      <c r="IPE24"/>
      <c r="IPF24" s="1503" t="s">
        <v>1502</v>
      </c>
      <c r="IPG24" s="1503" t="s">
        <v>1503</v>
      </c>
      <c r="IPH24" s="1503" t="s">
        <v>1267</v>
      </c>
      <c r="IPI24" s="1503" t="s">
        <v>2157</v>
      </c>
      <c r="IPJ24" s="1503" t="s">
        <v>1280</v>
      </c>
      <c r="IPK24" s="1510">
        <v>41703</v>
      </c>
      <c r="IPL24" s="1504">
        <v>26862</v>
      </c>
      <c r="IPM24"/>
      <c r="IPN24" s="1503" t="s">
        <v>1502</v>
      </c>
      <c r="IPO24" s="1503" t="s">
        <v>1503</v>
      </c>
      <c r="IPP24" s="1503" t="s">
        <v>1267</v>
      </c>
      <c r="IPQ24" s="1503" t="s">
        <v>2157</v>
      </c>
      <c r="IPR24" s="1503" t="s">
        <v>1280</v>
      </c>
      <c r="IPS24" s="1510">
        <v>41703</v>
      </c>
      <c r="IPT24" s="1504">
        <v>26862</v>
      </c>
      <c r="IPU24"/>
      <c r="IPV24" s="1503" t="s">
        <v>1502</v>
      </c>
      <c r="IPW24" s="1503" t="s">
        <v>1503</v>
      </c>
      <c r="IPX24" s="1503" t="s">
        <v>1267</v>
      </c>
      <c r="IPY24" s="1503" t="s">
        <v>2157</v>
      </c>
      <c r="IPZ24" s="1503" t="s">
        <v>1280</v>
      </c>
      <c r="IQA24" s="1510">
        <v>41703</v>
      </c>
      <c r="IQB24" s="1504">
        <v>26862</v>
      </c>
      <c r="IQC24"/>
      <c r="IQD24" s="1503" t="s">
        <v>1502</v>
      </c>
      <c r="IQE24" s="1503" t="s">
        <v>1503</v>
      </c>
      <c r="IQF24" s="1503" t="s">
        <v>1267</v>
      </c>
      <c r="IQG24" s="1503" t="s">
        <v>2157</v>
      </c>
      <c r="IQH24" s="1503" t="s">
        <v>1280</v>
      </c>
      <c r="IQI24" s="1510">
        <v>41703</v>
      </c>
      <c r="IQJ24" s="1504">
        <v>26862</v>
      </c>
      <c r="IQK24"/>
      <c r="IQL24" s="1503" t="s">
        <v>1502</v>
      </c>
      <c r="IQM24" s="1503" t="s">
        <v>1503</v>
      </c>
      <c r="IQN24" s="1503" t="s">
        <v>1267</v>
      </c>
      <c r="IQO24" s="1503" t="s">
        <v>2157</v>
      </c>
      <c r="IQP24" s="1503" t="s">
        <v>1280</v>
      </c>
      <c r="IQQ24" s="1510">
        <v>41703</v>
      </c>
      <c r="IQR24" s="1504">
        <v>26862</v>
      </c>
      <c r="IQS24"/>
      <c r="IQT24" s="1503" t="s">
        <v>1502</v>
      </c>
      <c r="IQU24" s="1503" t="s">
        <v>1503</v>
      </c>
      <c r="IQV24" s="1503" t="s">
        <v>1267</v>
      </c>
      <c r="IQW24" s="1503" t="s">
        <v>2157</v>
      </c>
      <c r="IQX24" s="1503" t="s">
        <v>1280</v>
      </c>
      <c r="IQY24" s="1510">
        <v>41703</v>
      </c>
      <c r="IQZ24" s="1504">
        <v>26862</v>
      </c>
      <c r="IRA24"/>
      <c r="IRB24" s="1503" t="s">
        <v>1502</v>
      </c>
      <c r="IRC24" s="1503" t="s">
        <v>1503</v>
      </c>
      <c r="IRD24" s="1503" t="s">
        <v>1267</v>
      </c>
      <c r="IRE24" s="1503" t="s">
        <v>2157</v>
      </c>
      <c r="IRF24" s="1503" t="s">
        <v>1280</v>
      </c>
      <c r="IRG24" s="1510">
        <v>41703</v>
      </c>
      <c r="IRH24" s="1504">
        <v>26862</v>
      </c>
      <c r="IRI24"/>
      <c r="IRJ24" s="1503" t="s">
        <v>1502</v>
      </c>
      <c r="IRK24" s="1503" t="s">
        <v>1503</v>
      </c>
      <c r="IRL24" s="1503" t="s">
        <v>1267</v>
      </c>
      <c r="IRM24" s="1503" t="s">
        <v>2157</v>
      </c>
      <c r="IRN24" s="1503" t="s">
        <v>1280</v>
      </c>
      <c r="IRO24" s="1510">
        <v>41703</v>
      </c>
      <c r="IRP24" s="1504">
        <v>26862</v>
      </c>
      <c r="IRQ24"/>
      <c r="IRR24" s="1503" t="s">
        <v>1502</v>
      </c>
      <c r="IRS24" s="1503" t="s">
        <v>1503</v>
      </c>
      <c r="IRT24" s="1503" t="s">
        <v>1267</v>
      </c>
      <c r="IRU24" s="1503" t="s">
        <v>2157</v>
      </c>
      <c r="IRV24" s="1503" t="s">
        <v>1280</v>
      </c>
      <c r="IRW24" s="1510">
        <v>41703</v>
      </c>
      <c r="IRX24" s="1504">
        <v>26862</v>
      </c>
      <c r="IRY24"/>
      <c r="IRZ24" s="1503" t="s">
        <v>1502</v>
      </c>
      <c r="ISA24" s="1503" t="s">
        <v>1503</v>
      </c>
      <c r="ISB24" s="1503" t="s">
        <v>1267</v>
      </c>
      <c r="ISC24" s="1503" t="s">
        <v>2157</v>
      </c>
      <c r="ISD24" s="1503" t="s">
        <v>1280</v>
      </c>
      <c r="ISE24" s="1510">
        <v>41703</v>
      </c>
      <c r="ISF24" s="1504">
        <v>26862</v>
      </c>
      <c r="ISG24"/>
      <c r="ISH24" s="1503" t="s">
        <v>1502</v>
      </c>
      <c r="ISI24" s="1503" t="s">
        <v>1503</v>
      </c>
      <c r="ISJ24" s="1503" t="s">
        <v>1267</v>
      </c>
      <c r="ISK24" s="1503" t="s">
        <v>2157</v>
      </c>
      <c r="ISL24" s="1503" t="s">
        <v>1280</v>
      </c>
      <c r="ISM24" s="1510">
        <v>41703</v>
      </c>
      <c r="ISN24" s="1504">
        <v>26862</v>
      </c>
      <c r="ISO24"/>
      <c r="ISP24" s="1503" t="s">
        <v>1502</v>
      </c>
      <c r="ISQ24" s="1503" t="s">
        <v>1503</v>
      </c>
      <c r="ISR24" s="1503" t="s">
        <v>1267</v>
      </c>
      <c r="ISS24" s="1503" t="s">
        <v>2157</v>
      </c>
      <c r="IST24" s="1503" t="s">
        <v>1280</v>
      </c>
      <c r="ISU24" s="1510">
        <v>41703</v>
      </c>
      <c r="ISV24" s="1504">
        <v>26862</v>
      </c>
      <c r="ISW24"/>
      <c r="ISX24" s="1503" t="s">
        <v>1502</v>
      </c>
      <c r="ISY24" s="1503" t="s">
        <v>1503</v>
      </c>
      <c r="ISZ24" s="1503" t="s">
        <v>1267</v>
      </c>
      <c r="ITA24" s="1503" t="s">
        <v>2157</v>
      </c>
      <c r="ITB24" s="1503" t="s">
        <v>1280</v>
      </c>
      <c r="ITC24" s="1510">
        <v>41703</v>
      </c>
      <c r="ITD24" s="1504">
        <v>26862</v>
      </c>
      <c r="ITE24"/>
      <c r="ITF24" s="1503" t="s">
        <v>1502</v>
      </c>
      <c r="ITG24" s="1503" t="s">
        <v>1503</v>
      </c>
      <c r="ITH24" s="1503" t="s">
        <v>1267</v>
      </c>
      <c r="ITI24" s="1503" t="s">
        <v>2157</v>
      </c>
      <c r="ITJ24" s="1503" t="s">
        <v>1280</v>
      </c>
      <c r="ITK24" s="1510">
        <v>41703</v>
      </c>
      <c r="ITL24" s="1504">
        <v>26862</v>
      </c>
      <c r="ITM24"/>
      <c r="ITN24" s="1503" t="s">
        <v>1502</v>
      </c>
      <c r="ITO24" s="1503" t="s">
        <v>1503</v>
      </c>
      <c r="ITP24" s="1503" t="s">
        <v>1267</v>
      </c>
      <c r="ITQ24" s="1503" t="s">
        <v>2157</v>
      </c>
      <c r="ITR24" s="1503" t="s">
        <v>1280</v>
      </c>
      <c r="ITS24" s="1510">
        <v>41703</v>
      </c>
      <c r="ITT24" s="1504">
        <v>26862</v>
      </c>
      <c r="ITU24"/>
      <c r="ITV24" s="1503" t="s">
        <v>1502</v>
      </c>
      <c r="ITW24" s="1503" t="s">
        <v>1503</v>
      </c>
      <c r="ITX24" s="1503" t="s">
        <v>1267</v>
      </c>
      <c r="ITY24" s="1503" t="s">
        <v>2157</v>
      </c>
      <c r="ITZ24" s="1503" t="s">
        <v>1280</v>
      </c>
      <c r="IUA24" s="1510">
        <v>41703</v>
      </c>
      <c r="IUB24" s="1504">
        <v>26862</v>
      </c>
      <c r="IUC24"/>
      <c r="IUD24" s="1503" t="s">
        <v>1502</v>
      </c>
      <c r="IUE24" s="1503" t="s">
        <v>1503</v>
      </c>
      <c r="IUF24" s="1503" t="s">
        <v>1267</v>
      </c>
      <c r="IUG24" s="1503" t="s">
        <v>2157</v>
      </c>
      <c r="IUH24" s="1503" t="s">
        <v>1280</v>
      </c>
      <c r="IUI24" s="1510">
        <v>41703</v>
      </c>
      <c r="IUJ24" s="1504">
        <v>26862</v>
      </c>
      <c r="IUK24"/>
      <c r="IUL24" s="1503" t="s">
        <v>1502</v>
      </c>
      <c r="IUM24" s="1503" t="s">
        <v>1503</v>
      </c>
      <c r="IUN24" s="1503" t="s">
        <v>1267</v>
      </c>
      <c r="IUO24" s="1503" t="s">
        <v>2157</v>
      </c>
      <c r="IUP24" s="1503" t="s">
        <v>1280</v>
      </c>
      <c r="IUQ24" s="1510">
        <v>41703</v>
      </c>
      <c r="IUR24" s="1504">
        <v>26862</v>
      </c>
      <c r="IUS24"/>
      <c r="IUT24" s="1503" t="s">
        <v>1502</v>
      </c>
      <c r="IUU24" s="1503" t="s">
        <v>1503</v>
      </c>
      <c r="IUV24" s="1503" t="s">
        <v>1267</v>
      </c>
      <c r="IUW24" s="1503" t="s">
        <v>2157</v>
      </c>
      <c r="IUX24" s="1503" t="s">
        <v>1280</v>
      </c>
      <c r="IUY24" s="1510">
        <v>41703</v>
      </c>
      <c r="IUZ24" s="1504">
        <v>26862</v>
      </c>
      <c r="IVA24"/>
      <c r="IVB24" s="1503" t="s">
        <v>1502</v>
      </c>
      <c r="IVC24" s="1503" t="s">
        <v>1503</v>
      </c>
      <c r="IVD24" s="1503" t="s">
        <v>1267</v>
      </c>
      <c r="IVE24" s="1503" t="s">
        <v>2157</v>
      </c>
      <c r="IVF24" s="1503" t="s">
        <v>1280</v>
      </c>
      <c r="IVG24" s="1510">
        <v>41703</v>
      </c>
      <c r="IVH24" s="1504">
        <v>26862</v>
      </c>
      <c r="IVI24"/>
      <c r="IVJ24" s="1503" t="s">
        <v>1502</v>
      </c>
      <c r="IVK24" s="1503" t="s">
        <v>1503</v>
      </c>
      <c r="IVL24" s="1503" t="s">
        <v>1267</v>
      </c>
      <c r="IVM24" s="1503" t="s">
        <v>2157</v>
      </c>
      <c r="IVN24" s="1503" t="s">
        <v>1280</v>
      </c>
      <c r="IVO24" s="1510">
        <v>41703</v>
      </c>
      <c r="IVP24" s="1504">
        <v>26862</v>
      </c>
      <c r="IVQ24"/>
      <c r="IVR24" s="1503" t="s">
        <v>1502</v>
      </c>
      <c r="IVS24" s="1503" t="s">
        <v>1503</v>
      </c>
      <c r="IVT24" s="1503" t="s">
        <v>1267</v>
      </c>
      <c r="IVU24" s="1503" t="s">
        <v>2157</v>
      </c>
      <c r="IVV24" s="1503" t="s">
        <v>1280</v>
      </c>
      <c r="IVW24" s="1510">
        <v>41703</v>
      </c>
      <c r="IVX24" s="1504">
        <v>26862</v>
      </c>
      <c r="IVY24"/>
      <c r="IVZ24" s="1503" t="s">
        <v>1502</v>
      </c>
      <c r="IWA24" s="1503" t="s">
        <v>1503</v>
      </c>
      <c r="IWB24" s="1503" t="s">
        <v>1267</v>
      </c>
      <c r="IWC24" s="1503" t="s">
        <v>2157</v>
      </c>
      <c r="IWD24" s="1503" t="s">
        <v>1280</v>
      </c>
      <c r="IWE24" s="1510">
        <v>41703</v>
      </c>
      <c r="IWF24" s="1504">
        <v>26862</v>
      </c>
      <c r="IWG24"/>
      <c r="IWH24" s="1503" t="s">
        <v>1502</v>
      </c>
      <c r="IWI24" s="1503" t="s">
        <v>1503</v>
      </c>
      <c r="IWJ24" s="1503" t="s">
        <v>1267</v>
      </c>
      <c r="IWK24" s="1503" t="s">
        <v>2157</v>
      </c>
      <c r="IWL24" s="1503" t="s">
        <v>1280</v>
      </c>
      <c r="IWM24" s="1510">
        <v>41703</v>
      </c>
      <c r="IWN24" s="1504">
        <v>26862</v>
      </c>
      <c r="IWO24"/>
      <c r="IWP24" s="1503" t="s">
        <v>1502</v>
      </c>
      <c r="IWQ24" s="1503" t="s">
        <v>1503</v>
      </c>
      <c r="IWR24" s="1503" t="s">
        <v>1267</v>
      </c>
      <c r="IWS24" s="1503" t="s">
        <v>2157</v>
      </c>
      <c r="IWT24" s="1503" t="s">
        <v>1280</v>
      </c>
      <c r="IWU24" s="1510">
        <v>41703</v>
      </c>
      <c r="IWV24" s="1504">
        <v>26862</v>
      </c>
      <c r="IWW24"/>
      <c r="IWX24" s="1503" t="s">
        <v>1502</v>
      </c>
      <c r="IWY24" s="1503" t="s">
        <v>1503</v>
      </c>
      <c r="IWZ24" s="1503" t="s">
        <v>1267</v>
      </c>
      <c r="IXA24" s="1503" t="s">
        <v>2157</v>
      </c>
      <c r="IXB24" s="1503" t="s">
        <v>1280</v>
      </c>
      <c r="IXC24" s="1510">
        <v>41703</v>
      </c>
      <c r="IXD24" s="1504">
        <v>26862</v>
      </c>
      <c r="IXE24"/>
      <c r="IXF24" s="1503" t="s">
        <v>1502</v>
      </c>
      <c r="IXG24" s="1503" t="s">
        <v>1503</v>
      </c>
      <c r="IXH24" s="1503" t="s">
        <v>1267</v>
      </c>
      <c r="IXI24" s="1503" t="s">
        <v>2157</v>
      </c>
      <c r="IXJ24" s="1503" t="s">
        <v>1280</v>
      </c>
      <c r="IXK24" s="1510">
        <v>41703</v>
      </c>
      <c r="IXL24" s="1504">
        <v>26862</v>
      </c>
      <c r="IXM24"/>
      <c r="IXN24" s="1503" t="s">
        <v>1502</v>
      </c>
      <c r="IXO24" s="1503" t="s">
        <v>1503</v>
      </c>
      <c r="IXP24" s="1503" t="s">
        <v>1267</v>
      </c>
      <c r="IXQ24" s="1503" t="s">
        <v>2157</v>
      </c>
      <c r="IXR24" s="1503" t="s">
        <v>1280</v>
      </c>
      <c r="IXS24" s="1510">
        <v>41703</v>
      </c>
      <c r="IXT24" s="1504">
        <v>26862</v>
      </c>
      <c r="IXU24"/>
      <c r="IXV24" s="1503" t="s">
        <v>1502</v>
      </c>
      <c r="IXW24" s="1503" t="s">
        <v>1503</v>
      </c>
      <c r="IXX24" s="1503" t="s">
        <v>1267</v>
      </c>
      <c r="IXY24" s="1503" t="s">
        <v>2157</v>
      </c>
      <c r="IXZ24" s="1503" t="s">
        <v>1280</v>
      </c>
      <c r="IYA24" s="1510">
        <v>41703</v>
      </c>
      <c r="IYB24" s="1504">
        <v>26862</v>
      </c>
      <c r="IYC24"/>
      <c r="IYD24" s="1503" t="s">
        <v>1502</v>
      </c>
      <c r="IYE24" s="1503" t="s">
        <v>1503</v>
      </c>
      <c r="IYF24" s="1503" t="s">
        <v>1267</v>
      </c>
      <c r="IYG24" s="1503" t="s">
        <v>2157</v>
      </c>
      <c r="IYH24" s="1503" t="s">
        <v>1280</v>
      </c>
      <c r="IYI24" s="1510">
        <v>41703</v>
      </c>
      <c r="IYJ24" s="1504">
        <v>26862</v>
      </c>
      <c r="IYK24"/>
      <c r="IYL24" s="1503" t="s">
        <v>1502</v>
      </c>
      <c r="IYM24" s="1503" t="s">
        <v>1503</v>
      </c>
      <c r="IYN24" s="1503" t="s">
        <v>1267</v>
      </c>
      <c r="IYO24" s="1503" t="s">
        <v>2157</v>
      </c>
      <c r="IYP24" s="1503" t="s">
        <v>1280</v>
      </c>
      <c r="IYQ24" s="1510">
        <v>41703</v>
      </c>
      <c r="IYR24" s="1504">
        <v>26862</v>
      </c>
      <c r="IYS24"/>
      <c r="IYT24" s="1503" t="s">
        <v>1502</v>
      </c>
      <c r="IYU24" s="1503" t="s">
        <v>1503</v>
      </c>
      <c r="IYV24" s="1503" t="s">
        <v>1267</v>
      </c>
      <c r="IYW24" s="1503" t="s">
        <v>2157</v>
      </c>
      <c r="IYX24" s="1503" t="s">
        <v>1280</v>
      </c>
      <c r="IYY24" s="1510">
        <v>41703</v>
      </c>
      <c r="IYZ24" s="1504">
        <v>26862</v>
      </c>
      <c r="IZA24"/>
      <c r="IZB24" s="1503" t="s">
        <v>1502</v>
      </c>
      <c r="IZC24" s="1503" t="s">
        <v>1503</v>
      </c>
      <c r="IZD24" s="1503" t="s">
        <v>1267</v>
      </c>
      <c r="IZE24" s="1503" t="s">
        <v>2157</v>
      </c>
      <c r="IZF24" s="1503" t="s">
        <v>1280</v>
      </c>
      <c r="IZG24" s="1510">
        <v>41703</v>
      </c>
      <c r="IZH24" s="1504">
        <v>26862</v>
      </c>
      <c r="IZI24"/>
      <c r="IZJ24" s="1503" t="s">
        <v>1502</v>
      </c>
      <c r="IZK24" s="1503" t="s">
        <v>1503</v>
      </c>
      <c r="IZL24" s="1503" t="s">
        <v>1267</v>
      </c>
      <c r="IZM24" s="1503" t="s">
        <v>2157</v>
      </c>
      <c r="IZN24" s="1503" t="s">
        <v>1280</v>
      </c>
      <c r="IZO24" s="1510">
        <v>41703</v>
      </c>
      <c r="IZP24" s="1504">
        <v>26862</v>
      </c>
      <c r="IZQ24"/>
      <c r="IZR24" s="1503" t="s">
        <v>1502</v>
      </c>
      <c r="IZS24" s="1503" t="s">
        <v>1503</v>
      </c>
      <c r="IZT24" s="1503" t="s">
        <v>1267</v>
      </c>
      <c r="IZU24" s="1503" t="s">
        <v>2157</v>
      </c>
      <c r="IZV24" s="1503" t="s">
        <v>1280</v>
      </c>
      <c r="IZW24" s="1510">
        <v>41703</v>
      </c>
      <c r="IZX24" s="1504">
        <v>26862</v>
      </c>
      <c r="IZY24"/>
      <c r="IZZ24" s="1503" t="s">
        <v>1502</v>
      </c>
      <c r="JAA24" s="1503" t="s">
        <v>1503</v>
      </c>
      <c r="JAB24" s="1503" t="s">
        <v>1267</v>
      </c>
      <c r="JAC24" s="1503" t="s">
        <v>2157</v>
      </c>
      <c r="JAD24" s="1503" t="s">
        <v>1280</v>
      </c>
      <c r="JAE24" s="1510">
        <v>41703</v>
      </c>
      <c r="JAF24" s="1504">
        <v>26862</v>
      </c>
      <c r="JAG24"/>
      <c r="JAH24" s="1503" t="s">
        <v>1502</v>
      </c>
      <c r="JAI24" s="1503" t="s">
        <v>1503</v>
      </c>
      <c r="JAJ24" s="1503" t="s">
        <v>1267</v>
      </c>
      <c r="JAK24" s="1503" t="s">
        <v>2157</v>
      </c>
      <c r="JAL24" s="1503" t="s">
        <v>1280</v>
      </c>
      <c r="JAM24" s="1510">
        <v>41703</v>
      </c>
      <c r="JAN24" s="1504">
        <v>26862</v>
      </c>
      <c r="JAO24"/>
      <c r="JAP24" s="1503" t="s">
        <v>1502</v>
      </c>
      <c r="JAQ24" s="1503" t="s">
        <v>1503</v>
      </c>
      <c r="JAR24" s="1503" t="s">
        <v>1267</v>
      </c>
      <c r="JAS24" s="1503" t="s">
        <v>2157</v>
      </c>
      <c r="JAT24" s="1503" t="s">
        <v>1280</v>
      </c>
      <c r="JAU24" s="1510">
        <v>41703</v>
      </c>
      <c r="JAV24" s="1504">
        <v>26862</v>
      </c>
      <c r="JAW24"/>
      <c r="JAX24" s="1503" t="s">
        <v>1502</v>
      </c>
      <c r="JAY24" s="1503" t="s">
        <v>1503</v>
      </c>
      <c r="JAZ24" s="1503" t="s">
        <v>1267</v>
      </c>
      <c r="JBA24" s="1503" t="s">
        <v>2157</v>
      </c>
      <c r="JBB24" s="1503" t="s">
        <v>1280</v>
      </c>
      <c r="JBC24" s="1510">
        <v>41703</v>
      </c>
      <c r="JBD24" s="1504">
        <v>26862</v>
      </c>
      <c r="JBE24"/>
      <c r="JBF24" s="1503" t="s">
        <v>1502</v>
      </c>
      <c r="JBG24" s="1503" t="s">
        <v>1503</v>
      </c>
      <c r="JBH24" s="1503" t="s">
        <v>1267</v>
      </c>
      <c r="JBI24" s="1503" t="s">
        <v>2157</v>
      </c>
      <c r="JBJ24" s="1503" t="s">
        <v>1280</v>
      </c>
      <c r="JBK24" s="1510">
        <v>41703</v>
      </c>
      <c r="JBL24" s="1504">
        <v>26862</v>
      </c>
      <c r="JBM24"/>
      <c r="JBN24" s="1503" t="s">
        <v>1502</v>
      </c>
      <c r="JBO24" s="1503" t="s">
        <v>1503</v>
      </c>
      <c r="JBP24" s="1503" t="s">
        <v>1267</v>
      </c>
      <c r="JBQ24" s="1503" t="s">
        <v>2157</v>
      </c>
      <c r="JBR24" s="1503" t="s">
        <v>1280</v>
      </c>
      <c r="JBS24" s="1510">
        <v>41703</v>
      </c>
      <c r="JBT24" s="1504">
        <v>26862</v>
      </c>
      <c r="JBU24"/>
      <c r="JBV24" s="1503" t="s">
        <v>1502</v>
      </c>
      <c r="JBW24" s="1503" t="s">
        <v>1503</v>
      </c>
      <c r="JBX24" s="1503" t="s">
        <v>1267</v>
      </c>
      <c r="JBY24" s="1503" t="s">
        <v>2157</v>
      </c>
      <c r="JBZ24" s="1503" t="s">
        <v>1280</v>
      </c>
      <c r="JCA24" s="1510">
        <v>41703</v>
      </c>
      <c r="JCB24" s="1504">
        <v>26862</v>
      </c>
      <c r="JCC24"/>
      <c r="JCD24" s="1503" t="s">
        <v>1502</v>
      </c>
      <c r="JCE24" s="1503" t="s">
        <v>1503</v>
      </c>
      <c r="JCF24" s="1503" t="s">
        <v>1267</v>
      </c>
      <c r="JCG24" s="1503" t="s">
        <v>2157</v>
      </c>
      <c r="JCH24" s="1503" t="s">
        <v>1280</v>
      </c>
      <c r="JCI24" s="1510">
        <v>41703</v>
      </c>
      <c r="JCJ24" s="1504">
        <v>26862</v>
      </c>
      <c r="JCK24"/>
      <c r="JCL24" s="1503" t="s">
        <v>1502</v>
      </c>
      <c r="JCM24" s="1503" t="s">
        <v>1503</v>
      </c>
      <c r="JCN24" s="1503" t="s">
        <v>1267</v>
      </c>
      <c r="JCO24" s="1503" t="s">
        <v>2157</v>
      </c>
      <c r="JCP24" s="1503" t="s">
        <v>1280</v>
      </c>
      <c r="JCQ24" s="1510">
        <v>41703</v>
      </c>
      <c r="JCR24" s="1504">
        <v>26862</v>
      </c>
      <c r="JCS24"/>
      <c r="JCT24" s="1503" t="s">
        <v>1502</v>
      </c>
      <c r="JCU24" s="1503" t="s">
        <v>1503</v>
      </c>
      <c r="JCV24" s="1503" t="s">
        <v>1267</v>
      </c>
      <c r="JCW24" s="1503" t="s">
        <v>2157</v>
      </c>
      <c r="JCX24" s="1503" t="s">
        <v>1280</v>
      </c>
      <c r="JCY24" s="1510">
        <v>41703</v>
      </c>
      <c r="JCZ24" s="1504">
        <v>26862</v>
      </c>
      <c r="JDA24"/>
      <c r="JDB24" s="1503" t="s">
        <v>1502</v>
      </c>
      <c r="JDC24" s="1503" t="s">
        <v>1503</v>
      </c>
      <c r="JDD24" s="1503" t="s">
        <v>1267</v>
      </c>
      <c r="JDE24" s="1503" t="s">
        <v>2157</v>
      </c>
      <c r="JDF24" s="1503" t="s">
        <v>1280</v>
      </c>
      <c r="JDG24" s="1510">
        <v>41703</v>
      </c>
      <c r="JDH24" s="1504">
        <v>26862</v>
      </c>
      <c r="JDI24"/>
      <c r="JDJ24" s="1503" t="s">
        <v>1502</v>
      </c>
      <c r="JDK24" s="1503" t="s">
        <v>1503</v>
      </c>
      <c r="JDL24" s="1503" t="s">
        <v>1267</v>
      </c>
      <c r="JDM24" s="1503" t="s">
        <v>2157</v>
      </c>
      <c r="JDN24" s="1503" t="s">
        <v>1280</v>
      </c>
      <c r="JDO24" s="1510">
        <v>41703</v>
      </c>
      <c r="JDP24" s="1504">
        <v>26862</v>
      </c>
      <c r="JDQ24"/>
      <c r="JDR24" s="1503" t="s">
        <v>1502</v>
      </c>
      <c r="JDS24" s="1503" t="s">
        <v>1503</v>
      </c>
      <c r="JDT24" s="1503" t="s">
        <v>1267</v>
      </c>
      <c r="JDU24" s="1503" t="s">
        <v>2157</v>
      </c>
      <c r="JDV24" s="1503" t="s">
        <v>1280</v>
      </c>
      <c r="JDW24" s="1510">
        <v>41703</v>
      </c>
      <c r="JDX24" s="1504">
        <v>26862</v>
      </c>
      <c r="JDY24"/>
      <c r="JDZ24" s="1503" t="s">
        <v>1502</v>
      </c>
      <c r="JEA24" s="1503" t="s">
        <v>1503</v>
      </c>
      <c r="JEB24" s="1503" t="s">
        <v>1267</v>
      </c>
      <c r="JEC24" s="1503" t="s">
        <v>2157</v>
      </c>
      <c r="JED24" s="1503" t="s">
        <v>1280</v>
      </c>
      <c r="JEE24" s="1510">
        <v>41703</v>
      </c>
      <c r="JEF24" s="1504">
        <v>26862</v>
      </c>
      <c r="JEG24"/>
      <c r="JEH24" s="1503" t="s">
        <v>1502</v>
      </c>
      <c r="JEI24" s="1503" t="s">
        <v>1503</v>
      </c>
      <c r="JEJ24" s="1503" t="s">
        <v>1267</v>
      </c>
      <c r="JEK24" s="1503" t="s">
        <v>2157</v>
      </c>
      <c r="JEL24" s="1503" t="s">
        <v>1280</v>
      </c>
      <c r="JEM24" s="1510">
        <v>41703</v>
      </c>
      <c r="JEN24" s="1504">
        <v>26862</v>
      </c>
      <c r="JEO24"/>
      <c r="JEP24" s="1503" t="s">
        <v>1502</v>
      </c>
      <c r="JEQ24" s="1503" t="s">
        <v>1503</v>
      </c>
      <c r="JER24" s="1503" t="s">
        <v>1267</v>
      </c>
      <c r="JES24" s="1503" t="s">
        <v>2157</v>
      </c>
      <c r="JET24" s="1503" t="s">
        <v>1280</v>
      </c>
      <c r="JEU24" s="1510">
        <v>41703</v>
      </c>
      <c r="JEV24" s="1504">
        <v>26862</v>
      </c>
      <c r="JEW24"/>
      <c r="JEX24" s="1503" t="s">
        <v>1502</v>
      </c>
      <c r="JEY24" s="1503" t="s">
        <v>1503</v>
      </c>
      <c r="JEZ24" s="1503" t="s">
        <v>1267</v>
      </c>
      <c r="JFA24" s="1503" t="s">
        <v>2157</v>
      </c>
      <c r="JFB24" s="1503" t="s">
        <v>1280</v>
      </c>
      <c r="JFC24" s="1510">
        <v>41703</v>
      </c>
      <c r="JFD24" s="1504">
        <v>26862</v>
      </c>
      <c r="JFE24"/>
      <c r="JFF24" s="1503" t="s">
        <v>1502</v>
      </c>
      <c r="JFG24" s="1503" t="s">
        <v>1503</v>
      </c>
      <c r="JFH24" s="1503" t="s">
        <v>1267</v>
      </c>
      <c r="JFI24" s="1503" t="s">
        <v>2157</v>
      </c>
      <c r="JFJ24" s="1503" t="s">
        <v>1280</v>
      </c>
      <c r="JFK24" s="1510">
        <v>41703</v>
      </c>
      <c r="JFL24" s="1504">
        <v>26862</v>
      </c>
      <c r="JFM24"/>
      <c r="JFN24" s="1503" t="s">
        <v>1502</v>
      </c>
      <c r="JFO24" s="1503" t="s">
        <v>1503</v>
      </c>
      <c r="JFP24" s="1503" t="s">
        <v>1267</v>
      </c>
      <c r="JFQ24" s="1503" t="s">
        <v>2157</v>
      </c>
      <c r="JFR24" s="1503" t="s">
        <v>1280</v>
      </c>
      <c r="JFS24" s="1510">
        <v>41703</v>
      </c>
      <c r="JFT24" s="1504">
        <v>26862</v>
      </c>
      <c r="JFU24"/>
      <c r="JFV24" s="1503" t="s">
        <v>1502</v>
      </c>
      <c r="JFW24" s="1503" t="s">
        <v>1503</v>
      </c>
      <c r="JFX24" s="1503" t="s">
        <v>1267</v>
      </c>
      <c r="JFY24" s="1503" t="s">
        <v>2157</v>
      </c>
      <c r="JFZ24" s="1503" t="s">
        <v>1280</v>
      </c>
      <c r="JGA24" s="1510">
        <v>41703</v>
      </c>
      <c r="JGB24" s="1504">
        <v>26862</v>
      </c>
      <c r="JGC24"/>
      <c r="JGD24" s="1503" t="s">
        <v>1502</v>
      </c>
      <c r="JGE24" s="1503" t="s">
        <v>1503</v>
      </c>
      <c r="JGF24" s="1503" t="s">
        <v>1267</v>
      </c>
      <c r="JGG24" s="1503" t="s">
        <v>2157</v>
      </c>
      <c r="JGH24" s="1503" t="s">
        <v>1280</v>
      </c>
      <c r="JGI24" s="1510">
        <v>41703</v>
      </c>
      <c r="JGJ24" s="1504">
        <v>26862</v>
      </c>
      <c r="JGK24"/>
      <c r="JGL24" s="1503" t="s">
        <v>1502</v>
      </c>
      <c r="JGM24" s="1503" t="s">
        <v>1503</v>
      </c>
      <c r="JGN24" s="1503" t="s">
        <v>1267</v>
      </c>
      <c r="JGO24" s="1503" t="s">
        <v>2157</v>
      </c>
      <c r="JGP24" s="1503" t="s">
        <v>1280</v>
      </c>
      <c r="JGQ24" s="1510">
        <v>41703</v>
      </c>
      <c r="JGR24" s="1504">
        <v>26862</v>
      </c>
      <c r="JGS24"/>
      <c r="JGT24" s="1503" t="s">
        <v>1502</v>
      </c>
      <c r="JGU24" s="1503" t="s">
        <v>1503</v>
      </c>
      <c r="JGV24" s="1503" t="s">
        <v>1267</v>
      </c>
      <c r="JGW24" s="1503" t="s">
        <v>2157</v>
      </c>
      <c r="JGX24" s="1503" t="s">
        <v>1280</v>
      </c>
      <c r="JGY24" s="1510">
        <v>41703</v>
      </c>
      <c r="JGZ24" s="1504">
        <v>26862</v>
      </c>
      <c r="JHA24"/>
      <c r="JHB24" s="1503" t="s">
        <v>1502</v>
      </c>
      <c r="JHC24" s="1503" t="s">
        <v>1503</v>
      </c>
      <c r="JHD24" s="1503" t="s">
        <v>1267</v>
      </c>
      <c r="JHE24" s="1503" t="s">
        <v>2157</v>
      </c>
      <c r="JHF24" s="1503" t="s">
        <v>1280</v>
      </c>
      <c r="JHG24" s="1510">
        <v>41703</v>
      </c>
      <c r="JHH24" s="1504">
        <v>26862</v>
      </c>
      <c r="JHI24"/>
      <c r="JHJ24" s="1503" t="s">
        <v>1502</v>
      </c>
      <c r="JHK24" s="1503" t="s">
        <v>1503</v>
      </c>
      <c r="JHL24" s="1503" t="s">
        <v>1267</v>
      </c>
      <c r="JHM24" s="1503" t="s">
        <v>2157</v>
      </c>
      <c r="JHN24" s="1503" t="s">
        <v>1280</v>
      </c>
      <c r="JHO24" s="1510">
        <v>41703</v>
      </c>
      <c r="JHP24" s="1504">
        <v>26862</v>
      </c>
      <c r="JHQ24"/>
      <c r="JHR24" s="1503" t="s">
        <v>1502</v>
      </c>
      <c r="JHS24" s="1503" t="s">
        <v>1503</v>
      </c>
      <c r="JHT24" s="1503" t="s">
        <v>1267</v>
      </c>
      <c r="JHU24" s="1503" t="s">
        <v>2157</v>
      </c>
      <c r="JHV24" s="1503" t="s">
        <v>1280</v>
      </c>
      <c r="JHW24" s="1510">
        <v>41703</v>
      </c>
      <c r="JHX24" s="1504">
        <v>26862</v>
      </c>
      <c r="JHY24"/>
      <c r="JHZ24" s="1503" t="s">
        <v>1502</v>
      </c>
      <c r="JIA24" s="1503" t="s">
        <v>1503</v>
      </c>
      <c r="JIB24" s="1503" t="s">
        <v>1267</v>
      </c>
      <c r="JIC24" s="1503" t="s">
        <v>2157</v>
      </c>
      <c r="JID24" s="1503" t="s">
        <v>1280</v>
      </c>
      <c r="JIE24" s="1510">
        <v>41703</v>
      </c>
      <c r="JIF24" s="1504">
        <v>26862</v>
      </c>
      <c r="JIG24"/>
      <c r="JIH24" s="1503" t="s">
        <v>1502</v>
      </c>
      <c r="JII24" s="1503" t="s">
        <v>1503</v>
      </c>
      <c r="JIJ24" s="1503" t="s">
        <v>1267</v>
      </c>
      <c r="JIK24" s="1503" t="s">
        <v>2157</v>
      </c>
      <c r="JIL24" s="1503" t="s">
        <v>1280</v>
      </c>
      <c r="JIM24" s="1510">
        <v>41703</v>
      </c>
      <c r="JIN24" s="1504">
        <v>26862</v>
      </c>
      <c r="JIO24"/>
      <c r="JIP24" s="1503" t="s">
        <v>1502</v>
      </c>
      <c r="JIQ24" s="1503" t="s">
        <v>1503</v>
      </c>
      <c r="JIR24" s="1503" t="s">
        <v>1267</v>
      </c>
      <c r="JIS24" s="1503" t="s">
        <v>2157</v>
      </c>
      <c r="JIT24" s="1503" t="s">
        <v>1280</v>
      </c>
      <c r="JIU24" s="1510">
        <v>41703</v>
      </c>
      <c r="JIV24" s="1504">
        <v>26862</v>
      </c>
      <c r="JIW24"/>
      <c r="JIX24" s="1503" t="s">
        <v>1502</v>
      </c>
      <c r="JIY24" s="1503" t="s">
        <v>1503</v>
      </c>
      <c r="JIZ24" s="1503" t="s">
        <v>1267</v>
      </c>
      <c r="JJA24" s="1503" t="s">
        <v>2157</v>
      </c>
      <c r="JJB24" s="1503" t="s">
        <v>1280</v>
      </c>
      <c r="JJC24" s="1510">
        <v>41703</v>
      </c>
      <c r="JJD24" s="1504">
        <v>26862</v>
      </c>
      <c r="JJE24"/>
      <c r="JJF24" s="1503" t="s">
        <v>1502</v>
      </c>
      <c r="JJG24" s="1503" t="s">
        <v>1503</v>
      </c>
      <c r="JJH24" s="1503" t="s">
        <v>1267</v>
      </c>
      <c r="JJI24" s="1503" t="s">
        <v>2157</v>
      </c>
      <c r="JJJ24" s="1503" t="s">
        <v>1280</v>
      </c>
      <c r="JJK24" s="1510">
        <v>41703</v>
      </c>
      <c r="JJL24" s="1504">
        <v>26862</v>
      </c>
      <c r="JJM24"/>
      <c r="JJN24" s="1503" t="s">
        <v>1502</v>
      </c>
      <c r="JJO24" s="1503" t="s">
        <v>1503</v>
      </c>
      <c r="JJP24" s="1503" t="s">
        <v>1267</v>
      </c>
      <c r="JJQ24" s="1503" t="s">
        <v>2157</v>
      </c>
      <c r="JJR24" s="1503" t="s">
        <v>1280</v>
      </c>
      <c r="JJS24" s="1510">
        <v>41703</v>
      </c>
      <c r="JJT24" s="1504">
        <v>26862</v>
      </c>
      <c r="JJU24"/>
      <c r="JJV24" s="1503" t="s">
        <v>1502</v>
      </c>
      <c r="JJW24" s="1503" t="s">
        <v>1503</v>
      </c>
      <c r="JJX24" s="1503" t="s">
        <v>1267</v>
      </c>
      <c r="JJY24" s="1503" t="s">
        <v>2157</v>
      </c>
      <c r="JJZ24" s="1503" t="s">
        <v>1280</v>
      </c>
      <c r="JKA24" s="1510">
        <v>41703</v>
      </c>
      <c r="JKB24" s="1504">
        <v>26862</v>
      </c>
      <c r="JKC24"/>
      <c r="JKD24" s="1503" t="s">
        <v>1502</v>
      </c>
      <c r="JKE24" s="1503" t="s">
        <v>1503</v>
      </c>
      <c r="JKF24" s="1503" t="s">
        <v>1267</v>
      </c>
      <c r="JKG24" s="1503" t="s">
        <v>2157</v>
      </c>
      <c r="JKH24" s="1503" t="s">
        <v>1280</v>
      </c>
      <c r="JKI24" s="1510">
        <v>41703</v>
      </c>
      <c r="JKJ24" s="1504">
        <v>26862</v>
      </c>
      <c r="JKK24"/>
      <c r="JKL24" s="1503" t="s">
        <v>1502</v>
      </c>
      <c r="JKM24" s="1503" t="s">
        <v>1503</v>
      </c>
      <c r="JKN24" s="1503" t="s">
        <v>1267</v>
      </c>
      <c r="JKO24" s="1503" t="s">
        <v>2157</v>
      </c>
      <c r="JKP24" s="1503" t="s">
        <v>1280</v>
      </c>
      <c r="JKQ24" s="1510">
        <v>41703</v>
      </c>
      <c r="JKR24" s="1504">
        <v>26862</v>
      </c>
      <c r="JKS24"/>
      <c r="JKT24" s="1503" t="s">
        <v>1502</v>
      </c>
      <c r="JKU24" s="1503" t="s">
        <v>1503</v>
      </c>
      <c r="JKV24" s="1503" t="s">
        <v>1267</v>
      </c>
      <c r="JKW24" s="1503" t="s">
        <v>2157</v>
      </c>
      <c r="JKX24" s="1503" t="s">
        <v>1280</v>
      </c>
      <c r="JKY24" s="1510">
        <v>41703</v>
      </c>
      <c r="JKZ24" s="1504">
        <v>26862</v>
      </c>
      <c r="JLA24"/>
      <c r="JLB24" s="1503" t="s">
        <v>1502</v>
      </c>
      <c r="JLC24" s="1503" t="s">
        <v>1503</v>
      </c>
      <c r="JLD24" s="1503" t="s">
        <v>1267</v>
      </c>
      <c r="JLE24" s="1503" t="s">
        <v>2157</v>
      </c>
      <c r="JLF24" s="1503" t="s">
        <v>1280</v>
      </c>
      <c r="JLG24" s="1510">
        <v>41703</v>
      </c>
      <c r="JLH24" s="1504">
        <v>26862</v>
      </c>
      <c r="JLI24"/>
      <c r="JLJ24" s="1503" t="s">
        <v>1502</v>
      </c>
      <c r="JLK24" s="1503" t="s">
        <v>1503</v>
      </c>
      <c r="JLL24" s="1503" t="s">
        <v>1267</v>
      </c>
      <c r="JLM24" s="1503" t="s">
        <v>2157</v>
      </c>
      <c r="JLN24" s="1503" t="s">
        <v>1280</v>
      </c>
      <c r="JLO24" s="1510">
        <v>41703</v>
      </c>
      <c r="JLP24" s="1504">
        <v>26862</v>
      </c>
      <c r="JLQ24"/>
      <c r="JLR24" s="1503" t="s">
        <v>1502</v>
      </c>
      <c r="JLS24" s="1503" t="s">
        <v>1503</v>
      </c>
      <c r="JLT24" s="1503" t="s">
        <v>1267</v>
      </c>
      <c r="JLU24" s="1503" t="s">
        <v>2157</v>
      </c>
      <c r="JLV24" s="1503" t="s">
        <v>1280</v>
      </c>
      <c r="JLW24" s="1510">
        <v>41703</v>
      </c>
      <c r="JLX24" s="1504">
        <v>26862</v>
      </c>
      <c r="JLY24"/>
      <c r="JLZ24" s="1503" t="s">
        <v>1502</v>
      </c>
      <c r="JMA24" s="1503" t="s">
        <v>1503</v>
      </c>
      <c r="JMB24" s="1503" t="s">
        <v>1267</v>
      </c>
      <c r="JMC24" s="1503" t="s">
        <v>2157</v>
      </c>
      <c r="JMD24" s="1503" t="s">
        <v>1280</v>
      </c>
      <c r="JME24" s="1510">
        <v>41703</v>
      </c>
      <c r="JMF24" s="1504">
        <v>26862</v>
      </c>
      <c r="JMG24"/>
      <c r="JMH24" s="1503" t="s">
        <v>1502</v>
      </c>
      <c r="JMI24" s="1503" t="s">
        <v>1503</v>
      </c>
      <c r="JMJ24" s="1503" t="s">
        <v>1267</v>
      </c>
      <c r="JMK24" s="1503" t="s">
        <v>2157</v>
      </c>
      <c r="JML24" s="1503" t="s">
        <v>1280</v>
      </c>
      <c r="JMM24" s="1510">
        <v>41703</v>
      </c>
      <c r="JMN24" s="1504">
        <v>26862</v>
      </c>
      <c r="JMO24"/>
      <c r="JMP24" s="1503" t="s">
        <v>1502</v>
      </c>
      <c r="JMQ24" s="1503" t="s">
        <v>1503</v>
      </c>
      <c r="JMR24" s="1503" t="s">
        <v>1267</v>
      </c>
      <c r="JMS24" s="1503" t="s">
        <v>2157</v>
      </c>
      <c r="JMT24" s="1503" t="s">
        <v>1280</v>
      </c>
      <c r="JMU24" s="1510">
        <v>41703</v>
      </c>
      <c r="JMV24" s="1504">
        <v>26862</v>
      </c>
      <c r="JMW24"/>
      <c r="JMX24" s="1503" t="s">
        <v>1502</v>
      </c>
      <c r="JMY24" s="1503" t="s">
        <v>1503</v>
      </c>
      <c r="JMZ24" s="1503" t="s">
        <v>1267</v>
      </c>
      <c r="JNA24" s="1503" t="s">
        <v>2157</v>
      </c>
      <c r="JNB24" s="1503" t="s">
        <v>1280</v>
      </c>
      <c r="JNC24" s="1510">
        <v>41703</v>
      </c>
      <c r="JND24" s="1504">
        <v>26862</v>
      </c>
      <c r="JNE24"/>
      <c r="JNF24" s="1503" t="s">
        <v>1502</v>
      </c>
      <c r="JNG24" s="1503" t="s">
        <v>1503</v>
      </c>
      <c r="JNH24" s="1503" t="s">
        <v>1267</v>
      </c>
      <c r="JNI24" s="1503" t="s">
        <v>2157</v>
      </c>
      <c r="JNJ24" s="1503" t="s">
        <v>1280</v>
      </c>
      <c r="JNK24" s="1510">
        <v>41703</v>
      </c>
      <c r="JNL24" s="1504">
        <v>26862</v>
      </c>
      <c r="JNM24"/>
      <c r="JNN24" s="1503" t="s">
        <v>1502</v>
      </c>
      <c r="JNO24" s="1503" t="s">
        <v>1503</v>
      </c>
      <c r="JNP24" s="1503" t="s">
        <v>1267</v>
      </c>
      <c r="JNQ24" s="1503" t="s">
        <v>2157</v>
      </c>
      <c r="JNR24" s="1503" t="s">
        <v>1280</v>
      </c>
      <c r="JNS24" s="1510">
        <v>41703</v>
      </c>
      <c r="JNT24" s="1504">
        <v>26862</v>
      </c>
      <c r="JNU24"/>
      <c r="JNV24" s="1503" t="s">
        <v>1502</v>
      </c>
      <c r="JNW24" s="1503" t="s">
        <v>1503</v>
      </c>
      <c r="JNX24" s="1503" t="s">
        <v>1267</v>
      </c>
      <c r="JNY24" s="1503" t="s">
        <v>2157</v>
      </c>
      <c r="JNZ24" s="1503" t="s">
        <v>1280</v>
      </c>
      <c r="JOA24" s="1510">
        <v>41703</v>
      </c>
      <c r="JOB24" s="1504">
        <v>26862</v>
      </c>
      <c r="JOC24"/>
      <c r="JOD24" s="1503" t="s">
        <v>1502</v>
      </c>
      <c r="JOE24" s="1503" t="s">
        <v>1503</v>
      </c>
      <c r="JOF24" s="1503" t="s">
        <v>1267</v>
      </c>
      <c r="JOG24" s="1503" t="s">
        <v>2157</v>
      </c>
      <c r="JOH24" s="1503" t="s">
        <v>1280</v>
      </c>
      <c r="JOI24" s="1510">
        <v>41703</v>
      </c>
      <c r="JOJ24" s="1504">
        <v>26862</v>
      </c>
      <c r="JOK24"/>
      <c r="JOL24" s="1503" t="s">
        <v>1502</v>
      </c>
      <c r="JOM24" s="1503" t="s">
        <v>1503</v>
      </c>
      <c r="JON24" s="1503" t="s">
        <v>1267</v>
      </c>
      <c r="JOO24" s="1503" t="s">
        <v>2157</v>
      </c>
      <c r="JOP24" s="1503" t="s">
        <v>1280</v>
      </c>
      <c r="JOQ24" s="1510">
        <v>41703</v>
      </c>
      <c r="JOR24" s="1504">
        <v>26862</v>
      </c>
      <c r="JOS24"/>
      <c r="JOT24" s="1503" t="s">
        <v>1502</v>
      </c>
      <c r="JOU24" s="1503" t="s">
        <v>1503</v>
      </c>
      <c r="JOV24" s="1503" t="s">
        <v>1267</v>
      </c>
      <c r="JOW24" s="1503" t="s">
        <v>2157</v>
      </c>
      <c r="JOX24" s="1503" t="s">
        <v>1280</v>
      </c>
      <c r="JOY24" s="1510">
        <v>41703</v>
      </c>
      <c r="JOZ24" s="1504">
        <v>26862</v>
      </c>
      <c r="JPA24"/>
      <c r="JPB24" s="1503" t="s">
        <v>1502</v>
      </c>
      <c r="JPC24" s="1503" t="s">
        <v>1503</v>
      </c>
      <c r="JPD24" s="1503" t="s">
        <v>1267</v>
      </c>
      <c r="JPE24" s="1503" t="s">
        <v>2157</v>
      </c>
      <c r="JPF24" s="1503" t="s">
        <v>1280</v>
      </c>
      <c r="JPG24" s="1510">
        <v>41703</v>
      </c>
      <c r="JPH24" s="1504">
        <v>26862</v>
      </c>
      <c r="JPI24"/>
      <c r="JPJ24" s="1503" t="s">
        <v>1502</v>
      </c>
      <c r="JPK24" s="1503" t="s">
        <v>1503</v>
      </c>
      <c r="JPL24" s="1503" t="s">
        <v>1267</v>
      </c>
      <c r="JPM24" s="1503" t="s">
        <v>2157</v>
      </c>
      <c r="JPN24" s="1503" t="s">
        <v>1280</v>
      </c>
      <c r="JPO24" s="1510">
        <v>41703</v>
      </c>
      <c r="JPP24" s="1504">
        <v>26862</v>
      </c>
      <c r="JPQ24"/>
      <c r="JPR24" s="1503" t="s">
        <v>1502</v>
      </c>
      <c r="JPS24" s="1503" t="s">
        <v>1503</v>
      </c>
      <c r="JPT24" s="1503" t="s">
        <v>1267</v>
      </c>
      <c r="JPU24" s="1503" t="s">
        <v>2157</v>
      </c>
      <c r="JPV24" s="1503" t="s">
        <v>1280</v>
      </c>
      <c r="JPW24" s="1510">
        <v>41703</v>
      </c>
      <c r="JPX24" s="1504">
        <v>26862</v>
      </c>
      <c r="JPY24"/>
      <c r="JPZ24" s="1503" t="s">
        <v>1502</v>
      </c>
      <c r="JQA24" s="1503" t="s">
        <v>1503</v>
      </c>
      <c r="JQB24" s="1503" t="s">
        <v>1267</v>
      </c>
      <c r="JQC24" s="1503" t="s">
        <v>2157</v>
      </c>
      <c r="JQD24" s="1503" t="s">
        <v>1280</v>
      </c>
      <c r="JQE24" s="1510">
        <v>41703</v>
      </c>
      <c r="JQF24" s="1504">
        <v>26862</v>
      </c>
      <c r="JQG24"/>
      <c r="JQH24" s="1503" t="s">
        <v>1502</v>
      </c>
      <c r="JQI24" s="1503" t="s">
        <v>1503</v>
      </c>
      <c r="JQJ24" s="1503" t="s">
        <v>1267</v>
      </c>
      <c r="JQK24" s="1503" t="s">
        <v>2157</v>
      </c>
      <c r="JQL24" s="1503" t="s">
        <v>1280</v>
      </c>
      <c r="JQM24" s="1510">
        <v>41703</v>
      </c>
      <c r="JQN24" s="1504">
        <v>26862</v>
      </c>
      <c r="JQO24"/>
      <c r="JQP24" s="1503" t="s">
        <v>1502</v>
      </c>
      <c r="JQQ24" s="1503" t="s">
        <v>1503</v>
      </c>
      <c r="JQR24" s="1503" t="s">
        <v>1267</v>
      </c>
      <c r="JQS24" s="1503" t="s">
        <v>2157</v>
      </c>
      <c r="JQT24" s="1503" t="s">
        <v>1280</v>
      </c>
      <c r="JQU24" s="1510">
        <v>41703</v>
      </c>
      <c r="JQV24" s="1504">
        <v>26862</v>
      </c>
      <c r="JQW24"/>
      <c r="JQX24" s="1503" t="s">
        <v>1502</v>
      </c>
      <c r="JQY24" s="1503" t="s">
        <v>1503</v>
      </c>
      <c r="JQZ24" s="1503" t="s">
        <v>1267</v>
      </c>
      <c r="JRA24" s="1503" t="s">
        <v>2157</v>
      </c>
      <c r="JRB24" s="1503" t="s">
        <v>1280</v>
      </c>
      <c r="JRC24" s="1510">
        <v>41703</v>
      </c>
      <c r="JRD24" s="1504">
        <v>26862</v>
      </c>
      <c r="JRE24"/>
      <c r="JRF24" s="1503" t="s">
        <v>1502</v>
      </c>
      <c r="JRG24" s="1503" t="s">
        <v>1503</v>
      </c>
      <c r="JRH24" s="1503" t="s">
        <v>1267</v>
      </c>
      <c r="JRI24" s="1503" t="s">
        <v>2157</v>
      </c>
      <c r="JRJ24" s="1503" t="s">
        <v>1280</v>
      </c>
      <c r="JRK24" s="1510">
        <v>41703</v>
      </c>
      <c r="JRL24" s="1504">
        <v>26862</v>
      </c>
      <c r="JRM24"/>
      <c r="JRN24" s="1503" t="s">
        <v>1502</v>
      </c>
      <c r="JRO24" s="1503" t="s">
        <v>1503</v>
      </c>
      <c r="JRP24" s="1503" t="s">
        <v>1267</v>
      </c>
      <c r="JRQ24" s="1503" t="s">
        <v>2157</v>
      </c>
      <c r="JRR24" s="1503" t="s">
        <v>1280</v>
      </c>
      <c r="JRS24" s="1510">
        <v>41703</v>
      </c>
      <c r="JRT24" s="1504">
        <v>26862</v>
      </c>
      <c r="JRU24"/>
      <c r="JRV24" s="1503" t="s">
        <v>1502</v>
      </c>
      <c r="JRW24" s="1503" t="s">
        <v>1503</v>
      </c>
      <c r="JRX24" s="1503" t="s">
        <v>1267</v>
      </c>
      <c r="JRY24" s="1503" t="s">
        <v>2157</v>
      </c>
      <c r="JRZ24" s="1503" t="s">
        <v>1280</v>
      </c>
      <c r="JSA24" s="1510">
        <v>41703</v>
      </c>
      <c r="JSB24" s="1504">
        <v>26862</v>
      </c>
      <c r="JSC24"/>
      <c r="JSD24" s="1503" t="s">
        <v>1502</v>
      </c>
      <c r="JSE24" s="1503" t="s">
        <v>1503</v>
      </c>
      <c r="JSF24" s="1503" t="s">
        <v>1267</v>
      </c>
      <c r="JSG24" s="1503" t="s">
        <v>2157</v>
      </c>
      <c r="JSH24" s="1503" t="s">
        <v>1280</v>
      </c>
      <c r="JSI24" s="1510">
        <v>41703</v>
      </c>
      <c r="JSJ24" s="1504">
        <v>26862</v>
      </c>
      <c r="JSK24"/>
      <c r="JSL24" s="1503" t="s">
        <v>1502</v>
      </c>
      <c r="JSM24" s="1503" t="s">
        <v>1503</v>
      </c>
      <c r="JSN24" s="1503" t="s">
        <v>1267</v>
      </c>
      <c r="JSO24" s="1503" t="s">
        <v>2157</v>
      </c>
      <c r="JSP24" s="1503" t="s">
        <v>1280</v>
      </c>
      <c r="JSQ24" s="1510">
        <v>41703</v>
      </c>
      <c r="JSR24" s="1504">
        <v>26862</v>
      </c>
      <c r="JSS24"/>
      <c r="JST24" s="1503" t="s">
        <v>1502</v>
      </c>
      <c r="JSU24" s="1503" t="s">
        <v>1503</v>
      </c>
      <c r="JSV24" s="1503" t="s">
        <v>1267</v>
      </c>
      <c r="JSW24" s="1503" t="s">
        <v>2157</v>
      </c>
      <c r="JSX24" s="1503" t="s">
        <v>1280</v>
      </c>
      <c r="JSY24" s="1510">
        <v>41703</v>
      </c>
      <c r="JSZ24" s="1504">
        <v>26862</v>
      </c>
      <c r="JTA24"/>
      <c r="JTB24" s="1503" t="s">
        <v>1502</v>
      </c>
      <c r="JTC24" s="1503" t="s">
        <v>1503</v>
      </c>
      <c r="JTD24" s="1503" t="s">
        <v>1267</v>
      </c>
      <c r="JTE24" s="1503" t="s">
        <v>2157</v>
      </c>
      <c r="JTF24" s="1503" t="s">
        <v>1280</v>
      </c>
      <c r="JTG24" s="1510">
        <v>41703</v>
      </c>
      <c r="JTH24" s="1504">
        <v>26862</v>
      </c>
      <c r="JTI24"/>
      <c r="JTJ24" s="1503" t="s">
        <v>1502</v>
      </c>
      <c r="JTK24" s="1503" t="s">
        <v>1503</v>
      </c>
      <c r="JTL24" s="1503" t="s">
        <v>1267</v>
      </c>
      <c r="JTM24" s="1503" t="s">
        <v>2157</v>
      </c>
      <c r="JTN24" s="1503" t="s">
        <v>1280</v>
      </c>
      <c r="JTO24" s="1510">
        <v>41703</v>
      </c>
      <c r="JTP24" s="1504">
        <v>26862</v>
      </c>
      <c r="JTQ24"/>
      <c r="JTR24" s="1503" t="s">
        <v>1502</v>
      </c>
      <c r="JTS24" s="1503" t="s">
        <v>1503</v>
      </c>
      <c r="JTT24" s="1503" t="s">
        <v>1267</v>
      </c>
      <c r="JTU24" s="1503" t="s">
        <v>2157</v>
      </c>
      <c r="JTV24" s="1503" t="s">
        <v>1280</v>
      </c>
      <c r="JTW24" s="1510">
        <v>41703</v>
      </c>
      <c r="JTX24" s="1504">
        <v>26862</v>
      </c>
      <c r="JTY24"/>
      <c r="JTZ24" s="1503" t="s">
        <v>1502</v>
      </c>
      <c r="JUA24" s="1503" t="s">
        <v>1503</v>
      </c>
      <c r="JUB24" s="1503" t="s">
        <v>1267</v>
      </c>
      <c r="JUC24" s="1503" t="s">
        <v>2157</v>
      </c>
      <c r="JUD24" s="1503" t="s">
        <v>1280</v>
      </c>
      <c r="JUE24" s="1510">
        <v>41703</v>
      </c>
      <c r="JUF24" s="1504">
        <v>26862</v>
      </c>
      <c r="JUG24"/>
      <c r="JUH24" s="1503" t="s">
        <v>1502</v>
      </c>
      <c r="JUI24" s="1503" t="s">
        <v>1503</v>
      </c>
      <c r="JUJ24" s="1503" t="s">
        <v>1267</v>
      </c>
      <c r="JUK24" s="1503" t="s">
        <v>2157</v>
      </c>
      <c r="JUL24" s="1503" t="s">
        <v>1280</v>
      </c>
      <c r="JUM24" s="1510">
        <v>41703</v>
      </c>
      <c r="JUN24" s="1504">
        <v>26862</v>
      </c>
      <c r="JUO24"/>
      <c r="JUP24" s="1503" t="s">
        <v>1502</v>
      </c>
      <c r="JUQ24" s="1503" t="s">
        <v>1503</v>
      </c>
      <c r="JUR24" s="1503" t="s">
        <v>1267</v>
      </c>
      <c r="JUS24" s="1503" t="s">
        <v>2157</v>
      </c>
      <c r="JUT24" s="1503" t="s">
        <v>1280</v>
      </c>
      <c r="JUU24" s="1510">
        <v>41703</v>
      </c>
      <c r="JUV24" s="1504">
        <v>26862</v>
      </c>
      <c r="JUW24"/>
      <c r="JUX24" s="1503" t="s">
        <v>1502</v>
      </c>
      <c r="JUY24" s="1503" t="s">
        <v>1503</v>
      </c>
      <c r="JUZ24" s="1503" t="s">
        <v>1267</v>
      </c>
      <c r="JVA24" s="1503" t="s">
        <v>2157</v>
      </c>
      <c r="JVB24" s="1503" t="s">
        <v>1280</v>
      </c>
      <c r="JVC24" s="1510">
        <v>41703</v>
      </c>
      <c r="JVD24" s="1504">
        <v>26862</v>
      </c>
      <c r="JVE24"/>
      <c r="JVF24" s="1503" t="s">
        <v>1502</v>
      </c>
      <c r="JVG24" s="1503" t="s">
        <v>1503</v>
      </c>
      <c r="JVH24" s="1503" t="s">
        <v>1267</v>
      </c>
      <c r="JVI24" s="1503" t="s">
        <v>2157</v>
      </c>
      <c r="JVJ24" s="1503" t="s">
        <v>1280</v>
      </c>
      <c r="JVK24" s="1510">
        <v>41703</v>
      </c>
      <c r="JVL24" s="1504">
        <v>26862</v>
      </c>
      <c r="JVM24"/>
      <c r="JVN24" s="1503" t="s">
        <v>1502</v>
      </c>
      <c r="JVO24" s="1503" t="s">
        <v>1503</v>
      </c>
      <c r="JVP24" s="1503" t="s">
        <v>1267</v>
      </c>
      <c r="JVQ24" s="1503" t="s">
        <v>2157</v>
      </c>
      <c r="JVR24" s="1503" t="s">
        <v>1280</v>
      </c>
      <c r="JVS24" s="1510">
        <v>41703</v>
      </c>
      <c r="JVT24" s="1504">
        <v>26862</v>
      </c>
      <c r="JVU24"/>
      <c r="JVV24" s="1503" t="s">
        <v>1502</v>
      </c>
      <c r="JVW24" s="1503" t="s">
        <v>1503</v>
      </c>
      <c r="JVX24" s="1503" t="s">
        <v>1267</v>
      </c>
      <c r="JVY24" s="1503" t="s">
        <v>2157</v>
      </c>
      <c r="JVZ24" s="1503" t="s">
        <v>1280</v>
      </c>
      <c r="JWA24" s="1510">
        <v>41703</v>
      </c>
      <c r="JWB24" s="1504">
        <v>26862</v>
      </c>
      <c r="JWC24"/>
      <c r="JWD24" s="1503" t="s">
        <v>1502</v>
      </c>
      <c r="JWE24" s="1503" t="s">
        <v>1503</v>
      </c>
      <c r="JWF24" s="1503" t="s">
        <v>1267</v>
      </c>
      <c r="JWG24" s="1503" t="s">
        <v>2157</v>
      </c>
      <c r="JWH24" s="1503" t="s">
        <v>1280</v>
      </c>
      <c r="JWI24" s="1510">
        <v>41703</v>
      </c>
      <c r="JWJ24" s="1504">
        <v>26862</v>
      </c>
      <c r="JWK24"/>
      <c r="JWL24" s="1503" t="s">
        <v>1502</v>
      </c>
      <c r="JWM24" s="1503" t="s">
        <v>1503</v>
      </c>
      <c r="JWN24" s="1503" t="s">
        <v>1267</v>
      </c>
      <c r="JWO24" s="1503" t="s">
        <v>2157</v>
      </c>
      <c r="JWP24" s="1503" t="s">
        <v>1280</v>
      </c>
      <c r="JWQ24" s="1510">
        <v>41703</v>
      </c>
      <c r="JWR24" s="1504">
        <v>26862</v>
      </c>
      <c r="JWS24"/>
      <c r="JWT24" s="1503" t="s">
        <v>1502</v>
      </c>
      <c r="JWU24" s="1503" t="s">
        <v>1503</v>
      </c>
      <c r="JWV24" s="1503" t="s">
        <v>1267</v>
      </c>
      <c r="JWW24" s="1503" t="s">
        <v>2157</v>
      </c>
      <c r="JWX24" s="1503" t="s">
        <v>1280</v>
      </c>
      <c r="JWY24" s="1510">
        <v>41703</v>
      </c>
      <c r="JWZ24" s="1504">
        <v>26862</v>
      </c>
      <c r="JXA24"/>
      <c r="JXB24" s="1503" t="s">
        <v>1502</v>
      </c>
      <c r="JXC24" s="1503" t="s">
        <v>1503</v>
      </c>
      <c r="JXD24" s="1503" t="s">
        <v>1267</v>
      </c>
      <c r="JXE24" s="1503" t="s">
        <v>2157</v>
      </c>
      <c r="JXF24" s="1503" t="s">
        <v>1280</v>
      </c>
      <c r="JXG24" s="1510">
        <v>41703</v>
      </c>
      <c r="JXH24" s="1504">
        <v>26862</v>
      </c>
      <c r="JXI24"/>
      <c r="JXJ24" s="1503" t="s">
        <v>1502</v>
      </c>
      <c r="JXK24" s="1503" t="s">
        <v>1503</v>
      </c>
      <c r="JXL24" s="1503" t="s">
        <v>1267</v>
      </c>
      <c r="JXM24" s="1503" t="s">
        <v>2157</v>
      </c>
      <c r="JXN24" s="1503" t="s">
        <v>1280</v>
      </c>
      <c r="JXO24" s="1510">
        <v>41703</v>
      </c>
      <c r="JXP24" s="1504">
        <v>26862</v>
      </c>
      <c r="JXQ24"/>
      <c r="JXR24" s="1503" t="s">
        <v>1502</v>
      </c>
      <c r="JXS24" s="1503" t="s">
        <v>1503</v>
      </c>
      <c r="JXT24" s="1503" t="s">
        <v>1267</v>
      </c>
      <c r="JXU24" s="1503" t="s">
        <v>2157</v>
      </c>
      <c r="JXV24" s="1503" t="s">
        <v>1280</v>
      </c>
      <c r="JXW24" s="1510">
        <v>41703</v>
      </c>
      <c r="JXX24" s="1504">
        <v>26862</v>
      </c>
      <c r="JXY24"/>
      <c r="JXZ24" s="1503" t="s">
        <v>1502</v>
      </c>
      <c r="JYA24" s="1503" t="s">
        <v>1503</v>
      </c>
      <c r="JYB24" s="1503" t="s">
        <v>1267</v>
      </c>
      <c r="JYC24" s="1503" t="s">
        <v>2157</v>
      </c>
      <c r="JYD24" s="1503" t="s">
        <v>1280</v>
      </c>
      <c r="JYE24" s="1510">
        <v>41703</v>
      </c>
      <c r="JYF24" s="1504">
        <v>26862</v>
      </c>
      <c r="JYG24"/>
      <c r="JYH24" s="1503" t="s">
        <v>1502</v>
      </c>
      <c r="JYI24" s="1503" t="s">
        <v>1503</v>
      </c>
      <c r="JYJ24" s="1503" t="s">
        <v>1267</v>
      </c>
      <c r="JYK24" s="1503" t="s">
        <v>2157</v>
      </c>
      <c r="JYL24" s="1503" t="s">
        <v>1280</v>
      </c>
      <c r="JYM24" s="1510">
        <v>41703</v>
      </c>
      <c r="JYN24" s="1504">
        <v>26862</v>
      </c>
      <c r="JYO24"/>
      <c r="JYP24" s="1503" t="s">
        <v>1502</v>
      </c>
      <c r="JYQ24" s="1503" t="s">
        <v>1503</v>
      </c>
      <c r="JYR24" s="1503" t="s">
        <v>1267</v>
      </c>
      <c r="JYS24" s="1503" t="s">
        <v>2157</v>
      </c>
      <c r="JYT24" s="1503" t="s">
        <v>1280</v>
      </c>
      <c r="JYU24" s="1510">
        <v>41703</v>
      </c>
      <c r="JYV24" s="1504">
        <v>26862</v>
      </c>
      <c r="JYW24"/>
      <c r="JYX24" s="1503" t="s">
        <v>1502</v>
      </c>
      <c r="JYY24" s="1503" t="s">
        <v>1503</v>
      </c>
      <c r="JYZ24" s="1503" t="s">
        <v>1267</v>
      </c>
      <c r="JZA24" s="1503" t="s">
        <v>2157</v>
      </c>
      <c r="JZB24" s="1503" t="s">
        <v>1280</v>
      </c>
      <c r="JZC24" s="1510">
        <v>41703</v>
      </c>
      <c r="JZD24" s="1504">
        <v>26862</v>
      </c>
      <c r="JZE24"/>
      <c r="JZF24" s="1503" t="s">
        <v>1502</v>
      </c>
      <c r="JZG24" s="1503" t="s">
        <v>1503</v>
      </c>
      <c r="JZH24" s="1503" t="s">
        <v>1267</v>
      </c>
      <c r="JZI24" s="1503" t="s">
        <v>2157</v>
      </c>
      <c r="JZJ24" s="1503" t="s">
        <v>1280</v>
      </c>
      <c r="JZK24" s="1510">
        <v>41703</v>
      </c>
      <c r="JZL24" s="1504">
        <v>26862</v>
      </c>
      <c r="JZM24"/>
      <c r="JZN24" s="1503" t="s">
        <v>1502</v>
      </c>
      <c r="JZO24" s="1503" t="s">
        <v>1503</v>
      </c>
      <c r="JZP24" s="1503" t="s">
        <v>1267</v>
      </c>
      <c r="JZQ24" s="1503" t="s">
        <v>2157</v>
      </c>
      <c r="JZR24" s="1503" t="s">
        <v>1280</v>
      </c>
      <c r="JZS24" s="1510">
        <v>41703</v>
      </c>
      <c r="JZT24" s="1504">
        <v>26862</v>
      </c>
      <c r="JZU24"/>
      <c r="JZV24" s="1503" t="s">
        <v>1502</v>
      </c>
      <c r="JZW24" s="1503" t="s">
        <v>1503</v>
      </c>
      <c r="JZX24" s="1503" t="s">
        <v>1267</v>
      </c>
      <c r="JZY24" s="1503" t="s">
        <v>2157</v>
      </c>
      <c r="JZZ24" s="1503" t="s">
        <v>1280</v>
      </c>
      <c r="KAA24" s="1510">
        <v>41703</v>
      </c>
      <c r="KAB24" s="1504">
        <v>26862</v>
      </c>
      <c r="KAC24"/>
      <c r="KAD24" s="1503" t="s">
        <v>1502</v>
      </c>
      <c r="KAE24" s="1503" t="s">
        <v>1503</v>
      </c>
      <c r="KAF24" s="1503" t="s">
        <v>1267</v>
      </c>
      <c r="KAG24" s="1503" t="s">
        <v>2157</v>
      </c>
      <c r="KAH24" s="1503" t="s">
        <v>1280</v>
      </c>
      <c r="KAI24" s="1510">
        <v>41703</v>
      </c>
      <c r="KAJ24" s="1504">
        <v>26862</v>
      </c>
      <c r="KAK24"/>
      <c r="KAL24" s="1503" t="s">
        <v>1502</v>
      </c>
      <c r="KAM24" s="1503" t="s">
        <v>1503</v>
      </c>
      <c r="KAN24" s="1503" t="s">
        <v>1267</v>
      </c>
      <c r="KAO24" s="1503" t="s">
        <v>2157</v>
      </c>
      <c r="KAP24" s="1503" t="s">
        <v>1280</v>
      </c>
      <c r="KAQ24" s="1510">
        <v>41703</v>
      </c>
      <c r="KAR24" s="1504">
        <v>26862</v>
      </c>
      <c r="KAS24"/>
      <c r="KAT24" s="1503" t="s">
        <v>1502</v>
      </c>
      <c r="KAU24" s="1503" t="s">
        <v>1503</v>
      </c>
      <c r="KAV24" s="1503" t="s">
        <v>1267</v>
      </c>
      <c r="KAW24" s="1503" t="s">
        <v>2157</v>
      </c>
      <c r="KAX24" s="1503" t="s">
        <v>1280</v>
      </c>
      <c r="KAY24" s="1510">
        <v>41703</v>
      </c>
      <c r="KAZ24" s="1504">
        <v>26862</v>
      </c>
      <c r="KBA24"/>
      <c r="KBB24" s="1503" t="s">
        <v>1502</v>
      </c>
      <c r="KBC24" s="1503" t="s">
        <v>1503</v>
      </c>
      <c r="KBD24" s="1503" t="s">
        <v>1267</v>
      </c>
      <c r="KBE24" s="1503" t="s">
        <v>2157</v>
      </c>
      <c r="KBF24" s="1503" t="s">
        <v>1280</v>
      </c>
      <c r="KBG24" s="1510">
        <v>41703</v>
      </c>
      <c r="KBH24" s="1504">
        <v>26862</v>
      </c>
      <c r="KBI24"/>
      <c r="KBJ24" s="1503" t="s">
        <v>1502</v>
      </c>
      <c r="KBK24" s="1503" t="s">
        <v>1503</v>
      </c>
      <c r="KBL24" s="1503" t="s">
        <v>1267</v>
      </c>
      <c r="KBM24" s="1503" t="s">
        <v>2157</v>
      </c>
      <c r="KBN24" s="1503" t="s">
        <v>1280</v>
      </c>
      <c r="KBO24" s="1510">
        <v>41703</v>
      </c>
      <c r="KBP24" s="1504">
        <v>26862</v>
      </c>
      <c r="KBQ24"/>
      <c r="KBR24" s="1503" t="s">
        <v>1502</v>
      </c>
      <c r="KBS24" s="1503" t="s">
        <v>1503</v>
      </c>
      <c r="KBT24" s="1503" t="s">
        <v>1267</v>
      </c>
      <c r="KBU24" s="1503" t="s">
        <v>2157</v>
      </c>
      <c r="KBV24" s="1503" t="s">
        <v>1280</v>
      </c>
      <c r="KBW24" s="1510">
        <v>41703</v>
      </c>
      <c r="KBX24" s="1504">
        <v>26862</v>
      </c>
      <c r="KBY24"/>
      <c r="KBZ24" s="1503" t="s">
        <v>1502</v>
      </c>
      <c r="KCA24" s="1503" t="s">
        <v>1503</v>
      </c>
      <c r="KCB24" s="1503" t="s">
        <v>1267</v>
      </c>
      <c r="KCC24" s="1503" t="s">
        <v>2157</v>
      </c>
      <c r="KCD24" s="1503" t="s">
        <v>1280</v>
      </c>
      <c r="KCE24" s="1510">
        <v>41703</v>
      </c>
      <c r="KCF24" s="1504">
        <v>26862</v>
      </c>
      <c r="KCG24"/>
      <c r="KCH24" s="1503" t="s">
        <v>1502</v>
      </c>
      <c r="KCI24" s="1503" t="s">
        <v>1503</v>
      </c>
      <c r="KCJ24" s="1503" t="s">
        <v>1267</v>
      </c>
      <c r="KCK24" s="1503" t="s">
        <v>2157</v>
      </c>
      <c r="KCL24" s="1503" t="s">
        <v>1280</v>
      </c>
      <c r="KCM24" s="1510">
        <v>41703</v>
      </c>
      <c r="KCN24" s="1504">
        <v>26862</v>
      </c>
      <c r="KCO24"/>
      <c r="KCP24" s="1503" t="s">
        <v>1502</v>
      </c>
      <c r="KCQ24" s="1503" t="s">
        <v>1503</v>
      </c>
      <c r="KCR24" s="1503" t="s">
        <v>1267</v>
      </c>
      <c r="KCS24" s="1503" t="s">
        <v>2157</v>
      </c>
      <c r="KCT24" s="1503" t="s">
        <v>1280</v>
      </c>
      <c r="KCU24" s="1510">
        <v>41703</v>
      </c>
      <c r="KCV24" s="1504">
        <v>26862</v>
      </c>
      <c r="KCW24"/>
      <c r="KCX24" s="1503" t="s">
        <v>1502</v>
      </c>
      <c r="KCY24" s="1503" t="s">
        <v>1503</v>
      </c>
      <c r="KCZ24" s="1503" t="s">
        <v>1267</v>
      </c>
      <c r="KDA24" s="1503" t="s">
        <v>2157</v>
      </c>
      <c r="KDB24" s="1503" t="s">
        <v>1280</v>
      </c>
      <c r="KDC24" s="1510">
        <v>41703</v>
      </c>
      <c r="KDD24" s="1504">
        <v>26862</v>
      </c>
      <c r="KDE24"/>
      <c r="KDF24" s="1503" t="s">
        <v>1502</v>
      </c>
      <c r="KDG24" s="1503" t="s">
        <v>1503</v>
      </c>
      <c r="KDH24" s="1503" t="s">
        <v>1267</v>
      </c>
      <c r="KDI24" s="1503" t="s">
        <v>2157</v>
      </c>
      <c r="KDJ24" s="1503" t="s">
        <v>1280</v>
      </c>
      <c r="KDK24" s="1510">
        <v>41703</v>
      </c>
      <c r="KDL24" s="1504">
        <v>26862</v>
      </c>
      <c r="KDM24"/>
      <c r="KDN24" s="1503" t="s">
        <v>1502</v>
      </c>
      <c r="KDO24" s="1503" t="s">
        <v>1503</v>
      </c>
      <c r="KDP24" s="1503" t="s">
        <v>1267</v>
      </c>
      <c r="KDQ24" s="1503" t="s">
        <v>2157</v>
      </c>
      <c r="KDR24" s="1503" t="s">
        <v>1280</v>
      </c>
      <c r="KDS24" s="1510">
        <v>41703</v>
      </c>
      <c r="KDT24" s="1504">
        <v>26862</v>
      </c>
      <c r="KDU24"/>
      <c r="KDV24" s="1503" t="s">
        <v>1502</v>
      </c>
      <c r="KDW24" s="1503" t="s">
        <v>1503</v>
      </c>
      <c r="KDX24" s="1503" t="s">
        <v>1267</v>
      </c>
      <c r="KDY24" s="1503" t="s">
        <v>2157</v>
      </c>
      <c r="KDZ24" s="1503" t="s">
        <v>1280</v>
      </c>
      <c r="KEA24" s="1510">
        <v>41703</v>
      </c>
      <c r="KEB24" s="1504">
        <v>26862</v>
      </c>
      <c r="KEC24"/>
      <c r="KED24" s="1503" t="s">
        <v>1502</v>
      </c>
      <c r="KEE24" s="1503" t="s">
        <v>1503</v>
      </c>
      <c r="KEF24" s="1503" t="s">
        <v>1267</v>
      </c>
      <c r="KEG24" s="1503" t="s">
        <v>2157</v>
      </c>
      <c r="KEH24" s="1503" t="s">
        <v>1280</v>
      </c>
      <c r="KEI24" s="1510">
        <v>41703</v>
      </c>
      <c r="KEJ24" s="1504">
        <v>26862</v>
      </c>
      <c r="KEK24"/>
      <c r="KEL24" s="1503" t="s">
        <v>1502</v>
      </c>
      <c r="KEM24" s="1503" t="s">
        <v>1503</v>
      </c>
      <c r="KEN24" s="1503" t="s">
        <v>1267</v>
      </c>
      <c r="KEO24" s="1503" t="s">
        <v>2157</v>
      </c>
      <c r="KEP24" s="1503" t="s">
        <v>1280</v>
      </c>
      <c r="KEQ24" s="1510">
        <v>41703</v>
      </c>
      <c r="KER24" s="1504">
        <v>26862</v>
      </c>
      <c r="KES24"/>
      <c r="KET24" s="1503" t="s">
        <v>1502</v>
      </c>
      <c r="KEU24" s="1503" t="s">
        <v>1503</v>
      </c>
      <c r="KEV24" s="1503" t="s">
        <v>1267</v>
      </c>
      <c r="KEW24" s="1503" t="s">
        <v>2157</v>
      </c>
      <c r="KEX24" s="1503" t="s">
        <v>1280</v>
      </c>
      <c r="KEY24" s="1510">
        <v>41703</v>
      </c>
      <c r="KEZ24" s="1504">
        <v>26862</v>
      </c>
      <c r="KFA24"/>
      <c r="KFB24" s="1503" t="s">
        <v>1502</v>
      </c>
      <c r="KFC24" s="1503" t="s">
        <v>1503</v>
      </c>
      <c r="KFD24" s="1503" t="s">
        <v>1267</v>
      </c>
      <c r="KFE24" s="1503" t="s">
        <v>2157</v>
      </c>
      <c r="KFF24" s="1503" t="s">
        <v>1280</v>
      </c>
      <c r="KFG24" s="1510">
        <v>41703</v>
      </c>
      <c r="KFH24" s="1504">
        <v>26862</v>
      </c>
      <c r="KFI24"/>
      <c r="KFJ24" s="1503" t="s">
        <v>1502</v>
      </c>
      <c r="KFK24" s="1503" t="s">
        <v>1503</v>
      </c>
      <c r="KFL24" s="1503" t="s">
        <v>1267</v>
      </c>
      <c r="KFM24" s="1503" t="s">
        <v>2157</v>
      </c>
      <c r="KFN24" s="1503" t="s">
        <v>1280</v>
      </c>
      <c r="KFO24" s="1510">
        <v>41703</v>
      </c>
      <c r="KFP24" s="1504">
        <v>26862</v>
      </c>
      <c r="KFQ24"/>
      <c r="KFR24" s="1503" t="s">
        <v>1502</v>
      </c>
      <c r="KFS24" s="1503" t="s">
        <v>1503</v>
      </c>
      <c r="KFT24" s="1503" t="s">
        <v>1267</v>
      </c>
      <c r="KFU24" s="1503" t="s">
        <v>2157</v>
      </c>
      <c r="KFV24" s="1503" t="s">
        <v>1280</v>
      </c>
      <c r="KFW24" s="1510">
        <v>41703</v>
      </c>
      <c r="KFX24" s="1504">
        <v>26862</v>
      </c>
      <c r="KFY24"/>
      <c r="KFZ24" s="1503" t="s">
        <v>1502</v>
      </c>
      <c r="KGA24" s="1503" t="s">
        <v>1503</v>
      </c>
      <c r="KGB24" s="1503" t="s">
        <v>1267</v>
      </c>
      <c r="KGC24" s="1503" t="s">
        <v>2157</v>
      </c>
      <c r="KGD24" s="1503" t="s">
        <v>1280</v>
      </c>
      <c r="KGE24" s="1510">
        <v>41703</v>
      </c>
      <c r="KGF24" s="1504">
        <v>26862</v>
      </c>
      <c r="KGG24"/>
      <c r="KGH24" s="1503" t="s">
        <v>1502</v>
      </c>
      <c r="KGI24" s="1503" t="s">
        <v>1503</v>
      </c>
      <c r="KGJ24" s="1503" t="s">
        <v>1267</v>
      </c>
      <c r="KGK24" s="1503" t="s">
        <v>2157</v>
      </c>
      <c r="KGL24" s="1503" t="s">
        <v>1280</v>
      </c>
      <c r="KGM24" s="1510">
        <v>41703</v>
      </c>
      <c r="KGN24" s="1504">
        <v>26862</v>
      </c>
      <c r="KGO24"/>
      <c r="KGP24" s="1503" t="s">
        <v>1502</v>
      </c>
      <c r="KGQ24" s="1503" t="s">
        <v>1503</v>
      </c>
      <c r="KGR24" s="1503" t="s">
        <v>1267</v>
      </c>
      <c r="KGS24" s="1503" t="s">
        <v>2157</v>
      </c>
      <c r="KGT24" s="1503" t="s">
        <v>1280</v>
      </c>
      <c r="KGU24" s="1510">
        <v>41703</v>
      </c>
      <c r="KGV24" s="1504">
        <v>26862</v>
      </c>
      <c r="KGW24"/>
      <c r="KGX24" s="1503" t="s">
        <v>1502</v>
      </c>
      <c r="KGY24" s="1503" t="s">
        <v>1503</v>
      </c>
      <c r="KGZ24" s="1503" t="s">
        <v>1267</v>
      </c>
      <c r="KHA24" s="1503" t="s">
        <v>2157</v>
      </c>
      <c r="KHB24" s="1503" t="s">
        <v>1280</v>
      </c>
      <c r="KHC24" s="1510">
        <v>41703</v>
      </c>
      <c r="KHD24" s="1504">
        <v>26862</v>
      </c>
      <c r="KHE24"/>
      <c r="KHF24" s="1503" t="s">
        <v>1502</v>
      </c>
      <c r="KHG24" s="1503" t="s">
        <v>1503</v>
      </c>
      <c r="KHH24" s="1503" t="s">
        <v>1267</v>
      </c>
      <c r="KHI24" s="1503" t="s">
        <v>2157</v>
      </c>
      <c r="KHJ24" s="1503" t="s">
        <v>1280</v>
      </c>
      <c r="KHK24" s="1510">
        <v>41703</v>
      </c>
      <c r="KHL24" s="1504">
        <v>26862</v>
      </c>
      <c r="KHM24"/>
      <c r="KHN24" s="1503" t="s">
        <v>1502</v>
      </c>
      <c r="KHO24" s="1503" t="s">
        <v>1503</v>
      </c>
      <c r="KHP24" s="1503" t="s">
        <v>1267</v>
      </c>
      <c r="KHQ24" s="1503" t="s">
        <v>2157</v>
      </c>
      <c r="KHR24" s="1503" t="s">
        <v>1280</v>
      </c>
      <c r="KHS24" s="1510">
        <v>41703</v>
      </c>
      <c r="KHT24" s="1504">
        <v>26862</v>
      </c>
      <c r="KHU24"/>
      <c r="KHV24" s="1503" t="s">
        <v>1502</v>
      </c>
      <c r="KHW24" s="1503" t="s">
        <v>1503</v>
      </c>
      <c r="KHX24" s="1503" t="s">
        <v>1267</v>
      </c>
      <c r="KHY24" s="1503" t="s">
        <v>2157</v>
      </c>
      <c r="KHZ24" s="1503" t="s">
        <v>1280</v>
      </c>
      <c r="KIA24" s="1510">
        <v>41703</v>
      </c>
      <c r="KIB24" s="1504">
        <v>26862</v>
      </c>
      <c r="KIC24"/>
      <c r="KID24" s="1503" t="s">
        <v>1502</v>
      </c>
      <c r="KIE24" s="1503" t="s">
        <v>1503</v>
      </c>
      <c r="KIF24" s="1503" t="s">
        <v>1267</v>
      </c>
      <c r="KIG24" s="1503" t="s">
        <v>2157</v>
      </c>
      <c r="KIH24" s="1503" t="s">
        <v>1280</v>
      </c>
      <c r="KII24" s="1510">
        <v>41703</v>
      </c>
      <c r="KIJ24" s="1504">
        <v>26862</v>
      </c>
      <c r="KIK24"/>
      <c r="KIL24" s="1503" t="s">
        <v>1502</v>
      </c>
      <c r="KIM24" s="1503" t="s">
        <v>1503</v>
      </c>
      <c r="KIN24" s="1503" t="s">
        <v>1267</v>
      </c>
      <c r="KIO24" s="1503" t="s">
        <v>2157</v>
      </c>
      <c r="KIP24" s="1503" t="s">
        <v>1280</v>
      </c>
      <c r="KIQ24" s="1510">
        <v>41703</v>
      </c>
      <c r="KIR24" s="1504">
        <v>26862</v>
      </c>
      <c r="KIS24"/>
      <c r="KIT24" s="1503" t="s">
        <v>1502</v>
      </c>
      <c r="KIU24" s="1503" t="s">
        <v>1503</v>
      </c>
      <c r="KIV24" s="1503" t="s">
        <v>1267</v>
      </c>
      <c r="KIW24" s="1503" t="s">
        <v>2157</v>
      </c>
      <c r="KIX24" s="1503" t="s">
        <v>1280</v>
      </c>
      <c r="KIY24" s="1510">
        <v>41703</v>
      </c>
      <c r="KIZ24" s="1504">
        <v>26862</v>
      </c>
      <c r="KJA24"/>
      <c r="KJB24" s="1503" t="s">
        <v>1502</v>
      </c>
      <c r="KJC24" s="1503" t="s">
        <v>1503</v>
      </c>
      <c r="KJD24" s="1503" t="s">
        <v>1267</v>
      </c>
      <c r="KJE24" s="1503" t="s">
        <v>2157</v>
      </c>
      <c r="KJF24" s="1503" t="s">
        <v>1280</v>
      </c>
      <c r="KJG24" s="1510">
        <v>41703</v>
      </c>
      <c r="KJH24" s="1504">
        <v>26862</v>
      </c>
      <c r="KJI24"/>
      <c r="KJJ24" s="1503" t="s">
        <v>1502</v>
      </c>
      <c r="KJK24" s="1503" t="s">
        <v>1503</v>
      </c>
      <c r="KJL24" s="1503" t="s">
        <v>1267</v>
      </c>
      <c r="KJM24" s="1503" t="s">
        <v>2157</v>
      </c>
      <c r="KJN24" s="1503" t="s">
        <v>1280</v>
      </c>
      <c r="KJO24" s="1510">
        <v>41703</v>
      </c>
      <c r="KJP24" s="1504">
        <v>26862</v>
      </c>
      <c r="KJQ24"/>
      <c r="KJR24" s="1503" t="s">
        <v>1502</v>
      </c>
      <c r="KJS24" s="1503" t="s">
        <v>1503</v>
      </c>
      <c r="KJT24" s="1503" t="s">
        <v>1267</v>
      </c>
      <c r="KJU24" s="1503" t="s">
        <v>2157</v>
      </c>
      <c r="KJV24" s="1503" t="s">
        <v>1280</v>
      </c>
      <c r="KJW24" s="1510">
        <v>41703</v>
      </c>
      <c r="KJX24" s="1504">
        <v>26862</v>
      </c>
      <c r="KJY24"/>
      <c r="KJZ24" s="1503" t="s">
        <v>1502</v>
      </c>
      <c r="KKA24" s="1503" t="s">
        <v>1503</v>
      </c>
      <c r="KKB24" s="1503" t="s">
        <v>1267</v>
      </c>
      <c r="KKC24" s="1503" t="s">
        <v>2157</v>
      </c>
      <c r="KKD24" s="1503" t="s">
        <v>1280</v>
      </c>
      <c r="KKE24" s="1510">
        <v>41703</v>
      </c>
      <c r="KKF24" s="1504">
        <v>26862</v>
      </c>
      <c r="KKG24"/>
      <c r="KKH24" s="1503" t="s">
        <v>1502</v>
      </c>
      <c r="KKI24" s="1503" t="s">
        <v>1503</v>
      </c>
      <c r="KKJ24" s="1503" t="s">
        <v>1267</v>
      </c>
      <c r="KKK24" s="1503" t="s">
        <v>2157</v>
      </c>
      <c r="KKL24" s="1503" t="s">
        <v>1280</v>
      </c>
      <c r="KKM24" s="1510">
        <v>41703</v>
      </c>
      <c r="KKN24" s="1504">
        <v>26862</v>
      </c>
      <c r="KKO24"/>
      <c r="KKP24" s="1503" t="s">
        <v>1502</v>
      </c>
      <c r="KKQ24" s="1503" t="s">
        <v>1503</v>
      </c>
      <c r="KKR24" s="1503" t="s">
        <v>1267</v>
      </c>
      <c r="KKS24" s="1503" t="s">
        <v>2157</v>
      </c>
      <c r="KKT24" s="1503" t="s">
        <v>1280</v>
      </c>
      <c r="KKU24" s="1510">
        <v>41703</v>
      </c>
      <c r="KKV24" s="1504">
        <v>26862</v>
      </c>
      <c r="KKW24"/>
      <c r="KKX24" s="1503" t="s">
        <v>1502</v>
      </c>
      <c r="KKY24" s="1503" t="s">
        <v>1503</v>
      </c>
      <c r="KKZ24" s="1503" t="s">
        <v>1267</v>
      </c>
      <c r="KLA24" s="1503" t="s">
        <v>2157</v>
      </c>
      <c r="KLB24" s="1503" t="s">
        <v>1280</v>
      </c>
      <c r="KLC24" s="1510">
        <v>41703</v>
      </c>
      <c r="KLD24" s="1504">
        <v>26862</v>
      </c>
      <c r="KLE24"/>
      <c r="KLF24" s="1503" t="s">
        <v>1502</v>
      </c>
      <c r="KLG24" s="1503" t="s">
        <v>1503</v>
      </c>
      <c r="KLH24" s="1503" t="s">
        <v>1267</v>
      </c>
      <c r="KLI24" s="1503" t="s">
        <v>2157</v>
      </c>
      <c r="KLJ24" s="1503" t="s">
        <v>1280</v>
      </c>
      <c r="KLK24" s="1510">
        <v>41703</v>
      </c>
      <c r="KLL24" s="1504">
        <v>26862</v>
      </c>
      <c r="KLM24"/>
      <c r="KLN24" s="1503" t="s">
        <v>1502</v>
      </c>
      <c r="KLO24" s="1503" t="s">
        <v>1503</v>
      </c>
      <c r="KLP24" s="1503" t="s">
        <v>1267</v>
      </c>
      <c r="KLQ24" s="1503" t="s">
        <v>2157</v>
      </c>
      <c r="KLR24" s="1503" t="s">
        <v>1280</v>
      </c>
      <c r="KLS24" s="1510">
        <v>41703</v>
      </c>
      <c r="KLT24" s="1504">
        <v>26862</v>
      </c>
      <c r="KLU24"/>
      <c r="KLV24" s="1503" t="s">
        <v>1502</v>
      </c>
      <c r="KLW24" s="1503" t="s">
        <v>1503</v>
      </c>
      <c r="KLX24" s="1503" t="s">
        <v>1267</v>
      </c>
      <c r="KLY24" s="1503" t="s">
        <v>2157</v>
      </c>
      <c r="KLZ24" s="1503" t="s">
        <v>1280</v>
      </c>
      <c r="KMA24" s="1510">
        <v>41703</v>
      </c>
      <c r="KMB24" s="1504">
        <v>26862</v>
      </c>
      <c r="KMC24"/>
      <c r="KMD24" s="1503" t="s">
        <v>1502</v>
      </c>
      <c r="KME24" s="1503" t="s">
        <v>1503</v>
      </c>
      <c r="KMF24" s="1503" t="s">
        <v>1267</v>
      </c>
      <c r="KMG24" s="1503" t="s">
        <v>2157</v>
      </c>
      <c r="KMH24" s="1503" t="s">
        <v>1280</v>
      </c>
      <c r="KMI24" s="1510">
        <v>41703</v>
      </c>
      <c r="KMJ24" s="1504">
        <v>26862</v>
      </c>
      <c r="KMK24"/>
      <c r="KML24" s="1503" t="s">
        <v>1502</v>
      </c>
      <c r="KMM24" s="1503" t="s">
        <v>1503</v>
      </c>
      <c r="KMN24" s="1503" t="s">
        <v>1267</v>
      </c>
      <c r="KMO24" s="1503" t="s">
        <v>2157</v>
      </c>
      <c r="KMP24" s="1503" t="s">
        <v>1280</v>
      </c>
      <c r="KMQ24" s="1510">
        <v>41703</v>
      </c>
      <c r="KMR24" s="1504">
        <v>26862</v>
      </c>
      <c r="KMS24"/>
      <c r="KMT24" s="1503" t="s">
        <v>1502</v>
      </c>
      <c r="KMU24" s="1503" t="s">
        <v>1503</v>
      </c>
      <c r="KMV24" s="1503" t="s">
        <v>1267</v>
      </c>
      <c r="KMW24" s="1503" t="s">
        <v>2157</v>
      </c>
      <c r="KMX24" s="1503" t="s">
        <v>1280</v>
      </c>
      <c r="KMY24" s="1510">
        <v>41703</v>
      </c>
      <c r="KMZ24" s="1504">
        <v>26862</v>
      </c>
      <c r="KNA24"/>
      <c r="KNB24" s="1503" t="s">
        <v>1502</v>
      </c>
      <c r="KNC24" s="1503" t="s">
        <v>1503</v>
      </c>
      <c r="KND24" s="1503" t="s">
        <v>1267</v>
      </c>
      <c r="KNE24" s="1503" t="s">
        <v>2157</v>
      </c>
      <c r="KNF24" s="1503" t="s">
        <v>1280</v>
      </c>
      <c r="KNG24" s="1510">
        <v>41703</v>
      </c>
      <c r="KNH24" s="1504">
        <v>26862</v>
      </c>
      <c r="KNI24"/>
      <c r="KNJ24" s="1503" t="s">
        <v>1502</v>
      </c>
      <c r="KNK24" s="1503" t="s">
        <v>1503</v>
      </c>
      <c r="KNL24" s="1503" t="s">
        <v>1267</v>
      </c>
      <c r="KNM24" s="1503" t="s">
        <v>2157</v>
      </c>
      <c r="KNN24" s="1503" t="s">
        <v>1280</v>
      </c>
      <c r="KNO24" s="1510">
        <v>41703</v>
      </c>
      <c r="KNP24" s="1504">
        <v>26862</v>
      </c>
      <c r="KNQ24"/>
      <c r="KNR24" s="1503" t="s">
        <v>1502</v>
      </c>
      <c r="KNS24" s="1503" t="s">
        <v>1503</v>
      </c>
      <c r="KNT24" s="1503" t="s">
        <v>1267</v>
      </c>
      <c r="KNU24" s="1503" t="s">
        <v>2157</v>
      </c>
      <c r="KNV24" s="1503" t="s">
        <v>1280</v>
      </c>
      <c r="KNW24" s="1510">
        <v>41703</v>
      </c>
      <c r="KNX24" s="1504">
        <v>26862</v>
      </c>
      <c r="KNY24"/>
      <c r="KNZ24" s="1503" t="s">
        <v>1502</v>
      </c>
      <c r="KOA24" s="1503" t="s">
        <v>1503</v>
      </c>
      <c r="KOB24" s="1503" t="s">
        <v>1267</v>
      </c>
      <c r="KOC24" s="1503" t="s">
        <v>2157</v>
      </c>
      <c r="KOD24" s="1503" t="s">
        <v>1280</v>
      </c>
      <c r="KOE24" s="1510">
        <v>41703</v>
      </c>
      <c r="KOF24" s="1504">
        <v>26862</v>
      </c>
      <c r="KOG24"/>
      <c r="KOH24" s="1503" t="s">
        <v>1502</v>
      </c>
      <c r="KOI24" s="1503" t="s">
        <v>1503</v>
      </c>
      <c r="KOJ24" s="1503" t="s">
        <v>1267</v>
      </c>
      <c r="KOK24" s="1503" t="s">
        <v>2157</v>
      </c>
      <c r="KOL24" s="1503" t="s">
        <v>1280</v>
      </c>
      <c r="KOM24" s="1510">
        <v>41703</v>
      </c>
      <c r="KON24" s="1504">
        <v>26862</v>
      </c>
      <c r="KOO24"/>
      <c r="KOP24" s="1503" t="s">
        <v>1502</v>
      </c>
      <c r="KOQ24" s="1503" t="s">
        <v>1503</v>
      </c>
      <c r="KOR24" s="1503" t="s">
        <v>1267</v>
      </c>
      <c r="KOS24" s="1503" t="s">
        <v>2157</v>
      </c>
      <c r="KOT24" s="1503" t="s">
        <v>1280</v>
      </c>
      <c r="KOU24" s="1510">
        <v>41703</v>
      </c>
      <c r="KOV24" s="1504">
        <v>26862</v>
      </c>
      <c r="KOW24"/>
      <c r="KOX24" s="1503" t="s">
        <v>1502</v>
      </c>
      <c r="KOY24" s="1503" t="s">
        <v>1503</v>
      </c>
      <c r="KOZ24" s="1503" t="s">
        <v>1267</v>
      </c>
      <c r="KPA24" s="1503" t="s">
        <v>2157</v>
      </c>
      <c r="KPB24" s="1503" t="s">
        <v>1280</v>
      </c>
      <c r="KPC24" s="1510">
        <v>41703</v>
      </c>
      <c r="KPD24" s="1504">
        <v>26862</v>
      </c>
      <c r="KPE24"/>
      <c r="KPF24" s="1503" t="s">
        <v>1502</v>
      </c>
      <c r="KPG24" s="1503" t="s">
        <v>1503</v>
      </c>
      <c r="KPH24" s="1503" t="s">
        <v>1267</v>
      </c>
      <c r="KPI24" s="1503" t="s">
        <v>2157</v>
      </c>
      <c r="KPJ24" s="1503" t="s">
        <v>1280</v>
      </c>
      <c r="KPK24" s="1510">
        <v>41703</v>
      </c>
      <c r="KPL24" s="1504">
        <v>26862</v>
      </c>
      <c r="KPM24"/>
      <c r="KPN24" s="1503" t="s">
        <v>1502</v>
      </c>
      <c r="KPO24" s="1503" t="s">
        <v>1503</v>
      </c>
      <c r="KPP24" s="1503" t="s">
        <v>1267</v>
      </c>
      <c r="KPQ24" s="1503" t="s">
        <v>2157</v>
      </c>
      <c r="KPR24" s="1503" t="s">
        <v>1280</v>
      </c>
      <c r="KPS24" s="1510">
        <v>41703</v>
      </c>
      <c r="KPT24" s="1504">
        <v>26862</v>
      </c>
      <c r="KPU24"/>
      <c r="KPV24" s="1503" t="s">
        <v>1502</v>
      </c>
      <c r="KPW24" s="1503" t="s">
        <v>1503</v>
      </c>
      <c r="KPX24" s="1503" t="s">
        <v>1267</v>
      </c>
      <c r="KPY24" s="1503" t="s">
        <v>2157</v>
      </c>
      <c r="KPZ24" s="1503" t="s">
        <v>1280</v>
      </c>
      <c r="KQA24" s="1510">
        <v>41703</v>
      </c>
      <c r="KQB24" s="1504">
        <v>26862</v>
      </c>
      <c r="KQC24"/>
      <c r="KQD24" s="1503" t="s">
        <v>1502</v>
      </c>
      <c r="KQE24" s="1503" t="s">
        <v>1503</v>
      </c>
      <c r="KQF24" s="1503" t="s">
        <v>1267</v>
      </c>
      <c r="KQG24" s="1503" t="s">
        <v>2157</v>
      </c>
      <c r="KQH24" s="1503" t="s">
        <v>1280</v>
      </c>
      <c r="KQI24" s="1510">
        <v>41703</v>
      </c>
      <c r="KQJ24" s="1504">
        <v>26862</v>
      </c>
      <c r="KQK24"/>
      <c r="KQL24" s="1503" t="s">
        <v>1502</v>
      </c>
      <c r="KQM24" s="1503" t="s">
        <v>1503</v>
      </c>
      <c r="KQN24" s="1503" t="s">
        <v>1267</v>
      </c>
      <c r="KQO24" s="1503" t="s">
        <v>2157</v>
      </c>
      <c r="KQP24" s="1503" t="s">
        <v>1280</v>
      </c>
      <c r="KQQ24" s="1510">
        <v>41703</v>
      </c>
      <c r="KQR24" s="1504">
        <v>26862</v>
      </c>
      <c r="KQS24"/>
      <c r="KQT24" s="1503" t="s">
        <v>1502</v>
      </c>
      <c r="KQU24" s="1503" t="s">
        <v>1503</v>
      </c>
      <c r="KQV24" s="1503" t="s">
        <v>1267</v>
      </c>
      <c r="KQW24" s="1503" t="s">
        <v>2157</v>
      </c>
      <c r="KQX24" s="1503" t="s">
        <v>1280</v>
      </c>
      <c r="KQY24" s="1510">
        <v>41703</v>
      </c>
      <c r="KQZ24" s="1504">
        <v>26862</v>
      </c>
      <c r="KRA24"/>
      <c r="KRB24" s="1503" t="s">
        <v>1502</v>
      </c>
      <c r="KRC24" s="1503" t="s">
        <v>1503</v>
      </c>
      <c r="KRD24" s="1503" t="s">
        <v>1267</v>
      </c>
      <c r="KRE24" s="1503" t="s">
        <v>2157</v>
      </c>
      <c r="KRF24" s="1503" t="s">
        <v>1280</v>
      </c>
      <c r="KRG24" s="1510">
        <v>41703</v>
      </c>
      <c r="KRH24" s="1504">
        <v>26862</v>
      </c>
      <c r="KRI24"/>
      <c r="KRJ24" s="1503" t="s">
        <v>1502</v>
      </c>
      <c r="KRK24" s="1503" t="s">
        <v>1503</v>
      </c>
      <c r="KRL24" s="1503" t="s">
        <v>1267</v>
      </c>
      <c r="KRM24" s="1503" t="s">
        <v>2157</v>
      </c>
      <c r="KRN24" s="1503" t="s">
        <v>1280</v>
      </c>
      <c r="KRO24" s="1510">
        <v>41703</v>
      </c>
      <c r="KRP24" s="1504">
        <v>26862</v>
      </c>
      <c r="KRQ24"/>
      <c r="KRR24" s="1503" t="s">
        <v>1502</v>
      </c>
      <c r="KRS24" s="1503" t="s">
        <v>1503</v>
      </c>
      <c r="KRT24" s="1503" t="s">
        <v>1267</v>
      </c>
      <c r="KRU24" s="1503" t="s">
        <v>2157</v>
      </c>
      <c r="KRV24" s="1503" t="s">
        <v>1280</v>
      </c>
      <c r="KRW24" s="1510">
        <v>41703</v>
      </c>
      <c r="KRX24" s="1504">
        <v>26862</v>
      </c>
      <c r="KRY24"/>
      <c r="KRZ24" s="1503" t="s">
        <v>1502</v>
      </c>
      <c r="KSA24" s="1503" t="s">
        <v>1503</v>
      </c>
      <c r="KSB24" s="1503" t="s">
        <v>1267</v>
      </c>
      <c r="KSC24" s="1503" t="s">
        <v>2157</v>
      </c>
      <c r="KSD24" s="1503" t="s">
        <v>1280</v>
      </c>
      <c r="KSE24" s="1510">
        <v>41703</v>
      </c>
      <c r="KSF24" s="1504">
        <v>26862</v>
      </c>
      <c r="KSG24"/>
      <c r="KSH24" s="1503" t="s">
        <v>1502</v>
      </c>
      <c r="KSI24" s="1503" t="s">
        <v>1503</v>
      </c>
      <c r="KSJ24" s="1503" t="s">
        <v>1267</v>
      </c>
      <c r="KSK24" s="1503" t="s">
        <v>2157</v>
      </c>
      <c r="KSL24" s="1503" t="s">
        <v>1280</v>
      </c>
      <c r="KSM24" s="1510">
        <v>41703</v>
      </c>
      <c r="KSN24" s="1504">
        <v>26862</v>
      </c>
      <c r="KSO24"/>
      <c r="KSP24" s="1503" t="s">
        <v>1502</v>
      </c>
      <c r="KSQ24" s="1503" t="s">
        <v>1503</v>
      </c>
      <c r="KSR24" s="1503" t="s">
        <v>1267</v>
      </c>
      <c r="KSS24" s="1503" t="s">
        <v>2157</v>
      </c>
      <c r="KST24" s="1503" t="s">
        <v>1280</v>
      </c>
      <c r="KSU24" s="1510">
        <v>41703</v>
      </c>
      <c r="KSV24" s="1504">
        <v>26862</v>
      </c>
      <c r="KSW24"/>
      <c r="KSX24" s="1503" t="s">
        <v>1502</v>
      </c>
      <c r="KSY24" s="1503" t="s">
        <v>1503</v>
      </c>
      <c r="KSZ24" s="1503" t="s">
        <v>1267</v>
      </c>
      <c r="KTA24" s="1503" t="s">
        <v>2157</v>
      </c>
      <c r="KTB24" s="1503" t="s">
        <v>1280</v>
      </c>
      <c r="KTC24" s="1510">
        <v>41703</v>
      </c>
      <c r="KTD24" s="1504">
        <v>26862</v>
      </c>
      <c r="KTE24"/>
      <c r="KTF24" s="1503" t="s">
        <v>1502</v>
      </c>
      <c r="KTG24" s="1503" t="s">
        <v>1503</v>
      </c>
      <c r="KTH24" s="1503" t="s">
        <v>1267</v>
      </c>
      <c r="KTI24" s="1503" t="s">
        <v>2157</v>
      </c>
      <c r="KTJ24" s="1503" t="s">
        <v>1280</v>
      </c>
      <c r="KTK24" s="1510">
        <v>41703</v>
      </c>
      <c r="KTL24" s="1504">
        <v>26862</v>
      </c>
      <c r="KTM24"/>
      <c r="KTN24" s="1503" t="s">
        <v>1502</v>
      </c>
      <c r="KTO24" s="1503" t="s">
        <v>1503</v>
      </c>
      <c r="KTP24" s="1503" t="s">
        <v>1267</v>
      </c>
      <c r="KTQ24" s="1503" t="s">
        <v>2157</v>
      </c>
      <c r="KTR24" s="1503" t="s">
        <v>1280</v>
      </c>
      <c r="KTS24" s="1510">
        <v>41703</v>
      </c>
      <c r="KTT24" s="1504">
        <v>26862</v>
      </c>
      <c r="KTU24"/>
      <c r="KTV24" s="1503" t="s">
        <v>1502</v>
      </c>
      <c r="KTW24" s="1503" t="s">
        <v>1503</v>
      </c>
      <c r="KTX24" s="1503" t="s">
        <v>1267</v>
      </c>
      <c r="KTY24" s="1503" t="s">
        <v>2157</v>
      </c>
      <c r="KTZ24" s="1503" t="s">
        <v>1280</v>
      </c>
      <c r="KUA24" s="1510">
        <v>41703</v>
      </c>
      <c r="KUB24" s="1504">
        <v>26862</v>
      </c>
      <c r="KUC24"/>
      <c r="KUD24" s="1503" t="s">
        <v>1502</v>
      </c>
      <c r="KUE24" s="1503" t="s">
        <v>1503</v>
      </c>
      <c r="KUF24" s="1503" t="s">
        <v>1267</v>
      </c>
      <c r="KUG24" s="1503" t="s">
        <v>2157</v>
      </c>
      <c r="KUH24" s="1503" t="s">
        <v>1280</v>
      </c>
      <c r="KUI24" s="1510">
        <v>41703</v>
      </c>
      <c r="KUJ24" s="1504">
        <v>26862</v>
      </c>
      <c r="KUK24"/>
      <c r="KUL24" s="1503" t="s">
        <v>1502</v>
      </c>
      <c r="KUM24" s="1503" t="s">
        <v>1503</v>
      </c>
      <c r="KUN24" s="1503" t="s">
        <v>1267</v>
      </c>
      <c r="KUO24" s="1503" t="s">
        <v>2157</v>
      </c>
      <c r="KUP24" s="1503" t="s">
        <v>1280</v>
      </c>
      <c r="KUQ24" s="1510">
        <v>41703</v>
      </c>
      <c r="KUR24" s="1504">
        <v>26862</v>
      </c>
      <c r="KUS24"/>
      <c r="KUT24" s="1503" t="s">
        <v>1502</v>
      </c>
      <c r="KUU24" s="1503" t="s">
        <v>1503</v>
      </c>
      <c r="KUV24" s="1503" t="s">
        <v>1267</v>
      </c>
      <c r="KUW24" s="1503" t="s">
        <v>2157</v>
      </c>
      <c r="KUX24" s="1503" t="s">
        <v>1280</v>
      </c>
      <c r="KUY24" s="1510">
        <v>41703</v>
      </c>
      <c r="KUZ24" s="1504">
        <v>26862</v>
      </c>
      <c r="KVA24"/>
      <c r="KVB24" s="1503" t="s">
        <v>1502</v>
      </c>
      <c r="KVC24" s="1503" t="s">
        <v>1503</v>
      </c>
      <c r="KVD24" s="1503" t="s">
        <v>1267</v>
      </c>
      <c r="KVE24" s="1503" t="s">
        <v>2157</v>
      </c>
      <c r="KVF24" s="1503" t="s">
        <v>1280</v>
      </c>
      <c r="KVG24" s="1510">
        <v>41703</v>
      </c>
      <c r="KVH24" s="1504">
        <v>26862</v>
      </c>
      <c r="KVI24"/>
      <c r="KVJ24" s="1503" t="s">
        <v>1502</v>
      </c>
      <c r="KVK24" s="1503" t="s">
        <v>1503</v>
      </c>
      <c r="KVL24" s="1503" t="s">
        <v>1267</v>
      </c>
      <c r="KVM24" s="1503" t="s">
        <v>2157</v>
      </c>
      <c r="KVN24" s="1503" t="s">
        <v>1280</v>
      </c>
      <c r="KVO24" s="1510">
        <v>41703</v>
      </c>
      <c r="KVP24" s="1504">
        <v>26862</v>
      </c>
      <c r="KVQ24"/>
      <c r="KVR24" s="1503" t="s">
        <v>1502</v>
      </c>
      <c r="KVS24" s="1503" t="s">
        <v>1503</v>
      </c>
      <c r="KVT24" s="1503" t="s">
        <v>1267</v>
      </c>
      <c r="KVU24" s="1503" t="s">
        <v>2157</v>
      </c>
      <c r="KVV24" s="1503" t="s">
        <v>1280</v>
      </c>
      <c r="KVW24" s="1510">
        <v>41703</v>
      </c>
      <c r="KVX24" s="1504">
        <v>26862</v>
      </c>
      <c r="KVY24"/>
      <c r="KVZ24" s="1503" t="s">
        <v>1502</v>
      </c>
      <c r="KWA24" s="1503" t="s">
        <v>1503</v>
      </c>
      <c r="KWB24" s="1503" t="s">
        <v>1267</v>
      </c>
      <c r="KWC24" s="1503" t="s">
        <v>2157</v>
      </c>
      <c r="KWD24" s="1503" t="s">
        <v>1280</v>
      </c>
      <c r="KWE24" s="1510">
        <v>41703</v>
      </c>
      <c r="KWF24" s="1504">
        <v>26862</v>
      </c>
      <c r="KWG24"/>
      <c r="KWH24" s="1503" t="s">
        <v>1502</v>
      </c>
      <c r="KWI24" s="1503" t="s">
        <v>1503</v>
      </c>
      <c r="KWJ24" s="1503" t="s">
        <v>1267</v>
      </c>
      <c r="KWK24" s="1503" t="s">
        <v>2157</v>
      </c>
      <c r="KWL24" s="1503" t="s">
        <v>1280</v>
      </c>
      <c r="KWM24" s="1510">
        <v>41703</v>
      </c>
      <c r="KWN24" s="1504">
        <v>26862</v>
      </c>
      <c r="KWO24"/>
      <c r="KWP24" s="1503" t="s">
        <v>1502</v>
      </c>
      <c r="KWQ24" s="1503" t="s">
        <v>1503</v>
      </c>
      <c r="KWR24" s="1503" t="s">
        <v>1267</v>
      </c>
      <c r="KWS24" s="1503" t="s">
        <v>2157</v>
      </c>
      <c r="KWT24" s="1503" t="s">
        <v>1280</v>
      </c>
      <c r="KWU24" s="1510">
        <v>41703</v>
      </c>
      <c r="KWV24" s="1504">
        <v>26862</v>
      </c>
      <c r="KWW24"/>
      <c r="KWX24" s="1503" t="s">
        <v>1502</v>
      </c>
      <c r="KWY24" s="1503" t="s">
        <v>1503</v>
      </c>
      <c r="KWZ24" s="1503" t="s">
        <v>1267</v>
      </c>
      <c r="KXA24" s="1503" t="s">
        <v>2157</v>
      </c>
      <c r="KXB24" s="1503" t="s">
        <v>1280</v>
      </c>
      <c r="KXC24" s="1510">
        <v>41703</v>
      </c>
      <c r="KXD24" s="1504">
        <v>26862</v>
      </c>
      <c r="KXE24"/>
      <c r="KXF24" s="1503" t="s">
        <v>1502</v>
      </c>
      <c r="KXG24" s="1503" t="s">
        <v>1503</v>
      </c>
      <c r="KXH24" s="1503" t="s">
        <v>1267</v>
      </c>
      <c r="KXI24" s="1503" t="s">
        <v>2157</v>
      </c>
      <c r="KXJ24" s="1503" t="s">
        <v>1280</v>
      </c>
      <c r="KXK24" s="1510">
        <v>41703</v>
      </c>
      <c r="KXL24" s="1504">
        <v>26862</v>
      </c>
      <c r="KXM24"/>
      <c r="KXN24" s="1503" t="s">
        <v>1502</v>
      </c>
      <c r="KXO24" s="1503" t="s">
        <v>1503</v>
      </c>
      <c r="KXP24" s="1503" t="s">
        <v>1267</v>
      </c>
      <c r="KXQ24" s="1503" t="s">
        <v>2157</v>
      </c>
      <c r="KXR24" s="1503" t="s">
        <v>1280</v>
      </c>
      <c r="KXS24" s="1510">
        <v>41703</v>
      </c>
      <c r="KXT24" s="1504">
        <v>26862</v>
      </c>
      <c r="KXU24"/>
      <c r="KXV24" s="1503" t="s">
        <v>1502</v>
      </c>
      <c r="KXW24" s="1503" t="s">
        <v>1503</v>
      </c>
      <c r="KXX24" s="1503" t="s">
        <v>1267</v>
      </c>
      <c r="KXY24" s="1503" t="s">
        <v>2157</v>
      </c>
      <c r="KXZ24" s="1503" t="s">
        <v>1280</v>
      </c>
      <c r="KYA24" s="1510">
        <v>41703</v>
      </c>
      <c r="KYB24" s="1504">
        <v>26862</v>
      </c>
      <c r="KYC24"/>
      <c r="KYD24" s="1503" t="s">
        <v>1502</v>
      </c>
      <c r="KYE24" s="1503" t="s">
        <v>1503</v>
      </c>
      <c r="KYF24" s="1503" t="s">
        <v>1267</v>
      </c>
      <c r="KYG24" s="1503" t="s">
        <v>2157</v>
      </c>
      <c r="KYH24" s="1503" t="s">
        <v>1280</v>
      </c>
      <c r="KYI24" s="1510">
        <v>41703</v>
      </c>
      <c r="KYJ24" s="1504">
        <v>26862</v>
      </c>
      <c r="KYK24"/>
      <c r="KYL24" s="1503" t="s">
        <v>1502</v>
      </c>
      <c r="KYM24" s="1503" t="s">
        <v>1503</v>
      </c>
      <c r="KYN24" s="1503" t="s">
        <v>1267</v>
      </c>
      <c r="KYO24" s="1503" t="s">
        <v>2157</v>
      </c>
      <c r="KYP24" s="1503" t="s">
        <v>1280</v>
      </c>
      <c r="KYQ24" s="1510">
        <v>41703</v>
      </c>
      <c r="KYR24" s="1504">
        <v>26862</v>
      </c>
      <c r="KYS24"/>
      <c r="KYT24" s="1503" t="s">
        <v>1502</v>
      </c>
      <c r="KYU24" s="1503" t="s">
        <v>1503</v>
      </c>
      <c r="KYV24" s="1503" t="s">
        <v>1267</v>
      </c>
      <c r="KYW24" s="1503" t="s">
        <v>2157</v>
      </c>
      <c r="KYX24" s="1503" t="s">
        <v>1280</v>
      </c>
      <c r="KYY24" s="1510">
        <v>41703</v>
      </c>
      <c r="KYZ24" s="1504">
        <v>26862</v>
      </c>
      <c r="KZA24"/>
      <c r="KZB24" s="1503" t="s">
        <v>1502</v>
      </c>
      <c r="KZC24" s="1503" t="s">
        <v>1503</v>
      </c>
      <c r="KZD24" s="1503" t="s">
        <v>1267</v>
      </c>
      <c r="KZE24" s="1503" t="s">
        <v>2157</v>
      </c>
      <c r="KZF24" s="1503" t="s">
        <v>1280</v>
      </c>
      <c r="KZG24" s="1510">
        <v>41703</v>
      </c>
      <c r="KZH24" s="1504">
        <v>26862</v>
      </c>
      <c r="KZI24"/>
      <c r="KZJ24" s="1503" t="s">
        <v>1502</v>
      </c>
      <c r="KZK24" s="1503" t="s">
        <v>1503</v>
      </c>
      <c r="KZL24" s="1503" t="s">
        <v>1267</v>
      </c>
      <c r="KZM24" s="1503" t="s">
        <v>2157</v>
      </c>
      <c r="KZN24" s="1503" t="s">
        <v>1280</v>
      </c>
      <c r="KZO24" s="1510">
        <v>41703</v>
      </c>
      <c r="KZP24" s="1504">
        <v>26862</v>
      </c>
      <c r="KZQ24"/>
      <c r="KZR24" s="1503" t="s">
        <v>1502</v>
      </c>
      <c r="KZS24" s="1503" t="s">
        <v>1503</v>
      </c>
      <c r="KZT24" s="1503" t="s">
        <v>1267</v>
      </c>
      <c r="KZU24" s="1503" t="s">
        <v>2157</v>
      </c>
      <c r="KZV24" s="1503" t="s">
        <v>1280</v>
      </c>
      <c r="KZW24" s="1510">
        <v>41703</v>
      </c>
      <c r="KZX24" s="1504">
        <v>26862</v>
      </c>
      <c r="KZY24"/>
      <c r="KZZ24" s="1503" t="s">
        <v>1502</v>
      </c>
      <c r="LAA24" s="1503" t="s">
        <v>1503</v>
      </c>
      <c r="LAB24" s="1503" t="s">
        <v>1267</v>
      </c>
      <c r="LAC24" s="1503" t="s">
        <v>2157</v>
      </c>
      <c r="LAD24" s="1503" t="s">
        <v>1280</v>
      </c>
      <c r="LAE24" s="1510">
        <v>41703</v>
      </c>
      <c r="LAF24" s="1504">
        <v>26862</v>
      </c>
      <c r="LAG24"/>
      <c r="LAH24" s="1503" t="s">
        <v>1502</v>
      </c>
      <c r="LAI24" s="1503" t="s">
        <v>1503</v>
      </c>
      <c r="LAJ24" s="1503" t="s">
        <v>1267</v>
      </c>
      <c r="LAK24" s="1503" t="s">
        <v>2157</v>
      </c>
      <c r="LAL24" s="1503" t="s">
        <v>1280</v>
      </c>
      <c r="LAM24" s="1510">
        <v>41703</v>
      </c>
      <c r="LAN24" s="1504">
        <v>26862</v>
      </c>
      <c r="LAO24"/>
      <c r="LAP24" s="1503" t="s">
        <v>1502</v>
      </c>
      <c r="LAQ24" s="1503" t="s">
        <v>1503</v>
      </c>
      <c r="LAR24" s="1503" t="s">
        <v>1267</v>
      </c>
      <c r="LAS24" s="1503" t="s">
        <v>2157</v>
      </c>
      <c r="LAT24" s="1503" t="s">
        <v>1280</v>
      </c>
      <c r="LAU24" s="1510">
        <v>41703</v>
      </c>
      <c r="LAV24" s="1504">
        <v>26862</v>
      </c>
      <c r="LAW24"/>
      <c r="LAX24" s="1503" t="s">
        <v>1502</v>
      </c>
      <c r="LAY24" s="1503" t="s">
        <v>1503</v>
      </c>
      <c r="LAZ24" s="1503" t="s">
        <v>1267</v>
      </c>
      <c r="LBA24" s="1503" t="s">
        <v>2157</v>
      </c>
      <c r="LBB24" s="1503" t="s">
        <v>1280</v>
      </c>
      <c r="LBC24" s="1510">
        <v>41703</v>
      </c>
      <c r="LBD24" s="1504">
        <v>26862</v>
      </c>
      <c r="LBE24"/>
      <c r="LBF24" s="1503" t="s">
        <v>1502</v>
      </c>
      <c r="LBG24" s="1503" t="s">
        <v>1503</v>
      </c>
      <c r="LBH24" s="1503" t="s">
        <v>1267</v>
      </c>
      <c r="LBI24" s="1503" t="s">
        <v>2157</v>
      </c>
      <c r="LBJ24" s="1503" t="s">
        <v>1280</v>
      </c>
      <c r="LBK24" s="1510">
        <v>41703</v>
      </c>
      <c r="LBL24" s="1504">
        <v>26862</v>
      </c>
      <c r="LBM24"/>
      <c r="LBN24" s="1503" t="s">
        <v>1502</v>
      </c>
      <c r="LBO24" s="1503" t="s">
        <v>1503</v>
      </c>
      <c r="LBP24" s="1503" t="s">
        <v>1267</v>
      </c>
      <c r="LBQ24" s="1503" t="s">
        <v>2157</v>
      </c>
      <c r="LBR24" s="1503" t="s">
        <v>1280</v>
      </c>
      <c r="LBS24" s="1510">
        <v>41703</v>
      </c>
      <c r="LBT24" s="1504">
        <v>26862</v>
      </c>
      <c r="LBU24"/>
      <c r="LBV24" s="1503" t="s">
        <v>1502</v>
      </c>
      <c r="LBW24" s="1503" t="s">
        <v>1503</v>
      </c>
      <c r="LBX24" s="1503" t="s">
        <v>1267</v>
      </c>
      <c r="LBY24" s="1503" t="s">
        <v>2157</v>
      </c>
      <c r="LBZ24" s="1503" t="s">
        <v>1280</v>
      </c>
      <c r="LCA24" s="1510">
        <v>41703</v>
      </c>
      <c r="LCB24" s="1504">
        <v>26862</v>
      </c>
      <c r="LCC24"/>
      <c r="LCD24" s="1503" t="s">
        <v>1502</v>
      </c>
      <c r="LCE24" s="1503" t="s">
        <v>1503</v>
      </c>
      <c r="LCF24" s="1503" t="s">
        <v>1267</v>
      </c>
      <c r="LCG24" s="1503" t="s">
        <v>2157</v>
      </c>
      <c r="LCH24" s="1503" t="s">
        <v>1280</v>
      </c>
      <c r="LCI24" s="1510">
        <v>41703</v>
      </c>
      <c r="LCJ24" s="1504">
        <v>26862</v>
      </c>
      <c r="LCK24"/>
      <c r="LCL24" s="1503" t="s">
        <v>1502</v>
      </c>
      <c r="LCM24" s="1503" t="s">
        <v>1503</v>
      </c>
      <c r="LCN24" s="1503" t="s">
        <v>1267</v>
      </c>
      <c r="LCO24" s="1503" t="s">
        <v>2157</v>
      </c>
      <c r="LCP24" s="1503" t="s">
        <v>1280</v>
      </c>
      <c r="LCQ24" s="1510">
        <v>41703</v>
      </c>
      <c r="LCR24" s="1504">
        <v>26862</v>
      </c>
      <c r="LCS24"/>
      <c r="LCT24" s="1503" t="s">
        <v>1502</v>
      </c>
      <c r="LCU24" s="1503" t="s">
        <v>1503</v>
      </c>
      <c r="LCV24" s="1503" t="s">
        <v>1267</v>
      </c>
      <c r="LCW24" s="1503" t="s">
        <v>2157</v>
      </c>
      <c r="LCX24" s="1503" t="s">
        <v>1280</v>
      </c>
      <c r="LCY24" s="1510">
        <v>41703</v>
      </c>
      <c r="LCZ24" s="1504">
        <v>26862</v>
      </c>
      <c r="LDA24"/>
      <c r="LDB24" s="1503" t="s">
        <v>1502</v>
      </c>
      <c r="LDC24" s="1503" t="s">
        <v>1503</v>
      </c>
      <c r="LDD24" s="1503" t="s">
        <v>1267</v>
      </c>
      <c r="LDE24" s="1503" t="s">
        <v>2157</v>
      </c>
      <c r="LDF24" s="1503" t="s">
        <v>1280</v>
      </c>
      <c r="LDG24" s="1510">
        <v>41703</v>
      </c>
      <c r="LDH24" s="1504">
        <v>26862</v>
      </c>
      <c r="LDI24"/>
      <c r="LDJ24" s="1503" t="s">
        <v>1502</v>
      </c>
      <c r="LDK24" s="1503" t="s">
        <v>1503</v>
      </c>
      <c r="LDL24" s="1503" t="s">
        <v>1267</v>
      </c>
      <c r="LDM24" s="1503" t="s">
        <v>2157</v>
      </c>
      <c r="LDN24" s="1503" t="s">
        <v>1280</v>
      </c>
      <c r="LDO24" s="1510">
        <v>41703</v>
      </c>
      <c r="LDP24" s="1504">
        <v>26862</v>
      </c>
      <c r="LDQ24"/>
      <c r="LDR24" s="1503" t="s">
        <v>1502</v>
      </c>
      <c r="LDS24" s="1503" t="s">
        <v>1503</v>
      </c>
      <c r="LDT24" s="1503" t="s">
        <v>1267</v>
      </c>
      <c r="LDU24" s="1503" t="s">
        <v>2157</v>
      </c>
      <c r="LDV24" s="1503" t="s">
        <v>1280</v>
      </c>
      <c r="LDW24" s="1510">
        <v>41703</v>
      </c>
      <c r="LDX24" s="1504">
        <v>26862</v>
      </c>
      <c r="LDY24"/>
      <c r="LDZ24" s="1503" t="s">
        <v>1502</v>
      </c>
      <c r="LEA24" s="1503" t="s">
        <v>1503</v>
      </c>
      <c r="LEB24" s="1503" t="s">
        <v>1267</v>
      </c>
      <c r="LEC24" s="1503" t="s">
        <v>2157</v>
      </c>
      <c r="LED24" s="1503" t="s">
        <v>1280</v>
      </c>
      <c r="LEE24" s="1510">
        <v>41703</v>
      </c>
      <c r="LEF24" s="1504">
        <v>26862</v>
      </c>
      <c r="LEG24"/>
      <c r="LEH24" s="1503" t="s">
        <v>1502</v>
      </c>
      <c r="LEI24" s="1503" t="s">
        <v>1503</v>
      </c>
      <c r="LEJ24" s="1503" t="s">
        <v>1267</v>
      </c>
      <c r="LEK24" s="1503" t="s">
        <v>2157</v>
      </c>
      <c r="LEL24" s="1503" t="s">
        <v>1280</v>
      </c>
      <c r="LEM24" s="1510">
        <v>41703</v>
      </c>
      <c r="LEN24" s="1504">
        <v>26862</v>
      </c>
      <c r="LEO24"/>
      <c r="LEP24" s="1503" t="s">
        <v>1502</v>
      </c>
      <c r="LEQ24" s="1503" t="s">
        <v>1503</v>
      </c>
      <c r="LER24" s="1503" t="s">
        <v>1267</v>
      </c>
      <c r="LES24" s="1503" t="s">
        <v>2157</v>
      </c>
      <c r="LET24" s="1503" t="s">
        <v>1280</v>
      </c>
      <c r="LEU24" s="1510">
        <v>41703</v>
      </c>
      <c r="LEV24" s="1504">
        <v>26862</v>
      </c>
      <c r="LEW24"/>
      <c r="LEX24" s="1503" t="s">
        <v>1502</v>
      </c>
      <c r="LEY24" s="1503" t="s">
        <v>1503</v>
      </c>
      <c r="LEZ24" s="1503" t="s">
        <v>1267</v>
      </c>
      <c r="LFA24" s="1503" t="s">
        <v>2157</v>
      </c>
      <c r="LFB24" s="1503" t="s">
        <v>1280</v>
      </c>
      <c r="LFC24" s="1510">
        <v>41703</v>
      </c>
      <c r="LFD24" s="1504">
        <v>26862</v>
      </c>
      <c r="LFE24"/>
      <c r="LFF24" s="1503" t="s">
        <v>1502</v>
      </c>
      <c r="LFG24" s="1503" t="s">
        <v>1503</v>
      </c>
      <c r="LFH24" s="1503" t="s">
        <v>1267</v>
      </c>
      <c r="LFI24" s="1503" t="s">
        <v>2157</v>
      </c>
      <c r="LFJ24" s="1503" t="s">
        <v>1280</v>
      </c>
      <c r="LFK24" s="1510">
        <v>41703</v>
      </c>
      <c r="LFL24" s="1504">
        <v>26862</v>
      </c>
      <c r="LFM24"/>
      <c r="LFN24" s="1503" t="s">
        <v>1502</v>
      </c>
      <c r="LFO24" s="1503" t="s">
        <v>1503</v>
      </c>
      <c r="LFP24" s="1503" t="s">
        <v>1267</v>
      </c>
      <c r="LFQ24" s="1503" t="s">
        <v>2157</v>
      </c>
      <c r="LFR24" s="1503" t="s">
        <v>1280</v>
      </c>
      <c r="LFS24" s="1510">
        <v>41703</v>
      </c>
      <c r="LFT24" s="1504">
        <v>26862</v>
      </c>
      <c r="LFU24"/>
      <c r="LFV24" s="1503" t="s">
        <v>1502</v>
      </c>
      <c r="LFW24" s="1503" t="s">
        <v>1503</v>
      </c>
      <c r="LFX24" s="1503" t="s">
        <v>1267</v>
      </c>
      <c r="LFY24" s="1503" t="s">
        <v>2157</v>
      </c>
      <c r="LFZ24" s="1503" t="s">
        <v>1280</v>
      </c>
      <c r="LGA24" s="1510">
        <v>41703</v>
      </c>
      <c r="LGB24" s="1504">
        <v>26862</v>
      </c>
      <c r="LGC24"/>
      <c r="LGD24" s="1503" t="s">
        <v>1502</v>
      </c>
      <c r="LGE24" s="1503" t="s">
        <v>1503</v>
      </c>
      <c r="LGF24" s="1503" t="s">
        <v>1267</v>
      </c>
      <c r="LGG24" s="1503" t="s">
        <v>2157</v>
      </c>
      <c r="LGH24" s="1503" t="s">
        <v>1280</v>
      </c>
      <c r="LGI24" s="1510">
        <v>41703</v>
      </c>
      <c r="LGJ24" s="1504">
        <v>26862</v>
      </c>
      <c r="LGK24"/>
      <c r="LGL24" s="1503" t="s">
        <v>1502</v>
      </c>
      <c r="LGM24" s="1503" t="s">
        <v>1503</v>
      </c>
      <c r="LGN24" s="1503" t="s">
        <v>1267</v>
      </c>
      <c r="LGO24" s="1503" t="s">
        <v>2157</v>
      </c>
      <c r="LGP24" s="1503" t="s">
        <v>1280</v>
      </c>
      <c r="LGQ24" s="1510">
        <v>41703</v>
      </c>
      <c r="LGR24" s="1504">
        <v>26862</v>
      </c>
      <c r="LGS24"/>
      <c r="LGT24" s="1503" t="s">
        <v>1502</v>
      </c>
      <c r="LGU24" s="1503" t="s">
        <v>1503</v>
      </c>
      <c r="LGV24" s="1503" t="s">
        <v>1267</v>
      </c>
      <c r="LGW24" s="1503" t="s">
        <v>2157</v>
      </c>
      <c r="LGX24" s="1503" t="s">
        <v>1280</v>
      </c>
      <c r="LGY24" s="1510">
        <v>41703</v>
      </c>
      <c r="LGZ24" s="1504">
        <v>26862</v>
      </c>
      <c r="LHA24"/>
      <c r="LHB24" s="1503" t="s">
        <v>1502</v>
      </c>
      <c r="LHC24" s="1503" t="s">
        <v>1503</v>
      </c>
      <c r="LHD24" s="1503" t="s">
        <v>1267</v>
      </c>
      <c r="LHE24" s="1503" t="s">
        <v>2157</v>
      </c>
      <c r="LHF24" s="1503" t="s">
        <v>1280</v>
      </c>
      <c r="LHG24" s="1510">
        <v>41703</v>
      </c>
      <c r="LHH24" s="1504">
        <v>26862</v>
      </c>
      <c r="LHI24"/>
      <c r="LHJ24" s="1503" t="s">
        <v>1502</v>
      </c>
      <c r="LHK24" s="1503" t="s">
        <v>1503</v>
      </c>
      <c r="LHL24" s="1503" t="s">
        <v>1267</v>
      </c>
      <c r="LHM24" s="1503" t="s">
        <v>2157</v>
      </c>
      <c r="LHN24" s="1503" t="s">
        <v>1280</v>
      </c>
      <c r="LHO24" s="1510">
        <v>41703</v>
      </c>
      <c r="LHP24" s="1504">
        <v>26862</v>
      </c>
      <c r="LHQ24"/>
      <c r="LHR24" s="1503" t="s">
        <v>1502</v>
      </c>
      <c r="LHS24" s="1503" t="s">
        <v>1503</v>
      </c>
      <c r="LHT24" s="1503" t="s">
        <v>1267</v>
      </c>
      <c r="LHU24" s="1503" t="s">
        <v>2157</v>
      </c>
      <c r="LHV24" s="1503" t="s">
        <v>1280</v>
      </c>
      <c r="LHW24" s="1510">
        <v>41703</v>
      </c>
      <c r="LHX24" s="1504">
        <v>26862</v>
      </c>
      <c r="LHY24"/>
      <c r="LHZ24" s="1503" t="s">
        <v>1502</v>
      </c>
      <c r="LIA24" s="1503" t="s">
        <v>1503</v>
      </c>
      <c r="LIB24" s="1503" t="s">
        <v>1267</v>
      </c>
      <c r="LIC24" s="1503" t="s">
        <v>2157</v>
      </c>
      <c r="LID24" s="1503" t="s">
        <v>1280</v>
      </c>
      <c r="LIE24" s="1510">
        <v>41703</v>
      </c>
      <c r="LIF24" s="1504">
        <v>26862</v>
      </c>
      <c r="LIG24"/>
      <c r="LIH24" s="1503" t="s">
        <v>1502</v>
      </c>
      <c r="LII24" s="1503" t="s">
        <v>1503</v>
      </c>
      <c r="LIJ24" s="1503" t="s">
        <v>1267</v>
      </c>
      <c r="LIK24" s="1503" t="s">
        <v>2157</v>
      </c>
      <c r="LIL24" s="1503" t="s">
        <v>1280</v>
      </c>
      <c r="LIM24" s="1510">
        <v>41703</v>
      </c>
      <c r="LIN24" s="1504">
        <v>26862</v>
      </c>
      <c r="LIO24"/>
      <c r="LIP24" s="1503" t="s">
        <v>1502</v>
      </c>
      <c r="LIQ24" s="1503" t="s">
        <v>1503</v>
      </c>
      <c r="LIR24" s="1503" t="s">
        <v>1267</v>
      </c>
      <c r="LIS24" s="1503" t="s">
        <v>2157</v>
      </c>
      <c r="LIT24" s="1503" t="s">
        <v>1280</v>
      </c>
      <c r="LIU24" s="1510">
        <v>41703</v>
      </c>
      <c r="LIV24" s="1504">
        <v>26862</v>
      </c>
      <c r="LIW24"/>
      <c r="LIX24" s="1503" t="s">
        <v>1502</v>
      </c>
      <c r="LIY24" s="1503" t="s">
        <v>1503</v>
      </c>
      <c r="LIZ24" s="1503" t="s">
        <v>1267</v>
      </c>
      <c r="LJA24" s="1503" t="s">
        <v>2157</v>
      </c>
      <c r="LJB24" s="1503" t="s">
        <v>1280</v>
      </c>
      <c r="LJC24" s="1510">
        <v>41703</v>
      </c>
      <c r="LJD24" s="1504">
        <v>26862</v>
      </c>
      <c r="LJE24"/>
      <c r="LJF24" s="1503" t="s">
        <v>1502</v>
      </c>
      <c r="LJG24" s="1503" t="s">
        <v>1503</v>
      </c>
      <c r="LJH24" s="1503" t="s">
        <v>1267</v>
      </c>
      <c r="LJI24" s="1503" t="s">
        <v>2157</v>
      </c>
      <c r="LJJ24" s="1503" t="s">
        <v>1280</v>
      </c>
      <c r="LJK24" s="1510">
        <v>41703</v>
      </c>
      <c r="LJL24" s="1504">
        <v>26862</v>
      </c>
      <c r="LJM24"/>
      <c r="LJN24" s="1503" t="s">
        <v>1502</v>
      </c>
      <c r="LJO24" s="1503" t="s">
        <v>1503</v>
      </c>
      <c r="LJP24" s="1503" t="s">
        <v>1267</v>
      </c>
      <c r="LJQ24" s="1503" t="s">
        <v>2157</v>
      </c>
      <c r="LJR24" s="1503" t="s">
        <v>1280</v>
      </c>
      <c r="LJS24" s="1510">
        <v>41703</v>
      </c>
      <c r="LJT24" s="1504">
        <v>26862</v>
      </c>
      <c r="LJU24"/>
      <c r="LJV24" s="1503" t="s">
        <v>1502</v>
      </c>
      <c r="LJW24" s="1503" t="s">
        <v>1503</v>
      </c>
      <c r="LJX24" s="1503" t="s">
        <v>1267</v>
      </c>
      <c r="LJY24" s="1503" t="s">
        <v>2157</v>
      </c>
      <c r="LJZ24" s="1503" t="s">
        <v>1280</v>
      </c>
      <c r="LKA24" s="1510">
        <v>41703</v>
      </c>
      <c r="LKB24" s="1504">
        <v>26862</v>
      </c>
      <c r="LKC24"/>
      <c r="LKD24" s="1503" t="s">
        <v>1502</v>
      </c>
      <c r="LKE24" s="1503" t="s">
        <v>1503</v>
      </c>
      <c r="LKF24" s="1503" t="s">
        <v>1267</v>
      </c>
      <c r="LKG24" s="1503" t="s">
        <v>2157</v>
      </c>
      <c r="LKH24" s="1503" t="s">
        <v>1280</v>
      </c>
      <c r="LKI24" s="1510">
        <v>41703</v>
      </c>
      <c r="LKJ24" s="1504">
        <v>26862</v>
      </c>
      <c r="LKK24"/>
      <c r="LKL24" s="1503" t="s">
        <v>1502</v>
      </c>
      <c r="LKM24" s="1503" t="s">
        <v>1503</v>
      </c>
      <c r="LKN24" s="1503" t="s">
        <v>1267</v>
      </c>
      <c r="LKO24" s="1503" t="s">
        <v>2157</v>
      </c>
      <c r="LKP24" s="1503" t="s">
        <v>1280</v>
      </c>
      <c r="LKQ24" s="1510">
        <v>41703</v>
      </c>
      <c r="LKR24" s="1504">
        <v>26862</v>
      </c>
      <c r="LKS24"/>
      <c r="LKT24" s="1503" t="s">
        <v>1502</v>
      </c>
      <c r="LKU24" s="1503" t="s">
        <v>1503</v>
      </c>
      <c r="LKV24" s="1503" t="s">
        <v>1267</v>
      </c>
      <c r="LKW24" s="1503" t="s">
        <v>2157</v>
      </c>
      <c r="LKX24" s="1503" t="s">
        <v>1280</v>
      </c>
      <c r="LKY24" s="1510">
        <v>41703</v>
      </c>
      <c r="LKZ24" s="1504">
        <v>26862</v>
      </c>
      <c r="LLA24"/>
      <c r="LLB24" s="1503" t="s">
        <v>1502</v>
      </c>
      <c r="LLC24" s="1503" t="s">
        <v>1503</v>
      </c>
      <c r="LLD24" s="1503" t="s">
        <v>1267</v>
      </c>
      <c r="LLE24" s="1503" t="s">
        <v>2157</v>
      </c>
      <c r="LLF24" s="1503" t="s">
        <v>1280</v>
      </c>
      <c r="LLG24" s="1510">
        <v>41703</v>
      </c>
      <c r="LLH24" s="1504">
        <v>26862</v>
      </c>
      <c r="LLI24"/>
      <c r="LLJ24" s="1503" t="s">
        <v>1502</v>
      </c>
      <c r="LLK24" s="1503" t="s">
        <v>1503</v>
      </c>
      <c r="LLL24" s="1503" t="s">
        <v>1267</v>
      </c>
      <c r="LLM24" s="1503" t="s">
        <v>2157</v>
      </c>
      <c r="LLN24" s="1503" t="s">
        <v>1280</v>
      </c>
      <c r="LLO24" s="1510">
        <v>41703</v>
      </c>
      <c r="LLP24" s="1504">
        <v>26862</v>
      </c>
      <c r="LLQ24"/>
      <c r="LLR24" s="1503" t="s">
        <v>1502</v>
      </c>
      <c r="LLS24" s="1503" t="s">
        <v>1503</v>
      </c>
      <c r="LLT24" s="1503" t="s">
        <v>1267</v>
      </c>
      <c r="LLU24" s="1503" t="s">
        <v>2157</v>
      </c>
      <c r="LLV24" s="1503" t="s">
        <v>1280</v>
      </c>
      <c r="LLW24" s="1510">
        <v>41703</v>
      </c>
      <c r="LLX24" s="1504">
        <v>26862</v>
      </c>
      <c r="LLY24"/>
      <c r="LLZ24" s="1503" t="s">
        <v>1502</v>
      </c>
      <c r="LMA24" s="1503" t="s">
        <v>1503</v>
      </c>
      <c r="LMB24" s="1503" t="s">
        <v>1267</v>
      </c>
      <c r="LMC24" s="1503" t="s">
        <v>2157</v>
      </c>
      <c r="LMD24" s="1503" t="s">
        <v>1280</v>
      </c>
      <c r="LME24" s="1510">
        <v>41703</v>
      </c>
      <c r="LMF24" s="1504">
        <v>26862</v>
      </c>
      <c r="LMG24"/>
      <c r="LMH24" s="1503" t="s">
        <v>1502</v>
      </c>
      <c r="LMI24" s="1503" t="s">
        <v>1503</v>
      </c>
      <c r="LMJ24" s="1503" t="s">
        <v>1267</v>
      </c>
      <c r="LMK24" s="1503" t="s">
        <v>2157</v>
      </c>
      <c r="LML24" s="1503" t="s">
        <v>1280</v>
      </c>
      <c r="LMM24" s="1510">
        <v>41703</v>
      </c>
      <c r="LMN24" s="1504">
        <v>26862</v>
      </c>
      <c r="LMO24"/>
      <c r="LMP24" s="1503" t="s">
        <v>1502</v>
      </c>
      <c r="LMQ24" s="1503" t="s">
        <v>1503</v>
      </c>
      <c r="LMR24" s="1503" t="s">
        <v>1267</v>
      </c>
      <c r="LMS24" s="1503" t="s">
        <v>2157</v>
      </c>
      <c r="LMT24" s="1503" t="s">
        <v>1280</v>
      </c>
      <c r="LMU24" s="1510">
        <v>41703</v>
      </c>
      <c r="LMV24" s="1504">
        <v>26862</v>
      </c>
      <c r="LMW24"/>
      <c r="LMX24" s="1503" t="s">
        <v>1502</v>
      </c>
      <c r="LMY24" s="1503" t="s">
        <v>1503</v>
      </c>
      <c r="LMZ24" s="1503" t="s">
        <v>1267</v>
      </c>
      <c r="LNA24" s="1503" t="s">
        <v>2157</v>
      </c>
      <c r="LNB24" s="1503" t="s">
        <v>1280</v>
      </c>
      <c r="LNC24" s="1510">
        <v>41703</v>
      </c>
      <c r="LND24" s="1504">
        <v>26862</v>
      </c>
      <c r="LNE24"/>
      <c r="LNF24" s="1503" t="s">
        <v>1502</v>
      </c>
      <c r="LNG24" s="1503" t="s">
        <v>1503</v>
      </c>
      <c r="LNH24" s="1503" t="s">
        <v>1267</v>
      </c>
      <c r="LNI24" s="1503" t="s">
        <v>2157</v>
      </c>
      <c r="LNJ24" s="1503" t="s">
        <v>1280</v>
      </c>
      <c r="LNK24" s="1510">
        <v>41703</v>
      </c>
      <c r="LNL24" s="1504">
        <v>26862</v>
      </c>
      <c r="LNM24"/>
      <c r="LNN24" s="1503" t="s">
        <v>1502</v>
      </c>
      <c r="LNO24" s="1503" t="s">
        <v>1503</v>
      </c>
      <c r="LNP24" s="1503" t="s">
        <v>1267</v>
      </c>
      <c r="LNQ24" s="1503" t="s">
        <v>2157</v>
      </c>
      <c r="LNR24" s="1503" t="s">
        <v>1280</v>
      </c>
      <c r="LNS24" s="1510">
        <v>41703</v>
      </c>
      <c r="LNT24" s="1504">
        <v>26862</v>
      </c>
      <c r="LNU24"/>
      <c r="LNV24" s="1503" t="s">
        <v>1502</v>
      </c>
      <c r="LNW24" s="1503" t="s">
        <v>1503</v>
      </c>
      <c r="LNX24" s="1503" t="s">
        <v>1267</v>
      </c>
      <c r="LNY24" s="1503" t="s">
        <v>2157</v>
      </c>
      <c r="LNZ24" s="1503" t="s">
        <v>1280</v>
      </c>
      <c r="LOA24" s="1510">
        <v>41703</v>
      </c>
      <c r="LOB24" s="1504">
        <v>26862</v>
      </c>
      <c r="LOC24"/>
      <c r="LOD24" s="1503" t="s">
        <v>1502</v>
      </c>
      <c r="LOE24" s="1503" t="s">
        <v>1503</v>
      </c>
      <c r="LOF24" s="1503" t="s">
        <v>1267</v>
      </c>
      <c r="LOG24" s="1503" t="s">
        <v>2157</v>
      </c>
      <c r="LOH24" s="1503" t="s">
        <v>1280</v>
      </c>
      <c r="LOI24" s="1510">
        <v>41703</v>
      </c>
      <c r="LOJ24" s="1504">
        <v>26862</v>
      </c>
      <c r="LOK24"/>
      <c r="LOL24" s="1503" t="s">
        <v>1502</v>
      </c>
      <c r="LOM24" s="1503" t="s">
        <v>1503</v>
      </c>
      <c r="LON24" s="1503" t="s">
        <v>1267</v>
      </c>
      <c r="LOO24" s="1503" t="s">
        <v>2157</v>
      </c>
      <c r="LOP24" s="1503" t="s">
        <v>1280</v>
      </c>
      <c r="LOQ24" s="1510">
        <v>41703</v>
      </c>
      <c r="LOR24" s="1504">
        <v>26862</v>
      </c>
      <c r="LOS24"/>
      <c r="LOT24" s="1503" t="s">
        <v>1502</v>
      </c>
      <c r="LOU24" s="1503" t="s">
        <v>1503</v>
      </c>
      <c r="LOV24" s="1503" t="s">
        <v>1267</v>
      </c>
      <c r="LOW24" s="1503" t="s">
        <v>2157</v>
      </c>
      <c r="LOX24" s="1503" t="s">
        <v>1280</v>
      </c>
      <c r="LOY24" s="1510">
        <v>41703</v>
      </c>
      <c r="LOZ24" s="1504">
        <v>26862</v>
      </c>
      <c r="LPA24"/>
      <c r="LPB24" s="1503" t="s">
        <v>1502</v>
      </c>
      <c r="LPC24" s="1503" t="s">
        <v>1503</v>
      </c>
      <c r="LPD24" s="1503" t="s">
        <v>1267</v>
      </c>
      <c r="LPE24" s="1503" t="s">
        <v>2157</v>
      </c>
      <c r="LPF24" s="1503" t="s">
        <v>1280</v>
      </c>
      <c r="LPG24" s="1510">
        <v>41703</v>
      </c>
      <c r="LPH24" s="1504">
        <v>26862</v>
      </c>
      <c r="LPI24"/>
      <c r="LPJ24" s="1503" t="s">
        <v>1502</v>
      </c>
      <c r="LPK24" s="1503" t="s">
        <v>1503</v>
      </c>
      <c r="LPL24" s="1503" t="s">
        <v>1267</v>
      </c>
      <c r="LPM24" s="1503" t="s">
        <v>2157</v>
      </c>
      <c r="LPN24" s="1503" t="s">
        <v>1280</v>
      </c>
      <c r="LPO24" s="1510">
        <v>41703</v>
      </c>
      <c r="LPP24" s="1504">
        <v>26862</v>
      </c>
      <c r="LPQ24"/>
      <c r="LPR24" s="1503" t="s">
        <v>1502</v>
      </c>
      <c r="LPS24" s="1503" t="s">
        <v>1503</v>
      </c>
      <c r="LPT24" s="1503" t="s">
        <v>1267</v>
      </c>
      <c r="LPU24" s="1503" t="s">
        <v>2157</v>
      </c>
      <c r="LPV24" s="1503" t="s">
        <v>1280</v>
      </c>
      <c r="LPW24" s="1510">
        <v>41703</v>
      </c>
      <c r="LPX24" s="1504">
        <v>26862</v>
      </c>
      <c r="LPY24"/>
      <c r="LPZ24" s="1503" t="s">
        <v>1502</v>
      </c>
      <c r="LQA24" s="1503" t="s">
        <v>1503</v>
      </c>
      <c r="LQB24" s="1503" t="s">
        <v>1267</v>
      </c>
      <c r="LQC24" s="1503" t="s">
        <v>2157</v>
      </c>
      <c r="LQD24" s="1503" t="s">
        <v>1280</v>
      </c>
      <c r="LQE24" s="1510">
        <v>41703</v>
      </c>
      <c r="LQF24" s="1504">
        <v>26862</v>
      </c>
      <c r="LQG24"/>
      <c r="LQH24" s="1503" t="s">
        <v>1502</v>
      </c>
      <c r="LQI24" s="1503" t="s">
        <v>1503</v>
      </c>
      <c r="LQJ24" s="1503" t="s">
        <v>1267</v>
      </c>
      <c r="LQK24" s="1503" t="s">
        <v>2157</v>
      </c>
      <c r="LQL24" s="1503" t="s">
        <v>1280</v>
      </c>
      <c r="LQM24" s="1510">
        <v>41703</v>
      </c>
      <c r="LQN24" s="1504">
        <v>26862</v>
      </c>
      <c r="LQO24"/>
      <c r="LQP24" s="1503" t="s">
        <v>1502</v>
      </c>
      <c r="LQQ24" s="1503" t="s">
        <v>1503</v>
      </c>
      <c r="LQR24" s="1503" t="s">
        <v>1267</v>
      </c>
      <c r="LQS24" s="1503" t="s">
        <v>2157</v>
      </c>
      <c r="LQT24" s="1503" t="s">
        <v>1280</v>
      </c>
      <c r="LQU24" s="1510">
        <v>41703</v>
      </c>
      <c r="LQV24" s="1504">
        <v>26862</v>
      </c>
      <c r="LQW24"/>
      <c r="LQX24" s="1503" t="s">
        <v>1502</v>
      </c>
      <c r="LQY24" s="1503" t="s">
        <v>1503</v>
      </c>
      <c r="LQZ24" s="1503" t="s">
        <v>1267</v>
      </c>
      <c r="LRA24" s="1503" t="s">
        <v>2157</v>
      </c>
      <c r="LRB24" s="1503" t="s">
        <v>1280</v>
      </c>
      <c r="LRC24" s="1510">
        <v>41703</v>
      </c>
      <c r="LRD24" s="1504">
        <v>26862</v>
      </c>
      <c r="LRE24"/>
      <c r="LRF24" s="1503" t="s">
        <v>1502</v>
      </c>
      <c r="LRG24" s="1503" t="s">
        <v>1503</v>
      </c>
      <c r="LRH24" s="1503" t="s">
        <v>1267</v>
      </c>
      <c r="LRI24" s="1503" t="s">
        <v>2157</v>
      </c>
      <c r="LRJ24" s="1503" t="s">
        <v>1280</v>
      </c>
      <c r="LRK24" s="1510">
        <v>41703</v>
      </c>
      <c r="LRL24" s="1504">
        <v>26862</v>
      </c>
      <c r="LRM24"/>
      <c r="LRN24" s="1503" t="s">
        <v>1502</v>
      </c>
      <c r="LRO24" s="1503" t="s">
        <v>1503</v>
      </c>
      <c r="LRP24" s="1503" t="s">
        <v>1267</v>
      </c>
      <c r="LRQ24" s="1503" t="s">
        <v>2157</v>
      </c>
      <c r="LRR24" s="1503" t="s">
        <v>1280</v>
      </c>
      <c r="LRS24" s="1510">
        <v>41703</v>
      </c>
      <c r="LRT24" s="1504">
        <v>26862</v>
      </c>
      <c r="LRU24"/>
      <c r="LRV24" s="1503" t="s">
        <v>1502</v>
      </c>
      <c r="LRW24" s="1503" t="s">
        <v>1503</v>
      </c>
      <c r="LRX24" s="1503" t="s">
        <v>1267</v>
      </c>
      <c r="LRY24" s="1503" t="s">
        <v>2157</v>
      </c>
      <c r="LRZ24" s="1503" t="s">
        <v>1280</v>
      </c>
      <c r="LSA24" s="1510">
        <v>41703</v>
      </c>
      <c r="LSB24" s="1504">
        <v>26862</v>
      </c>
      <c r="LSC24"/>
      <c r="LSD24" s="1503" t="s">
        <v>1502</v>
      </c>
      <c r="LSE24" s="1503" t="s">
        <v>1503</v>
      </c>
      <c r="LSF24" s="1503" t="s">
        <v>1267</v>
      </c>
      <c r="LSG24" s="1503" t="s">
        <v>2157</v>
      </c>
      <c r="LSH24" s="1503" t="s">
        <v>1280</v>
      </c>
      <c r="LSI24" s="1510">
        <v>41703</v>
      </c>
      <c r="LSJ24" s="1504">
        <v>26862</v>
      </c>
      <c r="LSK24"/>
      <c r="LSL24" s="1503" t="s">
        <v>1502</v>
      </c>
      <c r="LSM24" s="1503" t="s">
        <v>1503</v>
      </c>
      <c r="LSN24" s="1503" t="s">
        <v>1267</v>
      </c>
      <c r="LSO24" s="1503" t="s">
        <v>2157</v>
      </c>
      <c r="LSP24" s="1503" t="s">
        <v>1280</v>
      </c>
      <c r="LSQ24" s="1510">
        <v>41703</v>
      </c>
      <c r="LSR24" s="1504">
        <v>26862</v>
      </c>
      <c r="LSS24"/>
      <c r="LST24" s="1503" t="s">
        <v>1502</v>
      </c>
      <c r="LSU24" s="1503" t="s">
        <v>1503</v>
      </c>
      <c r="LSV24" s="1503" t="s">
        <v>1267</v>
      </c>
      <c r="LSW24" s="1503" t="s">
        <v>2157</v>
      </c>
      <c r="LSX24" s="1503" t="s">
        <v>1280</v>
      </c>
      <c r="LSY24" s="1510">
        <v>41703</v>
      </c>
      <c r="LSZ24" s="1504">
        <v>26862</v>
      </c>
      <c r="LTA24"/>
      <c r="LTB24" s="1503" t="s">
        <v>1502</v>
      </c>
      <c r="LTC24" s="1503" t="s">
        <v>1503</v>
      </c>
      <c r="LTD24" s="1503" t="s">
        <v>1267</v>
      </c>
      <c r="LTE24" s="1503" t="s">
        <v>2157</v>
      </c>
      <c r="LTF24" s="1503" t="s">
        <v>1280</v>
      </c>
      <c r="LTG24" s="1510">
        <v>41703</v>
      </c>
      <c r="LTH24" s="1504">
        <v>26862</v>
      </c>
      <c r="LTI24"/>
      <c r="LTJ24" s="1503" t="s">
        <v>1502</v>
      </c>
      <c r="LTK24" s="1503" t="s">
        <v>1503</v>
      </c>
      <c r="LTL24" s="1503" t="s">
        <v>1267</v>
      </c>
      <c r="LTM24" s="1503" t="s">
        <v>2157</v>
      </c>
      <c r="LTN24" s="1503" t="s">
        <v>1280</v>
      </c>
      <c r="LTO24" s="1510">
        <v>41703</v>
      </c>
      <c r="LTP24" s="1504">
        <v>26862</v>
      </c>
      <c r="LTQ24"/>
      <c r="LTR24" s="1503" t="s">
        <v>1502</v>
      </c>
      <c r="LTS24" s="1503" t="s">
        <v>1503</v>
      </c>
      <c r="LTT24" s="1503" t="s">
        <v>1267</v>
      </c>
      <c r="LTU24" s="1503" t="s">
        <v>2157</v>
      </c>
      <c r="LTV24" s="1503" t="s">
        <v>1280</v>
      </c>
      <c r="LTW24" s="1510">
        <v>41703</v>
      </c>
      <c r="LTX24" s="1504">
        <v>26862</v>
      </c>
      <c r="LTY24"/>
      <c r="LTZ24" s="1503" t="s">
        <v>1502</v>
      </c>
      <c r="LUA24" s="1503" t="s">
        <v>1503</v>
      </c>
      <c r="LUB24" s="1503" t="s">
        <v>1267</v>
      </c>
      <c r="LUC24" s="1503" t="s">
        <v>2157</v>
      </c>
      <c r="LUD24" s="1503" t="s">
        <v>1280</v>
      </c>
      <c r="LUE24" s="1510">
        <v>41703</v>
      </c>
      <c r="LUF24" s="1504">
        <v>26862</v>
      </c>
      <c r="LUG24"/>
      <c r="LUH24" s="1503" t="s">
        <v>1502</v>
      </c>
      <c r="LUI24" s="1503" t="s">
        <v>1503</v>
      </c>
      <c r="LUJ24" s="1503" t="s">
        <v>1267</v>
      </c>
      <c r="LUK24" s="1503" t="s">
        <v>2157</v>
      </c>
      <c r="LUL24" s="1503" t="s">
        <v>1280</v>
      </c>
      <c r="LUM24" s="1510">
        <v>41703</v>
      </c>
      <c r="LUN24" s="1504">
        <v>26862</v>
      </c>
      <c r="LUO24"/>
      <c r="LUP24" s="1503" t="s">
        <v>1502</v>
      </c>
      <c r="LUQ24" s="1503" t="s">
        <v>1503</v>
      </c>
      <c r="LUR24" s="1503" t="s">
        <v>1267</v>
      </c>
      <c r="LUS24" s="1503" t="s">
        <v>2157</v>
      </c>
      <c r="LUT24" s="1503" t="s">
        <v>1280</v>
      </c>
      <c r="LUU24" s="1510">
        <v>41703</v>
      </c>
      <c r="LUV24" s="1504">
        <v>26862</v>
      </c>
      <c r="LUW24"/>
      <c r="LUX24" s="1503" t="s">
        <v>1502</v>
      </c>
      <c r="LUY24" s="1503" t="s">
        <v>1503</v>
      </c>
      <c r="LUZ24" s="1503" t="s">
        <v>1267</v>
      </c>
      <c r="LVA24" s="1503" t="s">
        <v>2157</v>
      </c>
      <c r="LVB24" s="1503" t="s">
        <v>1280</v>
      </c>
      <c r="LVC24" s="1510">
        <v>41703</v>
      </c>
      <c r="LVD24" s="1504">
        <v>26862</v>
      </c>
      <c r="LVE24"/>
      <c r="LVF24" s="1503" t="s">
        <v>1502</v>
      </c>
      <c r="LVG24" s="1503" t="s">
        <v>1503</v>
      </c>
      <c r="LVH24" s="1503" t="s">
        <v>1267</v>
      </c>
      <c r="LVI24" s="1503" t="s">
        <v>2157</v>
      </c>
      <c r="LVJ24" s="1503" t="s">
        <v>1280</v>
      </c>
      <c r="LVK24" s="1510">
        <v>41703</v>
      </c>
      <c r="LVL24" s="1504">
        <v>26862</v>
      </c>
      <c r="LVM24"/>
      <c r="LVN24" s="1503" t="s">
        <v>1502</v>
      </c>
      <c r="LVO24" s="1503" t="s">
        <v>1503</v>
      </c>
      <c r="LVP24" s="1503" t="s">
        <v>1267</v>
      </c>
      <c r="LVQ24" s="1503" t="s">
        <v>2157</v>
      </c>
      <c r="LVR24" s="1503" t="s">
        <v>1280</v>
      </c>
      <c r="LVS24" s="1510">
        <v>41703</v>
      </c>
      <c r="LVT24" s="1504">
        <v>26862</v>
      </c>
      <c r="LVU24"/>
      <c r="LVV24" s="1503" t="s">
        <v>1502</v>
      </c>
      <c r="LVW24" s="1503" t="s">
        <v>1503</v>
      </c>
      <c r="LVX24" s="1503" t="s">
        <v>1267</v>
      </c>
      <c r="LVY24" s="1503" t="s">
        <v>2157</v>
      </c>
      <c r="LVZ24" s="1503" t="s">
        <v>1280</v>
      </c>
      <c r="LWA24" s="1510">
        <v>41703</v>
      </c>
      <c r="LWB24" s="1504">
        <v>26862</v>
      </c>
      <c r="LWC24"/>
      <c r="LWD24" s="1503" t="s">
        <v>1502</v>
      </c>
      <c r="LWE24" s="1503" t="s">
        <v>1503</v>
      </c>
      <c r="LWF24" s="1503" t="s">
        <v>1267</v>
      </c>
      <c r="LWG24" s="1503" t="s">
        <v>2157</v>
      </c>
      <c r="LWH24" s="1503" t="s">
        <v>1280</v>
      </c>
      <c r="LWI24" s="1510">
        <v>41703</v>
      </c>
      <c r="LWJ24" s="1504">
        <v>26862</v>
      </c>
      <c r="LWK24"/>
      <c r="LWL24" s="1503" t="s">
        <v>1502</v>
      </c>
      <c r="LWM24" s="1503" t="s">
        <v>1503</v>
      </c>
      <c r="LWN24" s="1503" t="s">
        <v>1267</v>
      </c>
      <c r="LWO24" s="1503" t="s">
        <v>2157</v>
      </c>
      <c r="LWP24" s="1503" t="s">
        <v>1280</v>
      </c>
      <c r="LWQ24" s="1510">
        <v>41703</v>
      </c>
      <c r="LWR24" s="1504">
        <v>26862</v>
      </c>
      <c r="LWS24"/>
      <c r="LWT24" s="1503" t="s">
        <v>1502</v>
      </c>
      <c r="LWU24" s="1503" t="s">
        <v>1503</v>
      </c>
      <c r="LWV24" s="1503" t="s">
        <v>1267</v>
      </c>
      <c r="LWW24" s="1503" t="s">
        <v>2157</v>
      </c>
      <c r="LWX24" s="1503" t="s">
        <v>1280</v>
      </c>
      <c r="LWY24" s="1510">
        <v>41703</v>
      </c>
      <c r="LWZ24" s="1504">
        <v>26862</v>
      </c>
      <c r="LXA24"/>
      <c r="LXB24" s="1503" t="s">
        <v>1502</v>
      </c>
      <c r="LXC24" s="1503" t="s">
        <v>1503</v>
      </c>
      <c r="LXD24" s="1503" t="s">
        <v>1267</v>
      </c>
      <c r="LXE24" s="1503" t="s">
        <v>2157</v>
      </c>
      <c r="LXF24" s="1503" t="s">
        <v>1280</v>
      </c>
      <c r="LXG24" s="1510">
        <v>41703</v>
      </c>
      <c r="LXH24" s="1504">
        <v>26862</v>
      </c>
      <c r="LXI24"/>
      <c r="LXJ24" s="1503" t="s">
        <v>1502</v>
      </c>
      <c r="LXK24" s="1503" t="s">
        <v>1503</v>
      </c>
      <c r="LXL24" s="1503" t="s">
        <v>1267</v>
      </c>
      <c r="LXM24" s="1503" t="s">
        <v>2157</v>
      </c>
      <c r="LXN24" s="1503" t="s">
        <v>1280</v>
      </c>
      <c r="LXO24" s="1510">
        <v>41703</v>
      </c>
      <c r="LXP24" s="1504">
        <v>26862</v>
      </c>
      <c r="LXQ24"/>
      <c r="LXR24" s="1503" t="s">
        <v>1502</v>
      </c>
      <c r="LXS24" s="1503" t="s">
        <v>1503</v>
      </c>
      <c r="LXT24" s="1503" t="s">
        <v>1267</v>
      </c>
      <c r="LXU24" s="1503" t="s">
        <v>2157</v>
      </c>
      <c r="LXV24" s="1503" t="s">
        <v>1280</v>
      </c>
      <c r="LXW24" s="1510">
        <v>41703</v>
      </c>
      <c r="LXX24" s="1504">
        <v>26862</v>
      </c>
      <c r="LXY24"/>
      <c r="LXZ24" s="1503" t="s">
        <v>1502</v>
      </c>
      <c r="LYA24" s="1503" t="s">
        <v>1503</v>
      </c>
      <c r="LYB24" s="1503" t="s">
        <v>1267</v>
      </c>
      <c r="LYC24" s="1503" t="s">
        <v>2157</v>
      </c>
      <c r="LYD24" s="1503" t="s">
        <v>1280</v>
      </c>
      <c r="LYE24" s="1510">
        <v>41703</v>
      </c>
      <c r="LYF24" s="1504">
        <v>26862</v>
      </c>
      <c r="LYG24"/>
      <c r="LYH24" s="1503" t="s">
        <v>1502</v>
      </c>
      <c r="LYI24" s="1503" t="s">
        <v>1503</v>
      </c>
      <c r="LYJ24" s="1503" t="s">
        <v>1267</v>
      </c>
      <c r="LYK24" s="1503" t="s">
        <v>2157</v>
      </c>
      <c r="LYL24" s="1503" t="s">
        <v>1280</v>
      </c>
      <c r="LYM24" s="1510">
        <v>41703</v>
      </c>
      <c r="LYN24" s="1504">
        <v>26862</v>
      </c>
      <c r="LYO24"/>
      <c r="LYP24" s="1503" t="s">
        <v>1502</v>
      </c>
      <c r="LYQ24" s="1503" t="s">
        <v>1503</v>
      </c>
      <c r="LYR24" s="1503" t="s">
        <v>1267</v>
      </c>
      <c r="LYS24" s="1503" t="s">
        <v>2157</v>
      </c>
      <c r="LYT24" s="1503" t="s">
        <v>1280</v>
      </c>
      <c r="LYU24" s="1510">
        <v>41703</v>
      </c>
      <c r="LYV24" s="1504">
        <v>26862</v>
      </c>
      <c r="LYW24"/>
      <c r="LYX24" s="1503" t="s">
        <v>1502</v>
      </c>
      <c r="LYY24" s="1503" t="s">
        <v>1503</v>
      </c>
      <c r="LYZ24" s="1503" t="s">
        <v>1267</v>
      </c>
      <c r="LZA24" s="1503" t="s">
        <v>2157</v>
      </c>
      <c r="LZB24" s="1503" t="s">
        <v>1280</v>
      </c>
      <c r="LZC24" s="1510">
        <v>41703</v>
      </c>
      <c r="LZD24" s="1504">
        <v>26862</v>
      </c>
      <c r="LZE24"/>
      <c r="LZF24" s="1503" t="s">
        <v>1502</v>
      </c>
      <c r="LZG24" s="1503" t="s">
        <v>1503</v>
      </c>
      <c r="LZH24" s="1503" t="s">
        <v>1267</v>
      </c>
      <c r="LZI24" s="1503" t="s">
        <v>2157</v>
      </c>
      <c r="LZJ24" s="1503" t="s">
        <v>1280</v>
      </c>
      <c r="LZK24" s="1510">
        <v>41703</v>
      </c>
      <c r="LZL24" s="1504">
        <v>26862</v>
      </c>
      <c r="LZM24"/>
      <c r="LZN24" s="1503" t="s">
        <v>1502</v>
      </c>
      <c r="LZO24" s="1503" t="s">
        <v>1503</v>
      </c>
      <c r="LZP24" s="1503" t="s">
        <v>1267</v>
      </c>
      <c r="LZQ24" s="1503" t="s">
        <v>2157</v>
      </c>
      <c r="LZR24" s="1503" t="s">
        <v>1280</v>
      </c>
      <c r="LZS24" s="1510">
        <v>41703</v>
      </c>
      <c r="LZT24" s="1504">
        <v>26862</v>
      </c>
      <c r="LZU24"/>
      <c r="LZV24" s="1503" t="s">
        <v>1502</v>
      </c>
      <c r="LZW24" s="1503" t="s">
        <v>1503</v>
      </c>
      <c r="LZX24" s="1503" t="s">
        <v>1267</v>
      </c>
      <c r="LZY24" s="1503" t="s">
        <v>2157</v>
      </c>
      <c r="LZZ24" s="1503" t="s">
        <v>1280</v>
      </c>
      <c r="MAA24" s="1510">
        <v>41703</v>
      </c>
      <c r="MAB24" s="1504">
        <v>26862</v>
      </c>
      <c r="MAC24"/>
      <c r="MAD24" s="1503" t="s">
        <v>1502</v>
      </c>
      <c r="MAE24" s="1503" t="s">
        <v>1503</v>
      </c>
      <c r="MAF24" s="1503" t="s">
        <v>1267</v>
      </c>
      <c r="MAG24" s="1503" t="s">
        <v>2157</v>
      </c>
      <c r="MAH24" s="1503" t="s">
        <v>1280</v>
      </c>
      <c r="MAI24" s="1510">
        <v>41703</v>
      </c>
      <c r="MAJ24" s="1504">
        <v>26862</v>
      </c>
      <c r="MAK24"/>
      <c r="MAL24" s="1503" t="s">
        <v>1502</v>
      </c>
      <c r="MAM24" s="1503" t="s">
        <v>1503</v>
      </c>
      <c r="MAN24" s="1503" t="s">
        <v>1267</v>
      </c>
      <c r="MAO24" s="1503" t="s">
        <v>2157</v>
      </c>
      <c r="MAP24" s="1503" t="s">
        <v>1280</v>
      </c>
      <c r="MAQ24" s="1510">
        <v>41703</v>
      </c>
      <c r="MAR24" s="1504">
        <v>26862</v>
      </c>
      <c r="MAS24"/>
      <c r="MAT24" s="1503" t="s">
        <v>1502</v>
      </c>
      <c r="MAU24" s="1503" t="s">
        <v>1503</v>
      </c>
      <c r="MAV24" s="1503" t="s">
        <v>1267</v>
      </c>
      <c r="MAW24" s="1503" t="s">
        <v>2157</v>
      </c>
      <c r="MAX24" s="1503" t="s">
        <v>1280</v>
      </c>
      <c r="MAY24" s="1510">
        <v>41703</v>
      </c>
      <c r="MAZ24" s="1504">
        <v>26862</v>
      </c>
      <c r="MBA24"/>
      <c r="MBB24" s="1503" t="s">
        <v>1502</v>
      </c>
      <c r="MBC24" s="1503" t="s">
        <v>1503</v>
      </c>
      <c r="MBD24" s="1503" t="s">
        <v>1267</v>
      </c>
      <c r="MBE24" s="1503" t="s">
        <v>2157</v>
      </c>
      <c r="MBF24" s="1503" t="s">
        <v>1280</v>
      </c>
      <c r="MBG24" s="1510">
        <v>41703</v>
      </c>
      <c r="MBH24" s="1504">
        <v>26862</v>
      </c>
      <c r="MBI24"/>
      <c r="MBJ24" s="1503" t="s">
        <v>1502</v>
      </c>
      <c r="MBK24" s="1503" t="s">
        <v>1503</v>
      </c>
      <c r="MBL24" s="1503" t="s">
        <v>1267</v>
      </c>
      <c r="MBM24" s="1503" t="s">
        <v>2157</v>
      </c>
      <c r="MBN24" s="1503" t="s">
        <v>1280</v>
      </c>
      <c r="MBO24" s="1510">
        <v>41703</v>
      </c>
      <c r="MBP24" s="1504">
        <v>26862</v>
      </c>
      <c r="MBQ24"/>
      <c r="MBR24" s="1503" t="s">
        <v>1502</v>
      </c>
      <c r="MBS24" s="1503" t="s">
        <v>1503</v>
      </c>
      <c r="MBT24" s="1503" t="s">
        <v>1267</v>
      </c>
      <c r="MBU24" s="1503" t="s">
        <v>2157</v>
      </c>
      <c r="MBV24" s="1503" t="s">
        <v>1280</v>
      </c>
      <c r="MBW24" s="1510">
        <v>41703</v>
      </c>
      <c r="MBX24" s="1504">
        <v>26862</v>
      </c>
      <c r="MBY24"/>
      <c r="MBZ24" s="1503" t="s">
        <v>1502</v>
      </c>
      <c r="MCA24" s="1503" t="s">
        <v>1503</v>
      </c>
      <c r="MCB24" s="1503" t="s">
        <v>1267</v>
      </c>
      <c r="MCC24" s="1503" t="s">
        <v>2157</v>
      </c>
      <c r="MCD24" s="1503" t="s">
        <v>1280</v>
      </c>
      <c r="MCE24" s="1510">
        <v>41703</v>
      </c>
      <c r="MCF24" s="1504">
        <v>26862</v>
      </c>
      <c r="MCG24"/>
      <c r="MCH24" s="1503" t="s">
        <v>1502</v>
      </c>
      <c r="MCI24" s="1503" t="s">
        <v>1503</v>
      </c>
      <c r="MCJ24" s="1503" t="s">
        <v>1267</v>
      </c>
      <c r="MCK24" s="1503" t="s">
        <v>2157</v>
      </c>
      <c r="MCL24" s="1503" t="s">
        <v>1280</v>
      </c>
      <c r="MCM24" s="1510">
        <v>41703</v>
      </c>
      <c r="MCN24" s="1504">
        <v>26862</v>
      </c>
      <c r="MCO24"/>
      <c r="MCP24" s="1503" t="s">
        <v>1502</v>
      </c>
      <c r="MCQ24" s="1503" t="s">
        <v>1503</v>
      </c>
      <c r="MCR24" s="1503" t="s">
        <v>1267</v>
      </c>
      <c r="MCS24" s="1503" t="s">
        <v>2157</v>
      </c>
      <c r="MCT24" s="1503" t="s">
        <v>1280</v>
      </c>
      <c r="MCU24" s="1510">
        <v>41703</v>
      </c>
      <c r="MCV24" s="1504">
        <v>26862</v>
      </c>
      <c r="MCW24"/>
      <c r="MCX24" s="1503" t="s">
        <v>1502</v>
      </c>
      <c r="MCY24" s="1503" t="s">
        <v>1503</v>
      </c>
      <c r="MCZ24" s="1503" t="s">
        <v>1267</v>
      </c>
      <c r="MDA24" s="1503" t="s">
        <v>2157</v>
      </c>
      <c r="MDB24" s="1503" t="s">
        <v>1280</v>
      </c>
      <c r="MDC24" s="1510">
        <v>41703</v>
      </c>
      <c r="MDD24" s="1504">
        <v>26862</v>
      </c>
      <c r="MDE24"/>
      <c r="MDF24" s="1503" t="s">
        <v>1502</v>
      </c>
      <c r="MDG24" s="1503" t="s">
        <v>1503</v>
      </c>
      <c r="MDH24" s="1503" t="s">
        <v>1267</v>
      </c>
      <c r="MDI24" s="1503" t="s">
        <v>2157</v>
      </c>
      <c r="MDJ24" s="1503" t="s">
        <v>1280</v>
      </c>
      <c r="MDK24" s="1510">
        <v>41703</v>
      </c>
      <c r="MDL24" s="1504">
        <v>26862</v>
      </c>
      <c r="MDM24"/>
      <c r="MDN24" s="1503" t="s">
        <v>1502</v>
      </c>
      <c r="MDO24" s="1503" t="s">
        <v>1503</v>
      </c>
      <c r="MDP24" s="1503" t="s">
        <v>1267</v>
      </c>
      <c r="MDQ24" s="1503" t="s">
        <v>2157</v>
      </c>
      <c r="MDR24" s="1503" t="s">
        <v>1280</v>
      </c>
      <c r="MDS24" s="1510">
        <v>41703</v>
      </c>
      <c r="MDT24" s="1504">
        <v>26862</v>
      </c>
      <c r="MDU24"/>
      <c r="MDV24" s="1503" t="s">
        <v>1502</v>
      </c>
      <c r="MDW24" s="1503" t="s">
        <v>1503</v>
      </c>
      <c r="MDX24" s="1503" t="s">
        <v>1267</v>
      </c>
      <c r="MDY24" s="1503" t="s">
        <v>2157</v>
      </c>
      <c r="MDZ24" s="1503" t="s">
        <v>1280</v>
      </c>
      <c r="MEA24" s="1510">
        <v>41703</v>
      </c>
      <c r="MEB24" s="1504">
        <v>26862</v>
      </c>
      <c r="MEC24"/>
      <c r="MED24" s="1503" t="s">
        <v>1502</v>
      </c>
      <c r="MEE24" s="1503" t="s">
        <v>1503</v>
      </c>
      <c r="MEF24" s="1503" t="s">
        <v>1267</v>
      </c>
      <c r="MEG24" s="1503" t="s">
        <v>2157</v>
      </c>
      <c r="MEH24" s="1503" t="s">
        <v>1280</v>
      </c>
      <c r="MEI24" s="1510">
        <v>41703</v>
      </c>
      <c r="MEJ24" s="1504">
        <v>26862</v>
      </c>
      <c r="MEK24"/>
      <c r="MEL24" s="1503" t="s">
        <v>1502</v>
      </c>
      <c r="MEM24" s="1503" t="s">
        <v>1503</v>
      </c>
      <c r="MEN24" s="1503" t="s">
        <v>1267</v>
      </c>
      <c r="MEO24" s="1503" t="s">
        <v>2157</v>
      </c>
      <c r="MEP24" s="1503" t="s">
        <v>1280</v>
      </c>
      <c r="MEQ24" s="1510">
        <v>41703</v>
      </c>
      <c r="MER24" s="1504">
        <v>26862</v>
      </c>
      <c r="MES24"/>
      <c r="MET24" s="1503" t="s">
        <v>1502</v>
      </c>
      <c r="MEU24" s="1503" t="s">
        <v>1503</v>
      </c>
      <c r="MEV24" s="1503" t="s">
        <v>1267</v>
      </c>
      <c r="MEW24" s="1503" t="s">
        <v>2157</v>
      </c>
      <c r="MEX24" s="1503" t="s">
        <v>1280</v>
      </c>
      <c r="MEY24" s="1510">
        <v>41703</v>
      </c>
      <c r="MEZ24" s="1504">
        <v>26862</v>
      </c>
      <c r="MFA24"/>
      <c r="MFB24" s="1503" t="s">
        <v>1502</v>
      </c>
      <c r="MFC24" s="1503" t="s">
        <v>1503</v>
      </c>
      <c r="MFD24" s="1503" t="s">
        <v>1267</v>
      </c>
      <c r="MFE24" s="1503" t="s">
        <v>2157</v>
      </c>
      <c r="MFF24" s="1503" t="s">
        <v>1280</v>
      </c>
      <c r="MFG24" s="1510">
        <v>41703</v>
      </c>
      <c r="MFH24" s="1504">
        <v>26862</v>
      </c>
      <c r="MFI24"/>
      <c r="MFJ24" s="1503" t="s">
        <v>1502</v>
      </c>
      <c r="MFK24" s="1503" t="s">
        <v>1503</v>
      </c>
      <c r="MFL24" s="1503" t="s">
        <v>1267</v>
      </c>
      <c r="MFM24" s="1503" t="s">
        <v>2157</v>
      </c>
      <c r="MFN24" s="1503" t="s">
        <v>1280</v>
      </c>
      <c r="MFO24" s="1510">
        <v>41703</v>
      </c>
      <c r="MFP24" s="1504">
        <v>26862</v>
      </c>
      <c r="MFQ24"/>
      <c r="MFR24" s="1503" t="s">
        <v>1502</v>
      </c>
      <c r="MFS24" s="1503" t="s">
        <v>1503</v>
      </c>
      <c r="MFT24" s="1503" t="s">
        <v>1267</v>
      </c>
      <c r="MFU24" s="1503" t="s">
        <v>2157</v>
      </c>
      <c r="MFV24" s="1503" t="s">
        <v>1280</v>
      </c>
      <c r="MFW24" s="1510">
        <v>41703</v>
      </c>
      <c r="MFX24" s="1504">
        <v>26862</v>
      </c>
      <c r="MFY24"/>
      <c r="MFZ24" s="1503" t="s">
        <v>1502</v>
      </c>
      <c r="MGA24" s="1503" t="s">
        <v>1503</v>
      </c>
      <c r="MGB24" s="1503" t="s">
        <v>1267</v>
      </c>
      <c r="MGC24" s="1503" t="s">
        <v>2157</v>
      </c>
      <c r="MGD24" s="1503" t="s">
        <v>1280</v>
      </c>
      <c r="MGE24" s="1510">
        <v>41703</v>
      </c>
      <c r="MGF24" s="1504">
        <v>26862</v>
      </c>
      <c r="MGG24"/>
      <c r="MGH24" s="1503" t="s">
        <v>1502</v>
      </c>
      <c r="MGI24" s="1503" t="s">
        <v>1503</v>
      </c>
      <c r="MGJ24" s="1503" t="s">
        <v>1267</v>
      </c>
      <c r="MGK24" s="1503" t="s">
        <v>2157</v>
      </c>
      <c r="MGL24" s="1503" t="s">
        <v>1280</v>
      </c>
      <c r="MGM24" s="1510">
        <v>41703</v>
      </c>
      <c r="MGN24" s="1504">
        <v>26862</v>
      </c>
      <c r="MGO24"/>
      <c r="MGP24" s="1503" t="s">
        <v>1502</v>
      </c>
      <c r="MGQ24" s="1503" t="s">
        <v>1503</v>
      </c>
      <c r="MGR24" s="1503" t="s">
        <v>1267</v>
      </c>
      <c r="MGS24" s="1503" t="s">
        <v>2157</v>
      </c>
      <c r="MGT24" s="1503" t="s">
        <v>1280</v>
      </c>
      <c r="MGU24" s="1510">
        <v>41703</v>
      </c>
      <c r="MGV24" s="1504">
        <v>26862</v>
      </c>
      <c r="MGW24"/>
      <c r="MGX24" s="1503" t="s">
        <v>1502</v>
      </c>
      <c r="MGY24" s="1503" t="s">
        <v>1503</v>
      </c>
      <c r="MGZ24" s="1503" t="s">
        <v>1267</v>
      </c>
      <c r="MHA24" s="1503" t="s">
        <v>2157</v>
      </c>
      <c r="MHB24" s="1503" t="s">
        <v>1280</v>
      </c>
      <c r="MHC24" s="1510">
        <v>41703</v>
      </c>
      <c r="MHD24" s="1504">
        <v>26862</v>
      </c>
      <c r="MHE24"/>
      <c r="MHF24" s="1503" t="s">
        <v>1502</v>
      </c>
      <c r="MHG24" s="1503" t="s">
        <v>1503</v>
      </c>
      <c r="MHH24" s="1503" t="s">
        <v>1267</v>
      </c>
      <c r="MHI24" s="1503" t="s">
        <v>2157</v>
      </c>
      <c r="MHJ24" s="1503" t="s">
        <v>1280</v>
      </c>
      <c r="MHK24" s="1510">
        <v>41703</v>
      </c>
      <c r="MHL24" s="1504">
        <v>26862</v>
      </c>
      <c r="MHM24"/>
      <c r="MHN24" s="1503" t="s">
        <v>1502</v>
      </c>
      <c r="MHO24" s="1503" t="s">
        <v>1503</v>
      </c>
      <c r="MHP24" s="1503" t="s">
        <v>1267</v>
      </c>
      <c r="MHQ24" s="1503" t="s">
        <v>2157</v>
      </c>
      <c r="MHR24" s="1503" t="s">
        <v>1280</v>
      </c>
      <c r="MHS24" s="1510">
        <v>41703</v>
      </c>
      <c r="MHT24" s="1504">
        <v>26862</v>
      </c>
      <c r="MHU24"/>
      <c r="MHV24" s="1503" t="s">
        <v>1502</v>
      </c>
      <c r="MHW24" s="1503" t="s">
        <v>1503</v>
      </c>
      <c r="MHX24" s="1503" t="s">
        <v>1267</v>
      </c>
      <c r="MHY24" s="1503" t="s">
        <v>2157</v>
      </c>
      <c r="MHZ24" s="1503" t="s">
        <v>1280</v>
      </c>
      <c r="MIA24" s="1510">
        <v>41703</v>
      </c>
      <c r="MIB24" s="1504">
        <v>26862</v>
      </c>
      <c r="MIC24"/>
      <c r="MID24" s="1503" t="s">
        <v>1502</v>
      </c>
      <c r="MIE24" s="1503" t="s">
        <v>1503</v>
      </c>
      <c r="MIF24" s="1503" t="s">
        <v>1267</v>
      </c>
      <c r="MIG24" s="1503" t="s">
        <v>2157</v>
      </c>
      <c r="MIH24" s="1503" t="s">
        <v>1280</v>
      </c>
      <c r="MII24" s="1510">
        <v>41703</v>
      </c>
      <c r="MIJ24" s="1504">
        <v>26862</v>
      </c>
      <c r="MIK24"/>
      <c r="MIL24" s="1503" t="s">
        <v>1502</v>
      </c>
      <c r="MIM24" s="1503" t="s">
        <v>1503</v>
      </c>
      <c r="MIN24" s="1503" t="s">
        <v>1267</v>
      </c>
      <c r="MIO24" s="1503" t="s">
        <v>2157</v>
      </c>
      <c r="MIP24" s="1503" t="s">
        <v>1280</v>
      </c>
      <c r="MIQ24" s="1510">
        <v>41703</v>
      </c>
      <c r="MIR24" s="1504">
        <v>26862</v>
      </c>
      <c r="MIS24"/>
      <c r="MIT24" s="1503" t="s">
        <v>1502</v>
      </c>
      <c r="MIU24" s="1503" t="s">
        <v>1503</v>
      </c>
      <c r="MIV24" s="1503" t="s">
        <v>1267</v>
      </c>
      <c r="MIW24" s="1503" t="s">
        <v>2157</v>
      </c>
      <c r="MIX24" s="1503" t="s">
        <v>1280</v>
      </c>
      <c r="MIY24" s="1510">
        <v>41703</v>
      </c>
      <c r="MIZ24" s="1504">
        <v>26862</v>
      </c>
      <c r="MJA24"/>
      <c r="MJB24" s="1503" t="s">
        <v>1502</v>
      </c>
      <c r="MJC24" s="1503" t="s">
        <v>1503</v>
      </c>
      <c r="MJD24" s="1503" t="s">
        <v>1267</v>
      </c>
      <c r="MJE24" s="1503" t="s">
        <v>2157</v>
      </c>
      <c r="MJF24" s="1503" t="s">
        <v>1280</v>
      </c>
      <c r="MJG24" s="1510">
        <v>41703</v>
      </c>
      <c r="MJH24" s="1504">
        <v>26862</v>
      </c>
      <c r="MJI24"/>
      <c r="MJJ24" s="1503" t="s">
        <v>1502</v>
      </c>
      <c r="MJK24" s="1503" t="s">
        <v>1503</v>
      </c>
      <c r="MJL24" s="1503" t="s">
        <v>1267</v>
      </c>
      <c r="MJM24" s="1503" t="s">
        <v>2157</v>
      </c>
      <c r="MJN24" s="1503" t="s">
        <v>1280</v>
      </c>
      <c r="MJO24" s="1510">
        <v>41703</v>
      </c>
      <c r="MJP24" s="1504">
        <v>26862</v>
      </c>
      <c r="MJQ24"/>
      <c r="MJR24" s="1503" t="s">
        <v>1502</v>
      </c>
      <c r="MJS24" s="1503" t="s">
        <v>1503</v>
      </c>
      <c r="MJT24" s="1503" t="s">
        <v>1267</v>
      </c>
      <c r="MJU24" s="1503" t="s">
        <v>2157</v>
      </c>
      <c r="MJV24" s="1503" t="s">
        <v>1280</v>
      </c>
      <c r="MJW24" s="1510">
        <v>41703</v>
      </c>
      <c r="MJX24" s="1504">
        <v>26862</v>
      </c>
      <c r="MJY24"/>
      <c r="MJZ24" s="1503" t="s">
        <v>1502</v>
      </c>
      <c r="MKA24" s="1503" t="s">
        <v>1503</v>
      </c>
      <c r="MKB24" s="1503" t="s">
        <v>1267</v>
      </c>
      <c r="MKC24" s="1503" t="s">
        <v>2157</v>
      </c>
      <c r="MKD24" s="1503" t="s">
        <v>1280</v>
      </c>
      <c r="MKE24" s="1510">
        <v>41703</v>
      </c>
      <c r="MKF24" s="1504">
        <v>26862</v>
      </c>
      <c r="MKG24"/>
      <c r="MKH24" s="1503" t="s">
        <v>1502</v>
      </c>
      <c r="MKI24" s="1503" t="s">
        <v>1503</v>
      </c>
      <c r="MKJ24" s="1503" t="s">
        <v>1267</v>
      </c>
      <c r="MKK24" s="1503" t="s">
        <v>2157</v>
      </c>
      <c r="MKL24" s="1503" t="s">
        <v>1280</v>
      </c>
      <c r="MKM24" s="1510">
        <v>41703</v>
      </c>
      <c r="MKN24" s="1504">
        <v>26862</v>
      </c>
      <c r="MKO24"/>
      <c r="MKP24" s="1503" t="s">
        <v>1502</v>
      </c>
      <c r="MKQ24" s="1503" t="s">
        <v>1503</v>
      </c>
      <c r="MKR24" s="1503" t="s">
        <v>1267</v>
      </c>
      <c r="MKS24" s="1503" t="s">
        <v>2157</v>
      </c>
      <c r="MKT24" s="1503" t="s">
        <v>1280</v>
      </c>
      <c r="MKU24" s="1510">
        <v>41703</v>
      </c>
      <c r="MKV24" s="1504">
        <v>26862</v>
      </c>
      <c r="MKW24"/>
      <c r="MKX24" s="1503" t="s">
        <v>1502</v>
      </c>
      <c r="MKY24" s="1503" t="s">
        <v>1503</v>
      </c>
      <c r="MKZ24" s="1503" t="s">
        <v>1267</v>
      </c>
      <c r="MLA24" s="1503" t="s">
        <v>2157</v>
      </c>
      <c r="MLB24" s="1503" t="s">
        <v>1280</v>
      </c>
      <c r="MLC24" s="1510">
        <v>41703</v>
      </c>
      <c r="MLD24" s="1504">
        <v>26862</v>
      </c>
      <c r="MLE24"/>
      <c r="MLF24" s="1503" t="s">
        <v>1502</v>
      </c>
      <c r="MLG24" s="1503" t="s">
        <v>1503</v>
      </c>
      <c r="MLH24" s="1503" t="s">
        <v>1267</v>
      </c>
      <c r="MLI24" s="1503" t="s">
        <v>2157</v>
      </c>
      <c r="MLJ24" s="1503" t="s">
        <v>1280</v>
      </c>
      <c r="MLK24" s="1510">
        <v>41703</v>
      </c>
      <c r="MLL24" s="1504">
        <v>26862</v>
      </c>
      <c r="MLM24"/>
      <c r="MLN24" s="1503" t="s">
        <v>1502</v>
      </c>
      <c r="MLO24" s="1503" t="s">
        <v>1503</v>
      </c>
      <c r="MLP24" s="1503" t="s">
        <v>1267</v>
      </c>
      <c r="MLQ24" s="1503" t="s">
        <v>2157</v>
      </c>
      <c r="MLR24" s="1503" t="s">
        <v>1280</v>
      </c>
      <c r="MLS24" s="1510">
        <v>41703</v>
      </c>
      <c r="MLT24" s="1504">
        <v>26862</v>
      </c>
      <c r="MLU24"/>
      <c r="MLV24" s="1503" t="s">
        <v>1502</v>
      </c>
      <c r="MLW24" s="1503" t="s">
        <v>1503</v>
      </c>
      <c r="MLX24" s="1503" t="s">
        <v>1267</v>
      </c>
      <c r="MLY24" s="1503" t="s">
        <v>2157</v>
      </c>
      <c r="MLZ24" s="1503" t="s">
        <v>1280</v>
      </c>
      <c r="MMA24" s="1510">
        <v>41703</v>
      </c>
      <c r="MMB24" s="1504">
        <v>26862</v>
      </c>
      <c r="MMC24"/>
      <c r="MMD24" s="1503" t="s">
        <v>1502</v>
      </c>
      <c r="MME24" s="1503" t="s">
        <v>1503</v>
      </c>
      <c r="MMF24" s="1503" t="s">
        <v>1267</v>
      </c>
      <c r="MMG24" s="1503" t="s">
        <v>2157</v>
      </c>
      <c r="MMH24" s="1503" t="s">
        <v>1280</v>
      </c>
      <c r="MMI24" s="1510">
        <v>41703</v>
      </c>
      <c r="MMJ24" s="1504">
        <v>26862</v>
      </c>
      <c r="MMK24"/>
      <c r="MML24" s="1503" t="s">
        <v>1502</v>
      </c>
      <c r="MMM24" s="1503" t="s">
        <v>1503</v>
      </c>
      <c r="MMN24" s="1503" t="s">
        <v>1267</v>
      </c>
      <c r="MMO24" s="1503" t="s">
        <v>2157</v>
      </c>
      <c r="MMP24" s="1503" t="s">
        <v>1280</v>
      </c>
      <c r="MMQ24" s="1510">
        <v>41703</v>
      </c>
      <c r="MMR24" s="1504">
        <v>26862</v>
      </c>
      <c r="MMS24"/>
      <c r="MMT24" s="1503" t="s">
        <v>1502</v>
      </c>
      <c r="MMU24" s="1503" t="s">
        <v>1503</v>
      </c>
      <c r="MMV24" s="1503" t="s">
        <v>1267</v>
      </c>
      <c r="MMW24" s="1503" t="s">
        <v>2157</v>
      </c>
      <c r="MMX24" s="1503" t="s">
        <v>1280</v>
      </c>
      <c r="MMY24" s="1510">
        <v>41703</v>
      </c>
      <c r="MMZ24" s="1504">
        <v>26862</v>
      </c>
      <c r="MNA24"/>
      <c r="MNB24" s="1503" t="s">
        <v>1502</v>
      </c>
      <c r="MNC24" s="1503" t="s">
        <v>1503</v>
      </c>
      <c r="MND24" s="1503" t="s">
        <v>1267</v>
      </c>
      <c r="MNE24" s="1503" t="s">
        <v>2157</v>
      </c>
      <c r="MNF24" s="1503" t="s">
        <v>1280</v>
      </c>
      <c r="MNG24" s="1510">
        <v>41703</v>
      </c>
      <c r="MNH24" s="1504">
        <v>26862</v>
      </c>
      <c r="MNI24"/>
      <c r="MNJ24" s="1503" t="s">
        <v>1502</v>
      </c>
      <c r="MNK24" s="1503" t="s">
        <v>1503</v>
      </c>
      <c r="MNL24" s="1503" t="s">
        <v>1267</v>
      </c>
      <c r="MNM24" s="1503" t="s">
        <v>2157</v>
      </c>
      <c r="MNN24" s="1503" t="s">
        <v>1280</v>
      </c>
      <c r="MNO24" s="1510">
        <v>41703</v>
      </c>
      <c r="MNP24" s="1504">
        <v>26862</v>
      </c>
      <c r="MNQ24"/>
      <c r="MNR24" s="1503" t="s">
        <v>1502</v>
      </c>
      <c r="MNS24" s="1503" t="s">
        <v>1503</v>
      </c>
      <c r="MNT24" s="1503" t="s">
        <v>1267</v>
      </c>
      <c r="MNU24" s="1503" t="s">
        <v>2157</v>
      </c>
      <c r="MNV24" s="1503" t="s">
        <v>1280</v>
      </c>
      <c r="MNW24" s="1510">
        <v>41703</v>
      </c>
      <c r="MNX24" s="1504">
        <v>26862</v>
      </c>
      <c r="MNY24"/>
      <c r="MNZ24" s="1503" t="s">
        <v>1502</v>
      </c>
      <c r="MOA24" s="1503" t="s">
        <v>1503</v>
      </c>
      <c r="MOB24" s="1503" t="s">
        <v>1267</v>
      </c>
      <c r="MOC24" s="1503" t="s">
        <v>2157</v>
      </c>
      <c r="MOD24" s="1503" t="s">
        <v>1280</v>
      </c>
      <c r="MOE24" s="1510">
        <v>41703</v>
      </c>
      <c r="MOF24" s="1504">
        <v>26862</v>
      </c>
      <c r="MOG24"/>
      <c r="MOH24" s="1503" t="s">
        <v>1502</v>
      </c>
      <c r="MOI24" s="1503" t="s">
        <v>1503</v>
      </c>
      <c r="MOJ24" s="1503" t="s">
        <v>1267</v>
      </c>
      <c r="MOK24" s="1503" t="s">
        <v>2157</v>
      </c>
      <c r="MOL24" s="1503" t="s">
        <v>1280</v>
      </c>
      <c r="MOM24" s="1510">
        <v>41703</v>
      </c>
      <c r="MON24" s="1504">
        <v>26862</v>
      </c>
      <c r="MOO24"/>
      <c r="MOP24" s="1503" t="s">
        <v>1502</v>
      </c>
      <c r="MOQ24" s="1503" t="s">
        <v>1503</v>
      </c>
      <c r="MOR24" s="1503" t="s">
        <v>1267</v>
      </c>
      <c r="MOS24" s="1503" t="s">
        <v>2157</v>
      </c>
      <c r="MOT24" s="1503" t="s">
        <v>1280</v>
      </c>
      <c r="MOU24" s="1510">
        <v>41703</v>
      </c>
      <c r="MOV24" s="1504">
        <v>26862</v>
      </c>
      <c r="MOW24"/>
      <c r="MOX24" s="1503" t="s">
        <v>1502</v>
      </c>
      <c r="MOY24" s="1503" t="s">
        <v>1503</v>
      </c>
      <c r="MOZ24" s="1503" t="s">
        <v>1267</v>
      </c>
      <c r="MPA24" s="1503" t="s">
        <v>2157</v>
      </c>
      <c r="MPB24" s="1503" t="s">
        <v>1280</v>
      </c>
      <c r="MPC24" s="1510">
        <v>41703</v>
      </c>
      <c r="MPD24" s="1504">
        <v>26862</v>
      </c>
      <c r="MPE24"/>
      <c r="MPF24" s="1503" t="s">
        <v>1502</v>
      </c>
      <c r="MPG24" s="1503" t="s">
        <v>1503</v>
      </c>
      <c r="MPH24" s="1503" t="s">
        <v>1267</v>
      </c>
      <c r="MPI24" s="1503" t="s">
        <v>2157</v>
      </c>
      <c r="MPJ24" s="1503" t="s">
        <v>1280</v>
      </c>
      <c r="MPK24" s="1510">
        <v>41703</v>
      </c>
      <c r="MPL24" s="1504">
        <v>26862</v>
      </c>
      <c r="MPM24"/>
      <c r="MPN24" s="1503" t="s">
        <v>1502</v>
      </c>
      <c r="MPO24" s="1503" t="s">
        <v>1503</v>
      </c>
      <c r="MPP24" s="1503" t="s">
        <v>1267</v>
      </c>
      <c r="MPQ24" s="1503" t="s">
        <v>2157</v>
      </c>
      <c r="MPR24" s="1503" t="s">
        <v>1280</v>
      </c>
      <c r="MPS24" s="1510">
        <v>41703</v>
      </c>
      <c r="MPT24" s="1504">
        <v>26862</v>
      </c>
      <c r="MPU24"/>
      <c r="MPV24" s="1503" t="s">
        <v>1502</v>
      </c>
      <c r="MPW24" s="1503" t="s">
        <v>1503</v>
      </c>
      <c r="MPX24" s="1503" t="s">
        <v>1267</v>
      </c>
      <c r="MPY24" s="1503" t="s">
        <v>2157</v>
      </c>
      <c r="MPZ24" s="1503" t="s">
        <v>1280</v>
      </c>
      <c r="MQA24" s="1510">
        <v>41703</v>
      </c>
      <c r="MQB24" s="1504">
        <v>26862</v>
      </c>
      <c r="MQC24"/>
      <c r="MQD24" s="1503" t="s">
        <v>1502</v>
      </c>
      <c r="MQE24" s="1503" t="s">
        <v>1503</v>
      </c>
      <c r="MQF24" s="1503" t="s">
        <v>1267</v>
      </c>
      <c r="MQG24" s="1503" t="s">
        <v>2157</v>
      </c>
      <c r="MQH24" s="1503" t="s">
        <v>1280</v>
      </c>
      <c r="MQI24" s="1510">
        <v>41703</v>
      </c>
      <c r="MQJ24" s="1504">
        <v>26862</v>
      </c>
      <c r="MQK24"/>
      <c r="MQL24" s="1503" t="s">
        <v>1502</v>
      </c>
      <c r="MQM24" s="1503" t="s">
        <v>1503</v>
      </c>
      <c r="MQN24" s="1503" t="s">
        <v>1267</v>
      </c>
      <c r="MQO24" s="1503" t="s">
        <v>2157</v>
      </c>
      <c r="MQP24" s="1503" t="s">
        <v>1280</v>
      </c>
      <c r="MQQ24" s="1510">
        <v>41703</v>
      </c>
      <c r="MQR24" s="1504">
        <v>26862</v>
      </c>
      <c r="MQS24"/>
      <c r="MQT24" s="1503" t="s">
        <v>1502</v>
      </c>
      <c r="MQU24" s="1503" t="s">
        <v>1503</v>
      </c>
      <c r="MQV24" s="1503" t="s">
        <v>1267</v>
      </c>
      <c r="MQW24" s="1503" t="s">
        <v>2157</v>
      </c>
      <c r="MQX24" s="1503" t="s">
        <v>1280</v>
      </c>
      <c r="MQY24" s="1510">
        <v>41703</v>
      </c>
      <c r="MQZ24" s="1504">
        <v>26862</v>
      </c>
      <c r="MRA24"/>
      <c r="MRB24" s="1503" t="s">
        <v>1502</v>
      </c>
      <c r="MRC24" s="1503" t="s">
        <v>1503</v>
      </c>
      <c r="MRD24" s="1503" t="s">
        <v>1267</v>
      </c>
      <c r="MRE24" s="1503" t="s">
        <v>2157</v>
      </c>
      <c r="MRF24" s="1503" t="s">
        <v>1280</v>
      </c>
      <c r="MRG24" s="1510">
        <v>41703</v>
      </c>
      <c r="MRH24" s="1504">
        <v>26862</v>
      </c>
      <c r="MRI24"/>
      <c r="MRJ24" s="1503" t="s">
        <v>1502</v>
      </c>
      <c r="MRK24" s="1503" t="s">
        <v>1503</v>
      </c>
      <c r="MRL24" s="1503" t="s">
        <v>1267</v>
      </c>
      <c r="MRM24" s="1503" t="s">
        <v>2157</v>
      </c>
      <c r="MRN24" s="1503" t="s">
        <v>1280</v>
      </c>
      <c r="MRO24" s="1510">
        <v>41703</v>
      </c>
      <c r="MRP24" s="1504">
        <v>26862</v>
      </c>
      <c r="MRQ24"/>
      <c r="MRR24" s="1503" t="s">
        <v>1502</v>
      </c>
      <c r="MRS24" s="1503" t="s">
        <v>1503</v>
      </c>
      <c r="MRT24" s="1503" t="s">
        <v>1267</v>
      </c>
      <c r="MRU24" s="1503" t="s">
        <v>2157</v>
      </c>
      <c r="MRV24" s="1503" t="s">
        <v>1280</v>
      </c>
      <c r="MRW24" s="1510">
        <v>41703</v>
      </c>
      <c r="MRX24" s="1504">
        <v>26862</v>
      </c>
      <c r="MRY24"/>
      <c r="MRZ24" s="1503" t="s">
        <v>1502</v>
      </c>
      <c r="MSA24" s="1503" t="s">
        <v>1503</v>
      </c>
      <c r="MSB24" s="1503" t="s">
        <v>1267</v>
      </c>
      <c r="MSC24" s="1503" t="s">
        <v>2157</v>
      </c>
      <c r="MSD24" s="1503" t="s">
        <v>1280</v>
      </c>
      <c r="MSE24" s="1510">
        <v>41703</v>
      </c>
      <c r="MSF24" s="1504">
        <v>26862</v>
      </c>
      <c r="MSG24"/>
      <c r="MSH24" s="1503" t="s">
        <v>1502</v>
      </c>
      <c r="MSI24" s="1503" t="s">
        <v>1503</v>
      </c>
      <c r="MSJ24" s="1503" t="s">
        <v>1267</v>
      </c>
      <c r="MSK24" s="1503" t="s">
        <v>2157</v>
      </c>
      <c r="MSL24" s="1503" t="s">
        <v>1280</v>
      </c>
      <c r="MSM24" s="1510">
        <v>41703</v>
      </c>
      <c r="MSN24" s="1504">
        <v>26862</v>
      </c>
      <c r="MSO24"/>
      <c r="MSP24" s="1503" t="s">
        <v>1502</v>
      </c>
      <c r="MSQ24" s="1503" t="s">
        <v>1503</v>
      </c>
      <c r="MSR24" s="1503" t="s">
        <v>1267</v>
      </c>
      <c r="MSS24" s="1503" t="s">
        <v>2157</v>
      </c>
      <c r="MST24" s="1503" t="s">
        <v>1280</v>
      </c>
      <c r="MSU24" s="1510">
        <v>41703</v>
      </c>
      <c r="MSV24" s="1504">
        <v>26862</v>
      </c>
      <c r="MSW24"/>
      <c r="MSX24" s="1503" t="s">
        <v>1502</v>
      </c>
      <c r="MSY24" s="1503" t="s">
        <v>1503</v>
      </c>
      <c r="MSZ24" s="1503" t="s">
        <v>1267</v>
      </c>
      <c r="MTA24" s="1503" t="s">
        <v>2157</v>
      </c>
      <c r="MTB24" s="1503" t="s">
        <v>1280</v>
      </c>
      <c r="MTC24" s="1510">
        <v>41703</v>
      </c>
      <c r="MTD24" s="1504">
        <v>26862</v>
      </c>
      <c r="MTE24"/>
      <c r="MTF24" s="1503" t="s">
        <v>1502</v>
      </c>
      <c r="MTG24" s="1503" t="s">
        <v>1503</v>
      </c>
      <c r="MTH24" s="1503" t="s">
        <v>1267</v>
      </c>
      <c r="MTI24" s="1503" t="s">
        <v>2157</v>
      </c>
      <c r="MTJ24" s="1503" t="s">
        <v>1280</v>
      </c>
      <c r="MTK24" s="1510">
        <v>41703</v>
      </c>
      <c r="MTL24" s="1504">
        <v>26862</v>
      </c>
      <c r="MTM24"/>
      <c r="MTN24" s="1503" t="s">
        <v>1502</v>
      </c>
      <c r="MTO24" s="1503" t="s">
        <v>1503</v>
      </c>
      <c r="MTP24" s="1503" t="s">
        <v>1267</v>
      </c>
      <c r="MTQ24" s="1503" t="s">
        <v>2157</v>
      </c>
      <c r="MTR24" s="1503" t="s">
        <v>1280</v>
      </c>
      <c r="MTS24" s="1510">
        <v>41703</v>
      </c>
      <c r="MTT24" s="1504">
        <v>26862</v>
      </c>
      <c r="MTU24"/>
      <c r="MTV24" s="1503" t="s">
        <v>1502</v>
      </c>
      <c r="MTW24" s="1503" t="s">
        <v>1503</v>
      </c>
      <c r="MTX24" s="1503" t="s">
        <v>1267</v>
      </c>
      <c r="MTY24" s="1503" t="s">
        <v>2157</v>
      </c>
      <c r="MTZ24" s="1503" t="s">
        <v>1280</v>
      </c>
      <c r="MUA24" s="1510">
        <v>41703</v>
      </c>
      <c r="MUB24" s="1504">
        <v>26862</v>
      </c>
      <c r="MUC24"/>
      <c r="MUD24" s="1503" t="s">
        <v>1502</v>
      </c>
      <c r="MUE24" s="1503" t="s">
        <v>1503</v>
      </c>
      <c r="MUF24" s="1503" t="s">
        <v>1267</v>
      </c>
      <c r="MUG24" s="1503" t="s">
        <v>2157</v>
      </c>
      <c r="MUH24" s="1503" t="s">
        <v>1280</v>
      </c>
      <c r="MUI24" s="1510">
        <v>41703</v>
      </c>
      <c r="MUJ24" s="1504">
        <v>26862</v>
      </c>
      <c r="MUK24"/>
      <c r="MUL24" s="1503" t="s">
        <v>1502</v>
      </c>
      <c r="MUM24" s="1503" t="s">
        <v>1503</v>
      </c>
      <c r="MUN24" s="1503" t="s">
        <v>1267</v>
      </c>
      <c r="MUO24" s="1503" t="s">
        <v>2157</v>
      </c>
      <c r="MUP24" s="1503" t="s">
        <v>1280</v>
      </c>
      <c r="MUQ24" s="1510">
        <v>41703</v>
      </c>
      <c r="MUR24" s="1504">
        <v>26862</v>
      </c>
      <c r="MUS24"/>
      <c r="MUT24" s="1503" t="s">
        <v>1502</v>
      </c>
      <c r="MUU24" s="1503" t="s">
        <v>1503</v>
      </c>
      <c r="MUV24" s="1503" t="s">
        <v>1267</v>
      </c>
      <c r="MUW24" s="1503" t="s">
        <v>2157</v>
      </c>
      <c r="MUX24" s="1503" t="s">
        <v>1280</v>
      </c>
      <c r="MUY24" s="1510">
        <v>41703</v>
      </c>
      <c r="MUZ24" s="1504">
        <v>26862</v>
      </c>
      <c r="MVA24"/>
      <c r="MVB24" s="1503" t="s">
        <v>1502</v>
      </c>
      <c r="MVC24" s="1503" t="s">
        <v>1503</v>
      </c>
      <c r="MVD24" s="1503" t="s">
        <v>1267</v>
      </c>
      <c r="MVE24" s="1503" t="s">
        <v>2157</v>
      </c>
      <c r="MVF24" s="1503" t="s">
        <v>1280</v>
      </c>
      <c r="MVG24" s="1510">
        <v>41703</v>
      </c>
      <c r="MVH24" s="1504">
        <v>26862</v>
      </c>
      <c r="MVI24"/>
      <c r="MVJ24" s="1503" t="s">
        <v>1502</v>
      </c>
      <c r="MVK24" s="1503" t="s">
        <v>1503</v>
      </c>
      <c r="MVL24" s="1503" t="s">
        <v>1267</v>
      </c>
      <c r="MVM24" s="1503" t="s">
        <v>2157</v>
      </c>
      <c r="MVN24" s="1503" t="s">
        <v>1280</v>
      </c>
      <c r="MVO24" s="1510">
        <v>41703</v>
      </c>
      <c r="MVP24" s="1504">
        <v>26862</v>
      </c>
      <c r="MVQ24"/>
      <c r="MVR24" s="1503" t="s">
        <v>1502</v>
      </c>
      <c r="MVS24" s="1503" t="s">
        <v>1503</v>
      </c>
      <c r="MVT24" s="1503" t="s">
        <v>1267</v>
      </c>
      <c r="MVU24" s="1503" t="s">
        <v>2157</v>
      </c>
      <c r="MVV24" s="1503" t="s">
        <v>1280</v>
      </c>
      <c r="MVW24" s="1510">
        <v>41703</v>
      </c>
      <c r="MVX24" s="1504">
        <v>26862</v>
      </c>
      <c r="MVY24"/>
      <c r="MVZ24" s="1503" t="s">
        <v>1502</v>
      </c>
      <c r="MWA24" s="1503" t="s">
        <v>1503</v>
      </c>
      <c r="MWB24" s="1503" t="s">
        <v>1267</v>
      </c>
      <c r="MWC24" s="1503" t="s">
        <v>2157</v>
      </c>
      <c r="MWD24" s="1503" t="s">
        <v>1280</v>
      </c>
      <c r="MWE24" s="1510">
        <v>41703</v>
      </c>
      <c r="MWF24" s="1504">
        <v>26862</v>
      </c>
      <c r="MWG24"/>
      <c r="MWH24" s="1503" t="s">
        <v>1502</v>
      </c>
      <c r="MWI24" s="1503" t="s">
        <v>1503</v>
      </c>
      <c r="MWJ24" s="1503" t="s">
        <v>1267</v>
      </c>
      <c r="MWK24" s="1503" t="s">
        <v>2157</v>
      </c>
      <c r="MWL24" s="1503" t="s">
        <v>1280</v>
      </c>
      <c r="MWM24" s="1510">
        <v>41703</v>
      </c>
      <c r="MWN24" s="1504">
        <v>26862</v>
      </c>
      <c r="MWO24"/>
      <c r="MWP24" s="1503" t="s">
        <v>1502</v>
      </c>
      <c r="MWQ24" s="1503" t="s">
        <v>1503</v>
      </c>
      <c r="MWR24" s="1503" t="s">
        <v>1267</v>
      </c>
      <c r="MWS24" s="1503" t="s">
        <v>2157</v>
      </c>
      <c r="MWT24" s="1503" t="s">
        <v>1280</v>
      </c>
      <c r="MWU24" s="1510">
        <v>41703</v>
      </c>
      <c r="MWV24" s="1504">
        <v>26862</v>
      </c>
      <c r="MWW24"/>
      <c r="MWX24" s="1503" t="s">
        <v>1502</v>
      </c>
      <c r="MWY24" s="1503" t="s">
        <v>1503</v>
      </c>
      <c r="MWZ24" s="1503" t="s">
        <v>1267</v>
      </c>
      <c r="MXA24" s="1503" t="s">
        <v>2157</v>
      </c>
      <c r="MXB24" s="1503" t="s">
        <v>1280</v>
      </c>
      <c r="MXC24" s="1510">
        <v>41703</v>
      </c>
      <c r="MXD24" s="1504">
        <v>26862</v>
      </c>
      <c r="MXE24"/>
      <c r="MXF24" s="1503" t="s">
        <v>1502</v>
      </c>
      <c r="MXG24" s="1503" t="s">
        <v>1503</v>
      </c>
      <c r="MXH24" s="1503" t="s">
        <v>1267</v>
      </c>
      <c r="MXI24" s="1503" t="s">
        <v>2157</v>
      </c>
      <c r="MXJ24" s="1503" t="s">
        <v>1280</v>
      </c>
      <c r="MXK24" s="1510">
        <v>41703</v>
      </c>
      <c r="MXL24" s="1504">
        <v>26862</v>
      </c>
      <c r="MXM24"/>
      <c r="MXN24" s="1503" t="s">
        <v>1502</v>
      </c>
      <c r="MXO24" s="1503" t="s">
        <v>1503</v>
      </c>
      <c r="MXP24" s="1503" t="s">
        <v>1267</v>
      </c>
      <c r="MXQ24" s="1503" t="s">
        <v>2157</v>
      </c>
      <c r="MXR24" s="1503" t="s">
        <v>1280</v>
      </c>
      <c r="MXS24" s="1510">
        <v>41703</v>
      </c>
      <c r="MXT24" s="1504">
        <v>26862</v>
      </c>
      <c r="MXU24"/>
      <c r="MXV24" s="1503" t="s">
        <v>1502</v>
      </c>
      <c r="MXW24" s="1503" t="s">
        <v>1503</v>
      </c>
      <c r="MXX24" s="1503" t="s">
        <v>1267</v>
      </c>
      <c r="MXY24" s="1503" t="s">
        <v>2157</v>
      </c>
      <c r="MXZ24" s="1503" t="s">
        <v>1280</v>
      </c>
      <c r="MYA24" s="1510">
        <v>41703</v>
      </c>
      <c r="MYB24" s="1504">
        <v>26862</v>
      </c>
      <c r="MYC24"/>
      <c r="MYD24" s="1503" t="s">
        <v>1502</v>
      </c>
      <c r="MYE24" s="1503" t="s">
        <v>1503</v>
      </c>
      <c r="MYF24" s="1503" t="s">
        <v>1267</v>
      </c>
      <c r="MYG24" s="1503" t="s">
        <v>2157</v>
      </c>
      <c r="MYH24" s="1503" t="s">
        <v>1280</v>
      </c>
      <c r="MYI24" s="1510">
        <v>41703</v>
      </c>
      <c r="MYJ24" s="1504">
        <v>26862</v>
      </c>
      <c r="MYK24"/>
      <c r="MYL24" s="1503" t="s">
        <v>1502</v>
      </c>
      <c r="MYM24" s="1503" t="s">
        <v>1503</v>
      </c>
      <c r="MYN24" s="1503" t="s">
        <v>1267</v>
      </c>
      <c r="MYO24" s="1503" t="s">
        <v>2157</v>
      </c>
      <c r="MYP24" s="1503" t="s">
        <v>1280</v>
      </c>
      <c r="MYQ24" s="1510">
        <v>41703</v>
      </c>
      <c r="MYR24" s="1504">
        <v>26862</v>
      </c>
      <c r="MYS24"/>
      <c r="MYT24" s="1503" t="s">
        <v>1502</v>
      </c>
      <c r="MYU24" s="1503" t="s">
        <v>1503</v>
      </c>
      <c r="MYV24" s="1503" t="s">
        <v>1267</v>
      </c>
      <c r="MYW24" s="1503" t="s">
        <v>2157</v>
      </c>
      <c r="MYX24" s="1503" t="s">
        <v>1280</v>
      </c>
      <c r="MYY24" s="1510">
        <v>41703</v>
      </c>
      <c r="MYZ24" s="1504">
        <v>26862</v>
      </c>
      <c r="MZA24"/>
      <c r="MZB24" s="1503" t="s">
        <v>1502</v>
      </c>
      <c r="MZC24" s="1503" t="s">
        <v>1503</v>
      </c>
      <c r="MZD24" s="1503" t="s">
        <v>1267</v>
      </c>
      <c r="MZE24" s="1503" t="s">
        <v>2157</v>
      </c>
      <c r="MZF24" s="1503" t="s">
        <v>1280</v>
      </c>
      <c r="MZG24" s="1510">
        <v>41703</v>
      </c>
      <c r="MZH24" s="1504">
        <v>26862</v>
      </c>
      <c r="MZI24"/>
      <c r="MZJ24" s="1503" t="s">
        <v>1502</v>
      </c>
      <c r="MZK24" s="1503" t="s">
        <v>1503</v>
      </c>
      <c r="MZL24" s="1503" t="s">
        <v>1267</v>
      </c>
      <c r="MZM24" s="1503" t="s">
        <v>2157</v>
      </c>
      <c r="MZN24" s="1503" t="s">
        <v>1280</v>
      </c>
      <c r="MZO24" s="1510">
        <v>41703</v>
      </c>
      <c r="MZP24" s="1504">
        <v>26862</v>
      </c>
      <c r="MZQ24"/>
      <c r="MZR24" s="1503" t="s">
        <v>1502</v>
      </c>
      <c r="MZS24" s="1503" t="s">
        <v>1503</v>
      </c>
      <c r="MZT24" s="1503" t="s">
        <v>1267</v>
      </c>
      <c r="MZU24" s="1503" t="s">
        <v>2157</v>
      </c>
      <c r="MZV24" s="1503" t="s">
        <v>1280</v>
      </c>
      <c r="MZW24" s="1510">
        <v>41703</v>
      </c>
      <c r="MZX24" s="1504">
        <v>26862</v>
      </c>
      <c r="MZY24"/>
      <c r="MZZ24" s="1503" t="s">
        <v>1502</v>
      </c>
      <c r="NAA24" s="1503" t="s">
        <v>1503</v>
      </c>
      <c r="NAB24" s="1503" t="s">
        <v>1267</v>
      </c>
      <c r="NAC24" s="1503" t="s">
        <v>2157</v>
      </c>
      <c r="NAD24" s="1503" t="s">
        <v>1280</v>
      </c>
      <c r="NAE24" s="1510">
        <v>41703</v>
      </c>
      <c r="NAF24" s="1504">
        <v>26862</v>
      </c>
      <c r="NAG24"/>
      <c r="NAH24" s="1503" t="s">
        <v>1502</v>
      </c>
      <c r="NAI24" s="1503" t="s">
        <v>1503</v>
      </c>
      <c r="NAJ24" s="1503" t="s">
        <v>1267</v>
      </c>
      <c r="NAK24" s="1503" t="s">
        <v>2157</v>
      </c>
      <c r="NAL24" s="1503" t="s">
        <v>1280</v>
      </c>
      <c r="NAM24" s="1510">
        <v>41703</v>
      </c>
      <c r="NAN24" s="1504">
        <v>26862</v>
      </c>
      <c r="NAO24"/>
      <c r="NAP24" s="1503" t="s">
        <v>1502</v>
      </c>
      <c r="NAQ24" s="1503" t="s">
        <v>1503</v>
      </c>
      <c r="NAR24" s="1503" t="s">
        <v>1267</v>
      </c>
      <c r="NAS24" s="1503" t="s">
        <v>2157</v>
      </c>
      <c r="NAT24" s="1503" t="s">
        <v>1280</v>
      </c>
      <c r="NAU24" s="1510">
        <v>41703</v>
      </c>
      <c r="NAV24" s="1504">
        <v>26862</v>
      </c>
      <c r="NAW24"/>
      <c r="NAX24" s="1503" t="s">
        <v>1502</v>
      </c>
      <c r="NAY24" s="1503" t="s">
        <v>1503</v>
      </c>
      <c r="NAZ24" s="1503" t="s">
        <v>1267</v>
      </c>
      <c r="NBA24" s="1503" t="s">
        <v>2157</v>
      </c>
      <c r="NBB24" s="1503" t="s">
        <v>1280</v>
      </c>
      <c r="NBC24" s="1510">
        <v>41703</v>
      </c>
      <c r="NBD24" s="1504">
        <v>26862</v>
      </c>
      <c r="NBE24"/>
      <c r="NBF24" s="1503" t="s">
        <v>1502</v>
      </c>
      <c r="NBG24" s="1503" t="s">
        <v>1503</v>
      </c>
      <c r="NBH24" s="1503" t="s">
        <v>1267</v>
      </c>
      <c r="NBI24" s="1503" t="s">
        <v>2157</v>
      </c>
      <c r="NBJ24" s="1503" t="s">
        <v>1280</v>
      </c>
      <c r="NBK24" s="1510">
        <v>41703</v>
      </c>
      <c r="NBL24" s="1504">
        <v>26862</v>
      </c>
      <c r="NBM24"/>
      <c r="NBN24" s="1503" t="s">
        <v>1502</v>
      </c>
      <c r="NBO24" s="1503" t="s">
        <v>1503</v>
      </c>
      <c r="NBP24" s="1503" t="s">
        <v>1267</v>
      </c>
      <c r="NBQ24" s="1503" t="s">
        <v>2157</v>
      </c>
      <c r="NBR24" s="1503" t="s">
        <v>1280</v>
      </c>
      <c r="NBS24" s="1510">
        <v>41703</v>
      </c>
      <c r="NBT24" s="1504">
        <v>26862</v>
      </c>
      <c r="NBU24"/>
      <c r="NBV24" s="1503" t="s">
        <v>1502</v>
      </c>
      <c r="NBW24" s="1503" t="s">
        <v>1503</v>
      </c>
      <c r="NBX24" s="1503" t="s">
        <v>1267</v>
      </c>
      <c r="NBY24" s="1503" t="s">
        <v>2157</v>
      </c>
      <c r="NBZ24" s="1503" t="s">
        <v>1280</v>
      </c>
      <c r="NCA24" s="1510">
        <v>41703</v>
      </c>
      <c r="NCB24" s="1504">
        <v>26862</v>
      </c>
      <c r="NCC24"/>
      <c r="NCD24" s="1503" t="s">
        <v>1502</v>
      </c>
      <c r="NCE24" s="1503" t="s">
        <v>1503</v>
      </c>
      <c r="NCF24" s="1503" t="s">
        <v>1267</v>
      </c>
      <c r="NCG24" s="1503" t="s">
        <v>2157</v>
      </c>
      <c r="NCH24" s="1503" t="s">
        <v>1280</v>
      </c>
      <c r="NCI24" s="1510">
        <v>41703</v>
      </c>
      <c r="NCJ24" s="1504">
        <v>26862</v>
      </c>
      <c r="NCK24"/>
      <c r="NCL24" s="1503" t="s">
        <v>1502</v>
      </c>
      <c r="NCM24" s="1503" t="s">
        <v>1503</v>
      </c>
      <c r="NCN24" s="1503" t="s">
        <v>1267</v>
      </c>
      <c r="NCO24" s="1503" t="s">
        <v>2157</v>
      </c>
      <c r="NCP24" s="1503" t="s">
        <v>1280</v>
      </c>
      <c r="NCQ24" s="1510">
        <v>41703</v>
      </c>
      <c r="NCR24" s="1504">
        <v>26862</v>
      </c>
      <c r="NCS24"/>
      <c r="NCT24" s="1503" t="s">
        <v>1502</v>
      </c>
      <c r="NCU24" s="1503" t="s">
        <v>1503</v>
      </c>
      <c r="NCV24" s="1503" t="s">
        <v>1267</v>
      </c>
      <c r="NCW24" s="1503" t="s">
        <v>2157</v>
      </c>
      <c r="NCX24" s="1503" t="s">
        <v>1280</v>
      </c>
      <c r="NCY24" s="1510">
        <v>41703</v>
      </c>
      <c r="NCZ24" s="1504">
        <v>26862</v>
      </c>
      <c r="NDA24"/>
      <c r="NDB24" s="1503" t="s">
        <v>1502</v>
      </c>
      <c r="NDC24" s="1503" t="s">
        <v>1503</v>
      </c>
      <c r="NDD24" s="1503" t="s">
        <v>1267</v>
      </c>
      <c r="NDE24" s="1503" t="s">
        <v>2157</v>
      </c>
      <c r="NDF24" s="1503" t="s">
        <v>1280</v>
      </c>
      <c r="NDG24" s="1510">
        <v>41703</v>
      </c>
      <c r="NDH24" s="1504">
        <v>26862</v>
      </c>
      <c r="NDI24"/>
      <c r="NDJ24" s="1503" t="s">
        <v>1502</v>
      </c>
      <c r="NDK24" s="1503" t="s">
        <v>1503</v>
      </c>
      <c r="NDL24" s="1503" t="s">
        <v>1267</v>
      </c>
      <c r="NDM24" s="1503" t="s">
        <v>2157</v>
      </c>
      <c r="NDN24" s="1503" t="s">
        <v>1280</v>
      </c>
      <c r="NDO24" s="1510">
        <v>41703</v>
      </c>
      <c r="NDP24" s="1504">
        <v>26862</v>
      </c>
      <c r="NDQ24"/>
      <c r="NDR24" s="1503" t="s">
        <v>1502</v>
      </c>
      <c r="NDS24" s="1503" t="s">
        <v>1503</v>
      </c>
      <c r="NDT24" s="1503" t="s">
        <v>1267</v>
      </c>
      <c r="NDU24" s="1503" t="s">
        <v>2157</v>
      </c>
      <c r="NDV24" s="1503" t="s">
        <v>1280</v>
      </c>
      <c r="NDW24" s="1510">
        <v>41703</v>
      </c>
      <c r="NDX24" s="1504">
        <v>26862</v>
      </c>
      <c r="NDY24"/>
      <c r="NDZ24" s="1503" t="s">
        <v>1502</v>
      </c>
      <c r="NEA24" s="1503" t="s">
        <v>1503</v>
      </c>
      <c r="NEB24" s="1503" t="s">
        <v>1267</v>
      </c>
      <c r="NEC24" s="1503" t="s">
        <v>2157</v>
      </c>
      <c r="NED24" s="1503" t="s">
        <v>1280</v>
      </c>
      <c r="NEE24" s="1510">
        <v>41703</v>
      </c>
      <c r="NEF24" s="1504">
        <v>26862</v>
      </c>
      <c r="NEG24"/>
      <c r="NEH24" s="1503" t="s">
        <v>1502</v>
      </c>
      <c r="NEI24" s="1503" t="s">
        <v>1503</v>
      </c>
      <c r="NEJ24" s="1503" t="s">
        <v>1267</v>
      </c>
      <c r="NEK24" s="1503" t="s">
        <v>2157</v>
      </c>
      <c r="NEL24" s="1503" t="s">
        <v>1280</v>
      </c>
      <c r="NEM24" s="1510">
        <v>41703</v>
      </c>
      <c r="NEN24" s="1504">
        <v>26862</v>
      </c>
      <c r="NEO24"/>
      <c r="NEP24" s="1503" t="s">
        <v>1502</v>
      </c>
      <c r="NEQ24" s="1503" t="s">
        <v>1503</v>
      </c>
      <c r="NER24" s="1503" t="s">
        <v>1267</v>
      </c>
      <c r="NES24" s="1503" t="s">
        <v>2157</v>
      </c>
      <c r="NET24" s="1503" t="s">
        <v>1280</v>
      </c>
      <c r="NEU24" s="1510">
        <v>41703</v>
      </c>
      <c r="NEV24" s="1504">
        <v>26862</v>
      </c>
      <c r="NEW24"/>
      <c r="NEX24" s="1503" t="s">
        <v>1502</v>
      </c>
      <c r="NEY24" s="1503" t="s">
        <v>1503</v>
      </c>
      <c r="NEZ24" s="1503" t="s">
        <v>1267</v>
      </c>
      <c r="NFA24" s="1503" t="s">
        <v>2157</v>
      </c>
      <c r="NFB24" s="1503" t="s">
        <v>1280</v>
      </c>
      <c r="NFC24" s="1510">
        <v>41703</v>
      </c>
      <c r="NFD24" s="1504">
        <v>26862</v>
      </c>
      <c r="NFE24"/>
      <c r="NFF24" s="1503" t="s">
        <v>1502</v>
      </c>
      <c r="NFG24" s="1503" t="s">
        <v>1503</v>
      </c>
      <c r="NFH24" s="1503" t="s">
        <v>1267</v>
      </c>
      <c r="NFI24" s="1503" t="s">
        <v>2157</v>
      </c>
      <c r="NFJ24" s="1503" t="s">
        <v>1280</v>
      </c>
      <c r="NFK24" s="1510">
        <v>41703</v>
      </c>
      <c r="NFL24" s="1504">
        <v>26862</v>
      </c>
      <c r="NFM24"/>
      <c r="NFN24" s="1503" t="s">
        <v>1502</v>
      </c>
      <c r="NFO24" s="1503" t="s">
        <v>1503</v>
      </c>
      <c r="NFP24" s="1503" t="s">
        <v>1267</v>
      </c>
      <c r="NFQ24" s="1503" t="s">
        <v>2157</v>
      </c>
      <c r="NFR24" s="1503" t="s">
        <v>1280</v>
      </c>
      <c r="NFS24" s="1510">
        <v>41703</v>
      </c>
      <c r="NFT24" s="1504">
        <v>26862</v>
      </c>
      <c r="NFU24"/>
      <c r="NFV24" s="1503" t="s">
        <v>1502</v>
      </c>
      <c r="NFW24" s="1503" t="s">
        <v>1503</v>
      </c>
      <c r="NFX24" s="1503" t="s">
        <v>1267</v>
      </c>
      <c r="NFY24" s="1503" t="s">
        <v>2157</v>
      </c>
      <c r="NFZ24" s="1503" t="s">
        <v>1280</v>
      </c>
      <c r="NGA24" s="1510">
        <v>41703</v>
      </c>
      <c r="NGB24" s="1504">
        <v>26862</v>
      </c>
      <c r="NGC24"/>
      <c r="NGD24" s="1503" t="s">
        <v>1502</v>
      </c>
      <c r="NGE24" s="1503" t="s">
        <v>1503</v>
      </c>
      <c r="NGF24" s="1503" t="s">
        <v>1267</v>
      </c>
      <c r="NGG24" s="1503" t="s">
        <v>2157</v>
      </c>
      <c r="NGH24" s="1503" t="s">
        <v>1280</v>
      </c>
      <c r="NGI24" s="1510">
        <v>41703</v>
      </c>
      <c r="NGJ24" s="1504">
        <v>26862</v>
      </c>
      <c r="NGK24"/>
      <c r="NGL24" s="1503" t="s">
        <v>1502</v>
      </c>
      <c r="NGM24" s="1503" t="s">
        <v>1503</v>
      </c>
      <c r="NGN24" s="1503" t="s">
        <v>1267</v>
      </c>
      <c r="NGO24" s="1503" t="s">
        <v>2157</v>
      </c>
      <c r="NGP24" s="1503" t="s">
        <v>1280</v>
      </c>
      <c r="NGQ24" s="1510">
        <v>41703</v>
      </c>
      <c r="NGR24" s="1504">
        <v>26862</v>
      </c>
      <c r="NGS24"/>
      <c r="NGT24" s="1503" t="s">
        <v>1502</v>
      </c>
      <c r="NGU24" s="1503" t="s">
        <v>1503</v>
      </c>
      <c r="NGV24" s="1503" t="s">
        <v>1267</v>
      </c>
      <c r="NGW24" s="1503" t="s">
        <v>2157</v>
      </c>
      <c r="NGX24" s="1503" t="s">
        <v>1280</v>
      </c>
      <c r="NGY24" s="1510">
        <v>41703</v>
      </c>
      <c r="NGZ24" s="1504">
        <v>26862</v>
      </c>
      <c r="NHA24"/>
      <c r="NHB24" s="1503" t="s">
        <v>1502</v>
      </c>
      <c r="NHC24" s="1503" t="s">
        <v>1503</v>
      </c>
      <c r="NHD24" s="1503" t="s">
        <v>1267</v>
      </c>
      <c r="NHE24" s="1503" t="s">
        <v>2157</v>
      </c>
      <c r="NHF24" s="1503" t="s">
        <v>1280</v>
      </c>
      <c r="NHG24" s="1510">
        <v>41703</v>
      </c>
      <c r="NHH24" s="1504">
        <v>26862</v>
      </c>
      <c r="NHI24"/>
      <c r="NHJ24" s="1503" t="s">
        <v>1502</v>
      </c>
      <c r="NHK24" s="1503" t="s">
        <v>1503</v>
      </c>
      <c r="NHL24" s="1503" t="s">
        <v>1267</v>
      </c>
      <c r="NHM24" s="1503" t="s">
        <v>2157</v>
      </c>
      <c r="NHN24" s="1503" t="s">
        <v>1280</v>
      </c>
      <c r="NHO24" s="1510">
        <v>41703</v>
      </c>
      <c r="NHP24" s="1504">
        <v>26862</v>
      </c>
      <c r="NHQ24"/>
      <c r="NHR24" s="1503" t="s">
        <v>1502</v>
      </c>
      <c r="NHS24" s="1503" t="s">
        <v>1503</v>
      </c>
      <c r="NHT24" s="1503" t="s">
        <v>1267</v>
      </c>
      <c r="NHU24" s="1503" t="s">
        <v>2157</v>
      </c>
      <c r="NHV24" s="1503" t="s">
        <v>1280</v>
      </c>
      <c r="NHW24" s="1510">
        <v>41703</v>
      </c>
      <c r="NHX24" s="1504">
        <v>26862</v>
      </c>
      <c r="NHY24"/>
      <c r="NHZ24" s="1503" t="s">
        <v>1502</v>
      </c>
      <c r="NIA24" s="1503" t="s">
        <v>1503</v>
      </c>
      <c r="NIB24" s="1503" t="s">
        <v>1267</v>
      </c>
      <c r="NIC24" s="1503" t="s">
        <v>2157</v>
      </c>
      <c r="NID24" s="1503" t="s">
        <v>1280</v>
      </c>
      <c r="NIE24" s="1510">
        <v>41703</v>
      </c>
      <c r="NIF24" s="1504">
        <v>26862</v>
      </c>
      <c r="NIG24"/>
      <c r="NIH24" s="1503" t="s">
        <v>1502</v>
      </c>
      <c r="NII24" s="1503" t="s">
        <v>1503</v>
      </c>
      <c r="NIJ24" s="1503" t="s">
        <v>1267</v>
      </c>
      <c r="NIK24" s="1503" t="s">
        <v>2157</v>
      </c>
      <c r="NIL24" s="1503" t="s">
        <v>1280</v>
      </c>
      <c r="NIM24" s="1510">
        <v>41703</v>
      </c>
      <c r="NIN24" s="1504">
        <v>26862</v>
      </c>
      <c r="NIO24"/>
      <c r="NIP24" s="1503" t="s">
        <v>1502</v>
      </c>
      <c r="NIQ24" s="1503" t="s">
        <v>1503</v>
      </c>
      <c r="NIR24" s="1503" t="s">
        <v>1267</v>
      </c>
      <c r="NIS24" s="1503" t="s">
        <v>2157</v>
      </c>
      <c r="NIT24" s="1503" t="s">
        <v>1280</v>
      </c>
      <c r="NIU24" s="1510">
        <v>41703</v>
      </c>
      <c r="NIV24" s="1504">
        <v>26862</v>
      </c>
      <c r="NIW24"/>
      <c r="NIX24" s="1503" t="s">
        <v>1502</v>
      </c>
      <c r="NIY24" s="1503" t="s">
        <v>1503</v>
      </c>
      <c r="NIZ24" s="1503" t="s">
        <v>1267</v>
      </c>
      <c r="NJA24" s="1503" t="s">
        <v>2157</v>
      </c>
      <c r="NJB24" s="1503" t="s">
        <v>1280</v>
      </c>
      <c r="NJC24" s="1510">
        <v>41703</v>
      </c>
      <c r="NJD24" s="1504">
        <v>26862</v>
      </c>
      <c r="NJE24"/>
      <c r="NJF24" s="1503" t="s">
        <v>1502</v>
      </c>
      <c r="NJG24" s="1503" t="s">
        <v>1503</v>
      </c>
      <c r="NJH24" s="1503" t="s">
        <v>1267</v>
      </c>
      <c r="NJI24" s="1503" t="s">
        <v>2157</v>
      </c>
      <c r="NJJ24" s="1503" t="s">
        <v>1280</v>
      </c>
      <c r="NJK24" s="1510">
        <v>41703</v>
      </c>
      <c r="NJL24" s="1504">
        <v>26862</v>
      </c>
      <c r="NJM24"/>
      <c r="NJN24" s="1503" t="s">
        <v>1502</v>
      </c>
      <c r="NJO24" s="1503" t="s">
        <v>1503</v>
      </c>
      <c r="NJP24" s="1503" t="s">
        <v>1267</v>
      </c>
      <c r="NJQ24" s="1503" t="s">
        <v>2157</v>
      </c>
      <c r="NJR24" s="1503" t="s">
        <v>1280</v>
      </c>
      <c r="NJS24" s="1510">
        <v>41703</v>
      </c>
      <c r="NJT24" s="1504">
        <v>26862</v>
      </c>
      <c r="NJU24"/>
      <c r="NJV24" s="1503" t="s">
        <v>1502</v>
      </c>
      <c r="NJW24" s="1503" t="s">
        <v>1503</v>
      </c>
      <c r="NJX24" s="1503" t="s">
        <v>1267</v>
      </c>
      <c r="NJY24" s="1503" t="s">
        <v>2157</v>
      </c>
      <c r="NJZ24" s="1503" t="s">
        <v>1280</v>
      </c>
      <c r="NKA24" s="1510">
        <v>41703</v>
      </c>
      <c r="NKB24" s="1504">
        <v>26862</v>
      </c>
      <c r="NKC24"/>
      <c r="NKD24" s="1503" t="s">
        <v>1502</v>
      </c>
      <c r="NKE24" s="1503" t="s">
        <v>1503</v>
      </c>
      <c r="NKF24" s="1503" t="s">
        <v>1267</v>
      </c>
      <c r="NKG24" s="1503" t="s">
        <v>2157</v>
      </c>
      <c r="NKH24" s="1503" t="s">
        <v>1280</v>
      </c>
      <c r="NKI24" s="1510">
        <v>41703</v>
      </c>
      <c r="NKJ24" s="1504">
        <v>26862</v>
      </c>
      <c r="NKK24"/>
      <c r="NKL24" s="1503" t="s">
        <v>1502</v>
      </c>
      <c r="NKM24" s="1503" t="s">
        <v>1503</v>
      </c>
      <c r="NKN24" s="1503" t="s">
        <v>1267</v>
      </c>
      <c r="NKO24" s="1503" t="s">
        <v>2157</v>
      </c>
      <c r="NKP24" s="1503" t="s">
        <v>1280</v>
      </c>
      <c r="NKQ24" s="1510">
        <v>41703</v>
      </c>
      <c r="NKR24" s="1504">
        <v>26862</v>
      </c>
      <c r="NKS24"/>
      <c r="NKT24" s="1503" t="s">
        <v>1502</v>
      </c>
      <c r="NKU24" s="1503" t="s">
        <v>1503</v>
      </c>
      <c r="NKV24" s="1503" t="s">
        <v>1267</v>
      </c>
      <c r="NKW24" s="1503" t="s">
        <v>2157</v>
      </c>
      <c r="NKX24" s="1503" t="s">
        <v>1280</v>
      </c>
      <c r="NKY24" s="1510">
        <v>41703</v>
      </c>
      <c r="NKZ24" s="1504">
        <v>26862</v>
      </c>
      <c r="NLA24"/>
      <c r="NLB24" s="1503" t="s">
        <v>1502</v>
      </c>
      <c r="NLC24" s="1503" t="s">
        <v>1503</v>
      </c>
      <c r="NLD24" s="1503" t="s">
        <v>1267</v>
      </c>
      <c r="NLE24" s="1503" t="s">
        <v>2157</v>
      </c>
      <c r="NLF24" s="1503" t="s">
        <v>1280</v>
      </c>
      <c r="NLG24" s="1510">
        <v>41703</v>
      </c>
      <c r="NLH24" s="1504">
        <v>26862</v>
      </c>
      <c r="NLI24"/>
      <c r="NLJ24" s="1503" t="s">
        <v>1502</v>
      </c>
      <c r="NLK24" s="1503" t="s">
        <v>1503</v>
      </c>
      <c r="NLL24" s="1503" t="s">
        <v>1267</v>
      </c>
      <c r="NLM24" s="1503" t="s">
        <v>2157</v>
      </c>
      <c r="NLN24" s="1503" t="s">
        <v>1280</v>
      </c>
      <c r="NLO24" s="1510">
        <v>41703</v>
      </c>
      <c r="NLP24" s="1504">
        <v>26862</v>
      </c>
      <c r="NLQ24"/>
      <c r="NLR24" s="1503" t="s">
        <v>1502</v>
      </c>
      <c r="NLS24" s="1503" t="s">
        <v>1503</v>
      </c>
      <c r="NLT24" s="1503" t="s">
        <v>1267</v>
      </c>
      <c r="NLU24" s="1503" t="s">
        <v>2157</v>
      </c>
      <c r="NLV24" s="1503" t="s">
        <v>1280</v>
      </c>
      <c r="NLW24" s="1510">
        <v>41703</v>
      </c>
      <c r="NLX24" s="1504">
        <v>26862</v>
      </c>
      <c r="NLY24"/>
      <c r="NLZ24" s="1503" t="s">
        <v>1502</v>
      </c>
      <c r="NMA24" s="1503" t="s">
        <v>1503</v>
      </c>
      <c r="NMB24" s="1503" t="s">
        <v>1267</v>
      </c>
      <c r="NMC24" s="1503" t="s">
        <v>2157</v>
      </c>
      <c r="NMD24" s="1503" t="s">
        <v>1280</v>
      </c>
      <c r="NME24" s="1510">
        <v>41703</v>
      </c>
      <c r="NMF24" s="1504">
        <v>26862</v>
      </c>
      <c r="NMG24"/>
      <c r="NMH24" s="1503" t="s">
        <v>1502</v>
      </c>
      <c r="NMI24" s="1503" t="s">
        <v>1503</v>
      </c>
      <c r="NMJ24" s="1503" t="s">
        <v>1267</v>
      </c>
      <c r="NMK24" s="1503" t="s">
        <v>2157</v>
      </c>
      <c r="NML24" s="1503" t="s">
        <v>1280</v>
      </c>
      <c r="NMM24" s="1510">
        <v>41703</v>
      </c>
      <c r="NMN24" s="1504">
        <v>26862</v>
      </c>
      <c r="NMO24"/>
      <c r="NMP24" s="1503" t="s">
        <v>1502</v>
      </c>
      <c r="NMQ24" s="1503" t="s">
        <v>1503</v>
      </c>
      <c r="NMR24" s="1503" t="s">
        <v>1267</v>
      </c>
      <c r="NMS24" s="1503" t="s">
        <v>2157</v>
      </c>
      <c r="NMT24" s="1503" t="s">
        <v>1280</v>
      </c>
      <c r="NMU24" s="1510">
        <v>41703</v>
      </c>
      <c r="NMV24" s="1504">
        <v>26862</v>
      </c>
      <c r="NMW24"/>
      <c r="NMX24" s="1503" t="s">
        <v>1502</v>
      </c>
      <c r="NMY24" s="1503" t="s">
        <v>1503</v>
      </c>
      <c r="NMZ24" s="1503" t="s">
        <v>1267</v>
      </c>
      <c r="NNA24" s="1503" t="s">
        <v>2157</v>
      </c>
      <c r="NNB24" s="1503" t="s">
        <v>1280</v>
      </c>
      <c r="NNC24" s="1510">
        <v>41703</v>
      </c>
      <c r="NND24" s="1504">
        <v>26862</v>
      </c>
      <c r="NNE24"/>
      <c r="NNF24" s="1503" t="s">
        <v>1502</v>
      </c>
      <c r="NNG24" s="1503" t="s">
        <v>1503</v>
      </c>
      <c r="NNH24" s="1503" t="s">
        <v>1267</v>
      </c>
      <c r="NNI24" s="1503" t="s">
        <v>2157</v>
      </c>
      <c r="NNJ24" s="1503" t="s">
        <v>1280</v>
      </c>
      <c r="NNK24" s="1510">
        <v>41703</v>
      </c>
      <c r="NNL24" s="1504">
        <v>26862</v>
      </c>
      <c r="NNM24"/>
      <c r="NNN24" s="1503" t="s">
        <v>1502</v>
      </c>
      <c r="NNO24" s="1503" t="s">
        <v>1503</v>
      </c>
      <c r="NNP24" s="1503" t="s">
        <v>1267</v>
      </c>
      <c r="NNQ24" s="1503" t="s">
        <v>2157</v>
      </c>
      <c r="NNR24" s="1503" t="s">
        <v>1280</v>
      </c>
      <c r="NNS24" s="1510">
        <v>41703</v>
      </c>
      <c r="NNT24" s="1504">
        <v>26862</v>
      </c>
      <c r="NNU24"/>
      <c r="NNV24" s="1503" t="s">
        <v>1502</v>
      </c>
      <c r="NNW24" s="1503" t="s">
        <v>1503</v>
      </c>
      <c r="NNX24" s="1503" t="s">
        <v>1267</v>
      </c>
      <c r="NNY24" s="1503" t="s">
        <v>2157</v>
      </c>
      <c r="NNZ24" s="1503" t="s">
        <v>1280</v>
      </c>
      <c r="NOA24" s="1510">
        <v>41703</v>
      </c>
      <c r="NOB24" s="1504">
        <v>26862</v>
      </c>
      <c r="NOC24"/>
      <c r="NOD24" s="1503" t="s">
        <v>1502</v>
      </c>
      <c r="NOE24" s="1503" t="s">
        <v>1503</v>
      </c>
      <c r="NOF24" s="1503" t="s">
        <v>1267</v>
      </c>
      <c r="NOG24" s="1503" t="s">
        <v>2157</v>
      </c>
      <c r="NOH24" s="1503" t="s">
        <v>1280</v>
      </c>
      <c r="NOI24" s="1510">
        <v>41703</v>
      </c>
      <c r="NOJ24" s="1504">
        <v>26862</v>
      </c>
      <c r="NOK24"/>
      <c r="NOL24" s="1503" t="s">
        <v>1502</v>
      </c>
      <c r="NOM24" s="1503" t="s">
        <v>1503</v>
      </c>
      <c r="NON24" s="1503" t="s">
        <v>1267</v>
      </c>
      <c r="NOO24" s="1503" t="s">
        <v>2157</v>
      </c>
      <c r="NOP24" s="1503" t="s">
        <v>1280</v>
      </c>
      <c r="NOQ24" s="1510">
        <v>41703</v>
      </c>
      <c r="NOR24" s="1504">
        <v>26862</v>
      </c>
      <c r="NOS24"/>
      <c r="NOT24" s="1503" t="s">
        <v>1502</v>
      </c>
      <c r="NOU24" s="1503" t="s">
        <v>1503</v>
      </c>
      <c r="NOV24" s="1503" t="s">
        <v>1267</v>
      </c>
      <c r="NOW24" s="1503" t="s">
        <v>2157</v>
      </c>
      <c r="NOX24" s="1503" t="s">
        <v>1280</v>
      </c>
      <c r="NOY24" s="1510">
        <v>41703</v>
      </c>
      <c r="NOZ24" s="1504">
        <v>26862</v>
      </c>
      <c r="NPA24"/>
      <c r="NPB24" s="1503" t="s">
        <v>1502</v>
      </c>
      <c r="NPC24" s="1503" t="s">
        <v>1503</v>
      </c>
      <c r="NPD24" s="1503" t="s">
        <v>1267</v>
      </c>
      <c r="NPE24" s="1503" t="s">
        <v>2157</v>
      </c>
      <c r="NPF24" s="1503" t="s">
        <v>1280</v>
      </c>
      <c r="NPG24" s="1510">
        <v>41703</v>
      </c>
      <c r="NPH24" s="1504">
        <v>26862</v>
      </c>
      <c r="NPI24"/>
      <c r="NPJ24" s="1503" t="s">
        <v>1502</v>
      </c>
      <c r="NPK24" s="1503" t="s">
        <v>1503</v>
      </c>
      <c r="NPL24" s="1503" t="s">
        <v>1267</v>
      </c>
      <c r="NPM24" s="1503" t="s">
        <v>2157</v>
      </c>
      <c r="NPN24" s="1503" t="s">
        <v>1280</v>
      </c>
      <c r="NPO24" s="1510">
        <v>41703</v>
      </c>
      <c r="NPP24" s="1504">
        <v>26862</v>
      </c>
      <c r="NPQ24"/>
      <c r="NPR24" s="1503" t="s">
        <v>1502</v>
      </c>
      <c r="NPS24" s="1503" t="s">
        <v>1503</v>
      </c>
      <c r="NPT24" s="1503" t="s">
        <v>1267</v>
      </c>
      <c r="NPU24" s="1503" t="s">
        <v>2157</v>
      </c>
      <c r="NPV24" s="1503" t="s">
        <v>1280</v>
      </c>
      <c r="NPW24" s="1510">
        <v>41703</v>
      </c>
      <c r="NPX24" s="1504">
        <v>26862</v>
      </c>
      <c r="NPY24"/>
      <c r="NPZ24" s="1503" t="s">
        <v>1502</v>
      </c>
      <c r="NQA24" s="1503" t="s">
        <v>1503</v>
      </c>
      <c r="NQB24" s="1503" t="s">
        <v>1267</v>
      </c>
      <c r="NQC24" s="1503" t="s">
        <v>2157</v>
      </c>
      <c r="NQD24" s="1503" t="s">
        <v>1280</v>
      </c>
      <c r="NQE24" s="1510">
        <v>41703</v>
      </c>
      <c r="NQF24" s="1504">
        <v>26862</v>
      </c>
      <c r="NQG24"/>
      <c r="NQH24" s="1503" t="s">
        <v>1502</v>
      </c>
      <c r="NQI24" s="1503" t="s">
        <v>1503</v>
      </c>
      <c r="NQJ24" s="1503" t="s">
        <v>1267</v>
      </c>
      <c r="NQK24" s="1503" t="s">
        <v>2157</v>
      </c>
      <c r="NQL24" s="1503" t="s">
        <v>1280</v>
      </c>
      <c r="NQM24" s="1510">
        <v>41703</v>
      </c>
      <c r="NQN24" s="1504">
        <v>26862</v>
      </c>
      <c r="NQO24"/>
      <c r="NQP24" s="1503" t="s">
        <v>1502</v>
      </c>
      <c r="NQQ24" s="1503" t="s">
        <v>1503</v>
      </c>
      <c r="NQR24" s="1503" t="s">
        <v>1267</v>
      </c>
      <c r="NQS24" s="1503" t="s">
        <v>2157</v>
      </c>
      <c r="NQT24" s="1503" t="s">
        <v>1280</v>
      </c>
      <c r="NQU24" s="1510">
        <v>41703</v>
      </c>
      <c r="NQV24" s="1504">
        <v>26862</v>
      </c>
      <c r="NQW24"/>
      <c r="NQX24" s="1503" t="s">
        <v>1502</v>
      </c>
      <c r="NQY24" s="1503" t="s">
        <v>1503</v>
      </c>
      <c r="NQZ24" s="1503" t="s">
        <v>1267</v>
      </c>
      <c r="NRA24" s="1503" t="s">
        <v>2157</v>
      </c>
      <c r="NRB24" s="1503" t="s">
        <v>1280</v>
      </c>
      <c r="NRC24" s="1510">
        <v>41703</v>
      </c>
      <c r="NRD24" s="1504">
        <v>26862</v>
      </c>
      <c r="NRE24"/>
      <c r="NRF24" s="1503" t="s">
        <v>1502</v>
      </c>
      <c r="NRG24" s="1503" t="s">
        <v>1503</v>
      </c>
      <c r="NRH24" s="1503" t="s">
        <v>1267</v>
      </c>
      <c r="NRI24" s="1503" t="s">
        <v>2157</v>
      </c>
      <c r="NRJ24" s="1503" t="s">
        <v>1280</v>
      </c>
      <c r="NRK24" s="1510">
        <v>41703</v>
      </c>
      <c r="NRL24" s="1504">
        <v>26862</v>
      </c>
      <c r="NRM24"/>
      <c r="NRN24" s="1503" t="s">
        <v>1502</v>
      </c>
      <c r="NRO24" s="1503" t="s">
        <v>1503</v>
      </c>
      <c r="NRP24" s="1503" t="s">
        <v>1267</v>
      </c>
      <c r="NRQ24" s="1503" t="s">
        <v>2157</v>
      </c>
      <c r="NRR24" s="1503" t="s">
        <v>1280</v>
      </c>
      <c r="NRS24" s="1510">
        <v>41703</v>
      </c>
      <c r="NRT24" s="1504">
        <v>26862</v>
      </c>
      <c r="NRU24"/>
      <c r="NRV24" s="1503" t="s">
        <v>1502</v>
      </c>
      <c r="NRW24" s="1503" t="s">
        <v>1503</v>
      </c>
      <c r="NRX24" s="1503" t="s">
        <v>1267</v>
      </c>
      <c r="NRY24" s="1503" t="s">
        <v>2157</v>
      </c>
      <c r="NRZ24" s="1503" t="s">
        <v>1280</v>
      </c>
      <c r="NSA24" s="1510">
        <v>41703</v>
      </c>
      <c r="NSB24" s="1504">
        <v>26862</v>
      </c>
      <c r="NSC24"/>
      <c r="NSD24" s="1503" t="s">
        <v>1502</v>
      </c>
      <c r="NSE24" s="1503" t="s">
        <v>1503</v>
      </c>
      <c r="NSF24" s="1503" t="s">
        <v>1267</v>
      </c>
      <c r="NSG24" s="1503" t="s">
        <v>2157</v>
      </c>
      <c r="NSH24" s="1503" t="s">
        <v>1280</v>
      </c>
      <c r="NSI24" s="1510">
        <v>41703</v>
      </c>
      <c r="NSJ24" s="1504">
        <v>26862</v>
      </c>
      <c r="NSK24"/>
      <c r="NSL24" s="1503" t="s">
        <v>1502</v>
      </c>
      <c r="NSM24" s="1503" t="s">
        <v>1503</v>
      </c>
      <c r="NSN24" s="1503" t="s">
        <v>1267</v>
      </c>
      <c r="NSO24" s="1503" t="s">
        <v>2157</v>
      </c>
      <c r="NSP24" s="1503" t="s">
        <v>1280</v>
      </c>
      <c r="NSQ24" s="1510">
        <v>41703</v>
      </c>
      <c r="NSR24" s="1504">
        <v>26862</v>
      </c>
      <c r="NSS24"/>
      <c r="NST24" s="1503" t="s">
        <v>1502</v>
      </c>
      <c r="NSU24" s="1503" t="s">
        <v>1503</v>
      </c>
      <c r="NSV24" s="1503" t="s">
        <v>1267</v>
      </c>
      <c r="NSW24" s="1503" t="s">
        <v>2157</v>
      </c>
      <c r="NSX24" s="1503" t="s">
        <v>1280</v>
      </c>
      <c r="NSY24" s="1510">
        <v>41703</v>
      </c>
      <c r="NSZ24" s="1504">
        <v>26862</v>
      </c>
      <c r="NTA24"/>
      <c r="NTB24" s="1503" t="s">
        <v>1502</v>
      </c>
      <c r="NTC24" s="1503" t="s">
        <v>1503</v>
      </c>
      <c r="NTD24" s="1503" t="s">
        <v>1267</v>
      </c>
      <c r="NTE24" s="1503" t="s">
        <v>2157</v>
      </c>
      <c r="NTF24" s="1503" t="s">
        <v>1280</v>
      </c>
      <c r="NTG24" s="1510">
        <v>41703</v>
      </c>
      <c r="NTH24" s="1504">
        <v>26862</v>
      </c>
      <c r="NTI24"/>
      <c r="NTJ24" s="1503" t="s">
        <v>1502</v>
      </c>
      <c r="NTK24" s="1503" t="s">
        <v>1503</v>
      </c>
      <c r="NTL24" s="1503" t="s">
        <v>1267</v>
      </c>
      <c r="NTM24" s="1503" t="s">
        <v>2157</v>
      </c>
      <c r="NTN24" s="1503" t="s">
        <v>1280</v>
      </c>
      <c r="NTO24" s="1510">
        <v>41703</v>
      </c>
      <c r="NTP24" s="1504">
        <v>26862</v>
      </c>
      <c r="NTQ24"/>
      <c r="NTR24" s="1503" t="s">
        <v>1502</v>
      </c>
      <c r="NTS24" s="1503" t="s">
        <v>1503</v>
      </c>
      <c r="NTT24" s="1503" t="s">
        <v>1267</v>
      </c>
      <c r="NTU24" s="1503" t="s">
        <v>2157</v>
      </c>
      <c r="NTV24" s="1503" t="s">
        <v>1280</v>
      </c>
      <c r="NTW24" s="1510">
        <v>41703</v>
      </c>
      <c r="NTX24" s="1504">
        <v>26862</v>
      </c>
      <c r="NTY24"/>
      <c r="NTZ24" s="1503" t="s">
        <v>1502</v>
      </c>
      <c r="NUA24" s="1503" t="s">
        <v>1503</v>
      </c>
      <c r="NUB24" s="1503" t="s">
        <v>1267</v>
      </c>
      <c r="NUC24" s="1503" t="s">
        <v>2157</v>
      </c>
      <c r="NUD24" s="1503" t="s">
        <v>1280</v>
      </c>
      <c r="NUE24" s="1510">
        <v>41703</v>
      </c>
      <c r="NUF24" s="1504">
        <v>26862</v>
      </c>
      <c r="NUG24"/>
      <c r="NUH24" s="1503" t="s">
        <v>1502</v>
      </c>
      <c r="NUI24" s="1503" t="s">
        <v>1503</v>
      </c>
      <c r="NUJ24" s="1503" t="s">
        <v>1267</v>
      </c>
      <c r="NUK24" s="1503" t="s">
        <v>2157</v>
      </c>
      <c r="NUL24" s="1503" t="s">
        <v>1280</v>
      </c>
      <c r="NUM24" s="1510">
        <v>41703</v>
      </c>
      <c r="NUN24" s="1504">
        <v>26862</v>
      </c>
      <c r="NUO24"/>
      <c r="NUP24" s="1503" t="s">
        <v>1502</v>
      </c>
      <c r="NUQ24" s="1503" t="s">
        <v>1503</v>
      </c>
      <c r="NUR24" s="1503" t="s">
        <v>1267</v>
      </c>
      <c r="NUS24" s="1503" t="s">
        <v>2157</v>
      </c>
      <c r="NUT24" s="1503" t="s">
        <v>1280</v>
      </c>
      <c r="NUU24" s="1510">
        <v>41703</v>
      </c>
      <c r="NUV24" s="1504">
        <v>26862</v>
      </c>
      <c r="NUW24"/>
      <c r="NUX24" s="1503" t="s">
        <v>1502</v>
      </c>
      <c r="NUY24" s="1503" t="s">
        <v>1503</v>
      </c>
      <c r="NUZ24" s="1503" t="s">
        <v>1267</v>
      </c>
      <c r="NVA24" s="1503" t="s">
        <v>2157</v>
      </c>
      <c r="NVB24" s="1503" t="s">
        <v>1280</v>
      </c>
      <c r="NVC24" s="1510">
        <v>41703</v>
      </c>
      <c r="NVD24" s="1504">
        <v>26862</v>
      </c>
      <c r="NVE24"/>
      <c r="NVF24" s="1503" t="s">
        <v>1502</v>
      </c>
      <c r="NVG24" s="1503" t="s">
        <v>1503</v>
      </c>
      <c r="NVH24" s="1503" t="s">
        <v>1267</v>
      </c>
      <c r="NVI24" s="1503" t="s">
        <v>2157</v>
      </c>
      <c r="NVJ24" s="1503" t="s">
        <v>1280</v>
      </c>
      <c r="NVK24" s="1510">
        <v>41703</v>
      </c>
      <c r="NVL24" s="1504">
        <v>26862</v>
      </c>
      <c r="NVM24"/>
      <c r="NVN24" s="1503" t="s">
        <v>1502</v>
      </c>
      <c r="NVO24" s="1503" t="s">
        <v>1503</v>
      </c>
      <c r="NVP24" s="1503" t="s">
        <v>1267</v>
      </c>
      <c r="NVQ24" s="1503" t="s">
        <v>2157</v>
      </c>
      <c r="NVR24" s="1503" t="s">
        <v>1280</v>
      </c>
      <c r="NVS24" s="1510">
        <v>41703</v>
      </c>
      <c r="NVT24" s="1504">
        <v>26862</v>
      </c>
      <c r="NVU24"/>
      <c r="NVV24" s="1503" t="s">
        <v>1502</v>
      </c>
      <c r="NVW24" s="1503" t="s">
        <v>1503</v>
      </c>
      <c r="NVX24" s="1503" t="s">
        <v>1267</v>
      </c>
      <c r="NVY24" s="1503" t="s">
        <v>2157</v>
      </c>
      <c r="NVZ24" s="1503" t="s">
        <v>1280</v>
      </c>
      <c r="NWA24" s="1510">
        <v>41703</v>
      </c>
      <c r="NWB24" s="1504">
        <v>26862</v>
      </c>
      <c r="NWC24"/>
      <c r="NWD24" s="1503" t="s">
        <v>1502</v>
      </c>
      <c r="NWE24" s="1503" t="s">
        <v>1503</v>
      </c>
      <c r="NWF24" s="1503" t="s">
        <v>1267</v>
      </c>
      <c r="NWG24" s="1503" t="s">
        <v>2157</v>
      </c>
      <c r="NWH24" s="1503" t="s">
        <v>1280</v>
      </c>
      <c r="NWI24" s="1510">
        <v>41703</v>
      </c>
      <c r="NWJ24" s="1504">
        <v>26862</v>
      </c>
      <c r="NWK24"/>
      <c r="NWL24" s="1503" t="s">
        <v>1502</v>
      </c>
      <c r="NWM24" s="1503" t="s">
        <v>1503</v>
      </c>
      <c r="NWN24" s="1503" t="s">
        <v>1267</v>
      </c>
      <c r="NWO24" s="1503" t="s">
        <v>2157</v>
      </c>
      <c r="NWP24" s="1503" t="s">
        <v>1280</v>
      </c>
      <c r="NWQ24" s="1510">
        <v>41703</v>
      </c>
      <c r="NWR24" s="1504">
        <v>26862</v>
      </c>
      <c r="NWS24"/>
      <c r="NWT24" s="1503" t="s">
        <v>1502</v>
      </c>
      <c r="NWU24" s="1503" t="s">
        <v>1503</v>
      </c>
      <c r="NWV24" s="1503" t="s">
        <v>1267</v>
      </c>
      <c r="NWW24" s="1503" t="s">
        <v>2157</v>
      </c>
      <c r="NWX24" s="1503" t="s">
        <v>1280</v>
      </c>
      <c r="NWY24" s="1510">
        <v>41703</v>
      </c>
      <c r="NWZ24" s="1504">
        <v>26862</v>
      </c>
      <c r="NXA24"/>
      <c r="NXB24" s="1503" t="s">
        <v>1502</v>
      </c>
      <c r="NXC24" s="1503" t="s">
        <v>1503</v>
      </c>
      <c r="NXD24" s="1503" t="s">
        <v>1267</v>
      </c>
      <c r="NXE24" s="1503" t="s">
        <v>2157</v>
      </c>
      <c r="NXF24" s="1503" t="s">
        <v>1280</v>
      </c>
      <c r="NXG24" s="1510">
        <v>41703</v>
      </c>
      <c r="NXH24" s="1504">
        <v>26862</v>
      </c>
      <c r="NXI24"/>
      <c r="NXJ24" s="1503" t="s">
        <v>1502</v>
      </c>
      <c r="NXK24" s="1503" t="s">
        <v>1503</v>
      </c>
      <c r="NXL24" s="1503" t="s">
        <v>1267</v>
      </c>
      <c r="NXM24" s="1503" t="s">
        <v>2157</v>
      </c>
      <c r="NXN24" s="1503" t="s">
        <v>1280</v>
      </c>
      <c r="NXO24" s="1510">
        <v>41703</v>
      </c>
      <c r="NXP24" s="1504">
        <v>26862</v>
      </c>
      <c r="NXQ24"/>
      <c r="NXR24" s="1503" t="s">
        <v>1502</v>
      </c>
      <c r="NXS24" s="1503" t="s">
        <v>1503</v>
      </c>
      <c r="NXT24" s="1503" t="s">
        <v>1267</v>
      </c>
      <c r="NXU24" s="1503" t="s">
        <v>2157</v>
      </c>
      <c r="NXV24" s="1503" t="s">
        <v>1280</v>
      </c>
      <c r="NXW24" s="1510">
        <v>41703</v>
      </c>
      <c r="NXX24" s="1504">
        <v>26862</v>
      </c>
      <c r="NXY24"/>
      <c r="NXZ24" s="1503" t="s">
        <v>1502</v>
      </c>
      <c r="NYA24" s="1503" t="s">
        <v>1503</v>
      </c>
      <c r="NYB24" s="1503" t="s">
        <v>1267</v>
      </c>
      <c r="NYC24" s="1503" t="s">
        <v>2157</v>
      </c>
      <c r="NYD24" s="1503" t="s">
        <v>1280</v>
      </c>
      <c r="NYE24" s="1510">
        <v>41703</v>
      </c>
      <c r="NYF24" s="1504">
        <v>26862</v>
      </c>
      <c r="NYG24"/>
      <c r="NYH24" s="1503" t="s">
        <v>1502</v>
      </c>
      <c r="NYI24" s="1503" t="s">
        <v>1503</v>
      </c>
      <c r="NYJ24" s="1503" t="s">
        <v>1267</v>
      </c>
      <c r="NYK24" s="1503" t="s">
        <v>2157</v>
      </c>
      <c r="NYL24" s="1503" t="s">
        <v>1280</v>
      </c>
      <c r="NYM24" s="1510">
        <v>41703</v>
      </c>
      <c r="NYN24" s="1504">
        <v>26862</v>
      </c>
      <c r="NYO24"/>
      <c r="NYP24" s="1503" t="s">
        <v>1502</v>
      </c>
      <c r="NYQ24" s="1503" t="s">
        <v>1503</v>
      </c>
      <c r="NYR24" s="1503" t="s">
        <v>1267</v>
      </c>
      <c r="NYS24" s="1503" t="s">
        <v>2157</v>
      </c>
      <c r="NYT24" s="1503" t="s">
        <v>1280</v>
      </c>
      <c r="NYU24" s="1510">
        <v>41703</v>
      </c>
      <c r="NYV24" s="1504">
        <v>26862</v>
      </c>
      <c r="NYW24"/>
      <c r="NYX24" s="1503" t="s">
        <v>1502</v>
      </c>
      <c r="NYY24" s="1503" t="s">
        <v>1503</v>
      </c>
      <c r="NYZ24" s="1503" t="s">
        <v>1267</v>
      </c>
      <c r="NZA24" s="1503" t="s">
        <v>2157</v>
      </c>
      <c r="NZB24" s="1503" t="s">
        <v>1280</v>
      </c>
      <c r="NZC24" s="1510">
        <v>41703</v>
      </c>
      <c r="NZD24" s="1504">
        <v>26862</v>
      </c>
      <c r="NZE24"/>
      <c r="NZF24" s="1503" t="s">
        <v>1502</v>
      </c>
      <c r="NZG24" s="1503" t="s">
        <v>1503</v>
      </c>
      <c r="NZH24" s="1503" t="s">
        <v>1267</v>
      </c>
      <c r="NZI24" s="1503" t="s">
        <v>2157</v>
      </c>
      <c r="NZJ24" s="1503" t="s">
        <v>1280</v>
      </c>
      <c r="NZK24" s="1510">
        <v>41703</v>
      </c>
      <c r="NZL24" s="1504">
        <v>26862</v>
      </c>
      <c r="NZM24"/>
      <c r="NZN24" s="1503" t="s">
        <v>1502</v>
      </c>
      <c r="NZO24" s="1503" t="s">
        <v>1503</v>
      </c>
      <c r="NZP24" s="1503" t="s">
        <v>1267</v>
      </c>
      <c r="NZQ24" s="1503" t="s">
        <v>2157</v>
      </c>
      <c r="NZR24" s="1503" t="s">
        <v>1280</v>
      </c>
      <c r="NZS24" s="1510">
        <v>41703</v>
      </c>
      <c r="NZT24" s="1504">
        <v>26862</v>
      </c>
      <c r="NZU24"/>
      <c r="NZV24" s="1503" t="s">
        <v>1502</v>
      </c>
      <c r="NZW24" s="1503" t="s">
        <v>1503</v>
      </c>
      <c r="NZX24" s="1503" t="s">
        <v>1267</v>
      </c>
      <c r="NZY24" s="1503" t="s">
        <v>2157</v>
      </c>
      <c r="NZZ24" s="1503" t="s">
        <v>1280</v>
      </c>
      <c r="OAA24" s="1510">
        <v>41703</v>
      </c>
      <c r="OAB24" s="1504">
        <v>26862</v>
      </c>
      <c r="OAC24"/>
      <c r="OAD24" s="1503" t="s">
        <v>1502</v>
      </c>
      <c r="OAE24" s="1503" t="s">
        <v>1503</v>
      </c>
      <c r="OAF24" s="1503" t="s">
        <v>1267</v>
      </c>
      <c r="OAG24" s="1503" t="s">
        <v>2157</v>
      </c>
      <c r="OAH24" s="1503" t="s">
        <v>1280</v>
      </c>
      <c r="OAI24" s="1510">
        <v>41703</v>
      </c>
      <c r="OAJ24" s="1504">
        <v>26862</v>
      </c>
      <c r="OAK24"/>
      <c r="OAL24" s="1503" t="s">
        <v>1502</v>
      </c>
      <c r="OAM24" s="1503" t="s">
        <v>1503</v>
      </c>
      <c r="OAN24" s="1503" t="s">
        <v>1267</v>
      </c>
      <c r="OAO24" s="1503" t="s">
        <v>2157</v>
      </c>
      <c r="OAP24" s="1503" t="s">
        <v>1280</v>
      </c>
      <c r="OAQ24" s="1510">
        <v>41703</v>
      </c>
      <c r="OAR24" s="1504">
        <v>26862</v>
      </c>
      <c r="OAS24"/>
      <c r="OAT24" s="1503" t="s">
        <v>1502</v>
      </c>
      <c r="OAU24" s="1503" t="s">
        <v>1503</v>
      </c>
      <c r="OAV24" s="1503" t="s">
        <v>1267</v>
      </c>
      <c r="OAW24" s="1503" t="s">
        <v>2157</v>
      </c>
      <c r="OAX24" s="1503" t="s">
        <v>1280</v>
      </c>
      <c r="OAY24" s="1510">
        <v>41703</v>
      </c>
      <c r="OAZ24" s="1504">
        <v>26862</v>
      </c>
      <c r="OBA24"/>
      <c r="OBB24" s="1503" t="s">
        <v>1502</v>
      </c>
      <c r="OBC24" s="1503" t="s">
        <v>1503</v>
      </c>
      <c r="OBD24" s="1503" t="s">
        <v>1267</v>
      </c>
      <c r="OBE24" s="1503" t="s">
        <v>2157</v>
      </c>
      <c r="OBF24" s="1503" t="s">
        <v>1280</v>
      </c>
      <c r="OBG24" s="1510">
        <v>41703</v>
      </c>
      <c r="OBH24" s="1504">
        <v>26862</v>
      </c>
      <c r="OBI24"/>
      <c r="OBJ24" s="1503" t="s">
        <v>1502</v>
      </c>
      <c r="OBK24" s="1503" t="s">
        <v>1503</v>
      </c>
      <c r="OBL24" s="1503" t="s">
        <v>1267</v>
      </c>
      <c r="OBM24" s="1503" t="s">
        <v>2157</v>
      </c>
      <c r="OBN24" s="1503" t="s">
        <v>1280</v>
      </c>
      <c r="OBO24" s="1510">
        <v>41703</v>
      </c>
      <c r="OBP24" s="1504">
        <v>26862</v>
      </c>
      <c r="OBQ24"/>
      <c r="OBR24" s="1503" t="s">
        <v>1502</v>
      </c>
      <c r="OBS24" s="1503" t="s">
        <v>1503</v>
      </c>
      <c r="OBT24" s="1503" t="s">
        <v>1267</v>
      </c>
      <c r="OBU24" s="1503" t="s">
        <v>2157</v>
      </c>
      <c r="OBV24" s="1503" t="s">
        <v>1280</v>
      </c>
      <c r="OBW24" s="1510">
        <v>41703</v>
      </c>
      <c r="OBX24" s="1504">
        <v>26862</v>
      </c>
      <c r="OBY24"/>
      <c r="OBZ24" s="1503" t="s">
        <v>1502</v>
      </c>
      <c r="OCA24" s="1503" t="s">
        <v>1503</v>
      </c>
      <c r="OCB24" s="1503" t="s">
        <v>1267</v>
      </c>
      <c r="OCC24" s="1503" t="s">
        <v>2157</v>
      </c>
      <c r="OCD24" s="1503" t="s">
        <v>1280</v>
      </c>
      <c r="OCE24" s="1510">
        <v>41703</v>
      </c>
      <c r="OCF24" s="1504">
        <v>26862</v>
      </c>
      <c r="OCG24"/>
      <c r="OCH24" s="1503" t="s">
        <v>1502</v>
      </c>
      <c r="OCI24" s="1503" t="s">
        <v>1503</v>
      </c>
      <c r="OCJ24" s="1503" t="s">
        <v>1267</v>
      </c>
      <c r="OCK24" s="1503" t="s">
        <v>2157</v>
      </c>
      <c r="OCL24" s="1503" t="s">
        <v>1280</v>
      </c>
      <c r="OCM24" s="1510">
        <v>41703</v>
      </c>
      <c r="OCN24" s="1504">
        <v>26862</v>
      </c>
      <c r="OCO24"/>
      <c r="OCP24" s="1503" t="s">
        <v>1502</v>
      </c>
      <c r="OCQ24" s="1503" t="s">
        <v>1503</v>
      </c>
      <c r="OCR24" s="1503" t="s">
        <v>1267</v>
      </c>
      <c r="OCS24" s="1503" t="s">
        <v>2157</v>
      </c>
      <c r="OCT24" s="1503" t="s">
        <v>1280</v>
      </c>
      <c r="OCU24" s="1510">
        <v>41703</v>
      </c>
      <c r="OCV24" s="1504">
        <v>26862</v>
      </c>
      <c r="OCW24"/>
      <c r="OCX24" s="1503" t="s">
        <v>1502</v>
      </c>
      <c r="OCY24" s="1503" t="s">
        <v>1503</v>
      </c>
      <c r="OCZ24" s="1503" t="s">
        <v>1267</v>
      </c>
      <c r="ODA24" s="1503" t="s">
        <v>2157</v>
      </c>
      <c r="ODB24" s="1503" t="s">
        <v>1280</v>
      </c>
      <c r="ODC24" s="1510">
        <v>41703</v>
      </c>
      <c r="ODD24" s="1504">
        <v>26862</v>
      </c>
      <c r="ODE24"/>
      <c r="ODF24" s="1503" t="s">
        <v>1502</v>
      </c>
      <c r="ODG24" s="1503" t="s">
        <v>1503</v>
      </c>
      <c r="ODH24" s="1503" t="s">
        <v>1267</v>
      </c>
      <c r="ODI24" s="1503" t="s">
        <v>2157</v>
      </c>
      <c r="ODJ24" s="1503" t="s">
        <v>1280</v>
      </c>
      <c r="ODK24" s="1510">
        <v>41703</v>
      </c>
      <c r="ODL24" s="1504">
        <v>26862</v>
      </c>
      <c r="ODM24"/>
      <c r="ODN24" s="1503" t="s">
        <v>1502</v>
      </c>
      <c r="ODO24" s="1503" t="s">
        <v>1503</v>
      </c>
      <c r="ODP24" s="1503" t="s">
        <v>1267</v>
      </c>
      <c r="ODQ24" s="1503" t="s">
        <v>2157</v>
      </c>
      <c r="ODR24" s="1503" t="s">
        <v>1280</v>
      </c>
      <c r="ODS24" s="1510">
        <v>41703</v>
      </c>
      <c r="ODT24" s="1504">
        <v>26862</v>
      </c>
      <c r="ODU24"/>
      <c r="ODV24" s="1503" t="s">
        <v>1502</v>
      </c>
      <c r="ODW24" s="1503" t="s">
        <v>1503</v>
      </c>
      <c r="ODX24" s="1503" t="s">
        <v>1267</v>
      </c>
      <c r="ODY24" s="1503" t="s">
        <v>2157</v>
      </c>
      <c r="ODZ24" s="1503" t="s">
        <v>1280</v>
      </c>
      <c r="OEA24" s="1510">
        <v>41703</v>
      </c>
      <c r="OEB24" s="1504">
        <v>26862</v>
      </c>
      <c r="OEC24"/>
      <c r="OED24" s="1503" t="s">
        <v>1502</v>
      </c>
      <c r="OEE24" s="1503" t="s">
        <v>1503</v>
      </c>
      <c r="OEF24" s="1503" t="s">
        <v>1267</v>
      </c>
      <c r="OEG24" s="1503" t="s">
        <v>2157</v>
      </c>
      <c r="OEH24" s="1503" t="s">
        <v>1280</v>
      </c>
      <c r="OEI24" s="1510">
        <v>41703</v>
      </c>
      <c r="OEJ24" s="1504">
        <v>26862</v>
      </c>
      <c r="OEK24"/>
      <c r="OEL24" s="1503" t="s">
        <v>1502</v>
      </c>
      <c r="OEM24" s="1503" t="s">
        <v>1503</v>
      </c>
      <c r="OEN24" s="1503" t="s">
        <v>1267</v>
      </c>
      <c r="OEO24" s="1503" t="s">
        <v>2157</v>
      </c>
      <c r="OEP24" s="1503" t="s">
        <v>1280</v>
      </c>
      <c r="OEQ24" s="1510">
        <v>41703</v>
      </c>
      <c r="OER24" s="1504">
        <v>26862</v>
      </c>
      <c r="OES24"/>
      <c r="OET24" s="1503" t="s">
        <v>1502</v>
      </c>
      <c r="OEU24" s="1503" t="s">
        <v>1503</v>
      </c>
      <c r="OEV24" s="1503" t="s">
        <v>1267</v>
      </c>
      <c r="OEW24" s="1503" t="s">
        <v>2157</v>
      </c>
      <c r="OEX24" s="1503" t="s">
        <v>1280</v>
      </c>
      <c r="OEY24" s="1510">
        <v>41703</v>
      </c>
      <c r="OEZ24" s="1504">
        <v>26862</v>
      </c>
      <c r="OFA24"/>
      <c r="OFB24" s="1503" t="s">
        <v>1502</v>
      </c>
      <c r="OFC24" s="1503" t="s">
        <v>1503</v>
      </c>
      <c r="OFD24" s="1503" t="s">
        <v>1267</v>
      </c>
      <c r="OFE24" s="1503" t="s">
        <v>2157</v>
      </c>
      <c r="OFF24" s="1503" t="s">
        <v>1280</v>
      </c>
      <c r="OFG24" s="1510">
        <v>41703</v>
      </c>
      <c r="OFH24" s="1504">
        <v>26862</v>
      </c>
      <c r="OFI24"/>
      <c r="OFJ24" s="1503" t="s">
        <v>1502</v>
      </c>
      <c r="OFK24" s="1503" t="s">
        <v>1503</v>
      </c>
      <c r="OFL24" s="1503" t="s">
        <v>1267</v>
      </c>
      <c r="OFM24" s="1503" t="s">
        <v>2157</v>
      </c>
      <c r="OFN24" s="1503" t="s">
        <v>1280</v>
      </c>
      <c r="OFO24" s="1510">
        <v>41703</v>
      </c>
      <c r="OFP24" s="1504">
        <v>26862</v>
      </c>
      <c r="OFQ24"/>
      <c r="OFR24" s="1503" t="s">
        <v>1502</v>
      </c>
      <c r="OFS24" s="1503" t="s">
        <v>1503</v>
      </c>
      <c r="OFT24" s="1503" t="s">
        <v>1267</v>
      </c>
      <c r="OFU24" s="1503" t="s">
        <v>2157</v>
      </c>
      <c r="OFV24" s="1503" t="s">
        <v>1280</v>
      </c>
      <c r="OFW24" s="1510">
        <v>41703</v>
      </c>
      <c r="OFX24" s="1504">
        <v>26862</v>
      </c>
      <c r="OFY24"/>
      <c r="OFZ24" s="1503" t="s">
        <v>1502</v>
      </c>
      <c r="OGA24" s="1503" t="s">
        <v>1503</v>
      </c>
      <c r="OGB24" s="1503" t="s">
        <v>1267</v>
      </c>
      <c r="OGC24" s="1503" t="s">
        <v>2157</v>
      </c>
      <c r="OGD24" s="1503" t="s">
        <v>1280</v>
      </c>
      <c r="OGE24" s="1510">
        <v>41703</v>
      </c>
      <c r="OGF24" s="1504">
        <v>26862</v>
      </c>
      <c r="OGG24"/>
      <c r="OGH24" s="1503" t="s">
        <v>1502</v>
      </c>
      <c r="OGI24" s="1503" t="s">
        <v>1503</v>
      </c>
      <c r="OGJ24" s="1503" t="s">
        <v>1267</v>
      </c>
      <c r="OGK24" s="1503" t="s">
        <v>2157</v>
      </c>
      <c r="OGL24" s="1503" t="s">
        <v>1280</v>
      </c>
      <c r="OGM24" s="1510">
        <v>41703</v>
      </c>
      <c r="OGN24" s="1504">
        <v>26862</v>
      </c>
      <c r="OGO24"/>
      <c r="OGP24" s="1503" t="s">
        <v>1502</v>
      </c>
      <c r="OGQ24" s="1503" t="s">
        <v>1503</v>
      </c>
      <c r="OGR24" s="1503" t="s">
        <v>1267</v>
      </c>
      <c r="OGS24" s="1503" t="s">
        <v>2157</v>
      </c>
      <c r="OGT24" s="1503" t="s">
        <v>1280</v>
      </c>
      <c r="OGU24" s="1510">
        <v>41703</v>
      </c>
      <c r="OGV24" s="1504">
        <v>26862</v>
      </c>
      <c r="OGW24"/>
      <c r="OGX24" s="1503" t="s">
        <v>1502</v>
      </c>
      <c r="OGY24" s="1503" t="s">
        <v>1503</v>
      </c>
      <c r="OGZ24" s="1503" t="s">
        <v>1267</v>
      </c>
      <c r="OHA24" s="1503" t="s">
        <v>2157</v>
      </c>
      <c r="OHB24" s="1503" t="s">
        <v>1280</v>
      </c>
      <c r="OHC24" s="1510">
        <v>41703</v>
      </c>
      <c r="OHD24" s="1504">
        <v>26862</v>
      </c>
      <c r="OHE24"/>
      <c r="OHF24" s="1503" t="s">
        <v>1502</v>
      </c>
      <c r="OHG24" s="1503" t="s">
        <v>1503</v>
      </c>
      <c r="OHH24" s="1503" t="s">
        <v>1267</v>
      </c>
      <c r="OHI24" s="1503" t="s">
        <v>2157</v>
      </c>
      <c r="OHJ24" s="1503" t="s">
        <v>1280</v>
      </c>
      <c r="OHK24" s="1510">
        <v>41703</v>
      </c>
      <c r="OHL24" s="1504">
        <v>26862</v>
      </c>
      <c r="OHM24"/>
      <c r="OHN24" s="1503" t="s">
        <v>1502</v>
      </c>
      <c r="OHO24" s="1503" t="s">
        <v>1503</v>
      </c>
      <c r="OHP24" s="1503" t="s">
        <v>1267</v>
      </c>
      <c r="OHQ24" s="1503" t="s">
        <v>2157</v>
      </c>
      <c r="OHR24" s="1503" t="s">
        <v>1280</v>
      </c>
      <c r="OHS24" s="1510">
        <v>41703</v>
      </c>
      <c r="OHT24" s="1504">
        <v>26862</v>
      </c>
      <c r="OHU24"/>
      <c r="OHV24" s="1503" t="s">
        <v>1502</v>
      </c>
      <c r="OHW24" s="1503" t="s">
        <v>1503</v>
      </c>
      <c r="OHX24" s="1503" t="s">
        <v>1267</v>
      </c>
      <c r="OHY24" s="1503" t="s">
        <v>2157</v>
      </c>
      <c r="OHZ24" s="1503" t="s">
        <v>1280</v>
      </c>
      <c r="OIA24" s="1510">
        <v>41703</v>
      </c>
      <c r="OIB24" s="1504">
        <v>26862</v>
      </c>
      <c r="OIC24"/>
      <c r="OID24" s="1503" t="s">
        <v>1502</v>
      </c>
      <c r="OIE24" s="1503" t="s">
        <v>1503</v>
      </c>
      <c r="OIF24" s="1503" t="s">
        <v>1267</v>
      </c>
      <c r="OIG24" s="1503" t="s">
        <v>2157</v>
      </c>
      <c r="OIH24" s="1503" t="s">
        <v>1280</v>
      </c>
      <c r="OII24" s="1510">
        <v>41703</v>
      </c>
      <c r="OIJ24" s="1504">
        <v>26862</v>
      </c>
      <c r="OIK24"/>
      <c r="OIL24" s="1503" t="s">
        <v>1502</v>
      </c>
      <c r="OIM24" s="1503" t="s">
        <v>1503</v>
      </c>
      <c r="OIN24" s="1503" t="s">
        <v>1267</v>
      </c>
      <c r="OIO24" s="1503" t="s">
        <v>2157</v>
      </c>
      <c r="OIP24" s="1503" t="s">
        <v>1280</v>
      </c>
      <c r="OIQ24" s="1510">
        <v>41703</v>
      </c>
      <c r="OIR24" s="1504">
        <v>26862</v>
      </c>
      <c r="OIS24"/>
      <c r="OIT24" s="1503" t="s">
        <v>1502</v>
      </c>
      <c r="OIU24" s="1503" t="s">
        <v>1503</v>
      </c>
      <c r="OIV24" s="1503" t="s">
        <v>1267</v>
      </c>
      <c r="OIW24" s="1503" t="s">
        <v>2157</v>
      </c>
      <c r="OIX24" s="1503" t="s">
        <v>1280</v>
      </c>
      <c r="OIY24" s="1510">
        <v>41703</v>
      </c>
      <c r="OIZ24" s="1504">
        <v>26862</v>
      </c>
      <c r="OJA24"/>
      <c r="OJB24" s="1503" t="s">
        <v>1502</v>
      </c>
      <c r="OJC24" s="1503" t="s">
        <v>1503</v>
      </c>
      <c r="OJD24" s="1503" t="s">
        <v>1267</v>
      </c>
      <c r="OJE24" s="1503" t="s">
        <v>2157</v>
      </c>
      <c r="OJF24" s="1503" t="s">
        <v>1280</v>
      </c>
      <c r="OJG24" s="1510">
        <v>41703</v>
      </c>
      <c r="OJH24" s="1504">
        <v>26862</v>
      </c>
      <c r="OJI24"/>
      <c r="OJJ24" s="1503" t="s">
        <v>1502</v>
      </c>
      <c r="OJK24" s="1503" t="s">
        <v>1503</v>
      </c>
      <c r="OJL24" s="1503" t="s">
        <v>1267</v>
      </c>
      <c r="OJM24" s="1503" t="s">
        <v>2157</v>
      </c>
      <c r="OJN24" s="1503" t="s">
        <v>1280</v>
      </c>
      <c r="OJO24" s="1510">
        <v>41703</v>
      </c>
      <c r="OJP24" s="1504">
        <v>26862</v>
      </c>
      <c r="OJQ24"/>
      <c r="OJR24" s="1503" t="s">
        <v>1502</v>
      </c>
      <c r="OJS24" s="1503" t="s">
        <v>1503</v>
      </c>
      <c r="OJT24" s="1503" t="s">
        <v>1267</v>
      </c>
      <c r="OJU24" s="1503" t="s">
        <v>2157</v>
      </c>
      <c r="OJV24" s="1503" t="s">
        <v>1280</v>
      </c>
      <c r="OJW24" s="1510">
        <v>41703</v>
      </c>
      <c r="OJX24" s="1504">
        <v>26862</v>
      </c>
      <c r="OJY24"/>
      <c r="OJZ24" s="1503" t="s">
        <v>1502</v>
      </c>
      <c r="OKA24" s="1503" t="s">
        <v>1503</v>
      </c>
      <c r="OKB24" s="1503" t="s">
        <v>1267</v>
      </c>
      <c r="OKC24" s="1503" t="s">
        <v>2157</v>
      </c>
      <c r="OKD24" s="1503" t="s">
        <v>1280</v>
      </c>
      <c r="OKE24" s="1510">
        <v>41703</v>
      </c>
      <c r="OKF24" s="1504">
        <v>26862</v>
      </c>
      <c r="OKG24"/>
      <c r="OKH24" s="1503" t="s">
        <v>1502</v>
      </c>
      <c r="OKI24" s="1503" t="s">
        <v>1503</v>
      </c>
      <c r="OKJ24" s="1503" t="s">
        <v>1267</v>
      </c>
      <c r="OKK24" s="1503" t="s">
        <v>2157</v>
      </c>
      <c r="OKL24" s="1503" t="s">
        <v>1280</v>
      </c>
      <c r="OKM24" s="1510">
        <v>41703</v>
      </c>
      <c r="OKN24" s="1504">
        <v>26862</v>
      </c>
      <c r="OKO24"/>
      <c r="OKP24" s="1503" t="s">
        <v>1502</v>
      </c>
      <c r="OKQ24" s="1503" t="s">
        <v>1503</v>
      </c>
      <c r="OKR24" s="1503" t="s">
        <v>1267</v>
      </c>
      <c r="OKS24" s="1503" t="s">
        <v>2157</v>
      </c>
      <c r="OKT24" s="1503" t="s">
        <v>1280</v>
      </c>
      <c r="OKU24" s="1510">
        <v>41703</v>
      </c>
      <c r="OKV24" s="1504">
        <v>26862</v>
      </c>
      <c r="OKW24"/>
      <c r="OKX24" s="1503" t="s">
        <v>1502</v>
      </c>
      <c r="OKY24" s="1503" t="s">
        <v>1503</v>
      </c>
      <c r="OKZ24" s="1503" t="s">
        <v>1267</v>
      </c>
      <c r="OLA24" s="1503" t="s">
        <v>2157</v>
      </c>
      <c r="OLB24" s="1503" t="s">
        <v>1280</v>
      </c>
      <c r="OLC24" s="1510">
        <v>41703</v>
      </c>
      <c r="OLD24" s="1504">
        <v>26862</v>
      </c>
      <c r="OLE24"/>
      <c r="OLF24" s="1503" t="s">
        <v>1502</v>
      </c>
      <c r="OLG24" s="1503" t="s">
        <v>1503</v>
      </c>
      <c r="OLH24" s="1503" t="s">
        <v>1267</v>
      </c>
      <c r="OLI24" s="1503" t="s">
        <v>2157</v>
      </c>
      <c r="OLJ24" s="1503" t="s">
        <v>1280</v>
      </c>
      <c r="OLK24" s="1510">
        <v>41703</v>
      </c>
      <c r="OLL24" s="1504">
        <v>26862</v>
      </c>
      <c r="OLM24"/>
      <c r="OLN24" s="1503" t="s">
        <v>1502</v>
      </c>
      <c r="OLO24" s="1503" t="s">
        <v>1503</v>
      </c>
      <c r="OLP24" s="1503" t="s">
        <v>1267</v>
      </c>
      <c r="OLQ24" s="1503" t="s">
        <v>2157</v>
      </c>
      <c r="OLR24" s="1503" t="s">
        <v>1280</v>
      </c>
      <c r="OLS24" s="1510">
        <v>41703</v>
      </c>
      <c r="OLT24" s="1504">
        <v>26862</v>
      </c>
      <c r="OLU24"/>
      <c r="OLV24" s="1503" t="s">
        <v>1502</v>
      </c>
      <c r="OLW24" s="1503" t="s">
        <v>1503</v>
      </c>
      <c r="OLX24" s="1503" t="s">
        <v>1267</v>
      </c>
      <c r="OLY24" s="1503" t="s">
        <v>2157</v>
      </c>
      <c r="OLZ24" s="1503" t="s">
        <v>1280</v>
      </c>
      <c r="OMA24" s="1510">
        <v>41703</v>
      </c>
      <c r="OMB24" s="1504">
        <v>26862</v>
      </c>
      <c r="OMC24"/>
      <c r="OMD24" s="1503" t="s">
        <v>1502</v>
      </c>
      <c r="OME24" s="1503" t="s">
        <v>1503</v>
      </c>
      <c r="OMF24" s="1503" t="s">
        <v>1267</v>
      </c>
      <c r="OMG24" s="1503" t="s">
        <v>2157</v>
      </c>
      <c r="OMH24" s="1503" t="s">
        <v>1280</v>
      </c>
      <c r="OMI24" s="1510">
        <v>41703</v>
      </c>
      <c r="OMJ24" s="1504">
        <v>26862</v>
      </c>
      <c r="OMK24"/>
      <c r="OML24" s="1503" t="s">
        <v>1502</v>
      </c>
      <c r="OMM24" s="1503" t="s">
        <v>1503</v>
      </c>
      <c r="OMN24" s="1503" t="s">
        <v>1267</v>
      </c>
      <c r="OMO24" s="1503" t="s">
        <v>2157</v>
      </c>
      <c r="OMP24" s="1503" t="s">
        <v>1280</v>
      </c>
      <c r="OMQ24" s="1510">
        <v>41703</v>
      </c>
      <c r="OMR24" s="1504">
        <v>26862</v>
      </c>
      <c r="OMS24"/>
      <c r="OMT24" s="1503" t="s">
        <v>1502</v>
      </c>
      <c r="OMU24" s="1503" t="s">
        <v>1503</v>
      </c>
      <c r="OMV24" s="1503" t="s">
        <v>1267</v>
      </c>
      <c r="OMW24" s="1503" t="s">
        <v>2157</v>
      </c>
      <c r="OMX24" s="1503" t="s">
        <v>1280</v>
      </c>
      <c r="OMY24" s="1510">
        <v>41703</v>
      </c>
      <c r="OMZ24" s="1504">
        <v>26862</v>
      </c>
      <c r="ONA24"/>
      <c r="ONB24" s="1503" t="s">
        <v>1502</v>
      </c>
      <c r="ONC24" s="1503" t="s">
        <v>1503</v>
      </c>
      <c r="OND24" s="1503" t="s">
        <v>1267</v>
      </c>
      <c r="ONE24" s="1503" t="s">
        <v>2157</v>
      </c>
      <c r="ONF24" s="1503" t="s">
        <v>1280</v>
      </c>
      <c r="ONG24" s="1510">
        <v>41703</v>
      </c>
      <c r="ONH24" s="1504">
        <v>26862</v>
      </c>
      <c r="ONI24"/>
      <c r="ONJ24" s="1503" t="s">
        <v>1502</v>
      </c>
      <c r="ONK24" s="1503" t="s">
        <v>1503</v>
      </c>
      <c r="ONL24" s="1503" t="s">
        <v>1267</v>
      </c>
      <c r="ONM24" s="1503" t="s">
        <v>2157</v>
      </c>
      <c r="ONN24" s="1503" t="s">
        <v>1280</v>
      </c>
      <c r="ONO24" s="1510">
        <v>41703</v>
      </c>
      <c r="ONP24" s="1504">
        <v>26862</v>
      </c>
      <c r="ONQ24"/>
      <c r="ONR24" s="1503" t="s">
        <v>1502</v>
      </c>
      <c r="ONS24" s="1503" t="s">
        <v>1503</v>
      </c>
      <c r="ONT24" s="1503" t="s">
        <v>1267</v>
      </c>
      <c r="ONU24" s="1503" t="s">
        <v>2157</v>
      </c>
      <c r="ONV24" s="1503" t="s">
        <v>1280</v>
      </c>
      <c r="ONW24" s="1510">
        <v>41703</v>
      </c>
      <c r="ONX24" s="1504">
        <v>26862</v>
      </c>
      <c r="ONY24"/>
      <c r="ONZ24" s="1503" t="s">
        <v>1502</v>
      </c>
      <c r="OOA24" s="1503" t="s">
        <v>1503</v>
      </c>
      <c r="OOB24" s="1503" t="s">
        <v>1267</v>
      </c>
      <c r="OOC24" s="1503" t="s">
        <v>2157</v>
      </c>
      <c r="OOD24" s="1503" t="s">
        <v>1280</v>
      </c>
      <c r="OOE24" s="1510">
        <v>41703</v>
      </c>
      <c r="OOF24" s="1504">
        <v>26862</v>
      </c>
      <c r="OOG24"/>
      <c r="OOH24" s="1503" t="s">
        <v>1502</v>
      </c>
      <c r="OOI24" s="1503" t="s">
        <v>1503</v>
      </c>
      <c r="OOJ24" s="1503" t="s">
        <v>1267</v>
      </c>
      <c r="OOK24" s="1503" t="s">
        <v>2157</v>
      </c>
      <c r="OOL24" s="1503" t="s">
        <v>1280</v>
      </c>
      <c r="OOM24" s="1510">
        <v>41703</v>
      </c>
      <c r="OON24" s="1504">
        <v>26862</v>
      </c>
      <c r="OOO24"/>
      <c r="OOP24" s="1503" t="s">
        <v>1502</v>
      </c>
      <c r="OOQ24" s="1503" t="s">
        <v>1503</v>
      </c>
      <c r="OOR24" s="1503" t="s">
        <v>1267</v>
      </c>
      <c r="OOS24" s="1503" t="s">
        <v>2157</v>
      </c>
      <c r="OOT24" s="1503" t="s">
        <v>1280</v>
      </c>
      <c r="OOU24" s="1510">
        <v>41703</v>
      </c>
      <c r="OOV24" s="1504">
        <v>26862</v>
      </c>
      <c r="OOW24"/>
      <c r="OOX24" s="1503" t="s">
        <v>1502</v>
      </c>
      <c r="OOY24" s="1503" t="s">
        <v>1503</v>
      </c>
      <c r="OOZ24" s="1503" t="s">
        <v>1267</v>
      </c>
      <c r="OPA24" s="1503" t="s">
        <v>2157</v>
      </c>
      <c r="OPB24" s="1503" t="s">
        <v>1280</v>
      </c>
      <c r="OPC24" s="1510">
        <v>41703</v>
      </c>
      <c r="OPD24" s="1504">
        <v>26862</v>
      </c>
      <c r="OPE24"/>
      <c r="OPF24" s="1503" t="s">
        <v>1502</v>
      </c>
      <c r="OPG24" s="1503" t="s">
        <v>1503</v>
      </c>
      <c r="OPH24" s="1503" t="s">
        <v>1267</v>
      </c>
      <c r="OPI24" s="1503" t="s">
        <v>2157</v>
      </c>
      <c r="OPJ24" s="1503" t="s">
        <v>1280</v>
      </c>
      <c r="OPK24" s="1510">
        <v>41703</v>
      </c>
      <c r="OPL24" s="1504">
        <v>26862</v>
      </c>
      <c r="OPM24"/>
      <c r="OPN24" s="1503" t="s">
        <v>1502</v>
      </c>
      <c r="OPO24" s="1503" t="s">
        <v>1503</v>
      </c>
      <c r="OPP24" s="1503" t="s">
        <v>1267</v>
      </c>
      <c r="OPQ24" s="1503" t="s">
        <v>2157</v>
      </c>
      <c r="OPR24" s="1503" t="s">
        <v>1280</v>
      </c>
      <c r="OPS24" s="1510">
        <v>41703</v>
      </c>
      <c r="OPT24" s="1504">
        <v>26862</v>
      </c>
      <c r="OPU24"/>
      <c r="OPV24" s="1503" t="s">
        <v>1502</v>
      </c>
      <c r="OPW24" s="1503" t="s">
        <v>1503</v>
      </c>
      <c r="OPX24" s="1503" t="s">
        <v>1267</v>
      </c>
      <c r="OPY24" s="1503" t="s">
        <v>2157</v>
      </c>
      <c r="OPZ24" s="1503" t="s">
        <v>1280</v>
      </c>
      <c r="OQA24" s="1510">
        <v>41703</v>
      </c>
      <c r="OQB24" s="1504">
        <v>26862</v>
      </c>
      <c r="OQC24"/>
      <c r="OQD24" s="1503" t="s">
        <v>1502</v>
      </c>
      <c r="OQE24" s="1503" t="s">
        <v>1503</v>
      </c>
      <c r="OQF24" s="1503" t="s">
        <v>1267</v>
      </c>
      <c r="OQG24" s="1503" t="s">
        <v>2157</v>
      </c>
      <c r="OQH24" s="1503" t="s">
        <v>1280</v>
      </c>
      <c r="OQI24" s="1510">
        <v>41703</v>
      </c>
      <c r="OQJ24" s="1504">
        <v>26862</v>
      </c>
      <c r="OQK24"/>
      <c r="OQL24" s="1503" t="s">
        <v>1502</v>
      </c>
      <c r="OQM24" s="1503" t="s">
        <v>1503</v>
      </c>
      <c r="OQN24" s="1503" t="s">
        <v>1267</v>
      </c>
      <c r="OQO24" s="1503" t="s">
        <v>2157</v>
      </c>
      <c r="OQP24" s="1503" t="s">
        <v>1280</v>
      </c>
      <c r="OQQ24" s="1510">
        <v>41703</v>
      </c>
      <c r="OQR24" s="1504">
        <v>26862</v>
      </c>
      <c r="OQS24"/>
      <c r="OQT24" s="1503" t="s">
        <v>1502</v>
      </c>
      <c r="OQU24" s="1503" t="s">
        <v>1503</v>
      </c>
      <c r="OQV24" s="1503" t="s">
        <v>1267</v>
      </c>
      <c r="OQW24" s="1503" t="s">
        <v>2157</v>
      </c>
      <c r="OQX24" s="1503" t="s">
        <v>1280</v>
      </c>
      <c r="OQY24" s="1510">
        <v>41703</v>
      </c>
      <c r="OQZ24" s="1504">
        <v>26862</v>
      </c>
      <c r="ORA24"/>
      <c r="ORB24" s="1503" t="s">
        <v>1502</v>
      </c>
      <c r="ORC24" s="1503" t="s">
        <v>1503</v>
      </c>
      <c r="ORD24" s="1503" t="s">
        <v>1267</v>
      </c>
      <c r="ORE24" s="1503" t="s">
        <v>2157</v>
      </c>
      <c r="ORF24" s="1503" t="s">
        <v>1280</v>
      </c>
      <c r="ORG24" s="1510">
        <v>41703</v>
      </c>
      <c r="ORH24" s="1504">
        <v>26862</v>
      </c>
      <c r="ORI24"/>
      <c r="ORJ24" s="1503" t="s">
        <v>1502</v>
      </c>
      <c r="ORK24" s="1503" t="s">
        <v>1503</v>
      </c>
      <c r="ORL24" s="1503" t="s">
        <v>1267</v>
      </c>
      <c r="ORM24" s="1503" t="s">
        <v>2157</v>
      </c>
      <c r="ORN24" s="1503" t="s">
        <v>1280</v>
      </c>
      <c r="ORO24" s="1510">
        <v>41703</v>
      </c>
      <c r="ORP24" s="1504">
        <v>26862</v>
      </c>
      <c r="ORQ24"/>
      <c r="ORR24" s="1503" t="s">
        <v>1502</v>
      </c>
      <c r="ORS24" s="1503" t="s">
        <v>1503</v>
      </c>
      <c r="ORT24" s="1503" t="s">
        <v>1267</v>
      </c>
      <c r="ORU24" s="1503" t="s">
        <v>2157</v>
      </c>
      <c r="ORV24" s="1503" t="s">
        <v>1280</v>
      </c>
      <c r="ORW24" s="1510">
        <v>41703</v>
      </c>
      <c r="ORX24" s="1504">
        <v>26862</v>
      </c>
      <c r="ORY24"/>
      <c r="ORZ24" s="1503" t="s">
        <v>1502</v>
      </c>
      <c r="OSA24" s="1503" t="s">
        <v>1503</v>
      </c>
      <c r="OSB24" s="1503" t="s">
        <v>1267</v>
      </c>
      <c r="OSC24" s="1503" t="s">
        <v>2157</v>
      </c>
      <c r="OSD24" s="1503" t="s">
        <v>1280</v>
      </c>
      <c r="OSE24" s="1510">
        <v>41703</v>
      </c>
      <c r="OSF24" s="1504">
        <v>26862</v>
      </c>
      <c r="OSG24"/>
      <c r="OSH24" s="1503" t="s">
        <v>1502</v>
      </c>
      <c r="OSI24" s="1503" t="s">
        <v>1503</v>
      </c>
      <c r="OSJ24" s="1503" t="s">
        <v>1267</v>
      </c>
      <c r="OSK24" s="1503" t="s">
        <v>2157</v>
      </c>
      <c r="OSL24" s="1503" t="s">
        <v>1280</v>
      </c>
      <c r="OSM24" s="1510">
        <v>41703</v>
      </c>
      <c r="OSN24" s="1504">
        <v>26862</v>
      </c>
      <c r="OSO24"/>
      <c r="OSP24" s="1503" t="s">
        <v>1502</v>
      </c>
      <c r="OSQ24" s="1503" t="s">
        <v>1503</v>
      </c>
      <c r="OSR24" s="1503" t="s">
        <v>1267</v>
      </c>
      <c r="OSS24" s="1503" t="s">
        <v>2157</v>
      </c>
      <c r="OST24" s="1503" t="s">
        <v>1280</v>
      </c>
      <c r="OSU24" s="1510">
        <v>41703</v>
      </c>
      <c r="OSV24" s="1504">
        <v>26862</v>
      </c>
      <c r="OSW24"/>
      <c r="OSX24" s="1503" t="s">
        <v>1502</v>
      </c>
      <c r="OSY24" s="1503" t="s">
        <v>1503</v>
      </c>
      <c r="OSZ24" s="1503" t="s">
        <v>1267</v>
      </c>
      <c r="OTA24" s="1503" t="s">
        <v>2157</v>
      </c>
      <c r="OTB24" s="1503" t="s">
        <v>1280</v>
      </c>
      <c r="OTC24" s="1510">
        <v>41703</v>
      </c>
      <c r="OTD24" s="1504">
        <v>26862</v>
      </c>
      <c r="OTE24"/>
      <c r="OTF24" s="1503" t="s">
        <v>1502</v>
      </c>
      <c r="OTG24" s="1503" t="s">
        <v>1503</v>
      </c>
      <c r="OTH24" s="1503" t="s">
        <v>1267</v>
      </c>
      <c r="OTI24" s="1503" t="s">
        <v>2157</v>
      </c>
      <c r="OTJ24" s="1503" t="s">
        <v>1280</v>
      </c>
      <c r="OTK24" s="1510">
        <v>41703</v>
      </c>
      <c r="OTL24" s="1504">
        <v>26862</v>
      </c>
      <c r="OTM24"/>
      <c r="OTN24" s="1503" t="s">
        <v>1502</v>
      </c>
      <c r="OTO24" s="1503" t="s">
        <v>1503</v>
      </c>
      <c r="OTP24" s="1503" t="s">
        <v>1267</v>
      </c>
      <c r="OTQ24" s="1503" t="s">
        <v>2157</v>
      </c>
      <c r="OTR24" s="1503" t="s">
        <v>1280</v>
      </c>
      <c r="OTS24" s="1510">
        <v>41703</v>
      </c>
      <c r="OTT24" s="1504">
        <v>26862</v>
      </c>
      <c r="OTU24"/>
      <c r="OTV24" s="1503" t="s">
        <v>1502</v>
      </c>
      <c r="OTW24" s="1503" t="s">
        <v>1503</v>
      </c>
      <c r="OTX24" s="1503" t="s">
        <v>1267</v>
      </c>
      <c r="OTY24" s="1503" t="s">
        <v>2157</v>
      </c>
      <c r="OTZ24" s="1503" t="s">
        <v>1280</v>
      </c>
      <c r="OUA24" s="1510">
        <v>41703</v>
      </c>
      <c r="OUB24" s="1504">
        <v>26862</v>
      </c>
      <c r="OUC24"/>
      <c r="OUD24" s="1503" t="s">
        <v>1502</v>
      </c>
      <c r="OUE24" s="1503" t="s">
        <v>1503</v>
      </c>
      <c r="OUF24" s="1503" t="s">
        <v>1267</v>
      </c>
      <c r="OUG24" s="1503" t="s">
        <v>2157</v>
      </c>
      <c r="OUH24" s="1503" t="s">
        <v>1280</v>
      </c>
      <c r="OUI24" s="1510">
        <v>41703</v>
      </c>
      <c r="OUJ24" s="1504">
        <v>26862</v>
      </c>
      <c r="OUK24"/>
      <c r="OUL24" s="1503" t="s">
        <v>1502</v>
      </c>
      <c r="OUM24" s="1503" t="s">
        <v>1503</v>
      </c>
      <c r="OUN24" s="1503" t="s">
        <v>1267</v>
      </c>
      <c r="OUO24" s="1503" t="s">
        <v>2157</v>
      </c>
      <c r="OUP24" s="1503" t="s">
        <v>1280</v>
      </c>
      <c r="OUQ24" s="1510">
        <v>41703</v>
      </c>
      <c r="OUR24" s="1504">
        <v>26862</v>
      </c>
      <c r="OUS24"/>
      <c r="OUT24" s="1503" t="s">
        <v>1502</v>
      </c>
      <c r="OUU24" s="1503" t="s">
        <v>1503</v>
      </c>
      <c r="OUV24" s="1503" t="s">
        <v>1267</v>
      </c>
      <c r="OUW24" s="1503" t="s">
        <v>2157</v>
      </c>
      <c r="OUX24" s="1503" t="s">
        <v>1280</v>
      </c>
      <c r="OUY24" s="1510">
        <v>41703</v>
      </c>
      <c r="OUZ24" s="1504">
        <v>26862</v>
      </c>
      <c r="OVA24"/>
      <c r="OVB24" s="1503" t="s">
        <v>1502</v>
      </c>
      <c r="OVC24" s="1503" t="s">
        <v>1503</v>
      </c>
      <c r="OVD24" s="1503" t="s">
        <v>1267</v>
      </c>
      <c r="OVE24" s="1503" t="s">
        <v>2157</v>
      </c>
      <c r="OVF24" s="1503" t="s">
        <v>1280</v>
      </c>
      <c r="OVG24" s="1510">
        <v>41703</v>
      </c>
      <c r="OVH24" s="1504">
        <v>26862</v>
      </c>
      <c r="OVI24"/>
      <c r="OVJ24" s="1503" t="s">
        <v>1502</v>
      </c>
      <c r="OVK24" s="1503" t="s">
        <v>1503</v>
      </c>
      <c r="OVL24" s="1503" t="s">
        <v>1267</v>
      </c>
      <c r="OVM24" s="1503" t="s">
        <v>2157</v>
      </c>
      <c r="OVN24" s="1503" t="s">
        <v>1280</v>
      </c>
      <c r="OVO24" s="1510">
        <v>41703</v>
      </c>
      <c r="OVP24" s="1504">
        <v>26862</v>
      </c>
      <c r="OVQ24"/>
      <c r="OVR24" s="1503" t="s">
        <v>1502</v>
      </c>
      <c r="OVS24" s="1503" t="s">
        <v>1503</v>
      </c>
      <c r="OVT24" s="1503" t="s">
        <v>1267</v>
      </c>
      <c r="OVU24" s="1503" t="s">
        <v>2157</v>
      </c>
      <c r="OVV24" s="1503" t="s">
        <v>1280</v>
      </c>
      <c r="OVW24" s="1510">
        <v>41703</v>
      </c>
      <c r="OVX24" s="1504">
        <v>26862</v>
      </c>
      <c r="OVY24"/>
      <c r="OVZ24" s="1503" t="s">
        <v>1502</v>
      </c>
      <c r="OWA24" s="1503" t="s">
        <v>1503</v>
      </c>
      <c r="OWB24" s="1503" t="s">
        <v>1267</v>
      </c>
      <c r="OWC24" s="1503" t="s">
        <v>2157</v>
      </c>
      <c r="OWD24" s="1503" t="s">
        <v>1280</v>
      </c>
      <c r="OWE24" s="1510">
        <v>41703</v>
      </c>
      <c r="OWF24" s="1504">
        <v>26862</v>
      </c>
      <c r="OWG24"/>
      <c r="OWH24" s="1503" t="s">
        <v>1502</v>
      </c>
      <c r="OWI24" s="1503" t="s">
        <v>1503</v>
      </c>
      <c r="OWJ24" s="1503" t="s">
        <v>1267</v>
      </c>
      <c r="OWK24" s="1503" t="s">
        <v>2157</v>
      </c>
      <c r="OWL24" s="1503" t="s">
        <v>1280</v>
      </c>
      <c r="OWM24" s="1510">
        <v>41703</v>
      </c>
      <c r="OWN24" s="1504">
        <v>26862</v>
      </c>
      <c r="OWO24"/>
      <c r="OWP24" s="1503" t="s">
        <v>1502</v>
      </c>
      <c r="OWQ24" s="1503" t="s">
        <v>1503</v>
      </c>
      <c r="OWR24" s="1503" t="s">
        <v>1267</v>
      </c>
      <c r="OWS24" s="1503" t="s">
        <v>2157</v>
      </c>
      <c r="OWT24" s="1503" t="s">
        <v>1280</v>
      </c>
      <c r="OWU24" s="1510">
        <v>41703</v>
      </c>
      <c r="OWV24" s="1504">
        <v>26862</v>
      </c>
      <c r="OWW24"/>
      <c r="OWX24" s="1503" t="s">
        <v>1502</v>
      </c>
      <c r="OWY24" s="1503" t="s">
        <v>1503</v>
      </c>
      <c r="OWZ24" s="1503" t="s">
        <v>1267</v>
      </c>
      <c r="OXA24" s="1503" t="s">
        <v>2157</v>
      </c>
      <c r="OXB24" s="1503" t="s">
        <v>1280</v>
      </c>
      <c r="OXC24" s="1510">
        <v>41703</v>
      </c>
      <c r="OXD24" s="1504">
        <v>26862</v>
      </c>
      <c r="OXE24"/>
      <c r="OXF24" s="1503" t="s">
        <v>1502</v>
      </c>
      <c r="OXG24" s="1503" t="s">
        <v>1503</v>
      </c>
      <c r="OXH24" s="1503" t="s">
        <v>1267</v>
      </c>
      <c r="OXI24" s="1503" t="s">
        <v>2157</v>
      </c>
      <c r="OXJ24" s="1503" t="s">
        <v>1280</v>
      </c>
      <c r="OXK24" s="1510">
        <v>41703</v>
      </c>
      <c r="OXL24" s="1504">
        <v>26862</v>
      </c>
      <c r="OXM24"/>
      <c r="OXN24" s="1503" t="s">
        <v>1502</v>
      </c>
      <c r="OXO24" s="1503" t="s">
        <v>1503</v>
      </c>
      <c r="OXP24" s="1503" t="s">
        <v>1267</v>
      </c>
      <c r="OXQ24" s="1503" t="s">
        <v>2157</v>
      </c>
      <c r="OXR24" s="1503" t="s">
        <v>1280</v>
      </c>
      <c r="OXS24" s="1510">
        <v>41703</v>
      </c>
      <c r="OXT24" s="1504">
        <v>26862</v>
      </c>
      <c r="OXU24"/>
      <c r="OXV24" s="1503" t="s">
        <v>1502</v>
      </c>
      <c r="OXW24" s="1503" t="s">
        <v>1503</v>
      </c>
      <c r="OXX24" s="1503" t="s">
        <v>1267</v>
      </c>
      <c r="OXY24" s="1503" t="s">
        <v>2157</v>
      </c>
      <c r="OXZ24" s="1503" t="s">
        <v>1280</v>
      </c>
      <c r="OYA24" s="1510">
        <v>41703</v>
      </c>
      <c r="OYB24" s="1504">
        <v>26862</v>
      </c>
      <c r="OYC24"/>
      <c r="OYD24" s="1503" t="s">
        <v>1502</v>
      </c>
      <c r="OYE24" s="1503" t="s">
        <v>1503</v>
      </c>
      <c r="OYF24" s="1503" t="s">
        <v>1267</v>
      </c>
      <c r="OYG24" s="1503" t="s">
        <v>2157</v>
      </c>
      <c r="OYH24" s="1503" t="s">
        <v>1280</v>
      </c>
      <c r="OYI24" s="1510">
        <v>41703</v>
      </c>
      <c r="OYJ24" s="1504">
        <v>26862</v>
      </c>
      <c r="OYK24"/>
      <c r="OYL24" s="1503" t="s">
        <v>1502</v>
      </c>
      <c r="OYM24" s="1503" t="s">
        <v>1503</v>
      </c>
      <c r="OYN24" s="1503" t="s">
        <v>1267</v>
      </c>
      <c r="OYO24" s="1503" t="s">
        <v>2157</v>
      </c>
      <c r="OYP24" s="1503" t="s">
        <v>1280</v>
      </c>
      <c r="OYQ24" s="1510">
        <v>41703</v>
      </c>
      <c r="OYR24" s="1504">
        <v>26862</v>
      </c>
      <c r="OYS24"/>
      <c r="OYT24" s="1503" t="s">
        <v>1502</v>
      </c>
      <c r="OYU24" s="1503" t="s">
        <v>1503</v>
      </c>
      <c r="OYV24" s="1503" t="s">
        <v>1267</v>
      </c>
      <c r="OYW24" s="1503" t="s">
        <v>2157</v>
      </c>
      <c r="OYX24" s="1503" t="s">
        <v>1280</v>
      </c>
      <c r="OYY24" s="1510">
        <v>41703</v>
      </c>
      <c r="OYZ24" s="1504">
        <v>26862</v>
      </c>
      <c r="OZA24"/>
      <c r="OZB24" s="1503" t="s">
        <v>1502</v>
      </c>
      <c r="OZC24" s="1503" t="s">
        <v>1503</v>
      </c>
      <c r="OZD24" s="1503" t="s">
        <v>1267</v>
      </c>
      <c r="OZE24" s="1503" t="s">
        <v>2157</v>
      </c>
      <c r="OZF24" s="1503" t="s">
        <v>1280</v>
      </c>
      <c r="OZG24" s="1510">
        <v>41703</v>
      </c>
      <c r="OZH24" s="1504">
        <v>26862</v>
      </c>
      <c r="OZI24"/>
      <c r="OZJ24" s="1503" t="s">
        <v>1502</v>
      </c>
      <c r="OZK24" s="1503" t="s">
        <v>1503</v>
      </c>
      <c r="OZL24" s="1503" t="s">
        <v>1267</v>
      </c>
      <c r="OZM24" s="1503" t="s">
        <v>2157</v>
      </c>
      <c r="OZN24" s="1503" t="s">
        <v>1280</v>
      </c>
      <c r="OZO24" s="1510">
        <v>41703</v>
      </c>
      <c r="OZP24" s="1504">
        <v>26862</v>
      </c>
      <c r="OZQ24"/>
      <c r="OZR24" s="1503" t="s">
        <v>1502</v>
      </c>
      <c r="OZS24" s="1503" t="s">
        <v>1503</v>
      </c>
      <c r="OZT24" s="1503" t="s">
        <v>1267</v>
      </c>
      <c r="OZU24" s="1503" t="s">
        <v>2157</v>
      </c>
      <c r="OZV24" s="1503" t="s">
        <v>1280</v>
      </c>
      <c r="OZW24" s="1510">
        <v>41703</v>
      </c>
      <c r="OZX24" s="1504">
        <v>26862</v>
      </c>
      <c r="OZY24"/>
      <c r="OZZ24" s="1503" t="s">
        <v>1502</v>
      </c>
      <c r="PAA24" s="1503" t="s">
        <v>1503</v>
      </c>
      <c r="PAB24" s="1503" t="s">
        <v>1267</v>
      </c>
      <c r="PAC24" s="1503" t="s">
        <v>2157</v>
      </c>
      <c r="PAD24" s="1503" t="s">
        <v>1280</v>
      </c>
      <c r="PAE24" s="1510">
        <v>41703</v>
      </c>
      <c r="PAF24" s="1504">
        <v>26862</v>
      </c>
      <c r="PAG24"/>
      <c r="PAH24" s="1503" t="s">
        <v>1502</v>
      </c>
      <c r="PAI24" s="1503" t="s">
        <v>1503</v>
      </c>
      <c r="PAJ24" s="1503" t="s">
        <v>1267</v>
      </c>
      <c r="PAK24" s="1503" t="s">
        <v>2157</v>
      </c>
      <c r="PAL24" s="1503" t="s">
        <v>1280</v>
      </c>
      <c r="PAM24" s="1510">
        <v>41703</v>
      </c>
      <c r="PAN24" s="1504">
        <v>26862</v>
      </c>
      <c r="PAO24"/>
      <c r="PAP24" s="1503" t="s">
        <v>1502</v>
      </c>
      <c r="PAQ24" s="1503" t="s">
        <v>1503</v>
      </c>
      <c r="PAR24" s="1503" t="s">
        <v>1267</v>
      </c>
      <c r="PAS24" s="1503" t="s">
        <v>2157</v>
      </c>
      <c r="PAT24" s="1503" t="s">
        <v>1280</v>
      </c>
      <c r="PAU24" s="1510">
        <v>41703</v>
      </c>
      <c r="PAV24" s="1504">
        <v>26862</v>
      </c>
      <c r="PAW24"/>
      <c r="PAX24" s="1503" t="s">
        <v>1502</v>
      </c>
      <c r="PAY24" s="1503" t="s">
        <v>1503</v>
      </c>
      <c r="PAZ24" s="1503" t="s">
        <v>1267</v>
      </c>
      <c r="PBA24" s="1503" t="s">
        <v>2157</v>
      </c>
      <c r="PBB24" s="1503" t="s">
        <v>1280</v>
      </c>
      <c r="PBC24" s="1510">
        <v>41703</v>
      </c>
      <c r="PBD24" s="1504">
        <v>26862</v>
      </c>
      <c r="PBE24"/>
      <c r="PBF24" s="1503" t="s">
        <v>1502</v>
      </c>
      <c r="PBG24" s="1503" t="s">
        <v>1503</v>
      </c>
      <c r="PBH24" s="1503" t="s">
        <v>1267</v>
      </c>
      <c r="PBI24" s="1503" t="s">
        <v>2157</v>
      </c>
      <c r="PBJ24" s="1503" t="s">
        <v>1280</v>
      </c>
      <c r="PBK24" s="1510">
        <v>41703</v>
      </c>
      <c r="PBL24" s="1504">
        <v>26862</v>
      </c>
      <c r="PBM24"/>
      <c r="PBN24" s="1503" t="s">
        <v>1502</v>
      </c>
      <c r="PBO24" s="1503" t="s">
        <v>1503</v>
      </c>
      <c r="PBP24" s="1503" t="s">
        <v>1267</v>
      </c>
      <c r="PBQ24" s="1503" t="s">
        <v>2157</v>
      </c>
      <c r="PBR24" s="1503" t="s">
        <v>1280</v>
      </c>
      <c r="PBS24" s="1510">
        <v>41703</v>
      </c>
      <c r="PBT24" s="1504">
        <v>26862</v>
      </c>
      <c r="PBU24"/>
      <c r="PBV24" s="1503" t="s">
        <v>1502</v>
      </c>
      <c r="PBW24" s="1503" t="s">
        <v>1503</v>
      </c>
      <c r="PBX24" s="1503" t="s">
        <v>1267</v>
      </c>
      <c r="PBY24" s="1503" t="s">
        <v>2157</v>
      </c>
      <c r="PBZ24" s="1503" t="s">
        <v>1280</v>
      </c>
      <c r="PCA24" s="1510">
        <v>41703</v>
      </c>
      <c r="PCB24" s="1504">
        <v>26862</v>
      </c>
      <c r="PCC24"/>
      <c r="PCD24" s="1503" t="s">
        <v>1502</v>
      </c>
      <c r="PCE24" s="1503" t="s">
        <v>1503</v>
      </c>
      <c r="PCF24" s="1503" t="s">
        <v>1267</v>
      </c>
      <c r="PCG24" s="1503" t="s">
        <v>2157</v>
      </c>
      <c r="PCH24" s="1503" t="s">
        <v>1280</v>
      </c>
      <c r="PCI24" s="1510">
        <v>41703</v>
      </c>
      <c r="PCJ24" s="1504">
        <v>26862</v>
      </c>
      <c r="PCK24"/>
      <c r="PCL24" s="1503" t="s">
        <v>1502</v>
      </c>
      <c r="PCM24" s="1503" t="s">
        <v>1503</v>
      </c>
      <c r="PCN24" s="1503" t="s">
        <v>1267</v>
      </c>
      <c r="PCO24" s="1503" t="s">
        <v>2157</v>
      </c>
      <c r="PCP24" s="1503" t="s">
        <v>1280</v>
      </c>
      <c r="PCQ24" s="1510">
        <v>41703</v>
      </c>
      <c r="PCR24" s="1504">
        <v>26862</v>
      </c>
      <c r="PCS24"/>
      <c r="PCT24" s="1503" t="s">
        <v>1502</v>
      </c>
      <c r="PCU24" s="1503" t="s">
        <v>1503</v>
      </c>
      <c r="PCV24" s="1503" t="s">
        <v>1267</v>
      </c>
      <c r="PCW24" s="1503" t="s">
        <v>2157</v>
      </c>
      <c r="PCX24" s="1503" t="s">
        <v>1280</v>
      </c>
      <c r="PCY24" s="1510">
        <v>41703</v>
      </c>
      <c r="PCZ24" s="1504">
        <v>26862</v>
      </c>
      <c r="PDA24"/>
      <c r="PDB24" s="1503" t="s">
        <v>1502</v>
      </c>
      <c r="PDC24" s="1503" t="s">
        <v>1503</v>
      </c>
      <c r="PDD24" s="1503" t="s">
        <v>1267</v>
      </c>
      <c r="PDE24" s="1503" t="s">
        <v>2157</v>
      </c>
      <c r="PDF24" s="1503" t="s">
        <v>1280</v>
      </c>
      <c r="PDG24" s="1510">
        <v>41703</v>
      </c>
      <c r="PDH24" s="1504">
        <v>26862</v>
      </c>
      <c r="PDI24"/>
      <c r="PDJ24" s="1503" t="s">
        <v>1502</v>
      </c>
      <c r="PDK24" s="1503" t="s">
        <v>1503</v>
      </c>
      <c r="PDL24" s="1503" t="s">
        <v>1267</v>
      </c>
      <c r="PDM24" s="1503" t="s">
        <v>2157</v>
      </c>
      <c r="PDN24" s="1503" t="s">
        <v>1280</v>
      </c>
      <c r="PDO24" s="1510">
        <v>41703</v>
      </c>
      <c r="PDP24" s="1504">
        <v>26862</v>
      </c>
      <c r="PDQ24"/>
      <c r="PDR24" s="1503" t="s">
        <v>1502</v>
      </c>
      <c r="PDS24" s="1503" t="s">
        <v>1503</v>
      </c>
      <c r="PDT24" s="1503" t="s">
        <v>1267</v>
      </c>
      <c r="PDU24" s="1503" t="s">
        <v>2157</v>
      </c>
      <c r="PDV24" s="1503" t="s">
        <v>1280</v>
      </c>
      <c r="PDW24" s="1510">
        <v>41703</v>
      </c>
      <c r="PDX24" s="1504">
        <v>26862</v>
      </c>
      <c r="PDY24"/>
      <c r="PDZ24" s="1503" t="s">
        <v>1502</v>
      </c>
      <c r="PEA24" s="1503" t="s">
        <v>1503</v>
      </c>
      <c r="PEB24" s="1503" t="s">
        <v>1267</v>
      </c>
      <c r="PEC24" s="1503" t="s">
        <v>2157</v>
      </c>
      <c r="PED24" s="1503" t="s">
        <v>1280</v>
      </c>
      <c r="PEE24" s="1510">
        <v>41703</v>
      </c>
      <c r="PEF24" s="1504">
        <v>26862</v>
      </c>
      <c r="PEG24"/>
      <c r="PEH24" s="1503" t="s">
        <v>1502</v>
      </c>
      <c r="PEI24" s="1503" t="s">
        <v>1503</v>
      </c>
      <c r="PEJ24" s="1503" t="s">
        <v>1267</v>
      </c>
      <c r="PEK24" s="1503" t="s">
        <v>2157</v>
      </c>
      <c r="PEL24" s="1503" t="s">
        <v>1280</v>
      </c>
      <c r="PEM24" s="1510">
        <v>41703</v>
      </c>
      <c r="PEN24" s="1504">
        <v>26862</v>
      </c>
      <c r="PEO24"/>
      <c r="PEP24" s="1503" t="s">
        <v>1502</v>
      </c>
      <c r="PEQ24" s="1503" t="s">
        <v>1503</v>
      </c>
      <c r="PER24" s="1503" t="s">
        <v>1267</v>
      </c>
      <c r="PES24" s="1503" t="s">
        <v>2157</v>
      </c>
      <c r="PET24" s="1503" t="s">
        <v>1280</v>
      </c>
      <c r="PEU24" s="1510">
        <v>41703</v>
      </c>
      <c r="PEV24" s="1504">
        <v>26862</v>
      </c>
      <c r="PEW24"/>
      <c r="PEX24" s="1503" t="s">
        <v>1502</v>
      </c>
      <c r="PEY24" s="1503" t="s">
        <v>1503</v>
      </c>
      <c r="PEZ24" s="1503" t="s">
        <v>1267</v>
      </c>
      <c r="PFA24" s="1503" t="s">
        <v>2157</v>
      </c>
      <c r="PFB24" s="1503" t="s">
        <v>1280</v>
      </c>
      <c r="PFC24" s="1510">
        <v>41703</v>
      </c>
      <c r="PFD24" s="1504">
        <v>26862</v>
      </c>
      <c r="PFE24"/>
      <c r="PFF24" s="1503" t="s">
        <v>1502</v>
      </c>
      <c r="PFG24" s="1503" t="s">
        <v>1503</v>
      </c>
      <c r="PFH24" s="1503" t="s">
        <v>1267</v>
      </c>
      <c r="PFI24" s="1503" t="s">
        <v>2157</v>
      </c>
      <c r="PFJ24" s="1503" t="s">
        <v>1280</v>
      </c>
      <c r="PFK24" s="1510">
        <v>41703</v>
      </c>
      <c r="PFL24" s="1504">
        <v>26862</v>
      </c>
      <c r="PFM24"/>
      <c r="PFN24" s="1503" t="s">
        <v>1502</v>
      </c>
      <c r="PFO24" s="1503" t="s">
        <v>1503</v>
      </c>
      <c r="PFP24" s="1503" t="s">
        <v>1267</v>
      </c>
      <c r="PFQ24" s="1503" t="s">
        <v>2157</v>
      </c>
      <c r="PFR24" s="1503" t="s">
        <v>1280</v>
      </c>
      <c r="PFS24" s="1510">
        <v>41703</v>
      </c>
      <c r="PFT24" s="1504">
        <v>26862</v>
      </c>
      <c r="PFU24"/>
      <c r="PFV24" s="1503" t="s">
        <v>1502</v>
      </c>
      <c r="PFW24" s="1503" t="s">
        <v>1503</v>
      </c>
      <c r="PFX24" s="1503" t="s">
        <v>1267</v>
      </c>
      <c r="PFY24" s="1503" t="s">
        <v>2157</v>
      </c>
      <c r="PFZ24" s="1503" t="s">
        <v>1280</v>
      </c>
      <c r="PGA24" s="1510">
        <v>41703</v>
      </c>
      <c r="PGB24" s="1504">
        <v>26862</v>
      </c>
      <c r="PGC24"/>
      <c r="PGD24" s="1503" t="s">
        <v>1502</v>
      </c>
      <c r="PGE24" s="1503" t="s">
        <v>1503</v>
      </c>
      <c r="PGF24" s="1503" t="s">
        <v>1267</v>
      </c>
      <c r="PGG24" s="1503" t="s">
        <v>2157</v>
      </c>
      <c r="PGH24" s="1503" t="s">
        <v>1280</v>
      </c>
      <c r="PGI24" s="1510">
        <v>41703</v>
      </c>
      <c r="PGJ24" s="1504">
        <v>26862</v>
      </c>
      <c r="PGK24"/>
      <c r="PGL24" s="1503" t="s">
        <v>1502</v>
      </c>
      <c r="PGM24" s="1503" t="s">
        <v>1503</v>
      </c>
      <c r="PGN24" s="1503" t="s">
        <v>1267</v>
      </c>
      <c r="PGO24" s="1503" t="s">
        <v>2157</v>
      </c>
      <c r="PGP24" s="1503" t="s">
        <v>1280</v>
      </c>
      <c r="PGQ24" s="1510">
        <v>41703</v>
      </c>
      <c r="PGR24" s="1504">
        <v>26862</v>
      </c>
      <c r="PGS24"/>
      <c r="PGT24" s="1503" t="s">
        <v>1502</v>
      </c>
      <c r="PGU24" s="1503" t="s">
        <v>1503</v>
      </c>
      <c r="PGV24" s="1503" t="s">
        <v>1267</v>
      </c>
      <c r="PGW24" s="1503" t="s">
        <v>2157</v>
      </c>
      <c r="PGX24" s="1503" t="s">
        <v>1280</v>
      </c>
      <c r="PGY24" s="1510">
        <v>41703</v>
      </c>
      <c r="PGZ24" s="1504">
        <v>26862</v>
      </c>
      <c r="PHA24"/>
      <c r="PHB24" s="1503" t="s">
        <v>1502</v>
      </c>
      <c r="PHC24" s="1503" t="s">
        <v>1503</v>
      </c>
      <c r="PHD24" s="1503" t="s">
        <v>1267</v>
      </c>
      <c r="PHE24" s="1503" t="s">
        <v>2157</v>
      </c>
      <c r="PHF24" s="1503" t="s">
        <v>1280</v>
      </c>
      <c r="PHG24" s="1510">
        <v>41703</v>
      </c>
      <c r="PHH24" s="1504">
        <v>26862</v>
      </c>
      <c r="PHI24"/>
      <c r="PHJ24" s="1503" t="s">
        <v>1502</v>
      </c>
      <c r="PHK24" s="1503" t="s">
        <v>1503</v>
      </c>
      <c r="PHL24" s="1503" t="s">
        <v>1267</v>
      </c>
      <c r="PHM24" s="1503" t="s">
        <v>2157</v>
      </c>
      <c r="PHN24" s="1503" t="s">
        <v>1280</v>
      </c>
      <c r="PHO24" s="1510">
        <v>41703</v>
      </c>
      <c r="PHP24" s="1504">
        <v>26862</v>
      </c>
      <c r="PHQ24"/>
      <c r="PHR24" s="1503" t="s">
        <v>1502</v>
      </c>
      <c r="PHS24" s="1503" t="s">
        <v>1503</v>
      </c>
      <c r="PHT24" s="1503" t="s">
        <v>1267</v>
      </c>
      <c r="PHU24" s="1503" t="s">
        <v>2157</v>
      </c>
      <c r="PHV24" s="1503" t="s">
        <v>1280</v>
      </c>
      <c r="PHW24" s="1510">
        <v>41703</v>
      </c>
      <c r="PHX24" s="1504">
        <v>26862</v>
      </c>
      <c r="PHY24"/>
      <c r="PHZ24" s="1503" t="s">
        <v>1502</v>
      </c>
      <c r="PIA24" s="1503" t="s">
        <v>1503</v>
      </c>
      <c r="PIB24" s="1503" t="s">
        <v>1267</v>
      </c>
      <c r="PIC24" s="1503" t="s">
        <v>2157</v>
      </c>
      <c r="PID24" s="1503" t="s">
        <v>1280</v>
      </c>
      <c r="PIE24" s="1510">
        <v>41703</v>
      </c>
      <c r="PIF24" s="1504">
        <v>26862</v>
      </c>
      <c r="PIG24"/>
      <c r="PIH24" s="1503" t="s">
        <v>1502</v>
      </c>
      <c r="PII24" s="1503" t="s">
        <v>1503</v>
      </c>
      <c r="PIJ24" s="1503" t="s">
        <v>1267</v>
      </c>
      <c r="PIK24" s="1503" t="s">
        <v>2157</v>
      </c>
      <c r="PIL24" s="1503" t="s">
        <v>1280</v>
      </c>
      <c r="PIM24" s="1510">
        <v>41703</v>
      </c>
      <c r="PIN24" s="1504">
        <v>26862</v>
      </c>
      <c r="PIO24"/>
      <c r="PIP24" s="1503" t="s">
        <v>1502</v>
      </c>
      <c r="PIQ24" s="1503" t="s">
        <v>1503</v>
      </c>
      <c r="PIR24" s="1503" t="s">
        <v>1267</v>
      </c>
      <c r="PIS24" s="1503" t="s">
        <v>2157</v>
      </c>
      <c r="PIT24" s="1503" t="s">
        <v>1280</v>
      </c>
      <c r="PIU24" s="1510">
        <v>41703</v>
      </c>
      <c r="PIV24" s="1504">
        <v>26862</v>
      </c>
      <c r="PIW24"/>
      <c r="PIX24" s="1503" t="s">
        <v>1502</v>
      </c>
      <c r="PIY24" s="1503" t="s">
        <v>1503</v>
      </c>
      <c r="PIZ24" s="1503" t="s">
        <v>1267</v>
      </c>
      <c r="PJA24" s="1503" t="s">
        <v>2157</v>
      </c>
      <c r="PJB24" s="1503" t="s">
        <v>1280</v>
      </c>
      <c r="PJC24" s="1510">
        <v>41703</v>
      </c>
      <c r="PJD24" s="1504">
        <v>26862</v>
      </c>
      <c r="PJE24"/>
      <c r="PJF24" s="1503" t="s">
        <v>1502</v>
      </c>
      <c r="PJG24" s="1503" t="s">
        <v>1503</v>
      </c>
      <c r="PJH24" s="1503" t="s">
        <v>1267</v>
      </c>
      <c r="PJI24" s="1503" t="s">
        <v>2157</v>
      </c>
      <c r="PJJ24" s="1503" t="s">
        <v>1280</v>
      </c>
      <c r="PJK24" s="1510">
        <v>41703</v>
      </c>
      <c r="PJL24" s="1504">
        <v>26862</v>
      </c>
      <c r="PJM24"/>
      <c r="PJN24" s="1503" t="s">
        <v>1502</v>
      </c>
      <c r="PJO24" s="1503" t="s">
        <v>1503</v>
      </c>
      <c r="PJP24" s="1503" t="s">
        <v>1267</v>
      </c>
      <c r="PJQ24" s="1503" t="s">
        <v>2157</v>
      </c>
      <c r="PJR24" s="1503" t="s">
        <v>1280</v>
      </c>
      <c r="PJS24" s="1510">
        <v>41703</v>
      </c>
      <c r="PJT24" s="1504">
        <v>26862</v>
      </c>
      <c r="PJU24"/>
      <c r="PJV24" s="1503" t="s">
        <v>1502</v>
      </c>
      <c r="PJW24" s="1503" t="s">
        <v>1503</v>
      </c>
      <c r="PJX24" s="1503" t="s">
        <v>1267</v>
      </c>
      <c r="PJY24" s="1503" t="s">
        <v>2157</v>
      </c>
      <c r="PJZ24" s="1503" t="s">
        <v>1280</v>
      </c>
      <c r="PKA24" s="1510">
        <v>41703</v>
      </c>
      <c r="PKB24" s="1504">
        <v>26862</v>
      </c>
      <c r="PKC24"/>
      <c r="PKD24" s="1503" t="s">
        <v>1502</v>
      </c>
      <c r="PKE24" s="1503" t="s">
        <v>1503</v>
      </c>
      <c r="PKF24" s="1503" t="s">
        <v>1267</v>
      </c>
      <c r="PKG24" s="1503" t="s">
        <v>2157</v>
      </c>
      <c r="PKH24" s="1503" t="s">
        <v>1280</v>
      </c>
      <c r="PKI24" s="1510">
        <v>41703</v>
      </c>
      <c r="PKJ24" s="1504">
        <v>26862</v>
      </c>
      <c r="PKK24"/>
      <c r="PKL24" s="1503" t="s">
        <v>1502</v>
      </c>
      <c r="PKM24" s="1503" t="s">
        <v>1503</v>
      </c>
      <c r="PKN24" s="1503" t="s">
        <v>1267</v>
      </c>
      <c r="PKO24" s="1503" t="s">
        <v>2157</v>
      </c>
      <c r="PKP24" s="1503" t="s">
        <v>1280</v>
      </c>
      <c r="PKQ24" s="1510">
        <v>41703</v>
      </c>
      <c r="PKR24" s="1504">
        <v>26862</v>
      </c>
      <c r="PKS24"/>
      <c r="PKT24" s="1503" t="s">
        <v>1502</v>
      </c>
      <c r="PKU24" s="1503" t="s">
        <v>1503</v>
      </c>
      <c r="PKV24" s="1503" t="s">
        <v>1267</v>
      </c>
      <c r="PKW24" s="1503" t="s">
        <v>2157</v>
      </c>
      <c r="PKX24" s="1503" t="s">
        <v>1280</v>
      </c>
      <c r="PKY24" s="1510">
        <v>41703</v>
      </c>
      <c r="PKZ24" s="1504">
        <v>26862</v>
      </c>
      <c r="PLA24"/>
      <c r="PLB24" s="1503" t="s">
        <v>1502</v>
      </c>
      <c r="PLC24" s="1503" t="s">
        <v>1503</v>
      </c>
      <c r="PLD24" s="1503" t="s">
        <v>1267</v>
      </c>
      <c r="PLE24" s="1503" t="s">
        <v>2157</v>
      </c>
      <c r="PLF24" s="1503" t="s">
        <v>1280</v>
      </c>
      <c r="PLG24" s="1510">
        <v>41703</v>
      </c>
      <c r="PLH24" s="1504">
        <v>26862</v>
      </c>
      <c r="PLI24"/>
      <c r="PLJ24" s="1503" t="s">
        <v>1502</v>
      </c>
      <c r="PLK24" s="1503" t="s">
        <v>1503</v>
      </c>
      <c r="PLL24" s="1503" t="s">
        <v>1267</v>
      </c>
      <c r="PLM24" s="1503" t="s">
        <v>2157</v>
      </c>
      <c r="PLN24" s="1503" t="s">
        <v>1280</v>
      </c>
      <c r="PLO24" s="1510">
        <v>41703</v>
      </c>
      <c r="PLP24" s="1504">
        <v>26862</v>
      </c>
      <c r="PLQ24"/>
      <c r="PLR24" s="1503" t="s">
        <v>1502</v>
      </c>
      <c r="PLS24" s="1503" t="s">
        <v>1503</v>
      </c>
      <c r="PLT24" s="1503" t="s">
        <v>1267</v>
      </c>
      <c r="PLU24" s="1503" t="s">
        <v>2157</v>
      </c>
      <c r="PLV24" s="1503" t="s">
        <v>1280</v>
      </c>
      <c r="PLW24" s="1510">
        <v>41703</v>
      </c>
      <c r="PLX24" s="1504">
        <v>26862</v>
      </c>
      <c r="PLY24"/>
      <c r="PLZ24" s="1503" t="s">
        <v>1502</v>
      </c>
      <c r="PMA24" s="1503" t="s">
        <v>1503</v>
      </c>
      <c r="PMB24" s="1503" t="s">
        <v>1267</v>
      </c>
      <c r="PMC24" s="1503" t="s">
        <v>2157</v>
      </c>
      <c r="PMD24" s="1503" t="s">
        <v>1280</v>
      </c>
      <c r="PME24" s="1510">
        <v>41703</v>
      </c>
      <c r="PMF24" s="1504">
        <v>26862</v>
      </c>
      <c r="PMG24"/>
      <c r="PMH24" s="1503" t="s">
        <v>1502</v>
      </c>
      <c r="PMI24" s="1503" t="s">
        <v>1503</v>
      </c>
      <c r="PMJ24" s="1503" t="s">
        <v>1267</v>
      </c>
      <c r="PMK24" s="1503" t="s">
        <v>2157</v>
      </c>
      <c r="PML24" s="1503" t="s">
        <v>1280</v>
      </c>
      <c r="PMM24" s="1510">
        <v>41703</v>
      </c>
      <c r="PMN24" s="1504">
        <v>26862</v>
      </c>
      <c r="PMO24"/>
      <c r="PMP24" s="1503" t="s">
        <v>1502</v>
      </c>
      <c r="PMQ24" s="1503" t="s">
        <v>1503</v>
      </c>
      <c r="PMR24" s="1503" t="s">
        <v>1267</v>
      </c>
      <c r="PMS24" s="1503" t="s">
        <v>2157</v>
      </c>
      <c r="PMT24" s="1503" t="s">
        <v>1280</v>
      </c>
      <c r="PMU24" s="1510">
        <v>41703</v>
      </c>
      <c r="PMV24" s="1504">
        <v>26862</v>
      </c>
      <c r="PMW24"/>
      <c r="PMX24" s="1503" t="s">
        <v>1502</v>
      </c>
      <c r="PMY24" s="1503" t="s">
        <v>1503</v>
      </c>
      <c r="PMZ24" s="1503" t="s">
        <v>1267</v>
      </c>
      <c r="PNA24" s="1503" t="s">
        <v>2157</v>
      </c>
      <c r="PNB24" s="1503" t="s">
        <v>1280</v>
      </c>
      <c r="PNC24" s="1510">
        <v>41703</v>
      </c>
      <c r="PND24" s="1504">
        <v>26862</v>
      </c>
      <c r="PNE24"/>
      <c r="PNF24" s="1503" t="s">
        <v>1502</v>
      </c>
      <c r="PNG24" s="1503" t="s">
        <v>1503</v>
      </c>
      <c r="PNH24" s="1503" t="s">
        <v>1267</v>
      </c>
      <c r="PNI24" s="1503" t="s">
        <v>2157</v>
      </c>
      <c r="PNJ24" s="1503" t="s">
        <v>1280</v>
      </c>
      <c r="PNK24" s="1510">
        <v>41703</v>
      </c>
      <c r="PNL24" s="1504">
        <v>26862</v>
      </c>
      <c r="PNM24"/>
      <c r="PNN24" s="1503" t="s">
        <v>1502</v>
      </c>
      <c r="PNO24" s="1503" t="s">
        <v>1503</v>
      </c>
      <c r="PNP24" s="1503" t="s">
        <v>1267</v>
      </c>
      <c r="PNQ24" s="1503" t="s">
        <v>2157</v>
      </c>
      <c r="PNR24" s="1503" t="s">
        <v>1280</v>
      </c>
      <c r="PNS24" s="1510">
        <v>41703</v>
      </c>
      <c r="PNT24" s="1504">
        <v>26862</v>
      </c>
      <c r="PNU24"/>
      <c r="PNV24" s="1503" t="s">
        <v>1502</v>
      </c>
      <c r="PNW24" s="1503" t="s">
        <v>1503</v>
      </c>
      <c r="PNX24" s="1503" t="s">
        <v>1267</v>
      </c>
      <c r="PNY24" s="1503" t="s">
        <v>2157</v>
      </c>
      <c r="PNZ24" s="1503" t="s">
        <v>1280</v>
      </c>
      <c r="POA24" s="1510">
        <v>41703</v>
      </c>
      <c r="POB24" s="1504">
        <v>26862</v>
      </c>
      <c r="POC24"/>
      <c r="POD24" s="1503" t="s">
        <v>1502</v>
      </c>
      <c r="POE24" s="1503" t="s">
        <v>1503</v>
      </c>
      <c r="POF24" s="1503" t="s">
        <v>1267</v>
      </c>
      <c r="POG24" s="1503" t="s">
        <v>2157</v>
      </c>
      <c r="POH24" s="1503" t="s">
        <v>1280</v>
      </c>
      <c r="POI24" s="1510">
        <v>41703</v>
      </c>
      <c r="POJ24" s="1504">
        <v>26862</v>
      </c>
      <c r="POK24"/>
      <c r="POL24" s="1503" t="s">
        <v>1502</v>
      </c>
      <c r="POM24" s="1503" t="s">
        <v>1503</v>
      </c>
      <c r="PON24" s="1503" t="s">
        <v>1267</v>
      </c>
      <c r="POO24" s="1503" t="s">
        <v>2157</v>
      </c>
      <c r="POP24" s="1503" t="s">
        <v>1280</v>
      </c>
      <c r="POQ24" s="1510">
        <v>41703</v>
      </c>
      <c r="POR24" s="1504">
        <v>26862</v>
      </c>
      <c r="POS24"/>
      <c r="POT24" s="1503" t="s">
        <v>1502</v>
      </c>
      <c r="POU24" s="1503" t="s">
        <v>1503</v>
      </c>
      <c r="POV24" s="1503" t="s">
        <v>1267</v>
      </c>
      <c r="POW24" s="1503" t="s">
        <v>2157</v>
      </c>
      <c r="POX24" s="1503" t="s">
        <v>1280</v>
      </c>
      <c r="POY24" s="1510">
        <v>41703</v>
      </c>
      <c r="POZ24" s="1504">
        <v>26862</v>
      </c>
      <c r="PPA24"/>
      <c r="PPB24" s="1503" t="s">
        <v>1502</v>
      </c>
      <c r="PPC24" s="1503" t="s">
        <v>1503</v>
      </c>
      <c r="PPD24" s="1503" t="s">
        <v>1267</v>
      </c>
      <c r="PPE24" s="1503" t="s">
        <v>2157</v>
      </c>
      <c r="PPF24" s="1503" t="s">
        <v>1280</v>
      </c>
      <c r="PPG24" s="1510">
        <v>41703</v>
      </c>
      <c r="PPH24" s="1504">
        <v>26862</v>
      </c>
      <c r="PPI24"/>
      <c r="PPJ24" s="1503" t="s">
        <v>1502</v>
      </c>
      <c r="PPK24" s="1503" t="s">
        <v>1503</v>
      </c>
      <c r="PPL24" s="1503" t="s">
        <v>1267</v>
      </c>
      <c r="PPM24" s="1503" t="s">
        <v>2157</v>
      </c>
      <c r="PPN24" s="1503" t="s">
        <v>1280</v>
      </c>
      <c r="PPO24" s="1510">
        <v>41703</v>
      </c>
      <c r="PPP24" s="1504">
        <v>26862</v>
      </c>
      <c r="PPQ24"/>
      <c r="PPR24" s="1503" t="s">
        <v>1502</v>
      </c>
      <c r="PPS24" s="1503" t="s">
        <v>1503</v>
      </c>
      <c r="PPT24" s="1503" t="s">
        <v>1267</v>
      </c>
      <c r="PPU24" s="1503" t="s">
        <v>2157</v>
      </c>
      <c r="PPV24" s="1503" t="s">
        <v>1280</v>
      </c>
      <c r="PPW24" s="1510">
        <v>41703</v>
      </c>
      <c r="PPX24" s="1504">
        <v>26862</v>
      </c>
      <c r="PPY24"/>
      <c r="PPZ24" s="1503" t="s">
        <v>1502</v>
      </c>
      <c r="PQA24" s="1503" t="s">
        <v>1503</v>
      </c>
      <c r="PQB24" s="1503" t="s">
        <v>1267</v>
      </c>
      <c r="PQC24" s="1503" t="s">
        <v>2157</v>
      </c>
      <c r="PQD24" s="1503" t="s">
        <v>1280</v>
      </c>
      <c r="PQE24" s="1510">
        <v>41703</v>
      </c>
      <c r="PQF24" s="1504">
        <v>26862</v>
      </c>
      <c r="PQG24"/>
      <c r="PQH24" s="1503" t="s">
        <v>1502</v>
      </c>
      <c r="PQI24" s="1503" t="s">
        <v>1503</v>
      </c>
      <c r="PQJ24" s="1503" t="s">
        <v>1267</v>
      </c>
      <c r="PQK24" s="1503" t="s">
        <v>2157</v>
      </c>
      <c r="PQL24" s="1503" t="s">
        <v>1280</v>
      </c>
      <c r="PQM24" s="1510">
        <v>41703</v>
      </c>
      <c r="PQN24" s="1504">
        <v>26862</v>
      </c>
      <c r="PQO24"/>
      <c r="PQP24" s="1503" t="s">
        <v>1502</v>
      </c>
      <c r="PQQ24" s="1503" t="s">
        <v>1503</v>
      </c>
      <c r="PQR24" s="1503" t="s">
        <v>1267</v>
      </c>
      <c r="PQS24" s="1503" t="s">
        <v>2157</v>
      </c>
      <c r="PQT24" s="1503" t="s">
        <v>1280</v>
      </c>
      <c r="PQU24" s="1510">
        <v>41703</v>
      </c>
      <c r="PQV24" s="1504">
        <v>26862</v>
      </c>
      <c r="PQW24"/>
      <c r="PQX24" s="1503" t="s">
        <v>1502</v>
      </c>
      <c r="PQY24" s="1503" t="s">
        <v>1503</v>
      </c>
      <c r="PQZ24" s="1503" t="s">
        <v>1267</v>
      </c>
      <c r="PRA24" s="1503" t="s">
        <v>2157</v>
      </c>
      <c r="PRB24" s="1503" t="s">
        <v>1280</v>
      </c>
      <c r="PRC24" s="1510">
        <v>41703</v>
      </c>
      <c r="PRD24" s="1504">
        <v>26862</v>
      </c>
      <c r="PRE24"/>
      <c r="PRF24" s="1503" t="s">
        <v>1502</v>
      </c>
      <c r="PRG24" s="1503" t="s">
        <v>1503</v>
      </c>
      <c r="PRH24" s="1503" t="s">
        <v>1267</v>
      </c>
      <c r="PRI24" s="1503" t="s">
        <v>2157</v>
      </c>
      <c r="PRJ24" s="1503" t="s">
        <v>1280</v>
      </c>
      <c r="PRK24" s="1510">
        <v>41703</v>
      </c>
      <c r="PRL24" s="1504">
        <v>26862</v>
      </c>
      <c r="PRM24"/>
      <c r="PRN24" s="1503" t="s">
        <v>1502</v>
      </c>
      <c r="PRO24" s="1503" t="s">
        <v>1503</v>
      </c>
      <c r="PRP24" s="1503" t="s">
        <v>1267</v>
      </c>
      <c r="PRQ24" s="1503" t="s">
        <v>2157</v>
      </c>
      <c r="PRR24" s="1503" t="s">
        <v>1280</v>
      </c>
      <c r="PRS24" s="1510">
        <v>41703</v>
      </c>
      <c r="PRT24" s="1504">
        <v>26862</v>
      </c>
      <c r="PRU24"/>
      <c r="PRV24" s="1503" t="s">
        <v>1502</v>
      </c>
      <c r="PRW24" s="1503" t="s">
        <v>1503</v>
      </c>
      <c r="PRX24" s="1503" t="s">
        <v>1267</v>
      </c>
      <c r="PRY24" s="1503" t="s">
        <v>2157</v>
      </c>
      <c r="PRZ24" s="1503" t="s">
        <v>1280</v>
      </c>
      <c r="PSA24" s="1510">
        <v>41703</v>
      </c>
      <c r="PSB24" s="1504">
        <v>26862</v>
      </c>
      <c r="PSC24"/>
      <c r="PSD24" s="1503" t="s">
        <v>1502</v>
      </c>
      <c r="PSE24" s="1503" t="s">
        <v>1503</v>
      </c>
      <c r="PSF24" s="1503" t="s">
        <v>1267</v>
      </c>
      <c r="PSG24" s="1503" t="s">
        <v>2157</v>
      </c>
      <c r="PSH24" s="1503" t="s">
        <v>1280</v>
      </c>
      <c r="PSI24" s="1510">
        <v>41703</v>
      </c>
      <c r="PSJ24" s="1504">
        <v>26862</v>
      </c>
      <c r="PSK24"/>
      <c r="PSL24" s="1503" t="s">
        <v>1502</v>
      </c>
      <c r="PSM24" s="1503" t="s">
        <v>1503</v>
      </c>
      <c r="PSN24" s="1503" t="s">
        <v>1267</v>
      </c>
      <c r="PSO24" s="1503" t="s">
        <v>2157</v>
      </c>
      <c r="PSP24" s="1503" t="s">
        <v>1280</v>
      </c>
      <c r="PSQ24" s="1510">
        <v>41703</v>
      </c>
      <c r="PSR24" s="1504">
        <v>26862</v>
      </c>
      <c r="PSS24"/>
      <c r="PST24" s="1503" t="s">
        <v>1502</v>
      </c>
      <c r="PSU24" s="1503" t="s">
        <v>1503</v>
      </c>
      <c r="PSV24" s="1503" t="s">
        <v>1267</v>
      </c>
      <c r="PSW24" s="1503" t="s">
        <v>2157</v>
      </c>
      <c r="PSX24" s="1503" t="s">
        <v>1280</v>
      </c>
      <c r="PSY24" s="1510">
        <v>41703</v>
      </c>
      <c r="PSZ24" s="1504">
        <v>26862</v>
      </c>
      <c r="PTA24"/>
      <c r="PTB24" s="1503" t="s">
        <v>1502</v>
      </c>
      <c r="PTC24" s="1503" t="s">
        <v>1503</v>
      </c>
      <c r="PTD24" s="1503" t="s">
        <v>1267</v>
      </c>
      <c r="PTE24" s="1503" t="s">
        <v>2157</v>
      </c>
      <c r="PTF24" s="1503" t="s">
        <v>1280</v>
      </c>
      <c r="PTG24" s="1510">
        <v>41703</v>
      </c>
      <c r="PTH24" s="1504">
        <v>26862</v>
      </c>
      <c r="PTI24"/>
      <c r="PTJ24" s="1503" t="s">
        <v>1502</v>
      </c>
      <c r="PTK24" s="1503" t="s">
        <v>1503</v>
      </c>
      <c r="PTL24" s="1503" t="s">
        <v>1267</v>
      </c>
      <c r="PTM24" s="1503" t="s">
        <v>2157</v>
      </c>
      <c r="PTN24" s="1503" t="s">
        <v>1280</v>
      </c>
      <c r="PTO24" s="1510">
        <v>41703</v>
      </c>
      <c r="PTP24" s="1504">
        <v>26862</v>
      </c>
      <c r="PTQ24"/>
      <c r="PTR24" s="1503" t="s">
        <v>1502</v>
      </c>
      <c r="PTS24" s="1503" t="s">
        <v>1503</v>
      </c>
      <c r="PTT24" s="1503" t="s">
        <v>1267</v>
      </c>
      <c r="PTU24" s="1503" t="s">
        <v>2157</v>
      </c>
      <c r="PTV24" s="1503" t="s">
        <v>1280</v>
      </c>
      <c r="PTW24" s="1510">
        <v>41703</v>
      </c>
      <c r="PTX24" s="1504">
        <v>26862</v>
      </c>
      <c r="PTY24"/>
      <c r="PTZ24" s="1503" t="s">
        <v>1502</v>
      </c>
      <c r="PUA24" s="1503" t="s">
        <v>1503</v>
      </c>
      <c r="PUB24" s="1503" t="s">
        <v>1267</v>
      </c>
      <c r="PUC24" s="1503" t="s">
        <v>2157</v>
      </c>
      <c r="PUD24" s="1503" t="s">
        <v>1280</v>
      </c>
      <c r="PUE24" s="1510">
        <v>41703</v>
      </c>
      <c r="PUF24" s="1504">
        <v>26862</v>
      </c>
      <c r="PUG24"/>
      <c r="PUH24" s="1503" t="s">
        <v>1502</v>
      </c>
      <c r="PUI24" s="1503" t="s">
        <v>1503</v>
      </c>
      <c r="PUJ24" s="1503" t="s">
        <v>1267</v>
      </c>
      <c r="PUK24" s="1503" t="s">
        <v>2157</v>
      </c>
      <c r="PUL24" s="1503" t="s">
        <v>1280</v>
      </c>
      <c r="PUM24" s="1510">
        <v>41703</v>
      </c>
      <c r="PUN24" s="1504">
        <v>26862</v>
      </c>
      <c r="PUO24"/>
      <c r="PUP24" s="1503" t="s">
        <v>1502</v>
      </c>
      <c r="PUQ24" s="1503" t="s">
        <v>1503</v>
      </c>
      <c r="PUR24" s="1503" t="s">
        <v>1267</v>
      </c>
      <c r="PUS24" s="1503" t="s">
        <v>2157</v>
      </c>
      <c r="PUT24" s="1503" t="s">
        <v>1280</v>
      </c>
      <c r="PUU24" s="1510">
        <v>41703</v>
      </c>
      <c r="PUV24" s="1504">
        <v>26862</v>
      </c>
      <c r="PUW24"/>
      <c r="PUX24" s="1503" t="s">
        <v>1502</v>
      </c>
      <c r="PUY24" s="1503" t="s">
        <v>1503</v>
      </c>
      <c r="PUZ24" s="1503" t="s">
        <v>1267</v>
      </c>
      <c r="PVA24" s="1503" t="s">
        <v>2157</v>
      </c>
      <c r="PVB24" s="1503" t="s">
        <v>1280</v>
      </c>
      <c r="PVC24" s="1510">
        <v>41703</v>
      </c>
      <c r="PVD24" s="1504">
        <v>26862</v>
      </c>
      <c r="PVE24"/>
      <c r="PVF24" s="1503" t="s">
        <v>1502</v>
      </c>
      <c r="PVG24" s="1503" t="s">
        <v>1503</v>
      </c>
      <c r="PVH24" s="1503" t="s">
        <v>1267</v>
      </c>
      <c r="PVI24" s="1503" t="s">
        <v>2157</v>
      </c>
      <c r="PVJ24" s="1503" t="s">
        <v>1280</v>
      </c>
      <c r="PVK24" s="1510">
        <v>41703</v>
      </c>
      <c r="PVL24" s="1504">
        <v>26862</v>
      </c>
      <c r="PVM24"/>
      <c r="PVN24" s="1503" t="s">
        <v>1502</v>
      </c>
      <c r="PVO24" s="1503" t="s">
        <v>1503</v>
      </c>
      <c r="PVP24" s="1503" t="s">
        <v>1267</v>
      </c>
      <c r="PVQ24" s="1503" t="s">
        <v>2157</v>
      </c>
      <c r="PVR24" s="1503" t="s">
        <v>1280</v>
      </c>
      <c r="PVS24" s="1510">
        <v>41703</v>
      </c>
      <c r="PVT24" s="1504">
        <v>26862</v>
      </c>
      <c r="PVU24"/>
      <c r="PVV24" s="1503" t="s">
        <v>1502</v>
      </c>
      <c r="PVW24" s="1503" t="s">
        <v>1503</v>
      </c>
      <c r="PVX24" s="1503" t="s">
        <v>1267</v>
      </c>
      <c r="PVY24" s="1503" t="s">
        <v>2157</v>
      </c>
      <c r="PVZ24" s="1503" t="s">
        <v>1280</v>
      </c>
      <c r="PWA24" s="1510">
        <v>41703</v>
      </c>
      <c r="PWB24" s="1504">
        <v>26862</v>
      </c>
      <c r="PWC24"/>
      <c r="PWD24" s="1503" t="s">
        <v>1502</v>
      </c>
      <c r="PWE24" s="1503" t="s">
        <v>1503</v>
      </c>
      <c r="PWF24" s="1503" t="s">
        <v>1267</v>
      </c>
      <c r="PWG24" s="1503" t="s">
        <v>2157</v>
      </c>
      <c r="PWH24" s="1503" t="s">
        <v>1280</v>
      </c>
      <c r="PWI24" s="1510">
        <v>41703</v>
      </c>
      <c r="PWJ24" s="1504">
        <v>26862</v>
      </c>
      <c r="PWK24"/>
      <c r="PWL24" s="1503" t="s">
        <v>1502</v>
      </c>
      <c r="PWM24" s="1503" t="s">
        <v>1503</v>
      </c>
      <c r="PWN24" s="1503" t="s">
        <v>1267</v>
      </c>
      <c r="PWO24" s="1503" t="s">
        <v>2157</v>
      </c>
      <c r="PWP24" s="1503" t="s">
        <v>1280</v>
      </c>
      <c r="PWQ24" s="1510">
        <v>41703</v>
      </c>
      <c r="PWR24" s="1504">
        <v>26862</v>
      </c>
      <c r="PWS24"/>
      <c r="PWT24" s="1503" t="s">
        <v>1502</v>
      </c>
      <c r="PWU24" s="1503" t="s">
        <v>1503</v>
      </c>
      <c r="PWV24" s="1503" t="s">
        <v>1267</v>
      </c>
      <c r="PWW24" s="1503" t="s">
        <v>2157</v>
      </c>
      <c r="PWX24" s="1503" t="s">
        <v>1280</v>
      </c>
      <c r="PWY24" s="1510">
        <v>41703</v>
      </c>
      <c r="PWZ24" s="1504">
        <v>26862</v>
      </c>
      <c r="PXA24"/>
      <c r="PXB24" s="1503" t="s">
        <v>1502</v>
      </c>
      <c r="PXC24" s="1503" t="s">
        <v>1503</v>
      </c>
      <c r="PXD24" s="1503" t="s">
        <v>1267</v>
      </c>
      <c r="PXE24" s="1503" t="s">
        <v>2157</v>
      </c>
      <c r="PXF24" s="1503" t="s">
        <v>1280</v>
      </c>
      <c r="PXG24" s="1510">
        <v>41703</v>
      </c>
      <c r="PXH24" s="1504">
        <v>26862</v>
      </c>
      <c r="PXI24"/>
      <c r="PXJ24" s="1503" t="s">
        <v>1502</v>
      </c>
      <c r="PXK24" s="1503" t="s">
        <v>1503</v>
      </c>
      <c r="PXL24" s="1503" t="s">
        <v>1267</v>
      </c>
      <c r="PXM24" s="1503" t="s">
        <v>2157</v>
      </c>
      <c r="PXN24" s="1503" t="s">
        <v>1280</v>
      </c>
      <c r="PXO24" s="1510">
        <v>41703</v>
      </c>
      <c r="PXP24" s="1504">
        <v>26862</v>
      </c>
      <c r="PXQ24"/>
      <c r="PXR24" s="1503" t="s">
        <v>1502</v>
      </c>
      <c r="PXS24" s="1503" t="s">
        <v>1503</v>
      </c>
      <c r="PXT24" s="1503" t="s">
        <v>1267</v>
      </c>
      <c r="PXU24" s="1503" t="s">
        <v>2157</v>
      </c>
      <c r="PXV24" s="1503" t="s">
        <v>1280</v>
      </c>
      <c r="PXW24" s="1510">
        <v>41703</v>
      </c>
      <c r="PXX24" s="1504">
        <v>26862</v>
      </c>
      <c r="PXY24"/>
      <c r="PXZ24" s="1503" t="s">
        <v>1502</v>
      </c>
      <c r="PYA24" s="1503" t="s">
        <v>1503</v>
      </c>
      <c r="PYB24" s="1503" t="s">
        <v>1267</v>
      </c>
      <c r="PYC24" s="1503" t="s">
        <v>2157</v>
      </c>
      <c r="PYD24" s="1503" t="s">
        <v>1280</v>
      </c>
      <c r="PYE24" s="1510">
        <v>41703</v>
      </c>
      <c r="PYF24" s="1504">
        <v>26862</v>
      </c>
      <c r="PYG24"/>
      <c r="PYH24" s="1503" t="s">
        <v>1502</v>
      </c>
      <c r="PYI24" s="1503" t="s">
        <v>1503</v>
      </c>
      <c r="PYJ24" s="1503" t="s">
        <v>1267</v>
      </c>
      <c r="PYK24" s="1503" t="s">
        <v>2157</v>
      </c>
      <c r="PYL24" s="1503" t="s">
        <v>1280</v>
      </c>
      <c r="PYM24" s="1510">
        <v>41703</v>
      </c>
      <c r="PYN24" s="1504">
        <v>26862</v>
      </c>
      <c r="PYO24"/>
      <c r="PYP24" s="1503" t="s">
        <v>1502</v>
      </c>
      <c r="PYQ24" s="1503" t="s">
        <v>1503</v>
      </c>
      <c r="PYR24" s="1503" t="s">
        <v>1267</v>
      </c>
      <c r="PYS24" s="1503" t="s">
        <v>2157</v>
      </c>
      <c r="PYT24" s="1503" t="s">
        <v>1280</v>
      </c>
      <c r="PYU24" s="1510">
        <v>41703</v>
      </c>
      <c r="PYV24" s="1504">
        <v>26862</v>
      </c>
      <c r="PYW24"/>
      <c r="PYX24" s="1503" t="s">
        <v>1502</v>
      </c>
      <c r="PYY24" s="1503" t="s">
        <v>1503</v>
      </c>
      <c r="PYZ24" s="1503" t="s">
        <v>1267</v>
      </c>
      <c r="PZA24" s="1503" t="s">
        <v>2157</v>
      </c>
      <c r="PZB24" s="1503" t="s">
        <v>1280</v>
      </c>
      <c r="PZC24" s="1510">
        <v>41703</v>
      </c>
      <c r="PZD24" s="1504">
        <v>26862</v>
      </c>
      <c r="PZE24"/>
      <c r="PZF24" s="1503" t="s">
        <v>1502</v>
      </c>
      <c r="PZG24" s="1503" t="s">
        <v>1503</v>
      </c>
      <c r="PZH24" s="1503" t="s">
        <v>1267</v>
      </c>
      <c r="PZI24" s="1503" t="s">
        <v>2157</v>
      </c>
      <c r="PZJ24" s="1503" t="s">
        <v>1280</v>
      </c>
      <c r="PZK24" s="1510">
        <v>41703</v>
      </c>
      <c r="PZL24" s="1504">
        <v>26862</v>
      </c>
      <c r="PZM24"/>
      <c r="PZN24" s="1503" t="s">
        <v>1502</v>
      </c>
      <c r="PZO24" s="1503" t="s">
        <v>1503</v>
      </c>
      <c r="PZP24" s="1503" t="s">
        <v>1267</v>
      </c>
      <c r="PZQ24" s="1503" t="s">
        <v>2157</v>
      </c>
      <c r="PZR24" s="1503" t="s">
        <v>1280</v>
      </c>
      <c r="PZS24" s="1510">
        <v>41703</v>
      </c>
      <c r="PZT24" s="1504">
        <v>26862</v>
      </c>
      <c r="PZU24"/>
      <c r="PZV24" s="1503" t="s">
        <v>1502</v>
      </c>
      <c r="PZW24" s="1503" t="s">
        <v>1503</v>
      </c>
      <c r="PZX24" s="1503" t="s">
        <v>1267</v>
      </c>
      <c r="PZY24" s="1503" t="s">
        <v>2157</v>
      </c>
      <c r="PZZ24" s="1503" t="s">
        <v>1280</v>
      </c>
      <c r="QAA24" s="1510">
        <v>41703</v>
      </c>
      <c r="QAB24" s="1504">
        <v>26862</v>
      </c>
      <c r="QAC24"/>
      <c r="QAD24" s="1503" t="s">
        <v>1502</v>
      </c>
      <c r="QAE24" s="1503" t="s">
        <v>1503</v>
      </c>
      <c r="QAF24" s="1503" t="s">
        <v>1267</v>
      </c>
      <c r="QAG24" s="1503" t="s">
        <v>2157</v>
      </c>
      <c r="QAH24" s="1503" t="s">
        <v>1280</v>
      </c>
      <c r="QAI24" s="1510">
        <v>41703</v>
      </c>
      <c r="QAJ24" s="1504">
        <v>26862</v>
      </c>
      <c r="QAK24"/>
      <c r="QAL24" s="1503" t="s">
        <v>1502</v>
      </c>
      <c r="QAM24" s="1503" t="s">
        <v>1503</v>
      </c>
      <c r="QAN24" s="1503" t="s">
        <v>1267</v>
      </c>
      <c r="QAO24" s="1503" t="s">
        <v>2157</v>
      </c>
      <c r="QAP24" s="1503" t="s">
        <v>1280</v>
      </c>
      <c r="QAQ24" s="1510">
        <v>41703</v>
      </c>
      <c r="QAR24" s="1504">
        <v>26862</v>
      </c>
      <c r="QAS24"/>
      <c r="QAT24" s="1503" t="s">
        <v>1502</v>
      </c>
      <c r="QAU24" s="1503" t="s">
        <v>1503</v>
      </c>
      <c r="QAV24" s="1503" t="s">
        <v>1267</v>
      </c>
      <c r="QAW24" s="1503" t="s">
        <v>2157</v>
      </c>
      <c r="QAX24" s="1503" t="s">
        <v>1280</v>
      </c>
      <c r="QAY24" s="1510">
        <v>41703</v>
      </c>
      <c r="QAZ24" s="1504">
        <v>26862</v>
      </c>
      <c r="QBA24"/>
      <c r="QBB24" s="1503" t="s">
        <v>1502</v>
      </c>
      <c r="QBC24" s="1503" t="s">
        <v>1503</v>
      </c>
      <c r="QBD24" s="1503" t="s">
        <v>1267</v>
      </c>
      <c r="QBE24" s="1503" t="s">
        <v>2157</v>
      </c>
      <c r="QBF24" s="1503" t="s">
        <v>1280</v>
      </c>
      <c r="QBG24" s="1510">
        <v>41703</v>
      </c>
      <c r="QBH24" s="1504">
        <v>26862</v>
      </c>
      <c r="QBI24"/>
      <c r="QBJ24" s="1503" t="s">
        <v>1502</v>
      </c>
      <c r="QBK24" s="1503" t="s">
        <v>1503</v>
      </c>
      <c r="QBL24" s="1503" t="s">
        <v>1267</v>
      </c>
      <c r="QBM24" s="1503" t="s">
        <v>2157</v>
      </c>
      <c r="QBN24" s="1503" t="s">
        <v>1280</v>
      </c>
      <c r="QBO24" s="1510">
        <v>41703</v>
      </c>
      <c r="QBP24" s="1504">
        <v>26862</v>
      </c>
      <c r="QBQ24"/>
      <c r="QBR24" s="1503" t="s">
        <v>1502</v>
      </c>
      <c r="QBS24" s="1503" t="s">
        <v>1503</v>
      </c>
      <c r="QBT24" s="1503" t="s">
        <v>1267</v>
      </c>
      <c r="QBU24" s="1503" t="s">
        <v>2157</v>
      </c>
      <c r="QBV24" s="1503" t="s">
        <v>1280</v>
      </c>
      <c r="QBW24" s="1510">
        <v>41703</v>
      </c>
      <c r="QBX24" s="1504">
        <v>26862</v>
      </c>
      <c r="QBY24"/>
      <c r="QBZ24" s="1503" t="s">
        <v>1502</v>
      </c>
      <c r="QCA24" s="1503" t="s">
        <v>1503</v>
      </c>
      <c r="QCB24" s="1503" t="s">
        <v>1267</v>
      </c>
      <c r="QCC24" s="1503" t="s">
        <v>2157</v>
      </c>
      <c r="QCD24" s="1503" t="s">
        <v>1280</v>
      </c>
      <c r="QCE24" s="1510">
        <v>41703</v>
      </c>
      <c r="QCF24" s="1504">
        <v>26862</v>
      </c>
      <c r="QCG24"/>
      <c r="QCH24" s="1503" t="s">
        <v>1502</v>
      </c>
      <c r="QCI24" s="1503" t="s">
        <v>1503</v>
      </c>
      <c r="QCJ24" s="1503" t="s">
        <v>1267</v>
      </c>
      <c r="QCK24" s="1503" t="s">
        <v>2157</v>
      </c>
      <c r="QCL24" s="1503" t="s">
        <v>1280</v>
      </c>
      <c r="QCM24" s="1510">
        <v>41703</v>
      </c>
      <c r="QCN24" s="1504">
        <v>26862</v>
      </c>
      <c r="QCO24"/>
      <c r="QCP24" s="1503" t="s">
        <v>1502</v>
      </c>
      <c r="QCQ24" s="1503" t="s">
        <v>1503</v>
      </c>
      <c r="QCR24" s="1503" t="s">
        <v>1267</v>
      </c>
      <c r="QCS24" s="1503" t="s">
        <v>2157</v>
      </c>
      <c r="QCT24" s="1503" t="s">
        <v>1280</v>
      </c>
      <c r="QCU24" s="1510">
        <v>41703</v>
      </c>
      <c r="QCV24" s="1504">
        <v>26862</v>
      </c>
      <c r="QCW24"/>
      <c r="QCX24" s="1503" t="s">
        <v>1502</v>
      </c>
      <c r="QCY24" s="1503" t="s">
        <v>1503</v>
      </c>
      <c r="QCZ24" s="1503" t="s">
        <v>1267</v>
      </c>
      <c r="QDA24" s="1503" t="s">
        <v>2157</v>
      </c>
      <c r="QDB24" s="1503" t="s">
        <v>1280</v>
      </c>
      <c r="QDC24" s="1510">
        <v>41703</v>
      </c>
      <c r="QDD24" s="1504">
        <v>26862</v>
      </c>
      <c r="QDE24"/>
      <c r="QDF24" s="1503" t="s">
        <v>1502</v>
      </c>
      <c r="QDG24" s="1503" t="s">
        <v>1503</v>
      </c>
      <c r="QDH24" s="1503" t="s">
        <v>1267</v>
      </c>
      <c r="QDI24" s="1503" t="s">
        <v>2157</v>
      </c>
      <c r="QDJ24" s="1503" t="s">
        <v>1280</v>
      </c>
      <c r="QDK24" s="1510">
        <v>41703</v>
      </c>
      <c r="QDL24" s="1504">
        <v>26862</v>
      </c>
      <c r="QDM24"/>
      <c r="QDN24" s="1503" t="s">
        <v>1502</v>
      </c>
      <c r="QDO24" s="1503" t="s">
        <v>1503</v>
      </c>
      <c r="QDP24" s="1503" t="s">
        <v>1267</v>
      </c>
      <c r="QDQ24" s="1503" t="s">
        <v>2157</v>
      </c>
      <c r="QDR24" s="1503" t="s">
        <v>1280</v>
      </c>
      <c r="QDS24" s="1510">
        <v>41703</v>
      </c>
      <c r="QDT24" s="1504">
        <v>26862</v>
      </c>
      <c r="QDU24"/>
      <c r="QDV24" s="1503" t="s">
        <v>1502</v>
      </c>
      <c r="QDW24" s="1503" t="s">
        <v>1503</v>
      </c>
      <c r="QDX24" s="1503" t="s">
        <v>1267</v>
      </c>
      <c r="QDY24" s="1503" t="s">
        <v>2157</v>
      </c>
      <c r="QDZ24" s="1503" t="s">
        <v>1280</v>
      </c>
      <c r="QEA24" s="1510">
        <v>41703</v>
      </c>
      <c r="QEB24" s="1504">
        <v>26862</v>
      </c>
      <c r="QEC24"/>
      <c r="QED24" s="1503" t="s">
        <v>1502</v>
      </c>
      <c r="QEE24" s="1503" t="s">
        <v>1503</v>
      </c>
      <c r="QEF24" s="1503" t="s">
        <v>1267</v>
      </c>
      <c r="QEG24" s="1503" t="s">
        <v>2157</v>
      </c>
      <c r="QEH24" s="1503" t="s">
        <v>1280</v>
      </c>
      <c r="QEI24" s="1510">
        <v>41703</v>
      </c>
      <c r="QEJ24" s="1504">
        <v>26862</v>
      </c>
      <c r="QEK24"/>
      <c r="QEL24" s="1503" t="s">
        <v>1502</v>
      </c>
      <c r="QEM24" s="1503" t="s">
        <v>1503</v>
      </c>
      <c r="QEN24" s="1503" t="s">
        <v>1267</v>
      </c>
      <c r="QEO24" s="1503" t="s">
        <v>2157</v>
      </c>
      <c r="QEP24" s="1503" t="s">
        <v>1280</v>
      </c>
      <c r="QEQ24" s="1510">
        <v>41703</v>
      </c>
      <c r="QER24" s="1504">
        <v>26862</v>
      </c>
      <c r="QES24"/>
      <c r="QET24" s="1503" t="s">
        <v>1502</v>
      </c>
      <c r="QEU24" s="1503" t="s">
        <v>1503</v>
      </c>
      <c r="QEV24" s="1503" t="s">
        <v>1267</v>
      </c>
      <c r="QEW24" s="1503" t="s">
        <v>2157</v>
      </c>
      <c r="QEX24" s="1503" t="s">
        <v>1280</v>
      </c>
      <c r="QEY24" s="1510">
        <v>41703</v>
      </c>
      <c r="QEZ24" s="1504">
        <v>26862</v>
      </c>
      <c r="QFA24"/>
      <c r="QFB24" s="1503" t="s">
        <v>1502</v>
      </c>
      <c r="QFC24" s="1503" t="s">
        <v>1503</v>
      </c>
      <c r="QFD24" s="1503" t="s">
        <v>1267</v>
      </c>
      <c r="QFE24" s="1503" t="s">
        <v>2157</v>
      </c>
      <c r="QFF24" s="1503" t="s">
        <v>1280</v>
      </c>
      <c r="QFG24" s="1510">
        <v>41703</v>
      </c>
      <c r="QFH24" s="1504">
        <v>26862</v>
      </c>
      <c r="QFI24"/>
      <c r="QFJ24" s="1503" t="s">
        <v>1502</v>
      </c>
      <c r="QFK24" s="1503" t="s">
        <v>1503</v>
      </c>
      <c r="QFL24" s="1503" t="s">
        <v>1267</v>
      </c>
      <c r="QFM24" s="1503" t="s">
        <v>2157</v>
      </c>
      <c r="QFN24" s="1503" t="s">
        <v>1280</v>
      </c>
      <c r="QFO24" s="1510">
        <v>41703</v>
      </c>
      <c r="QFP24" s="1504">
        <v>26862</v>
      </c>
      <c r="QFQ24"/>
      <c r="QFR24" s="1503" t="s">
        <v>1502</v>
      </c>
      <c r="QFS24" s="1503" t="s">
        <v>1503</v>
      </c>
      <c r="QFT24" s="1503" t="s">
        <v>1267</v>
      </c>
      <c r="QFU24" s="1503" t="s">
        <v>2157</v>
      </c>
      <c r="QFV24" s="1503" t="s">
        <v>1280</v>
      </c>
      <c r="QFW24" s="1510">
        <v>41703</v>
      </c>
      <c r="QFX24" s="1504">
        <v>26862</v>
      </c>
      <c r="QFY24"/>
      <c r="QFZ24" s="1503" t="s">
        <v>1502</v>
      </c>
      <c r="QGA24" s="1503" t="s">
        <v>1503</v>
      </c>
      <c r="QGB24" s="1503" t="s">
        <v>1267</v>
      </c>
      <c r="QGC24" s="1503" t="s">
        <v>2157</v>
      </c>
      <c r="QGD24" s="1503" t="s">
        <v>1280</v>
      </c>
      <c r="QGE24" s="1510">
        <v>41703</v>
      </c>
      <c r="QGF24" s="1504">
        <v>26862</v>
      </c>
      <c r="QGG24"/>
      <c r="QGH24" s="1503" t="s">
        <v>1502</v>
      </c>
      <c r="QGI24" s="1503" t="s">
        <v>1503</v>
      </c>
      <c r="QGJ24" s="1503" t="s">
        <v>1267</v>
      </c>
      <c r="QGK24" s="1503" t="s">
        <v>2157</v>
      </c>
      <c r="QGL24" s="1503" t="s">
        <v>1280</v>
      </c>
      <c r="QGM24" s="1510">
        <v>41703</v>
      </c>
      <c r="QGN24" s="1504">
        <v>26862</v>
      </c>
      <c r="QGO24"/>
      <c r="QGP24" s="1503" t="s">
        <v>1502</v>
      </c>
      <c r="QGQ24" s="1503" t="s">
        <v>1503</v>
      </c>
      <c r="QGR24" s="1503" t="s">
        <v>1267</v>
      </c>
      <c r="QGS24" s="1503" t="s">
        <v>2157</v>
      </c>
      <c r="QGT24" s="1503" t="s">
        <v>1280</v>
      </c>
      <c r="QGU24" s="1510">
        <v>41703</v>
      </c>
      <c r="QGV24" s="1504">
        <v>26862</v>
      </c>
      <c r="QGW24"/>
      <c r="QGX24" s="1503" t="s">
        <v>1502</v>
      </c>
      <c r="QGY24" s="1503" t="s">
        <v>1503</v>
      </c>
      <c r="QGZ24" s="1503" t="s">
        <v>1267</v>
      </c>
      <c r="QHA24" s="1503" t="s">
        <v>2157</v>
      </c>
      <c r="QHB24" s="1503" t="s">
        <v>1280</v>
      </c>
      <c r="QHC24" s="1510">
        <v>41703</v>
      </c>
      <c r="QHD24" s="1504">
        <v>26862</v>
      </c>
      <c r="QHE24"/>
      <c r="QHF24" s="1503" t="s">
        <v>1502</v>
      </c>
      <c r="QHG24" s="1503" t="s">
        <v>1503</v>
      </c>
      <c r="QHH24" s="1503" t="s">
        <v>1267</v>
      </c>
      <c r="QHI24" s="1503" t="s">
        <v>2157</v>
      </c>
      <c r="QHJ24" s="1503" t="s">
        <v>1280</v>
      </c>
      <c r="QHK24" s="1510">
        <v>41703</v>
      </c>
      <c r="QHL24" s="1504">
        <v>26862</v>
      </c>
      <c r="QHM24"/>
      <c r="QHN24" s="1503" t="s">
        <v>1502</v>
      </c>
      <c r="QHO24" s="1503" t="s">
        <v>1503</v>
      </c>
      <c r="QHP24" s="1503" t="s">
        <v>1267</v>
      </c>
      <c r="QHQ24" s="1503" t="s">
        <v>2157</v>
      </c>
      <c r="QHR24" s="1503" t="s">
        <v>1280</v>
      </c>
      <c r="QHS24" s="1510">
        <v>41703</v>
      </c>
      <c r="QHT24" s="1504">
        <v>26862</v>
      </c>
      <c r="QHU24"/>
      <c r="QHV24" s="1503" t="s">
        <v>1502</v>
      </c>
      <c r="QHW24" s="1503" t="s">
        <v>1503</v>
      </c>
      <c r="QHX24" s="1503" t="s">
        <v>1267</v>
      </c>
      <c r="QHY24" s="1503" t="s">
        <v>2157</v>
      </c>
      <c r="QHZ24" s="1503" t="s">
        <v>1280</v>
      </c>
      <c r="QIA24" s="1510">
        <v>41703</v>
      </c>
      <c r="QIB24" s="1504">
        <v>26862</v>
      </c>
      <c r="QIC24"/>
      <c r="QID24" s="1503" t="s">
        <v>1502</v>
      </c>
      <c r="QIE24" s="1503" t="s">
        <v>1503</v>
      </c>
      <c r="QIF24" s="1503" t="s">
        <v>1267</v>
      </c>
      <c r="QIG24" s="1503" t="s">
        <v>2157</v>
      </c>
      <c r="QIH24" s="1503" t="s">
        <v>1280</v>
      </c>
      <c r="QII24" s="1510">
        <v>41703</v>
      </c>
      <c r="QIJ24" s="1504">
        <v>26862</v>
      </c>
      <c r="QIK24"/>
      <c r="QIL24" s="1503" t="s">
        <v>1502</v>
      </c>
      <c r="QIM24" s="1503" t="s">
        <v>1503</v>
      </c>
      <c r="QIN24" s="1503" t="s">
        <v>1267</v>
      </c>
      <c r="QIO24" s="1503" t="s">
        <v>2157</v>
      </c>
      <c r="QIP24" s="1503" t="s">
        <v>1280</v>
      </c>
      <c r="QIQ24" s="1510">
        <v>41703</v>
      </c>
      <c r="QIR24" s="1504">
        <v>26862</v>
      </c>
      <c r="QIS24"/>
      <c r="QIT24" s="1503" t="s">
        <v>1502</v>
      </c>
      <c r="QIU24" s="1503" t="s">
        <v>1503</v>
      </c>
      <c r="QIV24" s="1503" t="s">
        <v>1267</v>
      </c>
      <c r="QIW24" s="1503" t="s">
        <v>2157</v>
      </c>
      <c r="QIX24" s="1503" t="s">
        <v>1280</v>
      </c>
      <c r="QIY24" s="1510">
        <v>41703</v>
      </c>
      <c r="QIZ24" s="1504">
        <v>26862</v>
      </c>
      <c r="QJA24"/>
      <c r="QJB24" s="1503" t="s">
        <v>1502</v>
      </c>
      <c r="QJC24" s="1503" t="s">
        <v>1503</v>
      </c>
      <c r="QJD24" s="1503" t="s">
        <v>1267</v>
      </c>
      <c r="QJE24" s="1503" t="s">
        <v>2157</v>
      </c>
      <c r="QJF24" s="1503" t="s">
        <v>1280</v>
      </c>
      <c r="QJG24" s="1510">
        <v>41703</v>
      </c>
      <c r="QJH24" s="1504">
        <v>26862</v>
      </c>
      <c r="QJI24"/>
      <c r="QJJ24" s="1503" t="s">
        <v>1502</v>
      </c>
      <c r="QJK24" s="1503" t="s">
        <v>1503</v>
      </c>
      <c r="QJL24" s="1503" t="s">
        <v>1267</v>
      </c>
      <c r="QJM24" s="1503" t="s">
        <v>2157</v>
      </c>
      <c r="QJN24" s="1503" t="s">
        <v>1280</v>
      </c>
      <c r="QJO24" s="1510">
        <v>41703</v>
      </c>
      <c r="QJP24" s="1504">
        <v>26862</v>
      </c>
      <c r="QJQ24"/>
      <c r="QJR24" s="1503" t="s">
        <v>1502</v>
      </c>
      <c r="QJS24" s="1503" t="s">
        <v>1503</v>
      </c>
      <c r="QJT24" s="1503" t="s">
        <v>1267</v>
      </c>
      <c r="QJU24" s="1503" t="s">
        <v>2157</v>
      </c>
      <c r="QJV24" s="1503" t="s">
        <v>1280</v>
      </c>
      <c r="QJW24" s="1510">
        <v>41703</v>
      </c>
      <c r="QJX24" s="1504">
        <v>26862</v>
      </c>
      <c r="QJY24"/>
      <c r="QJZ24" s="1503" t="s">
        <v>1502</v>
      </c>
      <c r="QKA24" s="1503" t="s">
        <v>1503</v>
      </c>
      <c r="QKB24" s="1503" t="s">
        <v>1267</v>
      </c>
      <c r="QKC24" s="1503" t="s">
        <v>2157</v>
      </c>
      <c r="QKD24" s="1503" t="s">
        <v>1280</v>
      </c>
      <c r="QKE24" s="1510">
        <v>41703</v>
      </c>
      <c r="QKF24" s="1504">
        <v>26862</v>
      </c>
      <c r="QKG24"/>
      <c r="QKH24" s="1503" t="s">
        <v>1502</v>
      </c>
      <c r="QKI24" s="1503" t="s">
        <v>1503</v>
      </c>
      <c r="QKJ24" s="1503" t="s">
        <v>1267</v>
      </c>
      <c r="QKK24" s="1503" t="s">
        <v>2157</v>
      </c>
      <c r="QKL24" s="1503" t="s">
        <v>1280</v>
      </c>
      <c r="QKM24" s="1510">
        <v>41703</v>
      </c>
      <c r="QKN24" s="1504">
        <v>26862</v>
      </c>
      <c r="QKO24"/>
      <c r="QKP24" s="1503" t="s">
        <v>1502</v>
      </c>
      <c r="QKQ24" s="1503" t="s">
        <v>1503</v>
      </c>
      <c r="QKR24" s="1503" t="s">
        <v>1267</v>
      </c>
      <c r="QKS24" s="1503" t="s">
        <v>2157</v>
      </c>
      <c r="QKT24" s="1503" t="s">
        <v>1280</v>
      </c>
      <c r="QKU24" s="1510">
        <v>41703</v>
      </c>
      <c r="QKV24" s="1504">
        <v>26862</v>
      </c>
      <c r="QKW24"/>
      <c r="QKX24" s="1503" t="s">
        <v>1502</v>
      </c>
      <c r="QKY24" s="1503" t="s">
        <v>1503</v>
      </c>
      <c r="QKZ24" s="1503" t="s">
        <v>1267</v>
      </c>
      <c r="QLA24" s="1503" t="s">
        <v>2157</v>
      </c>
      <c r="QLB24" s="1503" t="s">
        <v>1280</v>
      </c>
      <c r="QLC24" s="1510">
        <v>41703</v>
      </c>
      <c r="QLD24" s="1504">
        <v>26862</v>
      </c>
      <c r="QLE24"/>
      <c r="QLF24" s="1503" t="s">
        <v>1502</v>
      </c>
      <c r="QLG24" s="1503" t="s">
        <v>1503</v>
      </c>
      <c r="QLH24" s="1503" t="s">
        <v>1267</v>
      </c>
      <c r="QLI24" s="1503" t="s">
        <v>2157</v>
      </c>
      <c r="QLJ24" s="1503" t="s">
        <v>1280</v>
      </c>
      <c r="QLK24" s="1510">
        <v>41703</v>
      </c>
      <c r="QLL24" s="1504">
        <v>26862</v>
      </c>
      <c r="QLM24"/>
      <c r="QLN24" s="1503" t="s">
        <v>1502</v>
      </c>
      <c r="QLO24" s="1503" t="s">
        <v>1503</v>
      </c>
      <c r="QLP24" s="1503" t="s">
        <v>1267</v>
      </c>
      <c r="QLQ24" s="1503" t="s">
        <v>2157</v>
      </c>
      <c r="QLR24" s="1503" t="s">
        <v>1280</v>
      </c>
      <c r="QLS24" s="1510">
        <v>41703</v>
      </c>
      <c r="QLT24" s="1504">
        <v>26862</v>
      </c>
      <c r="QLU24"/>
      <c r="QLV24" s="1503" t="s">
        <v>1502</v>
      </c>
      <c r="QLW24" s="1503" t="s">
        <v>1503</v>
      </c>
      <c r="QLX24" s="1503" t="s">
        <v>1267</v>
      </c>
      <c r="QLY24" s="1503" t="s">
        <v>2157</v>
      </c>
      <c r="QLZ24" s="1503" t="s">
        <v>1280</v>
      </c>
      <c r="QMA24" s="1510">
        <v>41703</v>
      </c>
      <c r="QMB24" s="1504">
        <v>26862</v>
      </c>
      <c r="QMC24"/>
      <c r="QMD24" s="1503" t="s">
        <v>1502</v>
      </c>
      <c r="QME24" s="1503" t="s">
        <v>1503</v>
      </c>
      <c r="QMF24" s="1503" t="s">
        <v>1267</v>
      </c>
      <c r="QMG24" s="1503" t="s">
        <v>2157</v>
      </c>
      <c r="QMH24" s="1503" t="s">
        <v>1280</v>
      </c>
      <c r="QMI24" s="1510">
        <v>41703</v>
      </c>
      <c r="QMJ24" s="1504">
        <v>26862</v>
      </c>
      <c r="QMK24"/>
      <c r="QML24" s="1503" t="s">
        <v>1502</v>
      </c>
      <c r="QMM24" s="1503" t="s">
        <v>1503</v>
      </c>
      <c r="QMN24" s="1503" t="s">
        <v>1267</v>
      </c>
      <c r="QMO24" s="1503" t="s">
        <v>2157</v>
      </c>
      <c r="QMP24" s="1503" t="s">
        <v>1280</v>
      </c>
      <c r="QMQ24" s="1510">
        <v>41703</v>
      </c>
      <c r="QMR24" s="1504">
        <v>26862</v>
      </c>
      <c r="QMS24"/>
      <c r="QMT24" s="1503" t="s">
        <v>1502</v>
      </c>
      <c r="QMU24" s="1503" t="s">
        <v>1503</v>
      </c>
      <c r="QMV24" s="1503" t="s">
        <v>1267</v>
      </c>
      <c r="QMW24" s="1503" t="s">
        <v>2157</v>
      </c>
      <c r="QMX24" s="1503" t="s">
        <v>1280</v>
      </c>
      <c r="QMY24" s="1510">
        <v>41703</v>
      </c>
      <c r="QMZ24" s="1504">
        <v>26862</v>
      </c>
      <c r="QNA24"/>
      <c r="QNB24" s="1503" t="s">
        <v>1502</v>
      </c>
      <c r="QNC24" s="1503" t="s">
        <v>1503</v>
      </c>
      <c r="QND24" s="1503" t="s">
        <v>1267</v>
      </c>
      <c r="QNE24" s="1503" t="s">
        <v>2157</v>
      </c>
      <c r="QNF24" s="1503" t="s">
        <v>1280</v>
      </c>
      <c r="QNG24" s="1510">
        <v>41703</v>
      </c>
      <c r="QNH24" s="1504">
        <v>26862</v>
      </c>
      <c r="QNI24"/>
      <c r="QNJ24" s="1503" t="s">
        <v>1502</v>
      </c>
      <c r="QNK24" s="1503" t="s">
        <v>1503</v>
      </c>
      <c r="QNL24" s="1503" t="s">
        <v>1267</v>
      </c>
      <c r="QNM24" s="1503" t="s">
        <v>2157</v>
      </c>
      <c r="QNN24" s="1503" t="s">
        <v>1280</v>
      </c>
      <c r="QNO24" s="1510">
        <v>41703</v>
      </c>
      <c r="QNP24" s="1504">
        <v>26862</v>
      </c>
      <c r="QNQ24"/>
      <c r="QNR24" s="1503" t="s">
        <v>1502</v>
      </c>
      <c r="QNS24" s="1503" t="s">
        <v>1503</v>
      </c>
      <c r="QNT24" s="1503" t="s">
        <v>1267</v>
      </c>
      <c r="QNU24" s="1503" t="s">
        <v>2157</v>
      </c>
      <c r="QNV24" s="1503" t="s">
        <v>1280</v>
      </c>
      <c r="QNW24" s="1510">
        <v>41703</v>
      </c>
      <c r="QNX24" s="1504">
        <v>26862</v>
      </c>
      <c r="QNY24"/>
      <c r="QNZ24" s="1503" t="s">
        <v>1502</v>
      </c>
      <c r="QOA24" s="1503" t="s">
        <v>1503</v>
      </c>
      <c r="QOB24" s="1503" t="s">
        <v>1267</v>
      </c>
      <c r="QOC24" s="1503" t="s">
        <v>2157</v>
      </c>
      <c r="QOD24" s="1503" t="s">
        <v>1280</v>
      </c>
      <c r="QOE24" s="1510">
        <v>41703</v>
      </c>
      <c r="QOF24" s="1504">
        <v>26862</v>
      </c>
      <c r="QOG24"/>
      <c r="QOH24" s="1503" t="s">
        <v>1502</v>
      </c>
      <c r="QOI24" s="1503" t="s">
        <v>1503</v>
      </c>
      <c r="QOJ24" s="1503" t="s">
        <v>1267</v>
      </c>
      <c r="QOK24" s="1503" t="s">
        <v>2157</v>
      </c>
      <c r="QOL24" s="1503" t="s">
        <v>1280</v>
      </c>
      <c r="QOM24" s="1510">
        <v>41703</v>
      </c>
      <c r="QON24" s="1504">
        <v>26862</v>
      </c>
      <c r="QOO24"/>
      <c r="QOP24" s="1503" t="s">
        <v>1502</v>
      </c>
      <c r="QOQ24" s="1503" t="s">
        <v>1503</v>
      </c>
      <c r="QOR24" s="1503" t="s">
        <v>1267</v>
      </c>
      <c r="QOS24" s="1503" t="s">
        <v>2157</v>
      </c>
      <c r="QOT24" s="1503" t="s">
        <v>1280</v>
      </c>
      <c r="QOU24" s="1510">
        <v>41703</v>
      </c>
      <c r="QOV24" s="1504">
        <v>26862</v>
      </c>
      <c r="QOW24"/>
      <c r="QOX24" s="1503" t="s">
        <v>1502</v>
      </c>
      <c r="QOY24" s="1503" t="s">
        <v>1503</v>
      </c>
      <c r="QOZ24" s="1503" t="s">
        <v>1267</v>
      </c>
      <c r="QPA24" s="1503" t="s">
        <v>2157</v>
      </c>
      <c r="QPB24" s="1503" t="s">
        <v>1280</v>
      </c>
      <c r="QPC24" s="1510">
        <v>41703</v>
      </c>
      <c r="QPD24" s="1504">
        <v>26862</v>
      </c>
      <c r="QPE24"/>
      <c r="QPF24" s="1503" t="s">
        <v>1502</v>
      </c>
      <c r="QPG24" s="1503" t="s">
        <v>1503</v>
      </c>
      <c r="QPH24" s="1503" t="s">
        <v>1267</v>
      </c>
      <c r="QPI24" s="1503" t="s">
        <v>2157</v>
      </c>
      <c r="QPJ24" s="1503" t="s">
        <v>1280</v>
      </c>
      <c r="QPK24" s="1510">
        <v>41703</v>
      </c>
      <c r="QPL24" s="1504">
        <v>26862</v>
      </c>
      <c r="QPM24"/>
      <c r="QPN24" s="1503" t="s">
        <v>1502</v>
      </c>
      <c r="QPO24" s="1503" t="s">
        <v>1503</v>
      </c>
      <c r="QPP24" s="1503" t="s">
        <v>1267</v>
      </c>
      <c r="QPQ24" s="1503" t="s">
        <v>2157</v>
      </c>
      <c r="QPR24" s="1503" t="s">
        <v>1280</v>
      </c>
      <c r="QPS24" s="1510">
        <v>41703</v>
      </c>
      <c r="QPT24" s="1504">
        <v>26862</v>
      </c>
      <c r="QPU24"/>
      <c r="QPV24" s="1503" t="s">
        <v>1502</v>
      </c>
      <c r="QPW24" s="1503" t="s">
        <v>1503</v>
      </c>
      <c r="QPX24" s="1503" t="s">
        <v>1267</v>
      </c>
      <c r="QPY24" s="1503" t="s">
        <v>2157</v>
      </c>
      <c r="QPZ24" s="1503" t="s">
        <v>1280</v>
      </c>
      <c r="QQA24" s="1510">
        <v>41703</v>
      </c>
      <c r="QQB24" s="1504">
        <v>26862</v>
      </c>
      <c r="QQC24"/>
      <c r="QQD24" s="1503" t="s">
        <v>1502</v>
      </c>
      <c r="QQE24" s="1503" t="s">
        <v>1503</v>
      </c>
      <c r="QQF24" s="1503" t="s">
        <v>1267</v>
      </c>
      <c r="QQG24" s="1503" t="s">
        <v>2157</v>
      </c>
      <c r="QQH24" s="1503" t="s">
        <v>1280</v>
      </c>
      <c r="QQI24" s="1510">
        <v>41703</v>
      </c>
      <c r="QQJ24" s="1504">
        <v>26862</v>
      </c>
      <c r="QQK24"/>
      <c r="QQL24" s="1503" t="s">
        <v>1502</v>
      </c>
      <c r="QQM24" s="1503" t="s">
        <v>1503</v>
      </c>
      <c r="QQN24" s="1503" t="s">
        <v>1267</v>
      </c>
      <c r="QQO24" s="1503" t="s">
        <v>2157</v>
      </c>
      <c r="QQP24" s="1503" t="s">
        <v>1280</v>
      </c>
      <c r="QQQ24" s="1510">
        <v>41703</v>
      </c>
      <c r="QQR24" s="1504">
        <v>26862</v>
      </c>
      <c r="QQS24"/>
      <c r="QQT24" s="1503" t="s">
        <v>1502</v>
      </c>
      <c r="QQU24" s="1503" t="s">
        <v>1503</v>
      </c>
      <c r="QQV24" s="1503" t="s">
        <v>1267</v>
      </c>
      <c r="QQW24" s="1503" t="s">
        <v>2157</v>
      </c>
      <c r="QQX24" s="1503" t="s">
        <v>1280</v>
      </c>
      <c r="QQY24" s="1510">
        <v>41703</v>
      </c>
      <c r="QQZ24" s="1504">
        <v>26862</v>
      </c>
      <c r="QRA24"/>
      <c r="QRB24" s="1503" t="s">
        <v>1502</v>
      </c>
      <c r="QRC24" s="1503" t="s">
        <v>1503</v>
      </c>
      <c r="QRD24" s="1503" t="s">
        <v>1267</v>
      </c>
      <c r="QRE24" s="1503" t="s">
        <v>2157</v>
      </c>
      <c r="QRF24" s="1503" t="s">
        <v>1280</v>
      </c>
      <c r="QRG24" s="1510">
        <v>41703</v>
      </c>
      <c r="QRH24" s="1504">
        <v>26862</v>
      </c>
      <c r="QRI24"/>
      <c r="QRJ24" s="1503" t="s">
        <v>1502</v>
      </c>
      <c r="QRK24" s="1503" t="s">
        <v>1503</v>
      </c>
      <c r="QRL24" s="1503" t="s">
        <v>1267</v>
      </c>
      <c r="QRM24" s="1503" t="s">
        <v>2157</v>
      </c>
      <c r="QRN24" s="1503" t="s">
        <v>1280</v>
      </c>
      <c r="QRO24" s="1510">
        <v>41703</v>
      </c>
      <c r="QRP24" s="1504">
        <v>26862</v>
      </c>
      <c r="QRQ24"/>
      <c r="QRR24" s="1503" t="s">
        <v>1502</v>
      </c>
      <c r="QRS24" s="1503" t="s">
        <v>1503</v>
      </c>
      <c r="QRT24" s="1503" t="s">
        <v>1267</v>
      </c>
      <c r="QRU24" s="1503" t="s">
        <v>2157</v>
      </c>
      <c r="QRV24" s="1503" t="s">
        <v>1280</v>
      </c>
      <c r="QRW24" s="1510">
        <v>41703</v>
      </c>
      <c r="QRX24" s="1504">
        <v>26862</v>
      </c>
      <c r="QRY24"/>
      <c r="QRZ24" s="1503" t="s">
        <v>1502</v>
      </c>
      <c r="QSA24" s="1503" t="s">
        <v>1503</v>
      </c>
      <c r="QSB24" s="1503" t="s">
        <v>1267</v>
      </c>
      <c r="QSC24" s="1503" t="s">
        <v>2157</v>
      </c>
      <c r="QSD24" s="1503" t="s">
        <v>1280</v>
      </c>
      <c r="QSE24" s="1510">
        <v>41703</v>
      </c>
      <c r="QSF24" s="1504">
        <v>26862</v>
      </c>
      <c r="QSG24"/>
      <c r="QSH24" s="1503" t="s">
        <v>1502</v>
      </c>
      <c r="QSI24" s="1503" t="s">
        <v>1503</v>
      </c>
      <c r="QSJ24" s="1503" t="s">
        <v>1267</v>
      </c>
      <c r="QSK24" s="1503" t="s">
        <v>2157</v>
      </c>
      <c r="QSL24" s="1503" t="s">
        <v>1280</v>
      </c>
      <c r="QSM24" s="1510">
        <v>41703</v>
      </c>
      <c r="QSN24" s="1504">
        <v>26862</v>
      </c>
      <c r="QSO24"/>
      <c r="QSP24" s="1503" t="s">
        <v>1502</v>
      </c>
      <c r="QSQ24" s="1503" t="s">
        <v>1503</v>
      </c>
      <c r="QSR24" s="1503" t="s">
        <v>1267</v>
      </c>
      <c r="QSS24" s="1503" t="s">
        <v>2157</v>
      </c>
      <c r="QST24" s="1503" t="s">
        <v>1280</v>
      </c>
      <c r="QSU24" s="1510">
        <v>41703</v>
      </c>
      <c r="QSV24" s="1504">
        <v>26862</v>
      </c>
      <c r="QSW24"/>
      <c r="QSX24" s="1503" t="s">
        <v>1502</v>
      </c>
      <c r="QSY24" s="1503" t="s">
        <v>1503</v>
      </c>
      <c r="QSZ24" s="1503" t="s">
        <v>1267</v>
      </c>
      <c r="QTA24" s="1503" t="s">
        <v>2157</v>
      </c>
      <c r="QTB24" s="1503" t="s">
        <v>1280</v>
      </c>
      <c r="QTC24" s="1510">
        <v>41703</v>
      </c>
      <c r="QTD24" s="1504">
        <v>26862</v>
      </c>
      <c r="QTE24"/>
      <c r="QTF24" s="1503" t="s">
        <v>1502</v>
      </c>
      <c r="QTG24" s="1503" t="s">
        <v>1503</v>
      </c>
      <c r="QTH24" s="1503" t="s">
        <v>1267</v>
      </c>
      <c r="QTI24" s="1503" t="s">
        <v>2157</v>
      </c>
      <c r="QTJ24" s="1503" t="s">
        <v>1280</v>
      </c>
      <c r="QTK24" s="1510">
        <v>41703</v>
      </c>
      <c r="QTL24" s="1504">
        <v>26862</v>
      </c>
      <c r="QTM24"/>
      <c r="QTN24" s="1503" t="s">
        <v>1502</v>
      </c>
      <c r="QTO24" s="1503" t="s">
        <v>1503</v>
      </c>
      <c r="QTP24" s="1503" t="s">
        <v>1267</v>
      </c>
      <c r="QTQ24" s="1503" t="s">
        <v>2157</v>
      </c>
      <c r="QTR24" s="1503" t="s">
        <v>1280</v>
      </c>
      <c r="QTS24" s="1510">
        <v>41703</v>
      </c>
      <c r="QTT24" s="1504">
        <v>26862</v>
      </c>
      <c r="QTU24"/>
      <c r="QTV24" s="1503" t="s">
        <v>1502</v>
      </c>
      <c r="QTW24" s="1503" t="s">
        <v>1503</v>
      </c>
      <c r="QTX24" s="1503" t="s">
        <v>1267</v>
      </c>
      <c r="QTY24" s="1503" t="s">
        <v>2157</v>
      </c>
      <c r="QTZ24" s="1503" t="s">
        <v>1280</v>
      </c>
      <c r="QUA24" s="1510">
        <v>41703</v>
      </c>
      <c r="QUB24" s="1504">
        <v>26862</v>
      </c>
      <c r="QUC24"/>
      <c r="QUD24" s="1503" t="s">
        <v>1502</v>
      </c>
      <c r="QUE24" s="1503" t="s">
        <v>1503</v>
      </c>
      <c r="QUF24" s="1503" t="s">
        <v>1267</v>
      </c>
      <c r="QUG24" s="1503" t="s">
        <v>2157</v>
      </c>
      <c r="QUH24" s="1503" t="s">
        <v>1280</v>
      </c>
      <c r="QUI24" s="1510">
        <v>41703</v>
      </c>
      <c r="QUJ24" s="1504">
        <v>26862</v>
      </c>
      <c r="QUK24"/>
      <c r="QUL24" s="1503" t="s">
        <v>1502</v>
      </c>
      <c r="QUM24" s="1503" t="s">
        <v>1503</v>
      </c>
      <c r="QUN24" s="1503" t="s">
        <v>1267</v>
      </c>
      <c r="QUO24" s="1503" t="s">
        <v>2157</v>
      </c>
      <c r="QUP24" s="1503" t="s">
        <v>1280</v>
      </c>
      <c r="QUQ24" s="1510">
        <v>41703</v>
      </c>
      <c r="QUR24" s="1504">
        <v>26862</v>
      </c>
      <c r="QUS24"/>
      <c r="QUT24" s="1503" t="s">
        <v>1502</v>
      </c>
      <c r="QUU24" s="1503" t="s">
        <v>1503</v>
      </c>
      <c r="QUV24" s="1503" t="s">
        <v>1267</v>
      </c>
      <c r="QUW24" s="1503" t="s">
        <v>2157</v>
      </c>
      <c r="QUX24" s="1503" t="s">
        <v>1280</v>
      </c>
      <c r="QUY24" s="1510">
        <v>41703</v>
      </c>
      <c r="QUZ24" s="1504">
        <v>26862</v>
      </c>
      <c r="QVA24"/>
      <c r="QVB24" s="1503" t="s">
        <v>1502</v>
      </c>
      <c r="QVC24" s="1503" t="s">
        <v>1503</v>
      </c>
      <c r="QVD24" s="1503" t="s">
        <v>1267</v>
      </c>
      <c r="QVE24" s="1503" t="s">
        <v>2157</v>
      </c>
      <c r="QVF24" s="1503" t="s">
        <v>1280</v>
      </c>
      <c r="QVG24" s="1510">
        <v>41703</v>
      </c>
      <c r="QVH24" s="1504">
        <v>26862</v>
      </c>
      <c r="QVI24"/>
      <c r="QVJ24" s="1503" t="s">
        <v>1502</v>
      </c>
      <c r="QVK24" s="1503" t="s">
        <v>1503</v>
      </c>
      <c r="QVL24" s="1503" t="s">
        <v>1267</v>
      </c>
      <c r="QVM24" s="1503" t="s">
        <v>2157</v>
      </c>
      <c r="QVN24" s="1503" t="s">
        <v>1280</v>
      </c>
      <c r="QVO24" s="1510">
        <v>41703</v>
      </c>
      <c r="QVP24" s="1504">
        <v>26862</v>
      </c>
      <c r="QVQ24"/>
      <c r="QVR24" s="1503" t="s">
        <v>1502</v>
      </c>
      <c r="QVS24" s="1503" t="s">
        <v>1503</v>
      </c>
      <c r="QVT24" s="1503" t="s">
        <v>1267</v>
      </c>
      <c r="QVU24" s="1503" t="s">
        <v>2157</v>
      </c>
      <c r="QVV24" s="1503" t="s">
        <v>1280</v>
      </c>
      <c r="QVW24" s="1510">
        <v>41703</v>
      </c>
      <c r="QVX24" s="1504">
        <v>26862</v>
      </c>
      <c r="QVY24"/>
      <c r="QVZ24" s="1503" t="s">
        <v>1502</v>
      </c>
      <c r="QWA24" s="1503" t="s">
        <v>1503</v>
      </c>
      <c r="QWB24" s="1503" t="s">
        <v>1267</v>
      </c>
      <c r="QWC24" s="1503" t="s">
        <v>2157</v>
      </c>
      <c r="QWD24" s="1503" t="s">
        <v>1280</v>
      </c>
      <c r="QWE24" s="1510">
        <v>41703</v>
      </c>
      <c r="QWF24" s="1504">
        <v>26862</v>
      </c>
      <c r="QWG24"/>
      <c r="QWH24" s="1503" t="s">
        <v>1502</v>
      </c>
      <c r="QWI24" s="1503" t="s">
        <v>1503</v>
      </c>
      <c r="QWJ24" s="1503" t="s">
        <v>1267</v>
      </c>
      <c r="QWK24" s="1503" t="s">
        <v>2157</v>
      </c>
      <c r="QWL24" s="1503" t="s">
        <v>1280</v>
      </c>
      <c r="QWM24" s="1510">
        <v>41703</v>
      </c>
      <c r="QWN24" s="1504">
        <v>26862</v>
      </c>
      <c r="QWO24"/>
      <c r="QWP24" s="1503" t="s">
        <v>1502</v>
      </c>
      <c r="QWQ24" s="1503" t="s">
        <v>1503</v>
      </c>
      <c r="QWR24" s="1503" t="s">
        <v>1267</v>
      </c>
      <c r="QWS24" s="1503" t="s">
        <v>2157</v>
      </c>
      <c r="QWT24" s="1503" t="s">
        <v>1280</v>
      </c>
      <c r="QWU24" s="1510">
        <v>41703</v>
      </c>
      <c r="QWV24" s="1504">
        <v>26862</v>
      </c>
      <c r="QWW24"/>
      <c r="QWX24" s="1503" t="s">
        <v>1502</v>
      </c>
      <c r="QWY24" s="1503" t="s">
        <v>1503</v>
      </c>
      <c r="QWZ24" s="1503" t="s">
        <v>1267</v>
      </c>
      <c r="QXA24" s="1503" t="s">
        <v>2157</v>
      </c>
      <c r="QXB24" s="1503" t="s">
        <v>1280</v>
      </c>
      <c r="QXC24" s="1510">
        <v>41703</v>
      </c>
      <c r="QXD24" s="1504">
        <v>26862</v>
      </c>
      <c r="QXE24"/>
      <c r="QXF24" s="1503" t="s">
        <v>1502</v>
      </c>
      <c r="QXG24" s="1503" t="s">
        <v>1503</v>
      </c>
      <c r="QXH24" s="1503" t="s">
        <v>1267</v>
      </c>
      <c r="QXI24" s="1503" t="s">
        <v>2157</v>
      </c>
      <c r="QXJ24" s="1503" t="s">
        <v>1280</v>
      </c>
      <c r="QXK24" s="1510">
        <v>41703</v>
      </c>
      <c r="QXL24" s="1504">
        <v>26862</v>
      </c>
      <c r="QXM24"/>
      <c r="QXN24" s="1503" t="s">
        <v>1502</v>
      </c>
      <c r="QXO24" s="1503" t="s">
        <v>1503</v>
      </c>
      <c r="QXP24" s="1503" t="s">
        <v>1267</v>
      </c>
      <c r="QXQ24" s="1503" t="s">
        <v>2157</v>
      </c>
      <c r="QXR24" s="1503" t="s">
        <v>1280</v>
      </c>
      <c r="QXS24" s="1510">
        <v>41703</v>
      </c>
      <c r="QXT24" s="1504">
        <v>26862</v>
      </c>
      <c r="QXU24"/>
      <c r="QXV24" s="1503" t="s">
        <v>1502</v>
      </c>
      <c r="QXW24" s="1503" t="s">
        <v>1503</v>
      </c>
      <c r="QXX24" s="1503" t="s">
        <v>1267</v>
      </c>
      <c r="QXY24" s="1503" t="s">
        <v>2157</v>
      </c>
      <c r="QXZ24" s="1503" t="s">
        <v>1280</v>
      </c>
      <c r="QYA24" s="1510">
        <v>41703</v>
      </c>
      <c r="QYB24" s="1504">
        <v>26862</v>
      </c>
      <c r="QYC24"/>
      <c r="QYD24" s="1503" t="s">
        <v>1502</v>
      </c>
      <c r="QYE24" s="1503" t="s">
        <v>1503</v>
      </c>
      <c r="QYF24" s="1503" t="s">
        <v>1267</v>
      </c>
      <c r="QYG24" s="1503" t="s">
        <v>2157</v>
      </c>
      <c r="QYH24" s="1503" t="s">
        <v>1280</v>
      </c>
      <c r="QYI24" s="1510">
        <v>41703</v>
      </c>
      <c r="QYJ24" s="1504">
        <v>26862</v>
      </c>
      <c r="QYK24"/>
      <c r="QYL24" s="1503" t="s">
        <v>1502</v>
      </c>
      <c r="QYM24" s="1503" t="s">
        <v>1503</v>
      </c>
      <c r="QYN24" s="1503" t="s">
        <v>1267</v>
      </c>
      <c r="QYO24" s="1503" t="s">
        <v>2157</v>
      </c>
      <c r="QYP24" s="1503" t="s">
        <v>1280</v>
      </c>
      <c r="QYQ24" s="1510">
        <v>41703</v>
      </c>
      <c r="QYR24" s="1504">
        <v>26862</v>
      </c>
      <c r="QYS24"/>
      <c r="QYT24" s="1503" t="s">
        <v>1502</v>
      </c>
      <c r="QYU24" s="1503" t="s">
        <v>1503</v>
      </c>
      <c r="QYV24" s="1503" t="s">
        <v>1267</v>
      </c>
      <c r="QYW24" s="1503" t="s">
        <v>2157</v>
      </c>
      <c r="QYX24" s="1503" t="s">
        <v>1280</v>
      </c>
      <c r="QYY24" s="1510">
        <v>41703</v>
      </c>
      <c r="QYZ24" s="1504">
        <v>26862</v>
      </c>
      <c r="QZA24"/>
      <c r="QZB24" s="1503" t="s">
        <v>1502</v>
      </c>
      <c r="QZC24" s="1503" t="s">
        <v>1503</v>
      </c>
      <c r="QZD24" s="1503" t="s">
        <v>1267</v>
      </c>
      <c r="QZE24" s="1503" t="s">
        <v>2157</v>
      </c>
      <c r="QZF24" s="1503" t="s">
        <v>1280</v>
      </c>
      <c r="QZG24" s="1510">
        <v>41703</v>
      </c>
      <c r="QZH24" s="1504">
        <v>26862</v>
      </c>
      <c r="QZI24"/>
      <c r="QZJ24" s="1503" t="s">
        <v>1502</v>
      </c>
      <c r="QZK24" s="1503" t="s">
        <v>1503</v>
      </c>
      <c r="QZL24" s="1503" t="s">
        <v>1267</v>
      </c>
      <c r="QZM24" s="1503" t="s">
        <v>2157</v>
      </c>
      <c r="QZN24" s="1503" t="s">
        <v>1280</v>
      </c>
      <c r="QZO24" s="1510">
        <v>41703</v>
      </c>
      <c r="QZP24" s="1504">
        <v>26862</v>
      </c>
      <c r="QZQ24"/>
      <c r="QZR24" s="1503" t="s">
        <v>1502</v>
      </c>
      <c r="QZS24" s="1503" t="s">
        <v>1503</v>
      </c>
      <c r="QZT24" s="1503" t="s">
        <v>1267</v>
      </c>
      <c r="QZU24" s="1503" t="s">
        <v>2157</v>
      </c>
      <c r="QZV24" s="1503" t="s">
        <v>1280</v>
      </c>
      <c r="QZW24" s="1510">
        <v>41703</v>
      </c>
      <c r="QZX24" s="1504">
        <v>26862</v>
      </c>
      <c r="QZY24"/>
      <c r="QZZ24" s="1503" t="s">
        <v>1502</v>
      </c>
      <c r="RAA24" s="1503" t="s">
        <v>1503</v>
      </c>
      <c r="RAB24" s="1503" t="s">
        <v>1267</v>
      </c>
      <c r="RAC24" s="1503" t="s">
        <v>2157</v>
      </c>
      <c r="RAD24" s="1503" t="s">
        <v>1280</v>
      </c>
      <c r="RAE24" s="1510">
        <v>41703</v>
      </c>
      <c r="RAF24" s="1504">
        <v>26862</v>
      </c>
      <c r="RAG24"/>
      <c r="RAH24" s="1503" t="s">
        <v>1502</v>
      </c>
      <c r="RAI24" s="1503" t="s">
        <v>1503</v>
      </c>
      <c r="RAJ24" s="1503" t="s">
        <v>1267</v>
      </c>
      <c r="RAK24" s="1503" t="s">
        <v>2157</v>
      </c>
      <c r="RAL24" s="1503" t="s">
        <v>1280</v>
      </c>
      <c r="RAM24" s="1510">
        <v>41703</v>
      </c>
      <c r="RAN24" s="1504">
        <v>26862</v>
      </c>
      <c r="RAO24"/>
      <c r="RAP24" s="1503" t="s">
        <v>1502</v>
      </c>
      <c r="RAQ24" s="1503" t="s">
        <v>1503</v>
      </c>
      <c r="RAR24" s="1503" t="s">
        <v>1267</v>
      </c>
      <c r="RAS24" s="1503" t="s">
        <v>2157</v>
      </c>
      <c r="RAT24" s="1503" t="s">
        <v>1280</v>
      </c>
      <c r="RAU24" s="1510">
        <v>41703</v>
      </c>
      <c r="RAV24" s="1504">
        <v>26862</v>
      </c>
      <c r="RAW24"/>
      <c r="RAX24" s="1503" t="s">
        <v>1502</v>
      </c>
      <c r="RAY24" s="1503" t="s">
        <v>1503</v>
      </c>
      <c r="RAZ24" s="1503" t="s">
        <v>1267</v>
      </c>
      <c r="RBA24" s="1503" t="s">
        <v>2157</v>
      </c>
      <c r="RBB24" s="1503" t="s">
        <v>1280</v>
      </c>
      <c r="RBC24" s="1510">
        <v>41703</v>
      </c>
      <c r="RBD24" s="1504">
        <v>26862</v>
      </c>
      <c r="RBE24"/>
      <c r="RBF24" s="1503" t="s">
        <v>1502</v>
      </c>
      <c r="RBG24" s="1503" t="s">
        <v>1503</v>
      </c>
      <c r="RBH24" s="1503" t="s">
        <v>1267</v>
      </c>
      <c r="RBI24" s="1503" t="s">
        <v>2157</v>
      </c>
      <c r="RBJ24" s="1503" t="s">
        <v>1280</v>
      </c>
      <c r="RBK24" s="1510">
        <v>41703</v>
      </c>
      <c r="RBL24" s="1504">
        <v>26862</v>
      </c>
      <c r="RBM24"/>
      <c r="RBN24" s="1503" t="s">
        <v>1502</v>
      </c>
      <c r="RBO24" s="1503" t="s">
        <v>1503</v>
      </c>
      <c r="RBP24" s="1503" t="s">
        <v>1267</v>
      </c>
      <c r="RBQ24" s="1503" t="s">
        <v>2157</v>
      </c>
      <c r="RBR24" s="1503" t="s">
        <v>1280</v>
      </c>
      <c r="RBS24" s="1510">
        <v>41703</v>
      </c>
      <c r="RBT24" s="1504">
        <v>26862</v>
      </c>
      <c r="RBU24"/>
      <c r="RBV24" s="1503" t="s">
        <v>1502</v>
      </c>
      <c r="RBW24" s="1503" t="s">
        <v>1503</v>
      </c>
      <c r="RBX24" s="1503" t="s">
        <v>1267</v>
      </c>
      <c r="RBY24" s="1503" t="s">
        <v>2157</v>
      </c>
      <c r="RBZ24" s="1503" t="s">
        <v>1280</v>
      </c>
      <c r="RCA24" s="1510">
        <v>41703</v>
      </c>
      <c r="RCB24" s="1504">
        <v>26862</v>
      </c>
      <c r="RCC24"/>
      <c r="RCD24" s="1503" t="s">
        <v>1502</v>
      </c>
      <c r="RCE24" s="1503" t="s">
        <v>1503</v>
      </c>
      <c r="RCF24" s="1503" t="s">
        <v>1267</v>
      </c>
      <c r="RCG24" s="1503" t="s">
        <v>2157</v>
      </c>
      <c r="RCH24" s="1503" t="s">
        <v>1280</v>
      </c>
      <c r="RCI24" s="1510">
        <v>41703</v>
      </c>
      <c r="RCJ24" s="1504">
        <v>26862</v>
      </c>
      <c r="RCK24"/>
      <c r="RCL24" s="1503" t="s">
        <v>1502</v>
      </c>
      <c r="RCM24" s="1503" t="s">
        <v>1503</v>
      </c>
      <c r="RCN24" s="1503" t="s">
        <v>1267</v>
      </c>
      <c r="RCO24" s="1503" t="s">
        <v>2157</v>
      </c>
      <c r="RCP24" s="1503" t="s">
        <v>1280</v>
      </c>
      <c r="RCQ24" s="1510">
        <v>41703</v>
      </c>
      <c r="RCR24" s="1504">
        <v>26862</v>
      </c>
      <c r="RCS24"/>
      <c r="RCT24" s="1503" t="s">
        <v>1502</v>
      </c>
      <c r="RCU24" s="1503" t="s">
        <v>1503</v>
      </c>
      <c r="RCV24" s="1503" t="s">
        <v>1267</v>
      </c>
      <c r="RCW24" s="1503" t="s">
        <v>2157</v>
      </c>
      <c r="RCX24" s="1503" t="s">
        <v>1280</v>
      </c>
      <c r="RCY24" s="1510">
        <v>41703</v>
      </c>
      <c r="RCZ24" s="1504">
        <v>26862</v>
      </c>
      <c r="RDA24"/>
      <c r="RDB24" s="1503" t="s">
        <v>1502</v>
      </c>
      <c r="RDC24" s="1503" t="s">
        <v>1503</v>
      </c>
      <c r="RDD24" s="1503" t="s">
        <v>1267</v>
      </c>
      <c r="RDE24" s="1503" t="s">
        <v>2157</v>
      </c>
      <c r="RDF24" s="1503" t="s">
        <v>1280</v>
      </c>
      <c r="RDG24" s="1510">
        <v>41703</v>
      </c>
      <c r="RDH24" s="1504">
        <v>26862</v>
      </c>
      <c r="RDI24"/>
      <c r="RDJ24" s="1503" t="s">
        <v>1502</v>
      </c>
      <c r="RDK24" s="1503" t="s">
        <v>1503</v>
      </c>
      <c r="RDL24" s="1503" t="s">
        <v>1267</v>
      </c>
      <c r="RDM24" s="1503" t="s">
        <v>2157</v>
      </c>
      <c r="RDN24" s="1503" t="s">
        <v>1280</v>
      </c>
      <c r="RDO24" s="1510">
        <v>41703</v>
      </c>
      <c r="RDP24" s="1504">
        <v>26862</v>
      </c>
      <c r="RDQ24"/>
      <c r="RDR24" s="1503" t="s">
        <v>1502</v>
      </c>
      <c r="RDS24" s="1503" t="s">
        <v>1503</v>
      </c>
      <c r="RDT24" s="1503" t="s">
        <v>1267</v>
      </c>
      <c r="RDU24" s="1503" t="s">
        <v>2157</v>
      </c>
      <c r="RDV24" s="1503" t="s">
        <v>1280</v>
      </c>
      <c r="RDW24" s="1510">
        <v>41703</v>
      </c>
      <c r="RDX24" s="1504">
        <v>26862</v>
      </c>
      <c r="RDY24"/>
      <c r="RDZ24" s="1503" t="s">
        <v>1502</v>
      </c>
      <c r="REA24" s="1503" t="s">
        <v>1503</v>
      </c>
      <c r="REB24" s="1503" t="s">
        <v>1267</v>
      </c>
      <c r="REC24" s="1503" t="s">
        <v>2157</v>
      </c>
      <c r="RED24" s="1503" t="s">
        <v>1280</v>
      </c>
      <c r="REE24" s="1510">
        <v>41703</v>
      </c>
      <c r="REF24" s="1504">
        <v>26862</v>
      </c>
      <c r="REG24"/>
      <c r="REH24" s="1503" t="s">
        <v>1502</v>
      </c>
      <c r="REI24" s="1503" t="s">
        <v>1503</v>
      </c>
      <c r="REJ24" s="1503" t="s">
        <v>1267</v>
      </c>
      <c r="REK24" s="1503" t="s">
        <v>2157</v>
      </c>
      <c r="REL24" s="1503" t="s">
        <v>1280</v>
      </c>
      <c r="REM24" s="1510">
        <v>41703</v>
      </c>
      <c r="REN24" s="1504">
        <v>26862</v>
      </c>
      <c r="REO24"/>
      <c r="REP24" s="1503" t="s">
        <v>1502</v>
      </c>
      <c r="REQ24" s="1503" t="s">
        <v>1503</v>
      </c>
      <c r="RER24" s="1503" t="s">
        <v>1267</v>
      </c>
      <c r="RES24" s="1503" t="s">
        <v>2157</v>
      </c>
      <c r="RET24" s="1503" t="s">
        <v>1280</v>
      </c>
      <c r="REU24" s="1510">
        <v>41703</v>
      </c>
      <c r="REV24" s="1504">
        <v>26862</v>
      </c>
      <c r="REW24"/>
      <c r="REX24" s="1503" t="s">
        <v>1502</v>
      </c>
      <c r="REY24" s="1503" t="s">
        <v>1503</v>
      </c>
      <c r="REZ24" s="1503" t="s">
        <v>1267</v>
      </c>
      <c r="RFA24" s="1503" t="s">
        <v>2157</v>
      </c>
      <c r="RFB24" s="1503" t="s">
        <v>1280</v>
      </c>
      <c r="RFC24" s="1510">
        <v>41703</v>
      </c>
      <c r="RFD24" s="1504">
        <v>26862</v>
      </c>
      <c r="RFE24"/>
      <c r="RFF24" s="1503" t="s">
        <v>1502</v>
      </c>
      <c r="RFG24" s="1503" t="s">
        <v>1503</v>
      </c>
      <c r="RFH24" s="1503" t="s">
        <v>1267</v>
      </c>
      <c r="RFI24" s="1503" t="s">
        <v>2157</v>
      </c>
      <c r="RFJ24" s="1503" t="s">
        <v>1280</v>
      </c>
      <c r="RFK24" s="1510">
        <v>41703</v>
      </c>
      <c r="RFL24" s="1504">
        <v>26862</v>
      </c>
      <c r="RFM24"/>
      <c r="RFN24" s="1503" t="s">
        <v>1502</v>
      </c>
      <c r="RFO24" s="1503" t="s">
        <v>1503</v>
      </c>
      <c r="RFP24" s="1503" t="s">
        <v>1267</v>
      </c>
      <c r="RFQ24" s="1503" t="s">
        <v>2157</v>
      </c>
      <c r="RFR24" s="1503" t="s">
        <v>1280</v>
      </c>
      <c r="RFS24" s="1510">
        <v>41703</v>
      </c>
      <c r="RFT24" s="1504">
        <v>26862</v>
      </c>
      <c r="RFU24"/>
      <c r="RFV24" s="1503" t="s">
        <v>1502</v>
      </c>
      <c r="RFW24" s="1503" t="s">
        <v>1503</v>
      </c>
      <c r="RFX24" s="1503" t="s">
        <v>1267</v>
      </c>
      <c r="RFY24" s="1503" t="s">
        <v>2157</v>
      </c>
      <c r="RFZ24" s="1503" t="s">
        <v>1280</v>
      </c>
      <c r="RGA24" s="1510">
        <v>41703</v>
      </c>
      <c r="RGB24" s="1504">
        <v>26862</v>
      </c>
      <c r="RGC24"/>
      <c r="RGD24" s="1503" t="s">
        <v>1502</v>
      </c>
      <c r="RGE24" s="1503" t="s">
        <v>1503</v>
      </c>
      <c r="RGF24" s="1503" t="s">
        <v>1267</v>
      </c>
      <c r="RGG24" s="1503" t="s">
        <v>2157</v>
      </c>
      <c r="RGH24" s="1503" t="s">
        <v>1280</v>
      </c>
      <c r="RGI24" s="1510">
        <v>41703</v>
      </c>
      <c r="RGJ24" s="1504">
        <v>26862</v>
      </c>
      <c r="RGK24"/>
      <c r="RGL24" s="1503" t="s">
        <v>1502</v>
      </c>
      <c r="RGM24" s="1503" t="s">
        <v>1503</v>
      </c>
      <c r="RGN24" s="1503" t="s">
        <v>1267</v>
      </c>
      <c r="RGO24" s="1503" t="s">
        <v>2157</v>
      </c>
      <c r="RGP24" s="1503" t="s">
        <v>1280</v>
      </c>
      <c r="RGQ24" s="1510">
        <v>41703</v>
      </c>
      <c r="RGR24" s="1504">
        <v>26862</v>
      </c>
      <c r="RGS24"/>
      <c r="RGT24" s="1503" t="s">
        <v>1502</v>
      </c>
      <c r="RGU24" s="1503" t="s">
        <v>1503</v>
      </c>
      <c r="RGV24" s="1503" t="s">
        <v>1267</v>
      </c>
      <c r="RGW24" s="1503" t="s">
        <v>2157</v>
      </c>
      <c r="RGX24" s="1503" t="s">
        <v>1280</v>
      </c>
      <c r="RGY24" s="1510">
        <v>41703</v>
      </c>
      <c r="RGZ24" s="1504">
        <v>26862</v>
      </c>
      <c r="RHA24"/>
      <c r="RHB24" s="1503" t="s">
        <v>1502</v>
      </c>
      <c r="RHC24" s="1503" t="s">
        <v>1503</v>
      </c>
      <c r="RHD24" s="1503" t="s">
        <v>1267</v>
      </c>
      <c r="RHE24" s="1503" t="s">
        <v>2157</v>
      </c>
      <c r="RHF24" s="1503" t="s">
        <v>1280</v>
      </c>
      <c r="RHG24" s="1510">
        <v>41703</v>
      </c>
      <c r="RHH24" s="1504">
        <v>26862</v>
      </c>
      <c r="RHI24"/>
      <c r="RHJ24" s="1503" t="s">
        <v>1502</v>
      </c>
      <c r="RHK24" s="1503" t="s">
        <v>1503</v>
      </c>
      <c r="RHL24" s="1503" t="s">
        <v>1267</v>
      </c>
      <c r="RHM24" s="1503" t="s">
        <v>2157</v>
      </c>
      <c r="RHN24" s="1503" t="s">
        <v>1280</v>
      </c>
      <c r="RHO24" s="1510">
        <v>41703</v>
      </c>
      <c r="RHP24" s="1504">
        <v>26862</v>
      </c>
      <c r="RHQ24"/>
      <c r="RHR24" s="1503" t="s">
        <v>1502</v>
      </c>
      <c r="RHS24" s="1503" t="s">
        <v>1503</v>
      </c>
      <c r="RHT24" s="1503" t="s">
        <v>1267</v>
      </c>
      <c r="RHU24" s="1503" t="s">
        <v>2157</v>
      </c>
      <c r="RHV24" s="1503" t="s">
        <v>1280</v>
      </c>
      <c r="RHW24" s="1510">
        <v>41703</v>
      </c>
      <c r="RHX24" s="1504">
        <v>26862</v>
      </c>
      <c r="RHY24"/>
      <c r="RHZ24" s="1503" t="s">
        <v>1502</v>
      </c>
      <c r="RIA24" s="1503" t="s">
        <v>1503</v>
      </c>
      <c r="RIB24" s="1503" t="s">
        <v>1267</v>
      </c>
      <c r="RIC24" s="1503" t="s">
        <v>2157</v>
      </c>
      <c r="RID24" s="1503" t="s">
        <v>1280</v>
      </c>
      <c r="RIE24" s="1510">
        <v>41703</v>
      </c>
      <c r="RIF24" s="1504">
        <v>26862</v>
      </c>
      <c r="RIG24"/>
      <c r="RIH24" s="1503" t="s">
        <v>1502</v>
      </c>
      <c r="RII24" s="1503" t="s">
        <v>1503</v>
      </c>
      <c r="RIJ24" s="1503" t="s">
        <v>1267</v>
      </c>
      <c r="RIK24" s="1503" t="s">
        <v>2157</v>
      </c>
      <c r="RIL24" s="1503" t="s">
        <v>1280</v>
      </c>
      <c r="RIM24" s="1510">
        <v>41703</v>
      </c>
      <c r="RIN24" s="1504">
        <v>26862</v>
      </c>
      <c r="RIO24"/>
      <c r="RIP24" s="1503" t="s">
        <v>1502</v>
      </c>
      <c r="RIQ24" s="1503" t="s">
        <v>1503</v>
      </c>
      <c r="RIR24" s="1503" t="s">
        <v>1267</v>
      </c>
      <c r="RIS24" s="1503" t="s">
        <v>2157</v>
      </c>
      <c r="RIT24" s="1503" t="s">
        <v>1280</v>
      </c>
      <c r="RIU24" s="1510">
        <v>41703</v>
      </c>
      <c r="RIV24" s="1504">
        <v>26862</v>
      </c>
      <c r="RIW24"/>
      <c r="RIX24" s="1503" t="s">
        <v>1502</v>
      </c>
      <c r="RIY24" s="1503" t="s">
        <v>1503</v>
      </c>
      <c r="RIZ24" s="1503" t="s">
        <v>1267</v>
      </c>
      <c r="RJA24" s="1503" t="s">
        <v>2157</v>
      </c>
      <c r="RJB24" s="1503" t="s">
        <v>1280</v>
      </c>
      <c r="RJC24" s="1510">
        <v>41703</v>
      </c>
      <c r="RJD24" s="1504">
        <v>26862</v>
      </c>
      <c r="RJE24"/>
      <c r="RJF24" s="1503" t="s">
        <v>1502</v>
      </c>
      <c r="RJG24" s="1503" t="s">
        <v>1503</v>
      </c>
      <c r="RJH24" s="1503" t="s">
        <v>1267</v>
      </c>
      <c r="RJI24" s="1503" t="s">
        <v>2157</v>
      </c>
      <c r="RJJ24" s="1503" t="s">
        <v>1280</v>
      </c>
      <c r="RJK24" s="1510">
        <v>41703</v>
      </c>
      <c r="RJL24" s="1504">
        <v>26862</v>
      </c>
      <c r="RJM24"/>
      <c r="RJN24" s="1503" t="s">
        <v>1502</v>
      </c>
      <c r="RJO24" s="1503" t="s">
        <v>1503</v>
      </c>
      <c r="RJP24" s="1503" t="s">
        <v>1267</v>
      </c>
      <c r="RJQ24" s="1503" t="s">
        <v>2157</v>
      </c>
      <c r="RJR24" s="1503" t="s">
        <v>1280</v>
      </c>
      <c r="RJS24" s="1510">
        <v>41703</v>
      </c>
      <c r="RJT24" s="1504">
        <v>26862</v>
      </c>
      <c r="RJU24"/>
      <c r="RJV24" s="1503" t="s">
        <v>1502</v>
      </c>
      <c r="RJW24" s="1503" t="s">
        <v>1503</v>
      </c>
      <c r="RJX24" s="1503" t="s">
        <v>1267</v>
      </c>
      <c r="RJY24" s="1503" t="s">
        <v>2157</v>
      </c>
      <c r="RJZ24" s="1503" t="s">
        <v>1280</v>
      </c>
      <c r="RKA24" s="1510">
        <v>41703</v>
      </c>
      <c r="RKB24" s="1504">
        <v>26862</v>
      </c>
      <c r="RKC24"/>
      <c r="RKD24" s="1503" t="s">
        <v>1502</v>
      </c>
      <c r="RKE24" s="1503" t="s">
        <v>1503</v>
      </c>
      <c r="RKF24" s="1503" t="s">
        <v>1267</v>
      </c>
      <c r="RKG24" s="1503" t="s">
        <v>2157</v>
      </c>
      <c r="RKH24" s="1503" t="s">
        <v>1280</v>
      </c>
      <c r="RKI24" s="1510">
        <v>41703</v>
      </c>
      <c r="RKJ24" s="1504">
        <v>26862</v>
      </c>
      <c r="RKK24"/>
      <c r="RKL24" s="1503" t="s">
        <v>1502</v>
      </c>
      <c r="RKM24" s="1503" t="s">
        <v>1503</v>
      </c>
      <c r="RKN24" s="1503" t="s">
        <v>1267</v>
      </c>
      <c r="RKO24" s="1503" t="s">
        <v>2157</v>
      </c>
      <c r="RKP24" s="1503" t="s">
        <v>1280</v>
      </c>
      <c r="RKQ24" s="1510">
        <v>41703</v>
      </c>
      <c r="RKR24" s="1504">
        <v>26862</v>
      </c>
      <c r="RKS24"/>
      <c r="RKT24" s="1503" t="s">
        <v>1502</v>
      </c>
      <c r="RKU24" s="1503" t="s">
        <v>1503</v>
      </c>
      <c r="RKV24" s="1503" t="s">
        <v>1267</v>
      </c>
      <c r="RKW24" s="1503" t="s">
        <v>2157</v>
      </c>
      <c r="RKX24" s="1503" t="s">
        <v>1280</v>
      </c>
      <c r="RKY24" s="1510">
        <v>41703</v>
      </c>
      <c r="RKZ24" s="1504">
        <v>26862</v>
      </c>
      <c r="RLA24"/>
      <c r="RLB24" s="1503" t="s">
        <v>1502</v>
      </c>
      <c r="RLC24" s="1503" t="s">
        <v>1503</v>
      </c>
      <c r="RLD24" s="1503" t="s">
        <v>1267</v>
      </c>
      <c r="RLE24" s="1503" t="s">
        <v>2157</v>
      </c>
      <c r="RLF24" s="1503" t="s">
        <v>1280</v>
      </c>
      <c r="RLG24" s="1510">
        <v>41703</v>
      </c>
      <c r="RLH24" s="1504">
        <v>26862</v>
      </c>
      <c r="RLI24"/>
      <c r="RLJ24" s="1503" t="s">
        <v>1502</v>
      </c>
      <c r="RLK24" s="1503" t="s">
        <v>1503</v>
      </c>
      <c r="RLL24" s="1503" t="s">
        <v>1267</v>
      </c>
      <c r="RLM24" s="1503" t="s">
        <v>2157</v>
      </c>
      <c r="RLN24" s="1503" t="s">
        <v>1280</v>
      </c>
      <c r="RLO24" s="1510">
        <v>41703</v>
      </c>
      <c r="RLP24" s="1504">
        <v>26862</v>
      </c>
      <c r="RLQ24"/>
      <c r="RLR24" s="1503" t="s">
        <v>1502</v>
      </c>
      <c r="RLS24" s="1503" t="s">
        <v>1503</v>
      </c>
      <c r="RLT24" s="1503" t="s">
        <v>1267</v>
      </c>
      <c r="RLU24" s="1503" t="s">
        <v>2157</v>
      </c>
      <c r="RLV24" s="1503" t="s">
        <v>1280</v>
      </c>
      <c r="RLW24" s="1510">
        <v>41703</v>
      </c>
      <c r="RLX24" s="1504">
        <v>26862</v>
      </c>
      <c r="RLY24"/>
      <c r="RLZ24" s="1503" t="s">
        <v>1502</v>
      </c>
      <c r="RMA24" s="1503" t="s">
        <v>1503</v>
      </c>
      <c r="RMB24" s="1503" t="s">
        <v>1267</v>
      </c>
      <c r="RMC24" s="1503" t="s">
        <v>2157</v>
      </c>
      <c r="RMD24" s="1503" t="s">
        <v>1280</v>
      </c>
      <c r="RME24" s="1510">
        <v>41703</v>
      </c>
      <c r="RMF24" s="1504">
        <v>26862</v>
      </c>
      <c r="RMG24"/>
      <c r="RMH24" s="1503" t="s">
        <v>1502</v>
      </c>
      <c r="RMI24" s="1503" t="s">
        <v>1503</v>
      </c>
      <c r="RMJ24" s="1503" t="s">
        <v>1267</v>
      </c>
      <c r="RMK24" s="1503" t="s">
        <v>2157</v>
      </c>
      <c r="RML24" s="1503" t="s">
        <v>1280</v>
      </c>
      <c r="RMM24" s="1510">
        <v>41703</v>
      </c>
      <c r="RMN24" s="1504">
        <v>26862</v>
      </c>
      <c r="RMO24"/>
      <c r="RMP24" s="1503" t="s">
        <v>1502</v>
      </c>
      <c r="RMQ24" s="1503" t="s">
        <v>1503</v>
      </c>
      <c r="RMR24" s="1503" t="s">
        <v>1267</v>
      </c>
      <c r="RMS24" s="1503" t="s">
        <v>2157</v>
      </c>
      <c r="RMT24" s="1503" t="s">
        <v>1280</v>
      </c>
      <c r="RMU24" s="1510">
        <v>41703</v>
      </c>
      <c r="RMV24" s="1504">
        <v>26862</v>
      </c>
      <c r="RMW24"/>
      <c r="RMX24" s="1503" t="s">
        <v>1502</v>
      </c>
      <c r="RMY24" s="1503" t="s">
        <v>1503</v>
      </c>
      <c r="RMZ24" s="1503" t="s">
        <v>1267</v>
      </c>
      <c r="RNA24" s="1503" t="s">
        <v>2157</v>
      </c>
      <c r="RNB24" s="1503" t="s">
        <v>1280</v>
      </c>
      <c r="RNC24" s="1510">
        <v>41703</v>
      </c>
      <c r="RND24" s="1504">
        <v>26862</v>
      </c>
      <c r="RNE24"/>
      <c r="RNF24" s="1503" t="s">
        <v>1502</v>
      </c>
      <c r="RNG24" s="1503" t="s">
        <v>1503</v>
      </c>
      <c r="RNH24" s="1503" t="s">
        <v>1267</v>
      </c>
      <c r="RNI24" s="1503" t="s">
        <v>2157</v>
      </c>
      <c r="RNJ24" s="1503" t="s">
        <v>1280</v>
      </c>
      <c r="RNK24" s="1510">
        <v>41703</v>
      </c>
      <c r="RNL24" s="1504">
        <v>26862</v>
      </c>
      <c r="RNM24"/>
      <c r="RNN24" s="1503" t="s">
        <v>1502</v>
      </c>
      <c r="RNO24" s="1503" t="s">
        <v>1503</v>
      </c>
      <c r="RNP24" s="1503" t="s">
        <v>1267</v>
      </c>
      <c r="RNQ24" s="1503" t="s">
        <v>2157</v>
      </c>
      <c r="RNR24" s="1503" t="s">
        <v>1280</v>
      </c>
      <c r="RNS24" s="1510">
        <v>41703</v>
      </c>
      <c r="RNT24" s="1504">
        <v>26862</v>
      </c>
      <c r="RNU24"/>
      <c r="RNV24" s="1503" t="s">
        <v>1502</v>
      </c>
      <c r="RNW24" s="1503" t="s">
        <v>1503</v>
      </c>
      <c r="RNX24" s="1503" t="s">
        <v>1267</v>
      </c>
      <c r="RNY24" s="1503" t="s">
        <v>2157</v>
      </c>
      <c r="RNZ24" s="1503" t="s">
        <v>1280</v>
      </c>
      <c r="ROA24" s="1510">
        <v>41703</v>
      </c>
      <c r="ROB24" s="1504">
        <v>26862</v>
      </c>
      <c r="ROC24"/>
      <c r="ROD24" s="1503" t="s">
        <v>1502</v>
      </c>
      <c r="ROE24" s="1503" t="s">
        <v>1503</v>
      </c>
      <c r="ROF24" s="1503" t="s">
        <v>1267</v>
      </c>
      <c r="ROG24" s="1503" t="s">
        <v>2157</v>
      </c>
      <c r="ROH24" s="1503" t="s">
        <v>1280</v>
      </c>
      <c r="ROI24" s="1510">
        <v>41703</v>
      </c>
      <c r="ROJ24" s="1504">
        <v>26862</v>
      </c>
      <c r="ROK24"/>
      <c r="ROL24" s="1503" t="s">
        <v>1502</v>
      </c>
      <c r="ROM24" s="1503" t="s">
        <v>1503</v>
      </c>
      <c r="RON24" s="1503" t="s">
        <v>1267</v>
      </c>
      <c r="ROO24" s="1503" t="s">
        <v>2157</v>
      </c>
      <c r="ROP24" s="1503" t="s">
        <v>1280</v>
      </c>
      <c r="ROQ24" s="1510">
        <v>41703</v>
      </c>
      <c r="ROR24" s="1504">
        <v>26862</v>
      </c>
      <c r="ROS24"/>
      <c r="ROT24" s="1503" t="s">
        <v>1502</v>
      </c>
      <c r="ROU24" s="1503" t="s">
        <v>1503</v>
      </c>
      <c r="ROV24" s="1503" t="s">
        <v>1267</v>
      </c>
      <c r="ROW24" s="1503" t="s">
        <v>2157</v>
      </c>
      <c r="ROX24" s="1503" t="s">
        <v>1280</v>
      </c>
      <c r="ROY24" s="1510">
        <v>41703</v>
      </c>
      <c r="ROZ24" s="1504">
        <v>26862</v>
      </c>
      <c r="RPA24"/>
      <c r="RPB24" s="1503" t="s">
        <v>1502</v>
      </c>
      <c r="RPC24" s="1503" t="s">
        <v>1503</v>
      </c>
      <c r="RPD24" s="1503" t="s">
        <v>1267</v>
      </c>
      <c r="RPE24" s="1503" t="s">
        <v>2157</v>
      </c>
      <c r="RPF24" s="1503" t="s">
        <v>1280</v>
      </c>
      <c r="RPG24" s="1510">
        <v>41703</v>
      </c>
      <c r="RPH24" s="1504">
        <v>26862</v>
      </c>
      <c r="RPI24"/>
      <c r="RPJ24" s="1503" t="s">
        <v>1502</v>
      </c>
      <c r="RPK24" s="1503" t="s">
        <v>1503</v>
      </c>
      <c r="RPL24" s="1503" t="s">
        <v>1267</v>
      </c>
      <c r="RPM24" s="1503" t="s">
        <v>2157</v>
      </c>
      <c r="RPN24" s="1503" t="s">
        <v>1280</v>
      </c>
      <c r="RPO24" s="1510">
        <v>41703</v>
      </c>
      <c r="RPP24" s="1504">
        <v>26862</v>
      </c>
      <c r="RPQ24"/>
      <c r="RPR24" s="1503" t="s">
        <v>1502</v>
      </c>
      <c r="RPS24" s="1503" t="s">
        <v>1503</v>
      </c>
      <c r="RPT24" s="1503" t="s">
        <v>1267</v>
      </c>
      <c r="RPU24" s="1503" t="s">
        <v>2157</v>
      </c>
      <c r="RPV24" s="1503" t="s">
        <v>1280</v>
      </c>
      <c r="RPW24" s="1510">
        <v>41703</v>
      </c>
      <c r="RPX24" s="1504">
        <v>26862</v>
      </c>
      <c r="RPY24"/>
      <c r="RPZ24" s="1503" t="s">
        <v>1502</v>
      </c>
      <c r="RQA24" s="1503" t="s">
        <v>1503</v>
      </c>
      <c r="RQB24" s="1503" t="s">
        <v>1267</v>
      </c>
      <c r="RQC24" s="1503" t="s">
        <v>2157</v>
      </c>
      <c r="RQD24" s="1503" t="s">
        <v>1280</v>
      </c>
      <c r="RQE24" s="1510">
        <v>41703</v>
      </c>
      <c r="RQF24" s="1504">
        <v>26862</v>
      </c>
      <c r="RQG24"/>
      <c r="RQH24" s="1503" t="s">
        <v>1502</v>
      </c>
      <c r="RQI24" s="1503" t="s">
        <v>1503</v>
      </c>
      <c r="RQJ24" s="1503" t="s">
        <v>1267</v>
      </c>
      <c r="RQK24" s="1503" t="s">
        <v>2157</v>
      </c>
      <c r="RQL24" s="1503" t="s">
        <v>1280</v>
      </c>
      <c r="RQM24" s="1510">
        <v>41703</v>
      </c>
      <c r="RQN24" s="1504">
        <v>26862</v>
      </c>
      <c r="RQO24"/>
      <c r="RQP24" s="1503" t="s">
        <v>1502</v>
      </c>
      <c r="RQQ24" s="1503" t="s">
        <v>1503</v>
      </c>
      <c r="RQR24" s="1503" t="s">
        <v>1267</v>
      </c>
      <c r="RQS24" s="1503" t="s">
        <v>2157</v>
      </c>
      <c r="RQT24" s="1503" t="s">
        <v>1280</v>
      </c>
      <c r="RQU24" s="1510">
        <v>41703</v>
      </c>
      <c r="RQV24" s="1504">
        <v>26862</v>
      </c>
      <c r="RQW24"/>
      <c r="RQX24" s="1503" t="s">
        <v>1502</v>
      </c>
      <c r="RQY24" s="1503" t="s">
        <v>1503</v>
      </c>
      <c r="RQZ24" s="1503" t="s">
        <v>1267</v>
      </c>
      <c r="RRA24" s="1503" t="s">
        <v>2157</v>
      </c>
      <c r="RRB24" s="1503" t="s">
        <v>1280</v>
      </c>
      <c r="RRC24" s="1510">
        <v>41703</v>
      </c>
      <c r="RRD24" s="1504">
        <v>26862</v>
      </c>
      <c r="RRE24"/>
      <c r="RRF24" s="1503" t="s">
        <v>1502</v>
      </c>
      <c r="RRG24" s="1503" t="s">
        <v>1503</v>
      </c>
      <c r="RRH24" s="1503" t="s">
        <v>1267</v>
      </c>
      <c r="RRI24" s="1503" t="s">
        <v>2157</v>
      </c>
      <c r="RRJ24" s="1503" t="s">
        <v>1280</v>
      </c>
      <c r="RRK24" s="1510">
        <v>41703</v>
      </c>
      <c r="RRL24" s="1504">
        <v>26862</v>
      </c>
      <c r="RRM24"/>
      <c r="RRN24" s="1503" t="s">
        <v>1502</v>
      </c>
      <c r="RRO24" s="1503" t="s">
        <v>1503</v>
      </c>
      <c r="RRP24" s="1503" t="s">
        <v>1267</v>
      </c>
      <c r="RRQ24" s="1503" t="s">
        <v>2157</v>
      </c>
      <c r="RRR24" s="1503" t="s">
        <v>1280</v>
      </c>
      <c r="RRS24" s="1510">
        <v>41703</v>
      </c>
      <c r="RRT24" s="1504">
        <v>26862</v>
      </c>
      <c r="RRU24"/>
      <c r="RRV24" s="1503" t="s">
        <v>1502</v>
      </c>
      <c r="RRW24" s="1503" t="s">
        <v>1503</v>
      </c>
      <c r="RRX24" s="1503" t="s">
        <v>1267</v>
      </c>
      <c r="RRY24" s="1503" t="s">
        <v>2157</v>
      </c>
      <c r="RRZ24" s="1503" t="s">
        <v>1280</v>
      </c>
      <c r="RSA24" s="1510">
        <v>41703</v>
      </c>
      <c r="RSB24" s="1504">
        <v>26862</v>
      </c>
      <c r="RSC24"/>
      <c r="RSD24" s="1503" t="s">
        <v>1502</v>
      </c>
      <c r="RSE24" s="1503" t="s">
        <v>1503</v>
      </c>
      <c r="RSF24" s="1503" t="s">
        <v>1267</v>
      </c>
      <c r="RSG24" s="1503" t="s">
        <v>2157</v>
      </c>
      <c r="RSH24" s="1503" t="s">
        <v>1280</v>
      </c>
      <c r="RSI24" s="1510">
        <v>41703</v>
      </c>
      <c r="RSJ24" s="1504">
        <v>26862</v>
      </c>
      <c r="RSK24"/>
      <c r="RSL24" s="1503" t="s">
        <v>1502</v>
      </c>
      <c r="RSM24" s="1503" t="s">
        <v>1503</v>
      </c>
      <c r="RSN24" s="1503" t="s">
        <v>1267</v>
      </c>
      <c r="RSO24" s="1503" t="s">
        <v>2157</v>
      </c>
      <c r="RSP24" s="1503" t="s">
        <v>1280</v>
      </c>
      <c r="RSQ24" s="1510">
        <v>41703</v>
      </c>
      <c r="RSR24" s="1504">
        <v>26862</v>
      </c>
      <c r="RSS24"/>
      <c r="RST24" s="1503" t="s">
        <v>1502</v>
      </c>
      <c r="RSU24" s="1503" t="s">
        <v>1503</v>
      </c>
      <c r="RSV24" s="1503" t="s">
        <v>1267</v>
      </c>
      <c r="RSW24" s="1503" t="s">
        <v>2157</v>
      </c>
      <c r="RSX24" s="1503" t="s">
        <v>1280</v>
      </c>
      <c r="RSY24" s="1510">
        <v>41703</v>
      </c>
      <c r="RSZ24" s="1504">
        <v>26862</v>
      </c>
      <c r="RTA24"/>
      <c r="RTB24" s="1503" t="s">
        <v>1502</v>
      </c>
      <c r="RTC24" s="1503" t="s">
        <v>1503</v>
      </c>
      <c r="RTD24" s="1503" t="s">
        <v>1267</v>
      </c>
      <c r="RTE24" s="1503" t="s">
        <v>2157</v>
      </c>
      <c r="RTF24" s="1503" t="s">
        <v>1280</v>
      </c>
      <c r="RTG24" s="1510">
        <v>41703</v>
      </c>
      <c r="RTH24" s="1504">
        <v>26862</v>
      </c>
      <c r="RTI24"/>
      <c r="RTJ24" s="1503" t="s">
        <v>1502</v>
      </c>
      <c r="RTK24" s="1503" t="s">
        <v>1503</v>
      </c>
      <c r="RTL24" s="1503" t="s">
        <v>1267</v>
      </c>
      <c r="RTM24" s="1503" t="s">
        <v>2157</v>
      </c>
      <c r="RTN24" s="1503" t="s">
        <v>1280</v>
      </c>
      <c r="RTO24" s="1510">
        <v>41703</v>
      </c>
      <c r="RTP24" s="1504">
        <v>26862</v>
      </c>
      <c r="RTQ24"/>
      <c r="RTR24" s="1503" t="s">
        <v>1502</v>
      </c>
      <c r="RTS24" s="1503" t="s">
        <v>1503</v>
      </c>
      <c r="RTT24" s="1503" t="s">
        <v>1267</v>
      </c>
      <c r="RTU24" s="1503" t="s">
        <v>2157</v>
      </c>
      <c r="RTV24" s="1503" t="s">
        <v>1280</v>
      </c>
      <c r="RTW24" s="1510">
        <v>41703</v>
      </c>
      <c r="RTX24" s="1504">
        <v>26862</v>
      </c>
      <c r="RTY24"/>
      <c r="RTZ24" s="1503" t="s">
        <v>1502</v>
      </c>
      <c r="RUA24" s="1503" t="s">
        <v>1503</v>
      </c>
      <c r="RUB24" s="1503" t="s">
        <v>1267</v>
      </c>
      <c r="RUC24" s="1503" t="s">
        <v>2157</v>
      </c>
      <c r="RUD24" s="1503" t="s">
        <v>1280</v>
      </c>
      <c r="RUE24" s="1510">
        <v>41703</v>
      </c>
      <c r="RUF24" s="1504">
        <v>26862</v>
      </c>
      <c r="RUG24"/>
      <c r="RUH24" s="1503" t="s">
        <v>1502</v>
      </c>
      <c r="RUI24" s="1503" t="s">
        <v>1503</v>
      </c>
      <c r="RUJ24" s="1503" t="s">
        <v>1267</v>
      </c>
      <c r="RUK24" s="1503" t="s">
        <v>2157</v>
      </c>
      <c r="RUL24" s="1503" t="s">
        <v>1280</v>
      </c>
      <c r="RUM24" s="1510">
        <v>41703</v>
      </c>
      <c r="RUN24" s="1504">
        <v>26862</v>
      </c>
      <c r="RUO24"/>
      <c r="RUP24" s="1503" t="s">
        <v>1502</v>
      </c>
      <c r="RUQ24" s="1503" t="s">
        <v>1503</v>
      </c>
      <c r="RUR24" s="1503" t="s">
        <v>1267</v>
      </c>
      <c r="RUS24" s="1503" t="s">
        <v>2157</v>
      </c>
      <c r="RUT24" s="1503" t="s">
        <v>1280</v>
      </c>
      <c r="RUU24" s="1510">
        <v>41703</v>
      </c>
      <c r="RUV24" s="1504">
        <v>26862</v>
      </c>
      <c r="RUW24"/>
      <c r="RUX24" s="1503" t="s">
        <v>1502</v>
      </c>
      <c r="RUY24" s="1503" t="s">
        <v>1503</v>
      </c>
      <c r="RUZ24" s="1503" t="s">
        <v>1267</v>
      </c>
      <c r="RVA24" s="1503" t="s">
        <v>2157</v>
      </c>
      <c r="RVB24" s="1503" t="s">
        <v>1280</v>
      </c>
      <c r="RVC24" s="1510">
        <v>41703</v>
      </c>
      <c r="RVD24" s="1504">
        <v>26862</v>
      </c>
      <c r="RVE24"/>
      <c r="RVF24" s="1503" t="s">
        <v>1502</v>
      </c>
      <c r="RVG24" s="1503" t="s">
        <v>1503</v>
      </c>
      <c r="RVH24" s="1503" t="s">
        <v>1267</v>
      </c>
      <c r="RVI24" s="1503" t="s">
        <v>2157</v>
      </c>
      <c r="RVJ24" s="1503" t="s">
        <v>1280</v>
      </c>
      <c r="RVK24" s="1510">
        <v>41703</v>
      </c>
      <c r="RVL24" s="1504">
        <v>26862</v>
      </c>
      <c r="RVM24"/>
      <c r="RVN24" s="1503" t="s">
        <v>1502</v>
      </c>
      <c r="RVO24" s="1503" t="s">
        <v>1503</v>
      </c>
      <c r="RVP24" s="1503" t="s">
        <v>1267</v>
      </c>
      <c r="RVQ24" s="1503" t="s">
        <v>2157</v>
      </c>
      <c r="RVR24" s="1503" t="s">
        <v>1280</v>
      </c>
      <c r="RVS24" s="1510">
        <v>41703</v>
      </c>
      <c r="RVT24" s="1504">
        <v>26862</v>
      </c>
      <c r="RVU24"/>
      <c r="RVV24" s="1503" t="s">
        <v>1502</v>
      </c>
      <c r="RVW24" s="1503" t="s">
        <v>1503</v>
      </c>
      <c r="RVX24" s="1503" t="s">
        <v>1267</v>
      </c>
      <c r="RVY24" s="1503" t="s">
        <v>2157</v>
      </c>
      <c r="RVZ24" s="1503" t="s">
        <v>1280</v>
      </c>
      <c r="RWA24" s="1510">
        <v>41703</v>
      </c>
      <c r="RWB24" s="1504">
        <v>26862</v>
      </c>
      <c r="RWC24"/>
      <c r="RWD24" s="1503" t="s">
        <v>1502</v>
      </c>
      <c r="RWE24" s="1503" t="s">
        <v>1503</v>
      </c>
      <c r="RWF24" s="1503" t="s">
        <v>1267</v>
      </c>
      <c r="RWG24" s="1503" t="s">
        <v>2157</v>
      </c>
      <c r="RWH24" s="1503" t="s">
        <v>1280</v>
      </c>
      <c r="RWI24" s="1510">
        <v>41703</v>
      </c>
      <c r="RWJ24" s="1504">
        <v>26862</v>
      </c>
      <c r="RWK24"/>
      <c r="RWL24" s="1503" t="s">
        <v>1502</v>
      </c>
      <c r="RWM24" s="1503" t="s">
        <v>1503</v>
      </c>
      <c r="RWN24" s="1503" t="s">
        <v>1267</v>
      </c>
      <c r="RWO24" s="1503" t="s">
        <v>2157</v>
      </c>
      <c r="RWP24" s="1503" t="s">
        <v>1280</v>
      </c>
      <c r="RWQ24" s="1510">
        <v>41703</v>
      </c>
      <c r="RWR24" s="1504">
        <v>26862</v>
      </c>
      <c r="RWS24"/>
      <c r="RWT24" s="1503" t="s">
        <v>1502</v>
      </c>
      <c r="RWU24" s="1503" t="s">
        <v>1503</v>
      </c>
      <c r="RWV24" s="1503" t="s">
        <v>1267</v>
      </c>
      <c r="RWW24" s="1503" t="s">
        <v>2157</v>
      </c>
      <c r="RWX24" s="1503" t="s">
        <v>1280</v>
      </c>
      <c r="RWY24" s="1510">
        <v>41703</v>
      </c>
      <c r="RWZ24" s="1504">
        <v>26862</v>
      </c>
      <c r="RXA24"/>
      <c r="RXB24" s="1503" t="s">
        <v>1502</v>
      </c>
      <c r="RXC24" s="1503" t="s">
        <v>1503</v>
      </c>
      <c r="RXD24" s="1503" t="s">
        <v>1267</v>
      </c>
      <c r="RXE24" s="1503" t="s">
        <v>2157</v>
      </c>
      <c r="RXF24" s="1503" t="s">
        <v>1280</v>
      </c>
      <c r="RXG24" s="1510">
        <v>41703</v>
      </c>
      <c r="RXH24" s="1504">
        <v>26862</v>
      </c>
      <c r="RXI24"/>
      <c r="RXJ24" s="1503" t="s">
        <v>1502</v>
      </c>
      <c r="RXK24" s="1503" t="s">
        <v>1503</v>
      </c>
      <c r="RXL24" s="1503" t="s">
        <v>1267</v>
      </c>
      <c r="RXM24" s="1503" t="s">
        <v>2157</v>
      </c>
      <c r="RXN24" s="1503" t="s">
        <v>1280</v>
      </c>
      <c r="RXO24" s="1510">
        <v>41703</v>
      </c>
      <c r="RXP24" s="1504">
        <v>26862</v>
      </c>
      <c r="RXQ24"/>
      <c r="RXR24" s="1503" t="s">
        <v>1502</v>
      </c>
      <c r="RXS24" s="1503" t="s">
        <v>1503</v>
      </c>
      <c r="RXT24" s="1503" t="s">
        <v>1267</v>
      </c>
      <c r="RXU24" s="1503" t="s">
        <v>2157</v>
      </c>
      <c r="RXV24" s="1503" t="s">
        <v>1280</v>
      </c>
      <c r="RXW24" s="1510">
        <v>41703</v>
      </c>
      <c r="RXX24" s="1504">
        <v>26862</v>
      </c>
      <c r="RXY24"/>
      <c r="RXZ24" s="1503" t="s">
        <v>1502</v>
      </c>
      <c r="RYA24" s="1503" t="s">
        <v>1503</v>
      </c>
      <c r="RYB24" s="1503" t="s">
        <v>1267</v>
      </c>
      <c r="RYC24" s="1503" t="s">
        <v>2157</v>
      </c>
      <c r="RYD24" s="1503" t="s">
        <v>1280</v>
      </c>
      <c r="RYE24" s="1510">
        <v>41703</v>
      </c>
      <c r="RYF24" s="1504">
        <v>26862</v>
      </c>
      <c r="RYG24"/>
      <c r="RYH24" s="1503" t="s">
        <v>1502</v>
      </c>
      <c r="RYI24" s="1503" t="s">
        <v>1503</v>
      </c>
      <c r="RYJ24" s="1503" t="s">
        <v>1267</v>
      </c>
      <c r="RYK24" s="1503" t="s">
        <v>2157</v>
      </c>
      <c r="RYL24" s="1503" t="s">
        <v>1280</v>
      </c>
      <c r="RYM24" s="1510">
        <v>41703</v>
      </c>
      <c r="RYN24" s="1504">
        <v>26862</v>
      </c>
      <c r="RYO24"/>
      <c r="RYP24" s="1503" t="s">
        <v>1502</v>
      </c>
      <c r="RYQ24" s="1503" t="s">
        <v>1503</v>
      </c>
      <c r="RYR24" s="1503" t="s">
        <v>1267</v>
      </c>
      <c r="RYS24" s="1503" t="s">
        <v>2157</v>
      </c>
      <c r="RYT24" s="1503" t="s">
        <v>1280</v>
      </c>
      <c r="RYU24" s="1510">
        <v>41703</v>
      </c>
      <c r="RYV24" s="1504">
        <v>26862</v>
      </c>
      <c r="RYW24"/>
      <c r="RYX24" s="1503" t="s">
        <v>1502</v>
      </c>
      <c r="RYY24" s="1503" t="s">
        <v>1503</v>
      </c>
      <c r="RYZ24" s="1503" t="s">
        <v>1267</v>
      </c>
      <c r="RZA24" s="1503" t="s">
        <v>2157</v>
      </c>
      <c r="RZB24" s="1503" t="s">
        <v>1280</v>
      </c>
      <c r="RZC24" s="1510">
        <v>41703</v>
      </c>
      <c r="RZD24" s="1504">
        <v>26862</v>
      </c>
      <c r="RZE24"/>
      <c r="RZF24" s="1503" t="s">
        <v>1502</v>
      </c>
      <c r="RZG24" s="1503" t="s">
        <v>1503</v>
      </c>
      <c r="RZH24" s="1503" t="s">
        <v>1267</v>
      </c>
      <c r="RZI24" s="1503" t="s">
        <v>2157</v>
      </c>
      <c r="RZJ24" s="1503" t="s">
        <v>1280</v>
      </c>
      <c r="RZK24" s="1510">
        <v>41703</v>
      </c>
      <c r="RZL24" s="1504">
        <v>26862</v>
      </c>
      <c r="RZM24"/>
      <c r="RZN24" s="1503" t="s">
        <v>1502</v>
      </c>
      <c r="RZO24" s="1503" t="s">
        <v>1503</v>
      </c>
      <c r="RZP24" s="1503" t="s">
        <v>1267</v>
      </c>
      <c r="RZQ24" s="1503" t="s">
        <v>2157</v>
      </c>
      <c r="RZR24" s="1503" t="s">
        <v>1280</v>
      </c>
      <c r="RZS24" s="1510">
        <v>41703</v>
      </c>
      <c r="RZT24" s="1504">
        <v>26862</v>
      </c>
      <c r="RZU24"/>
      <c r="RZV24" s="1503" t="s">
        <v>1502</v>
      </c>
      <c r="RZW24" s="1503" t="s">
        <v>1503</v>
      </c>
      <c r="RZX24" s="1503" t="s">
        <v>1267</v>
      </c>
      <c r="RZY24" s="1503" t="s">
        <v>2157</v>
      </c>
      <c r="RZZ24" s="1503" t="s">
        <v>1280</v>
      </c>
      <c r="SAA24" s="1510">
        <v>41703</v>
      </c>
      <c r="SAB24" s="1504">
        <v>26862</v>
      </c>
      <c r="SAC24"/>
      <c r="SAD24" s="1503" t="s">
        <v>1502</v>
      </c>
      <c r="SAE24" s="1503" t="s">
        <v>1503</v>
      </c>
      <c r="SAF24" s="1503" t="s">
        <v>1267</v>
      </c>
      <c r="SAG24" s="1503" t="s">
        <v>2157</v>
      </c>
      <c r="SAH24" s="1503" t="s">
        <v>1280</v>
      </c>
      <c r="SAI24" s="1510">
        <v>41703</v>
      </c>
      <c r="SAJ24" s="1504">
        <v>26862</v>
      </c>
      <c r="SAK24"/>
      <c r="SAL24" s="1503" t="s">
        <v>1502</v>
      </c>
      <c r="SAM24" s="1503" t="s">
        <v>1503</v>
      </c>
      <c r="SAN24" s="1503" t="s">
        <v>1267</v>
      </c>
      <c r="SAO24" s="1503" t="s">
        <v>2157</v>
      </c>
      <c r="SAP24" s="1503" t="s">
        <v>1280</v>
      </c>
      <c r="SAQ24" s="1510">
        <v>41703</v>
      </c>
      <c r="SAR24" s="1504">
        <v>26862</v>
      </c>
      <c r="SAS24"/>
      <c r="SAT24" s="1503" t="s">
        <v>1502</v>
      </c>
      <c r="SAU24" s="1503" t="s">
        <v>1503</v>
      </c>
      <c r="SAV24" s="1503" t="s">
        <v>1267</v>
      </c>
      <c r="SAW24" s="1503" t="s">
        <v>2157</v>
      </c>
      <c r="SAX24" s="1503" t="s">
        <v>1280</v>
      </c>
      <c r="SAY24" s="1510">
        <v>41703</v>
      </c>
      <c r="SAZ24" s="1504">
        <v>26862</v>
      </c>
      <c r="SBA24"/>
      <c r="SBB24" s="1503" t="s">
        <v>1502</v>
      </c>
      <c r="SBC24" s="1503" t="s">
        <v>1503</v>
      </c>
      <c r="SBD24" s="1503" t="s">
        <v>1267</v>
      </c>
      <c r="SBE24" s="1503" t="s">
        <v>2157</v>
      </c>
      <c r="SBF24" s="1503" t="s">
        <v>1280</v>
      </c>
      <c r="SBG24" s="1510">
        <v>41703</v>
      </c>
      <c r="SBH24" s="1504">
        <v>26862</v>
      </c>
      <c r="SBI24"/>
      <c r="SBJ24" s="1503" t="s">
        <v>1502</v>
      </c>
      <c r="SBK24" s="1503" t="s">
        <v>1503</v>
      </c>
      <c r="SBL24" s="1503" t="s">
        <v>1267</v>
      </c>
      <c r="SBM24" s="1503" t="s">
        <v>2157</v>
      </c>
      <c r="SBN24" s="1503" t="s">
        <v>1280</v>
      </c>
      <c r="SBO24" s="1510">
        <v>41703</v>
      </c>
      <c r="SBP24" s="1504">
        <v>26862</v>
      </c>
      <c r="SBQ24"/>
      <c r="SBR24" s="1503" t="s">
        <v>1502</v>
      </c>
      <c r="SBS24" s="1503" t="s">
        <v>1503</v>
      </c>
      <c r="SBT24" s="1503" t="s">
        <v>1267</v>
      </c>
      <c r="SBU24" s="1503" t="s">
        <v>2157</v>
      </c>
      <c r="SBV24" s="1503" t="s">
        <v>1280</v>
      </c>
      <c r="SBW24" s="1510">
        <v>41703</v>
      </c>
      <c r="SBX24" s="1504">
        <v>26862</v>
      </c>
      <c r="SBY24"/>
      <c r="SBZ24" s="1503" t="s">
        <v>1502</v>
      </c>
      <c r="SCA24" s="1503" t="s">
        <v>1503</v>
      </c>
      <c r="SCB24" s="1503" t="s">
        <v>1267</v>
      </c>
      <c r="SCC24" s="1503" t="s">
        <v>2157</v>
      </c>
      <c r="SCD24" s="1503" t="s">
        <v>1280</v>
      </c>
      <c r="SCE24" s="1510">
        <v>41703</v>
      </c>
      <c r="SCF24" s="1504">
        <v>26862</v>
      </c>
      <c r="SCG24"/>
      <c r="SCH24" s="1503" t="s">
        <v>1502</v>
      </c>
      <c r="SCI24" s="1503" t="s">
        <v>1503</v>
      </c>
      <c r="SCJ24" s="1503" t="s">
        <v>1267</v>
      </c>
      <c r="SCK24" s="1503" t="s">
        <v>2157</v>
      </c>
      <c r="SCL24" s="1503" t="s">
        <v>1280</v>
      </c>
      <c r="SCM24" s="1510">
        <v>41703</v>
      </c>
      <c r="SCN24" s="1504">
        <v>26862</v>
      </c>
      <c r="SCO24"/>
      <c r="SCP24" s="1503" t="s">
        <v>1502</v>
      </c>
      <c r="SCQ24" s="1503" t="s">
        <v>1503</v>
      </c>
      <c r="SCR24" s="1503" t="s">
        <v>1267</v>
      </c>
      <c r="SCS24" s="1503" t="s">
        <v>2157</v>
      </c>
      <c r="SCT24" s="1503" t="s">
        <v>1280</v>
      </c>
      <c r="SCU24" s="1510">
        <v>41703</v>
      </c>
      <c r="SCV24" s="1504">
        <v>26862</v>
      </c>
      <c r="SCW24"/>
      <c r="SCX24" s="1503" t="s">
        <v>1502</v>
      </c>
      <c r="SCY24" s="1503" t="s">
        <v>1503</v>
      </c>
      <c r="SCZ24" s="1503" t="s">
        <v>1267</v>
      </c>
      <c r="SDA24" s="1503" t="s">
        <v>2157</v>
      </c>
      <c r="SDB24" s="1503" t="s">
        <v>1280</v>
      </c>
      <c r="SDC24" s="1510">
        <v>41703</v>
      </c>
      <c r="SDD24" s="1504">
        <v>26862</v>
      </c>
      <c r="SDE24"/>
      <c r="SDF24" s="1503" t="s">
        <v>1502</v>
      </c>
      <c r="SDG24" s="1503" t="s">
        <v>1503</v>
      </c>
      <c r="SDH24" s="1503" t="s">
        <v>1267</v>
      </c>
      <c r="SDI24" s="1503" t="s">
        <v>2157</v>
      </c>
      <c r="SDJ24" s="1503" t="s">
        <v>1280</v>
      </c>
      <c r="SDK24" s="1510">
        <v>41703</v>
      </c>
      <c r="SDL24" s="1504">
        <v>26862</v>
      </c>
      <c r="SDM24"/>
      <c r="SDN24" s="1503" t="s">
        <v>1502</v>
      </c>
      <c r="SDO24" s="1503" t="s">
        <v>1503</v>
      </c>
      <c r="SDP24" s="1503" t="s">
        <v>1267</v>
      </c>
      <c r="SDQ24" s="1503" t="s">
        <v>2157</v>
      </c>
      <c r="SDR24" s="1503" t="s">
        <v>1280</v>
      </c>
      <c r="SDS24" s="1510">
        <v>41703</v>
      </c>
      <c r="SDT24" s="1504">
        <v>26862</v>
      </c>
      <c r="SDU24"/>
      <c r="SDV24" s="1503" t="s">
        <v>1502</v>
      </c>
      <c r="SDW24" s="1503" t="s">
        <v>1503</v>
      </c>
      <c r="SDX24" s="1503" t="s">
        <v>1267</v>
      </c>
      <c r="SDY24" s="1503" t="s">
        <v>2157</v>
      </c>
      <c r="SDZ24" s="1503" t="s">
        <v>1280</v>
      </c>
      <c r="SEA24" s="1510">
        <v>41703</v>
      </c>
      <c r="SEB24" s="1504">
        <v>26862</v>
      </c>
      <c r="SEC24"/>
      <c r="SED24" s="1503" t="s">
        <v>1502</v>
      </c>
      <c r="SEE24" s="1503" t="s">
        <v>1503</v>
      </c>
      <c r="SEF24" s="1503" t="s">
        <v>1267</v>
      </c>
      <c r="SEG24" s="1503" t="s">
        <v>2157</v>
      </c>
      <c r="SEH24" s="1503" t="s">
        <v>1280</v>
      </c>
      <c r="SEI24" s="1510">
        <v>41703</v>
      </c>
      <c r="SEJ24" s="1504">
        <v>26862</v>
      </c>
      <c r="SEK24"/>
      <c r="SEL24" s="1503" t="s">
        <v>1502</v>
      </c>
      <c r="SEM24" s="1503" t="s">
        <v>1503</v>
      </c>
      <c r="SEN24" s="1503" t="s">
        <v>1267</v>
      </c>
      <c r="SEO24" s="1503" t="s">
        <v>2157</v>
      </c>
      <c r="SEP24" s="1503" t="s">
        <v>1280</v>
      </c>
      <c r="SEQ24" s="1510">
        <v>41703</v>
      </c>
      <c r="SER24" s="1504">
        <v>26862</v>
      </c>
      <c r="SES24"/>
      <c r="SET24" s="1503" t="s">
        <v>1502</v>
      </c>
      <c r="SEU24" s="1503" t="s">
        <v>1503</v>
      </c>
      <c r="SEV24" s="1503" t="s">
        <v>1267</v>
      </c>
      <c r="SEW24" s="1503" t="s">
        <v>2157</v>
      </c>
      <c r="SEX24" s="1503" t="s">
        <v>1280</v>
      </c>
      <c r="SEY24" s="1510">
        <v>41703</v>
      </c>
      <c r="SEZ24" s="1504">
        <v>26862</v>
      </c>
      <c r="SFA24"/>
      <c r="SFB24" s="1503" t="s">
        <v>1502</v>
      </c>
      <c r="SFC24" s="1503" t="s">
        <v>1503</v>
      </c>
      <c r="SFD24" s="1503" t="s">
        <v>1267</v>
      </c>
      <c r="SFE24" s="1503" t="s">
        <v>2157</v>
      </c>
      <c r="SFF24" s="1503" t="s">
        <v>1280</v>
      </c>
      <c r="SFG24" s="1510">
        <v>41703</v>
      </c>
      <c r="SFH24" s="1504">
        <v>26862</v>
      </c>
      <c r="SFI24"/>
      <c r="SFJ24" s="1503" t="s">
        <v>1502</v>
      </c>
      <c r="SFK24" s="1503" t="s">
        <v>1503</v>
      </c>
      <c r="SFL24" s="1503" t="s">
        <v>1267</v>
      </c>
      <c r="SFM24" s="1503" t="s">
        <v>2157</v>
      </c>
      <c r="SFN24" s="1503" t="s">
        <v>1280</v>
      </c>
      <c r="SFO24" s="1510">
        <v>41703</v>
      </c>
      <c r="SFP24" s="1504">
        <v>26862</v>
      </c>
      <c r="SFQ24"/>
      <c r="SFR24" s="1503" t="s">
        <v>1502</v>
      </c>
      <c r="SFS24" s="1503" t="s">
        <v>1503</v>
      </c>
      <c r="SFT24" s="1503" t="s">
        <v>1267</v>
      </c>
      <c r="SFU24" s="1503" t="s">
        <v>2157</v>
      </c>
      <c r="SFV24" s="1503" t="s">
        <v>1280</v>
      </c>
      <c r="SFW24" s="1510">
        <v>41703</v>
      </c>
      <c r="SFX24" s="1504">
        <v>26862</v>
      </c>
      <c r="SFY24"/>
      <c r="SFZ24" s="1503" t="s">
        <v>1502</v>
      </c>
      <c r="SGA24" s="1503" t="s">
        <v>1503</v>
      </c>
      <c r="SGB24" s="1503" t="s">
        <v>1267</v>
      </c>
      <c r="SGC24" s="1503" t="s">
        <v>2157</v>
      </c>
      <c r="SGD24" s="1503" t="s">
        <v>1280</v>
      </c>
      <c r="SGE24" s="1510">
        <v>41703</v>
      </c>
      <c r="SGF24" s="1504">
        <v>26862</v>
      </c>
      <c r="SGG24"/>
      <c r="SGH24" s="1503" t="s">
        <v>1502</v>
      </c>
      <c r="SGI24" s="1503" t="s">
        <v>1503</v>
      </c>
      <c r="SGJ24" s="1503" t="s">
        <v>1267</v>
      </c>
      <c r="SGK24" s="1503" t="s">
        <v>2157</v>
      </c>
      <c r="SGL24" s="1503" t="s">
        <v>1280</v>
      </c>
      <c r="SGM24" s="1510">
        <v>41703</v>
      </c>
      <c r="SGN24" s="1504">
        <v>26862</v>
      </c>
      <c r="SGO24"/>
      <c r="SGP24" s="1503" t="s">
        <v>1502</v>
      </c>
      <c r="SGQ24" s="1503" t="s">
        <v>1503</v>
      </c>
      <c r="SGR24" s="1503" t="s">
        <v>1267</v>
      </c>
      <c r="SGS24" s="1503" t="s">
        <v>2157</v>
      </c>
      <c r="SGT24" s="1503" t="s">
        <v>1280</v>
      </c>
      <c r="SGU24" s="1510">
        <v>41703</v>
      </c>
      <c r="SGV24" s="1504">
        <v>26862</v>
      </c>
      <c r="SGW24"/>
      <c r="SGX24" s="1503" t="s">
        <v>1502</v>
      </c>
      <c r="SGY24" s="1503" t="s">
        <v>1503</v>
      </c>
      <c r="SGZ24" s="1503" t="s">
        <v>1267</v>
      </c>
      <c r="SHA24" s="1503" t="s">
        <v>2157</v>
      </c>
      <c r="SHB24" s="1503" t="s">
        <v>1280</v>
      </c>
      <c r="SHC24" s="1510">
        <v>41703</v>
      </c>
      <c r="SHD24" s="1504">
        <v>26862</v>
      </c>
      <c r="SHE24"/>
      <c r="SHF24" s="1503" t="s">
        <v>1502</v>
      </c>
      <c r="SHG24" s="1503" t="s">
        <v>1503</v>
      </c>
      <c r="SHH24" s="1503" t="s">
        <v>1267</v>
      </c>
      <c r="SHI24" s="1503" t="s">
        <v>2157</v>
      </c>
      <c r="SHJ24" s="1503" t="s">
        <v>1280</v>
      </c>
      <c r="SHK24" s="1510">
        <v>41703</v>
      </c>
      <c r="SHL24" s="1504">
        <v>26862</v>
      </c>
      <c r="SHM24"/>
      <c r="SHN24" s="1503" t="s">
        <v>1502</v>
      </c>
      <c r="SHO24" s="1503" t="s">
        <v>1503</v>
      </c>
      <c r="SHP24" s="1503" t="s">
        <v>1267</v>
      </c>
      <c r="SHQ24" s="1503" t="s">
        <v>2157</v>
      </c>
      <c r="SHR24" s="1503" t="s">
        <v>1280</v>
      </c>
      <c r="SHS24" s="1510">
        <v>41703</v>
      </c>
      <c r="SHT24" s="1504">
        <v>26862</v>
      </c>
      <c r="SHU24"/>
      <c r="SHV24" s="1503" t="s">
        <v>1502</v>
      </c>
      <c r="SHW24" s="1503" t="s">
        <v>1503</v>
      </c>
      <c r="SHX24" s="1503" t="s">
        <v>1267</v>
      </c>
      <c r="SHY24" s="1503" t="s">
        <v>2157</v>
      </c>
      <c r="SHZ24" s="1503" t="s">
        <v>1280</v>
      </c>
      <c r="SIA24" s="1510">
        <v>41703</v>
      </c>
      <c r="SIB24" s="1504">
        <v>26862</v>
      </c>
      <c r="SIC24"/>
      <c r="SID24" s="1503" t="s">
        <v>1502</v>
      </c>
      <c r="SIE24" s="1503" t="s">
        <v>1503</v>
      </c>
      <c r="SIF24" s="1503" t="s">
        <v>1267</v>
      </c>
      <c r="SIG24" s="1503" t="s">
        <v>2157</v>
      </c>
      <c r="SIH24" s="1503" t="s">
        <v>1280</v>
      </c>
      <c r="SII24" s="1510">
        <v>41703</v>
      </c>
      <c r="SIJ24" s="1504">
        <v>26862</v>
      </c>
      <c r="SIK24"/>
      <c r="SIL24" s="1503" t="s">
        <v>1502</v>
      </c>
      <c r="SIM24" s="1503" t="s">
        <v>1503</v>
      </c>
      <c r="SIN24" s="1503" t="s">
        <v>1267</v>
      </c>
      <c r="SIO24" s="1503" t="s">
        <v>2157</v>
      </c>
      <c r="SIP24" s="1503" t="s">
        <v>1280</v>
      </c>
      <c r="SIQ24" s="1510">
        <v>41703</v>
      </c>
      <c r="SIR24" s="1504">
        <v>26862</v>
      </c>
      <c r="SIS24"/>
      <c r="SIT24" s="1503" t="s">
        <v>1502</v>
      </c>
      <c r="SIU24" s="1503" t="s">
        <v>1503</v>
      </c>
      <c r="SIV24" s="1503" t="s">
        <v>1267</v>
      </c>
      <c r="SIW24" s="1503" t="s">
        <v>2157</v>
      </c>
      <c r="SIX24" s="1503" t="s">
        <v>1280</v>
      </c>
      <c r="SIY24" s="1510">
        <v>41703</v>
      </c>
      <c r="SIZ24" s="1504">
        <v>26862</v>
      </c>
      <c r="SJA24"/>
      <c r="SJB24" s="1503" t="s">
        <v>1502</v>
      </c>
      <c r="SJC24" s="1503" t="s">
        <v>1503</v>
      </c>
      <c r="SJD24" s="1503" t="s">
        <v>1267</v>
      </c>
      <c r="SJE24" s="1503" t="s">
        <v>2157</v>
      </c>
      <c r="SJF24" s="1503" t="s">
        <v>1280</v>
      </c>
      <c r="SJG24" s="1510">
        <v>41703</v>
      </c>
      <c r="SJH24" s="1504">
        <v>26862</v>
      </c>
      <c r="SJI24"/>
      <c r="SJJ24" s="1503" t="s">
        <v>1502</v>
      </c>
      <c r="SJK24" s="1503" t="s">
        <v>1503</v>
      </c>
      <c r="SJL24" s="1503" t="s">
        <v>1267</v>
      </c>
      <c r="SJM24" s="1503" t="s">
        <v>2157</v>
      </c>
      <c r="SJN24" s="1503" t="s">
        <v>1280</v>
      </c>
      <c r="SJO24" s="1510">
        <v>41703</v>
      </c>
      <c r="SJP24" s="1504">
        <v>26862</v>
      </c>
      <c r="SJQ24"/>
      <c r="SJR24" s="1503" t="s">
        <v>1502</v>
      </c>
      <c r="SJS24" s="1503" t="s">
        <v>1503</v>
      </c>
      <c r="SJT24" s="1503" t="s">
        <v>1267</v>
      </c>
      <c r="SJU24" s="1503" t="s">
        <v>2157</v>
      </c>
      <c r="SJV24" s="1503" t="s">
        <v>1280</v>
      </c>
      <c r="SJW24" s="1510">
        <v>41703</v>
      </c>
      <c r="SJX24" s="1504">
        <v>26862</v>
      </c>
      <c r="SJY24"/>
      <c r="SJZ24" s="1503" t="s">
        <v>1502</v>
      </c>
      <c r="SKA24" s="1503" t="s">
        <v>1503</v>
      </c>
      <c r="SKB24" s="1503" t="s">
        <v>1267</v>
      </c>
      <c r="SKC24" s="1503" t="s">
        <v>2157</v>
      </c>
      <c r="SKD24" s="1503" t="s">
        <v>1280</v>
      </c>
      <c r="SKE24" s="1510">
        <v>41703</v>
      </c>
      <c r="SKF24" s="1504">
        <v>26862</v>
      </c>
      <c r="SKG24"/>
      <c r="SKH24" s="1503" t="s">
        <v>1502</v>
      </c>
      <c r="SKI24" s="1503" t="s">
        <v>1503</v>
      </c>
      <c r="SKJ24" s="1503" t="s">
        <v>1267</v>
      </c>
      <c r="SKK24" s="1503" t="s">
        <v>2157</v>
      </c>
      <c r="SKL24" s="1503" t="s">
        <v>1280</v>
      </c>
      <c r="SKM24" s="1510">
        <v>41703</v>
      </c>
      <c r="SKN24" s="1504">
        <v>26862</v>
      </c>
      <c r="SKO24"/>
      <c r="SKP24" s="1503" t="s">
        <v>1502</v>
      </c>
      <c r="SKQ24" s="1503" t="s">
        <v>1503</v>
      </c>
      <c r="SKR24" s="1503" t="s">
        <v>1267</v>
      </c>
      <c r="SKS24" s="1503" t="s">
        <v>2157</v>
      </c>
      <c r="SKT24" s="1503" t="s">
        <v>1280</v>
      </c>
      <c r="SKU24" s="1510">
        <v>41703</v>
      </c>
      <c r="SKV24" s="1504">
        <v>26862</v>
      </c>
      <c r="SKW24"/>
      <c r="SKX24" s="1503" t="s">
        <v>1502</v>
      </c>
      <c r="SKY24" s="1503" t="s">
        <v>1503</v>
      </c>
      <c r="SKZ24" s="1503" t="s">
        <v>1267</v>
      </c>
      <c r="SLA24" s="1503" t="s">
        <v>2157</v>
      </c>
      <c r="SLB24" s="1503" t="s">
        <v>1280</v>
      </c>
      <c r="SLC24" s="1510">
        <v>41703</v>
      </c>
      <c r="SLD24" s="1504">
        <v>26862</v>
      </c>
      <c r="SLE24"/>
      <c r="SLF24" s="1503" t="s">
        <v>1502</v>
      </c>
      <c r="SLG24" s="1503" t="s">
        <v>1503</v>
      </c>
      <c r="SLH24" s="1503" t="s">
        <v>1267</v>
      </c>
      <c r="SLI24" s="1503" t="s">
        <v>2157</v>
      </c>
      <c r="SLJ24" s="1503" t="s">
        <v>1280</v>
      </c>
      <c r="SLK24" s="1510">
        <v>41703</v>
      </c>
      <c r="SLL24" s="1504">
        <v>26862</v>
      </c>
      <c r="SLM24"/>
      <c r="SLN24" s="1503" t="s">
        <v>1502</v>
      </c>
      <c r="SLO24" s="1503" t="s">
        <v>1503</v>
      </c>
      <c r="SLP24" s="1503" t="s">
        <v>1267</v>
      </c>
      <c r="SLQ24" s="1503" t="s">
        <v>2157</v>
      </c>
      <c r="SLR24" s="1503" t="s">
        <v>1280</v>
      </c>
      <c r="SLS24" s="1510">
        <v>41703</v>
      </c>
      <c r="SLT24" s="1504">
        <v>26862</v>
      </c>
      <c r="SLU24"/>
      <c r="SLV24" s="1503" t="s">
        <v>1502</v>
      </c>
      <c r="SLW24" s="1503" t="s">
        <v>1503</v>
      </c>
      <c r="SLX24" s="1503" t="s">
        <v>1267</v>
      </c>
      <c r="SLY24" s="1503" t="s">
        <v>2157</v>
      </c>
      <c r="SLZ24" s="1503" t="s">
        <v>1280</v>
      </c>
      <c r="SMA24" s="1510">
        <v>41703</v>
      </c>
      <c r="SMB24" s="1504">
        <v>26862</v>
      </c>
      <c r="SMC24"/>
      <c r="SMD24" s="1503" t="s">
        <v>1502</v>
      </c>
      <c r="SME24" s="1503" t="s">
        <v>1503</v>
      </c>
      <c r="SMF24" s="1503" t="s">
        <v>1267</v>
      </c>
      <c r="SMG24" s="1503" t="s">
        <v>2157</v>
      </c>
      <c r="SMH24" s="1503" t="s">
        <v>1280</v>
      </c>
      <c r="SMI24" s="1510">
        <v>41703</v>
      </c>
      <c r="SMJ24" s="1504">
        <v>26862</v>
      </c>
      <c r="SMK24"/>
      <c r="SML24" s="1503" t="s">
        <v>1502</v>
      </c>
      <c r="SMM24" s="1503" t="s">
        <v>1503</v>
      </c>
      <c r="SMN24" s="1503" t="s">
        <v>1267</v>
      </c>
      <c r="SMO24" s="1503" t="s">
        <v>2157</v>
      </c>
      <c r="SMP24" s="1503" t="s">
        <v>1280</v>
      </c>
      <c r="SMQ24" s="1510">
        <v>41703</v>
      </c>
      <c r="SMR24" s="1504">
        <v>26862</v>
      </c>
      <c r="SMS24"/>
      <c r="SMT24" s="1503" t="s">
        <v>1502</v>
      </c>
      <c r="SMU24" s="1503" t="s">
        <v>1503</v>
      </c>
      <c r="SMV24" s="1503" t="s">
        <v>1267</v>
      </c>
      <c r="SMW24" s="1503" t="s">
        <v>2157</v>
      </c>
      <c r="SMX24" s="1503" t="s">
        <v>1280</v>
      </c>
      <c r="SMY24" s="1510">
        <v>41703</v>
      </c>
      <c r="SMZ24" s="1504">
        <v>26862</v>
      </c>
      <c r="SNA24"/>
      <c r="SNB24" s="1503" t="s">
        <v>1502</v>
      </c>
      <c r="SNC24" s="1503" t="s">
        <v>1503</v>
      </c>
      <c r="SND24" s="1503" t="s">
        <v>1267</v>
      </c>
      <c r="SNE24" s="1503" t="s">
        <v>2157</v>
      </c>
      <c r="SNF24" s="1503" t="s">
        <v>1280</v>
      </c>
      <c r="SNG24" s="1510">
        <v>41703</v>
      </c>
      <c r="SNH24" s="1504">
        <v>26862</v>
      </c>
      <c r="SNI24"/>
      <c r="SNJ24" s="1503" t="s">
        <v>1502</v>
      </c>
      <c r="SNK24" s="1503" t="s">
        <v>1503</v>
      </c>
      <c r="SNL24" s="1503" t="s">
        <v>1267</v>
      </c>
      <c r="SNM24" s="1503" t="s">
        <v>2157</v>
      </c>
      <c r="SNN24" s="1503" t="s">
        <v>1280</v>
      </c>
      <c r="SNO24" s="1510">
        <v>41703</v>
      </c>
      <c r="SNP24" s="1504">
        <v>26862</v>
      </c>
      <c r="SNQ24"/>
      <c r="SNR24" s="1503" t="s">
        <v>1502</v>
      </c>
      <c r="SNS24" s="1503" t="s">
        <v>1503</v>
      </c>
      <c r="SNT24" s="1503" t="s">
        <v>1267</v>
      </c>
      <c r="SNU24" s="1503" t="s">
        <v>2157</v>
      </c>
      <c r="SNV24" s="1503" t="s">
        <v>1280</v>
      </c>
      <c r="SNW24" s="1510">
        <v>41703</v>
      </c>
      <c r="SNX24" s="1504">
        <v>26862</v>
      </c>
      <c r="SNY24"/>
      <c r="SNZ24" s="1503" t="s">
        <v>1502</v>
      </c>
      <c r="SOA24" s="1503" t="s">
        <v>1503</v>
      </c>
      <c r="SOB24" s="1503" t="s">
        <v>1267</v>
      </c>
      <c r="SOC24" s="1503" t="s">
        <v>2157</v>
      </c>
      <c r="SOD24" s="1503" t="s">
        <v>1280</v>
      </c>
      <c r="SOE24" s="1510">
        <v>41703</v>
      </c>
      <c r="SOF24" s="1504">
        <v>26862</v>
      </c>
      <c r="SOG24"/>
      <c r="SOH24" s="1503" t="s">
        <v>1502</v>
      </c>
      <c r="SOI24" s="1503" t="s">
        <v>1503</v>
      </c>
      <c r="SOJ24" s="1503" t="s">
        <v>1267</v>
      </c>
      <c r="SOK24" s="1503" t="s">
        <v>2157</v>
      </c>
      <c r="SOL24" s="1503" t="s">
        <v>1280</v>
      </c>
      <c r="SOM24" s="1510">
        <v>41703</v>
      </c>
      <c r="SON24" s="1504">
        <v>26862</v>
      </c>
      <c r="SOO24"/>
      <c r="SOP24" s="1503" t="s">
        <v>1502</v>
      </c>
      <c r="SOQ24" s="1503" t="s">
        <v>1503</v>
      </c>
      <c r="SOR24" s="1503" t="s">
        <v>1267</v>
      </c>
      <c r="SOS24" s="1503" t="s">
        <v>2157</v>
      </c>
      <c r="SOT24" s="1503" t="s">
        <v>1280</v>
      </c>
      <c r="SOU24" s="1510">
        <v>41703</v>
      </c>
      <c r="SOV24" s="1504">
        <v>26862</v>
      </c>
      <c r="SOW24"/>
      <c r="SOX24" s="1503" t="s">
        <v>1502</v>
      </c>
      <c r="SOY24" s="1503" t="s">
        <v>1503</v>
      </c>
      <c r="SOZ24" s="1503" t="s">
        <v>1267</v>
      </c>
      <c r="SPA24" s="1503" t="s">
        <v>2157</v>
      </c>
      <c r="SPB24" s="1503" t="s">
        <v>1280</v>
      </c>
      <c r="SPC24" s="1510">
        <v>41703</v>
      </c>
      <c r="SPD24" s="1504">
        <v>26862</v>
      </c>
      <c r="SPE24"/>
      <c r="SPF24" s="1503" t="s">
        <v>1502</v>
      </c>
      <c r="SPG24" s="1503" t="s">
        <v>1503</v>
      </c>
      <c r="SPH24" s="1503" t="s">
        <v>1267</v>
      </c>
      <c r="SPI24" s="1503" t="s">
        <v>2157</v>
      </c>
      <c r="SPJ24" s="1503" t="s">
        <v>1280</v>
      </c>
      <c r="SPK24" s="1510">
        <v>41703</v>
      </c>
      <c r="SPL24" s="1504">
        <v>26862</v>
      </c>
      <c r="SPM24"/>
      <c r="SPN24" s="1503" t="s">
        <v>1502</v>
      </c>
      <c r="SPO24" s="1503" t="s">
        <v>1503</v>
      </c>
      <c r="SPP24" s="1503" t="s">
        <v>1267</v>
      </c>
      <c r="SPQ24" s="1503" t="s">
        <v>2157</v>
      </c>
      <c r="SPR24" s="1503" t="s">
        <v>1280</v>
      </c>
      <c r="SPS24" s="1510">
        <v>41703</v>
      </c>
      <c r="SPT24" s="1504">
        <v>26862</v>
      </c>
      <c r="SPU24"/>
      <c r="SPV24" s="1503" t="s">
        <v>1502</v>
      </c>
      <c r="SPW24" s="1503" t="s">
        <v>1503</v>
      </c>
      <c r="SPX24" s="1503" t="s">
        <v>1267</v>
      </c>
      <c r="SPY24" s="1503" t="s">
        <v>2157</v>
      </c>
      <c r="SPZ24" s="1503" t="s">
        <v>1280</v>
      </c>
      <c r="SQA24" s="1510">
        <v>41703</v>
      </c>
      <c r="SQB24" s="1504">
        <v>26862</v>
      </c>
      <c r="SQC24"/>
      <c r="SQD24" s="1503" t="s">
        <v>1502</v>
      </c>
      <c r="SQE24" s="1503" t="s">
        <v>1503</v>
      </c>
      <c r="SQF24" s="1503" t="s">
        <v>1267</v>
      </c>
      <c r="SQG24" s="1503" t="s">
        <v>2157</v>
      </c>
      <c r="SQH24" s="1503" t="s">
        <v>1280</v>
      </c>
      <c r="SQI24" s="1510">
        <v>41703</v>
      </c>
      <c r="SQJ24" s="1504">
        <v>26862</v>
      </c>
      <c r="SQK24"/>
      <c r="SQL24" s="1503" t="s">
        <v>1502</v>
      </c>
      <c r="SQM24" s="1503" t="s">
        <v>1503</v>
      </c>
      <c r="SQN24" s="1503" t="s">
        <v>1267</v>
      </c>
      <c r="SQO24" s="1503" t="s">
        <v>2157</v>
      </c>
      <c r="SQP24" s="1503" t="s">
        <v>1280</v>
      </c>
      <c r="SQQ24" s="1510">
        <v>41703</v>
      </c>
      <c r="SQR24" s="1504">
        <v>26862</v>
      </c>
      <c r="SQS24"/>
      <c r="SQT24" s="1503" t="s">
        <v>1502</v>
      </c>
      <c r="SQU24" s="1503" t="s">
        <v>1503</v>
      </c>
      <c r="SQV24" s="1503" t="s">
        <v>1267</v>
      </c>
      <c r="SQW24" s="1503" t="s">
        <v>2157</v>
      </c>
      <c r="SQX24" s="1503" t="s">
        <v>1280</v>
      </c>
      <c r="SQY24" s="1510">
        <v>41703</v>
      </c>
      <c r="SQZ24" s="1504">
        <v>26862</v>
      </c>
      <c r="SRA24"/>
      <c r="SRB24" s="1503" t="s">
        <v>1502</v>
      </c>
      <c r="SRC24" s="1503" t="s">
        <v>1503</v>
      </c>
      <c r="SRD24" s="1503" t="s">
        <v>1267</v>
      </c>
      <c r="SRE24" s="1503" t="s">
        <v>2157</v>
      </c>
      <c r="SRF24" s="1503" t="s">
        <v>1280</v>
      </c>
      <c r="SRG24" s="1510">
        <v>41703</v>
      </c>
      <c r="SRH24" s="1504">
        <v>26862</v>
      </c>
      <c r="SRI24"/>
      <c r="SRJ24" s="1503" t="s">
        <v>1502</v>
      </c>
      <c r="SRK24" s="1503" t="s">
        <v>1503</v>
      </c>
      <c r="SRL24" s="1503" t="s">
        <v>1267</v>
      </c>
      <c r="SRM24" s="1503" t="s">
        <v>2157</v>
      </c>
      <c r="SRN24" s="1503" t="s">
        <v>1280</v>
      </c>
      <c r="SRO24" s="1510">
        <v>41703</v>
      </c>
      <c r="SRP24" s="1504">
        <v>26862</v>
      </c>
      <c r="SRQ24"/>
      <c r="SRR24" s="1503" t="s">
        <v>1502</v>
      </c>
      <c r="SRS24" s="1503" t="s">
        <v>1503</v>
      </c>
      <c r="SRT24" s="1503" t="s">
        <v>1267</v>
      </c>
      <c r="SRU24" s="1503" t="s">
        <v>2157</v>
      </c>
      <c r="SRV24" s="1503" t="s">
        <v>1280</v>
      </c>
      <c r="SRW24" s="1510">
        <v>41703</v>
      </c>
      <c r="SRX24" s="1504">
        <v>26862</v>
      </c>
      <c r="SRY24"/>
      <c r="SRZ24" s="1503" t="s">
        <v>1502</v>
      </c>
      <c r="SSA24" s="1503" t="s">
        <v>1503</v>
      </c>
      <c r="SSB24" s="1503" t="s">
        <v>1267</v>
      </c>
      <c r="SSC24" s="1503" t="s">
        <v>2157</v>
      </c>
      <c r="SSD24" s="1503" t="s">
        <v>1280</v>
      </c>
      <c r="SSE24" s="1510">
        <v>41703</v>
      </c>
      <c r="SSF24" s="1504">
        <v>26862</v>
      </c>
      <c r="SSG24"/>
      <c r="SSH24" s="1503" t="s">
        <v>1502</v>
      </c>
      <c r="SSI24" s="1503" t="s">
        <v>1503</v>
      </c>
      <c r="SSJ24" s="1503" t="s">
        <v>1267</v>
      </c>
      <c r="SSK24" s="1503" t="s">
        <v>2157</v>
      </c>
      <c r="SSL24" s="1503" t="s">
        <v>1280</v>
      </c>
      <c r="SSM24" s="1510">
        <v>41703</v>
      </c>
      <c r="SSN24" s="1504">
        <v>26862</v>
      </c>
      <c r="SSO24"/>
      <c r="SSP24" s="1503" t="s">
        <v>1502</v>
      </c>
      <c r="SSQ24" s="1503" t="s">
        <v>1503</v>
      </c>
      <c r="SSR24" s="1503" t="s">
        <v>1267</v>
      </c>
      <c r="SSS24" s="1503" t="s">
        <v>2157</v>
      </c>
      <c r="SST24" s="1503" t="s">
        <v>1280</v>
      </c>
      <c r="SSU24" s="1510">
        <v>41703</v>
      </c>
      <c r="SSV24" s="1504">
        <v>26862</v>
      </c>
      <c r="SSW24"/>
      <c r="SSX24" s="1503" t="s">
        <v>1502</v>
      </c>
      <c r="SSY24" s="1503" t="s">
        <v>1503</v>
      </c>
      <c r="SSZ24" s="1503" t="s">
        <v>1267</v>
      </c>
      <c r="STA24" s="1503" t="s">
        <v>2157</v>
      </c>
      <c r="STB24" s="1503" t="s">
        <v>1280</v>
      </c>
      <c r="STC24" s="1510">
        <v>41703</v>
      </c>
      <c r="STD24" s="1504">
        <v>26862</v>
      </c>
      <c r="STE24"/>
      <c r="STF24" s="1503" t="s">
        <v>1502</v>
      </c>
      <c r="STG24" s="1503" t="s">
        <v>1503</v>
      </c>
      <c r="STH24" s="1503" t="s">
        <v>1267</v>
      </c>
      <c r="STI24" s="1503" t="s">
        <v>2157</v>
      </c>
      <c r="STJ24" s="1503" t="s">
        <v>1280</v>
      </c>
      <c r="STK24" s="1510">
        <v>41703</v>
      </c>
      <c r="STL24" s="1504">
        <v>26862</v>
      </c>
      <c r="STM24"/>
      <c r="STN24" s="1503" t="s">
        <v>1502</v>
      </c>
      <c r="STO24" s="1503" t="s">
        <v>1503</v>
      </c>
      <c r="STP24" s="1503" t="s">
        <v>1267</v>
      </c>
      <c r="STQ24" s="1503" t="s">
        <v>2157</v>
      </c>
      <c r="STR24" s="1503" t="s">
        <v>1280</v>
      </c>
      <c r="STS24" s="1510">
        <v>41703</v>
      </c>
      <c r="STT24" s="1504">
        <v>26862</v>
      </c>
      <c r="STU24"/>
      <c r="STV24" s="1503" t="s">
        <v>1502</v>
      </c>
      <c r="STW24" s="1503" t="s">
        <v>1503</v>
      </c>
      <c r="STX24" s="1503" t="s">
        <v>1267</v>
      </c>
      <c r="STY24" s="1503" t="s">
        <v>2157</v>
      </c>
      <c r="STZ24" s="1503" t="s">
        <v>1280</v>
      </c>
      <c r="SUA24" s="1510">
        <v>41703</v>
      </c>
      <c r="SUB24" s="1504">
        <v>26862</v>
      </c>
      <c r="SUC24"/>
      <c r="SUD24" s="1503" t="s">
        <v>1502</v>
      </c>
      <c r="SUE24" s="1503" t="s">
        <v>1503</v>
      </c>
      <c r="SUF24" s="1503" t="s">
        <v>1267</v>
      </c>
      <c r="SUG24" s="1503" t="s">
        <v>2157</v>
      </c>
      <c r="SUH24" s="1503" t="s">
        <v>1280</v>
      </c>
      <c r="SUI24" s="1510">
        <v>41703</v>
      </c>
      <c r="SUJ24" s="1504">
        <v>26862</v>
      </c>
      <c r="SUK24"/>
      <c r="SUL24" s="1503" t="s">
        <v>1502</v>
      </c>
      <c r="SUM24" s="1503" t="s">
        <v>1503</v>
      </c>
      <c r="SUN24" s="1503" t="s">
        <v>1267</v>
      </c>
      <c r="SUO24" s="1503" t="s">
        <v>2157</v>
      </c>
      <c r="SUP24" s="1503" t="s">
        <v>1280</v>
      </c>
      <c r="SUQ24" s="1510">
        <v>41703</v>
      </c>
      <c r="SUR24" s="1504">
        <v>26862</v>
      </c>
      <c r="SUS24"/>
      <c r="SUT24" s="1503" t="s">
        <v>1502</v>
      </c>
      <c r="SUU24" s="1503" t="s">
        <v>1503</v>
      </c>
      <c r="SUV24" s="1503" t="s">
        <v>1267</v>
      </c>
      <c r="SUW24" s="1503" t="s">
        <v>2157</v>
      </c>
      <c r="SUX24" s="1503" t="s">
        <v>1280</v>
      </c>
      <c r="SUY24" s="1510">
        <v>41703</v>
      </c>
      <c r="SUZ24" s="1504">
        <v>26862</v>
      </c>
      <c r="SVA24"/>
      <c r="SVB24" s="1503" t="s">
        <v>1502</v>
      </c>
      <c r="SVC24" s="1503" t="s">
        <v>1503</v>
      </c>
      <c r="SVD24" s="1503" t="s">
        <v>1267</v>
      </c>
      <c r="SVE24" s="1503" t="s">
        <v>2157</v>
      </c>
      <c r="SVF24" s="1503" t="s">
        <v>1280</v>
      </c>
      <c r="SVG24" s="1510">
        <v>41703</v>
      </c>
      <c r="SVH24" s="1504">
        <v>26862</v>
      </c>
      <c r="SVI24"/>
      <c r="SVJ24" s="1503" t="s">
        <v>1502</v>
      </c>
      <c r="SVK24" s="1503" t="s">
        <v>1503</v>
      </c>
      <c r="SVL24" s="1503" t="s">
        <v>1267</v>
      </c>
      <c r="SVM24" s="1503" t="s">
        <v>2157</v>
      </c>
      <c r="SVN24" s="1503" t="s">
        <v>1280</v>
      </c>
      <c r="SVO24" s="1510">
        <v>41703</v>
      </c>
      <c r="SVP24" s="1504">
        <v>26862</v>
      </c>
      <c r="SVQ24"/>
      <c r="SVR24" s="1503" t="s">
        <v>1502</v>
      </c>
      <c r="SVS24" s="1503" t="s">
        <v>1503</v>
      </c>
      <c r="SVT24" s="1503" t="s">
        <v>1267</v>
      </c>
      <c r="SVU24" s="1503" t="s">
        <v>2157</v>
      </c>
      <c r="SVV24" s="1503" t="s">
        <v>1280</v>
      </c>
      <c r="SVW24" s="1510">
        <v>41703</v>
      </c>
      <c r="SVX24" s="1504">
        <v>26862</v>
      </c>
      <c r="SVY24"/>
      <c r="SVZ24" s="1503" t="s">
        <v>1502</v>
      </c>
      <c r="SWA24" s="1503" t="s">
        <v>1503</v>
      </c>
      <c r="SWB24" s="1503" t="s">
        <v>1267</v>
      </c>
      <c r="SWC24" s="1503" t="s">
        <v>2157</v>
      </c>
      <c r="SWD24" s="1503" t="s">
        <v>1280</v>
      </c>
      <c r="SWE24" s="1510">
        <v>41703</v>
      </c>
      <c r="SWF24" s="1504">
        <v>26862</v>
      </c>
      <c r="SWG24"/>
      <c r="SWH24" s="1503" t="s">
        <v>1502</v>
      </c>
      <c r="SWI24" s="1503" t="s">
        <v>1503</v>
      </c>
      <c r="SWJ24" s="1503" t="s">
        <v>1267</v>
      </c>
      <c r="SWK24" s="1503" t="s">
        <v>2157</v>
      </c>
      <c r="SWL24" s="1503" t="s">
        <v>1280</v>
      </c>
      <c r="SWM24" s="1510">
        <v>41703</v>
      </c>
      <c r="SWN24" s="1504">
        <v>26862</v>
      </c>
      <c r="SWO24"/>
      <c r="SWP24" s="1503" t="s">
        <v>1502</v>
      </c>
      <c r="SWQ24" s="1503" t="s">
        <v>1503</v>
      </c>
      <c r="SWR24" s="1503" t="s">
        <v>1267</v>
      </c>
      <c r="SWS24" s="1503" t="s">
        <v>2157</v>
      </c>
      <c r="SWT24" s="1503" t="s">
        <v>1280</v>
      </c>
      <c r="SWU24" s="1510">
        <v>41703</v>
      </c>
      <c r="SWV24" s="1504">
        <v>26862</v>
      </c>
      <c r="SWW24"/>
      <c r="SWX24" s="1503" t="s">
        <v>1502</v>
      </c>
      <c r="SWY24" s="1503" t="s">
        <v>1503</v>
      </c>
      <c r="SWZ24" s="1503" t="s">
        <v>1267</v>
      </c>
      <c r="SXA24" s="1503" t="s">
        <v>2157</v>
      </c>
      <c r="SXB24" s="1503" t="s">
        <v>1280</v>
      </c>
      <c r="SXC24" s="1510">
        <v>41703</v>
      </c>
      <c r="SXD24" s="1504">
        <v>26862</v>
      </c>
      <c r="SXE24"/>
      <c r="SXF24" s="1503" t="s">
        <v>1502</v>
      </c>
      <c r="SXG24" s="1503" t="s">
        <v>1503</v>
      </c>
      <c r="SXH24" s="1503" t="s">
        <v>1267</v>
      </c>
      <c r="SXI24" s="1503" t="s">
        <v>2157</v>
      </c>
      <c r="SXJ24" s="1503" t="s">
        <v>1280</v>
      </c>
      <c r="SXK24" s="1510">
        <v>41703</v>
      </c>
      <c r="SXL24" s="1504">
        <v>26862</v>
      </c>
      <c r="SXM24"/>
      <c r="SXN24" s="1503" t="s">
        <v>1502</v>
      </c>
      <c r="SXO24" s="1503" t="s">
        <v>1503</v>
      </c>
      <c r="SXP24" s="1503" t="s">
        <v>1267</v>
      </c>
      <c r="SXQ24" s="1503" t="s">
        <v>2157</v>
      </c>
      <c r="SXR24" s="1503" t="s">
        <v>1280</v>
      </c>
      <c r="SXS24" s="1510">
        <v>41703</v>
      </c>
      <c r="SXT24" s="1504">
        <v>26862</v>
      </c>
      <c r="SXU24"/>
      <c r="SXV24" s="1503" t="s">
        <v>1502</v>
      </c>
      <c r="SXW24" s="1503" t="s">
        <v>1503</v>
      </c>
      <c r="SXX24" s="1503" t="s">
        <v>1267</v>
      </c>
      <c r="SXY24" s="1503" t="s">
        <v>2157</v>
      </c>
      <c r="SXZ24" s="1503" t="s">
        <v>1280</v>
      </c>
      <c r="SYA24" s="1510">
        <v>41703</v>
      </c>
      <c r="SYB24" s="1504">
        <v>26862</v>
      </c>
      <c r="SYC24"/>
      <c r="SYD24" s="1503" t="s">
        <v>1502</v>
      </c>
      <c r="SYE24" s="1503" t="s">
        <v>1503</v>
      </c>
      <c r="SYF24" s="1503" t="s">
        <v>1267</v>
      </c>
      <c r="SYG24" s="1503" t="s">
        <v>2157</v>
      </c>
      <c r="SYH24" s="1503" t="s">
        <v>1280</v>
      </c>
      <c r="SYI24" s="1510">
        <v>41703</v>
      </c>
      <c r="SYJ24" s="1504">
        <v>26862</v>
      </c>
      <c r="SYK24"/>
      <c r="SYL24" s="1503" t="s">
        <v>1502</v>
      </c>
      <c r="SYM24" s="1503" t="s">
        <v>1503</v>
      </c>
      <c r="SYN24" s="1503" t="s">
        <v>1267</v>
      </c>
      <c r="SYO24" s="1503" t="s">
        <v>2157</v>
      </c>
      <c r="SYP24" s="1503" t="s">
        <v>1280</v>
      </c>
      <c r="SYQ24" s="1510">
        <v>41703</v>
      </c>
      <c r="SYR24" s="1504">
        <v>26862</v>
      </c>
      <c r="SYS24"/>
      <c r="SYT24" s="1503" t="s">
        <v>1502</v>
      </c>
      <c r="SYU24" s="1503" t="s">
        <v>1503</v>
      </c>
      <c r="SYV24" s="1503" t="s">
        <v>1267</v>
      </c>
      <c r="SYW24" s="1503" t="s">
        <v>2157</v>
      </c>
      <c r="SYX24" s="1503" t="s">
        <v>1280</v>
      </c>
      <c r="SYY24" s="1510">
        <v>41703</v>
      </c>
      <c r="SYZ24" s="1504">
        <v>26862</v>
      </c>
      <c r="SZA24"/>
      <c r="SZB24" s="1503" t="s">
        <v>1502</v>
      </c>
      <c r="SZC24" s="1503" t="s">
        <v>1503</v>
      </c>
      <c r="SZD24" s="1503" t="s">
        <v>1267</v>
      </c>
      <c r="SZE24" s="1503" t="s">
        <v>2157</v>
      </c>
      <c r="SZF24" s="1503" t="s">
        <v>1280</v>
      </c>
      <c r="SZG24" s="1510">
        <v>41703</v>
      </c>
      <c r="SZH24" s="1504">
        <v>26862</v>
      </c>
      <c r="SZI24"/>
      <c r="SZJ24" s="1503" t="s">
        <v>1502</v>
      </c>
      <c r="SZK24" s="1503" t="s">
        <v>1503</v>
      </c>
      <c r="SZL24" s="1503" t="s">
        <v>1267</v>
      </c>
      <c r="SZM24" s="1503" t="s">
        <v>2157</v>
      </c>
      <c r="SZN24" s="1503" t="s">
        <v>1280</v>
      </c>
      <c r="SZO24" s="1510">
        <v>41703</v>
      </c>
      <c r="SZP24" s="1504">
        <v>26862</v>
      </c>
      <c r="SZQ24"/>
      <c r="SZR24" s="1503" t="s">
        <v>1502</v>
      </c>
      <c r="SZS24" s="1503" t="s">
        <v>1503</v>
      </c>
      <c r="SZT24" s="1503" t="s">
        <v>1267</v>
      </c>
      <c r="SZU24" s="1503" t="s">
        <v>2157</v>
      </c>
      <c r="SZV24" s="1503" t="s">
        <v>1280</v>
      </c>
      <c r="SZW24" s="1510">
        <v>41703</v>
      </c>
      <c r="SZX24" s="1504">
        <v>26862</v>
      </c>
      <c r="SZY24"/>
      <c r="SZZ24" s="1503" t="s">
        <v>1502</v>
      </c>
      <c r="TAA24" s="1503" t="s">
        <v>1503</v>
      </c>
      <c r="TAB24" s="1503" t="s">
        <v>1267</v>
      </c>
      <c r="TAC24" s="1503" t="s">
        <v>2157</v>
      </c>
      <c r="TAD24" s="1503" t="s">
        <v>1280</v>
      </c>
      <c r="TAE24" s="1510">
        <v>41703</v>
      </c>
      <c r="TAF24" s="1504">
        <v>26862</v>
      </c>
      <c r="TAG24"/>
      <c r="TAH24" s="1503" t="s">
        <v>1502</v>
      </c>
      <c r="TAI24" s="1503" t="s">
        <v>1503</v>
      </c>
      <c r="TAJ24" s="1503" t="s">
        <v>1267</v>
      </c>
      <c r="TAK24" s="1503" t="s">
        <v>2157</v>
      </c>
      <c r="TAL24" s="1503" t="s">
        <v>1280</v>
      </c>
      <c r="TAM24" s="1510">
        <v>41703</v>
      </c>
      <c r="TAN24" s="1504">
        <v>26862</v>
      </c>
      <c r="TAO24"/>
      <c r="TAP24" s="1503" t="s">
        <v>1502</v>
      </c>
      <c r="TAQ24" s="1503" t="s">
        <v>1503</v>
      </c>
      <c r="TAR24" s="1503" t="s">
        <v>1267</v>
      </c>
      <c r="TAS24" s="1503" t="s">
        <v>2157</v>
      </c>
      <c r="TAT24" s="1503" t="s">
        <v>1280</v>
      </c>
      <c r="TAU24" s="1510">
        <v>41703</v>
      </c>
      <c r="TAV24" s="1504">
        <v>26862</v>
      </c>
      <c r="TAW24"/>
      <c r="TAX24" s="1503" t="s">
        <v>1502</v>
      </c>
      <c r="TAY24" s="1503" t="s">
        <v>1503</v>
      </c>
      <c r="TAZ24" s="1503" t="s">
        <v>1267</v>
      </c>
      <c r="TBA24" s="1503" t="s">
        <v>2157</v>
      </c>
      <c r="TBB24" s="1503" t="s">
        <v>1280</v>
      </c>
      <c r="TBC24" s="1510">
        <v>41703</v>
      </c>
      <c r="TBD24" s="1504">
        <v>26862</v>
      </c>
      <c r="TBE24"/>
      <c r="TBF24" s="1503" t="s">
        <v>1502</v>
      </c>
      <c r="TBG24" s="1503" t="s">
        <v>1503</v>
      </c>
      <c r="TBH24" s="1503" t="s">
        <v>1267</v>
      </c>
      <c r="TBI24" s="1503" t="s">
        <v>2157</v>
      </c>
      <c r="TBJ24" s="1503" t="s">
        <v>1280</v>
      </c>
      <c r="TBK24" s="1510">
        <v>41703</v>
      </c>
      <c r="TBL24" s="1504">
        <v>26862</v>
      </c>
      <c r="TBM24"/>
      <c r="TBN24" s="1503" t="s">
        <v>1502</v>
      </c>
      <c r="TBO24" s="1503" t="s">
        <v>1503</v>
      </c>
      <c r="TBP24" s="1503" t="s">
        <v>1267</v>
      </c>
      <c r="TBQ24" s="1503" t="s">
        <v>2157</v>
      </c>
      <c r="TBR24" s="1503" t="s">
        <v>1280</v>
      </c>
      <c r="TBS24" s="1510">
        <v>41703</v>
      </c>
      <c r="TBT24" s="1504">
        <v>26862</v>
      </c>
      <c r="TBU24"/>
      <c r="TBV24" s="1503" t="s">
        <v>1502</v>
      </c>
      <c r="TBW24" s="1503" t="s">
        <v>1503</v>
      </c>
      <c r="TBX24" s="1503" t="s">
        <v>1267</v>
      </c>
      <c r="TBY24" s="1503" t="s">
        <v>2157</v>
      </c>
      <c r="TBZ24" s="1503" t="s">
        <v>1280</v>
      </c>
      <c r="TCA24" s="1510">
        <v>41703</v>
      </c>
      <c r="TCB24" s="1504">
        <v>26862</v>
      </c>
      <c r="TCC24"/>
      <c r="TCD24" s="1503" t="s">
        <v>1502</v>
      </c>
      <c r="TCE24" s="1503" t="s">
        <v>1503</v>
      </c>
      <c r="TCF24" s="1503" t="s">
        <v>1267</v>
      </c>
      <c r="TCG24" s="1503" t="s">
        <v>2157</v>
      </c>
      <c r="TCH24" s="1503" t="s">
        <v>1280</v>
      </c>
      <c r="TCI24" s="1510">
        <v>41703</v>
      </c>
      <c r="TCJ24" s="1504">
        <v>26862</v>
      </c>
      <c r="TCK24"/>
      <c r="TCL24" s="1503" t="s">
        <v>1502</v>
      </c>
      <c r="TCM24" s="1503" t="s">
        <v>1503</v>
      </c>
      <c r="TCN24" s="1503" t="s">
        <v>1267</v>
      </c>
      <c r="TCO24" s="1503" t="s">
        <v>2157</v>
      </c>
      <c r="TCP24" s="1503" t="s">
        <v>1280</v>
      </c>
      <c r="TCQ24" s="1510">
        <v>41703</v>
      </c>
      <c r="TCR24" s="1504">
        <v>26862</v>
      </c>
      <c r="TCS24"/>
      <c r="TCT24" s="1503" t="s">
        <v>1502</v>
      </c>
      <c r="TCU24" s="1503" t="s">
        <v>1503</v>
      </c>
      <c r="TCV24" s="1503" t="s">
        <v>1267</v>
      </c>
      <c r="TCW24" s="1503" t="s">
        <v>2157</v>
      </c>
      <c r="TCX24" s="1503" t="s">
        <v>1280</v>
      </c>
      <c r="TCY24" s="1510">
        <v>41703</v>
      </c>
      <c r="TCZ24" s="1504">
        <v>26862</v>
      </c>
      <c r="TDA24"/>
      <c r="TDB24" s="1503" t="s">
        <v>1502</v>
      </c>
      <c r="TDC24" s="1503" t="s">
        <v>1503</v>
      </c>
      <c r="TDD24" s="1503" t="s">
        <v>1267</v>
      </c>
      <c r="TDE24" s="1503" t="s">
        <v>2157</v>
      </c>
      <c r="TDF24" s="1503" t="s">
        <v>1280</v>
      </c>
      <c r="TDG24" s="1510">
        <v>41703</v>
      </c>
      <c r="TDH24" s="1504">
        <v>26862</v>
      </c>
      <c r="TDI24"/>
      <c r="TDJ24" s="1503" t="s">
        <v>1502</v>
      </c>
      <c r="TDK24" s="1503" t="s">
        <v>1503</v>
      </c>
      <c r="TDL24" s="1503" t="s">
        <v>1267</v>
      </c>
      <c r="TDM24" s="1503" t="s">
        <v>2157</v>
      </c>
      <c r="TDN24" s="1503" t="s">
        <v>1280</v>
      </c>
      <c r="TDO24" s="1510">
        <v>41703</v>
      </c>
      <c r="TDP24" s="1504">
        <v>26862</v>
      </c>
      <c r="TDQ24"/>
      <c r="TDR24" s="1503" t="s">
        <v>1502</v>
      </c>
      <c r="TDS24" s="1503" t="s">
        <v>1503</v>
      </c>
      <c r="TDT24" s="1503" t="s">
        <v>1267</v>
      </c>
      <c r="TDU24" s="1503" t="s">
        <v>2157</v>
      </c>
      <c r="TDV24" s="1503" t="s">
        <v>1280</v>
      </c>
      <c r="TDW24" s="1510">
        <v>41703</v>
      </c>
      <c r="TDX24" s="1504">
        <v>26862</v>
      </c>
      <c r="TDY24"/>
      <c r="TDZ24" s="1503" t="s">
        <v>1502</v>
      </c>
      <c r="TEA24" s="1503" t="s">
        <v>1503</v>
      </c>
      <c r="TEB24" s="1503" t="s">
        <v>1267</v>
      </c>
      <c r="TEC24" s="1503" t="s">
        <v>2157</v>
      </c>
      <c r="TED24" s="1503" t="s">
        <v>1280</v>
      </c>
      <c r="TEE24" s="1510">
        <v>41703</v>
      </c>
      <c r="TEF24" s="1504">
        <v>26862</v>
      </c>
      <c r="TEG24"/>
      <c r="TEH24" s="1503" t="s">
        <v>1502</v>
      </c>
      <c r="TEI24" s="1503" t="s">
        <v>1503</v>
      </c>
      <c r="TEJ24" s="1503" t="s">
        <v>1267</v>
      </c>
      <c r="TEK24" s="1503" t="s">
        <v>2157</v>
      </c>
      <c r="TEL24" s="1503" t="s">
        <v>1280</v>
      </c>
      <c r="TEM24" s="1510">
        <v>41703</v>
      </c>
      <c r="TEN24" s="1504">
        <v>26862</v>
      </c>
      <c r="TEO24"/>
      <c r="TEP24" s="1503" t="s">
        <v>1502</v>
      </c>
      <c r="TEQ24" s="1503" t="s">
        <v>1503</v>
      </c>
      <c r="TER24" s="1503" t="s">
        <v>1267</v>
      </c>
      <c r="TES24" s="1503" t="s">
        <v>2157</v>
      </c>
      <c r="TET24" s="1503" t="s">
        <v>1280</v>
      </c>
      <c r="TEU24" s="1510">
        <v>41703</v>
      </c>
      <c r="TEV24" s="1504">
        <v>26862</v>
      </c>
      <c r="TEW24"/>
      <c r="TEX24" s="1503" t="s">
        <v>1502</v>
      </c>
      <c r="TEY24" s="1503" t="s">
        <v>1503</v>
      </c>
      <c r="TEZ24" s="1503" t="s">
        <v>1267</v>
      </c>
      <c r="TFA24" s="1503" t="s">
        <v>2157</v>
      </c>
      <c r="TFB24" s="1503" t="s">
        <v>1280</v>
      </c>
      <c r="TFC24" s="1510">
        <v>41703</v>
      </c>
      <c r="TFD24" s="1504">
        <v>26862</v>
      </c>
      <c r="TFE24"/>
      <c r="TFF24" s="1503" t="s">
        <v>1502</v>
      </c>
      <c r="TFG24" s="1503" t="s">
        <v>1503</v>
      </c>
      <c r="TFH24" s="1503" t="s">
        <v>1267</v>
      </c>
      <c r="TFI24" s="1503" t="s">
        <v>2157</v>
      </c>
      <c r="TFJ24" s="1503" t="s">
        <v>1280</v>
      </c>
      <c r="TFK24" s="1510">
        <v>41703</v>
      </c>
      <c r="TFL24" s="1504">
        <v>26862</v>
      </c>
      <c r="TFM24"/>
      <c r="TFN24" s="1503" t="s">
        <v>1502</v>
      </c>
      <c r="TFO24" s="1503" t="s">
        <v>1503</v>
      </c>
      <c r="TFP24" s="1503" t="s">
        <v>1267</v>
      </c>
      <c r="TFQ24" s="1503" t="s">
        <v>2157</v>
      </c>
      <c r="TFR24" s="1503" t="s">
        <v>1280</v>
      </c>
      <c r="TFS24" s="1510">
        <v>41703</v>
      </c>
      <c r="TFT24" s="1504">
        <v>26862</v>
      </c>
      <c r="TFU24"/>
      <c r="TFV24" s="1503" t="s">
        <v>1502</v>
      </c>
      <c r="TFW24" s="1503" t="s">
        <v>1503</v>
      </c>
      <c r="TFX24" s="1503" t="s">
        <v>1267</v>
      </c>
      <c r="TFY24" s="1503" t="s">
        <v>2157</v>
      </c>
      <c r="TFZ24" s="1503" t="s">
        <v>1280</v>
      </c>
      <c r="TGA24" s="1510">
        <v>41703</v>
      </c>
      <c r="TGB24" s="1504">
        <v>26862</v>
      </c>
      <c r="TGC24"/>
      <c r="TGD24" s="1503" t="s">
        <v>1502</v>
      </c>
      <c r="TGE24" s="1503" t="s">
        <v>1503</v>
      </c>
      <c r="TGF24" s="1503" t="s">
        <v>1267</v>
      </c>
      <c r="TGG24" s="1503" t="s">
        <v>2157</v>
      </c>
      <c r="TGH24" s="1503" t="s">
        <v>1280</v>
      </c>
      <c r="TGI24" s="1510">
        <v>41703</v>
      </c>
      <c r="TGJ24" s="1504">
        <v>26862</v>
      </c>
      <c r="TGK24"/>
      <c r="TGL24" s="1503" t="s">
        <v>1502</v>
      </c>
      <c r="TGM24" s="1503" t="s">
        <v>1503</v>
      </c>
      <c r="TGN24" s="1503" t="s">
        <v>1267</v>
      </c>
      <c r="TGO24" s="1503" t="s">
        <v>2157</v>
      </c>
      <c r="TGP24" s="1503" t="s">
        <v>1280</v>
      </c>
      <c r="TGQ24" s="1510">
        <v>41703</v>
      </c>
      <c r="TGR24" s="1504">
        <v>26862</v>
      </c>
      <c r="TGS24"/>
      <c r="TGT24" s="1503" t="s">
        <v>1502</v>
      </c>
      <c r="TGU24" s="1503" t="s">
        <v>1503</v>
      </c>
      <c r="TGV24" s="1503" t="s">
        <v>1267</v>
      </c>
      <c r="TGW24" s="1503" t="s">
        <v>2157</v>
      </c>
      <c r="TGX24" s="1503" t="s">
        <v>1280</v>
      </c>
      <c r="TGY24" s="1510">
        <v>41703</v>
      </c>
      <c r="TGZ24" s="1504">
        <v>26862</v>
      </c>
      <c r="THA24"/>
      <c r="THB24" s="1503" t="s">
        <v>1502</v>
      </c>
      <c r="THC24" s="1503" t="s">
        <v>1503</v>
      </c>
      <c r="THD24" s="1503" t="s">
        <v>1267</v>
      </c>
      <c r="THE24" s="1503" t="s">
        <v>2157</v>
      </c>
      <c r="THF24" s="1503" t="s">
        <v>1280</v>
      </c>
      <c r="THG24" s="1510">
        <v>41703</v>
      </c>
      <c r="THH24" s="1504">
        <v>26862</v>
      </c>
      <c r="THI24"/>
      <c r="THJ24" s="1503" t="s">
        <v>1502</v>
      </c>
      <c r="THK24" s="1503" t="s">
        <v>1503</v>
      </c>
      <c r="THL24" s="1503" t="s">
        <v>1267</v>
      </c>
      <c r="THM24" s="1503" t="s">
        <v>2157</v>
      </c>
      <c r="THN24" s="1503" t="s">
        <v>1280</v>
      </c>
      <c r="THO24" s="1510">
        <v>41703</v>
      </c>
      <c r="THP24" s="1504">
        <v>26862</v>
      </c>
      <c r="THQ24"/>
      <c r="THR24" s="1503" t="s">
        <v>1502</v>
      </c>
      <c r="THS24" s="1503" t="s">
        <v>1503</v>
      </c>
      <c r="THT24" s="1503" t="s">
        <v>1267</v>
      </c>
      <c r="THU24" s="1503" t="s">
        <v>2157</v>
      </c>
      <c r="THV24" s="1503" t="s">
        <v>1280</v>
      </c>
      <c r="THW24" s="1510">
        <v>41703</v>
      </c>
      <c r="THX24" s="1504">
        <v>26862</v>
      </c>
      <c r="THY24"/>
      <c r="THZ24" s="1503" t="s">
        <v>1502</v>
      </c>
      <c r="TIA24" s="1503" t="s">
        <v>1503</v>
      </c>
      <c r="TIB24" s="1503" t="s">
        <v>1267</v>
      </c>
      <c r="TIC24" s="1503" t="s">
        <v>2157</v>
      </c>
      <c r="TID24" s="1503" t="s">
        <v>1280</v>
      </c>
      <c r="TIE24" s="1510">
        <v>41703</v>
      </c>
      <c r="TIF24" s="1504">
        <v>26862</v>
      </c>
      <c r="TIG24"/>
      <c r="TIH24" s="1503" t="s">
        <v>1502</v>
      </c>
      <c r="TII24" s="1503" t="s">
        <v>1503</v>
      </c>
      <c r="TIJ24" s="1503" t="s">
        <v>1267</v>
      </c>
      <c r="TIK24" s="1503" t="s">
        <v>2157</v>
      </c>
      <c r="TIL24" s="1503" t="s">
        <v>1280</v>
      </c>
      <c r="TIM24" s="1510">
        <v>41703</v>
      </c>
      <c r="TIN24" s="1504">
        <v>26862</v>
      </c>
      <c r="TIO24"/>
      <c r="TIP24" s="1503" t="s">
        <v>1502</v>
      </c>
      <c r="TIQ24" s="1503" t="s">
        <v>1503</v>
      </c>
      <c r="TIR24" s="1503" t="s">
        <v>1267</v>
      </c>
      <c r="TIS24" s="1503" t="s">
        <v>2157</v>
      </c>
      <c r="TIT24" s="1503" t="s">
        <v>1280</v>
      </c>
      <c r="TIU24" s="1510">
        <v>41703</v>
      </c>
      <c r="TIV24" s="1504">
        <v>26862</v>
      </c>
      <c r="TIW24"/>
      <c r="TIX24" s="1503" t="s">
        <v>1502</v>
      </c>
      <c r="TIY24" s="1503" t="s">
        <v>1503</v>
      </c>
      <c r="TIZ24" s="1503" t="s">
        <v>1267</v>
      </c>
      <c r="TJA24" s="1503" t="s">
        <v>2157</v>
      </c>
      <c r="TJB24" s="1503" t="s">
        <v>1280</v>
      </c>
      <c r="TJC24" s="1510">
        <v>41703</v>
      </c>
      <c r="TJD24" s="1504">
        <v>26862</v>
      </c>
      <c r="TJE24"/>
      <c r="TJF24" s="1503" t="s">
        <v>1502</v>
      </c>
      <c r="TJG24" s="1503" t="s">
        <v>1503</v>
      </c>
      <c r="TJH24" s="1503" t="s">
        <v>1267</v>
      </c>
      <c r="TJI24" s="1503" t="s">
        <v>2157</v>
      </c>
      <c r="TJJ24" s="1503" t="s">
        <v>1280</v>
      </c>
      <c r="TJK24" s="1510">
        <v>41703</v>
      </c>
      <c r="TJL24" s="1504">
        <v>26862</v>
      </c>
      <c r="TJM24"/>
      <c r="TJN24" s="1503" t="s">
        <v>1502</v>
      </c>
      <c r="TJO24" s="1503" t="s">
        <v>1503</v>
      </c>
      <c r="TJP24" s="1503" t="s">
        <v>1267</v>
      </c>
      <c r="TJQ24" s="1503" t="s">
        <v>2157</v>
      </c>
      <c r="TJR24" s="1503" t="s">
        <v>1280</v>
      </c>
      <c r="TJS24" s="1510">
        <v>41703</v>
      </c>
      <c r="TJT24" s="1504">
        <v>26862</v>
      </c>
      <c r="TJU24"/>
      <c r="TJV24" s="1503" t="s">
        <v>1502</v>
      </c>
      <c r="TJW24" s="1503" t="s">
        <v>1503</v>
      </c>
      <c r="TJX24" s="1503" t="s">
        <v>1267</v>
      </c>
      <c r="TJY24" s="1503" t="s">
        <v>2157</v>
      </c>
      <c r="TJZ24" s="1503" t="s">
        <v>1280</v>
      </c>
      <c r="TKA24" s="1510">
        <v>41703</v>
      </c>
      <c r="TKB24" s="1504">
        <v>26862</v>
      </c>
      <c r="TKC24"/>
      <c r="TKD24" s="1503" t="s">
        <v>1502</v>
      </c>
      <c r="TKE24" s="1503" t="s">
        <v>1503</v>
      </c>
      <c r="TKF24" s="1503" t="s">
        <v>1267</v>
      </c>
      <c r="TKG24" s="1503" t="s">
        <v>2157</v>
      </c>
      <c r="TKH24" s="1503" t="s">
        <v>1280</v>
      </c>
      <c r="TKI24" s="1510">
        <v>41703</v>
      </c>
      <c r="TKJ24" s="1504">
        <v>26862</v>
      </c>
      <c r="TKK24"/>
      <c r="TKL24" s="1503" t="s">
        <v>1502</v>
      </c>
      <c r="TKM24" s="1503" t="s">
        <v>1503</v>
      </c>
      <c r="TKN24" s="1503" t="s">
        <v>1267</v>
      </c>
      <c r="TKO24" s="1503" t="s">
        <v>2157</v>
      </c>
      <c r="TKP24" s="1503" t="s">
        <v>1280</v>
      </c>
      <c r="TKQ24" s="1510">
        <v>41703</v>
      </c>
      <c r="TKR24" s="1504">
        <v>26862</v>
      </c>
      <c r="TKS24"/>
      <c r="TKT24" s="1503" t="s">
        <v>1502</v>
      </c>
      <c r="TKU24" s="1503" t="s">
        <v>1503</v>
      </c>
      <c r="TKV24" s="1503" t="s">
        <v>1267</v>
      </c>
      <c r="TKW24" s="1503" t="s">
        <v>2157</v>
      </c>
      <c r="TKX24" s="1503" t="s">
        <v>1280</v>
      </c>
      <c r="TKY24" s="1510">
        <v>41703</v>
      </c>
      <c r="TKZ24" s="1504">
        <v>26862</v>
      </c>
      <c r="TLA24"/>
      <c r="TLB24" s="1503" t="s">
        <v>1502</v>
      </c>
      <c r="TLC24" s="1503" t="s">
        <v>1503</v>
      </c>
      <c r="TLD24" s="1503" t="s">
        <v>1267</v>
      </c>
      <c r="TLE24" s="1503" t="s">
        <v>2157</v>
      </c>
      <c r="TLF24" s="1503" t="s">
        <v>1280</v>
      </c>
      <c r="TLG24" s="1510">
        <v>41703</v>
      </c>
      <c r="TLH24" s="1504">
        <v>26862</v>
      </c>
      <c r="TLI24"/>
      <c r="TLJ24" s="1503" t="s">
        <v>1502</v>
      </c>
      <c r="TLK24" s="1503" t="s">
        <v>1503</v>
      </c>
      <c r="TLL24" s="1503" t="s">
        <v>1267</v>
      </c>
      <c r="TLM24" s="1503" t="s">
        <v>2157</v>
      </c>
      <c r="TLN24" s="1503" t="s">
        <v>1280</v>
      </c>
      <c r="TLO24" s="1510">
        <v>41703</v>
      </c>
      <c r="TLP24" s="1504">
        <v>26862</v>
      </c>
      <c r="TLQ24"/>
      <c r="TLR24" s="1503" t="s">
        <v>1502</v>
      </c>
      <c r="TLS24" s="1503" t="s">
        <v>1503</v>
      </c>
      <c r="TLT24" s="1503" t="s">
        <v>1267</v>
      </c>
      <c r="TLU24" s="1503" t="s">
        <v>2157</v>
      </c>
      <c r="TLV24" s="1503" t="s">
        <v>1280</v>
      </c>
      <c r="TLW24" s="1510">
        <v>41703</v>
      </c>
      <c r="TLX24" s="1504">
        <v>26862</v>
      </c>
      <c r="TLY24"/>
      <c r="TLZ24" s="1503" t="s">
        <v>1502</v>
      </c>
      <c r="TMA24" s="1503" t="s">
        <v>1503</v>
      </c>
      <c r="TMB24" s="1503" t="s">
        <v>1267</v>
      </c>
      <c r="TMC24" s="1503" t="s">
        <v>2157</v>
      </c>
      <c r="TMD24" s="1503" t="s">
        <v>1280</v>
      </c>
      <c r="TME24" s="1510">
        <v>41703</v>
      </c>
      <c r="TMF24" s="1504">
        <v>26862</v>
      </c>
      <c r="TMG24"/>
      <c r="TMH24" s="1503" t="s">
        <v>1502</v>
      </c>
      <c r="TMI24" s="1503" t="s">
        <v>1503</v>
      </c>
      <c r="TMJ24" s="1503" t="s">
        <v>1267</v>
      </c>
      <c r="TMK24" s="1503" t="s">
        <v>2157</v>
      </c>
      <c r="TML24" s="1503" t="s">
        <v>1280</v>
      </c>
      <c r="TMM24" s="1510">
        <v>41703</v>
      </c>
      <c r="TMN24" s="1504">
        <v>26862</v>
      </c>
      <c r="TMO24"/>
      <c r="TMP24" s="1503" t="s">
        <v>1502</v>
      </c>
      <c r="TMQ24" s="1503" t="s">
        <v>1503</v>
      </c>
      <c r="TMR24" s="1503" t="s">
        <v>1267</v>
      </c>
      <c r="TMS24" s="1503" t="s">
        <v>2157</v>
      </c>
      <c r="TMT24" s="1503" t="s">
        <v>1280</v>
      </c>
      <c r="TMU24" s="1510">
        <v>41703</v>
      </c>
      <c r="TMV24" s="1504">
        <v>26862</v>
      </c>
      <c r="TMW24"/>
      <c r="TMX24" s="1503" t="s">
        <v>1502</v>
      </c>
      <c r="TMY24" s="1503" t="s">
        <v>1503</v>
      </c>
      <c r="TMZ24" s="1503" t="s">
        <v>1267</v>
      </c>
      <c r="TNA24" s="1503" t="s">
        <v>2157</v>
      </c>
      <c r="TNB24" s="1503" t="s">
        <v>1280</v>
      </c>
      <c r="TNC24" s="1510">
        <v>41703</v>
      </c>
      <c r="TND24" s="1504">
        <v>26862</v>
      </c>
      <c r="TNE24"/>
      <c r="TNF24" s="1503" t="s">
        <v>1502</v>
      </c>
      <c r="TNG24" s="1503" t="s">
        <v>1503</v>
      </c>
      <c r="TNH24" s="1503" t="s">
        <v>1267</v>
      </c>
      <c r="TNI24" s="1503" t="s">
        <v>2157</v>
      </c>
      <c r="TNJ24" s="1503" t="s">
        <v>1280</v>
      </c>
      <c r="TNK24" s="1510">
        <v>41703</v>
      </c>
      <c r="TNL24" s="1504">
        <v>26862</v>
      </c>
      <c r="TNM24"/>
      <c r="TNN24" s="1503" t="s">
        <v>1502</v>
      </c>
      <c r="TNO24" s="1503" t="s">
        <v>1503</v>
      </c>
      <c r="TNP24" s="1503" t="s">
        <v>1267</v>
      </c>
      <c r="TNQ24" s="1503" t="s">
        <v>2157</v>
      </c>
      <c r="TNR24" s="1503" t="s">
        <v>1280</v>
      </c>
      <c r="TNS24" s="1510">
        <v>41703</v>
      </c>
      <c r="TNT24" s="1504">
        <v>26862</v>
      </c>
      <c r="TNU24"/>
      <c r="TNV24" s="1503" t="s">
        <v>1502</v>
      </c>
      <c r="TNW24" s="1503" t="s">
        <v>1503</v>
      </c>
      <c r="TNX24" s="1503" t="s">
        <v>1267</v>
      </c>
      <c r="TNY24" s="1503" t="s">
        <v>2157</v>
      </c>
      <c r="TNZ24" s="1503" t="s">
        <v>1280</v>
      </c>
      <c r="TOA24" s="1510">
        <v>41703</v>
      </c>
      <c r="TOB24" s="1504">
        <v>26862</v>
      </c>
      <c r="TOC24"/>
      <c r="TOD24" s="1503" t="s">
        <v>1502</v>
      </c>
      <c r="TOE24" s="1503" t="s">
        <v>1503</v>
      </c>
      <c r="TOF24" s="1503" t="s">
        <v>1267</v>
      </c>
      <c r="TOG24" s="1503" t="s">
        <v>2157</v>
      </c>
      <c r="TOH24" s="1503" t="s">
        <v>1280</v>
      </c>
      <c r="TOI24" s="1510">
        <v>41703</v>
      </c>
      <c r="TOJ24" s="1504">
        <v>26862</v>
      </c>
      <c r="TOK24"/>
      <c r="TOL24" s="1503" t="s">
        <v>1502</v>
      </c>
      <c r="TOM24" s="1503" t="s">
        <v>1503</v>
      </c>
      <c r="TON24" s="1503" t="s">
        <v>1267</v>
      </c>
      <c r="TOO24" s="1503" t="s">
        <v>2157</v>
      </c>
      <c r="TOP24" s="1503" t="s">
        <v>1280</v>
      </c>
      <c r="TOQ24" s="1510">
        <v>41703</v>
      </c>
      <c r="TOR24" s="1504">
        <v>26862</v>
      </c>
      <c r="TOS24"/>
      <c r="TOT24" s="1503" t="s">
        <v>1502</v>
      </c>
      <c r="TOU24" s="1503" t="s">
        <v>1503</v>
      </c>
      <c r="TOV24" s="1503" t="s">
        <v>1267</v>
      </c>
      <c r="TOW24" s="1503" t="s">
        <v>2157</v>
      </c>
      <c r="TOX24" s="1503" t="s">
        <v>1280</v>
      </c>
      <c r="TOY24" s="1510">
        <v>41703</v>
      </c>
      <c r="TOZ24" s="1504">
        <v>26862</v>
      </c>
      <c r="TPA24"/>
      <c r="TPB24" s="1503" t="s">
        <v>1502</v>
      </c>
      <c r="TPC24" s="1503" t="s">
        <v>1503</v>
      </c>
      <c r="TPD24" s="1503" t="s">
        <v>1267</v>
      </c>
      <c r="TPE24" s="1503" t="s">
        <v>2157</v>
      </c>
      <c r="TPF24" s="1503" t="s">
        <v>1280</v>
      </c>
      <c r="TPG24" s="1510">
        <v>41703</v>
      </c>
      <c r="TPH24" s="1504">
        <v>26862</v>
      </c>
      <c r="TPI24"/>
      <c r="TPJ24" s="1503" t="s">
        <v>1502</v>
      </c>
      <c r="TPK24" s="1503" t="s">
        <v>1503</v>
      </c>
      <c r="TPL24" s="1503" t="s">
        <v>1267</v>
      </c>
      <c r="TPM24" s="1503" t="s">
        <v>2157</v>
      </c>
      <c r="TPN24" s="1503" t="s">
        <v>1280</v>
      </c>
      <c r="TPO24" s="1510">
        <v>41703</v>
      </c>
      <c r="TPP24" s="1504">
        <v>26862</v>
      </c>
      <c r="TPQ24"/>
      <c r="TPR24" s="1503" t="s">
        <v>1502</v>
      </c>
      <c r="TPS24" s="1503" t="s">
        <v>1503</v>
      </c>
      <c r="TPT24" s="1503" t="s">
        <v>1267</v>
      </c>
      <c r="TPU24" s="1503" t="s">
        <v>2157</v>
      </c>
      <c r="TPV24" s="1503" t="s">
        <v>1280</v>
      </c>
      <c r="TPW24" s="1510">
        <v>41703</v>
      </c>
      <c r="TPX24" s="1504">
        <v>26862</v>
      </c>
      <c r="TPY24"/>
      <c r="TPZ24" s="1503" t="s">
        <v>1502</v>
      </c>
      <c r="TQA24" s="1503" t="s">
        <v>1503</v>
      </c>
      <c r="TQB24" s="1503" t="s">
        <v>1267</v>
      </c>
      <c r="TQC24" s="1503" t="s">
        <v>2157</v>
      </c>
      <c r="TQD24" s="1503" t="s">
        <v>1280</v>
      </c>
      <c r="TQE24" s="1510">
        <v>41703</v>
      </c>
      <c r="TQF24" s="1504">
        <v>26862</v>
      </c>
      <c r="TQG24"/>
      <c r="TQH24" s="1503" t="s">
        <v>1502</v>
      </c>
      <c r="TQI24" s="1503" t="s">
        <v>1503</v>
      </c>
      <c r="TQJ24" s="1503" t="s">
        <v>1267</v>
      </c>
      <c r="TQK24" s="1503" t="s">
        <v>2157</v>
      </c>
      <c r="TQL24" s="1503" t="s">
        <v>1280</v>
      </c>
      <c r="TQM24" s="1510">
        <v>41703</v>
      </c>
      <c r="TQN24" s="1504">
        <v>26862</v>
      </c>
      <c r="TQO24"/>
      <c r="TQP24" s="1503" t="s">
        <v>1502</v>
      </c>
      <c r="TQQ24" s="1503" t="s">
        <v>1503</v>
      </c>
      <c r="TQR24" s="1503" t="s">
        <v>1267</v>
      </c>
      <c r="TQS24" s="1503" t="s">
        <v>2157</v>
      </c>
      <c r="TQT24" s="1503" t="s">
        <v>1280</v>
      </c>
      <c r="TQU24" s="1510">
        <v>41703</v>
      </c>
      <c r="TQV24" s="1504">
        <v>26862</v>
      </c>
      <c r="TQW24"/>
      <c r="TQX24" s="1503" t="s">
        <v>1502</v>
      </c>
      <c r="TQY24" s="1503" t="s">
        <v>1503</v>
      </c>
      <c r="TQZ24" s="1503" t="s">
        <v>1267</v>
      </c>
      <c r="TRA24" s="1503" t="s">
        <v>2157</v>
      </c>
      <c r="TRB24" s="1503" t="s">
        <v>1280</v>
      </c>
      <c r="TRC24" s="1510">
        <v>41703</v>
      </c>
      <c r="TRD24" s="1504">
        <v>26862</v>
      </c>
      <c r="TRE24"/>
      <c r="TRF24" s="1503" t="s">
        <v>1502</v>
      </c>
      <c r="TRG24" s="1503" t="s">
        <v>1503</v>
      </c>
      <c r="TRH24" s="1503" t="s">
        <v>1267</v>
      </c>
      <c r="TRI24" s="1503" t="s">
        <v>2157</v>
      </c>
      <c r="TRJ24" s="1503" t="s">
        <v>1280</v>
      </c>
      <c r="TRK24" s="1510">
        <v>41703</v>
      </c>
      <c r="TRL24" s="1504">
        <v>26862</v>
      </c>
      <c r="TRM24"/>
      <c r="TRN24" s="1503" t="s">
        <v>1502</v>
      </c>
      <c r="TRO24" s="1503" t="s">
        <v>1503</v>
      </c>
      <c r="TRP24" s="1503" t="s">
        <v>1267</v>
      </c>
      <c r="TRQ24" s="1503" t="s">
        <v>2157</v>
      </c>
      <c r="TRR24" s="1503" t="s">
        <v>1280</v>
      </c>
      <c r="TRS24" s="1510">
        <v>41703</v>
      </c>
      <c r="TRT24" s="1504">
        <v>26862</v>
      </c>
      <c r="TRU24"/>
      <c r="TRV24" s="1503" t="s">
        <v>1502</v>
      </c>
      <c r="TRW24" s="1503" t="s">
        <v>1503</v>
      </c>
      <c r="TRX24" s="1503" t="s">
        <v>1267</v>
      </c>
      <c r="TRY24" s="1503" t="s">
        <v>2157</v>
      </c>
      <c r="TRZ24" s="1503" t="s">
        <v>1280</v>
      </c>
      <c r="TSA24" s="1510">
        <v>41703</v>
      </c>
      <c r="TSB24" s="1504">
        <v>26862</v>
      </c>
      <c r="TSC24"/>
      <c r="TSD24" s="1503" t="s">
        <v>1502</v>
      </c>
      <c r="TSE24" s="1503" t="s">
        <v>1503</v>
      </c>
      <c r="TSF24" s="1503" t="s">
        <v>1267</v>
      </c>
      <c r="TSG24" s="1503" t="s">
        <v>2157</v>
      </c>
      <c r="TSH24" s="1503" t="s">
        <v>1280</v>
      </c>
      <c r="TSI24" s="1510">
        <v>41703</v>
      </c>
      <c r="TSJ24" s="1504">
        <v>26862</v>
      </c>
      <c r="TSK24"/>
      <c r="TSL24" s="1503" t="s">
        <v>1502</v>
      </c>
      <c r="TSM24" s="1503" t="s">
        <v>1503</v>
      </c>
      <c r="TSN24" s="1503" t="s">
        <v>1267</v>
      </c>
      <c r="TSO24" s="1503" t="s">
        <v>2157</v>
      </c>
      <c r="TSP24" s="1503" t="s">
        <v>1280</v>
      </c>
      <c r="TSQ24" s="1510">
        <v>41703</v>
      </c>
      <c r="TSR24" s="1504">
        <v>26862</v>
      </c>
      <c r="TSS24"/>
      <c r="TST24" s="1503" t="s">
        <v>1502</v>
      </c>
      <c r="TSU24" s="1503" t="s">
        <v>1503</v>
      </c>
      <c r="TSV24" s="1503" t="s">
        <v>1267</v>
      </c>
      <c r="TSW24" s="1503" t="s">
        <v>2157</v>
      </c>
      <c r="TSX24" s="1503" t="s">
        <v>1280</v>
      </c>
      <c r="TSY24" s="1510">
        <v>41703</v>
      </c>
      <c r="TSZ24" s="1504">
        <v>26862</v>
      </c>
      <c r="TTA24"/>
      <c r="TTB24" s="1503" t="s">
        <v>1502</v>
      </c>
      <c r="TTC24" s="1503" t="s">
        <v>1503</v>
      </c>
      <c r="TTD24" s="1503" t="s">
        <v>1267</v>
      </c>
      <c r="TTE24" s="1503" t="s">
        <v>2157</v>
      </c>
      <c r="TTF24" s="1503" t="s">
        <v>1280</v>
      </c>
      <c r="TTG24" s="1510">
        <v>41703</v>
      </c>
      <c r="TTH24" s="1504">
        <v>26862</v>
      </c>
      <c r="TTI24"/>
      <c r="TTJ24" s="1503" t="s">
        <v>1502</v>
      </c>
      <c r="TTK24" s="1503" t="s">
        <v>1503</v>
      </c>
      <c r="TTL24" s="1503" t="s">
        <v>1267</v>
      </c>
      <c r="TTM24" s="1503" t="s">
        <v>2157</v>
      </c>
      <c r="TTN24" s="1503" t="s">
        <v>1280</v>
      </c>
      <c r="TTO24" s="1510">
        <v>41703</v>
      </c>
      <c r="TTP24" s="1504">
        <v>26862</v>
      </c>
      <c r="TTQ24"/>
      <c r="TTR24" s="1503" t="s">
        <v>1502</v>
      </c>
      <c r="TTS24" s="1503" t="s">
        <v>1503</v>
      </c>
      <c r="TTT24" s="1503" t="s">
        <v>1267</v>
      </c>
      <c r="TTU24" s="1503" t="s">
        <v>2157</v>
      </c>
      <c r="TTV24" s="1503" t="s">
        <v>1280</v>
      </c>
      <c r="TTW24" s="1510">
        <v>41703</v>
      </c>
      <c r="TTX24" s="1504">
        <v>26862</v>
      </c>
      <c r="TTY24"/>
      <c r="TTZ24" s="1503" t="s">
        <v>1502</v>
      </c>
      <c r="TUA24" s="1503" t="s">
        <v>1503</v>
      </c>
      <c r="TUB24" s="1503" t="s">
        <v>1267</v>
      </c>
      <c r="TUC24" s="1503" t="s">
        <v>2157</v>
      </c>
      <c r="TUD24" s="1503" t="s">
        <v>1280</v>
      </c>
      <c r="TUE24" s="1510">
        <v>41703</v>
      </c>
      <c r="TUF24" s="1504">
        <v>26862</v>
      </c>
      <c r="TUG24"/>
      <c r="TUH24" s="1503" t="s">
        <v>1502</v>
      </c>
      <c r="TUI24" s="1503" t="s">
        <v>1503</v>
      </c>
      <c r="TUJ24" s="1503" t="s">
        <v>1267</v>
      </c>
      <c r="TUK24" s="1503" t="s">
        <v>2157</v>
      </c>
      <c r="TUL24" s="1503" t="s">
        <v>1280</v>
      </c>
      <c r="TUM24" s="1510">
        <v>41703</v>
      </c>
      <c r="TUN24" s="1504">
        <v>26862</v>
      </c>
      <c r="TUO24"/>
      <c r="TUP24" s="1503" t="s">
        <v>1502</v>
      </c>
      <c r="TUQ24" s="1503" t="s">
        <v>1503</v>
      </c>
      <c r="TUR24" s="1503" t="s">
        <v>1267</v>
      </c>
      <c r="TUS24" s="1503" t="s">
        <v>2157</v>
      </c>
      <c r="TUT24" s="1503" t="s">
        <v>1280</v>
      </c>
      <c r="TUU24" s="1510">
        <v>41703</v>
      </c>
      <c r="TUV24" s="1504">
        <v>26862</v>
      </c>
      <c r="TUW24"/>
      <c r="TUX24" s="1503" t="s">
        <v>1502</v>
      </c>
      <c r="TUY24" s="1503" t="s">
        <v>1503</v>
      </c>
      <c r="TUZ24" s="1503" t="s">
        <v>1267</v>
      </c>
      <c r="TVA24" s="1503" t="s">
        <v>2157</v>
      </c>
      <c r="TVB24" s="1503" t="s">
        <v>1280</v>
      </c>
      <c r="TVC24" s="1510">
        <v>41703</v>
      </c>
      <c r="TVD24" s="1504">
        <v>26862</v>
      </c>
      <c r="TVE24"/>
      <c r="TVF24" s="1503" t="s">
        <v>1502</v>
      </c>
      <c r="TVG24" s="1503" t="s">
        <v>1503</v>
      </c>
      <c r="TVH24" s="1503" t="s">
        <v>1267</v>
      </c>
      <c r="TVI24" s="1503" t="s">
        <v>2157</v>
      </c>
      <c r="TVJ24" s="1503" t="s">
        <v>1280</v>
      </c>
      <c r="TVK24" s="1510">
        <v>41703</v>
      </c>
      <c r="TVL24" s="1504">
        <v>26862</v>
      </c>
      <c r="TVM24"/>
      <c r="TVN24" s="1503" t="s">
        <v>1502</v>
      </c>
      <c r="TVO24" s="1503" t="s">
        <v>1503</v>
      </c>
      <c r="TVP24" s="1503" t="s">
        <v>1267</v>
      </c>
      <c r="TVQ24" s="1503" t="s">
        <v>2157</v>
      </c>
      <c r="TVR24" s="1503" t="s">
        <v>1280</v>
      </c>
      <c r="TVS24" s="1510">
        <v>41703</v>
      </c>
      <c r="TVT24" s="1504">
        <v>26862</v>
      </c>
      <c r="TVU24"/>
      <c r="TVV24" s="1503" t="s">
        <v>1502</v>
      </c>
      <c r="TVW24" s="1503" t="s">
        <v>1503</v>
      </c>
      <c r="TVX24" s="1503" t="s">
        <v>1267</v>
      </c>
      <c r="TVY24" s="1503" t="s">
        <v>2157</v>
      </c>
      <c r="TVZ24" s="1503" t="s">
        <v>1280</v>
      </c>
      <c r="TWA24" s="1510">
        <v>41703</v>
      </c>
      <c r="TWB24" s="1504">
        <v>26862</v>
      </c>
      <c r="TWC24"/>
      <c r="TWD24" s="1503" t="s">
        <v>1502</v>
      </c>
      <c r="TWE24" s="1503" t="s">
        <v>1503</v>
      </c>
      <c r="TWF24" s="1503" t="s">
        <v>1267</v>
      </c>
      <c r="TWG24" s="1503" t="s">
        <v>2157</v>
      </c>
      <c r="TWH24" s="1503" t="s">
        <v>1280</v>
      </c>
      <c r="TWI24" s="1510">
        <v>41703</v>
      </c>
      <c r="TWJ24" s="1504">
        <v>26862</v>
      </c>
      <c r="TWK24"/>
      <c r="TWL24" s="1503" t="s">
        <v>1502</v>
      </c>
      <c r="TWM24" s="1503" t="s">
        <v>1503</v>
      </c>
      <c r="TWN24" s="1503" t="s">
        <v>1267</v>
      </c>
      <c r="TWO24" s="1503" t="s">
        <v>2157</v>
      </c>
      <c r="TWP24" s="1503" t="s">
        <v>1280</v>
      </c>
      <c r="TWQ24" s="1510">
        <v>41703</v>
      </c>
      <c r="TWR24" s="1504">
        <v>26862</v>
      </c>
      <c r="TWS24"/>
      <c r="TWT24" s="1503" t="s">
        <v>1502</v>
      </c>
      <c r="TWU24" s="1503" t="s">
        <v>1503</v>
      </c>
      <c r="TWV24" s="1503" t="s">
        <v>1267</v>
      </c>
      <c r="TWW24" s="1503" t="s">
        <v>2157</v>
      </c>
      <c r="TWX24" s="1503" t="s">
        <v>1280</v>
      </c>
      <c r="TWY24" s="1510">
        <v>41703</v>
      </c>
      <c r="TWZ24" s="1504">
        <v>26862</v>
      </c>
      <c r="TXA24"/>
      <c r="TXB24" s="1503" t="s">
        <v>1502</v>
      </c>
      <c r="TXC24" s="1503" t="s">
        <v>1503</v>
      </c>
      <c r="TXD24" s="1503" t="s">
        <v>1267</v>
      </c>
      <c r="TXE24" s="1503" t="s">
        <v>2157</v>
      </c>
      <c r="TXF24" s="1503" t="s">
        <v>1280</v>
      </c>
      <c r="TXG24" s="1510">
        <v>41703</v>
      </c>
      <c r="TXH24" s="1504">
        <v>26862</v>
      </c>
      <c r="TXI24"/>
      <c r="TXJ24" s="1503" t="s">
        <v>1502</v>
      </c>
      <c r="TXK24" s="1503" t="s">
        <v>1503</v>
      </c>
      <c r="TXL24" s="1503" t="s">
        <v>1267</v>
      </c>
      <c r="TXM24" s="1503" t="s">
        <v>2157</v>
      </c>
      <c r="TXN24" s="1503" t="s">
        <v>1280</v>
      </c>
      <c r="TXO24" s="1510">
        <v>41703</v>
      </c>
      <c r="TXP24" s="1504">
        <v>26862</v>
      </c>
      <c r="TXQ24"/>
      <c r="TXR24" s="1503" t="s">
        <v>1502</v>
      </c>
      <c r="TXS24" s="1503" t="s">
        <v>1503</v>
      </c>
      <c r="TXT24" s="1503" t="s">
        <v>1267</v>
      </c>
      <c r="TXU24" s="1503" t="s">
        <v>2157</v>
      </c>
      <c r="TXV24" s="1503" t="s">
        <v>1280</v>
      </c>
      <c r="TXW24" s="1510">
        <v>41703</v>
      </c>
      <c r="TXX24" s="1504">
        <v>26862</v>
      </c>
      <c r="TXY24"/>
      <c r="TXZ24" s="1503" t="s">
        <v>1502</v>
      </c>
      <c r="TYA24" s="1503" t="s">
        <v>1503</v>
      </c>
      <c r="TYB24" s="1503" t="s">
        <v>1267</v>
      </c>
      <c r="TYC24" s="1503" t="s">
        <v>2157</v>
      </c>
      <c r="TYD24" s="1503" t="s">
        <v>1280</v>
      </c>
      <c r="TYE24" s="1510">
        <v>41703</v>
      </c>
      <c r="TYF24" s="1504">
        <v>26862</v>
      </c>
      <c r="TYG24"/>
      <c r="TYH24" s="1503" t="s">
        <v>1502</v>
      </c>
      <c r="TYI24" s="1503" t="s">
        <v>1503</v>
      </c>
      <c r="TYJ24" s="1503" t="s">
        <v>1267</v>
      </c>
      <c r="TYK24" s="1503" t="s">
        <v>2157</v>
      </c>
      <c r="TYL24" s="1503" t="s">
        <v>1280</v>
      </c>
      <c r="TYM24" s="1510">
        <v>41703</v>
      </c>
      <c r="TYN24" s="1504">
        <v>26862</v>
      </c>
      <c r="TYO24"/>
      <c r="TYP24" s="1503" t="s">
        <v>1502</v>
      </c>
      <c r="TYQ24" s="1503" t="s">
        <v>1503</v>
      </c>
      <c r="TYR24" s="1503" t="s">
        <v>1267</v>
      </c>
      <c r="TYS24" s="1503" t="s">
        <v>2157</v>
      </c>
      <c r="TYT24" s="1503" t="s">
        <v>1280</v>
      </c>
      <c r="TYU24" s="1510">
        <v>41703</v>
      </c>
      <c r="TYV24" s="1504">
        <v>26862</v>
      </c>
      <c r="TYW24"/>
      <c r="TYX24" s="1503" t="s">
        <v>1502</v>
      </c>
      <c r="TYY24" s="1503" t="s">
        <v>1503</v>
      </c>
      <c r="TYZ24" s="1503" t="s">
        <v>1267</v>
      </c>
      <c r="TZA24" s="1503" t="s">
        <v>2157</v>
      </c>
      <c r="TZB24" s="1503" t="s">
        <v>1280</v>
      </c>
      <c r="TZC24" s="1510">
        <v>41703</v>
      </c>
      <c r="TZD24" s="1504">
        <v>26862</v>
      </c>
      <c r="TZE24"/>
      <c r="TZF24" s="1503" t="s">
        <v>1502</v>
      </c>
      <c r="TZG24" s="1503" t="s">
        <v>1503</v>
      </c>
      <c r="TZH24" s="1503" t="s">
        <v>1267</v>
      </c>
      <c r="TZI24" s="1503" t="s">
        <v>2157</v>
      </c>
      <c r="TZJ24" s="1503" t="s">
        <v>1280</v>
      </c>
      <c r="TZK24" s="1510">
        <v>41703</v>
      </c>
      <c r="TZL24" s="1504">
        <v>26862</v>
      </c>
      <c r="TZM24"/>
      <c r="TZN24" s="1503" t="s">
        <v>1502</v>
      </c>
      <c r="TZO24" s="1503" t="s">
        <v>1503</v>
      </c>
      <c r="TZP24" s="1503" t="s">
        <v>1267</v>
      </c>
      <c r="TZQ24" s="1503" t="s">
        <v>2157</v>
      </c>
      <c r="TZR24" s="1503" t="s">
        <v>1280</v>
      </c>
      <c r="TZS24" s="1510">
        <v>41703</v>
      </c>
      <c r="TZT24" s="1504">
        <v>26862</v>
      </c>
      <c r="TZU24"/>
      <c r="TZV24" s="1503" t="s">
        <v>1502</v>
      </c>
      <c r="TZW24" s="1503" t="s">
        <v>1503</v>
      </c>
      <c r="TZX24" s="1503" t="s">
        <v>1267</v>
      </c>
      <c r="TZY24" s="1503" t="s">
        <v>2157</v>
      </c>
      <c r="TZZ24" s="1503" t="s">
        <v>1280</v>
      </c>
      <c r="UAA24" s="1510">
        <v>41703</v>
      </c>
      <c r="UAB24" s="1504">
        <v>26862</v>
      </c>
      <c r="UAC24"/>
      <c r="UAD24" s="1503" t="s">
        <v>1502</v>
      </c>
      <c r="UAE24" s="1503" t="s">
        <v>1503</v>
      </c>
      <c r="UAF24" s="1503" t="s">
        <v>1267</v>
      </c>
      <c r="UAG24" s="1503" t="s">
        <v>2157</v>
      </c>
      <c r="UAH24" s="1503" t="s">
        <v>1280</v>
      </c>
      <c r="UAI24" s="1510">
        <v>41703</v>
      </c>
      <c r="UAJ24" s="1504">
        <v>26862</v>
      </c>
      <c r="UAK24"/>
      <c r="UAL24" s="1503" t="s">
        <v>1502</v>
      </c>
      <c r="UAM24" s="1503" t="s">
        <v>1503</v>
      </c>
      <c r="UAN24" s="1503" t="s">
        <v>1267</v>
      </c>
      <c r="UAO24" s="1503" t="s">
        <v>2157</v>
      </c>
      <c r="UAP24" s="1503" t="s">
        <v>1280</v>
      </c>
      <c r="UAQ24" s="1510">
        <v>41703</v>
      </c>
      <c r="UAR24" s="1504">
        <v>26862</v>
      </c>
      <c r="UAS24"/>
      <c r="UAT24" s="1503" t="s">
        <v>1502</v>
      </c>
      <c r="UAU24" s="1503" t="s">
        <v>1503</v>
      </c>
      <c r="UAV24" s="1503" t="s">
        <v>1267</v>
      </c>
      <c r="UAW24" s="1503" t="s">
        <v>2157</v>
      </c>
      <c r="UAX24" s="1503" t="s">
        <v>1280</v>
      </c>
      <c r="UAY24" s="1510">
        <v>41703</v>
      </c>
      <c r="UAZ24" s="1504">
        <v>26862</v>
      </c>
      <c r="UBA24"/>
      <c r="UBB24" s="1503" t="s">
        <v>1502</v>
      </c>
      <c r="UBC24" s="1503" t="s">
        <v>1503</v>
      </c>
      <c r="UBD24" s="1503" t="s">
        <v>1267</v>
      </c>
      <c r="UBE24" s="1503" t="s">
        <v>2157</v>
      </c>
      <c r="UBF24" s="1503" t="s">
        <v>1280</v>
      </c>
      <c r="UBG24" s="1510">
        <v>41703</v>
      </c>
      <c r="UBH24" s="1504">
        <v>26862</v>
      </c>
      <c r="UBI24"/>
      <c r="UBJ24" s="1503" t="s">
        <v>1502</v>
      </c>
      <c r="UBK24" s="1503" t="s">
        <v>1503</v>
      </c>
      <c r="UBL24" s="1503" t="s">
        <v>1267</v>
      </c>
      <c r="UBM24" s="1503" t="s">
        <v>2157</v>
      </c>
      <c r="UBN24" s="1503" t="s">
        <v>1280</v>
      </c>
      <c r="UBO24" s="1510">
        <v>41703</v>
      </c>
      <c r="UBP24" s="1504">
        <v>26862</v>
      </c>
      <c r="UBQ24"/>
      <c r="UBR24" s="1503" t="s">
        <v>1502</v>
      </c>
      <c r="UBS24" s="1503" t="s">
        <v>1503</v>
      </c>
      <c r="UBT24" s="1503" t="s">
        <v>1267</v>
      </c>
      <c r="UBU24" s="1503" t="s">
        <v>2157</v>
      </c>
      <c r="UBV24" s="1503" t="s">
        <v>1280</v>
      </c>
      <c r="UBW24" s="1510">
        <v>41703</v>
      </c>
      <c r="UBX24" s="1504">
        <v>26862</v>
      </c>
      <c r="UBY24"/>
      <c r="UBZ24" s="1503" t="s">
        <v>1502</v>
      </c>
      <c r="UCA24" s="1503" t="s">
        <v>1503</v>
      </c>
      <c r="UCB24" s="1503" t="s">
        <v>1267</v>
      </c>
      <c r="UCC24" s="1503" t="s">
        <v>2157</v>
      </c>
      <c r="UCD24" s="1503" t="s">
        <v>1280</v>
      </c>
      <c r="UCE24" s="1510">
        <v>41703</v>
      </c>
      <c r="UCF24" s="1504">
        <v>26862</v>
      </c>
      <c r="UCG24"/>
      <c r="UCH24" s="1503" t="s">
        <v>1502</v>
      </c>
      <c r="UCI24" s="1503" t="s">
        <v>1503</v>
      </c>
      <c r="UCJ24" s="1503" t="s">
        <v>1267</v>
      </c>
      <c r="UCK24" s="1503" t="s">
        <v>2157</v>
      </c>
      <c r="UCL24" s="1503" t="s">
        <v>1280</v>
      </c>
      <c r="UCM24" s="1510">
        <v>41703</v>
      </c>
      <c r="UCN24" s="1504">
        <v>26862</v>
      </c>
      <c r="UCO24"/>
      <c r="UCP24" s="1503" t="s">
        <v>1502</v>
      </c>
      <c r="UCQ24" s="1503" t="s">
        <v>1503</v>
      </c>
      <c r="UCR24" s="1503" t="s">
        <v>1267</v>
      </c>
      <c r="UCS24" s="1503" t="s">
        <v>2157</v>
      </c>
      <c r="UCT24" s="1503" t="s">
        <v>1280</v>
      </c>
      <c r="UCU24" s="1510">
        <v>41703</v>
      </c>
      <c r="UCV24" s="1504">
        <v>26862</v>
      </c>
      <c r="UCW24"/>
      <c r="UCX24" s="1503" t="s">
        <v>1502</v>
      </c>
      <c r="UCY24" s="1503" t="s">
        <v>1503</v>
      </c>
      <c r="UCZ24" s="1503" t="s">
        <v>1267</v>
      </c>
      <c r="UDA24" s="1503" t="s">
        <v>2157</v>
      </c>
      <c r="UDB24" s="1503" t="s">
        <v>1280</v>
      </c>
      <c r="UDC24" s="1510">
        <v>41703</v>
      </c>
      <c r="UDD24" s="1504">
        <v>26862</v>
      </c>
      <c r="UDE24"/>
      <c r="UDF24" s="1503" t="s">
        <v>1502</v>
      </c>
      <c r="UDG24" s="1503" t="s">
        <v>1503</v>
      </c>
      <c r="UDH24" s="1503" t="s">
        <v>1267</v>
      </c>
      <c r="UDI24" s="1503" t="s">
        <v>2157</v>
      </c>
      <c r="UDJ24" s="1503" t="s">
        <v>1280</v>
      </c>
      <c r="UDK24" s="1510">
        <v>41703</v>
      </c>
      <c r="UDL24" s="1504">
        <v>26862</v>
      </c>
      <c r="UDM24"/>
      <c r="UDN24" s="1503" t="s">
        <v>1502</v>
      </c>
      <c r="UDO24" s="1503" t="s">
        <v>1503</v>
      </c>
      <c r="UDP24" s="1503" t="s">
        <v>1267</v>
      </c>
      <c r="UDQ24" s="1503" t="s">
        <v>2157</v>
      </c>
      <c r="UDR24" s="1503" t="s">
        <v>1280</v>
      </c>
      <c r="UDS24" s="1510">
        <v>41703</v>
      </c>
      <c r="UDT24" s="1504">
        <v>26862</v>
      </c>
      <c r="UDU24"/>
      <c r="UDV24" s="1503" t="s">
        <v>1502</v>
      </c>
      <c r="UDW24" s="1503" t="s">
        <v>1503</v>
      </c>
      <c r="UDX24" s="1503" t="s">
        <v>1267</v>
      </c>
      <c r="UDY24" s="1503" t="s">
        <v>2157</v>
      </c>
      <c r="UDZ24" s="1503" t="s">
        <v>1280</v>
      </c>
      <c r="UEA24" s="1510">
        <v>41703</v>
      </c>
      <c r="UEB24" s="1504">
        <v>26862</v>
      </c>
      <c r="UEC24"/>
      <c r="UED24" s="1503" t="s">
        <v>1502</v>
      </c>
      <c r="UEE24" s="1503" t="s">
        <v>1503</v>
      </c>
      <c r="UEF24" s="1503" t="s">
        <v>1267</v>
      </c>
      <c r="UEG24" s="1503" t="s">
        <v>2157</v>
      </c>
      <c r="UEH24" s="1503" t="s">
        <v>1280</v>
      </c>
      <c r="UEI24" s="1510">
        <v>41703</v>
      </c>
      <c r="UEJ24" s="1504">
        <v>26862</v>
      </c>
      <c r="UEK24"/>
      <c r="UEL24" s="1503" t="s">
        <v>1502</v>
      </c>
      <c r="UEM24" s="1503" t="s">
        <v>1503</v>
      </c>
      <c r="UEN24" s="1503" t="s">
        <v>1267</v>
      </c>
      <c r="UEO24" s="1503" t="s">
        <v>2157</v>
      </c>
      <c r="UEP24" s="1503" t="s">
        <v>1280</v>
      </c>
      <c r="UEQ24" s="1510">
        <v>41703</v>
      </c>
      <c r="UER24" s="1504">
        <v>26862</v>
      </c>
      <c r="UES24"/>
      <c r="UET24" s="1503" t="s">
        <v>1502</v>
      </c>
      <c r="UEU24" s="1503" t="s">
        <v>1503</v>
      </c>
      <c r="UEV24" s="1503" t="s">
        <v>1267</v>
      </c>
      <c r="UEW24" s="1503" t="s">
        <v>2157</v>
      </c>
      <c r="UEX24" s="1503" t="s">
        <v>1280</v>
      </c>
      <c r="UEY24" s="1510">
        <v>41703</v>
      </c>
      <c r="UEZ24" s="1504">
        <v>26862</v>
      </c>
      <c r="UFA24"/>
      <c r="UFB24" s="1503" t="s">
        <v>1502</v>
      </c>
      <c r="UFC24" s="1503" t="s">
        <v>1503</v>
      </c>
      <c r="UFD24" s="1503" t="s">
        <v>1267</v>
      </c>
      <c r="UFE24" s="1503" t="s">
        <v>2157</v>
      </c>
      <c r="UFF24" s="1503" t="s">
        <v>1280</v>
      </c>
      <c r="UFG24" s="1510">
        <v>41703</v>
      </c>
      <c r="UFH24" s="1504">
        <v>26862</v>
      </c>
      <c r="UFI24"/>
      <c r="UFJ24" s="1503" t="s">
        <v>1502</v>
      </c>
      <c r="UFK24" s="1503" t="s">
        <v>1503</v>
      </c>
      <c r="UFL24" s="1503" t="s">
        <v>1267</v>
      </c>
      <c r="UFM24" s="1503" t="s">
        <v>2157</v>
      </c>
      <c r="UFN24" s="1503" t="s">
        <v>1280</v>
      </c>
      <c r="UFO24" s="1510">
        <v>41703</v>
      </c>
      <c r="UFP24" s="1504">
        <v>26862</v>
      </c>
      <c r="UFQ24"/>
      <c r="UFR24" s="1503" t="s">
        <v>1502</v>
      </c>
      <c r="UFS24" s="1503" t="s">
        <v>1503</v>
      </c>
      <c r="UFT24" s="1503" t="s">
        <v>1267</v>
      </c>
      <c r="UFU24" s="1503" t="s">
        <v>2157</v>
      </c>
      <c r="UFV24" s="1503" t="s">
        <v>1280</v>
      </c>
      <c r="UFW24" s="1510">
        <v>41703</v>
      </c>
      <c r="UFX24" s="1504">
        <v>26862</v>
      </c>
      <c r="UFY24"/>
      <c r="UFZ24" s="1503" t="s">
        <v>1502</v>
      </c>
      <c r="UGA24" s="1503" t="s">
        <v>1503</v>
      </c>
      <c r="UGB24" s="1503" t="s">
        <v>1267</v>
      </c>
      <c r="UGC24" s="1503" t="s">
        <v>2157</v>
      </c>
      <c r="UGD24" s="1503" t="s">
        <v>1280</v>
      </c>
      <c r="UGE24" s="1510">
        <v>41703</v>
      </c>
      <c r="UGF24" s="1504">
        <v>26862</v>
      </c>
      <c r="UGG24"/>
      <c r="UGH24" s="1503" t="s">
        <v>1502</v>
      </c>
      <c r="UGI24" s="1503" t="s">
        <v>1503</v>
      </c>
      <c r="UGJ24" s="1503" t="s">
        <v>1267</v>
      </c>
      <c r="UGK24" s="1503" t="s">
        <v>2157</v>
      </c>
      <c r="UGL24" s="1503" t="s">
        <v>1280</v>
      </c>
      <c r="UGM24" s="1510">
        <v>41703</v>
      </c>
      <c r="UGN24" s="1504">
        <v>26862</v>
      </c>
      <c r="UGO24"/>
      <c r="UGP24" s="1503" t="s">
        <v>1502</v>
      </c>
      <c r="UGQ24" s="1503" t="s">
        <v>1503</v>
      </c>
      <c r="UGR24" s="1503" t="s">
        <v>1267</v>
      </c>
      <c r="UGS24" s="1503" t="s">
        <v>2157</v>
      </c>
      <c r="UGT24" s="1503" t="s">
        <v>1280</v>
      </c>
      <c r="UGU24" s="1510">
        <v>41703</v>
      </c>
      <c r="UGV24" s="1504">
        <v>26862</v>
      </c>
      <c r="UGW24"/>
      <c r="UGX24" s="1503" t="s">
        <v>1502</v>
      </c>
      <c r="UGY24" s="1503" t="s">
        <v>1503</v>
      </c>
      <c r="UGZ24" s="1503" t="s">
        <v>1267</v>
      </c>
      <c r="UHA24" s="1503" t="s">
        <v>2157</v>
      </c>
      <c r="UHB24" s="1503" t="s">
        <v>1280</v>
      </c>
      <c r="UHC24" s="1510">
        <v>41703</v>
      </c>
      <c r="UHD24" s="1504">
        <v>26862</v>
      </c>
      <c r="UHE24"/>
      <c r="UHF24" s="1503" t="s">
        <v>1502</v>
      </c>
      <c r="UHG24" s="1503" t="s">
        <v>1503</v>
      </c>
      <c r="UHH24" s="1503" t="s">
        <v>1267</v>
      </c>
      <c r="UHI24" s="1503" t="s">
        <v>2157</v>
      </c>
      <c r="UHJ24" s="1503" t="s">
        <v>1280</v>
      </c>
      <c r="UHK24" s="1510">
        <v>41703</v>
      </c>
      <c r="UHL24" s="1504">
        <v>26862</v>
      </c>
      <c r="UHM24"/>
      <c r="UHN24" s="1503" t="s">
        <v>1502</v>
      </c>
      <c r="UHO24" s="1503" t="s">
        <v>1503</v>
      </c>
      <c r="UHP24" s="1503" t="s">
        <v>1267</v>
      </c>
      <c r="UHQ24" s="1503" t="s">
        <v>2157</v>
      </c>
      <c r="UHR24" s="1503" t="s">
        <v>1280</v>
      </c>
      <c r="UHS24" s="1510">
        <v>41703</v>
      </c>
      <c r="UHT24" s="1504">
        <v>26862</v>
      </c>
      <c r="UHU24"/>
      <c r="UHV24" s="1503" t="s">
        <v>1502</v>
      </c>
      <c r="UHW24" s="1503" t="s">
        <v>1503</v>
      </c>
      <c r="UHX24" s="1503" t="s">
        <v>1267</v>
      </c>
      <c r="UHY24" s="1503" t="s">
        <v>2157</v>
      </c>
      <c r="UHZ24" s="1503" t="s">
        <v>1280</v>
      </c>
      <c r="UIA24" s="1510">
        <v>41703</v>
      </c>
      <c r="UIB24" s="1504">
        <v>26862</v>
      </c>
      <c r="UIC24"/>
      <c r="UID24" s="1503" t="s">
        <v>1502</v>
      </c>
      <c r="UIE24" s="1503" t="s">
        <v>1503</v>
      </c>
      <c r="UIF24" s="1503" t="s">
        <v>1267</v>
      </c>
      <c r="UIG24" s="1503" t="s">
        <v>2157</v>
      </c>
      <c r="UIH24" s="1503" t="s">
        <v>1280</v>
      </c>
      <c r="UII24" s="1510">
        <v>41703</v>
      </c>
      <c r="UIJ24" s="1504">
        <v>26862</v>
      </c>
      <c r="UIK24"/>
      <c r="UIL24" s="1503" t="s">
        <v>1502</v>
      </c>
      <c r="UIM24" s="1503" t="s">
        <v>1503</v>
      </c>
      <c r="UIN24" s="1503" t="s">
        <v>1267</v>
      </c>
      <c r="UIO24" s="1503" t="s">
        <v>2157</v>
      </c>
      <c r="UIP24" s="1503" t="s">
        <v>1280</v>
      </c>
      <c r="UIQ24" s="1510">
        <v>41703</v>
      </c>
      <c r="UIR24" s="1504">
        <v>26862</v>
      </c>
      <c r="UIS24"/>
      <c r="UIT24" s="1503" t="s">
        <v>1502</v>
      </c>
      <c r="UIU24" s="1503" t="s">
        <v>1503</v>
      </c>
      <c r="UIV24" s="1503" t="s">
        <v>1267</v>
      </c>
      <c r="UIW24" s="1503" t="s">
        <v>2157</v>
      </c>
      <c r="UIX24" s="1503" t="s">
        <v>1280</v>
      </c>
      <c r="UIY24" s="1510">
        <v>41703</v>
      </c>
      <c r="UIZ24" s="1504">
        <v>26862</v>
      </c>
      <c r="UJA24"/>
      <c r="UJB24" s="1503" t="s">
        <v>1502</v>
      </c>
      <c r="UJC24" s="1503" t="s">
        <v>1503</v>
      </c>
      <c r="UJD24" s="1503" t="s">
        <v>1267</v>
      </c>
      <c r="UJE24" s="1503" t="s">
        <v>2157</v>
      </c>
      <c r="UJF24" s="1503" t="s">
        <v>1280</v>
      </c>
      <c r="UJG24" s="1510">
        <v>41703</v>
      </c>
      <c r="UJH24" s="1504">
        <v>26862</v>
      </c>
      <c r="UJI24"/>
      <c r="UJJ24" s="1503" t="s">
        <v>1502</v>
      </c>
      <c r="UJK24" s="1503" t="s">
        <v>1503</v>
      </c>
      <c r="UJL24" s="1503" t="s">
        <v>1267</v>
      </c>
      <c r="UJM24" s="1503" t="s">
        <v>2157</v>
      </c>
      <c r="UJN24" s="1503" t="s">
        <v>1280</v>
      </c>
      <c r="UJO24" s="1510">
        <v>41703</v>
      </c>
      <c r="UJP24" s="1504">
        <v>26862</v>
      </c>
      <c r="UJQ24"/>
      <c r="UJR24" s="1503" t="s">
        <v>1502</v>
      </c>
      <c r="UJS24" s="1503" t="s">
        <v>1503</v>
      </c>
      <c r="UJT24" s="1503" t="s">
        <v>1267</v>
      </c>
      <c r="UJU24" s="1503" t="s">
        <v>2157</v>
      </c>
      <c r="UJV24" s="1503" t="s">
        <v>1280</v>
      </c>
      <c r="UJW24" s="1510">
        <v>41703</v>
      </c>
      <c r="UJX24" s="1504">
        <v>26862</v>
      </c>
      <c r="UJY24"/>
      <c r="UJZ24" s="1503" t="s">
        <v>1502</v>
      </c>
      <c r="UKA24" s="1503" t="s">
        <v>1503</v>
      </c>
      <c r="UKB24" s="1503" t="s">
        <v>1267</v>
      </c>
      <c r="UKC24" s="1503" t="s">
        <v>2157</v>
      </c>
      <c r="UKD24" s="1503" t="s">
        <v>1280</v>
      </c>
      <c r="UKE24" s="1510">
        <v>41703</v>
      </c>
      <c r="UKF24" s="1504">
        <v>26862</v>
      </c>
      <c r="UKG24"/>
      <c r="UKH24" s="1503" t="s">
        <v>1502</v>
      </c>
      <c r="UKI24" s="1503" t="s">
        <v>1503</v>
      </c>
      <c r="UKJ24" s="1503" t="s">
        <v>1267</v>
      </c>
      <c r="UKK24" s="1503" t="s">
        <v>2157</v>
      </c>
      <c r="UKL24" s="1503" t="s">
        <v>1280</v>
      </c>
      <c r="UKM24" s="1510">
        <v>41703</v>
      </c>
      <c r="UKN24" s="1504">
        <v>26862</v>
      </c>
      <c r="UKO24"/>
      <c r="UKP24" s="1503" t="s">
        <v>1502</v>
      </c>
      <c r="UKQ24" s="1503" t="s">
        <v>1503</v>
      </c>
      <c r="UKR24" s="1503" t="s">
        <v>1267</v>
      </c>
      <c r="UKS24" s="1503" t="s">
        <v>2157</v>
      </c>
      <c r="UKT24" s="1503" t="s">
        <v>1280</v>
      </c>
      <c r="UKU24" s="1510">
        <v>41703</v>
      </c>
      <c r="UKV24" s="1504">
        <v>26862</v>
      </c>
      <c r="UKW24"/>
      <c r="UKX24" s="1503" t="s">
        <v>1502</v>
      </c>
      <c r="UKY24" s="1503" t="s">
        <v>1503</v>
      </c>
      <c r="UKZ24" s="1503" t="s">
        <v>1267</v>
      </c>
      <c r="ULA24" s="1503" t="s">
        <v>2157</v>
      </c>
      <c r="ULB24" s="1503" t="s">
        <v>1280</v>
      </c>
      <c r="ULC24" s="1510">
        <v>41703</v>
      </c>
      <c r="ULD24" s="1504">
        <v>26862</v>
      </c>
      <c r="ULE24"/>
      <c r="ULF24" s="1503" t="s">
        <v>1502</v>
      </c>
      <c r="ULG24" s="1503" t="s">
        <v>1503</v>
      </c>
      <c r="ULH24" s="1503" t="s">
        <v>1267</v>
      </c>
      <c r="ULI24" s="1503" t="s">
        <v>2157</v>
      </c>
      <c r="ULJ24" s="1503" t="s">
        <v>1280</v>
      </c>
      <c r="ULK24" s="1510">
        <v>41703</v>
      </c>
      <c r="ULL24" s="1504">
        <v>26862</v>
      </c>
      <c r="ULM24"/>
      <c r="ULN24" s="1503" t="s">
        <v>1502</v>
      </c>
      <c r="ULO24" s="1503" t="s">
        <v>1503</v>
      </c>
      <c r="ULP24" s="1503" t="s">
        <v>1267</v>
      </c>
      <c r="ULQ24" s="1503" t="s">
        <v>2157</v>
      </c>
      <c r="ULR24" s="1503" t="s">
        <v>1280</v>
      </c>
      <c r="ULS24" s="1510">
        <v>41703</v>
      </c>
      <c r="ULT24" s="1504">
        <v>26862</v>
      </c>
      <c r="ULU24"/>
      <c r="ULV24" s="1503" t="s">
        <v>1502</v>
      </c>
      <c r="ULW24" s="1503" t="s">
        <v>1503</v>
      </c>
      <c r="ULX24" s="1503" t="s">
        <v>1267</v>
      </c>
      <c r="ULY24" s="1503" t="s">
        <v>2157</v>
      </c>
      <c r="ULZ24" s="1503" t="s">
        <v>1280</v>
      </c>
      <c r="UMA24" s="1510">
        <v>41703</v>
      </c>
      <c r="UMB24" s="1504">
        <v>26862</v>
      </c>
      <c r="UMC24"/>
      <c r="UMD24" s="1503" t="s">
        <v>1502</v>
      </c>
      <c r="UME24" s="1503" t="s">
        <v>1503</v>
      </c>
      <c r="UMF24" s="1503" t="s">
        <v>1267</v>
      </c>
      <c r="UMG24" s="1503" t="s">
        <v>2157</v>
      </c>
      <c r="UMH24" s="1503" t="s">
        <v>1280</v>
      </c>
      <c r="UMI24" s="1510">
        <v>41703</v>
      </c>
      <c r="UMJ24" s="1504">
        <v>26862</v>
      </c>
      <c r="UMK24"/>
      <c r="UML24" s="1503" t="s">
        <v>1502</v>
      </c>
      <c r="UMM24" s="1503" t="s">
        <v>1503</v>
      </c>
      <c r="UMN24" s="1503" t="s">
        <v>1267</v>
      </c>
      <c r="UMO24" s="1503" t="s">
        <v>2157</v>
      </c>
      <c r="UMP24" s="1503" t="s">
        <v>1280</v>
      </c>
      <c r="UMQ24" s="1510">
        <v>41703</v>
      </c>
      <c r="UMR24" s="1504">
        <v>26862</v>
      </c>
      <c r="UMS24"/>
      <c r="UMT24" s="1503" t="s">
        <v>1502</v>
      </c>
      <c r="UMU24" s="1503" t="s">
        <v>1503</v>
      </c>
      <c r="UMV24" s="1503" t="s">
        <v>1267</v>
      </c>
      <c r="UMW24" s="1503" t="s">
        <v>2157</v>
      </c>
      <c r="UMX24" s="1503" t="s">
        <v>1280</v>
      </c>
      <c r="UMY24" s="1510">
        <v>41703</v>
      </c>
      <c r="UMZ24" s="1504">
        <v>26862</v>
      </c>
      <c r="UNA24"/>
      <c r="UNB24" s="1503" t="s">
        <v>1502</v>
      </c>
      <c r="UNC24" s="1503" t="s">
        <v>1503</v>
      </c>
      <c r="UND24" s="1503" t="s">
        <v>1267</v>
      </c>
      <c r="UNE24" s="1503" t="s">
        <v>2157</v>
      </c>
      <c r="UNF24" s="1503" t="s">
        <v>1280</v>
      </c>
      <c r="UNG24" s="1510">
        <v>41703</v>
      </c>
      <c r="UNH24" s="1504">
        <v>26862</v>
      </c>
      <c r="UNI24"/>
      <c r="UNJ24" s="1503" t="s">
        <v>1502</v>
      </c>
      <c r="UNK24" s="1503" t="s">
        <v>1503</v>
      </c>
      <c r="UNL24" s="1503" t="s">
        <v>1267</v>
      </c>
      <c r="UNM24" s="1503" t="s">
        <v>2157</v>
      </c>
      <c r="UNN24" s="1503" t="s">
        <v>1280</v>
      </c>
      <c r="UNO24" s="1510">
        <v>41703</v>
      </c>
      <c r="UNP24" s="1504">
        <v>26862</v>
      </c>
      <c r="UNQ24"/>
      <c r="UNR24" s="1503" t="s">
        <v>1502</v>
      </c>
      <c r="UNS24" s="1503" t="s">
        <v>1503</v>
      </c>
      <c r="UNT24" s="1503" t="s">
        <v>1267</v>
      </c>
      <c r="UNU24" s="1503" t="s">
        <v>2157</v>
      </c>
      <c r="UNV24" s="1503" t="s">
        <v>1280</v>
      </c>
      <c r="UNW24" s="1510">
        <v>41703</v>
      </c>
      <c r="UNX24" s="1504">
        <v>26862</v>
      </c>
      <c r="UNY24"/>
      <c r="UNZ24" s="1503" t="s">
        <v>1502</v>
      </c>
      <c r="UOA24" s="1503" t="s">
        <v>1503</v>
      </c>
      <c r="UOB24" s="1503" t="s">
        <v>1267</v>
      </c>
      <c r="UOC24" s="1503" t="s">
        <v>2157</v>
      </c>
      <c r="UOD24" s="1503" t="s">
        <v>1280</v>
      </c>
      <c r="UOE24" s="1510">
        <v>41703</v>
      </c>
      <c r="UOF24" s="1504">
        <v>26862</v>
      </c>
      <c r="UOG24"/>
      <c r="UOH24" s="1503" t="s">
        <v>1502</v>
      </c>
      <c r="UOI24" s="1503" t="s">
        <v>1503</v>
      </c>
      <c r="UOJ24" s="1503" t="s">
        <v>1267</v>
      </c>
      <c r="UOK24" s="1503" t="s">
        <v>2157</v>
      </c>
      <c r="UOL24" s="1503" t="s">
        <v>1280</v>
      </c>
      <c r="UOM24" s="1510">
        <v>41703</v>
      </c>
      <c r="UON24" s="1504">
        <v>26862</v>
      </c>
      <c r="UOO24"/>
      <c r="UOP24" s="1503" t="s">
        <v>1502</v>
      </c>
      <c r="UOQ24" s="1503" t="s">
        <v>1503</v>
      </c>
      <c r="UOR24" s="1503" t="s">
        <v>1267</v>
      </c>
      <c r="UOS24" s="1503" t="s">
        <v>2157</v>
      </c>
      <c r="UOT24" s="1503" t="s">
        <v>1280</v>
      </c>
      <c r="UOU24" s="1510">
        <v>41703</v>
      </c>
      <c r="UOV24" s="1504">
        <v>26862</v>
      </c>
      <c r="UOW24"/>
      <c r="UOX24" s="1503" t="s">
        <v>1502</v>
      </c>
      <c r="UOY24" s="1503" t="s">
        <v>1503</v>
      </c>
      <c r="UOZ24" s="1503" t="s">
        <v>1267</v>
      </c>
      <c r="UPA24" s="1503" t="s">
        <v>2157</v>
      </c>
      <c r="UPB24" s="1503" t="s">
        <v>1280</v>
      </c>
      <c r="UPC24" s="1510">
        <v>41703</v>
      </c>
      <c r="UPD24" s="1504">
        <v>26862</v>
      </c>
      <c r="UPE24"/>
      <c r="UPF24" s="1503" t="s">
        <v>1502</v>
      </c>
      <c r="UPG24" s="1503" t="s">
        <v>1503</v>
      </c>
      <c r="UPH24" s="1503" t="s">
        <v>1267</v>
      </c>
      <c r="UPI24" s="1503" t="s">
        <v>2157</v>
      </c>
      <c r="UPJ24" s="1503" t="s">
        <v>1280</v>
      </c>
      <c r="UPK24" s="1510">
        <v>41703</v>
      </c>
      <c r="UPL24" s="1504">
        <v>26862</v>
      </c>
      <c r="UPM24"/>
      <c r="UPN24" s="1503" t="s">
        <v>1502</v>
      </c>
      <c r="UPO24" s="1503" t="s">
        <v>1503</v>
      </c>
      <c r="UPP24" s="1503" t="s">
        <v>1267</v>
      </c>
      <c r="UPQ24" s="1503" t="s">
        <v>2157</v>
      </c>
      <c r="UPR24" s="1503" t="s">
        <v>1280</v>
      </c>
      <c r="UPS24" s="1510">
        <v>41703</v>
      </c>
      <c r="UPT24" s="1504">
        <v>26862</v>
      </c>
      <c r="UPU24"/>
      <c r="UPV24" s="1503" t="s">
        <v>1502</v>
      </c>
      <c r="UPW24" s="1503" t="s">
        <v>1503</v>
      </c>
      <c r="UPX24" s="1503" t="s">
        <v>1267</v>
      </c>
      <c r="UPY24" s="1503" t="s">
        <v>2157</v>
      </c>
      <c r="UPZ24" s="1503" t="s">
        <v>1280</v>
      </c>
      <c r="UQA24" s="1510">
        <v>41703</v>
      </c>
      <c r="UQB24" s="1504">
        <v>26862</v>
      </c>
      <c r="UQC24"/>
      <c r="UQD24" s="1503" t="s">
        <v>1502</v>
      </c>
      <c r="UQE24" s="1503" t="s">
        <v>1503</v>
      </c>
      <c r="UQF24" s="1503" t="s">
        <v>1267</v>
      </c>
      <c r="UQG24" s="1503" t="s">
        <v>2157</v>
      </c>
      <c r="UQH24" s="1503" t="s">
        <v>1280</v>
      </c>
      <c r="UQI24" s="1510">
        <v>41703</v>
      </c>
      <c r="UQJ24" s="1504">
        <v>26862</v>
      </c>
      <c r="UQK24"/>
      <c r="UQL24" s="1503" t="s">
        <v>1502</v>
      </c>
      <c r="UQM24" s="1503" t="s">
        <v>1503</v>
      </c>
      <c r="UQN24" s="1503" t="s">
        <v>1267</v>
      </c>
      <c r="UQO24" s="1503" t="s">
        <v>2157</v>
      </c>
      <c r="UQP24" s="1503" t="s">
        <v>1280</v>
      </c>
      <c r="UQQ24" s="1510">
        <v>41703</v>
      </c>
      <c r="UQR24" s="1504">
        <v>26862</v>
      </c>
      <c r="UQS24"/>
      <c r="UQT24" s="1503" t="s">
        <v>1502</v>
      </c>
      <c r="UQU24" s="1503" t="s">
        <v>1503</v>
      </c>
      <c r="UQV24" s="1503" t="s">
        <v>1267</v>
      </c>
      <c r="UQW24" s="1503" t="s">
        <v>2157</v>
      </c>
      <c r="UQX24" s="1503" t="s">
        <v>1280</v>
      </c>
      <c r="UQY24" s="1510">
        <v>41703</v>
      </c>
      <c r="UQZ24" s="1504">
        <v>26862</v>
      </c>
      <c r="URA24"/>
      <c r="URB24" s="1503" t="s">
        <v>1502</v>
      </c>
      <c r="URC24" s="1503" t="s">
        <v>1503</v>
      </c>
      <c r="URD24" s="1503" t="s">
        <v>1267</v>
      </c>
      <c r="URE24" s="1503" t="s">
        <v>2157</v>
      </c>
      <c r="URF24" s="1503" t="s">
        <v>1280</v>
      </c>
      <c r="URG24" s="1510">
        <v>41703</v>
      </c>
      <c r="URH24" s="1504">
        <v>26862</v>
      </c>
      <c r="URI24"/>
      <c r="URJ24" s="1503" t="s">
        <v>1502</v>
      </c>
      <c r="URK24" s="1503" t="s">
        <v>1503</v>
      </c>
      <c r="URL24" s="1503" t="s">
        <v>1267</v>
      </c>
      <c r="URM24" s="1503" t="s">
        <v>2157</v>
      </c>
      <c r="URN24" s="1503" t="s">
        <v>1280</v>
      </c>
      <c r="URO24" s="1510">
        <v>41703</v>
      </c>
      <c r="URP24" s="1504">
        <v>26862</v>
      </c>
      <c r="URQ24"/>
      <c r="URR24" s="1503" t="s">
        <v>1502</v>
      </c>
      <c r="URS24" s="1503" t="s">
        <v>1503</v>
      </c>
      <c r="URT24" s="1503" t="s">
        <v>1267</v>
      </c>
      <c r="URU24" s="1503" t="s">
        <v>2157</v>
      </c>
      <c r="URV24" s="1503" t="s">
        <v>1280</v>
      </c>
      <c r="URW24" s="1510">
        <v>41703</v>
      </c>
      <c r="URX24" s="1504">
        <v>26862</v>
      </c>
      <c r="URY24"/>
      <c r="URZ24" s="1503" t="s">
        <v>1502</v>
      </c>
      <c r="USA24" s="1503" t="s">
        <v>1503</v>
      </c>
      <c r="USB24" s="1503" t="s">
        <v>1267</v>
      </c>
      <c r="USC24" s="1503" t="s">
        <v>2157</v>
      </c>
      <c r="USD24" s="1503" t="s">
        <v>1280</v>
      </c>
      <c r="USE24" s="1510">
        <v>41703</v>
      </c>
      <c r="USF24" s="1504">
        <v>26862</v>
      </c>
      <c r="USG24"/>
      <c r="USH24" s="1503" t="s">
        <v>1502</v>
      </c>
      <c r="USI24" s="1503" t="s">
        <v>1503</v>
      </c>
      <c r="USJ24" s="1503" t="s">
        <v>1267</v>
      </c>
      <c r="USK24" s="1503" t="s">
        <v>2157</v>
      </c>
      <c r="USL24" s="1503" t="s">
        <v>1280</v>
      </c>
      <c r="USM24" s="1510">
        <v>41703</v>
      </c>
      <c r="USN24" s="1504">
        <v>26862</v>
      </c>
      <c r="USO24"/>
      <c r="USP24" s="1503" t="s">
        <v>1502</v>
      </c>
      <c r="USQ24" s="1503" t="s">
        <v>1503</v>
      </c>
      <c r="USR24" s="1503" t="s">
        <v>1267</v>
      </c>
      <c r="USS24" s="1503" t="s">
        <v>2157</v>
      </c>
      <c r="UST24" s="1503" t="s">
        <v>1280</v>
      </c>
      <c r="USU24" s="1510">
        <v>41703</v>
      </c>
      <c r="USV24" s="1504">
        <v>26862</v>
      </c>
      <c r="USW24"/>
      <c r="USX24" s="1503" t="s">
        <v>1502</v>
      </c>
      <c r="USY24" s="1503" t="s">
        <v>1503</v>
      </c>
      <c r="USZ24" s="1503" t="s">
        <v>1267</v>
      </c>
      <c r="UTA24" s="1503" t="s">
        <v>2157</v>
      </c>
      <c r="UTB24" s="1503" t="s">
        <v>1280</v>
      </c>
      <c r="UTC24" s="1510">
        <v>41703</v>
      </c>
      <c r="UTD24" s="1504">
        <v>26862</v>
      </c>
      <c r="UTE24"/>
      <c r="UTF24" s="1503" t="s">
        <v>1502</v>
      </c>
      <c r="UTG24" s="1503" t="s">
        <v>1503</v>
      </c>
      <c r="UTH24" s="1503" t="s">
        <v>1267</v>
      </c>
      <c r="UTI24" s="1503" t="s">
        <v>2157</v>
      </c>
      <c r="UTJ24" s="1503" t="s">
        <v>1280</v>
      </c>
      <c r="UTK24" s="1510">
        <v>41703</v>
      </c>
      <c r="UTL24" s="1504">
        <v>26862</v>
      </c>
      <c r="UTM24"/>
      <c r="UTN24" s="1503" t="s">
        <v>1502</v>
      </c>
      <c r="UTO24" s="1503" t="s">
        <v>1503</v>
      </c>
      <c r="UTP24" s="1503" t="s">
        <v>1267</v>
      </c>
      <c r="UTQ24" s="1503" t="s">
        <v>2157</v>
      </c>
      <c r="UTR24" s="1503" t="s">
        <v>1280</v>
      </c>
      <c r="UTS24" s="1510">
        <v>41703</v>
      </c>
      <c r="UTT24" s="1504">
        <v>26862</v>
      </c>
      <c r="UTU24"/>
      <c r="UTV24" s="1503" t="s">
        <v>1502</v>
      </c>
      <c r="UTW24" s="1503" t="s">
        <v>1503</v>
      </c>
      <c r="UTX24" s="1503" t="s">
        <v>1267</v>
      </c>
      <c r="UTY24" s="1503" t="s">
        <v>2157</v>
      </c>
      <c r="UTZ24" s="1503" t="s">
        <v>1280</v>
      </c>
      <c r="UUA24" s="1510">
        <v>41703</v>
      </c>
      <c r="UUB24" s="1504">
        <v>26862</v>
      </c>
      <c r="UUC24"/>
      <c r="UUD24" s="1503" t="s">
        <v>1502</v>
      </c>
      <c r="UUE24" s="1503" t="s">
        <v>1503</v>
      </c>
      <c r="UUF24" s="1503" t="s">
        <v>1267</v>
      </c>
      <c r="UUG24" s="1503" t="s">
        <v>2157</v>
      </c>
      <c r="UUH24" s="1503" t="s">
        <v>1280</v>
      </c>
      <c r="UUI24" s="1510">
        <v>41703</v>
      </c>
      <c r="UUJ24" s="1504">
        <v>26862</v>
      </c>
      <c r="UUK24"/>
      <c r="UUL24" s="1503" t="s">
        <v>1502</v>
      </c>
      <c r="UUM24" s="1503" t="s">
        <v>1503</v>
      </c>
      <c r="UUN24" s="1503" t="s">
        <v>1267</v>
      </c>
      <c r="UUO24" s="1503" t="s">
        <v>2157</v>
      </c>
      <c r="UUP24" s="1503" t="s">
        <v>1280</v>
      </c>
      <c r="UUQ24" s="1510">
        <v>41703</v>
      </c>
      <c r="UUR24" s="1504">
        <v>26862</v>
      </c>
      <c r="UUS24"/>
      <c r="UUT24" s="1503" t="s">
        <v>1502</v>
      </c>
      <c r="UUU24" s="1503" t="s">
        <v>1503</v>
      </c>
      <c r="UUV24" s="1503" t="s">
        <v>1267</v>
      </c>
      <c r="UUW24" s="1503" t="s">
        <v>2157</v>
      </c>
      <c r="UUX24" s="1503" t="s">
        <v>1280</v>
      </c>
      <c r="UUY24" s="1510">
        <v>41703</v>
      </c>
      <c r="UUZ24" s="1504">
        <v>26862</v>
      </c>
      <c r="UVA24"/>
      <c r="UVB24" s="1503" t="s">
        <v>1502</v>
      </c>
      <c r="UVC24" s="1503" t="s">
        <v>1503</v>
      </c>
      <c r="UVD24" s="1503" t="s">
        <v>1267</v>
      </c>
      <c r="UVE24" s="1503" t="s">
        <v>2157</v>
      </c>
      <c r="UVF24" s="1503" t="s">
        <v>1280</v>
      </c>
      <c r="UVG24" s="1510">
        <v>41703</v>
      </c>
      <c r="UVH24" s="1504">
        <v>26862</v>
      </c>
      <c r="UVI24"/>
      <c r="UVJ24" s="1503" t="s">
        <v>1502</v>
      </c>
      <c r="UVK24" s="1503" t="s">
        <v>1503</v>
      </c>
      <c r="UVL24" s="1503" t="s">
        <v>1267</v>
      </c>
      <c r="UVM24" s="1503" t="s">
        <v>2157</v>
      </c>
      <c r="UVN24" s="1503" t="s">
        <v>1280</v>
      </c>
      <c r="UVO24" s="1510">
        <v>41703</v>
      </c>
      <c r="UVP24" s="1504">
        <v>26862</v>
      </c>
      <c r="UVQ24"/>
      <c r="UVR24" s="1503" t="s">
        <v>1502</v>
      </c>
      <c r="UVS24" s="1503" t="s">
        <v>1503</v>
      </c>
      <c r="UVT24" s="1503" t="s">
        <v>1267</v>
      </c>
      <c r="UVU24" s="1503" t="s">
        <v>2157</v>
      </c>
      <c r="UVV24" s="1503" t="s">
        <v>1280</v>
      </c>
      <c r="UVW24" s="1510">
        <v>41703</v>
      </c>
      <c r="UVX24" s="1504">
        <v>26862</v>
      </c>
      <c r="UVY24"/>
      <c r="UVZ24" s="1503" t="s">
        <v>1502</v>
      </c>
      <c r="UWA24" s="1503" t="s">
        <v>1503</v>
      </c>
      <c r="UWB24" s="1503" t="s">
        <v>1267</v>
      </c>
      <c r="UWC24" s="1503" t="s">
        <v>2157</v>
      </c>
      <c r="UWD24" s="1503" t="s">
        <v>1280</v>
      </c>
      <c r="UWE24" s="1510">
        <v>41703</v>
      </c>
      <c r="UWF24" s="1504">
        <v>26862</v>
      </c>
      <c r="UWG24"/>
      <c r="UWH24" s="1503" t="s">
        <v>1502</v>
      </c>
      <c r="UWI24" s="1503" t="s">
        <v>1503</v>
      </c>
      <c r="UWJ24" s="1503" t="s">
        <v>1267</v>
      </c>
      <c r="UWK24" s="1503" t="s">
        <v>2157</v>
      </c>
      <c r="UWL24" s="1503" t="s">
        <v>1280</v>
      </c>
      <c r="UWM24" s="1510">
        <v>41703</v>
      </c>
      <c r="UWN24" s="1504">
        <v>26862</v>
      </c>
      <c r="UWO24"/>
      <c r="UWP24" s="1503" t="s">
        <v>1502</v>
      </c>
      <c r="UWQ24" s="1503" t="s">
        <v>1503</v>
      </c>
      <c r="UWR24" s="1503" t="s">
        <v>1267</v>
      </c>
      <c r="UWS24" s="1503" t="s">
        <v>2157</v>
      </c>
      <c r="UWT24" s="1503" t="s">
        <v>1280</v>
      </c>
      <c r="UWU24" s="1510">
        <v>41703</v>
      </c>
      <c r="UWV24" s="1504">
        <v>26862</v>
      </c>
      <c r="UWW24"/>
      <c r="UWX24" s="1503" t="s">
        <v>1502</v>
      </c>
      <c r="UWY24" s="1503" t="s">
        <v>1503</v>
      </c>
      <c r="UWZ24" s="1503" t="s">
        <v>1267</v>
      </c>
      <c r="UXA24" s="1503" t="s">
        <v>2157</v>
      </c>
      <c r="UXB24" s="1503" t="s">
        <v>1280</v>
      </c>
      <c r="UXC24" s="1510">
        <v>41703</v>
      </c>
      <c r="UXD24" s="1504">
        <v>26862</v>
      </c>
      <c r="UXE24"/>
      <c r="UXF24" s="1503" t="s">
        <v>1502</v>
      </c>
      <c r="UXG24" s="1503" t="s">
        <v>1503</v>
      </c>
      <c r="UXH24" s="1503" t="s">
        <v>1267</v>
      </c>
      <c r="UXI24" s="1503" t="s">
        <v>2157</v>
      </c>
      <c r="UXJ24" s="1503" t="s">
        <v>1280</v>
      </c>
      <c r="UXK24" s="1510">
        <v>41703</v>
      </c>
      <c r="UXL24" s="1504">
        <v>26862</v>
      </c>
      <c r="UXM24"/>
      <c r="UXN24" s="1503" t="s">
        <v>1502</v>
      </c>
      <c r="UXO24" s="1503" t="s">
        <v>1503</v>
      </c>
      <c r="UXP24" s="1503" t="s">
        <v>1267</v>
      </c>
      <c r="UXQ24" s="1503" t="s">
        <v>2157</v>
      </c>
      <c r="UXR24" s="1503" t="s">
        <v>1280</v>
      </c>
      <c r="UXS24" s="1510">
        <v>41703</v>
      </c>
      <c r="UXT24" s="1504">
        <v>26862</v>
      </c>
      <c r="UXU24"/>
      <c r="UXV24" s="1503" t="s">
        <v>1502</v>
      </c>
      <c r="UXW24" s="1503" t="s">
        <v>1503</v>
      </c>
      <c r="UXX24" s="1503" t="s">
        <v>1267</v>
      </c>
      <c r="UXY24" s="1503" t="s">
        <v>2157</v>
      </c>
      <c r="UXZ24" s="1503" t="s">
        <v>1280</v>
      </c>
      <c r="UYA24" s="1510">
        <v>41703</v>
      </c>
      <c r="UYB24" s="1504">
        <v>26862</v>
      </c>
      <c r="UYC24"/>
      <c r="UYD24" s="1503" t="s">
        <v>1502</v>
      </c>
      <c r="UYE24" s="1503" t="s">
        <v>1503</v>
      </c>
      <c r="UYF24" s="1503" t="s">
        <v>1267</v>
      </c>
      <c r="UYG24" s="1503" t="s">
        <v>2157</v>
      </c>
      <c r="UYH24" s="1503" t="s">
        <v>1280</v>
      </c>
      <c r="UYI24" s="1510">
        <v>41703</v>
      </c>
      <c r="UYJ24" s="1504">
        <v>26862</v>
      </c>
      <c r="UYK24"/>
      <c r="UYL24" s="1503" t="s">
        <v>1502</v>
      </c>
      <c r="UYM24" s="1503" t="s">
        <v>1503</v>
      </c>
      <c r="UYN24" s="1503" t="s">
        <v>1267</v>
      </c>
      <c r="UYO24" s="1503" t="s">
        <v>2157</v>
      </c>
      <c r="UYP24" s="1503" t="s">
        <v>1280</v>
      </c>
      <c r="UYQ24" s="1510">
        <v>41703</v>
      </c>
      <c r="UYR24" s="1504">
        <v>26862</v>
      </c>
      <c r="UYS24"/>
      <c r="UYT24" s="1503" t="s">
        <v>1502</v>
      </c>
      <c r="UYU24" s="1503" t="s">
        <v>1503</v>
      </c>
      <c r="UYV24" s="1503" t="s">
        <v>1267</v>
      </c>
      <c r="UYW24" s="1503" t="s">
        <v>2157</v>
      </c>
      <c r="UYX24" s="1503" t="s">
        <v>1280</v>
      </c>
      <c r="UYY24" s="1510">
        <v>41703</v>
      </c>
      <c r="UYZ24" s="1504">
        <v>26862</v>
      </c>
      <c r="UZA24"/>
      <c r="UZB24" s="1503" t="s">
        <v>1502</v>
      </c>
      <c r="UZC24" s="1503" t="s">
        <v>1503</v>
      </c>
      <c r="UZD24" s="1503" t="s">
        <v>1267</v>
      </c>
      <c r="UZE24" s="1503" t="s">
        <v>2157</v>
      </c>
      <c r="UZF24" s="1503" t="s">
        <v>1280</v>
      </c>
      <c r="UZG24" s="1510">
        <v>41703</v>
      </c>
      <c r="UZH24" s="1504">
        <v>26862</v>
      </c>
      <c r="UZI24"/>
      <c r="UZJ24" s="1503" t="s">
        <v>1502</v>
      </c>
      <c r="UZK24" s="1503" t="s">
        <v>1503</v>
      </c>
      <c r="UZL24" s="1503" t="s">
        <v>1267</v>
      </c>
      <c r="UZM24" s="1503" t="s">
        <v>2157</v>
      </c>
      <c r="UZN24" s="1503" t="s">
        <v>1280</v>
      </c>
      <c r="UZO24" s="1510">
        <v>41703</v>
      </c>
      <c r="UZP24" s="1504">
        <v>26862</v>
      </c>
      <c r="UZQ24"/>
      <c r="UZR24" s="1503" t="s">
        <v>1502</v>
      </c>
      <c r="UZS24" s="1503" t="s">
        <v>1503</v>
      </c>
      <c r="UZT24" s="1503" t="s">
        <v>1267</v>
      </c>
      <c r="UZU24" s="1503" t="s">
        <v>2157</v>
      </c>
      <c r="UZV24" s="1503" t="s">
        <v>1280</v>
      </c>
      <c r="UZW24" s="1510">
        <v>41703</v>
      </c>
      <c r="UZX24" s="1504">
        <v>26862</v>
      </c>
      <c r="UZY24"/>
      <c r="UZZ24" s="1503" t="s">
        <v>1502</v>
      </c>
      <c r="VAA24" s="1503" t="s">
        <v>1503</v>
      </c>
      <c r="VAB24" s="1503" t="s">
        <v>1267</v>
      </c>
      <c r="VAC24" s="1503" t="s">
        <v>2157</v>
      </c>
      <c r="VAD24" s="1503" t="s">
        <v>1280</v>
      </c>
      <c r="VAE24" s="1510">
        <v>41703</v>
      </c>
      <c r="VAF24" s="1504">
        <v>26862</v>
      </c>
      <c r="VAG24"/>
      <c r="VAH24" s="1503" t="s">
        <v>1502</v>
      </c>
      <c r="VAI24" s="1503" t="s">
        <v>1503</v>
      </c>
      <c r="VAJ24" s="1503" t="s">
        <v>1267</v>
      </c>
      <c r="VAK24" s="1503" t="s">
        <v>2157</v>
      </c>
      <c r="VAL24" s="1503" t="s">
        <v>1280</v>
      </c>
      <c r="VAM24" s="1510">
        <v>41703</v>
      </c>
      <c r="VAN24" s="1504">
        <v>26862</v>
      </c>
      <c r="VAO24"/>
      <c r="VAP24" s="1503" t="s">
        <v>1502</v>
      </c>
      <c r="VAQ24" s="1503" t="s">
        <v>1503</v>
      </c>
      <c r="VAR24" s="1503" t="s">
        <v>1267</v>
      </c>
      <c r="VAS24" s="1503" t="s">
        <v>2157</v>
      </c>
      <c r="VAT24" s="1503" t="s">
        <v>1280</v>
      </c>
      <c r="VAU24" s="1510">
        <v>41703</v>
      </c>
      <c r="VAV24" s="1504">
        <v>26862</v>
      </c>
      <c r="VAW24"/>
      <c r="VAX24" s="1503" t="s">
        <v>1502</v>
      </c>
      <c r="VAY24" s="1503" t="s">
        <v>1503</v>
      </c>
      <c r="VAZ24" s="1503" t="s">
        <v>1267</v>
      </c>
      <c r="VBA24" s="1503" t="s">
        <v>2157</v>
      </c>
      <c r="VBB24" s="1503" t="s">
        <v>1280</v>
      </c>
      <c r="VBC24" s="1510">
        <v>41703</v>
      </c>
      <c r="VBD24" s="1504">
        <v>26862</v>
      </c>
      <c r="VBE24"/>
      <c r="VBF24" s="1503" t="s">
        <v>1502</v>
      </c>
      <c r="VBG24" s="1503" t="s">
        <v>1503</v>
      </c>
      <c r="VBH24" s="1503" t="s">
        <v>1267</v>
      </c>
      <c r="VBI24" s="1503" t="s">
        <v>2157</v>
      </c>
      <c r="VBJ24" s="1503" t="s">
        <v>1280</v>
      </c>
      <c r="VBK24" s="1510">
        <v>41703</v>
      </c>
      <c r="VBL24" s="1504">
        <v>26862</v>
      </c>
      <c r="VBM24"/>
      <c r="VBN24" s="1503" t="s">
        <v>1502</v>
      </c>
      <c r="VBO24" s="1503" t="s">
        <v>1503</v>
      </c>
      <c r="VBP24" s="1503" t="s">
        <v>1267</v>
      </c>
      <c r="VBQ24" s="1503" t="s">
        <v>2157</v>
      </c>
      <c r="VBR24" s="1503" t="s">
        <v>1280</v>
      </c>
      <c r="VBS24" s="1510">
        <v>41703</v>
      </c>
      <c r="VBT24" s="1504">
        <v>26862</v>
      </c>
      <c r="VBU24"/>
      <c r="VBV24" s="1503" t="s">
        <v>1502</v>
      </c>
      <c r="VBW24" s="1503" t="s">
        <v>1503</v>
      </c>
      <c r="VBX24" s="1503" t="s">
        <v>1267</v>
      </c>
      <c r="VBY24" s="1503" t="s">
        <v>2157</v>
      </c>
      <c r="VBZ24" s="1503" t="s">
        <v>1280</v>
      </c>
      <c r="VCA24" s="1510">
        <v>41703</v>
      </c>
      <c r="VCB24" s="1504">
        <v>26862</v>
      </c>
      <c r="VCC24"/>
      <c r="VCD24" s="1503" t="s">
        <v>1502</v>
      </c>
      <c r="VCE24" s="1503" t="s">
        <v>1503</v>
      </c>
      <c r="VCF24" s="1503" t="s">
        <v>1267</v>
      </c>
      <c r="VCG24" s="1503" t="s">
        <v>2157</v>
      </c>
      <c r="VCH24" s="1503" t="s">
        <v>1280</v>
      </c>
      <c r="VCI24" s="1510">
        <v>41703</v>
      </c>
      <c r="VCJ24" s="1504">
        <v>26862</v>
      </c>
      <c r="VCK24"/>
      <c r="VCL24" s="1503" t="s">
        <v>1502</v>
      </c>
      <c r="VCM24" s="1503" t="s">
        <v>1503</v>
      </c>
      <c r="VCN24" s="1503" t="s">
        <v>1267</v>
      </c>
      <c r="VCO24" s="1503" t="s">
        <v>2157</v>
      </c>
      <c r="VCP24" s="1503" t="s">
        <v>1280</v>
      </c>
      <c r="VCQ24" s="1510">
        <v>41703</v>
      </c>
      <c r="VCR24" s="1504">
        <v>26862</v>
      </c>
      <c r="VCS24"/>
      <c r="VCT24" s="1503" t="s">
        <v>1502</v>
      </c>
      <c r="VCU24" s="1503" t="s">
        <v>1503</v>
      </c>
      <c r="VCV24" s="1503" t="s">
        <v>1267</v>
      </c>
      <c r="VCW24" s="1503" t="s">
        <v>2157</v>
      </c>
      <c r="VCX24" s="1503" t="s">
        <v>1280</v>
      </c>
      <c r="VCY24" s="1510">
        <v>41703</v>
      </c>
      <c r="VCZ24" s="1504">
        <v>26862</v>
      </c>
      <c r="VDA24"/>
      <c r="VDB24" s="1503" t="s">
        <v>1502</v>
      </c>
      <c r="VDC24" s="1503" t="s">
        <v>1503</v>
      </c>
      <c r="VDD24" s="1503" t="s">
        <v>1267</v>
      </c>
      <c r="VDE24" s="1503" t="s">
        <v>2157</v>
      </c>
      <c r="VDF24" s="1503" t="s">
        <v>1280</v>
      </c>
      <c r="VDG24" s="1510">
        <v>41703</v>
      </c>
      <c r="VDH24" s="1504">
        <v>26862</v>
      </c>
      <c r="VDI24"/>
      <c r="VDJ24" s="1503" t="s">
        <v>1502</v>
      </c>
      <c r="VDK24" s="1503" t="s">
        <v>1503</v>
      </c>
      <c r="VDL24" s="1503" t="s">
        <v>1267</v>
      </c>
      <c r="VDM24" s="1503" t="s">
        <v>2157</v>
      </c>
      <c r="VDN24" s="1503" t="s">
        <v>1280</v>
      </c>
      <c r="VDO24" s="1510">
        <v>41703</v>
      </c>
      <c r="VDP24" s="1504">
        <v>26862</v>
      </c>
      <c r="VDQ24"/>
      <c r="VDR24" s="1503" t="s">
        <v>1502</v>
      </c>
      <c r="VDS24" s="1503" t="s">
        <v>1503</v>
      </c>
      <c r="VDT24" s="1503" t="s">
        <v>1267</v>
      </c>
      <c r="VDU24" s="1503" t="s">
        <v>2157</v>
      </c>
      <c r="VDV24" s="1503" t="s">
        <v>1280</v>
      </c>
      <c r="VDW24" s="1510">
        <v>41703</v>
      </c>
      <c r="VDX24" s="1504">
        <v>26862</v>
      </c>
      <c r="VDY24"/>
      <c r="VDZ24" s="1503" t="s">
        <v>1502</v>
      </c>
      <c r="VEA24" s="1503" t="s">
        <v>1503</v>
      </c>
      <c r="VEB24" s="1503" t="s">
        <v>1267</v>
      </c>
      <c r="VEC24" s="1503" t="s">
        <v>2157</v>
      </c>
      <c r="VED24" s="1503" t="s">
        <v>1280</v>
      </c>
      <c r="VEE24" s="1510">
        <v>41703</v>
      </c>
      <c r="VEF24" s="1504">
        <v>26862</v>
      </c>
      <c r="VEG24"/>
      <c r="VEH24" s="1503" t="s">
        <v>1502</v>
      </c>
      <c r="VEI24" s="1503" t="s">
        <v>1503</v>
      </c>
      <c r="VEJ24" s="1503" t="s">
        <v>1267</v>
      </c>
      <c r="VEK24" s="1503" t="s">
        <v>2157</v>
      </c>
      <c r="VEL24" s="1503" t="s">
        <v>1280</v>
      </c>
      <c r="VEM24" s="1510">
        <v>41703</v>
      </c>
      <c r="VEN24" s="1504">
        <v>26862</v>
      </c>
      <c r="VEO24"/>
      <c r="VEP24" s="1503" t="s">
        <v>1502</v>
      </c>
      <c r="VEQ24" s="1503" t="s">
        <v>1503</v>
      </c>
      <c r="VER24" s="1503" t="s">
        <v>1267</v>
      </c>
      <c r="VES24" s="1503" t="s">
        <v>2157</v>
      </c>
      <c r="VET24" s="1503" t="s">
        <v>1280</v>
      </c>
      <c r="VEU24" s="1510">
        <v>41703</v>
      </c>
      <c r="VEV24" s="1504">
        <v>26862</v>
      </c>
      <c r="VEW24"/>
      <c r="VEX24" s="1503" t="s">
        <v>1502</v>
      </c>
      <c r="VEY24" s="1503" t="s">
        <v>1503</v>
      </c>
      <c r="VEZ24" s="1503" t="s">
        <v>1267</v>
      </c>
      <c r="VFA24" s="1503" t="s">
        <v>2157</v>
      </c>
      <c r="VFB24" s="1503" t="s">
        <v>1280</v>
      </c>
      <c r="VFC24" s="1510">
        <v>41703</v>
      </c>
      <c r="VFD24" s="1504">
        <v>26862</v>
      </c>
      <c r="VFE24"/>
      <c r="VFF24" s="1503" t="s">
        <v>1502</v>
      </c>
      <c r="VFG24" s="1503" t="s">
        <v>1503</v>
      </c>
      <c r="VFH24" s="1503" t="s">
        <v>1267</v>
      </c>
      <c r="VFI24" s="1503" t="s">
        <v>2157</v>
      </c>
      <c r="VFJ24" s="1503" t="s">
        <v>1280</v>
      </c>
      <c r="VFK24" s="1510">
        <v>41703</v>
      </c>
      <c r="VFL24" s="1504">
        <v>26862</v>
      </c>
      <c r="VFM24"/>
      <c r="VFN24" s="1503" t="s">
        <v>1502</v>
      </c>
      <c r="VFO24" s="1503" t="s">
        <v>1503</v>
      </c>
      <c r="VFP24" s="1503" t="s">
        <v>1267</v>
      </c>
      <c r="VFQ24" s="1503" t="s">
        <v>2157</v>
      </c>
      <c r="VFR24" s="1503" t="s">
        <v>1280</v>
      </c>
      <c r="VFS24" s="1510">
        <v>41703</v>
      </c>
      <c r="VFT24" s="1504">
        <v>26862</v>
      </c>
      <c r="VFU24"/>
      <c r="VFV24" s="1503" t="s">
        <v>1502</v>
      </c>
      <c r="VFW24" s="1503" t="s">
        <v>1503</v>
      </c>
      <c r="VFX24" s="1503" t="s">
        <v>1267</v>
      </c>
      <c r="VFY24" s="1503" t="s">
        <v>2157</v>
      </c>
      <c r="VFZ24" s="1503" t="s">
        <v>1280</v>
      </c>
      <c r="VGA24" s="1510">
        <v>41703</v>
      </c>
      <c r="VGB24" s="1504">
        <v>26862</v>
      </c>
      <c r="VGC24"/>
      <c r="VGD24" s="1503" t="s">
        <v>1502</v>
      </c>
      <c r="VGE24" s="1503" t="s">
        <v>1503</v>
      </c>
      <c r="VGF24" s="1503" t="s">
        <v>1267</v>
      </c>
      <c r="VGG24" s="1503" t="s">
        <v>2157</v>
      </c>
      <c r="VGH24" s="1503" t="s">
        <v>1280</v>
      </c>
      <c r="VGI24" s="1510">
        <v>41703</v>
      </c>
      <c r="VGJ24" s="1504">
        <v>26862</v>
      </c>
      <c r="VGK24"/>
      <c r="VGL24" s="1503" t="s">
        <v>1502</v>
      </c>
      <c r="VGM24" s="1503" t="s">
        <v>1503</v>
      </c>
      <c r="VGN24" s="1503" t="s">
        <v>1267</v>
      </c>
      <c r="VGO24" s="1503" t="s">
        <v>2157</v>
      </c>
      <c r="VGP24" s="1503" t="s">
        <v>1280</v>
      </c>
      <c r="VGQ24" s="1510">
        <v>41703</v>
      </c>
      <c r="VGR24" s="1504">
        <v>26862</v>
      </c>
      <c r="VGS24"/>
      <c r="VGT24" s="1503" t="s">
        <v>1502</v>
      </c>
      <c r="VGU24" s="1503" t="s">
        <v>1503</v>
      </c>
      <c r="VGV24" s="1503" t="s">
        <v>1267</v>
      </c>
      <c r="VGW24" s="1503" t="s">
        <v>2157</v>
      </c>
      <c r="VGX24" s="1503" t="s">
        <v>1280</v>
      </c>
      <c r="VGY24" s="1510">
        <v>41703</v>
      </c>
      <c r="VGZ24" s="1504">
        <v>26862</v>
      </c>
      <c r="VHA24"/>
      <c r="VHB24" s="1503" t="s">
        <v>1502</v>
      </c>
      <c r="VHC24" s="1503" t="s">
        <v>1503</v>
      </c>
      <c r="VHD24" s="1503" t="s">
        <v>1267</v>
      </c>
      <c r="VHE24" s="1503" t="s">
        <v>2157</v>
      </c>
      <c r="VHF24" s="1503" t="s">
        <v>1280</v>
      </c>
      <c r="VHG24" s="1510">
        <v>41703</v>
      </c>
      <c r="VHH24" s="1504">
        <v>26862</v>
      </c>
      <c r="VHI24"/>
      <c r="VHJ24" s="1503" t="s">
        <v>1502</v>
      </c>
      <c r="VHK24" s="1503" t="s">
        <v>1503</v>
      </c>
      <c r="VHL24" s="1503" t="s">
        <v>1267</v>
      </c>
      <c r="VHM24" s="1503" t="s">
        <v>2157</v>
      </c>
      <c r="VHN24" s="1503" t="s">
        <v>1280</v>
      </c>
      <c r="VHO24" s="1510">
        <v>41703</v>
      </c>
      <c r="VHP24" s="1504">
        <v>26862</v>
      </c>
      <c r="VHQ24"/>
      <c r="VHR24" s="1503" t="s">
        <v>1502</v>
      </c>
      <c r="VHS24" s="1503" t="s">
        <v>1503</v>
      </c>
      <c r="VHT24" s="1503" t="s">
        <v>1267</v>
      </c>
      <c r="VHU24" s="1503" t="s">
        <v>2157</v>
      </c>
      <c r="VHV24" s="1503" t="s">
        <v>1280</v>
      </c>
      <c r="VHW24" s="1510">
        <v>41703</v>
      </c>
      <c r="VHX24" s="1504">
        <v>26862</v>
      </c>
      <c r="VHY24"/>
      <c r="VHZ24" s="1503" t="s">
        <v>1502</v>
      </c>
      <c r="VIA24" s="1503" t="s">
        <v>1503</v>
      </c>
      <c r="VIB24" s="1503" t="s">
        <v>1267</v>
      </c>
      <c r="VIC24" s="1503" t="s">
        <v>2157</v>
      </c>
      <c r="VID24" s="1503" t="s">
        <v>1280</v>
      </c>
      <c r="VIE24" s="1510">
        <v>41703</v>
      </c>
      <c r="VIF24" s="1504">
        <v>26862</v>
      </c>
      <c r="VIG24"/>
      <c r="VIH24" s="1503" t="s">
        <v>1502</v>
      </c>
      <c r="VII24" s="1503" t="s">
        <v>1503</v>
      </c>
      <c r="VIJ24" s="1503" t="s">
        <v>1267</v>
      </c>
      <c r="VIK24" s="1503" t="s">
        <v>2157</v>
      </c>
      <c r="VIL24" s="1503" t="s">
        <v>1280</v>
      </c>
      <c r="VIM24" s="1510">
        <v>41703</v>
      </c>
      <c r="VIN24" s="1504">
        <v>26862</v>
      </c>
      <c r="VIO24"/>
      <c r="VIP24" s="1503" t="s">
        <v>1502</v>
      </c>
      <c r="VIQ24" s="1503" t="s">
        <v>1503</v>
      </c>
      <c r="VIR24" s="1503" t="s">
        <v>1267</v>
      </c>
      <c r="VIS24" s="1503" t="s">
        <v>2157</v>
      </c>
      <c r="VIT24" s="1503" t="s">
        <v>1280</v>
      </c>
      <c r="VIU24" s="1510">
        <v>41703</v>
      </c>
      <c r="VIV24" s="1504">
        <v>26862</v>
      </c>
      <c r="VIW24"/>
      <c r="VIX24" s="1503" t="s">
        <v>1502</v>
      </c>
      <c r="VIY24" s="1503" t="s">
        <v>1503</v>
      </c>
      <c r="VIZ24" s="1503" t="s">
        <v>1267</v>
      </c>
      <c r="VJA24" s="1503" t="s">
        <v>2157</v>
      </c>
      <c r="VJB24" s="1503" t="s">
        <v>1280</v>
      </c>
      <c r="VJC24" s="1510">
        <v>41703</v>
      </c>
      <c r="VJD24" s="1504">
        <v>26862</v>
      </c>
      <c r="VJE24"/>
      <c r="VJF24" s="1503" t="s">
        <v>1502</v>
      </c>
      <c r="VJG24" s="1503" t="s">
        <v>1503</v>
      </c>
      <c r="VJH24" s="1503" t="s">
        <v>1267</v>
      </c>
      <c r="VJI24" s="1503" t="s">
        <v>2157</v>
      </c>
      <c r="VJJ24" s="1503" t="s">
        <v>1280</v>
      </c>
      <c r="VJK24" s="1510">
        <v>41703</v>
      </c>
      <c r="VJL24" s="1504">
        <v>26862</v>
      </c>
      <c r="VJM24"/>
      <c r="VJN24" s="1503" t="s">
        <v>1502</v>
      </c>
      <c r="VJO24" s="1503" t="s">
        <v>1503</v>
      </c>
      <c r="VJP24" s="1503" t="s">
        <v>1267</v>
      </c>
      <c r="VJQ24" s="1503" t="s">
        <v>2157</v>
      </c>
      <c r="VJR24" s="1503" t="s">
        <v>1280</v>
      </c>
      <c r="VJS24" s="1510">
        <v>41703</v>
      </c>
      <c r="VJT24" s="1504">
        <v>26862</v>
      </c>
      <c r="VJU24"/>
      <c r="VJV24" s="1503" t="s">
        <v>1502</v>
      </c>
      <c r="VJW24" s="1503" t="s">
        <v>1503</v>
      </c>
      <c r="VJX24" s="1503" t="s">
        <v>1267</v>
      </c>
      <c r="VJY24" s="1503" t="s">
        <v>2157</v>
      </c>
      <c r="VJZ24" s="1503" t="s">
        <v>1280</v>
      </c>
      <c r="VKA24" s="1510">
        <v>41703</v>
      </c>
      <c r="VKB24" s="1504">
        <v>26862</v>
      </c>
      <c r="VKC24"/>
      <c r="VKD24" s="1503" t="s">
        <v>1502</v>
      </c>
      <c r="VKE24" s="1503" t="s">
        <v>1503</v>
      </c>
      <c r="VKF24" s="1503" t="s">
        <v>1267</v>
      </c>
      <c r="VKG24" s="1503" t="s">
        <v>2157</v>
      </c>
      <c r="VKH24" s="1503" t="s">
        <v>1280</v>
      </c>
      <c r="VKI24" s="1510">
        <v>41703</v>
      </c>
      <c r="VKJ24" s="1504">
        <v>26862</v>
      </c>
      <c r="VKK24"/>
      <c r="VKL24" s="1503" t="s">
        <v>1502</v>
      </c>
      <c r="VKM24" s="1503" t="s">
        <v>1503</v>
      </c>
      <c r="VKN24" s="1503" t="s">
        <v>1267</v>
      </c>
      <c r="VKO24" s="1503" t="s">
        <v>2157</v>
      </c>
      <c r="VKP24" s="1503" t="s">
        <v>1280</v>
      </c>
      <c r="VKQ24" s="1510">
        <v>41703</v>
      </c>
      <c r="VKR24" s="1504">
        <v>26862</v>
      </c>
      <c r="VKS24"/>
      <c r="VKT24" s="1503" t="s">
        <v>1502</v>
      </c>
      <c r="VKU24" s="1503" t="s">
        <v>1503</v>
      </c>
      <c r="VKV24" s="1503" t="s">
        <v>1267</v>
      </c>
      <c r="VKW24" s="1503" t="s">
        <v>2157</v>
      </c>
      <c r="VKX24" s="1503" t="s">
        <v>1280</v>
      </c>
      <c r="VKY24" s="1510">
        <v>41703</v>
      </c>
      <c r="VKZ24" s="1504">
        <v>26862</v>
      </c>
      <c r="VLA24"/>
      <c r="VLB24" s="1503" t="s">
        <v>1502</v>
      </c>
      <c r="VLC24" s="1503" t="s">
        <v>1503</v>
      </c>
      <c r="VLD24" s="1503" t="s">
        <v>1267</v>
      </c>
      <c r="VLE24" s="1503" t="s">
        <v>2157</v>
      </c>
      <c r="VLF24" s="1503" t="s">
        <v>1280</v>
      </c>
      <c r="VLG24" s="1510">
        <v>41703</v>
      </c>
      <c r="VLH24" s="1504">
        <v>26862</v>
      </c>
      <c r="VLI24"/>
      <c r="VLJ24" s="1503" t="s">
        <v>1502</v>
      </c>
      <c r="VLK24" s="1503" t="s">
        <v>1503</v>
      </c>
      <c r="VLL24" s="1503" t="s">
        <v>1267</v>
      </c>
      <c r="VLM24" s="1503" t="s">
        <v>2157</v>
      </c>
      <c r="VLN24" s="1503" t="s">
        <v>1280</v>
      </c>
      <c r="VLO24" s="1510">
        <v>41703</v>
      </c>
      <c r="VLP24" s="1504">
        <v>26862</v>
      </c>
      <c r="VLQ24"/>
      <c r="VLR24" s="1503" t="s">
        <v>1502</v>
      </c>
      <c r="VLS24" s="1503" t="s">
        <v>1503</v>
      </c>
      <c r="VLT24" s="1503" t="s">
        <v>1267</v>
      </c>
      <c r="VLU24" s="1503" t="s">
        <v>2157</v>
      </c>
      <c r="VLV24" s="1503" t="s">
        <v>1280</v>
      </c>
      <c r="VLW24" s="1510">
        <v>41703</v>
      </c>
      <c r="VLX24" s="1504">
        <v>26862</v>
      </c>
      <c r="VLY24"/>
      <c r="VLZ24" s="1503" t="s">
        <v>1502</v>
      </c>
      <c r="VMA24" s="1503" t="s">
        <v>1503</v>
      </c>
      <c r="VMB24" s="1503" t="s">
        <v>1267</v>
      </c>
      <c r="VMC24" s="1503" t="s">
        <v>2157</v>
      </c>
      <c r="VMD24" s="1503" t="s">
        <v>1280</v>
      </c>
      <c r="VME24" s="1510">
        <v>41703</v>
      </c>
      <c r="VMF24" s="1504">
        <v>26862</v>
      </c>
      <c r="VMG24"/>
      <c r="VMH24" s="1503" t="s">
        <v>1502</v>
      </c>
      <c r="VMI24" s="1503" t="s">
        <v>1503</v>
      </c>
      <c r="VMJ24" s="1503" t="s">
        <v>1267</v>
      </c>
      <c r="VMK24" s="1503" t="s">
        <v>2157</v>
      </c>
      <c r="VML24" s="1503" t="s">
        <v>1280</v>
      </c>
      <c r="VMM24" s="1510">
        <v>41703</v>
      </c>
      <c r="VMN24" s="1504">
        <v>26862</v>
      </c>
      <c r="VMO24"/>
      <c r="VMP24" s="1503" t="s">
        <v>1502</v>
      </c>
      <c r="VMQ24" s="1503" t="s">
        <v>1503</v>
      </c>
      <c r="VMR24" s="1503" t="s">
        <v>1267</v>
      </c>
      <c r="VMS24" s="1503" t="s">
        <v>2157</v>
      </c>
      <c r="VMT24" s="1503" t="s">
        <v>1280</v>
      </c>
      <c r="VMU24" s="1510">
        <v>41703</v>
      </c>
      <c r="VMV24" s="1504">
        <v>26862</v>
      </c>
      <c r="VMW24"/>
      <c r="VMX24" s="1503" t="s">
        <v>1502</v>
      </c>
      <c r="VMY24" s="1503" t="s">
        <v>1503</v>
      </c>
      <c r="VMZ24" s="1503" t="s">
        <v>1267</v>
      </c>
      <c r="VNA24" s="1503" t="s">
        <v>2157</v>
      </c>
      <c r="VNB24" s="1503" t="s">
        <v>1280</v>
      </c>
      <c r="VNC24" s="1510">
        <v>41703</v>
      </c>
      <c r="VND24" s="1504">
        <v>26862</v>
      </c>
      <c r="VNE24"/>
      <c r="VNF24" s="1503" t="s">
        <v>1502</v>
      </c>
      <c r="VNG24" s="1503" t="s">
        <v>1503</v>
      </c>
      <c r="VNH24" s="1503" t="s">
        <v>1267</v>
      </c>
      <c r="VNI24" s="1503" t="s">
        <v>2157</v>
      </c>
      <c r="VNJ24" s="1503" t="s">
        <v>1280</v>
      </c>
      <c r="VNK24" s="1510">
        <v>41703</v>
      </c>
      <c r="VNL24" s="1504">
        <v>26862</v>
      </c>
      <c r="VNM24"/>
      <c r="VNN24" s="1503" t="s">
        <v>1502</v>
      </c>
      <c r="VNO24" s="1503" t="s">
        <v>1503</v>
      </c>
      <c r="VNP24" s="1503" t="s">
        <v>1267</v>
      </c>
      <c r="VNQ24" s="1503" t="s">
        <v>2157</v>
      </c>
      <c r="VNR24" s="1503" t="s">
        <v>1280</v>
      </c>
      <c r="VNS24" s="1510">
        <v>41703</v>
      </c>
      <c r="VNT24" s="1504">
        <v>26862</v>
      </c>
      <c r="VNU24"/>
      <c r="VNV24" s="1503" t="s">
        <v>1502</v>
      </c>
      <c r="VNW24" s="1503" t="s">
        <v>1503</v>
      </c>
      <c r="VNX24" s="1503" t="s">
        <v>1267</v>
      </c>
      <c r="VNY24" s="1503" t="s">
        <v>2157</v>
      </c>
      <c r="VNZ24" s="1503" t="s">
        <v>1280</v>
      </c>
      <c r="VOA24" s="1510">
        <v>41703</v>
      </c>
      <c r="VOB24" s="1504">
        <v>26862</v>
      </c>
      <c r="VOC24"/>
      <c r="VOD24" s="1503" t="s">
        <v>1502</v>
      </c>
      <c r="VOE24" s="1503" t="s">
        <v>1503</v>
      </c>
      <c r="VOF24" s="1503" t="s">
        <v>1267</v>
      </c>
      <c r="VOG24" s="1503" t="s">
        <v>2157</v>
      </c>
      <c r="VOH24" s="1503" t="s">
        <v>1280</v>
      </c>
      <c r="VOI24" s="1510">
        <v>41703</v>
      </c>
      <c r="VOJ24" s="1504">
        <v>26862</v>
      </c>
      <c r="VOK24"/>
      <c r="VOL24" s="1503" t="s">
        <v>1502</v>
      </c>
      <c r="VOM24" s="1503" t="s">
        <v>1503</v>
      </c>
      <c r="VON24" s="1503" t="s">
        <v>1267</v>
      </c>
      <c r="VOO24" s="1503" t="s">
        <v>2157</v>
      </c>
      <c r="VOP24" s="1503" t="s">
        <v>1280</v>
      </c>
      <c r="VOQ24" s="1510">
        <v>41703</v>
      </c>
      <c r="VOR24" s="1504">
        <v>26862</v>
      </c>
      <c r="VOS24"/>
      <c r="VOT24" s="1503" t="s">
        <v>1502</v>
      </c>
      <c r="VOU24" s="1503" t="s">
        <v>1503</v>
      </c>
      <c r="VOV24" s="1503" t="s">
        <v>1267</v>
      </c>
      <c r="VOW24" s="1503" t="s">
        <v>2157</v>
      </c>
      <c r="VOX24" s="1503" t="s">
        <v>1280</v>
      </c>
      <c r="VOY24" s="1510">
        <v>41703</v>
      </c>
      <c r="VOZ24" s="1504">
        <v>26862</v>
      </c>
      <c r="VPA24"/>
      <c r="VPB24" s="1503" t="s">
        <v>1502</v>
      </c>
      <c r="VPC24" s="1503" t="s">
        <v>1503</v>
      </c>
      <c r="VPD24" s="1503" t="s">
        <v>1267</v>
      </c>
      <c r="VPE24" s="1503" t="s">
        <v>2157</v>
      </c>
      <c r="VPF24" s="1503" t="s">
        <v>1280</v>
      </c>
      <c r="VPG24" s="1510">
        <v>41703</v>
      </c>
      <c r="VPH24" s="1504">
        <v>26862</v>
      </c>
      <c r="VPI24"/>
      <c r="VPJ24" s="1503" t="s">
        <v>1502</v>
      </c>
      <c r="VPK24" s="1503" t="s">
        <v>1503</v>
      </c>
      <c r="VPL24" s="1503" t="s">
        <v>1267</v>
      </c>
      <c r="VPM24" s="1503" t="s">
        <v>2157</v>
      </c>
      <c r="VPN24" s="1503" t="s">
        <v>1280</v>
      </c>
      <c r="VPO24" s="1510">
        <v>41703</v>
      </c>
      <c r="VPP24" s="1504">
        <v>26862</v>
      </c>
      <c r="VPQ24"/>
      <c r="VPR24" s="1503" t="s">
        <v>1502</v>
      </c>
      <c r="VPS24" s="1503" t="s">
        <v>1503</v>
      </c>
      <c r="VPT24" s="1503" t="s">
        <v>1267</v>
      </c>
      <c r="VPU24" s="1503" t="s">
        <v>2157</v>
      </c>
      <c r="VPV24" s="1503" t="s">
        <v>1280</v>
      </c>
      <c r="VPW24" s="1510">
        <v>41703</v>
      </c>
      <c r="VPX24" s="1504">
        <v>26862</v>
      </c>
      <c r="VPY24"/>
      <c r="VPZ24" s="1503" t="s">
        <v>1502</v>
      </c>
      <c r="VQA24" s="1503" t="s">
        <v>1503</v>
      </c>
      <c r="VQB24" s="1503" t="s">
        <v>1267</v>
      </c>
      <c r="VQC24" s="1503" t="s">
        <v>2157</v>
      </c>
      <c r="VQD24" s="1503" t="s">
        <v>1280</v>
      </c>
      <c r="VQE24" s="1510">
        <v>41703</v>
      </c>
      <c r="VQF24" s="1504">
        <v>26862</v>
      </c>
      <c r="VQG24"/>
      <c r="VQH24" s="1503" t="s">
        <v>1502</v>
      </c>
      <c r="VQI24" s="1503" t="s">
        <v>1503</v>
      </c>
      <c r="VQJ24" s="1503" t="s">
        <v>1267</v>
      </c>
      <c r="VQK24" s="1503" t="s">
        <v>2157</v>
      </c>
      <c r="VQL24" s="1503" t="s">
        <v>1280</v>
      </c>
      <c r="VQM24" s="1510">
        <v>41703</v>
      </c>
      <c r="VQN24" s="1504">
        <v>26862</v>
      </c>
      <c r="VQO24"/>
      <c r="VQP24" s="1503" t="s">
        <v>1502</v>
      </c>
      <c r="VQQ24" s="1503" t="s">
        <v>1503</v>
      </c>
      <c r="VQR24" s="1503" t="s">
        <v>1267</v>
      </c>
      <c r="VQS24" s="1503" t="s">
        <v>2157</v>
      </c>
      <c r="VQT24" s="1503" t="s">
        <v>1280</v>
      </c>
      <c r="VQU24" s="1510">
        <v>41703</v>
      </c>
      <c r="VQV24" s="1504">
        <v>26862</v>
      </c>
      <c r="VQW24"/>
      <c r="VQX24" s="1503" t="s">
        <v>1502</v>
      </c>
      <c r="VQY24" s="1503" t="s">
        <v>1503</v>
      </c>
      <c r="VQZ24" s="1503" t="s">
        <v>1267</v>
      </c>
      <c r="VRA24" s="1503" t="s">
        <v>2157</v>
      </c>
      <c r="VRB24" s="1503" t="s">
        <v>1280</v>
      </c>
      <c r="VRC24" s="1510">
        <v>41703</v>
      </c>
      <c r="VRD24" s="1504">
        <v>26862</v>
      </c>
      <c r="VRE24"/>
      <c r="VRF24" s="1503" t="s">
        <v>1502</v>
      </c>
      <c r="VRG24" s="1503" t="s">
        <v>1503</v>
      </c>
      <c r="VRH24" s="1503" t="s">
        <v>1267</v>
      </c>
      <c r="VRI24" s="1503" t="s">
        <v>2157</v>
      </c>
      <c r="VRJ24" s="1503" t="s">
        <v>1280</v>
      </c>
      <c r="VRK24" s="1510">
        <v>41703</v>
      </c>
      <c r="VRL24" s="1504">
        <v>26862</v>
      </c>
      <c r="VRM24"/>
      <c r="VRN24" s="1503" t="s">
        <v>1502</v>
      </c>
      <c r="VRO24" s="1503" t="s">
        <v>1503</v>
      </c>
      <c r="VRP24" s="1503" t="s">
        <v>1267</v>
      </c>
      <c r="VRQ24" s="1503" t="s">
        <v>2157</v>
      </c>
      <c r="VRR24" s="1503" t="s">
        <v>1280</v>
      </c>
      <c r="VRS24" s="1510">
        <v>41703</v>
      </c>
      <c r="VRT24" s="1504">
        <v>26862</v>
      </c>
      <c r="VRU24"/>
      <c r="VRV24" s="1503" t="s">
        <v>1502</v>
      </c>
      <c r="VRW24" s="1503" t="s">
        <v>1503</v>
      </c>
      <c r="VRX24" s="1503" t="s">
        <v>1267</v>
      </c>
      <c r="VRY24" s="1503" t="s">
        <v>2157</v>
      </c>
      <c r="VRZ24" s="1503" t="s">
        <v>1280</v>
      </c>
      <c r="VSA24" s="1510">
        <v>41703</v>
      </c>
      <c r="VSB24" s="1504">
        <v>26862</v>
      </c>
      <c r="VSC24"/>
      <c r="VSD24" s="1503" t="s">
        <v>1502</v>
      </c>
      <c r="VSE24" s="1503" t="s">
        <v>1503</v>
      </c>
      <c r="VSF24" s="1503" t="s">
        <v>1267</v>
      </c>
      <c r="VSG24" s="1503" t="s">
        <v>2157</v>
      </c>
      <c r="VSH24" s="1503" t="s">
        <v>1280</v>
      </c>
      <c r="VSI24" s="1510">
        <v>41703</v>
      </c>
      <c r="VSJ24" s="1504">
        <v>26862</v>
      </c>
      <c r="VSK24"/>
      <c r="VSL24" s="1503" t="s">
        <v>1502</v>
      </c>
      <c r="VSM24" s="1503" t="s">
        <v>1503</v>
      </c>
      <c r="VSN24" s="1503" t="s">
        <v>1267</v>
      </c>
      <c r="VSO24" s="1503" t="s">
        <v>2157</v>
      </c>
      <c r="VSP24" s="1503" t="s">
        <v>1280</v>
      </c>
      <c r="VSQ24" s="1510">
        <v>41703</v>
      </c>
      <c r="VSR24" s="1504">
        <v>26862</v>
      </c>
      <c r="VSS24"/>
      <c r="VST24" s="1503" t="s">
        <v>1502</v>
      </c>
      <c r="VSU24" s="1503" t="s">
        <v>1503</v>
      </c>
      <c r="VSV24" s="1503" t="s">
        <v>1267</v>
      </c>
      <c r="VSW24" s="1503" t="s">
        <v>2157</v>
      </c>
      <c r="VSX24" s="1503" t="s">
        <v>1280</v>
      </c>
      <c r="VSY24" s="1510">
        <v>41703</v>
      </c>
      <c r="VSZ24" s="1504">
        <v>26862</v>
      </c>
      <c r="VTA24"/>
      <c r="VTB24" s="1503" t="s">
        <v>1502</v>
      </c>
      <c r="VTC24" s="1503" t="s">
        <v>1503</v>
      </c>
      <c r="VTD24" s="1503" t="s">
        <v>1267</v>
      </c>
      <c r="VTE24" s="1503" t="s">
        <v>2157</v>
      </c>
      <c r="VTF24" s="1503" t="s">
        <v>1280</v>
      </c>
      <c r="VTG24" s="1510">
        <v>41703</v>
      </c>
      <c r="VTH24" s="1504">
        <v>26862</v>
      </c>
      <c r="VTI24"/>
      <c r="VTJ24" s="1503" t="s">
        <v>1502</v>
      </c>
      <c r="VTK24" s="1503" t="s">
        <v>1503</v>
      </c>
      <c r="VTL24" s="1503" t="s">
        <v>1267</v>
      </c>
      <c r="VTM24" s="1503" t="s">
        <v>2157</v>
      </c>
      <c r="VTN24" s="1503" t="s">
        <v>1280</v>
      </c>
      <c r="VTO24" s="1510">
        <v>41703</v>
      </c>
      <c r="VTP24" s="1504">
        <v>26862</v>
      </c>
      <c r="VTQ24"/>
      <c r="VTR24" s="1503" t="s">
        <v>1502</v>
      </c>
      <c r="VTS24" s="1503" t="s">
        <v>1503</v>
      </c>
      <c r="VTT24" s="1503" t="s">
        <v>1267</v>
      </c>
      <c r="VTU24" s="1503" t="s">
        <v>2157</v>
      </c>
      <c r="VTV24" s="1503" t="s">
        <v>1280</v>
      </c>
      <c r="VTW24" s="1510">
        <v>41703</v>
      </c>
      <c r="VTX24" s="1504">
        <v>26862</v>
      </c>
      <c r="VTY24"/>
      <c r="VTZ24" s="1503" t="s">
        <v>1502</v>
      </c>
      <c r="VUA24" s="1503" t="s">
        <v>1503</v>
      </c>
      <c r="VUB24" s="1503" t="s">
        <v>1267</v>
      </c>
      <c r="VUC24" s="1503" t="s">
        <v>2157</v>
      </c>
      <c r="VUD24" s="1503" t="s">
        <v>1280</v>
      </c>
      <c r="VUE24" s="1510">
        <v>41703</v>
      </c>
      <c r="VUF24" s="1504">
        <v>26862</v>
      </c>
      <c r="VUG24"/>
      <c r="VUH24" s="1503" t="s">
        <v>1502</v>
      </c>
      <c r="VUI24" s="1503" t="s">
        <v>1503</v>
      </c>
      <c r="VUJ24" s="1503" t="s">
        <v>1267</v>
      </c>
      <c r="VUK24" s="1503" t="s">
        <v>2157</v>
      </c>
      <c r="VUL24" s="1503" t="s">
        <v>1280</v>
      </c>
      <c r="VUM24" s="1510">
        <v>41703</v>
      </c>
      <c r="VUN24" s="1504">
        <v>26862</v>
      </c>
      <c r="VUO24"/>
      <c r="VUP24" s="1503" t="s">
        <v>1502</v>
      </c>
      <c r="VUQ24" s="1503" t="s">
        <v>1503</v>
      </c>
      <c r="VUR24" s="1503" t="s">
        <v>1267</v>
      </c>
      <c r="VUS24" s="1503" t="s">
        <v>2157</v>
      </c>
      <c r="VUT24" s="1503" t="s">
        <v>1280</v>
      </c>
      <c r="VUU24" s="1510">
        <v>41703</v>
      </c>
      <c r="VUV24" s="1504">
        <v>26862</v>
      </c>
      <c r="VUW24"/>
      <c r="VUX24" s="1503" t="s">
        <v>1502</v>
      </c>
      <c r="VUY24" s="1503" t="s">
        <v>1503</v>
      </c>
      <c r="VUZ24" s="1503" t="s">
        <v>1267</v>
      </c>
      <c r="VVA24" s="1503" t="s">
        <v>2157</v>
      </c>
      <c r="VVB24" s="1503" t="s">
        <v>1280</v>
      </c>
      <c r="VVC24" s="1510">
        <v>41703</v>
      </c>
      <c r="VVD24" s="1504">
        <v>26862</v>
      </c>
      <c r="VVE24"/>
      <c r="VVF24" s="1503" t="s">
        <v>1502</v>
      </c>
      <c r="VVG24" s="1503" t="s">
        <v>1503</v>
      </c>
      <c r="VVH24" s="1503" t="s">
        <v>1267</v>
      </c>
      <c r="VVI24" s="1503" t="s">
        <v>2157</v>
      </c>
      <c r="VVJ24" s="1503" t="s">
        <v>1280</v>
      </c>
      <c r="VVK24" s="1510">
        <v>41703</v>
      </c>
      <c r="VVL24" s="1504">
        <v>26862</v>
      </c>
      <c r="VVM24"/>
      <c r="VVN24" s="1503" t="s">
        <v>1502</v>
      </c>
      <c r="VVO24" s="1503" t="s">
        <v>1503</v>
      </c>
      <c r="VVP24" s="1503" t="s">
        <v>1267</v>
      </c>
      <c r="VVQ24" s="1503" t="s">
        <v>2157</v>
      </c>
      <c r="VVR24" s="1503" t="s">
        <v>1280</v>
      </c>
      <c r="VVS24" s="1510">
        <v>41703</v>
      </c>
      <c r="VVT24" s="1504">
        <v>26862</v>
      </c>
      <c r="VVU24"/>
      <c r="VVV24" s="1503" t="s">
        <v>1502</v>
      </c>
      <c r="VVW24" s="1503" t="s">
        <v>1503</v>
      </c>
      <c r="VVX24" s="1503" t="s">
        <v>1267</v>
      </c>
      <c r="VVY24" s="1503" t="s">
        <v>2157</v>
      </c>
      <c r="VVZ24" s="1503" t="s">
        <v>1280</v>
      </c>
      <c r="VWA24" s="1510">
        <v>41703</v>
      </c>
      <c r="VWB24" s="1504">
        <v>26862</v>
      </c>
      <c r="VWC24"/>
      <c r="VWD24" s="1503" t="s">
        <v>1502</v>
      </c>
      <c r="VWE24" s="1503" t="s">
        <v>1503</v>
      </c>
      <c r="VWF24" s="1503" t="s">
        <v>1267</v>
      </c>
      <c r="VWG24" s="1503" t="s">
        <v>2157</v>
      </c>
      <c r="VWH24" s="1503" t="s">
        <v>1280</v>
      </c>
      <c r="VWI24" s="1510">
        <v>41703</v>
      </c>
      <c r="VWJ24" s="1504">
        <v>26862</v>
      </c>
      <c r="VWK24"/>
      <c r="VWL24" s="1503" t="s">
        <v>1502</v>
      </c>
      <c r="VWM24" s="1503" t="s">
        <v>1503</v>
      </c>
      <c r="VWN24" s="1503" t="s">
        <v>1267</v>
      </c>
      <c r="VWO24" s="1503" t="s">
        <v>2157</v>
      </c>
      <c r="VWP24" s="1503" t="s">
        <v>1280</v>
      </c>
      <c r="VWQ24" s="1510">
        <v>41703</v>
      </c>
      <c r="VWR24" s="1504">
        <v>26862</v>
      </c>
      <c r="VWS24"/>
      <c r="VWT24" s="1503" t="s">
        <v>1502</v>
      </c>
      <c r="VWU24" s="1503" t="s">
        <v>1503</v>
      </c>
      <c r="VWV24" s="1503" t="s">
        <v>1267</v>
      </c>
      <c r="VWW24" s="1503" t="s">
        <v>2157</v>
      </c>
      <c r="VWX24" s="1503" t="s">
        <v>1280</v>
      </c>
      <c r="VWY24" s="1510">
        <v>41703</v>
      </c>
      <c r="VWZ24" s="1504">
        <v>26862</v>
      </c>
      <c r="VXA24"/>
      <c r="VXB24" s="1503" t="s">
        <v>1502</v>
      </c>
      <c r="VXC24" s="1503" t="s">
        <v>1503</v>
      </c>
      <c r="VXD24" s="1503" t="s">
        <v>1267</v>
      </c>
      <c r="VXE24" s="1503" t="s">
        <v>2157</v>
      </c>
      <c r="VXF24" s="1503" t="s">
        <v>1280</v>
      </c>
      <c r="VXG24" s="1510">
        <v>41703</v>
      </c>
      <c r="VXH24" s="1504">
        <v>26862</v>
      </c>
      <c r="VXI24"/>
      <c r="VXJ24" s="1503" t="s">
        <v>1502</v>
      </c>
      <c r="VXK24" s="1503" t="s">
        <v>1503</v>
      </c>
      <c r="VXL24" s="1503" t="s">
        <v>1267</v>
      </c>
      <c r="VXM24" s="1503" t="s">
        <v>2157</v>
      </c>
      <c r="VXN24" s="1503" t="s">
        <v>1280</v>
      </c>
      <c r="VXO24" s="1510">
        <v>41703</v>
      </c>
      <c r="VXP24" s="1504">
        <v>26862</v>
      </c>
      <c r="VXQ24"/>
      <c r="VXR24" s="1503" t="s">
        <v>1502</v>
      </c>
      <c r="VXS24" s="1503" t="s">
        <v>1503</v>
      </c>
      <c r="VXT24" s="1503" t="s">
        <v>1267</v>
      </c>
      <c r="VXU24" s="1503" t="s">
        <v>2157</v>
      </c>
      <c r="VXV24" s="1503" t="s">
        <v>1280</v>
      </c>
      <c r="VXW24" s="1510">
        <v>41703</v>
      </c>
      <c r="VXX24" s="1504">
        <v>26862</v>
      </c>
      <c r="VXY24"/>
      <c r="VXZ24" s="1503" t="s">
        <v>1502</v>
      </c>
      <c r="VYA24" s="1503" t="s">
        <v>1503</v>
      </c>
      <c r="VYB24" s="1503" t="s">
        <v>1267</v>
      </c>
      <c r="VYC24" s="1503" t="s">
        <v>2157</v>
      </c>
      <c r="VYD24" s="1503" t="s">
        <v>1280</v>
      </c>
      <c r="VYE24" s="1510">
        <v>41703</v>
      </c>
      <c r="VYF24" s="1504">
        <v>26862</v>
      </c>
      <c r="VYG24"/>
      <c r="VYH24" s="1503" t="s">
        <v>1502</v>
      </c>
      <c r="VYI24" s="1503" t="s">
        <v>1503</v>
      </c>
      <c r="VYJ24" s="1503" t="s">
        <v>1267</v>
      </c>
      <c r="VYK24" s="1503" t="s">
        <v>2157</v>
      </c>
      <c r="VYL24" s="1503" t="s">
        <v>1280</v>
      </c>
      <c r="VYM24" s="1510">
        <v>41703</v>
      </c>
      <c r="VYN24" s="1504">
        <v>26862</v>
      </c>
      <c r="VYO24"/>
      <c r="VYP24" s="1503" t="s">
        <v>1502</v>
      </c>
      <c r="VYQ24" s="1503" t="s">
        <v>1503</v>
      </c>
      <c r="VYR24" s="1503" t="s">
        <v>1267</v>
      </c>
      <c r="VYS24" s="1503" t="s">
        <v>2157</v>
      </c>
      <c r="VYT24" s="1503" t="s">
        <v>1280</v>
      </c>
      <c r="VYU24" s="1510">
        <v>41703</v>
      </c>
      <c r="VYV24" s="1504">
        <v>26862</v>
      </c>
      <c r="VYW24"/>
      <c r="VYX24" s="1503" t="s">
        <v>1502</v>
      </c>
      <c r="VYY24" s="1503" t="s">
        <v>1503</v>
      </c>
      <c r="VYZ24" s="1503" t="s">
        <v>1267</v>
      </c>
      <c r="VZA24" s="1503" t="s">
        <v>2157</v>
      </c>
      <c r="VZB24" s="1503" t="s">
        <v>1280</v>
      </c>
      <c r="VZC24" s="1510">
        <v>41703</v>
      </c>
      <c r="VZD24" s="1504">
        <v>26862</v>
      </c>
      <c r="VZE24"/>
      <c r="VZF24" s="1503" t="s">
        <v>1502</v>
      </c>
      <c r="VZG24" s="1503" t="s">
        <v>1503</v>
      </c>
      <c r="VZH24" s="1503" t="s">
        <v>1267</v>
      </c>
      <c r="VZI24" s="1503" t="s">
        <v>2157</v>
      </c>
      <c r="VZJ24" s="1503" t="s">
        <v>1280</v>
      </c>
      <c r="VZK24" s="1510">
        <v>41703</v>
      </c>
      <c r="VZL24" s="1504">
        <v>26862</v>
      </c>
      <c r="VZM24"/>
      <c r="VZN24" s="1503" t="s">
        <v>1502</v>
      </c>
      <c r="VZO24" s="1503" t="s">
        <v>1503</v>
      </c>
      <c r="VZP24" s="1503" t="s">
        <v>1267</v>
      </c>
      <c r="VZQ24" s="1503" t="s">
        <v>2157</v>
      </c>
      <c r="VZR24" s="1503" t="s">
        <v>1280</v>
      </c>
      <c r="VZS24" s="1510">
        <v>41703</v>
      </c>
      <c r="VZT24" s="1504">
        <v>26862</v>
      </c>
      <c r="VZU24"/>
      <c r="VZV24" s="1503" t="s">
        <v>1502</v>
      </c>
      <c r="VZW24" s="1503" t="s">
        <v>1503</v>
      </c>
      <c r="VZX24" s="1503" t="s">
        <v>1267</v>
      </c>
      <c r="VZY24" s="1503" t="s">
        <v>2157</v>
      </c>
      <c r="VZZ24" s="1503" t="s">
        <v>1280</v>
      </c>
      <c r="WAA24" s="1510">
        <v>41703</v>
      </c>
      <c r="WAB24" s="1504">
        <v>26862</v>
      </c>
      <c r="WAC24"/>
      <c r="WAD24" s="1503" t="s">
        <v>1502</v>
      </c>
      <c r="WAE24" s="1503" t="s">
        <v>1503</v>
      </c>
      <c r="WAF24" s="1503" t="s">
        <v>1267</v>
      </c>
      <c r="WAG24" s="1503" t="s">
        <v>2157</v>
      </c>
      <c r="WAH24" s="1503" t="s">
        <v>1280</v>
      </c>
      <c r="WAI24" s="1510">
        <v>41703</v>
      </c>
      <c r="WAJ24" s="1504">
        <v>26862</v>
      </c>
      <c r="WAK24"/>
      <c r="WAL24" s="1503" t="s">
        <v>1502</v>
      </c>
      <c r="WAM24" s="1503" t="s">
        <v>1503</v>
      </c>
      <c r="WAN24" s="1503" t="s">
        <v>1267</v>
      </c>
      <c r="WAO24" s="1503" t="s">
        <v>2157</v>
      </c>
      <c r="WAP24" s="1503" t="s">
        <v>1280</v>
      </c>
      <c r="WAQ24" s="1510">
        <v>41703</v>
      </c>
      <c r="WAR24" s="1504">
        <v>26862</v>
      </c>
      <c r="WAS24"/>
      <c r="WAT24" s="1503" t="s">
        <v>1502</v>
      </c>
      <c r="WAU24" s="1503" t="s">
        <v>1503</v>
      </c>
      <c r="WAV24" s="1503" t="s">
        <v>1267</v>
      </c>
      <c r="WAW24" s="1503" t="s">
        <v>2157</v>
      </c>
      <c r="WAX24" s="1503" t="s">
        <v>1280</v>
      </c>
      <c r="WAY24" s="1510">
        <v>41703</v>
      </c>
      <c r="WAZ24" s="1504">
        <v>26862</v>
      </c>
      <c r="WBA24"/>
      <c r="WBB24" s="1503" t="s">
        <v>1502</v>
      </c>
      <c r="WBC24" s="1503" t="s">
        <v>1503</v>
      </c>
      <c r="WBD24" s="1503" t="s">
        <v>1267</v>
      </c>
      <c r="WBE24" s="1503" t="s">
        <v>2157</v>
      </c>
      <c r="WBF24" s="1503" t="s">
        <v>1280</v>
      </c>
      <c r="WBG24" s="1510">
        <v>41703</v>
      </c>
      <c r="WBH24" s="1504">
        <v>26862</v>
      </c>
      <c r="WBI24"/>
      <c r="WBJ24" s="1503" t="s">
        <v>1502</v>
      </c>
      <c r="WBK24" s="1503" t="s">
        <v>1503</v>
      </c>
      <c r="WBL24" s="1503" t="s">
        <v>1267</v>
      </c>
      <c r="WBM24" s="1503" t="s">
        <v>2157</v>
      </c>
      <c r="WBN24" s="1503" t="s">
        <v>1280</v>
      </c>
      <c r="WBO24" s="1510">
        <v>41703</v>
      </c>
      <c r="WBP24" s="1504">
        <v>26862</v>
      </c>
      <c r="WBQ24"/>
      <c r="WBR24" s="1503" t="s">
        <v>1502</v>
      </c>
      <c r="WBS24" s="1503" t="s">
        <v>1503</v>
      </c>
      <c r="WBT24" s="1503" t="s">
        <v>1267</v>
      </c>
      <c r="WBU24" s="1503" t="s">
        <v>2157</v>
      </c>
      <c r="WBV24" s="1503" t="s">
        <v>1280</v>
      </c>
      <c r="WBW24" s="1510">
        <v>41703</v>
      </c>
      <c r="WBX24" s="1504">
        <v>26862</v>
      </c>
      <c r="WBY24"/>
      <c r="WBZ24" s="1503" t="s">
        <v>1502</v>
      </c>
      <c r="WCA24" s="1503" t="s">
        <v>1503</v>
      </c>
      <c r="WCB24" s="1503" t="s">
        <v>1267</v>
      </c>
      <c r="WCC24" s="1503" t="s">
        <v>2157</v>
      </c>
      <c r="WCD24" s="1503" t="s">
        <v>1280</v>
      </c>
      <c r="WCE24" s="1510">
        <v>41703</v>
      </c>
      <c r="WCF24" s="1504">
        <v>26862</v>
      </c>
      <c r="WCG24"/>
      <c r="WCH24" s="1503" t="s">
        <v>1502</v>
      </c>
      <c r="WCI24" s="1503" t="s">
        <v>1503</v>
      </c>
      <c r="WCJ24" s="1503" t="s">
        <v>1267</v>
      </c>
      <c r="WCK24" s="1503" t="s">
        <v>2157</v>
      </c>
      <c r="WCL24" s="1503" t="s">
        <v>1280</v>
      </c>
      <c r="WCM24" s="1510">
        <v>41703</v>
      </c>
      <c r="WCN24" s="1504">
        <v>26862</v>
      </c>
      <c r="WCO24"/>
      <c r="WCP24" s="1503" t="s">
        <v>1502</v>
      </c>
      <c r="WCQ24" s="1503" t="s">
        <v>1503</v>
      </c>
      <c r="WCR24" s="1503" t="s">
        <v>1267</v>
      </c>
      <c r="WCS24" s="1503" t="s">
        <v>2157</v>
      </c>
      <c r="WCT24" s="1503" t="s">
        <v>1280</v>
      </c>
      <c r="WCU24" s="1510">
        <v>41703</v>
      </c>
      <c r="WCV24" s="1504">
        <v>26862</v>
      </c>
      <c r="WCW24"/>
      <c r="WCX24" s="1503" t="s">
        <v>1502</v>
      </c>
      <c r="WCY24" s="1503" t="s">
        <v>1503</v>
      </c>
      <c r="WCZ24" s="1503" t="s">
        <v>1267</v>
      </c>
      <c r="WDA24" s="1503" t="s">
        <v>2157</v>
      </c>
      <c r="WDB24" s="1503" t="s">
        <v>1280</v>
      </c>
      <c r="WDC24" s="1510">
        <v>41703</v>
      </c>
      <c r="WDD24" s="1504">
        <v>26862</v>
      </c>
      <c r="WDE24"/>
      <c r="WDF24" s="1503" t="s">
        <v>1502</v>
      </c>
      <c r="WDG24" s="1503" t="s">
        <v>1503</v>
      </c>
      <c r="WDH24" s="1503" t="s">
        <v>1267</v>
      </c>
      <c r="WDI24" s="1503" t="s">
        <v>2157</v>
      </c>
      <c r="WDJ24" s="1503" t="s">
        <v>1280</v>
      </c>
      <c r="WDK24" s="1510">
        <v>41703</v>
      </c>
      <c r="WDL24" s="1504">
        <v>26862</v>
      </c>
      <c r="WDM24"/>
      <c r="WDN24" s="1503" t="s">
        <v>1502</v>
      </c>
      <c r="WDO24" s="1503" t="s">
        <v>1503</v>
      </c>
      <c r="WDP24" s="1503" t="s">
        <v>1267</v>
      </c>
      <c r="WDQ24" s="1503" t="s">
        <v>2157</v>
      </c>
      <c r="WDR24" s="1503" t="s">
        <v>1280</v>
      </c>
      <c r="WDS24" s="1510">
        <v>41703</v>
      </c>
      <c r="WDT24" s="1504">
        <v>26862</v>
      </c>
      <c r="WDU24"/>
      <c r="WDV24" s="1503" t="s">
        <v>1502</v>
      </c>
      <c r="WDW24" s="1503" t="s">
        <v>1503</v>
      </c>
      <c r="WDX24" s="1503" t="s">
        <v>1267</v>
      </c>
      <c r="WDY24" s="1503" t="s">
        <v>2157</v>
      </c>
      <c r="WDZ24" s="1503" t="s">
        <v>1280</v>
      </c>
      <c r="WEA24" s="1510">
        <v>41703</v>
      </c>
      <c r="WEB24" s="1504">
        <v>26862</v>
      </c>
      <c r="WEC24"/>
      <c r="WED24" s="1503" t="s">
        <v>1502</v>
      </c>
      <c r="WEE24" s="1503" t="s">
        <v>1503</v>
      </c>
      <c r="WEF24" s="1503" t="s">
        <v>1267</v>
      </c>
      <c r="WEG24" s="1503" t="s">
        <v>2157</v>
      </c>
      <c r="WEH24" s="1503" t="s">
        <v>1280</v>
      </c>
      <c r="WEI24" s="1510">
        <v>41703</v>
      </c>
      <c r="WEJ24" s="1504">
        <v>26862</v>
      </c>
      <c r="WEK24"/>
      <c r="WEL24" s="1503" t="s">
        <v>1502</v>
      </c>
      <c r="WEM24" s="1503" t="s">
        <v>1503</v>
      </c>
      <c r="WEN24" s="1503" t="s">
        <v>1267</v>
      </c>
      <c r="WEO24" s="1503" t="s">
        <v>2157</v>
      </c>
      <c r="WEP24" s="1503" t="s">
        <v>1280</v>
      </c>
      <c r="WEQ24" s="1510">
        <v>41703</v>
      </c>
      <c r="WER24" s="1504">
        <v>26862</v>
      </c>
      <c r="WES24"/>
      <c r="WET24" s="1503" t="s">
        <v>1502</v>
      </c>
      <c r="WEU24" s="1503" t="s">
        <v>1503</v>
      </c>
      <c r="WEV24" s="1503" t="s">
        <v>1267</v>
      </c>
      <c r="WEW24" s="1503" t="s">
        <v>2157</v>
      </c>
      <c r="WEX24" s="1503" t="s">
        <v>1280</v>
      </c>
      <c r="WEY24" s="1510">
        <v>41703</v>
      </c>
      <c r="WEZ24" s="1504">
        <v>26862</v>
      </c>
      <c r="WFA24"/>
      <c r="WFB24" s="1503" t="s">
        <v>1502</v>
      </c>
      <c r="WFC24" s="1503" t="s">
        <v>1503</v>
      </c>
      <c r="WFD24" s="1503" t="s">
        <v>1267</v>
      </c>
      <c r="WFE24" s="1503" t="s">
        <v>2157</v>
      </c>
      <c r="WFF24" s="1503" t="s">
        <v>1280</v>
      </c>
      <c r="WFG24" s="1510">
        <v>41703</v>
      </c>
      <c r="WFH24" s="1504">
        <v>26862</v>
      </c>
      <c r="WFI24"/>
      <c r="WFJ24" s="1503" t="s">
        <v>1502</v>
      </c>
      <c r="WFK24" s="1503" t="s">
        <v>1503</v>
      </c>
      <c r="WFL24" s="1503" t="s">
        <v>1267</v>
      </c>
      <c r="WFM24" s="1503" t="s">
        <v>2157</v>
      </c>
      <c r="WFN24" s="1503" t="s">
        <v>1280</v>
      </c>
      <c r="WFO24" s="1510">
        <v>41703</v>
      </c>
      <c r="WFP24" s="1504">
        <v>26862</v>
      </c>
      <c r="WFQ24"/>
      <c r="WFR24" s="1503" t="s">
        <v>1502</v>
      </c>
      <c r="WFS24" s="1503" t="s">
        <v>1503</v>
      </c>
      <c r="WFT24" s="1503" t="s">
        <v>1267</v>
      </c>
      <c r="WFU24" s="1503" t="s">
        <v>2157</v>
      </c>
      <c r="WFV24" s="1503" t="s">
        <v>1280</v>
      </c>
      <c r="WFW24" s="1510">
        <v>41703</v>
      </c>
      <c r="WFX24" s="1504">
        <v>26862</v>
      </c>
      <c r="WFY24"/>
      <c r="WFZ24" s="1503" t="s">
        <v>1502</v>
      </c>
      <c r="WGA24" s="1503" t="s">
        <v>1503</v>
      </c>
      <c r="WGB24" s="1503" t="s">
        <v>1267</v>
      </c>
      <c r="WGC24" s="1503" t="s">
        <v>2157</v>
      </c>
      <c r="WGD24" s="1503" t="s">
        <v>1280</v>
      </c>
      <c r="WGE24" s="1510">
        <v>41703</v>
      </c>
      <c r="WGF24" s="1504">
        <v>26862</v>
      </c>
      <c r="WGG24"/>
      <c r="WGH24" s="1503" t="s">
        <v>1502</v>
      </c>
      <c r="WGI24" s="1503" t="s">
        <v>1503</v>
      </c>
      <c r="WGJ24" s="1503" t="s">
        <v>1267</v>
      </c>
      <c r="WGK24" s="1503" t="s">
        <v>2157</v>
      </c>
      <c r="WGL24" s="1503" t="s">
        <v>1280</v>
      </c>
      <c r="WGM24" s="1510">
        <v>41703</v>
      </c>
      <c r="WGN24" s="1504">
        <v>26862</v>
      </c>
      <c r="WGO24"/>
      <c r="WGP24" s="1503" t="s">
        <v>1502</v>
      </c>
      <c r="WGQ24" s="1503" t="s">
        <v>1503</v>
      </c>
      <c r="WGR24" s="1503" t="s">
        <v>1267</v>
      </c>
      <c r="WGS24" s="1503" t="s">
        <v>2157</v>
      </c>
      <c r="WGT24" s="1503" t="s">
        <v>1280</v>
      </c>
      <c r="WGU24" s="1510">
        <v>41703</v>
      </c>
      <c r="WGV24" s="1504">
        <v>26862</v>
      </c>
      <c r="WGW24"/>
      <c r="WGX24" s="1503" t="s">
        <v>1502</v>
      </c>
      <c r="WGY24" s="1503" t="s">
        <v>1503</v>
      </c>
      <c r="WGZ24" s="1503" t="s">
        <v>1267</v>
      </c>
      <c r="WHA24" s="1503" t="s">
        <v>2157</v>
      </c>
      <c r="WHB24" s="1503" t="s">
        <v>1280</v>
      </c>
      <c r="WHC24" s="1510">
        <v>41703</v>
      </c>
      <c r="WHD24" s="1504">
        <v>26862</v>
      </c>
      <c r="WHE24"/>
      <c r="WHF24" s="1503" t="s">
        <v>1502</v>
      </c>
      <c r="WHG24" s="1503" t="s">
        <v>1503</v>
      </c>
      <c r="WHH24" s="1503" t="s">
        <v>1267</v>
      </c>
      <c r="WHI24" s="1503" t="s">
        <v>2157</v>
      </c>
      <c r="WHJ24" s="1503" t="s">
        <v>1280</v>
      </c>
      <c r="WHK24" s="1510">
        <v>41703</v>
      </c>
      <c r="WHL24" s="1504">
        <v>26862</v>
      </c>
      <c r="WHM24"/>
      <c r="WHN24" s="1503" t="s">
        <v>1502</v>
      </c>
      <c r="WHO24" s="1503" t="s">
        <v>1503</v>
      </c>
      <c r="WHP24" s="1503" t="s">
        <v>1267</v>
      </c>
      <c r="WHQ24" s="1503" t="s">
        <v>2157</v>
      </c>
      <c r="WHR24" s="1503" t="s">
        <v>1280</v>
      </c>
      <c r="WHS24" s="1510">
        <v>41703</v>
      </c>
      <c r="WHT24" s="1504">
        <v>26862</v>
      </c>
      <c r="WHU24"/>
      <c r="WHV24" s="1503" t="s">
        <v>1502</v>
      </c>
      <c r="WHW24" s="1503" t="s">
        <v>1503</v>
      </c>
      <c r="WHX24" s="1503" t="s">
        <v>1267</v>
      </c>
      <c r="WHY24" s="1503" t="s">
        <v>2157</v>
      </c>
      <c r="WHZ24" s="1503" t="s">
        <v>1280</v>
      </c>
      <c r="WIA24" s="1510">
        <v>41703</v>
      </c>
      <c r="WIB24" s="1504">
        <v>26862</v>
      </c>
      <c r="WIC24"/>
      <c r="WID24" s="1503" t="s">
        <v>1502</v>
      </c>
      <c r="WIE24" s="1503" t="s">
        <v>1503</v>
      </c>
      <c r="WIF24" s="1503" t="s">
        <v>1267</v>
      </c>
      <c r="WIG24" s="1503" t="s">
        <v>2157</v>
      </c>
      <c r="WIH24" s="1503" t="s">
        <v>1280</v>
      </c>
      <c r="WII24" s="1510">
        <v>41703</v>
      </c>
      <c r="WIJ24" s="1504">
        <v>26862</v>
      </c>
      <c r="WIK24"/>
      <c r="WIL24" s="1503" t="s">
        <v>1502</v>
      </c>
      <c r="WIM24" s="1503" t="s">
        <v>1503</v>
      </c>
      <c r="WIN24" s="1503" t="s">
        <v>1267</v>
      </c>
      <c r="WIO24" s="1503" t="s">
        <v>2157</v>
      </c>
      <c r="WIP24" s="1503" t="s">
        <v>1280</v>
      </c>
      <c r="WIQ24" s="1510">
        <v>41703</v>
      </c>
      <c r="WIR24" s="1504">
        <v>26862</v>
      </c>
      <c r="WIS24"/>
      <c r="WIT24" s="1503" t="s">
        <v>1502</v>
      </c>
      <c r="WIU24" s="1503" t="s">
        <v>1503</v>
      </c>
      <c r="WIV24" s="1503" t="s">
        <v>1267</v>
      </c>
      <c r="WIW24" s="1503" t="s">
        <v>2157</v>
      </c>
      <c r="WIX24" s="1503" t="s">
        <v>1280</v>
      </c>
      <c r="WIY24" s="1510">
        <v>41703</v>
      </c>
      <c r="WIZ24" s="1504">
        <v>26862</v>
      </c>
      <c r="WJA24"/>
      <c r="WJB24" s="1503" t="s">
        <v>1502</v>
      </c>
      <c r="WJC24" s="1503" t="s">
        <v>1503</v>
      </c>
      <c r="WJD24" s="1503" t="s">
        <v>1267</v>
      </c>
      <c r="WJE24" s="1503" t="s">
        <v>2157</v>
      </c>
      <c r="WJF24" s="1503" t="s">
        <v>1280</v>
      </c>
      <c r="WJG24" s="1510">
        <v>41703</v>
      </c>
      <c r="WJH24" s="1504">
        <v>26862</v>
      </c>
      <c r="WJI24"/>
      <c r="WJJ24" s="1503" t="s">
        <v>1502</v>
      </c>
      <c r="WJK24" s="1503" t="s">
        <v>1503</v>
      </c>
      <c r="WJL24" s="1503" t="s">
        <v>1267</v>
      </c>
      <c r="WJM24" s="1503" t="s">
        <v>2157</v>
      </c>
      <c r="WJN24" s="1503" t="s">
        <v>1280</v>
      </c>
      <c r="WJO24" s="1510">
        <v>41703</v>
      </c>
      <c r="WJP24" s="1504">
        <v>26862</v>
      </c>
      <c r="WJQ24"/>
      <c r="WJR24" s="1503" t="s">
        <v>1502</v>
      </c>
      <c r="WJS24" s="1503" t="s">
        <v>1503</v>
      </c>
      <c r="WJT24" s="1503" t="s">
        <v>1267</v>
      </c>
      <c r="WJU24" s="1503" t="s">
        <v>2157</v>
      </c>
      <c r="WJV24" s="1503" t="s">
        <v>1280</v>
      </c>
      <c r="WJW24" s="1510">
        <v>41703</v>
      </c>
      <c r="WJX24" s="1504">
        <v>26862</v>
      </c>
      <c r="WJY24"/>
      <c r="WJZ24" s="1503" t="s">
        <v>1502</v>
      </c>
      <c r="WKA24" s="1503" t="s">
        <v>1503</v>
      </c>
      <c r="WKB24" s="1503" t="s">
        <v>1267</v>
      </c>
      <c r="WKC24" s="1503" t="s">
        <v>2157</v>
      </c>
      <c r="WKD24" s="1503" t="s">
        <v>1280</v>
      </c>
      <c r="WKE24" s="1510">
        <v>41703</v>
      </c>
      <c r="WKF24" s="1504">
        <v>26862</v>
      </c>
      <c r="WKG24"/>
      <c r="WKH24" s="1503" t="s">
        <v>1502</v>
      </c>
      <c r="WKI24" s="1503" t="s">
        <v>1503</v>
      </c>
      <c r="WKJ24" s="1503" t="s">
        <v>1267</v>
      </c>
      <c r="WKK24" s="1503" t="s">
        <v>2157</v>
      </c>
      <c r="WKL24" s="1503" t="s">
        <v>1280</v>
      </c>
      <c r="WKM24" s="1510">
        <v>41703</v>
      </c>
      <c r="WKN24" s="1504">
        <v>26862</v>
      </c>
      <c r="WKO24"/>
      <c r="WKP24" s="1503" t="s">
        <v>1502</v>
      </c>
      <c r="WKQ24" s="1503" t="s">
        <v>1503</v>
      </c>
      <c r="WKR24" s="1503" t="s">
        <v>1267</v>
      </c>
      <c r="WKS24" s="1503" t="s">
        <v>2157</v>
      </c>
      <c r="WKT24" s="1503" t="s">
        <v>1280</v>
      </c>
      <c r="WKU24" s="1510">
        <v>41703</v>
      </c>
      <c r="WKV24" s="1504">
        <v>26862</v>
      </c>
      <c r="WKW24"/>
      <c r="WKX24" s="1503" t="s">
        <v>1502</v>
      </c>
      <c r="WKY24" s="1503" t="s">
        <v>1503</v>
      </c>
      <c r="WKZ24" s="1503" t="s">
        <v>1267</v>
      </c>
      <c r="WLA24" s="1503" t="s">
        <v>2157</v>
      </c>
      <c r="WLB24" s="1503" t="s">
        <v>1280</v>
      </c>
      <c r="WLC24" s="1510">
        <v>41703</v>
      </c>
      <c r="WLD24" s="1504">
        <v>26862</v>
      </c>
      <c r="WLE24"/>
      <c r="WLF24" s="1503" t="s">
        <v>1502</v>
      </c>
      <c r="WLG24" s="1503" t="s">
        <v>1503</v>
      </c>
      <c r="WLH24" s="1503" t="s">
        <v>1267</v>
      </c>
      <c r="WLI24" s="1503" t="s">
        <v>2157</v>
      </c>
      <c r="WLJ24" s="1503" t="s">
        <v>1280</v>
      </c>
      <c r="WLK24" s="1510">
        <v>41703</v>
      </c>
      <c r="WLL24" s="1504">
        <v>26862</v>
      </c>
      <c r="WLM24"/>
      <c r="WLN24" s="1503" t="s">
        <v>1502</v>
      </c>
      <c r="WLO24" s="1503" t="s">
        <v>1503</v>
      </c>
      <c r="WLP24" s="1503" t="s">
        <v>1267</v>
      </c>
      <c r="WLQ24" s="1503" t="s">
        <v>2157</v>
      </c>
      <c r="WLR24" s="1503" t="s">
        <v>1280</v>
      </c>
      <c r="WLS24" s="1510">
        <v>41703</v>
      </c>
      <c r="WLT24" s="1504">
        <v>26862</v>
      </c>
      <c r="WLU24"/>
      <c r="WLV24" s="1503" t="s">
        <v>1502</v>
      </c>
      <c r="WLW24" s="1503" t="s">
        <v>1503</v>
      </c>
      <c r="WLX24" s="1503" t="s">
        <v>1267</v>
      </c>
      <c r="WLY24" s="1503" t="s">
        <v>2157</v>
      </c>
      <c r="WLZ24" s="1503" t="s">
        <v>1280</v>
      </c>
      <c r="WMA24" s="1510">
        <v>41703</v>
      </c>
      <c r="WMB24" s="1504">
        <v>26862</v>
      </c>
      <c r="WMC24"/>
      <c r="WMD24" s="1503" t="s">
        <v>1502</v>
      </c>
      <c r="WME24" s="1503" t="s">
        <v>1503</v>
      </c>
      <c r="WMF24" s="1503" t="s">
        <v>1267</v>
      </c>
      <c r="WMG24" s="1503" t="s">
        <v>2157</v>
      </c>
      <c r="WMH24" s="1503" t="s">
        <v>1280</v>
      </c>
      <c r="WMI24" s="1510">
        <v>41703</v>
      </c>
      <c r="WMJ24" s="1504">
        <v>26862</v>
      </c>
      <c r="WMK24"/>
      <c r="WML24" s="1503" t="s">
        <v>1502</v>
      </c>
      <c r="WMM24" s="1503" t="s">
        <v>1503</v>
      </c>
      <c r="WMN24" s="1503" t="s">
        <v>1267</v>
      </c>
      <c r="WMO24" s="1503" t="s">
        <v>2157</v>
      </c>
      <c r="WMP24" s="1503" t="s">
        <v>1280</v>
      </c>
      <c r="WMQ24" s="1510">
        <v>41703</v>
      </c>
      <c r="WMR24" s="1504">
        <v>26862</v>
      </c>
      <c r="WMS24"/>
      <c r="WMT24" s="1503" t="s">
        <v>1502</v>
      </c>
      <c r="WMU24" s="1503" t="s">
        <v>1503</v>
      </c>
      <c r="WMV24" s="1503" t="s">
        <v>1267</v>
      </c>
      <c r="WMW24" s="1503" t="s">
        <v>2157</v>
      </c>
      <c r="WMX24" s="1503" t="s">
        <v>1280</v>
      </c>
      <c r="WMY24" s="1510">
        <v>41703</v>
      </c>
      <c r="WMZ24" s="1504">
        <v>26862</v>
      </c>
      <c r="WNA24"/>
      <c r="WNB24" s="1503" t="s">
        <v>1502</v>
      </c>
      <c r="WNC24" s="1503" t="s">
        <v>1503</v>
      </c>
      <c r="WND24" s="1503" t="s">
        <v>1267</v>
      </c>
      <c r="WNE24" s="1503" t="s">
        <v>2157</v>
      </c>
      <c r="WNF24" s="1503" t="s">
        <v>1280</v>
      </c>
      <c r="WNG24" s="1510">
        <v>41703</v>
      </c>
      <c r="WNH24" s="1504">
        <v>26862</v>
      </c>
      <c r="WNI24"/>
      <c r="WNJ24" s="1503" t="s">
        <v>1502</v>
      </c>
      <c r="WNK24" s="1503" t="s">
        <v>1503</v>
      </c>
      <c r="WNL24" s="1503" t="s">
        <v>1267</v>
      </c>
      <c r="WNM24" s="1503" t="s">
        <v>2157</v>
      </c>
      <c r="WNN24" s="1503" t="s">
        <v>1280</v>
      </c>
      <c r="WNO24" s="1510">
        <v>41703</v>
      </c>
      <c r="WNP24" s="1504">
        <v>26862</v>
      </c>
      <c r="WNQ24"/>
      <c r="WNR24" s="1503" t="s">
        <v>1502</v>
      </c>
      <c r="WNS24" s="1503" t="s">
        <v>1503</v>
      </c>
      <c r="WNT24" s="1503" t="s">
        <v>1267</v>
      </c>
      <c r="WNU24" s="1503" t="s">
        <v>2157</v>
      </c>
      <c r="WNV24" s="1503" t="s">
        <v>1280</v>
      </c>
      <c r="WNW24" s="1510">
        <v>41703</v>
      </c>
      <c r="WNX24" s="1504">
        <v>26862</v>
      </c>
      <c r="WNY24"/>
      <c r="WNZ24" s="1503" t="s">
        <v>1502</v>
      </c>
      <c r="WOA24" s="1503" t="s">
        <v>1503</v>
      </c>
      <c r="WOB24" s="1503" t="s">
        <v>1267</v>
      </c>
      <c r="WOC24" s="1503" t="s">
        <v>2157</v>
      </c>
      <c r="WOD24" s="1503" t="s">
        <v>1280</v>
      </c>
      <c r="WOE24" s="1510">
        <v>41703</v>
      </c>
      <c r="WOF24" s="1504">
        <v>26862</v>
      </c>
      <c r="WOG24"/>
      <c r="WOH24" s="1503" t="s">
        <v>1502</v>
      </c>
      <c r="WOI24" s="1503" t="s">
        <v>1503</v>
      </c>
      <c r="WOJ24" s="1503" t="s">
        <v>1267</v>
      </c>
      <c r="WOK24" s="1503" t="s">
        <v>2157</v>
      </c>
      <c r="WOL24" s="1503" t="s">
        <v>1280</v>
      </c>
      <c r="WOM24" s="1510">
        <v>41703</v>
      </c>
      <c r="WON24" s="1504">
        <v>26862</v>
      </c>
      <c r="WOO24"/>
      <c r="WOP24" s="1503" t="s">
        <v>1502</v>
      </c>
      <c r="WOQ24" s="1503" t="s">
        <v>1503</v>
      </c>
      <c r="WOR24" s="1503" t="s">
        <v>1267</v>
      </c>
      <c r="WOS24" s="1503" t="s">
        <v>2157</v>
      </c>
      <c r="WOT24" s="1503" t="s">
        <v>1280</v>
      </c>
      <c r="WOU24" s="1510">
        <v>41703</v>
      </c>
      <c r="WOV24" s="1504">
        <v>26862</v>
      </c>
      <c r="WOW24"/>
      <c r="WOX24" s="1503" t="s">
        <v>1502</v>
      </c>
      <c r="WOY24" s="1503" t="s">
        <v>1503</v>
      </c>
      <c r="WOZ24" s="1503" t="s">
        <v>1267</v>
      </c>
      <c r="WPA24" s="1503" t="s">
        <v>2157</v>
      </c>
      <c r="WPB24" s="1503" t="s">
        <v>1280</v>
      </c>
      <c r="WPC24" s="1510">
        <v>41703</v>
      </c>
      <c r="WPD24" s="1504">
        <v>26862</v>
      </c>
      <c r="WPE24"/>
      <c r="WPF24" s="1503" t="s">
        <v>1502</v>
      </c>
      <c r="WPG24" s="1503" t="s">
        <v>1503</v>
      </c>
      <c r="WPH24" s="1503" t="s">
        <v>1267</v>
      </c>
      <c r="WPI24" s="1503" t="s">
        <v>2157</v>
      </c>
      <c r="WPJ24" s="1503" t="s">
        <v>1280</v>
      </c>
      <c r="WPK24" s="1510">
        <v>41703</v>
      </c>
      <c r="WPL24" s="1504">
        <v>26862</v>
      </c>
      <c r="WPM24"/>
      <c r="WPN24" s="1503" t="s">
        <v>1502</v>
      </c>
      <c r="WPO24" s="1503" t="s">
        <v>1503</v>
      </c>
      <c r="WPP24" s="1503" t="s">
        <v>1267</v>
      </c>
      <c r="WPQ24" s="1503" t="s">
        <v>2157</v>
      </c>
      <c r="WPR24" s="1503" t="s">
        <v>1280</v>
      </c>
      <c r="WPS24" s="1510">
        <v>41703</v>
      </c>
      <c r="WPT24" s="1504">
        <v>26862</v>
      </c>
      <c r="WPU24"/>
      <c r="WPV24" s="1503" t="s">
        <v>1502</v>
      </c>
      <c r="WPW24" s="1503" t="s">
        <v>1503</v>
      </c>
      <c r="WPX24" s="1503" t="s">
        <v>1267</v>
      </c>
      <c r="WPY24" s="1503" t="s">
        <v>2157</v>
      </c>
      <c r="WPZ24" s="1503" t="s">
        <v>1280</v>
      </c>
      <c r="WQA24" s="1510">
        <v>41703</v>
      </c>
      <c r="WQB24" s="1504">
        <v>26862</v>
      </c>
      <c r="WQC24"/>
      <c r="WQD24" s="1503" t="s">
        <v>1502</v>
      </c>
      <c r="WQE24" s="1503" t="s">
        <v>1503</v>
      </c>
      <c r="WQF24" s="1503" t="s">
        <v>1267</v>
      </c>
      <c r="WQG24" s="1503" t="s">
        <v>2157</v>
      </c>
      <c r="WQH24" s="1503" t="s">
        <v>1280</v>
      </c>
      <c r="WQI24" s="1510">
        <v>41703</v>
      </c>
      <c r="WQJ24" s="1504">
        <v>26862</v>
      </c>
      <c r="WQK24"/>
      <c r="WQL24" s="1503" t="s">
        <v>1502</v>
      </c>
      <c r="WQM24" s="1503" t="s">
        <v>1503</v>
      </c>
      <c r="WQN24" s="1503" t="s">
        <v>1267</v>
      </c>
      <c r="WQO24" s="1503" t="s">
        <v>2157</v>
      </c>
      <c r="WQP24" s="1503" t="s">
        <v>1280</v>
      </c>
      <c r="WQQ24" s="1510">
        <v>41703</v>
      </c>
      <c r="WQR24" s="1504">
        <v>26862</v>
      </c>
      <c r="WQS24"/>
      <c r="WQT24" s="1503" t="s">
        <v>1502</v>
      </c>
      <c r="WQU24" s="1503" t="s">
        <v>1503</v>
      </c>
      <c r="WQV24" s="1503" t="s">
        <v>1267</v>
      </c>
      <c r="WQW24" s="1503" t="s">
        <v>2157</v>
      </c>
      <c r="WQX24" s="1503" t="s">
        <v>1280</v>
      </c>
      <c r="WQY24" s="1510">
        <v>41703</v>
      </c>
      <c r="WQZ24" s="1504">
        <v>26862</v>
      </c>
      <c r="WRA24"/>
      <c r="WRB24" s="1503" t="s">
        <v>1502</v>
      </c>
      <c r="WRC24" s="1503" t="s">
        <v>1503</v>
      </c>
      <c r="WRD24" s="1503" t="s">
        <v>1267</v>
      </c>
      <c r="WRE24" s="1503" t="s">
        <v>2157</v>
      </c>
      <c r="WRF24" s="1503" t="s">
        <v>1280</v>
      </c>
      <c r="WRG24" s="1510">
        <v>41703</v>
      </c>
      <c r="WRH24" s="1504">
        <v>26862</v>
      </c>
      <c r="WRI24"/>
      <c r="WRJ24" s="1503" t="s">
        <v>1502</v>
      </c>
      <c r="WRK24" s="1503" t="s">
        <v>1503</v>
      </c>
      <c r="WRL24" s="1503" t="s">
        <v>1267</v>
      </c>
      <c r="WRM24" s="1503" t="s">
        <v>2157</v>
      </c>
      <c r="WRN24" s="1503" t="s">
        <v>1280</v>
      </c>
      <c r="WRO24" s="1510">
        <v>41703</v>
      </c>
      <c r="WRP24" s="1504">
        <v>26862</v>
      </c>
      <c r="WRQ24"/>
      <c r="WRR24" s="1503" t="s">
        <v>1502</v>
      </c>
      <c r="WRS24" s="1503" t="s">
        <v>1503</v>
      </c>
      <c r="WRT24" s="1503" t="s">
        <v>1267</v>
      </c>
      <c r="WRU24" s="1503" t="s">
        <v>2157</v>
      </c>
      <c r="WRV24" s="1503" t="s">
        <v>1280</v>
      </c>
      <c r="WRW24" s="1510">
        <v>41703</v>
      </c>
      <c r="WRX24" s="1504">
        <v>26862</v>
      </c>
      <c r="WRY24"/>
      <c r="WRZ24" s="1503" t="s">
        <v>1502</v>
      </c>
      <c r="WSA24" s="1503" t="s">
        <v>1503</v>
      </c>
      <c r="WSB24" s="1503" t="s">
        <v>1267</v>
      </c>
      <c r="WSC24" s="1503" t="s">
        <v>2157</v>
      </c>
      <c r="WSD24" s="1503" t="s">
        <v>1280</v>
      </c>
      <c r="WSE24" s="1510">
        <v>41703</v>
      </c>
      <c r="WSF24" s="1504">
        <v>26862</v>
      </c>
      <c r="WSG24"/>
      <c r="WSH24" s="1503" t="s">
        <v>1502</v>
      </c>
      <c r="WSI24" s="1503" t="s">
        <v>1503</v>
      </c>
      <c r="WSJ24" s="1503" t="s">
        <v>1267</v>
      </c>
      <c r="WSK24" s="1503" t="s">
        <v>2157</v>
      </c>
      <c r="WSL24" s="1503" t="s">
        <v>1280</v>
      </c>
      <c r="WSM24" s="1510">
        <v>41703</v>
      </c>
      <c r="WSN24" s="1504">
        <v>26862</v>
      </c>
      <c r="WSO24"/>
      <c r="WSP24" s="1503" t="s">
        <v>1502</v>
      </c>
      <c r="WSQ24" s="1503" t="s">
        <v>1503</v>
      </c>
      <c r="WSR24" s="1503" t="s">
        <v>1267</v>
      </c>
      <c r="WSS24" s="1503" t="s">
        <v>2157</v>
      </c>
      <c r="WST24" s="1503" t="s">
        <v>1280</v>
      </c>
      <c r="WSU24" s="1510">
        <v>41703</v>
      </c>
      <c r="WSV24" s="1504">
        <v>26862</v>
      </c>
      <c r="WSW24"/>
      <c r="WSX24" s="1503" t="s">
        <v>1502</v>
      </c>
      <c r="WSY24" s="1503" t="s">
        <v>1503</v>
      </c>
      <c r="WSZ24" s="1503" t="s">
        <v>1267</v>
      </c>
      <c r="WTA24" s="1503" t="s">
        <v>2157</v>
      </c>
      <c r="WTB24" s="1503" t="s">
        <v>1280</v>
      </c>
      <c r="WTC24" s="1510">
        <v>41703</v>
      </c>
      <c r="WTD24" s="1504">
        <v>26862</v>
      </c>
      <c r="WTE24"/>
      <c r="WTF24" s="1503" t="s">
        <v>1502</v>
      </c>
      <c r="WTG24" s="1503" t="s">
        <v>1503</v>
      </c>
      <c r="WTH24" s="1503" t="s">
        <v>1267</v>
      </c>
      <c r="WTI24" s="1503" t="s">
        <v>2157</v>
      </c>
      <c r="WTJ24" s="1503" t="s">
        <v>1280</v>
      </c>
      <c r="WTK24" s="1510">
        <v>41703</v>
      </c>
      <c r="WTL24" s="1504">
        <v>26862</v>
      </c>
      <c r="WTM24"/>
      <c r="WTN24" s="1503" t="s">
        <v>1502</v>
      </c>
      <c r="WTO24" s="1503" t="s">
        <v>1503</v>
      </c>
      <c r="WTP24" s="1503" t="s">
        <v>1267</v>
      </c>
      <c r="WTQ24" s="1503" t="s">
        <v>2157</v>
      </c>
      <c r="WTR24" s="1503" t="s">
        <v>1280</v>
      </c>
      <c r="WTS24" s="1510">
        <v>41703</v>
      </c>
      <c r="WTT24" s="1504">
        <v>26862</v>
      </c>
      <c r="WTU24"/>
      <c r="WTV24" s="1503" t="s">
        <v>1502</v>
      </c>
      <c r="WTW24" s="1503" t="s">
        <v>1503</v>
      </c>
      <c r="WTX24" s="1503" t="s">
        <v>1267</v>
      </c>
      <c r="WTY24" s="1503" t="s">
        <v>2157</v>
      </c>
      <c r="WTZ24" s="1503" t="s">
        <v>1280</v>
      </c>
      <c r="WUA24" s="1510">
        <v>41703</v>
      </c>
      <c r="WUB24" s="1504">
        <v>26862</v>
      </c>
      <c r="WUC24"/>
      <c r="WUD24" s="1503" t="s">
        <v>1502</v>
      </c>
      <c r="WUE24" s="1503" t="s">
        <v>1503</v>
      </c>
      <c r="WUF24" s="1503" t="s">
        <v>1267</v>
      </c>
      <c r="WUG24" s="1503" t="s">
        <v>2157</v>
      </c>
      <c r="WUH24" s="1503" t="s">
        <v>1280</v>
      </c>
      <c r="WUI24" s="1510">
        <v>41703</v>
      </c>
      <c r="WUJ24" s="1504">
        <v>26862</v>
      </c>
      <c r="WUK24"/>
      <c r="WUL24" s="1503" t="s">
        <v>1502</v>
      </c>
      <c r="WUM24" s="1503" t="s">
        <v>1503</v>
      </c>
      <c r="WUN24" s="1503" t="s">
        <v>1267</v>
      </c>
      <c r="WUO24" s="1503" t="s">
        <v>2157</v>
      </c>
      <c r="WUP24" s="1503" t="s">
        <v>1280</v>
      </c>
      <c r="WUQ24" s="1510">
        <v>41703</v>
      </c>
      <c r="WUR24" s="1504">
        <v>26862</v>
      </c>
      <c r="WUS24"/>
      <c r="WUT24" s="1503" t="s">
        <v>1502</v>
      </c>
      <c r="WUU24" s="1503" t="s">
        <v>1503</v>
      </c>
      <c r="WUV24" s="1503" t="s">
        <v>1267</v>
      </c>
      <c r="WUW24" s="1503" t="s">
        <v>2157</v>
      </c>
      <c r="WUX24" s="1503" t="s">
        <v>1280</v>
      </c>
      <c r="WUY24" s="1510">
        <v>41703</v>
      </c>
      <c r="WUZ24" s="1504">
        <v>26862</v>
      </c>
      <c r="WVA24"/>
      <c r="WVB24" s="1503" t="s">
        <v>1502</v>
      </c>
      <c r="WVC24" s="1503" t="s">
        <v>1503</v>
      </c>
      <c r="WVD24" s="1503" t="s">
        <v>1267</v>
      </c>
      <c r="WVE24" s="1503" t="s">
        <v>2157</v>
      </c>
      <c r="WVF24" s="1503" t="s">
        <v>1280</v>
      </c>
      <c r="WVG24" s="1510">
        <v>41703</v>
      </c>
      <c r="WVH24" s="1504">
        <v>26862</v>
      </c>
      <c r="WVI24"/>
      <c r="WVJ24" s="1503" t="s">
        <v>1502</v>
      </c>
      <c r="WVK24" s="1503" t="s">
        <v>1503</v>
      </c>
      <c r="WVL24" s="1503" t="s">
        <v>1267</v>
      </c>
      <c r="WVM24" s="1503" t="s">
        <v>2157</v>
      </c>
      <c r="WVN24" s="1503" t="s">
        <v>1280</v>
      </c>
      <c r="WVO24" s="1510">
        <v>41703</v>
      </c>
      <c r="WVP24" s="1504">
        <v>26862</v>
      </c>
      <c r="WVQ24"/>
      <c r="WVR24" s="1503" t="s">
        <v>1502</v>
      </c>
      <c r="WVS24" s="1503" t="s">
        <v>1503</v>
      </c>
      <c r="WVT24" s="1503" t="s">
        <v>1267</v>
      </c>
      <c r="WVU24" s="1503" t="s">
        <v>2157</v>
      </c>
      <c r="WVV24" s="1503" t="s">
        <v>1280</v>
      </c>
      <c r="WVW24" s="1510">
        <v>41703</v>
      </c>
      <c r="WVX24" s="1504">
        <v>26862</v>
      </c>
      <c r="WVY24"/>
      <c r="WVZ24" s="1503" t="s">
        <v>1502</v>
      </c>
      <c r="WWA24" s="1503" t="s">
        <v>1503</v>
      </c>
      <c r="WWB24" s="1503" t="s">
        <v>1267</v>
      </c>
      <c r="WWC24" s="1503" t="s">
        <v>2157</v>
      </c>
      <c r="WWD24" s="1503" t="s">
        <v>1280</v>
      </c>
      <c r="WWE24" s="1510">
        <v>41703</v>
      </c>
      <c r="WWF24" s="1504">
        <v>26862</v>
      </c>
      <c r="WWG24"/>
      <c r="WWH24" s="1503" t="s">
        <v>1502</v>
      </c>
      <c r="WWI24" s="1503" t="s">
        <v>1503</v>
      </c>
      <c r="WWJ24" s="1503" t="s">
        <v>1267</v>
      </c>
      <c r="WWK24" s="1503" t="s">
        <v>2157</v>
      </c>
      <c r="WWL24" s="1503" t="s">
        <v>1280</v>
      </c>
      <c r="WWM24" s="1510">
        <v>41703</v>
      </c>
      <c r="WWN24" s="1504">
        <v>26862</v>
      </c>
      <c r="WWO24"/>
      <c r="WWP24" s="1503" t="s">
        <v>1502</v>
      </c>
      <c r="WWQ24" s="1503" t="s">
        <v>1503</v>
      </c>
      <c r="WWR24" s="1503" t="s">
        <v>1267</v>
      </c>
      <c r="WWS24" s="1503" t="s">
        <v>2157</v>
      </c>
      <c r="WWT24" s="1503" t="s">
        <v>1280</v>
      </c>
      <c r="WWU24" s="1510">
        <v>41703</v>
      </c>
      <c r="WWV24" s="1504">
        <v>26862</v>
      </c>
      <c r="WWW24"/>
      <c r="WWX24" s="1503" t="s">
        <v>1502</v>
      </c>
      <c r="WWY24" s="1503" t="s">
        <v>1503</v>
      </c>
      <c r="WWZ24" s="1503" t="s">
        <v>1267</v>
      </c>
      <c r="WXA24" s="1503" t="s">
        <v>2157</v>
      </c>
      <c r="WXB24" s="1503" t="s">
        <v>1280</v>
      </c>
      <c r="WXC24" s="1510">
        <v>41703</v>
      </c>
      <c r="WXD24" s="1504">
        <v>26862</v>
      </c>
      <c r="WXE24"/>
      <c r="WXF24" s="1503" t="s">
        <v>1502</v>
      </c>
      <c r="WXG24" s="1503" t="s">
        <v>1503</v>
      </c>
      <c r="WXH24" s="1503" t="s">
        <v>1267</v>
      </c>
      <c r="WXI24" s="1503" t="s">
        <v>2157</v>
      </c>
      <c r="WXJ24" s="1503" t="s">
        <v>1280</v>
      </c>
      <c r="WXK24" s="1510">
        <v>41703</v>
      </c>
      <c r="WXL24" s="1504">
        <v>26862</v>
      </c>
      <c r="WXM24"/>
      <c r="WXN24" s="1503" t="s">
        <v>1502</v>
      </c>
      <c r="WXO24" s="1503" t="s">
        <v>1503</v>
      </c>
      <c r="WXP24" s="1503" t="s">
        <v>1267</v>
      </c>
      <c r="WXQ24" s="1503" t="s">
        <v>2157</v>
      </c>
      <c r="WXR24" s="1503" t="s">
        <v>1280</v>
      </c>
      <c r="WXS24" s="1510">
        <v>41703</v>
      </c>
      <c r="WXT24" s="1504">
        <v>26862</v>
      </c>
      <c r="WXU24"/>
      <c r="WXV24" s="1503" t="s">
        <v>1502</v>
      </c>
      <c r="WXW24" s="1503" t="s">
        <v>1503</v>
      </c>
      <c r="WXX24" s="1503" t="s">
        <v>1267</v>
      </c>
      <c r="WXY24" s="1503" t="s">
        <v>2157</v>
      </c>
      <c r="WXZ24" s="1503" t="s">
        <v>1280</v>
      </c>
      <c r="WYA24" s="1510">
        <v>41703</v>
      </c>
      <c r="WYB24" s="1504">
        <v>26862</v>
      </c>
      <c r="WYC24"/>
      <c r="WYD24" s="1503" t="s">
        <v>1502</v>
      </c>
      <c r="WYE24" s="1503" t="s">
        <v>1503</v>
      </c>
      <c r="WYF24" s="1503" t="s">
        <v>1267</v>
      </c>
      <c r="WYG24" s="1503" t="s">
        <v>2157</v>
      </c>
      <c r="WYH24" s="1503" t="s">
        <v>1280</v>
      </c>
      <c r="WYI24" s="1510">
        <v>41703</v>
      </c>
      <c r="WYJ24" s="1504">
        <v>26862</v>
      </c>
      <c r="WYK24"/>
      <c r="WYL24" s="1503" t="s">
        <v>1502</v>
      </c>
      <c r="WYM24" s="1503" t="s">
        <v>1503</v>
      </c>
      <c r="WYN24" s="1503" t="s">
        <v>1267</v>
      </c>
      <c r="WYO24" s="1503" t="s">
        <v>2157</v>
      </c>
      <c r="WYP24" s="1503" t="s">
        <v>1280</v>
      </c>
      <c r="WYQ24" s="1510">
        <v>41703</v>
      </c>
      <c r="WYR24" s="1504">
        <v>26862</v>
      </c>
      <c r="WYS24"/>
      <c r="WYT24" s="1503" t="s">
        <v>1502</v>
      </c>
      <c r="WYU24" s="1503" t="s">
        <v>1503</v>
      </c>
      <c r="WYV24" s="1503" t="s">
        <v>1267</v>
      </c>
      <c r="WYW24" s="1503" t="s">
        <v>2157</v>
      </c>
      <c r="WYX24" s="1503" t="s">
        <v>1280</v>
      </c>
      <c r="WYY24" s="1510">
        <v>41703</v>
      </c>
      <c r="WYZ24" s="1504">
        <v>26862</v>
      </c>
      <c r="WZA24"/>
      <c r="WZB24" s="1503" t="s">
        <v>1502</v>
      </c>
      <c r="WZC24" s="1503" t="s">
        <v>1503</v>
      </c>
      <c r="WZD24" s="1503" t="s">
        <v>1267</v>
      </c>
      <c r="WZE24" s="1503" t="s">
        <v>2157</v>
      </c>
      <c r="WZF24" s="1503" t="s">
        <v>1280</v>
      </c>
      <c r="WZG24" s="1510">
        <v>41703</v>
      </c>
      <c r="WZH24" s="1504">
        <v>26862</v>
      </c>
      <c r="WZI24"/>
      <c r="WZJ24" s="1503" t="s">
        <v>1502</v>
      </c>
      <c r="WZK24" s="1503" t="s">
        <v>1503</v>
      </c>
      <c r="WZL24" s="1503" t="s">
        <v>1267</v>
      </c>
      <c r="WZM24" s="1503" t="s">
        <v>2157</v>
      </c>
      <c r="WZN24" s="1503" t="s">
        <v>1280</v>
      </c>
      <c r="WZO24" s="1510">
        <v>41703</v>
      </c>
      <c r="WZP24" s="1504">
        <v>26862</v>
      </c>
      <c r="WZQ24"/>
      <c r="WZR24" s="1503" t="s">
        <v>1502</v>
      </c>
      <c r="WZS24" s="1503" t="s">
        <v>1503</v>
      </c>
      <c r="WZT24" s="1503" t="s">
        <v>1267</v>
      </c>
      <c r="WZU24" s="1503" t="s">
        <v>2157</v>
      </c>
      <c r="WZV24" s="1503" t="s">
        <v>1280</v>
      </c>
      <c r="WZW24" s="1510">
        <v>41703</v>
      </c>
      <c r="WZX24" s="1504">
        <v>26862</v>
      </c>
      <c r="WZY24"/>
      <c r="WZZ24" s="1503" t="s">
        <v>1502</v>
      </c>
      <c r="XAA24" s="1503" t="s">
        <v>1503</v>
      </c>
      <c r="XAB24" s="1503" t="s">
        <v>1267</v>
      </c>
      <c r="XAC24" s="1503" t="s">
        <v>2157</v>
      </c>
      <c r="XAD24" s="1503" t="s">
        <v>1280</v>
      </c>
      <c r="XAE24" s="1510">
        <v>41703</v>
      </c>
      <c r="XAF24" s="1504">
        <v>26862</v>
      </c>
      <c r="XAG24"/>
      <c r="XAH24" s="1503" t="s">
        <v>1502</v>
      </c>
      <c r="XAI24" s="1503" t="s">
        <v>1503</v>
      </c>
      <c r="XAJ24" s="1503" t="s">
        <v>1267</v>
      </c>
      <c r="XAK24" s="1503" t="s">
        <v>2157</v>
      </c>
      <c r="XAL24" s="1503" t="s">
        <v>1280</v>
      </c>
      <c r="XAM24" s="1510">
        <v>41703</v>
      </c>
      <c r="XAN24" s="1504">
        <v>26862</v>
      </c>
      <c r="XAO24"/>
      <c r="XAP24" s="1503" t="s">
        <v>1502</v>
      </c>
      <c r="XAQ24" s="1503" t="s">
        <v>1503</v>
      </c>
      <c r="XAR24" s="1503" t="s">
        <v>1267</v>
      </c>
      <c r="XAS24" s="1503" t="s">
        <v>2157</v>
      </c>
      <c r="XAT24" s="1503" t="s">
        <v>1280</v>
      </c>
      <c r="XAU24" s="1510">
        <v>41703</v>
      </c>
      <c r="XAV24" s="1504">
        <v>26862</v>
      </c>
      <c r="XAW24"/>
      <c r="XAX24" s="1503" t="s">
        <v>1502</v>
      </c>
      <c r="XAY24" s="1503" t="s">
        <v>1503</v>
      </c>
      <c r="XAZ24" s="1503" t="s">
        <v>1267</v>
      </c>
      <c r="XBA24" s="1503" t="s">
        <v>2157</v>
      </c>
      <c r="XBB24" s="1503" t="s">
        <v>1280</v>
      </c>
      <c r="XBC24" s="1510">
        <v>41703</v>
      </c>
      <c r="XBD24" s="1504">
        <v>26862</v>
      </c>
      <c r="XBE24"/>
      <c r="XBF24" s="1503" t="s">
        <v>1502</v>
      </c>
      <c r="XBG24" s="1503" t="s">
        <v>1503</v>
      </c>
      <c r="XBH24" s="1503" t="s">
        <v>1267</v>
      </c>
      <c r="XBI24" s="1503" t="s">
        <v>2157</v>
      </c>
      <c r="XBJ24" s="1503" t="s">
        <v>1280</v>
      </c>
      <c r="XBK24" s="1510">
        <v>41703</v>
      </c>
      <c r="XBL24" s="1504">
        <v>26862</v>
      </c>
      <c r="XBM24"/>
      <c r="XBN24" s="1503" t="s">
        <v>1502</v>
      </c>
      <c r="XBO24" s="1503" t="s">
        <v>1503</v>
      </c>
      <c r="XBP24" s="1503" t="s">
        <v>1267</v>
      </c>
      <c r="XBQ24" s="1503" t="s">
        <v>2157</v>
      </c>
      <c r="XBR24" s="1503" t="s">
        <v>1280</v>
      </c>
      <c r="XBS24" s="1510">
        <v>41703</v>
      </c>
      <c r="XBT24" s="1504">
        <v>26862</v>
      </c>
      <c r="XBU24"/>
      <c r="XBV24" s="1503" t="s">
        <v>1502</v>
      </c>
      <c r="XBW24" s="1503" t="s">
        <v>1503</v>
      </c>
      <c r="XBX24" s="1503" t="s">
        <v>1267</v>
      </c>
      <c r="XBY24" s="1503" t="s">
        <v>2157</v>
      </c>
      <c r="XBZ24" s="1503" t="s">
        <v>1280</v>
      </c>
      <c r="XCA24" s="1510">
        <v>41703</v>
      </c>
      <c r="XCB24" s="1504">
        <v>26862</v>
      </c>
      <c r="XCC24"/>
      <c r="XCD24" s="1503" t="s">
        <v>1502</v>
      </c>
      <c r="XCE24" s="1503" t="s">
        <v>1503</v>
      </c>
      <c r="XCF24" s="1503" t="s">
        <v>1267</v>
      </c>
      <c r="XCG24" s="1503" t="s">
        <v>2157</v>
      </c>
      <c r="XCH24" s="1503" t="s">
        <v>1280</v>
      </c>
      <c r="XCI24" s="1510">
        <v>41703</v>
      </c>
      <c r="XCJ24" s="1504">
        <v>26862</v>
      </c>
      <c r="XCK24"/>
      <c r="XCL24" s="1503" t="s">
        <v>1502</v>
      </c>
      <c r="XCM24" s="1503" t="s">
        <v>1503</v>
      </c>
      <c r="XCN24" s="1503" t="s">
        <v>1267</v>
      </c>
      <c r="XCO24" s="1503" t="s">
        <v>2157</v>
      </c>
      <c r="XCP24" s="1503" t="s">
        <v>1280</v>
      </c>
      <c r="XCQ24" s="1510">
        <v>41703</v>
      </c>
      <c r="XCR24" s="1504">
        <v>26862</v>
      </c>
      <c r="XCS24"/>
      <c r="XCT24" s="1503" t="s">
        <v>1502</v>
      </c>
      <c r="XCU24" s="1503" t="s">
        <v>1503</v>
      </c>
      <c r="XCV24" s="1503" t="s">
        <v>1267</v>
      </c>
      <c r="XCW24" s="1503" t="s">
        <v>2157</v>
      </c>
      <c r="XCX24" s="1503" t="s">
        <v>1280</v>
      </c>
      <c r="XCY24" s="1510">
        <v>41703</v>
      </c>
      <c r="XCZ24" s="1504">
        <v>26862</v>
      </c>
      <c r="XDA24"/>
      <c r="XDB24" s="1503" t="s">
        <v>1502</v>
      </c>
      <c r="XDC24" s="1503" t="s">
        <v>1503</v>
      </c>
      <c r="XDD24" s="1503" t="s">
        <v>1267</v>
      </c>
      <c r="XDE24" s="1503" t="s">
        <v>2157</v>
      </c>
      <c r="XDF24" s="1503" t="s">
        <v>1280</v>
      </c>
      <c r="XDG24" s="1510">
        <v>41703</v>
      </c>
      <c r="XDH24" s="1504">
        <v>26862</v>
      </c>
      <c r="XDI24"/>
      <c r="XDJ24" s="1503" t="s">
        <v>1502</v>
      </c>
      <c r="XDK24" s="1503" t="s">
        <v>1503</v>
      </c>
      <c r="XDL24" s="1503" t="s">
        <v>1267</v>
      </c>
      <c r="XDM24" s="1503" t="s">
        <v>2157</v>
      </c>
      <c r="XDN24" s="1503" t="s">
        <v>1280</v>
      </c>
      <c r="XDO24" s="1510">
        <v>41703</v>
      </c>
      <c r="XDP24" s="1504">
        <v>26862</v>
      </c>
      <c r="XDQ24"/>
      <c r="XDR24" s="1503" t="s">
        <v>1502</v>
      </c>
      <c r="XDS24" s="1503" t="s">
        <v>1503</v>
      </c>
      <c r="XDT24" s="1503" t="s">
        <v>1267</v>
      </c>
      <c r="XDU24" s="1503" t="s">
        <v>2157</v>
      </c>
      <c r="XDV24" s="1503" t="s">
        <v>1280</v>
      </c>
      <c r="XDW24" s="1510">
        <v>41703</v>
      </c>
      <c r="XDX24" s="1504">
        <v>26862</v>
      </c>
      <c r="XDY24"/>
      <c r="XDZ24" s="1503" t="s">
        <v>1502</v>
      </c>
      <c r="XEA24" s="1503" t="s">
        <v>1503</v>
      </c>
      <c r="XEB24" s="1503" t="s">
        <v>1267</v>
      </c>
      <c r="XEC24" s="1503" t="s">
        <v>2157</v>
      </c>
      <c r="XED24" s="1503" t="s">
        <v>1280</v>
      </c>
      <c r="XEE24" s="1510">
        <v>41703</v>
      </c>
      <c r="XEF24" s="1504">
        <v>26862</v>
      </c>
      <c r="XEG24"/>
      <c r="XEH24" s="1503" t="s">
        <v>1502</v>
      </c>
      <c r="XEI24" s="1503" t="s">
        <v>1503</v>
      </c>
      <c r="XEJ24" s="1503" t="s">
        <v>1267</v>
      </c>
      <c r="XEK24" s="1503" t="s">
        <v>2157</v>
      </c>
      <c r="XEL24" s="1503" t="s">
        <v>1280</v>
      </c>
      <c r="XEM24" s="1510">
        <v>41703</v>
      </c>
      <c r="XEN24" s="1504">
        <v>26862</v>
      </c>
      <c r="XEO24"/>
      <c r="XEP24" s="1503" t="s">
        <v>1502</v>
      </c>
      <c r="XEQ24" s="1503" t="s">
        <v>1503</v>
      </c>
      <c r="XER24" s="1503" t="s">
        <v>1267</v>
      </c>
      <c r="XES24" s="1503" t="s">
        <v>2157</v>
      </c>
      <c r="XET24" s="1503" t="s">
        <v>1280</v>
      </c>
      <c r="XEU24" s="1510">
        <v>41703</v>
      </c>
      <c r="XEV24" s="1504">
        <v>26862</v>
      </c>
      <c r="XEW24"/>
      <c r="XEX24" s="1503" t="s">
        <v>1502</v>
      </c>
      <c r="XEY24" s="1503" t="s">
        <v>1503</v>
      </c>
      <c r="XEZ24" s="1503" t="s">
        <v>1267</v>
      </c>
      <c r="XFA24" s="1503" t="s">
        <v>2157</v>
      </c>
      <c r="XFB24" s="1503" t="s">
        <v>1280</v>
      </c>
      <c r="XFC24" s="1510">
        <v>41703</v>
      </c>
      <c r="XFD24" s="1504">
        <v>26862</v>
      </c>
    </row>
    <row r="25" spans="1:16384" ht="33">
      <c r="A25">
        <v>20</v>
      </c>
      <c r="B25" s="1623" t="s">
        <v>2158</v>
      </c>
      <c r="C25" s="1623" t="s">
        <v>2159</v>
      </c>
      <c r="D25" s="1623" t="s">
        <v>2160</v>
      </c>
      <c r="E25" s="1623" t="s">
        <v>2157</v>
      </c>
      <c r="F25" s="1623" t="s">
        <v>1497</v>
      </c>
      <c r="G25" s="1624">
        <v>41901</v>
      </c>
      <c r="H25" s="1625">
        <v>15000</v>
      </c>
      <c r="I25" s="1626"/>
      <c r="J25" s="1619"/>
      <c r="K25" s="1506"/>
      <c r="L25" s="1506"/>
      <c r="M25" s="1506"/>
      <c r="N25" s="1506"/>
      <c r="O25" s="1509"/>
      <c r="P25" s="1507"/>
      <c r="Q25"/>
      <c r="R25" s="1506"/>
      <c r="S25" s="1506"/>
      <c r="T25" s="1506"/>
      <c r="U25" s="1506"/>
      <c r="V25" s="1506"/>
      <c r="W25" s="1509"/>
      <c r="X25" s="1507"/>
      <c r="Y25"/>
      <c r="Z25" s="1506"/>
      <c r="AA25" s="1506"/>
      <c r="AB25" s="1506"/>
      <c r="AC25" s="1506"/>
      <c r="AD25" s="1506"/>
      <c r="AE25" s="1509"/>
      <c r="AF25" s="1507"/>
      <c r="AG25"/>
      <c r="AH25" s="1506"/>
      <c r="AI25" s="1506"/>
      <c r="AJ25" s="1506"/>
      <c r="AK25" s="1506"/>
      <c r="AL25" s="1506"/>
      <c r="AM25" s="1509"/>
      <c r="AN25" s="1507"/>
      <c r="AO25"/>
      <c r="AP25" s="1506"/>
      <c r="AQ25" s="1506"/>
      <c r="AR25" s="1506"/>
      <c r="AS25" s="1506"/>
      <c r="AT25" s="1506"/>
      <c r="AU25" s="1509"/>
      <c r="AV25" s="1507"/>
      <c r="AW25"/>
      <c r="AX25" s="1506"/>
      <c r="AY25" s="1506"/>
      <c r="AZ25" s="1506"/>
      <c r="BA25" s="1506"/>
      <c r="BB25" s="1506"/>
      <c r="BC25" s="1509"/>
      <c r="BD25" s="1507"/>
      <c r="BE25"/>
      <c r="BF25" s="1506"/>
      <c r="BG25" s="1506"/>
      <c r="BH25" s="1506"/>
      <c r="BI25" s="1506"/>
      <c r="BJ25" s="1506"/>
      <c r="BK25" s="1509"/>
      <c r="BL25" s="1507"/>
      <c r="BM25"/>
      <c r="BN25" s="1506"/>
      <c r="BO25" s="1506"/>
      <c r="BP25" s="1506"/>
      <c r="BQ25" s="1506"/>
      <c r="BR25" s="1506"/>
      <c r="BS25" s="1509"/>
      <c r="BT25" s="1507"/>
      <c r="BU25"/>
      <c r="BV25" s="1506"/>
      <c r="BW25" s="1506"/>
      <c r="BX25" s="1506"/>
      <c r="BY25" s="1506"/>
      <c r="BZ25" s="1506"/>
      <c r="CA25" s="1509"/>
      <c r="CB25" s="1507"/>
      <c r="CC25"/>
      <c r="CD25" s="1506"/>
      <c r="CE25" s="1506"/>
      <c r="CF25" s="1506"/>
      <c r="CG25" s="1506"/>
      <c r="CH25" s="1506"/>
      <c r="CI25" s="1509"/>
      <c r="CJ25" s="1507"/>
      <c r="CK25"/>
      <c r="CL25" s="1506"/>
      <c r="CM25" s="1506"/>
      <c r="CN25" s="1506"/>
      <c r="CO25" s="1506"/>
      <c r="CP25" s="1506"/>
      <c r="CQ25" s="1509"/>
      <c r="CR25" s="1507"/>
      <c r="CS25"/>
      <c r="CT25" s="1506"/>
      <c r="CU25" s="1506"/>
      <c r="CV25" s="1506"/>
      <c r="CW25" s="1506"/>
      <c r="CX25" s="1506"/>
      <c r="CY25" s="1509"/>
      <c r="CZ25" s="1507"/>
      <c r="DA25"/>
      <c r="DB25" s="1506"/>
      <c r="DC25" s="1506"/>
      <c r="DD25" s="1506"/>
      <c r="DE25" s="1506"/>
      <c r="DF25" s="1506"/>
      <c r="DG25" s="1509"/>
      <c r="DH25" s="1507"/>
      <c r="DI25"/>
      <c r="DJ25" s="1506"/>
      <c r="DK25" s="1506"/>
      <c r="DL25" s="1506"/>
      <c r="DM25" s="1506"/>
      <c r="DN25" s="1506"/>
      <c r="DO25" s="1509"/>
      <c r="DP25" s="1507"/>
      <c r="DQ25"/>
      <c r="DR25" s="1506"/>
      <c r="DS25" s="1506"/>
      <c r="DT25" s="1506"/>
      <c r="DU25" s="1506"/>
      <c r="DV25" s="1506"/>
      <c r="DW25" s="1509"/>
      <c r="DX25" s="1507"/>
      <c r="DY25"/>
      <c r="DZ25" s="1506"/>
      <c r="EA25" s="1506"/>
      <c r="EB25" s="1506"/>
      <c r="EC25" s="1506"/>
      <c r="ED25" s="1506"/>
      <c r="EE25" s="1509"/>
      <c r="EF25" s="1507"/>
      <c r="EG25"/>
      <c r="EH25" s="1506"/>
      <c r="EI25" s="1506"/>
      <c r="EJ25" s="1506"/>
      <c r="EK25" s="1506"/>
      <c r="EL25" s="1506"/>
      <c r="EM25" s="1509"/>
      <c r="EN25" s="1507"/>
      <c r="EO25"/>
      <c r="EP25" s="1506"/>
      <c r="EQ25" s="1506"/>
      <c r="ER25" s="1506"/>
      <c r="ES25" s="1506"/>
      <c r="ET25" s="1506"/>
      <c r="EU25" s="1509"/>
      <c r="EV25" s="1507"/>
      <c r="EW25"/>
      <c r="EX25" s="1506"/>
      <c r="EY25" s="1506"/>
      <c r="EZ25" s="1506"/>
      <c r="FA25" s="1506"/>
      <c r="FB25" s="1506"/>
      <c r="FC25" s="1509"/>
      <c r="FD25" s="1507"/>
      <c r="FE25"/>
      <c r="FF25" s="1506"/>
      <c r="FG25" s="1506"/>
      <c r="FH25" s="1506"/>
      <c r="FI25" s="1506"/>
      <c r="FJ25" s="1506"/>
      <c r="FK25" s="1509"/>
      <c r="FL25" s="1507"/>
      <c r="FM25"/>
      <c r="FN25" s="1506"/>
      <c r="FO25" s="1506"/>
      <c r="FP25" s="1506"/>
      <c r="FQ25" s="1506"/>
      <c r="FR25" s="1506"/>
      <c r="FS25" s="1509"/>
      <c r="FT25" s="1507"/>
      <c r="FU25"/>
      <c r="FV25" s="1506"/>
      <c r="FW25" s="1506"/>
      <c r="FX25" s="1506"/>
      <c r="FY25" s="1506"/>
      <c r="FZ25" s="1506"/>
      <c r="GA25" s="1509"/>
      <c r="GB25" s="1507"/>
      <c r="GC25"/>
      <c r="GD25" s="1506"/>
      <c r="GE25" s="1506"/>
      <c r="GF25" s="1506"/>
      <c r="GG25" s="1506"/>
      <c r="GH25" s="1506"/>
      <c r="GI25" s="1509"/>
      <c r="GJ25" s="1507"/>
      <c r="GK25"/>
      <c r="GL25" s="1506"/>
      <c r="GM25" s="1506"/>
      <c r="GN25" s="1506"/>
      <c r="GO25" s="1506"/>
      <c r="GP25" s="1506"/>
      <c r="GQ25" s="1509"/>
      <c r="GR25" s="1507"/>
      <c r="GS25"/>
      <c r="GT25" s="1506"/>
      <c r="GU25" s="1506"/>
      <c r="GV25" s="1506"/>
      <c r="GW25" s="1506"/>
      <c r="GX25" s="1506"/>
      <c r="GY25" s="1509"/>
      <c r="GZ25" s="1507"/>
      <c r="HA25"/>
      <c r="HB25" s="1506"/>
      <c r="HC25" s="1506"/>
      <c r="HD25" s="1506"/>
      <c r="HE25" s="1506"/>
      <c r="HF25" s="1506"/>
      <c r="HG25" s="1509"/>
      <c r="HH25" s="1507"/>
      <c r="HI25"/>
      <c r="HJ25" s="1506"/>
      <c r="HK25" s="1506"/>
      <c r="HL25" s="1506"/>
      <c r="HM25" s="1506"/>
      <c r="HN25" s="1506"/>
      <c r="HO25" s="1509"/>
      <c r="HP25" s="1507"/>
      <c r="HQ25"/>
      <c r="HR25" s="1506"/>
      <c r="HS25" s="1506"/>
      <c r="HT25" s="1506"/>
      <c r="HU25" s="1506"/>
      <c r="HV25" s="1506"/>
      <c r="HW25" s="1509"/>
      <c r="HX25" s="1507"/>
      <c r="HY25"/>
      <c r="HZ25" s="1506"/>
      <c r="IA25" s="1506"/>
      <c r="IB25" s="1506"/>
      <c r="IC25" s="1506"/>
      <c r="ID25" s="1506"/>
      <c r="IE25" s="1509"/>
      <c r="IF25" s="1507"/>
      <c r="IG25"/>
      <c r="IH25" s="1506"/>
      <c r="II25" s="1506"/>
      <c r="IJ25" s="1506"/>
      <c r="IK25" s="1506"/>
      <c r="IL25" s="1506"/>
      <c r="IM25" s="1509"/>
      <c r="IN25" s="1507"/>
      <c r="IO25"/>
      <c r="IP25" s="1506"/>
      <c r="IQ25" s="1506"/>
      <c r="IR25" s="1506"/>
      <c r="IS25" s="1506"/>
      <c r="IT25" s="1506"/>
      <c r="IU25" s="1509"/>
      <c r="IV25" s="1507"/>
      <c r="IW25"/>
      <c r="IX25" s="1506"/>
      <c r="IY25" s="1506"/>
      <c r="IZ25" s="1506"/>
      <c r="JA25" s="1506"/>
      <c r="JB25" s="1506"/>
      <c r="JC25" s="1509"/>
      <c r="JD25" s="1507"/>
      <c r="JE25"/>
      <c r="JF25" s="1506"/>
      <c r="JG25" s="1506"/>
      <c r="JH25" s="1506"/>
      <c r="JI25" s="1506"/>
      <c r="JJ25" s="1506"/>
      <c r="JK25" s="1509"/>
      <c r="JL25" s="1507">
        <v>15000</v>
      </c>
      <c r="JM25"/>
      <c r="JN25" s="1506" t="s">
        <v>2158</v>
      </c>
      <c r="JO25" s="1506" t="s">
        <v>2159</v>
      </c>
      <c r="JP25" s="1506" t="s">
        <v>2160</v>
      </c>
      <c r="JQ25" s="1506" t="s">
        <v>2157</v>
      </c>
      <c r="JR25" s="1506" t="s">
        <v>1497</v>
      </c>
      <c r="JS25" s="1509">
        <v>41901</v>
      </c>
      <c r="JT25" s="1507">
        <v>15000</v>
      </c>
      <c r="JU25"/>
      <c r="JV25" s="1506" t="s">
        <v>2158</v>
      </c>
      <c r="JW25" s="1506" t="s">
        <v>2159</v>
      </c>
      <c r="JX25" s="1506" t="s">
        <v>2160</v>
      </c>
      <c r="JY25" s="1506" t="s">
        <v>2157</v>
      </c>
      <c r="JZ25" s="1506" t="s">
        <v>1497</v>
      </c>
      <c r="KA25" s="1509">
        <v>41901</v>
      </c>
      <c r="KB25" s="1507">
        <v>15000</v>
      </c>
      <c r="KC25"/>
      <c r="KD25" s="1506" t="s">
        <v>2158</v>
      </c>
      <c r="KE25" s="1506" t="s">
        <v>2159</v>
      </c>
      <c r="KF25" s="1506" t="s">
        <v>2160</v>
      </c>
      <c r="KG25" s="1506" t="s">
        <v>2157</v>
      </c>
      <c r="KH25" s="1506" t="s">
        <v>1497</v>
      </c>
      <c r="KI25" s="1509">
        <v>41901</v>
      </c>
      <c r="KJ25" s="1507">
        <v>15000</v>
      </c>
      <c r="KK25"/>
      <c r="KL25" s="1506" t="s">
        <v>2158</v>
      </c>
      <c r="KM25" s="1506" t="s">
        <v>2159</v>
      </c>
      <c r="KN25" s="1506" t="s">
        <v>2160</v>
      </c>
      <c r="KO25" s="1506" t="s">
        <v>2157</v>
      </c>
      <c r="KP25" s="1506" t="s">
        <v>1497</v>
      </c>
      <c r="KQ25" s="1509">
        <v>41901</v>
      </c>
      <c r="KR25" s="1507">
        <v>15000</v>
      </c>
      <c r="KS25"/>
      <c r="KT25" s="1506" t="s">
        <v>2158</v>
      </c>
      <c r="KU25" s="1506" t="s">
        <v>2159</v>
      </c>
      <c r="KV25" s="1506" t="s">
        <v>2160</v>
      </c>
      <c r="KW25" s="1506" t="s">
        <v>2157</v>
      </c>
      <c r="KX25" s="1506" t="s">
        <v>1497</v>
      </c>
      <c r="KY25" s="1509">
        <v>41901</v>
      </c>
      <c r="KZ25" s="1507">
        <v>15000</v>
      </c>
      <c r="LA25"/>
      <c r="LB25" s="1506" t="s">
        <v>2158</v>
      </c>
      <c r="LC25" s="1506" t="s">
        <v>2159</v>
      </c>
      <c r="LD25" s="1506" t="s">
        <v>2160</v>
      </c>
      <c r="LE25" s="1506" t="s">
        <v>2157</v>
      </c>
      <c r="LF25" s="1506" t="s">
        <v>1497</v>
      </c>
      <c r="LG25" s="1509">
        <v>41901</v>
      </c>
      <c r="LH25" s="1507">
        <v>15000</v>
      </c>
      <c r="LI25"/>
      <c r="LJ25" s="1506" t="s">
        <v>2158</v>
      </c>
      <c r="LK25" s="1506" t="s">
        <v>2159</v>
      </c>
      <c r="LL25" s="1506" t="s">
        <v>2160</v>
      </c>
      <c r="LM25" s="1506" t="s">
        <v>2157</v>
      </c>
      <c r="LN25" s="1506" t="s">
        <v>1497</v>
      </c>
      <c r="LO25" s="1509">
        <v>41901</v>
      </c>
      <c r="LP25" s="1507">
        <v>15000</v>
      </c>
      <c r="LQ25"/>
      <c r="LR25" s="1506" t="s">
        <v>2158</v>
      </c>
      <c r="LS25" s="1506" t="s">
        <v>2159</v>
      </c>
      <c r="LT25" s="1506" t="s">
        <v>2160</v>
      </c>
      <c r="LU25" s="1506" t="s">
        <v>2157</v>
      </c>
      <c r="LV25" s="1506" t="s">
        <v>1497</v>
      </c>
      <c r="LW25" s="1509">
        <v>41901</v>
      </c>
      <c r="LX25" s="1507">
        <v>15000</v>
      </c>
      <c r="LY25"/>
      <c r="LZ25" s="1506" t="s">
        <v>2158</v>
      </c>
      <c r="MA25" s="1506" t="s">
        <v>2159</v>
      </c>
      <c r="MB25" s="1506" t="s">
        <v>2160</v>
      </c>
      <c r="MC25" s="1506" t="s">
        <v>2157</v>
      </c>
      <c r="MD25" s="1506" t="s">
        <v>1497</v>
      </c>
      <c r="ME25" s="1509">
        <v>41901</v>
      </c>
      <c r="MF25" s="1507">
        <v>15000</v>
      </c>
      <c r="MG25"/>
      <c r="MH25" s="1506" t="s">
        <v>2158</v>
      </c>
      <c r="MI25" s="1506" t="s">
        <v>2159</v>
      </c>
      <c r="MJ25" s="1506" t="s">
        <v>2160</v>
      </c>
      <c r="MK25" s="1506" t="s">
        <v>2157</v>
      </c>
      <c r="ML25" s="1506" t="s">
        <v>1497</v>
      </c>
      <c r="MM25" s="1509">
        <v>41901</v>
      </c>
      <c r="MN25" s="1507">
        <v>15000</v>
      </c>
      <c r="MO25"/>
      <c r="MP25" s="1506" t="s">
        <v>2158</v>
      </c>
      <c r="MQ25" s="1506" t="s">
        <v>2159</v>
      </c>
      <c r="MR25" s="1506" t="s">
        <v>2160</v>
      </c>
      <c r="MS25" s="1506" t="s">
        <v>2157</v>
      </c>
      <c r="MT25" s="1506" t="s">
        <v>1497</v>
      </c>
      <c r="MU25" s="1509">
        <v>41901</v>
      </c>
      <c r="MV25" s="1507">
        <v>15000</v>
      </c>
      <c r="MW25"/>
      <c r="MX25" s="1506" t="s">
        <v>2158</v>
      </c>
      <c r="MY25" s="1506" t="s">
        <v>2159</v>
      </c>
      <c r="MZ25" s="1506" t="s">
        <v>2160</v>
      </c>
      <c r="NA25" s="1506" t="s">
        <v>2157</v>
      </c>
      <c r="NB25" s="1506" t="s">
        <v>1497</v>
      </c>
      <c r="NC25" s="1509">
        <v>41901</v>
      </c>
      <c r="ND25" s="1507">
        <v>15000</v>
      </c>
      <c r="NE25"/>
      <c r="NF25" s="1506" t="s">
        <v>2158</v>
      </c>
      <c r="NG25" s="1506" t="s">
        <v>2159</v>
      </c>
      <c r="NH25" s="1506" t="s">
        <v>2160</v>
      </c>
      <c r="NI25" s="1506" t="s">
        <v>2157</v>
      </c>
      <c r="NJ25" s="1506" t="s">
        <v>1497</v>
      </c>
      <c r="NK25" s="1509">
        <v>41901</v>
      </c>
      <c r="NL25" s="1507">
        <v>15000</v>
      </c>
      <c r="NM25"/>
      <c r="NN25" s="1506" t="s">
        <v>2158</v>
      </c>
      <c r="NO25" s="1506" t="s">
        <v>2159</v>
      </c>
      <c r="NP25" s="1506" t="s">
        <v>2160</v>
      </c>
      <c r="NQ25" s="1506" t="s">
        <v>2157</v>
      </c>
      <c r="NR25" s="1506" t="s">
        <v>1497</v>
      </c>
      <c r="NS25" s="1509">
        <v>41901</v>
      </c>
      <c r="NT25" s="1507">
        <v>15000</v>
      </c>
      <c r="NU25"/>
      <c r="NV25" s="1506" t="s">
        <v>2158</v>
      </c>
      <c r="NW25" s="1506" t="s">
        <v>2159</v>
      </c>
      <c r="NX25" s="1506" t="s">
        <v>2160</v>
      </c>
      <c r="NY25" s="1506" t="s">
        <v>2157</v>
      </c>
      <c r="NZ25" s="1506" t="s">
        <v>1497</v>
      </c>
      <c r="OA25" s="1509">
        <v>41901</v>
      </c>
      <c r="OB25" s="1507">
        <v>15000</v>
      </c>
      <c r="OC25"/>
      <c r="OD25" s="1506" t="s">
        <v>2158</v>
      </c>
      <c r="OE25" s="1506" t="s">
        <v>2159</v>
      </c>
      <c r="OF25" s="1506" t="s">
        <v>2160</v>
      </c>
      <c r="OG25" s="1506" t="s">
        <v>2157</v>
      </c>
      <c r="OH25" s="1506" t="s">
        <v>1497</v>
      </c>
      <c r="OI25" s="1509">
        <v>41901</v>
      </c>
      <c r="OJ25" s="1507">
        <v>15000</v>
      </c>
      <c r="OK25"/>
      <c r="OL25" s="1506" t="s">
        <v>2158</v>
      </c>
      <c r="OM25" s="1506" t="s">
        <v>2159</v>
      </c>
      <c r="ON25" s="1506" t="s">
        <v>2160</v>
      </c>
      <c r="OO25" s="1506" t="s">
        <v>2157</v>
      </c>
      <c r="OP25" s="1506" t="s">
        <v>1497</v>
      </c>
      <c r="OQ25" s="1509">
        <v>41901</v>
      </c>
      <c r="OR25" s="1507">
        <v>15000</v>
      </c>
      <c r="OS25"/>
      <c r="OT25" s="1506" t="s">
        <v>2158</v>
      </c>
      <c r="OU25" s="1506" t="s">
        <v>2159</v>
      </c>
      <c r="OV25" s="1506" t="s">
        <v>2160</v>
      </c>
      <c r="OW25" s="1506" t="s">
        <v>2157</v>
      </c>
      <c r="OX25" s="1506" t="s">
        <v>1497</v>
      </c>
      <c r="OY25" s="1509">
        <v>41901</v>
      </c>
      <c r="OZ25" s="1507">
        <v>15000</v>
      </c>
      <c r="PA25"/>
      <c r="PB25" s="1506" t="s">
        <v>2158</v>
      </c>
      <c r="PC25" s="1506" t="s">
        <v>2159</v>
      </c>
      <c r="PD25" s="1506" t="s">
        <v>2160</v>
      </c>
      <c r="PE25" s="1506" t="s">
        <v>2157</v>
      </c>
      <c r="PF25" s="1506" t="s">
        <v>1497</v>
      </c>
      <c r="PG25" s="1509">
        <v>41901</v>
      </c>
      <c r="PH25" s="1507">
        <v>15000</v>
      </c>
      <c r="PI25"/>
      <c r="PJ25" s="1506" t="s">
        <v>2158</v>
      </c>
      <c r="PK25" s="1506" t="s">
        <v>2159</v>
      </c>
      <c r="PL25" s="1506" t="s">
        <v>2160</v>
      </c>
      <c r="PM25" s="1506" t="s">
        <v>2157</v>
      </c>
      <c r="PN25" s="1506" t="s">
        <v>1497</v>
      </c>
      <c r="PO25" s="1509">
        <v>41901</v>
      </c>
      <c r="PP25" s="1507">
        <v>15000</v>
      </c>
      <c r="PQ25"/>
      <c r="PR25" s="1506" t="s">
        <v>2158</v>
      </c>
      <c r="PS25" s="1506" t="s">
        <v>2159</v>
      </c>
      <c r="PT25" s="1506" t="s">
        <v>2160</v>
      </c>
      <c r="PU25" s="1506" t="s">
        <v>2157</v>
      </c>
      <c r="PV25" s="1506" t="s">
        <v>1497</v>
      </c>
      <c r="PW25" s="1509">
        <v>41901</v>
      </c>
      <c r="PX25" s="1507">
        <v>15000</v>
      </c>
      <c r="PY25"/>
      <c r="PZ25" s="1506" t="s">
        <v>2158</v>
      </c>
      <c r="QA25" s="1506" t="s">
        <v>2159</v>
      </c>
      <c r="QB25" s="1506" t="s">
        <v>2160</v>
      </c>
      <c r="QC25" s="1506" t="s">
        <v>2157</v>
      </c>
      <c r="QD25" s="1506" t="s">
        <v>1497</v>
      </c>
      <c r="QE25" s="1509">
        <v>41901</v>
      </c>
      <c r="QF25" s="1507">
        <v>15000</v>
      </c>
      <c r="QG25"/>
      <c r="QH25" s="1506" t="s">
        <v>2158</v>
      </c>
      <c r="QI25" s="1506" t="s">
        <v>2159</v>
      </c>
      <c r="QJ25" s="1506" t="s">
        <v>2160</v>
      </c>
      <c r="QK25" s="1506" t="s">
        <v>2157</v>
      </c>
      <c r="QL25" s="1506" t="s">
        <v>1497</v>
      </c>
      <c r="QM25" s="1509">
        <v>41901</v>
      </c>
      <c r="QN25" s="1507">
        <v>15000</v>
      </c>
      <c r="QO25"/>
      <c r="QP25" s="1506" t="s">
        <v>2158</v>
      </c>
      <c r="QQ25" s="1506" t="s">
        <v>2159</v>
      </c>
      <c r="QR25" s="1506" t="s">
        <v>2160</v>
      </c>
      <c r="QS25" s="1506" t="s">
        <v>2157</v>
      </c>
      <c r="QT25" s="1506" t="s">
        <v>1497</v>
      </c>
      <c r="QU25" s="1509">
        <v>41901</v>
      </c>
      <c r="QV25" s="1507">
        <v>15000</v>
      </c>
      <c r="QW25"/>
      <c r="QX25" s="1506" t="s">
        <v>2158</v>
      </c>
      <c r="QY25" s="1506" t="s">
        <v>2159</v>
      </c>
      <c r="QZ25" s="1506" t="s">
        <v>2160</v>
      </c>
      <c r="RA25" s="1506" t="s">
        <v>2157</v>
      </c>
      <c r="RB25" s="1506" t="s">
        <v>1497</v>
      </c>
      <c r="RC25" s="1509">
        <v>41901</v>
      </c>
      <c r="RD25" s="1507">
        <v>15000</v>
      </c>
      <c r="RE25"/>
      <c r="RF25" s="1506" t="s">
        <v>2158</v>
      </c>
      <c r="RG25" s="1506" t="s">
        <v>2159</v>
      </c>
      <c r="RH25" s="1506" t="s">
        <v>2160</v>
      </c>
      <c r="RI25" s="1506" t="s">
        <v>2157</v>
      </c>
      <c r="RJ25" s="1506" t="s">
        <v>1497</v>
      </c>
      <c r="RK25" s="1509">
        <v>41901</v>
      </c>
      <c r="RL25" s="1507">
        <v>15000</v>
      </c>
      <c r="RM25"/>
      <c r="RN25" s="1506" t="s">
        <v>2158</v>
      </c>
      <c r="RO25" s="1506" t="s">
        <v>2159</v>
      </c>
      <c r="RP25" s="1506" t="s">
        <v>2160</v>
      </c>
      <c r="RQ25" s="1506" t="s">
        <v>2157</v>
      </c>
      <c r="RR25" s="1506" t="s">
        <v>1497</v>
      </c>
      <c r="RS25" s="1509">
        <v>41901</v>
      </c>
      <c r="RT25" s="1507">
        <v>15000</v>
      </c>
      <c r="RU25"/>
      <c r="RV25" s="1506" t="s">
        <v>2158</v>
      </c>
      <c r="RW25" s="1506" t="s">
        <v>2159</v>
      </c>
      <c r="RX25" s="1506" t="s">
        <v>2160</v>
      </c>
      <c r="RY25" s="1506" t="s">
        <v>2157</v>
      </c>
      <c r="RZ25" s="1506" t="s">
        <v>1497</v>
      </c>
      <c r="SA25" s="1509">
        <v>41901</v>
      </c>
      <c r="SB25" s="1507">
        <v>15000</v>
      </c>
      <c r="SC25"/>
      <c r="SD25" s="1506" t="s">
        <v>2158</v>
      </c>
      <c r="SE25" s="1506" t="s">
        <v>2159</v>
      </c>
      <c r="SF25" s="1506" t="s">
        <v>2160</v>
      </c>
      <c r="SG25" s="1506" t="s">
        <v>2157</v>
      </c>
      <c r="SH25" s="1506" t="s">
        <v>1497</v>
      </c>
      <c r="SI25" s="1509">
        <v>41901</v>
      </c>
      <c r="SJ25" s="1507">
        <v>15000</v>
      </c>
      <c r="SK25"/>
      <c r="SL25" s="1506" t="s">
        <v>2158</v>
      </c>
      <c r="SM25" s="1506" t="s">
        <v>2159</v>
      </c>
      <c r="SN25" s="1506" t="s">
        <v>2160</v>
      </c>
      <c r="SO25" s="1506" t="s">
        <v>2157</v>
      </c>
      <c r="SP25" s="1506" t="s">
        <v>1497</v>
      </c>
      <c r="SQ25" s="1509">
        <v>41901</v>
      </c>
      <c r="SR25" s="1507">
        <v>15000</v>
      </c>
      <c r="SS25"/>
      <c r="ST25" s="1506" t="s">
        <v>2158</v>
      </c>
      <c r="SU25" s="1506" t="s">
        <v>2159</v>
      </c>
      <c r="SV25" s="1506" t="s">
        <v>2160</v>
      </c>
      <c r="SW25" s="1506" t="s">
        <v>2157</v>
      </c>
      <c r="SX25" s="1506" t="s">
        <v>1497</v>
      </c>
      <c r="SY25" s="1509">
        <v>41901</v>
      </c>
      <c r="SZ25" s="1507">
        <v>15000</v>
      </c>
      <c r="TA25"/>
      <c r="TB25" s="1506" t="s">
        <v>2158</v>
      </c>
      <c r="TC25" s="1506" t="s">
        <v>2159</v>
      </c>
      <c r="TD25" s="1506" t="s">
        <v>2160</v>
      </c>
      <c r="TE25" s="1506" t="s">
        <v>2157</v>
      </c>
      <c r="TF25" s="1506" t="s">
        <v>1497</v>
      </c>
      <c r="TG25" s="1509">
        <v>41901</v>
      </c>
      <c r="TH25" s="1507">
        <v>15000</v>
      </c>
      <c r="TI25"/>
      <c r="TJ25" s="1506" t="s">
        <v>2158</v>
      </c>
      <c r="TK25" s="1506" t="s">
        <v>2159</v>
      </c>
      <c r="TL25" s="1506" t="s">
        <v>2160</v>
      </c>
      <c r="TM25" s="1506" t="s">
        <v>2157</v>
      </c>
      <c r="TN25" s="1506" t="s">
        <v>1497</v>
      </c>
      <c r="TO25" s="1509">
        <v>41901</v>
      </c>
      <c r="TP25" s="1507">
        <v>15000</v>
      </c>
      <c r="TQ25"/>
      <c r="TR25" s="1506" t="s">
        <v>2158</v>
      </c>
      <c r="TS25" s="1506" t="s">
        <v>2159</v>
      </c>
      <c r="TT25" s="1506" t="s">
        <v>2160</v>
      </c>
      <c r="TU25" s="1506" t="s">
        <v>2157</v>
      </c>
      <c r="TV25" s="1506" t="s">
        <v>1497</v>
      </c>
      <c r="TW25" s="1509">
        <v>41901</v>
      </c>
      <c r="TX25" s="1507">
        <v>15000</v>
      </c>
      <c r="TY25"/>
      <c r="TZ25" s="1506" t="s">
        <v>2158</v>
      </c>
      <c r="UA25" s="1506" t="s">
        <v>2159</v>
      </c>
      <c r="UB25" s="1506" t="s">
        <v>2160</v>
      </c>
      <c r="UC25" s="1506" t="s">
        <v>2157</v>
      </c>
      <c r="UD25" s="1506" t="s">
        <v>1497</v>
      </c>
      <c r="UE25" s="1509">
        <v>41901</v>
      </c>
      <c r="UF25" s="1507">
        <v>15000</v>
      </c>
      <c r="UG25"/>
      <c r="UH25" s="1506" t="s">
        <v>2158</v>
      </c>
      <c r="UI25" s="1506" t="s">
        <v>2159</v>
      </c>
      <c r="UJ25" s="1506" t="s">
        <v>2160</v>
      </c>
      <c r="UK25" s="1506" t="s">
        <v>2157</v>
      </c>
      <c r="UL25" s="1506" t="s">
        <v>1497</v>
      </c>
      <c r="UM25" s="1509">
        <v>41901</v>
      </c>
      <c r="UN25" s="1507">
        <v>15000</v>
      </c>
      <c r="UO25"/>
      <c r="UP25" s="1506" t="s">
        <v>2158</v>
      </c>
      <c r="UQ25" s="1506" t="s">
        <v>2159</v>
      </c>
      <c r="UR25" s="1506" t="s">
        <v>2160</v>
      </c>
      <c r="US25" s="1506" t="s">
        <v>2157</v>
      </c>
      <c r="UT25" s="1506" t="s">
        <v>1497</v>
      </c>
      <c r="UU25" s="1509">
        <v>41901</v>
      </c>
      <c r="UV25" s="1507">
        <v>15000</v>
      </c>
      <c r="UW25"/>
      <c r="UX25" s="1506" t="s">
        <v>2158</v>
      </c>
      <c r="UY25" s="1506" t="s">
        <v>2159</v>
      </c>
      <c r="UZ25" s="1506" t="s">
        <v>2160</v>
      </c>
      <c r="VA25" s="1506" t="s">
        <v>2157</v>
      </c>
      <c r="VB25" s="1506" t="s">
        <v>1497</v>
      </c>
      <c r="VC25" s="1509">
        <v>41901</v>
      </c>
      <c r="VD25" s="1507">
        <v>15000</v>
      </c>
      <c r="VE25"/>
      <c r="VF25" s="1506" t="s">
        <v>2158</v>
      </c>
      <c r="VG25" s="1506" t="s">
        <v>2159</v>
      </c>
      <c r="VH25" s="1506" t="s">
        <v>2160</v>
      </c>
      <c r="VI25" s="1506" t="s">
        <v>2157</v>
      </c>
      <c r="VJ25" s="1506" t="s">
        <v>1497</v>
      </c>
      <c r="VK25" s="1509">
        <v>41901</v>
      </c>
      <c r="VL25" s="1507">
        <v>15000</v>
      </c>
      <c r="VM25"/>
      <c r="VN25" s="1506" t="s">
        <v>2158</v>
      </c>
      <c r="VO25" s="1506" t="s">
        <v>2159</v>
      </c>
      <c r="VP25" s="1506" t="s">
        <v>2160</v>
      </c>
      <c r="VQ25" s="1506" t="s">
        <v>2157</v>
      </c>
      <c r="VR25" s="1506" t="s">
        <v>1497</v>
      </c>
      <c r="VS25" s="1509">
        <v>41901</v>
      </c>
      <c r="VT25" s="1507">
        <v>15000</v>
      </c>
      <c r="VU25"/>
      <c r="VV25" s="1506" t="s">
        <v>2158</v>
      </c>
      <c r="VW25" s="1506" t="s">
        <v>2159</v>
      </c>
      <c r="VX25" s="1506" t="s">
        <v>2160</v>
      </c>
      <c r="VY25" s="1506" t="s">
        <v>2157</v>
      </c>
      <c r="VZ25" s="1506" t="s">
        <v>1497</v>
      </c>
      <c r="WA25" s="1509">
        <v>41901</v>
      </c>
      <c r="WB25" s="1507">
        <v>15000</v>
      </c>
      <c r="WC25"/>
      <c r="WD25" s="1506" t="s">
        <v>2158</v>
      </c>
      <c r="WE25" s="1506" t="s">
        <v>2159</v>
      </c>
      <c r="WF25" s="1506" t="s">
        <v>2160</v>
      </c>
      <c r="WG25" s="1506" t="s">
        <v>2157</v>
      </c>
      <c r="WH25" s="1506" t="s">
        <v>1497</v>
      </c>
      <c r="WI25" s="1509">
        <v>41901</v>
      </c>
      <c r="WJ25" s="1507">
        <v>15000</v>
      </c>
      <c r="WK25"/>
      <c r="WL25" s="1506" t="s">
        <v>2158</v>
      </c>
      <c r="WM25" s="1506" t="s">
        <v>2159</v>
      </c>
      <c r="WN25" s="1506" t="s">
        <v>2160</v>
      </c>
      <c r="WO25" s="1506" t="s">
        <v>2157</v>
      </c>
      <c r="WP25" s="1506" t="s">
        <v>1497</v>
      </c>
      <c r="WQ25" s="1509">
        <v>41901</v>
      </c>
      <c r="WR25" s="1507">
        <v>15000</v>
      </c>
      <c r="WS25"/>
      <c r="WT25" s="1506" t="s">
        <v>2158</v>
      </c>
      <c r="WU25" s="1506" t="s">
        <v>2159</v>
      </c>
      <c r="WV25" s="1506" t="s">
        <v>2160</v>
      </c>
      <c r="WW25" s="1506" t="s">
        <v>2157</v>
      </c>
      <c r="WX25" s="1506" t="s">
        <v>1497</v>
      </c>
      <c r="WY25" s="1509">
        <v>41901</v>
      </c>
      <c r="WZ25" s="1507">
        <v>15000</v>
      </c>
      <c r="XA25"/>
      <c r="XB25" s="1506" t="s">
        <v>2158</v>
      </c>
      <c r="XC25" s="1506" t="s">
        <v>2159</v>
      </c>
      <c r="XD25" s="1506" t="s">
        <v>2160</v>
      </c>
      <c r="XE25" s="1506" t="s">
        <v>2157</v>
      </c>
      <c r="XF25" s="1506" t="s">
        <v>1497</v>
      </c>
      <c r="XG25" s="1509">
        <v>41901</v>
      </c>
      <c r="XH25" s="1507">
        <v>15000</v>
      </c>
      <c r="XI25"/>
      <c r="XJ25" s="1506" t="s">
        <v>2158</v>
      </c>
      <c r="XK25" s="1506" t="s">
        <v>2159</v>
      </c>
      <c r="XL25" s="1506" t="s">
        <v>2160</v>
      </c>
      <c r="XM25" s="1506" t="s">
        <v>2157</v>
      </c>
      <c r="XN25" s="1506" t="s">
        <v>1497</v>
      </c>
      <c r="XO25" s="1509">
        <v>41901</v>
      </c>
      <c r="XP25" s="1507">
        <v>15000</v>
      </c>
      <c r="XQ25"/>
      <c r="XR25" s="1506" t="s">
        <v>2158</v>
      </c>
      <c r="XS25" s="1506" t="s">
        <v>2159</v>
      </c>
      <c r="XT25" s="1506" t="s">
        <v>2160</v>
      </c>
      <c r="XU25" s="1506" t="s">
        <v>2157</v>
      </c>
      <c r="XV25" s="1506" t="s">
        <v>1497</v>
      </c>
      <c r="XW25" s="1509">
        <v>41901</v>
      </c>
      <c r="XX25" s="1507">
        <v>15000</v>
      </c>
      <c r="XY25"/>
      <c r="XZ25" s="1506" t="s">
        <v>2158</v>
      </c>
      <c r="YA25" s="1506" t="s">
        <v>2159</v>
      </c>
      <c r="YB25" s="1506" t="s">
        <v>2160</v>
      </c>
      <c r="YC25" s="1506" t="s">
        <v>2157</v>
      </c>
      <c r="YD25" s="1506" t="s">
        <v>1497</v>
      </c>
      <c r="YE25" s="1509">
        <v>41901</v>
      </c>
      <c r="YF25" s="1507">
        <v>15000</v>
      </c>
      <c r="YG25"/>
      <c r="YH25" s="1506" t="s">
        <v>2158</v>
      </c>
      <c r="YI25" s="1506" t="s">
        <v>2159</v>
      </c>
      <c r="YJ25" s="1506" t="s">
        <v>2160</v>
      </c>
      <c r="YK25" s="1506" t="s">
        <v>2157</v>
      </c>
      <c r="YL25" s="1506" t="s">
        <v>1497</v>
      </c>
      <c r="YM25" s="1509">
        <v>41901</v>
      </c>
      <c r="YN25" s="1507">
        <v>15000</v>
      </c>
      <c r="YO25"/>
      <c r="YP25" s="1506" t="s">
        <v>2158</v>
      </c>
      <c r="YQ25" s="1506" t="s">
        <v>2159</v>
      </c>
      <c r="YR25" s="1506" t="s">
        <v>2160</v>
      </c>
      <c r="YS25" s="1506" t="s">
        <v>2157</v>
      </c>
      <c r="YT25" s="1506" t="s">
        <v>1497</v>
      </c>
      <c r="YU25" s="1509">
        <v>41901</v>
      </c>
      <c r="YV25" s="1507">
        <v>15000</v>
      </c>
      <c r="YW25"/>
      <c r="YX25" s="1506" t="s">
        <v>2158</v>
      </c>
      <c r="YY25" s="1506" t="s">
        <v>2159</v>
      </c>
      <c r="YZ25" s="1506" t="s">
        <v>2160</v>
      </c>
      <c r="ZA25" s="1506" t="s">
        <v>2157</v>
      </c>
      <c r="ZB25" s="1506" t="s">
        <v>1497</v>
      </c>
      <c r="ZC25" s="1509">
        <v>41901</v>
      </c>
      <c r="ZD25" s="1507">
        <v>15000</v>
      </c>
      <c r="ZE25"/>
      <c r="ZF25" s="1506" t="s">
        <v>2158</v>
      </c>
      <c r="ZG25" s="1506" t="s">
        <v>2159</v>
      </c>
      <c r="ZH25" s="1506" t="s">
        <v>2160</v>
      </c>
      <c r="ZI25" s="1506" t="s">
        <v>2157</v>
      </c>
      <c r="ZJ25" s="1506" t="s">
        <v>1497</v>
      </c>
      <c r="ZK25" s="1509">
        <v>41901</v>
      </c>
      <c r="ZL25" s="1507">
        <v>15000</v>
      </c>
      <c r="ZM25"/>
      <c r="ZN25" s="1506" t="s">
        <v>2158</v>
      </c>
      <c r="ZO25" s="1506" t="s">
        <v>2159</v>
      </c>
      <c r="ZP25" s="1506" t="s">
        <v>2160</v>
      </c>
      <c r="ZQ25" s="1506" t="s">
        <v>2157</v>
      </c>
      <c r="ZR25" s="1506" t="s">
        <v>1497</v>
      </c>
      <c r="ZS25" s="1509">
        <v>41901</v>
      </c>
      <c r="ZT25" s="1507">
        <v>15000</v>
      </c>
      <c r="ZU25"/>
      <c r="ZV25" s="1506" t="s">
        <v>2158</v>
      </c>
      <c r="ZW25" s="1506" t="s">
        <v>2159</v>
      </c>
      <c r="ZX25" s="1506" t="s">
        <v>2160</v>
      </c>
      <c r="ZY25" s="1506" t="s">
        <v>2157</v>
      </c>
      <c r="ZZ25" s="1506" t="s">
        <v>1497</v>
      </c>
      <c r="AAA25" s="1509">
        <v>41901</v>
      </c>
      <c r="AAB25" s="1507">
        <v>15000</v>
      </c>
      <c r="AAC25"/>
      <c r="AAD25" s="1506" t="s">
        <v>2158</v>
      </c>
      <c r="AAE25" s="1506" t="s">
        <v>2159</v>
      </c>
      <c r="AAF25" s="1506" t="s">
        <v>2160</v>
      </c>
      <c r="AAG25" s="1506" t="s">
        <v>2157</v>
      </c>
      <c r="AAH25" s="1506" t="s">
        <v>1497</v>
      </c>
      <c r="AAI25" s="1509">
        <v>41901</v>
      </c>
      <c r="AAJ25" s="1507">
        <v>15000</v>
      </c>
      <c r="AAK25"/>
      <c r="AAL25" s="1506" t="s">
        <v>2158</v>
      </c>
      <c r="AAM25" s="1506" t="s">
        <v>2159</v>
      </c>
      <c r="AAN25" s="1506" t="s">
        <v>2160</v>
      </c>
      <c r="AAO25" s="1506" t="s">
        <v>2157</v>
      </c>
      <c r="AAP25" s="1506" t="s">
        <v>1497</v>
      </c>
      <c r="AAQ25" s="1509">
        <v>41901</v>
      </c>
      <c r="AAR25" s="1507">
        <v>15000</v>
      </c>
      <c r="AAS25"/>
      <c r="AAT25" s="1506" t="s">
        <v>2158</v>
      </c>
      <c r="AAU25" s="1506" t="s">
        <v>2159</v>
      </c>
      <c r="AAV25" s="1506" t="s">
        <v>2160</v>
      </c>
      <c r="AAW25" s="1506" t="s">
        <v>2157</v>
      </c>
      <c r="AAX25" s="1506" t="s">
        <v>1497</v>
      </c>
      <c r="AAY25" s="1509">
        <v>41901</v>
      </c>
      <c r="AAZ25" s="1507">
        <v>15000</v>
      </c>
      <c r="ABA25"/>
      <c r="ABB25" s="1506" t="s">
        <v>2158</v>
      </c>
      <c r="ABC25" s="1506" t="s">
        <v>2159</v>
      </c>
      <c r="ABD25" s="1506" t="s">
        <v>2160</v>
      </c>
      <c r="ABE25" s="1506" t="s">
        <v>2157</v>
      </c>
      <c r="ABF25" s="1506" t="s">
        <v>1497</v>
      </c>
      <c r="ABG25" s="1509">
        <v>41901</v>
      </c>
      <c r="ABH25" s="1507">
        <v>15000</v>
      </c>
      <c r="ABI25"/>
      <c r="ABJ25" s="1506" t="s">
        <v>2158</v>
      </c>
      <c r="ABK25" s="1506" t="s">
        <v>2159</v>
      </c>
      <c r="ABL25" s="1506" t="s">
        <v>2160</v>
      </c>
      <c r="ABM25" s="1506" t="s">
        <v>2157</v>
      </c>
      <c r="ABN25" s="1506" t="s">
        <v>1497</v>
      </c>
      <c r="ABO25" s="1509">
        <v>41901</v>
      </c>
      <c r="ABP25" s="1507">
        <v>15000</v>
      </c>
      <c r="ABQ25"/>
      <c r="ABR25" s="1506" t="s">
        <v>2158</v>
      </c>
      <c r="ABS25" s="1506" t="s">
        <v>2159</v>
      </c>
      <c r="ABT25" s="1506" t="s">
        <v>2160</v>
      </c>
      <c r="ABU25" s="1506" t="s">
        <v>2157</v>
      </c>
      <c r="ABV25" s="1506" t="s">
        <v>1497</v>
      </c>
      <c r="ABW25" s="1509">
        <v>41901</v>
      </c>
      <c r="ABX25" s="1507">
        <v>15000</v>
      </c>
      <c r="ABY25"/>
      <c r="ABZ25" s="1506" t="s">
        <v>2158</v>
      </c>
      <c r="ACA25" s="1506" t="s">
        <v>2159</v>
      </c>
      <c r="ACB25" s="1506" t="s">
        <v>2160</v>
      </c>
      <c r="ACC25" s="1506" t="s">
        <v>2157</v>
      </c>
      <c r="ACD25" s="1506" t="s">
        <v>1497</v>
      </c>
      <c r="ACE25" s="1509">
        <v>41901</v>
      </c>
      <c r="ACF25" s="1507">
        <v>15000</v>
      </c>
      <c r="ACG25"/>
      <c r="ACH25" s="1506" t="s">
        <v>2158</v>
      </c>
      <c r="ACI25" s="1506" t="s">
        <v>2159</v>
      </c>
      <c r="ACJ25" s="1506" t="s">
        <v>2160</v>
      </c>
      <c r="ACK25" s="1506" t="s">
        <v>2157</v>
      </c>
      <c r="ACL25" s="1506" t="s">
        <v>1497</v>
      </c>
      <c r="ACM25" s="1509">
        <v>41901</v>
      </c>
      <c r="ACN25" s="1507">
        <v>15000</v>
      </c>
      <c r="ACO25"/>
      <c r="ACP25" s="1506" t="s">
        <v>2158</v>
      </c>
      <c r="ACQ25" s="1506" t="s">
        <v>2159</v>
      </c>
      <c r="ACR25" s="1506" t="s">
        <v>2160</v>
      </c>
      <c r="ACS25" s="1506" t="s">
        <v>2157</v>
      </c>
      <c r="ACT25" s="1506" t="s">
        <v>1497</v>
      </c>
      <c r="ACU25" s="1509">
        <v>41901</v>
      </c>
      <c r="ACV25" s="1507">
        <v>15000</v>
      </c>
      <c r="ACW25"/>
      <c r="ACX25" s="1506" t="s">
        <v>2158</v>
      </c>
      <c r="ACY25" s="1506" t="s">
        <v>2159</v>
      </c>
      <c r="ACZ25" s="1506" t="s">
        <v>2160</v>
      </c>
      <c r="ADA25" s="1506" t="s">
        <v>2157</v>
      </c>
      <c r="ADB25" s="1506" t="s">
        <v>1497</v>
      </c>
      <c r="ADC25" s="1509">
        <v>41901</v>
      </c>
      <c r="ADD25" s="1507">
        <v>15000</v>
      </c>
      <c r="ADE25"/>
      <c r="ADF25" s="1506" t="s">
        <v>2158</v>
      </c>
      <c r="ADG25" s="1506" t="s">
        <v>2159</v>
      </c>
      <c r="ADH25" s="1506" t="s">
        <v>2160</v>
      </c>
      <c r="ADI25" s="1506" t="s">
        <v>2157</v>
      </c>
      <c r="ADJ25" s="1506" t="s">
        <v>1497</v>
      </c>
      <c r="ADK25" s="1509">
        <v>41901</v>
      </c>
      <c r="ADL25" s="1507">
        <v>15000</v>
      </c>
      <c r="ADM25"/>
      <c r="ADN25" s="1506" t="s">
        <v>2158</v>
      </c>
      <c r="ADO25" s="1506" t="s">
        <v>2159</v>
      </c>
      <c r="ADP25" s="1506" t="s">
        <v>2160</v>
      </c>
      <c r="ADQ25" s="1506" t="s">
        <v>2157</v>
      </c>
      <c r="ADR25" s="1506" t="s">
        <v>1497</v>
      </c>
      <c r="ADS25" s="1509">
        <v>41901</v>
      </c>
      <c r="ADT25" s="1507">
        <v>15000</v>
      </c>
      <c r="ADU25"/>
      <c r="ADV25" s="1506" t="s">
        <v>2158</v>
      </c>
      <c r="ADW25" s="1506" t="s">
        <v>2159</v>
      </c>
      <c r="ADX25" s="1506" t="s">
        <v>2160</v>
      </c>
      <c r="ADY25" s="1506" t="s">
        <v>2157</v>
      </c>
      <c r="ADZ25" s="1506" t="s">
        <v>1497</v>
      </c>
      <c r="AEA25" s="1509">
        <v>41901</v>
      </c>
      <c r="AEB25" s="1507">
        <v>15000</v>
      </c>
      <c r="AEC25"/>
      <c r="AED25" s="1506" t="s">
        <v>2158</v>
      </c>
      <c r="AEE25" s="1506" t="s">
        <v>2159</v>
      </c>
      <c r="AEF25" s="1506" t="s">
        <v>2160</v>
      </c>
      <c r="AEG25" s="1506" t="s">
        <v>2157</v>
      </c>
      <c r="AEH25" s="1506" t="s">
        <v>1497</v>
      </c>
      <c r="AEI25" s="1509">
        <v>41901</v>
      </c>
      <c r="AEJ25" s="1507">
        <v>15000</v>
      </c>
      <c r="AEK25"/>
      <c r="AEL25" s="1506" t="s">
        <v>2158</v>
      </c>
      <c r="AEM25" s="1506" t="s">
        <v>2159</v>
      </c>
      <c r="AEN25" s="1506" t="s">
        <v>2160</v>
      </c>
      <c r="AEO25" s="1506" t="s">
        <v>2157</v>
      </c>
      <c r="AEP25" s="1506" t="s">
        <v>1497</v>
      </c>
      <c r="AEQ25" s="1509">
        <v>41901</v>
      </c>
      <c r="AER25" s="1507">
        <v>15000</v>
      </c>
      <c r="AES25"/>
      <c r="AET25" s="1506" t="s">
        <v>2158</v>
      </c>
      <c r="AEU25" s="1506" t="s">
        <v>2159</v>
      </c>
      <c r="AEV25" s="1506" t="s">
        <v>2160</v>
      </c>
      <c r="AEW25" s="1506" t="s">
        <v>2157</v>
      </c>
      <c r="AEX25" s="1506" t="s">
        <v>1497</v>
      </c>
      <c r="AEY25" s="1509">
        <v>41901</v>
      </c>
      <c r="AEZ25" s="1507">
        <v>15000</v>
      </c>
      <c r="AFA25"/>
      <c r="AFB25" s="1506" t="s">
        <v>2158</v>
      </c>
      <c r="AFC25" s="1506" t="s">
        <v>2159</v>
      </c>
      <c r="AFD25" s="1506" t="s">
        <v>2160</v>
      </c>
      <c r="AFE25" s="1506" t="s">
        <v>2157</v>
      </c>
      <c r="AFF25" s="1506" t="s">
        <v>1497</v>
      </c>
      <c r="AFG25" s="1509">
        <v>41901</v>
      </c>
      <c r="AFH25" s="1507">
        <v>15000</v>
      </c>
      <c r="AFI25"/>
      <c r="AFJ25" s="1506" t="s">
        <v>2158</v>
      </c>
      <c r="AFK25" s="1506" t="s">
        <v>2159</v>
      </c>
      <c r="AFL25" s="1506" t="s">
        <v>2160</v>
      </c>
      <c r="AFM25" s="1506" t="s">
        <v>2157</v>
      </c>
      <c r="AFN25" s="1506" t="s">
        <v>1497</v>
      </c>
      <c r="AFO25" s="1509">
        <v>41901</v>
      </c>
      <c r="AFP25" s="1507">
        <v>15000</v>
      </c>
      <c r="AFQ25"/>
      <c r="AFR25" s="1506" t="s">
        <v>2158</v>
      </c>
      <c r="AFS25" s="1506" t="s">
        <v>2159</v>
      </c>
      <c r="AFT25" s="1506" t="s">
        <v>2160</v>
      </c>
      <c r="AFU25" s="1506" t="s">
        <v>2157</v>
      </c>
      <c r="AFV25" s="1506" t="s">
        <v>1497</v>
      </c>
      <c r="AFW25" s="1509">
        <v>41901</v>
      </c>
      <c r="AFX25" s="1507">
        <v>15000</v>
      </c>
      <c r="AFY25"/>
      <c r="AFZ25" s="1506" t="s">
        <v>2158</v>
      </c>
      <c r="AGA25" s="1506" t="s">
        <v>2159</v>
      </c>
      <c r="AGB25" s="1506" t="s">
        <v>2160</v>
      </c>
      <c r="AGC25" s="1506" t="s">
        <v>2157</v>
      </c>
      <c r="AGD25" s="1506" t="s">
        <v>1497</v>
      </c>
      <c r="AGE25" s="1509">
        <v>41901</v>
      </c>
      <c r="AGF25" s="1507">
        <v>15000</v>
      </c>
      <c r="AGG25"/>
      <c r="AGH25" s="1506" t="s">
        <v>2158</v>
      </c>
      <c r="AGI25" s="1506" t="s">
        <v>2159</v>
      </c>
      <c r="AGJ25" s="1506" t="s">
        <v>2160</v>
      </c>
      <c r="AGK25" s="1506" t="s">
        <v>2157</v>
      </c>
      <c r="AGL25" s="1506" t="s">
        <v>1497</v>
      </c>
      <c r="AGM25" s="1509">
        <v>41901</v>
      </c>
      <c r="AGN25" s="1507">
        <v>15000</v>
      </c>
      <c r="AGO25"/>
      <c r="AGP25" s="1506" t="s">
        <v>2158</v>
      </c>
      <c r="AGQ25" s="1506" t="s">
        <v>2159</v>
      </c>
      <c r="AGR25" s="1506" t="s">
        <v>2160</v>
      </c>
      <c r="AGS25" s="1506" t="s">
        <v>2157</v>
      </c>
      <c r="AGT25" s="1506" t="s">
        <v>1497</v>
      </c>
      <c r="AGU25" s="1509">
        <v>41901</v>
      </c>
      <c r="AGV25" s="1507">
        <v>15000</v>
      </c>
      <c r="AGW25"/>
      <c r="AGX25" s="1506" t="s">
        <v>2158</v>
      </c>
      <c r="AGY25" s="1506" t="s">
        <v>2159</v>
      </c>
      <c r="AGZ25" s="1506" t="s">
        <v>2160</v>
      </c>
      <c r="AHA25" s="1506" t="s">
        <v>2157</v>
      </c>
      <c r="AHB25" s="1506" t="s">
        <v>1497</v>
      </c>
      <c r="AHC25" s="1509">
        <v>41901</v>
      </c>
      <c r="AHD25" s="1507">
        <v>15000</v>
      </c>
      <c r="AHE25"/>
      <c r="AHF25" s="1506" t="s">
        <v>2158</v>
      </c>
      <c r="AHG25" s="1506" t="s">
        <v>2159</v>
      </c>
      <c r="AHH25" s="1506" t="s">
        <v>2160</v>
      </c>
      <c r="AHI25" s="1506" t="s">
        <v>2157</v>
      </c>
      <c r="AHJ25" s="1506" t="s">
        <v>1497</v>
      </c>
      <c r="AHK25" s="1509">
        <v>41901</v>
      </c>
      <c r="AHL25" s="1507">
        <v>15000</v>
      </c>
      <c r="AHM25"/>
      <c r="AHN25" s="1506" t="s">
        <v>2158</v>
      </c>
      <c r="AHO25" s="1506" t="s">
        <v>2159</v>
      </c>
      <c r="AHP25" s="1506" t="s">
        <v>2160</v>
      </c>
      <c r="AHQ25" s="1506" t="s">
        <v>2157</v>
      </c>
      <c r="AHR25" s="1506" t="s">
        <v>1497</v>
      </c>
      <c r="AHS25" s="1509">
        <v>41901</v>
      </c>
      <c r="AHT25" s="1507">
        <v>15000</v>
      </c>
      <c r="AHU25"/>
      <c r="AHV25" s="1506" t="s">
        <v>2158</v>
      </c>
      <c r="AHW25" s="1506" t="s">
        <v>2159</v>
      </c>
      <c r="AHX25" s="1506" t="s">
        <v>2160</v>
      </c>
      <c r="AHY25" s="1506" t="s">
        <v>2157</v>
      </c>
      <c r="AHZ25" s="1506" t="s">
        <v>1497</v>
      </c>
      <c r="AIA25" s="1509">
        <v>41901</v>
      </c>
      <c r="AIB25" s="1507">
        <v>15000</v>
      </c>
      <c r="AIC25"/>
      <c r="AID25" s="1506" t="s">
        <v>2158</v>
      </c>
      <c r="AIE25" s="1506" t="s">
        <v>2159</v>
      </c>
      <c r="AIF25" s="1506" t="s">
        <v>2160</v>
      </c>
      <c r="AIG25" s="1506" t="s">
        <v>2157</v>
      </c>
      <c r="AIH25" s="1506" t="s">
        <v>1497</v>
      </c>
      <c r="AII25" s="1509">
        <v>41901</v>
      </c>
      <c r="AIJ25" s="1507">
        <v>15000</v>
      </c>
      <c r="AIK25"/>
      <c r="AIL25" s="1506" t="s">
        <v>2158</v>
      </c>
      <c r="AIM25" s="1506" t="s">
        <v>2159</v>
      </c>
      <c r="AIN25" s="1506" t="s">
        <v>2160</v>
      </c>
      <c r="AIO25" s="1506" t="s">
        <v>2157</v>
      </c>
      <c r="AIP25" s="1506" t="s">
        <v>1497</v>
      </c>
      <c r="AIQ25" s="1509">
        <v>41901</v>
      </c>
      <c r="AIR25" s="1507">
        <v>15000</v>
      </c>
      <c r="AIS25"/>
      <c r="AIT25" s="1506" t="s">
        <v>2158</v>
      </c>
      <c r="AIU25" s="1506" t="s">
        <v>2159</v>
      </c>
      <c r="AIV25" s="1506" t="s">
        <v>2160</v>
      </c>
      <c r="AIW25" s="1506" t="s">
        <v>2157</v>
      </c>
      <c r="AIX25" s="1506" t="s">
        <v>1497</v>
      </c>
      <c r="AIY25" s="1509">
        <v>41901</v>
      </c>
      <c r="AIZ25" s="1507">
        <v>15000</v>
      </c>
      <c r="AJA25"/>
      <c r="AJB25" s="1506" t="s">
        <v>2158</v>
      </c>
      <c r="AJC25" s="1506" t="s">
        <v>2159</v>
      </c>
      <c r="AJD25" s="1506" t="s">
        <v>2160</v>
      </c>
      <c r="AJE25" s="1506" t="s">
        <v>2157</v>
      </c>
      <c r="AJF25" s="1506" t="s">
        <v>1497</v>
      </c>
      <c r="AJG25" s="1509">
        <v>41901</v>
      </c>
      <c r="AJH25" s="1507">
        <v>15000</v>
      </c>
      <c r="AJI25"/>
      <c r="AJJ25" s="1506" t="s">
        <v>2158</v>
      </c>
      <c r="AJK25" s="1506" t="s">
        <v>2159</v>
      </c>
      <c r="AJL25" s="1506" t="s">
        <v>2160</v>
      </c>
      <c r="AJM25" s="1506" t="s">
        <v>2157</v>
      </c>
      <c r="AJN25" s="1506" t="s">
        <v>1497</v>
      </c>
      <c r="AJO25" s="1509">
        <v>41901</v>
      </c>
      <c r="AJP25" s="1507">
        <v>15000</v>
      </c>
      <c r="AJQ25"/>
      <c r="AJR25" s="1506" t="s">
        <v>2158</v>
      </c>
      <c r="AJS25" s="1506" t="s">
        <v>2159</v>
      </c>
      <c r="AJT25" s="1506" t="s">
        <v>2160</v>
      </c>
      <c r="AJU25" s="1506" t="s">
        <v>2157</v>
      </c>
      <c r="AJV25" s="1506" t="s">
        <v>1497</v>
      </c>
      <c r="AJW25" s="1509">
        <v>41901</v>
      </c>
      <c r="AJX25" s="1507">
        <v>15000</v>
      </c>
      <c r="AJY25"/>
      <c r="AJZ25" s="1506" t="s">
        <v>2158</v>
      </c>
      <c r="AKA25" s="1506" t="s">
        <v>2159</v>
      </c>
      <c r="AKB25" s="1506" t="s">
        <v>2160</v>
      </c>
      <c r="AKC25" s="1506" t="s">
        <v>2157</v>
      </c>
      <c r="AKD25" s="1506" t="s">
        <v>1497</v>
      </c>
      <c r="AKE25" s="1509">
        <v>41901</v>
      </c>
      <c r="AKF25" s="1507">
        <v>15000</v>
      </c>
      <c r="AKG25"/>
      <c r="AKH25" s="1506" t="s">
        <v>2158</v>
      </c>
      <c r="AKI25" s="1506" t="s">
        <v>2159</v>
      </c>
      <c r="AKJ25" s="1506" t="s">
        <v>2160</v>
      </c>
      <c r="AKK25" s="1506" t="s">
        <v>2157</v>
      </c>
      <c r="AKL25" s="1506" t="s">
        <v>1497</v>
      </c>
      <c r="AKM25" s="1509">
        <v>41901</v>
      </c>
      <c r="AKN25" s="1507">
        <v>15000</v>
      </c>
      <c r="AKO25"/>
      <c r="AKP25" s="1506" t="s">
        <v>2158</v>
      </c>
      <c r="AKQ25" s="1506" t="s">
        <v>2159</v>
      </c>
      <c r="AKR25" s="1506" t="s">
        <v>2160</v>
      </c>
      <c r="AKS25" s="1506" t="s">
        <v>2157</v>
      </c>
      <c r="AKT25" s="1506" t="s">
        <v>1497</v>
      </c>
      <c r="AKU25" s="1509">
        <v>41901</v>
      </c>
      <c r="AKV25" s="1507">
        <v>15000</v>
      </c>
      <c r="AKW25"/>
      <c r="AKX25" s="1506" t="s">
        <v>2158</v>
      </c>
      <c r="AKY25" s="1506" t="s">
        <v>2159</v>
      </c>
      <c r="AKZ25" s="1506" t="s">
        <v>2160</v>
      </c>
      <c r="ALA25" s="1506" t="s">
        <v>2157</v>
      </c>
      <c r="ALB25" s="1506" t="s">
        <v>1497</v>
      </c>
      <c r="ALC25" s="1509">
        <v>41901</v>
      </c>
      <c r="ALD25" s="1507">
        <v>15000</v>
      </c>
      <c r="ALE25"/>
      <c r="ALF25" s="1506" t="s">
        <v>2158</v>
      </c>
      <c r="ALG25" s="1506" t="s">
        <v>2159</v>
      </c>
      <c r="ALH25" s="1506" t="s">
        <v>2160</v>
      </c>
      <c r="ALI25" s="1506" t="s">
        <v>2157</v>
      </c>
      <c r="ALJ25" s="1506" t="s">
        <v>1497</v>
      </c>
      <c r="ALK25" s="1509">
        <v>41901</v>
      </c>
      <c r="ALL25" s="1507">
        <v>15000</v>
      </c>
      <c r="ALM25"/>
      <c r="ALN25" s="1506" t="s">
        <v>2158</v>
      </c>
      <c r="ALO25" s="1506" t="s">
        <v>2159</v>
      </c>
      <c r="ALP25" s="1506" t="s">
        <v>2160</v>
      </c>
      <c r="ALQ25" s="1506" t="s">
        <v>2157</v>
      </c>
      <c r="ALR25" s="1506" t="s">
        <v>1497</v>
      </c>
      <c r="ALS25" s="1509">
        <v>41901</v>
      </c>
      <c r="ALT25" s="1507">
        <v>15000</v>
      </c>
      <c r="ALU25"/>
      <c r="ALV25" s="1506" t="s">
        <v>2158</v>
      </c>
      <c r="ALW25" s="1506" t="s">
        <v>2159</v>
      </c>
      <c r="ALX25" s="1506" t="s">
        <v>2160</v>
      </c>
      <c r="ALY25" s="1506" t="s">
        <v>2157</v>
      </c>
      <c r="ALZ25" s="1506" t="s">
        <v>1497</v>
      </c>
      <c r="AMA25" s="1509">
        <v>41901</v>
      </c>
      <c r="AMB25" s="1507">
        <v>15000</v>
      </c>
      <c r="AMC25"/>
      <c r="AMD25" s="1506" t="s">
        <v>2158</v>
      </c>
      <c r="AME25" s="1506" t="s">
        <v>2159</v>
      </c>
      <c r="AMF25" s="1506" t="s">
        <v>2160</v>
      </c>
      <c r="AMG25" s="1506" t="s">
        <v>2157</v>
      </c>
      <c r="AMH25" s="1506" t="s">
        <v>1497</v>
      </c>
      <c r="AMI25" s="1509">
        <v>41901</v>
      </c>
      <c r="AMJ25" s="1507">
        <v>15000</v>
      </c>
      <c r="AMK25"/>
      <c r="AML25" s="1506" t="s">
        <v>2158</v>
      </c>
      <c r="AMM25" s="1506" t="s">
        <v>2159</v>
      </c>
      <c r="AMN25" s="1506" t="s">
        <v>2160</v>
      </c>
      <c r="AMO25" s="1506" t="s">
        <v>2157</v>
      </c>
      <c r="AMP25" s="1506" t="s">
        <v>1497</v>
      </c>
      <c r="AMQ25" s="1509">
        <v>41901</v>
      </c>
      <c r="AMR25" s="1507">
        <v>15000</v>
      </c>
      <c r="AMS25"/>
      <c r="AMT25" s="1506" t="s">
        <v>2158</v>
      </c>
      <c r="AMU25" s="1506" t="s">
        <v>2159</v>
      </c>
      <c r="AMV25" s="1506" t="s">
        <v>2160</v>
      </c>
      <c r="AMW25" s="1506" t="s">
        <v>2157</v>
      </c>
      <c r="AMX25" s="1506" t="s">
        <v>1497</v>
      </c>
      <c r="AMY25" s="1509">
        <v>41901</v>
      </c>
      <c r="AMZ25" s="1507">
        <v>15000</v>
      </c>
      <c r="ANA25"/>
      <c r="ANB25" s="1506" t="s">
        <v>2158</v>
      </c>
      <c r="ANC25" s="1506" t="s">
        <v>2159</v>
      </c>
      <c r="AND25" s="1506" t="s">
        <v>2160</v>
      </c>
      <c r="ANE25" s="1506" t="s">
        <v>2157</v>
      </c>
      <c r="ANF25" s="1506" t="s">
        <v>1497</v>
      </c>
      <c r="ANG25" s="1509">
        <v>41901</v>
      </c>
      <c r="ANH25" s="1507">
        <v>15000</v>
      </c>
      <c r="ANI25"/>
      <c r="ANJ25" s="1506" t="s">
        <v>2158</v>
      </c>
      <c r="ANK25" s="1506" t="s">
        <v>2159</v>
      </c>
      <c r="ANL25" s="1506" t="s">
        <v>2160</v>
      </c>
      <c r="ANM25" s="1506" t="s">
        <v>2157</v>
      </c>
      <c r="ANN25" s="1506" t="s">
        <v>1497</v>
      </c>
      <c r="ANO25" s="1509">
        <v>41901</v>
      </c>
      <c r="ANP25" s="1507">
        <v>15000</v>
      </c>
      <c r="ANQ25"/>
      <c r="ANR25" s="1506" t="s">
        <v>2158</v>
      </c>
      <c r="ANS25" s="1506" t="s">
        <v>2159</v>
      </c>
      <c r="ANT25" s="1506" t="s">
        <v>2160</v>
      </c>
      <c r="ANU25" s="1506" t="s">
        <v>2157</v>
      </c>
      <c r="ANV25" s="1506" t="s">
        <v>1497</v>
      </c>
      <c r="ANW25" s="1509">
        <v>41901</v>
      </c>
      <c r="ANX25" s="1507">
        <v>15000</v>
      </c>
      <c r="ANY25"/>
      <c r="ANZ25" s="1506" t="s">
        <v>2158</v>
      </c>
      <c r="AOA25" s="1506" t="s">
        <v>2159</v>
      </c>
      <c r="AOB25" s="1506" t="s">
        <v>2160</v>
      </c>
      <c r="AOC25" s="1506" t="s">
        <v>2157</v>
      </c>
      <c r="AOD25" s="1506" t="s">
        <v>1497</v>
      </c>
      <c r="AOE25" s="1509">
        <v>41901</v>
      </c>
      <c r="AOF25" s="1507">
        <v>15000</v>
      </c>
      <c r="AOG25"/>
      <c r="AOH25" s="1506" t="s">
        <v>2158</v>
      </c>
      <c r="AOI25" s="1506" t="s">
        <v>2159</v>
      </c>
      <c r="AOJ25" s="1506" t="s">
        <v>2160</v>
      </c>
      <c r="AOK25" s="1506" t="s">
        <v>2157</v>
      </c>
      <c r="AOL25" s="1506" t="s">
        <v>1497</v>
      </c>
      <c r="AOM25" s="1509">
        <v>41901</v>
      </c>
      <c r="AON25" s="1507">
        <v>15000</v>
      </c>
      <c r="AOO25"/>
      <c r="AOP25" s="1506" t="s">
        <v>2158</v>
      </c>
      <c r="AOQ25" s="1506" t="s">
        <v>2159</v>
      </c>
      <c r="AOR25" s="1506" t="s">
        <v>2160</v>
      </c>
      <c r="AOS25" s="1506" t="s">
        <v>2157</v>
      </c>
      <c r="AOT25" s="1506" t="s">
        <v>1497</v>
      </c>
      <c r="AOU25" s="1509">
        <v>41901</v>
      </c>
      <c r="AOV25" s="1507">
        <v>15000</v>
      </c>
      <c r="AOW25"/>
      <c r="AOX25" s="1506" t="s">
        <v>2158</v>
      </c>
      <c r="AOY25" s="1506" t="s">
        <v>2159</v>
      </c>
      <c r="AOZ25" s="1506" t="s">
        <v>2160</v>
      </c>
      <c r="APA25" s="1506" t="s">
        <v>2157</v>
      </c>
      <c r="APB25" s="1506" t="s">
        <v>1497</v>
      </c>
      <c r="APC25" s="1509">
        <v>41901</v>
      </c>
      <c r="APD25" s="1507">
        <v>15000</v>
      </c>
      <c r="APE25"/>
      <c r="APF25" s="1506" t="s">
        <v>2158</v>
      </c>
      <c r="APG25" s="1506" t="s">
        <v>2159</v>
      </c>
      <c r="APH25" s="1506" t="s">
        <v>2160</v>
      </c>
      <c r="API25" s="1506" t="s">
        <v>2157</v>
      </c>
      <c r="APJ25" s="1506" t="s">
        <v>1497</v>
      </c>
      <c r="APK25" s="1509">
        <v>41901</v>
      </c>
      <c r="APL25" s="1507">
        <v>15000</v>
      </c>
      <c r="APM25"/>
      <c r="APN25" s="1506" t="s">
        <v>2158</v>
      </c>
      <c r="APO25" s="1506" t="s">
        <v>2159</v>
      </c>
      <c r="APP25" s="1506" t="s">
        <v>2160</v>
      </c>
      <c r="APQ25" s="1506" t="s">
        <v>2157</v>
      </c>
      <c r="APR25" s="1506" t="s">
        <v>1497</v>
      </c>
      <c r="APS25" s="1509">
        <v>41901</v>
      </c>
      <c r="APT25" s="1507">
        <v>15000</v>
      </c>
      <c r="APU25"/>
      <c r="APV25" s="1506" t="s">
        <v>2158</v>
      </c>
      <c r="APW25" s="1506" t="s">
        <v>2159</v>
      </c>
      <c r="APX25" s="1506" t="s">
        <v>2160</v>
      </c>
      <c r="APY25" s="1506" t="s">
        <v>2157</v>
      </c>
      <c r="APZ25" s="1506" t="s">
        <v>1497</v>
      </c>
      <c r="AQA25" s="1509">
        <v>41901</v>
      </c>
      <c r="AQB25" s="1507">
        <v>15000</v>
      </c>
      <c r="AQC25"/>
      <c r="AQD25" s="1506" t="s">
        <v>2158</v>
      </c>
      <c r="AQE25" s="1506" t="s">
        <v>2159</v>
      </c>
      <c r="AQF25" s="1506" t="s">
        <v>2160</v>
      </c>
      <c r="AQG25" s="1506" t="s">
        <v>2157</v>
      </c>
      <c r="AQH25" s="1506" t="s">
        <v>1497</v>
      </c>
      <c r="AQI25" s="1509">
        <v>41901</v>
      </c>
      <c r="AQJ25" s="1507">
        <v>15000</v>
      </c>
      <c r="AQK25"/>
      <c r="AQL25" s="1506" t="s">
        <v>2158</v>
      </c>
      <c r="AQM25" s="1506" t="s">
        <v>2159</v>
      </c>
      <c r="AQN25" s="1506" t="s">
        <v>2160</v>
      </c>
      <c r="AQO25" s="1506" t="s">
        <v>2157</v>
      </c>
      <c r="AQP25" s="1506" t="s">
        <v>1497</v>
      </c>
      <c r="AQQ25" s="1509">
        <v>41901</v>
      </c>
      <c r="AQR25" s="1507">
        <v>15000</v>
      </c>
      <c r="AQS25"/>
      <c r="AQT25" s="1506" t="s">
        <v>2158</v>
      </c>
      <c r="AQU25" s="1506" t="s">
        <v>2159</v>
      </c>
      <c r="AQV25" s="1506" t="s">
        <v>2160</v>
      </c>
      <c r="AQW25" s="1506" t="s">
        <v>2157</v>
      </c>
      <c r="AQX25" s="1506" t="s">
        <v>1497</v>
      </c>
      <c r="AQY25" s="1509">
        <v>41901</v>
      </c>
      <c r="AQZ25" s="1507">
        <v>15000</v>
      </c>
      <c r="ARA25"/>
      <c r="ARB25" s="1506" t="s">
        <v>2158</v>
      </c>
      <c r="ARC25" s="1506" t="s">
        <v>2159</v>
      </c>
      <c r="ARD25" s="1506" t="s">
        <v>2160</v>
      </c>
      <c r="ARE25" s="1506" t="s">
        <v>2157</v>
      </c>
      <c r="ARF25" s="1506" t="s">
        <v>1497</v>
      </c>
      <c r="ARG25" s="1509">
        <v>41901</v>
      </c>
      <c r="ARH25" s="1507">
        <v>15000</v>
      </c>
      <c r="ARI25"/>
      <c r="ARJ25" s="1506" t="s">
        <v>2158</v>
      </c>
      <c r="ARK25" s="1506" t="s">
        <v>2159</v>
      </c>
      <c r="ARL25" s="1506" t="s">
        <v>2160</v>
      </c>
      <c r="ARM25" s="1506" t="s">
        <v>2157</v>
      </c>
      <c r="ARN25" s="1506" t="s">
        <v>1497</v>
      </c>
      <c r="ARO25" s="1509">
        <v>41901</v>
      </c>
      <c r="ARP25" s="1507">
        <v>15000</v>
      </c>
      <c r="ARQ25"/>
      <c r="ARR25" s="1506" t="s">
        <v>2158</v>
      </c>
      <c r="ARS25" s="1506" t="s">
        <v>2159</v>
      </c>
      <c r="ART25" s="1506" t="s">
        <v>2160</v>
      </c>
      <c r="ARU25" s="1506" t="s">
        <v>2157</v>
      </c>
      <c r="ARV25" s="1506" t="s">
        <v>1497</v>
      </c>
      <c r="ARW25" s="1509">
        <v>41901</v>
      </c>
      <c r="ARX25" s="1507">
        <v>15000</v>
      </c>
      <c r="ARY25"/>
      <c r="ARZ25" s="1506" t="s">
        <v>2158</v>
      </c>
      <c r="ASA25" s="1506" t="s">
        <v>2159</v>
      </c>
      <c r="ASB25" s="1506" t="s">
        <v>2160</v>
      </c>
      <c r="ASC25" s="1506" t="s">
        <v>2157</v>
      </c>
      <c r="ASD25" s="1506" t="s">
        <v>1497</v>
      </c>
      <c r="ASE25" s="1509">
        <v>41901</v>
      </c>
      <c r="ASF25" s="1507">
        <v>15000</v>
      </c>
      <c r="ASG25"/>
      <c r="ASH25" s="1506" t="s">
        <v>2158</v>
      </c>
      <c r="ASI25" s="1506" t="s">
        <v>2159</v>
      </c>
      <c r="ASJ25" s="1506" t="s">
        <v>2160</v>
      </c>
      <c r="ASK25" s="1506" t="s">
        <v>2157</v>
      </c>
      <c r="ASL25" s="1506" t="s">
        <v>1497</v>
      </c>
      <c r="ASM25" s="1509">
        <v>41901</v>
      </c>
      <c r="ASN25" s="1507">
        <v>15000</v>
      </c>
      <c r="ASO25"/>
      <c r="ASP25" s="1506" t="s">
        <v>2158</v>
      </c>
      <c r="ASQ25" s="1506" t="s">
        <v>2159</v>
      </c>
      <c r="ASR25" s="1506" t="s">
        <v>2160</v>
      </c>
      <c r="ASS25" s="1506" t="s">
        <v>2157</v>
      </c>
      <c r="AST25" s="1506" t="s">
        <v>1497</v>
      </c>
      <c r="ASU25" s="1509">
        <v>41901</v>
      </c>
      <c r="ASV25" s="1507">
        <v>15000</v>
      </c>
      <c r="ASW25"/>
      <c r="ASX25" s="1506" t="s">
        <v>2158</v>
      </c>
      <c r="ASY25" s="1506" t="s">
        <v>2159</v>
      </c>
      <c r="ASZ25" s="1506" t="s">
        <v>2160</v>
      </c>
      <c r="ATA25" s="1506" t="s">
        <v>2157</v>
      </c>
      <c r="ATB25" s="1506" t="s">
        <v>1497</v>
      </c>
      <c r="ATC25" s="1509">
        <v>41901</v>
      </c>
      <c r="ATD25" s="1507">
        <v>15000</v>
      </c>
      <c r="ATE25"/>
      <c r="ATF25" s="1506" t="s">
        <v>2158</v>
      </c>
      <c r="ATG25" s="1506" t="s">
        <v>2159</v>
      </c>
      <c r="ATH25" s="1506" t="s">
        <v>2160</v>
      </c>
      <c r="ATI25" s="1506" t="s">
        <v>2157</v>
      </c>
      <c r="ATJ25" s="1506" t="s">
        <v>1497</v>
      </c>
      <c r="ATK25" s="1509">
        <v>41901</v>
      </c>
      <c r="ATL25" s="1507">
        <v>15000</v>
      </c>
      <c r="ATM25"/>
      <c r="ATN25" s="1506" t="s">
        <v>2158</v>
      </c>
      <c r="ATO25" s="1506" t="s">
        <v>2159</v>
      </c>
      <c r="ATP25" s="1506" t="s">
        <v>2160</v>
      </c>
      <c r="ATQ25" s="1506" t="s">
        <v>2157</v>
      </c>
      <c r="ATR25" s="1506" t="s">
        <v>1497</v>
      </c>
      <c r="ATS25" s="1509">
        <v>41901</v>
      </c>
      <c r="ATT25" s="1507">
        <v>15000</v>
      </c>
      <c r="ATU25"/>
      <c r="ATV25" s="1506" t="s">
        <v>2158</v>
      </c>
      <c r="ATW25" s="1506" t="s">
        <v>2159</v>
      </c>
      <c r="ATX25" s="1506" t="s">
        <v>2160</v>
      </c>
      <c r="ATY25" s="1506" t="s">
        <v>2157</v>
      </c>
      <c r="ATZ25" s="1506" t="s">
        <v>1497</v>
      </c>
      <c r="AUA25" s="1509">
        <v>41901</v>
      </c>
      <c r="AUB25" s="1507">
        <v>15000</v>
      </c>
      <c r="AUC25"/>
      <c r="AUD25" s="1506" t="s">
        <v>2158</v>
      </c>
      <c r="AUE25" s="1506" t="s">
        <v>2159</v>
      </c>
      <c r="AUF25" s="1506" t="s">
        <v>2160</v>
      </c>
      <c r="AUG25" s="1506" t="s">
        <v>2157</v>
      </c>
      <c r="AUH25" s="1506" t="s">
        <v>1497</v>
      </c>
      <c r="AUI25" s="1509">
        <v>41901</v>
      </c>
      <c r="AUJ25" s="1507">
        <v>15000</v>
      </c>
      <c r="AUK25"/>
      <c r="AUL25" s="1506" t="s">
        <v>2158</v>
      </c>
      <c r="AUM25" s="1506" t="s">
        <v>2159</v>
      </c>
      <c r="AUN25" s="1506" t="s">
        <v>2160</v>
      </c>
      <c r="AUO25" s="1506" t="s">
        <v>2157</v>
      </c>
      <c r="AUP25" s="1506" t="s">
        <v>1497</v>
      </c>
      <c r="AUQ25" s="1509">
        <v>41901</v>
      </c>
      <c r="AUR25" s="1507">
        <v>15000</v>
      </c>
      <c r="AUS25"/>
      <c r="AUT25" s="1506" t="s">
        <v>2158</v>
      </c>
      <c r="AUU25" s="1506" t="s">
        <v>2159</v>
      </c>
      <c r="AUV25" s="1506" t="s">
        <v>2160</v>
      </c>
      <c r="AUW25" s="1506" t="s">
        <v>2157</v>
      </c>
      <c r="AUX25" s="1506" t="s">
        <v>1497</v>
      </c>
      <c r="AUY25" s="1509">
        <v>41901</v>
      </c>
      <c r="AUZ25" s="1507">
        <v>15000</v>
      </c>
      <c r="AVA25"/>
      <c r="AVB25" s="1506" t="s">
        <v>2158</v>
      </c>
      <c r="AVC25" s="1506" t="s">
        <v>2159</v>
      </c>
      <c r="AVD25" s="1506" t="s">
        <v>2160</v>
      </c>
      <c r="AVE25" s="1506" t="s">
        <v>2157</v>
      </c>
      <c r="AVF25" s="1506" t="s">
        <v>1497</v>
      </c>
      <c r="AVG25" s="1509">
        <v>41901</v>
      </c>
      <c r="AVH25" s="1507">
        <v>15000</v>
      </c>
      <c r="AVI25"/>
      <c r="AVJ25" s="1506" t="s">
        <v>2158</v>
      </c>
      <c r="AVK25" s="1506" t="s">
        <v>2159</v>
      </c>
      <c r="AVL25" s="1506" t="s">
        <v>2160</v>
      </c>
      <c r="AVM25" s="1506" t="s">
        <v>2157</v>
      </c>
      <c r="AVN25" s="1506" t="s">
        <v>1497</v>
      </c>
      <c r="AVO25" s="1509">
        <v>41901</v>
      </c>
      <c r="AVP25" s="1507">
        <v>15000</v>
      </c>
      <c r="AVQ25"/>
      <c r="AVR25" s="1506" t="s">
        <v>2158</v>
      </c>
      <c r="AVS25" s="1506" t="s">
        <v>2159</v>
      </c>
      <c r="AVT25" s="1506" t="s">
        <v>2160</v>
      </c>
      <c r="AVU25" s="1506" t="s">
        <v>2157</v>
      </c>
      <c r="AVV25" s="1506" t="s">
        <v>1497</v>
      </c>
      <c r="AVW25" s="1509">
        <v>41901</v>
      </c>
      <c r="AVX25" s="1507">
        <v>15000</v>
      </c>
      <c r="AVY25"/>
      <c r="AVZ25" s="1506" t="s">
        <v>2158</v>
      </c>
      <c r="AWA25" s="1506" t="s">
        <v>2159</v>
      </c>
      <c r="AWB25" s="1506" t="s">
        <v>2160</v>
      </c>
      <c r="AWC25" s="1506" t="s">
        <v>2157</v>
      </c>
      <c r="AWD25" s="1506" t="s">
        <v>1497</v>
      </c>
      <c r="AWE25" s="1509">
        <v>41901</v>
      </c>
      <c r="AWF25" s="1507">
        <v>15000</v>
      </c>
      <c r="AWG25"/>
      <c r="AWH25" s="1506" t="s">
        <v>2158</v>
      </c>
      <c r="AWI25" s="1506" t="s">
        <v>2159</v>
      </c>
      <c r="AWJ25" s="1506" t="s">
        <v>2160</v>
      </c>
      <c r="AWK25" s="1506" t="s">
        <v>2157</v>
      </c>
      <c r="AWL25" s="1506" t="s">
        <v>1497</v>
      </c>
      <c r="AWM25" s="1509">
        <v>41901</v>
      </c>
      <c r="AWN25" s="1507">
        <v>15000</v>
      </c>
      <c r="AWO25"/>
      <c r="AWP25" s="1506" t="s">
        <v>2158</v>
      </c>
      <c r="AWQ25" s="1506" t="s">
        <v>2159</v>
      </c>
      <c r="AWR25" s="1506" t="s">
        <v>2160</v>
      </c>
      <c r="AWS25" s="1506" t="s">
        <v>2157</v>
      </c>
      <c r="AWT25" s="1506" t="s">
        <v>1497</v>
      </c>
      <c r="AWU25" s="1509">
        <v>41901</v>
      </c>
      <c r="AWV25" s="1507">
        <v>15000</v>
      </c>
      <c r="AWW25"/>
      <c r="AWX25" s="1506" t="s">
        <v>2158</v>
      </c>
      <c r="AWY25" s="1506" t="s">
        <v>2159</v>
      </c>
      <c r="AWZ25" s="1506" t="s">
        <v>2160</v>
      </c>
      <c r="AXA25" s="1506" t="s">
        <v>2157</v>
      </c>
      <c r="AXB25" s="1506" t="s">
        <v>1497</v>
      </c>
      <c r="AXC25" s="1509">
        <v>41901</v>
      </c>
      <c r="AXD25" s="1507">
        <v>15000</v>
      </c>
      <c r="AXE25"/>
      <c r="AXF25" s="1506" t="s">
        <v>2158</v>
      </c>
      <c r="AXG25" s="1506" t="s">
        <v>2159</v>
      </c>
      <c r="AXH25" s="1506" t="s">
        <v>2160</v>
      </c>
      <c r="AXI25" s="1506" t="s">
        <v>2157</v>
      </c>
      <c r="AXJ25" s="1506" t="s">
        <v>1497</v>
      </c>
      <c r="AXK25" s="1509">
        <v>41901</v>
      </c>
      <c r="AXL25" s="1507">
        <v>15000</v>
      </c>
      <c r="AXM25"/>
      <c r="AXN25" s="1506" t="s">
        <v>2158</v>
      </c>
      <c r="AXO25" s="1506" t="s">
        <v>2159</v>
      </c>
      <c r="AXP25" s="1506" t="s">
        <v>2160</v>
      </c>
      <c r="AXQ25" s="1506" t="s">
        <v>2157</v>
      </c>
      <c r="AXR25" s="1506" t="s">
        <v>1497</v>
      </c>
      <c r="AXS25" s="1509">
        <v>41901</v>
      </c>
      <c r="AXT25" s="1507">
        <v>15000</v>
      </c>
      <c r="AXU25"/>
      <c r="AXV25" s="1506" t="s">
        <v>2158</v>
      </c>
      <c r="AXW25" s="1506" t="s">
        <v>2159</v>
      </c>
      <c r="AXX25" s="1506" t="s">
        <v>2160</v>
      </c>
      <c r="AXY25" s="1506" t="s">
        <v>2157</v>
      </c>
      <c r="AXZ25" s="1506" t="s">
        <v>1497</v>
      </c>
      <c r="AYA25" s="1509">
        <v>41901</v>
      </c>
      <c r="AYB25" s="1507">
        <v>15000</v>
      </c>
      <c r="AYC25"/>
      <c r="AYD25" s="1506" t="s">
        <v>2158</v>
      </c>
      <c r="AYE25" s="1506" t="s">
        <v>2159</v>
      </c>
      <c r="AYF25" s="1506" t="s">
        <v>2160</v>
      </c>
      <c r="AYG25" s="1506" t="s">
        <v>2157</v>
      </c>
      <c r="AYH25" s="1506" t="s">
        <v>1497</v>
      </c>
      <c r="AYI25" s="1509">
        <v>41901</v>
      </c>
      <c r="AYJ25" s="1507">
        <v>15000</v>
      </c>
      <c r="AYK25"/>
      <c r="AYL25" s="1506" t="s">
        <v>2158</v>
      </c>
      <c r="AYM25" s="1506" t="s">
        <v>2159</v>
      </c>
      <c r="AYN25" s="1506" t="s">
        <v>2160</v>
      </c>
      <c r="AYO25" s="1506" t="s">
        <v>2157</v>
      </c>
      <c r="AYP25" s="1506" t="s">
        <v>1497</v>
      </c>
      <c r="AYQ25" s="1509">
        <v>41901</v>
      </c>
      <c r="AYR25" s="1507">
        <v>15000</v>
      </c>
      <c r="AYS25"/>
      <c r="AYT25" s="1506" t="s">
        <v>2158</v>
      </c>
      <c r="AYU25" s="1506" t="s">
        <v>2159</v>
      </c>
      <c r="AYV25" s="1506" t="s">
        <v>2160</v>
      </c>
      <c r="AYW25" s="1506" t="s">
        <v>2157</v>
      </c>
      <c r="AYX25" s="1506" t="s">
        <v>1497</v>
      </c>
      <c r="AYY25" s="1509">
        <v>41901</v>
      </c>
      <c r="AYZ25" s="1507">
        <v>15000</v>
      </c>
      <c r="AZA25"/>
      <c r="AZB25" s="1506" t="s">
        <v>2158</v>
      </c>
      <c r="AZC25" s="1506" t="s">
        <v>2159</v>
      </c>
      <c r="AZD25" s="1506" t="s">
        <v>2160</v>
      </c>
      <c r="AZE25" s="1506" t="s">
        <v>2157</v>
      </c>
      <c r="AZF25" s="1506" t="s">
        <v>1497</v>
      </c>
      <c r="AZG25" s="1509">
        <v>41901</v>
      </c>
      <c r="AZH25" s="1507">
        <v>15000</v>
      </c>
      <c r="AZI25"/>
      <c r="AZJ25" s="1506" t="s">
        <v>2158</v>
      </c>
      <c r="AZK25" s="1506" t="s">
        <v>2159</v>
      </c>
      <c r="AZL25" s="1506" t="s">
        <v>2160</v>
      </c>
      <c r="AZM25" s="1506" t="s">
        <v>2157</v>
      </c>
      <c r="AZN25" s="1506" t="s">
        <v>1497</v>
      </c>
      <c r="AZO25" s="1509">
        <v>41901</v>
      </c>
      <c r="AZP25" s="1507">
        <v>15000</v>
      </c>
      <c r="AZQ25"/>
      <c r="AZR25" s="1506" t="s">
        <v>2158</v>
      </c>
      <c r="AZS25" s="1506" t="s">
        <v>2159</v>
      </c>
      <c r="AZT25" s="1506" t="s">
        <v>2160</v>
      </c>
      <c r="AZU25" s="1506" t="s">
        <v>2157</v>
      </c>
      <c r="AZV25" s="1506" t="s">
        <v>1497</v>
      </c>
      <c r="AZW25" s="1509">
        <v>41901</v>
      </c>
      <c r="AZX25" s="1507">
        <v>15000</v>
      </c>
      <c r="AZY25"/>
      <c r="AZZ25" s="1506" t="s">
        <v>2158</v>
      </c>
      <c r="BAA25" s="1506" t="s">
        <v>2159</v>
      </c>
      <c r="BAB25" s="1506" t="s">
        <v>2160</v>
      </c>
      <c r="BAC25" s="1506" t="s">
        <v>2157</v>
      </c>
      <c r="BAD25" s="1506" t="s">
        <v>1497</v>
      </c>
      <c r="BAE25" s="1509">
        <v>41901</v>
      </c>
      <c r="BAF25" s="1507">
        <v>15000</v>
      </c>
      <c r="BAG25"/>
      <c r="BAH25" s="1506" t="s">
        <v>2158</v>
      </c>
      <c r="BAI25" s="1506" t="s">
        <v>2159</v>
      </c>
      <c r="BAJ25" s="1506" t="s">
        <v>2160</v>
      </c>
      <c r="BAK25" s="1506" t="s">
        <v>2157</v>
      </c>
      <c r="BAL25" s="1506" t="s">
        <v>1497</v>
      </c>
      <c r="BAM25" s="1509">
        <v>41901</v>
      </c>
      <c r="BAN25" s="1507">
        <v>15000</v>
      </c>
      <c r="BAO25"/>
      <c r="BAP25" s="1506" t="s">
        <v>2158</v>
      </c>
      <c r="BAQ25" s="1506" t="s">
        <v>2159</v>
      </c>
      <c r="BAR25" s="1506" t="s">
        <v>2160</v>
      </c>
      <c r="BAS25" s="1506" t="s">
        <v>2157</v>
      </c>
      <c r="BAT25" s="1506" t="s">
        <v>1497</v>
      </c>
      <c r="BAU25" s="1509">
        <v>41901</v>
      </c>
      <c r="BAV25" s="1507">
        <v>15000</v>
      </c>
      <c r="BAW25"/>
      <c r="BAX25" s="1506" t="s">
        <v>2158</v>
      </c>
      <c r="BAY25" s="1506" t="s">
        <v>2159</v>
      </c>
      <c r="BAZ25" s="1506" t="s">
        <v>2160</v>
      </c>
      <c r="BBA25" s="1506" t="s">
        <v>2157</v>
      </c>
      <c r="BBB25" s="1506" t="s">
        <v>1497</v>
      </c>
      <c r="BBC25" s="1509">
        <v>41901</v>
      </c>
      <c r="BBD25" s="1507">
        <v>15000</v>
      </c>
      <c r="BBE25"/>
      <c r="BBF25" s="1506" t="s">
        <v>2158</v>
      </c>
      <c r="BBG25" s="1506" t="s">
        <v>2159</v>
      </c>
      <c r="BBH25" s="1506" t="s">
        <v>2160</v>
      </c>
      <c r="BBI25" s="1506" t="s">
        <v>2157</v>
      </c>
      <c r="BBJ25" s="1506" t="s">
        <v>1497</v>
      </c>
      <c r="BBK25" s="1509">
        <v>41901</v>
      </c>
      <c r="BBL25" s="1507">
        <v>15000</v>
      </c>
      <c r="BBM25"/>
      <c r="BBN25" s="1506" t="s">
        <v>2158</v>
      </c>
      <c r="BBO25" s="1506" t="s">
        <v>2159</v>
      </c>
      <c r="BBP25" s="1506" t="s">
        <v>2160</v>
      </c>
      <c r="BBQ25" s="1506" t="s">
        <v>2157</v>
      </c>
      <c r="BBR25" s="1506" t="s">
        <v>1497</v>
      </c>
      <c r="BBS25" s="1509">
        <v>41901</v>
      </c>
      <c r="BBT25" s="1507">
        <v>15000</v>
      </c>
      <c r="BBU25"/>
      <c r="BBV25" s="1506" t="s">
        <v>2158</v>
      </c>
      <c r="BBW25" s="1506" t="s">
        <v>2159</v>
      </c>
      <c r="BBX25" s="1506" t="s">
        <v>2160</v>
      </c>
      <c r="BBY25" s="1506" t="s">
        <v>2157</v>
      </c>
      <c r="BBZ25" s="1506" t="s">
        <v>1497</v>
      </c>
      <c r="BCA25" s="1509">
        <v>41901</v>
      </c>
      <c r="BCB25" s="1507">
        <v>15000</v>
      </c>
      <c r="BCC25"/>
      <c r="BCD25" s="1506" t="s">
        <v>2158</v>
      </c>
      <c r="BCE25" s="1506" t="s">
        <v>2159</v>
      </c>
      <c r="BCF25" s="1506" t="s">
        <v>2160</v>
      </c>
      <c r="BCG25" s="1506" t="s">
        <v>2157</v>
      </c>
      <c r="BCH25" s="1506" t="s">
        <v>1497</v>
      </c>
      <c r="BCI25" s="1509">
        <v>41901</v>
      </c>
      <c r="BCJ25" s="1507">
        <v>15000</v>
      </c>
      <c r="BCK25"/>
      <c r="BCL25" s="1506" t="s">
        <v>2158</v>
      </c>
      <c r="BCM25" s="1506" t="s">
        <v>2159</v>
      </c>
      <c r="BCN25" s="1506" t="s">
        <v>2160</v>
      </c>
      <c r="BCO25" s="1506" t="s">
        <v>2157</v>
      </c>
      <c r="BCP25" s="1506" t="s">
        <v>1497</v>
      </c>
      <c r="BCQ25" s="1509">
        <v>41901</v>
      </c>
      <c r="BCR25" s="1507">
        <v>15000</v>
      </c>
      <c r="BCS25"/>
      <c r="BCT25" s="1506" t="s">
        <v>2158</v>
      </c>
      <c r="BCU25" s="1506" t="s">
        <v>2159</v>
      </c>
      <c r="BCV25" s="1506" t="s">
        <v>2160</v>
      </c>
      <c r="BCW25" s="1506" t="s">
        <v>2157</v>
      </c>
      <c r="BCX25" s="1506" t="s">
        <v>1497</v>
      </c>
      <c r="BCY25" s="1509">
        <v>41901</v>
      </c>
      <c r="BCZ25" s="1507">
        <v>15000</v>
      </c>
      <c r="BDA25"/>
      <c r="BDB25" s="1506" t="s">
        <v>2158</v>
      </c>
      <c r="BDC25" s="1506" t="s">
        <v>2159</v>
      </c>
      <c r="BDD25" s="1506" t="s">
        <v>2160</v>
      </c>
      <c r="BDE25" s="1506" t="s">
        <v>2157</v>
      </c>
      <c r="BDF25" s="1506" t="s">
        <v>1497</v>
      </c>
      <c r="BDG25" s="1509">
        <v>41901</v>
      </c>
      <c r="BDH25" s="1507">
        <v>15000</v>
      </c>
      <c r="BDI25"/>
      <c r="BDJ25" s="1506" t="s">
        <v>2158</v>
      </c>
      <c r="BDK25" s="1506" t="s">
        <v>2159</v>
      </c>
      <c r="BDL25" s="1506" t="s">
        <v>2160</v>
      </c>
      <c r="BDM25" s="1506" t="s">
        <v>2157</v>
      </c>
      <c r="BDN25" s="1506" t="s">
        <v>1497</v>
      </c>
      <c r="BDO25" s="1509">
        <v>41901</v>
      </c>
      <c r="BDP25" s="1507">
        <v>15000</v>
      </c>
      <c r="BDQ25"/>
      <c r="BDR25" s="1506" t="s">
        <v>2158</v>
      </c>
      <c r="BDS25" s="1506" t="s">
        <v>2159</v>
      </c>
      <c r="BDT25" s="1506" t="s">
        <v>2160</v>
      </c>
      <c r="BDU25" s="1506" t="s">
        <v>2157</v>
      </c>
      <c r="BDV25" s="1506" t="s">
        <v>1497</v>
      </c>
      <c r="BDW25" s="1509">
        <v>41901</v>
      </c>
      <c r="BDX25" s="1507">
        <v>15000</v>
      </c>
      <c r="BDY25"/>
      <c r="BDZ25" s="1506" t="s">
        <v>2158</v>
      </c>
      <c r="BEA25" s="1506" t="s">
        <v>2159</v>
      </c>
      <c r="BEB25" s="1506" t="s">
        <v>2160</v>
      </c>
      <c r="BEC25" s="1506" t="s">
        <v>2157</v>
      </c>
      <c r="BED25" s="1506" t="s">
        <v>1497</v>
      </c>
      <c r="BEE25" s="1509">
        <v>41901</v>
      </c>
      <c r="BEF25" s="1507">
        <v>15000</v>
      </c>
      <c r="BEG25"/>
      <c r="BEH25" s="1506" t="s">
        <v>2158</v>
      </c>
      <c r="BEI25" s="1506" t="s">
        <v>2159</v>
      </c>
      <c r="BEJ25" s="1506" t="s">
        <v>2160</v>
      </c>
      <c r="BEK25" s="1506" t="s">
        <v>2157</v>
      </c>
      <c r="BEL25" s="1506" t="s">
        <v>1497</v>
      </c>
      <c r="BEM25" s="1509">
        <v>41901</v>
      </c>
      <c r="BEN25" s="1507">
        <v>15000</v>
      </c>
      <c r="BEO25"/>
      <c r="BEP25" s="1506" t="s">
        <v>2158</v>
      </c>
      <c r="BEQ25" s="1506" t="s">
        <v>2159</v>
      </c>
      <c r="BER25" s="1506" t="s">
        <v>2160</v>
      </c>
      <c r="BES25" s="1506" t="s">
        <v>2157</v>
      </c>
      <c r="BET25" s="1506" t="s">
        <v>1497</v>
      </c>
      <c r="BEU25" s="1509">
        <v>41901</v>
      </c>
      <c r="BEV25" s="1507">
        <v>15000</v>
      </c>
      <c r="BEW25"/>
      <c r="BEX25" s="1506" t="s">
        <v>2158</v>
      </c>
      <c r="BEY25" s="1506" t="s">
        <v>2159</v>
      </c>
      <c r="BEZ25" s="1506" t="s">
        <v>2160</v>
      </c>
      <c r="BFA25" s="1506" t="s">
        <v>2157</v>
      </c>
      <c r="BFB25" s="1506" t="s">
        <v>1497</v>
      </c>
      <c r="BFC25" s="1509">
        <v>41901</v>
      </c>
      <c r="BFD25" s="1507">
        <v>15000</v>
      </c>
      <c r="BFE25"/>
      <c r="BFF25" s="1506" t="s">
        <v>2158</v>
      </c>
      <c r="BFG25" s="1506" t="s">
        <v>2159</v>
      </c>
      <c r="BFH25" s="1506" t="s">
        <v>2160</v>
      </c>
      <c r="BFI25" s="1506" t="s">
        <v>2157</v>
      </c>
      <c r="BFJ25" s="1506" t="s">
        <v>1497</v>
      </c>
      <c r="BFK25" s="1509">
        <v>41901</v>
      </c>
      <c r="BFL25" s="1507">
        <v>15000</v>
      </c>
      <c r="BFM25"/>
      <c r="BFN25" s="1506" t="s">
        <v>2158</v>
      </c>
      <c r="BFO25" s="1506" t="s">
        <v>2159</v>
      </c>
      <c r="BFP25" s="1506" t="s">
        <v>2160</v>
      </c>
      <c r="BFQ25" s="1506" t="s">
        <v>2157</v>
      </c>
      <c r="BFR25" s="1506" t="s">
        <v>1497</v>
      </c>
      <c r="BFS25" s="1509">
        <v>41901</v>
      </c>
      <c r="BFT25" s="1507">
        <v>15000</v>
      </c>
      <c r="BFU25"/>
      <c r="BFV25" s="1506" t="s">
        <v>2158</v>
      </c>
      <c r="BFW25" s="1506" t="s">
        <v>2159</v>
      </c>
      <c r="BFX25" s="1506" t="s">
        <v>2160</v>
      </c>
      <c r="BFY25" s="1506" t="s">
        <v>2157</v>
      </c>
      <c r="BFZ25" s="1506" t="s">
        <v>1497</v>
      </c>
      <c r="BGA25" s="1509">
        <v>41901</v>
      </c>
      <c r="BGB25" s="1507">
        <v>15000</v>
      </c>
      <c r="BGC25"/>
      <c r="BGD25" s="1506" t="s">
        <v>2158</v>
      </c>
      <c r="BGE25" s="1506" t="s">
        <v>2159</v>
      </c>
      <c r="BGF25" s="1506" t="s">
        <v>2160</v>
      </c>
      <c r="BGG25" s="1506" t="s">
        <v>2157</v>
      </c>
      <c r="BGH25" s="1506" t="s">
        <v>1497</v>
      </c>
      <c r="BGI25" s="1509">
        <v>41901</v>
      </c>
      <c r="BGJ25" s="1507">
        <v>15000</v>
      </c>
      <c r="BGK25"/>
      <c r="BGL25" s="1506" t="s">
        <v>2158</v>
      </c>
      <c r="BGM25" s="1506" t="s">
        <v>2159</v>
      </c>
      <c r="BGN25" s="1506" t="s">
        <v>2160</v>
      </c>
      <c r="BGO25" s="1506" t="s">
        <v>2157</v>
      </c>
      <c r="BGP25" s="1506" t="s">
        <v>1497</v>
      </c>
      <c r="BGQ25" s="1509">
        <v>41901</v>
      </c>
      <c r="BGR25" s="1507">
        <v>15000</v>
      </c>
      <c r="BGS25"/>
      <c r="BGT25" s="1506" t="s">
        <v>2158</v>
      </c>
      <c r="BGU25" s="1506" t="s">
        <v>2159</v>
      </c>
      <c r="BGV25" s="1506" t="s">
        <v>2160</v>
      </c>
      <c r="BGW25" s="1506" t="s">
        <v>2157</v>
      </c>
      <c r="BGX25" s="1506" t="s">
        <v>1497</v>
      </c>
      <c r="BGY25" s="1509">
        <v>41901</v>
      </c>
      <c r="BGZ25" s="1507">
        <v>15000</v>
      </c>
      <c r="BHA25"/>
      <c r="BHB25" s="1506" t="s">
        <v>2158</v>
      </c>
      <c r="BHC25" s="1506" t="s">
        <v>2159</v>
      </c>
      <c r="BHD25" s="1506" t="s">
        <v>2160</v>
      </c>
      <c r="BHE25" s="1506" t="s">
        <v>2157</v>
      </c>
      <c r="BHF25" s="1506" t="s">
        <v>1497</v>
      </c>
      <c r="BHG25" s="1509">
        <v>41901</v>
      </c>
      <c r="BHH25" s="1507">
        <v>15000</v>
      </c>
      <c r="BHI25"/>
      <c r="BHJ25" s="1506" t="s">
        <v>2158</v>
      </c>
      <c r="BHK25" s="1506" t="s">
        <v>2159</v>
      </c>
      <c r="BHL25" s="1506" t="s">
        <v>2160</v>
      </c>
      <c r="BHM25" s="1506" t="s">
        <v>2157</v>
      </c>
      <c r="BHN25" s="1506" t="s">
        <v>1497</v>
      </c>
      <c r="BHO25" s="1509">
        <v>41901</v>
      </c>
      <c r="BHP25" s="1507">
        <v>15000</v>
      </c>
      <c r="BHQ25"/>
      <c r="BHR25" s="1506" t="s">
        <v>2158</v>
      </c>
      <c r="BHS25" s="1506" t="s">
        <v>2159</v>
      </c>
      <c r="BHT25" s="1506" t="s">
        <v>2160</v>
      </c>
      <c r="BHU25" s="1506" t="s">
        <v>2157</v>
      </c>
      <c r="BHV25" s="1506" t="s">
        <v>1497</v>
      </c>
      <c r="BHW25" s="1509">
        <v>41901</v>
      </c>
      <c r="BHX25" s="1507">
        <v>15000</v>
      </c>
      <c r="BHY25"/>
      <c r="BHZ25" s="1506" t="s">
        <v>2158</v>
      </c>
      <c r="BIA25" s="1506" t="s">
        <v>2159</v>
      </c>
      <c r="BIB25" s="1506" t="s">
        <v>2160</v>
      </c>
      <c r="BIC25" s="1506" t="s">
        <v>2157</v>
      </c>
      <c r="BID25" s="1506" t="s">
        <v>1497</v>
      </c>
      <c r="BIE25" s="1509">
        <v>41901</v>
      </c>
      <c r="BIF25" s="1507">
        <v>15000</v>
      </c>
      <c r="BIG25"/>
      <c r="BIH25" s="1506" t="s">
        <v>2158</v>
      </c>
      <c r="BII25" s="1506" t="s">
        <v>2159</v>
      </c>
      <c r="BIJ25" s="1506" t="s">
        <v>2160</v>
      </c>
      <c r="BIK25" s="1506" t="s">
        <v>2157</v>
      </c>
      <c r="BIL25" s="1506" t="s">
        <v>1497</v>
      </c>
      <c r="BIM25" s="1509">
        <v>41901</v>
      </c>
      <c r="BIN25" s="1507">
        <v>15000</v>
      </c>
      <c r="BIO25"/>
      <c r="BIP25" s="1506" t="s">
        <v>2158</v>
      </c>
      <c r="BIQ25" s="1506" t="s">
        <v>2159</v>
      </c>
      <c r="BIR25" s="1506" t="s">
        <v>2160</v>
      </c>
      <c r="BIS25" s="1506" t="s">
        <v>2157</v>
      </c>
      <c r="BIT25" s="1506" t="s">
        <v>1497</v>
      </c>
      <c r="BIU25" s="1509">
        <v>41901</v>
      </c>
      <c r="BIV25" s="1507">
        <v>15000</v>
      </c>
      <c r="BIW25"/>
      <c r="BIX25" s="1506" t="s">
        <v>2158</v>
      </c>
      <c r="BIY25" s="1506" t="s">
        <v>2159</v>
      </c>
      <c r="BIZ25" s="1506" t="s">
        <v>2160</v>
      </c>
      <c r="BJA25" s="1506" t="s">
        <v>2157</v>
      </c>
      <c r="BJB25" s="1506" t="s">
        <v>1497</v>
      </c>
      <c r="BJC25" s="1509">
        <v>41901</v>
      </c>
      <c r="BJD25" s="1507">
        <v>15000</v>
      </c>
      <c r="BJE25"/>
      <c r="BJF25" s="1506" t="s">
        <v>2158</v>
      </c>
      <c r="BJG25" s="1506" t="s">
        <v>2159</v>
      </c>
      <c r="BJH25" s="1506" t="s">
        <v>2160</v>
      </c>
      <c r="BJI25" s="1506" t="s">
        <v>2157</v>
      </c>
      <c r="BJJ25" s="1506" t="s">
        <v>1497</v>
      </c>
      <c r="BJK25" s="1509">
        <v>41901</v>
      </c>
      <c r="BJL25" s="1507">
        <v>15000</v>
      </c>
      <c r="BJM25"/>
      <c r="BJN25" s="1506" t="s">
        <v>2158</v>
      </c>
      <c r="BJO25" s="1506" t="s">
        <v>2159</v>
      </c>
      <c r="BJP25" s="1506" t="s">
        <v>2160</v>
      </c>
      <c r="BJQ25" s="1506" t="s">
        <v>2157</v>
      </c>
      <c r="BJR25" s="1506" t="s">
        <v>1497</v>
      </c>
      <c r="BJS25" s="1509">
        <v>41901</v>
      </c>
      <c r="BJT25" s="1507">
        <v>15000</v>
      </c>
      <c r="BJU25"/>
      <c r="BJV25" s="1506" t="s">
        <v>2158</v>
      </c>
      <c r="BJW25" s="1506" t="s">
        <v>2159</v>
      </c>
      <c r="BJX25" s="1506" t="s">
        <v>2160</v>
      </c>
      <c r="BJY25" s="1506" t="s">
        <v>2157</v>
      </c>
      <c r="BJZ25" s="1506" t="s">
        <v>1497</v>
      </c>
      <c r="BKA25" s="1509">
        <v>41901</v>
      </c>
      <c r="BKB25" s="1507">
        <v>15000</v>
      </c>
      <c r="BKC25"/>
      <c r="BKD25" s="1506" t="s">
        <v>2158</v>
      </c>
      <c r="BKE25" s="1506" t="s">
        <v>2159</v>
      </c>
      <c r="BKF25" s="1506" t="s">
        <v>2160</v>
      </c>
      <c r="BKG25" s="1506" t="s">
        <v>2157</v>
      </c>
      <c r="BKH25" s="1506" t="s">
        <v>1497</v>
      </c>
      <c r="BKI25" s="1509">
        <v>41901</v>
      </c>
      <c r="BKJ25" s="1507">
        <v>15000</v>
      </c>
      <c r="BKK25"/>
      <c r="BKL25" s="1506" t="s">
        <v>2158</v>
      </c>
      <c r="BKM25" s="1506" t="s">
        <v>2159</v>
      </c>
      <c r="BKN25" s="1506" t="s">
        <v>2160</v>
      </c>
      <c r="BKO25" s="1506" t="s">
        <v>2157</v>
      </c>
      <c r="BKP25" s="1506" t="s">
        <v>1497</v>
      </c>
      <c r="BKQ25" s="1509">
        <v>41901</v>
      </c>
      <c r="BKR25" s="1507">
        <v>15000</v>
      </c>
      <c r="BKS25"/>
      <c r="BKT25" s="1506" t="s">
        <v>2158</v>
      </c>
      <c r="BKU25" s="1506" t="s">
        <v>2159</v>
      </c>
      <c r="BKV25" s="1506" t="s">
        <v>2160</v>
      </c>
      <c r="BKW25" s="1506" t="s">
        <v>2157</v>
      </c>
      <c r="BKX25" s="1506" t="s">
        <v>1497</v>
      </c>
      <c r="BKY25" s="1509">
        <v>41901</v>
      </c>
      <c r="BKZ25" s="1507">
        <v>15000</v>
      </c>
      <c r="BLA25"/>
      <c r="BLB25" s="1506" t="s">
        <v>2158</v>
      </c>
      <c r="BLC25" s="1506" t="s">
        <v>2159</v>
      </c>
      <c r="BLD25" s="1506" t="s">
        <v>2160</v>
      </c>
      <c r="BLE25" s="1506" t="s">
        <v>2157</v>
      </c>
      <c r="BLF25" s="1506" t="s">
        <v>1497</v>
      </c>
      <c r="BLG25" s="1509">
        <v>41901</v>
      </c>
      <c r="BLH25" s="1507">
        <v>15000</v>
      </c>
      <c r="BLI25"/>
      <c r="BLJ25" s="1506" t="s">
        <v>2158</v>
      </c>
      <c r="BLK25" s="1506" t="s">
        <v>2159</v>
      </c>
      <c r="BLL25" s="1506" t="s">
        <v>2160</v>
      </c>
      <c r="BLM25" s="1506" t="s">
        <v>2157</v>
      </c>
      <c r="BLN25" s="1506" t="s">
        <v>1497</v>
      </c>
      <c r="BLO25" s="1509">
        <v>41901</v>
      </c>
      <c r="BLP25" s="1507">
        <v>15000</v>
      </c>
      <c r="BLQ25"/>
      <c r="BLR25" s="1506" t="s">
        <v>2158</v>
      </c>
      <c r="BLS25" s="1506" t="s">
        <v>2159</v>
      </c>
      <c r="BLT25" s="1506" t="s">
        <v>2160</v>
      </c>
      <c r="BLU25" s="1506" t="s">
        <v>2157</v>
      </c>
      <c r="BLV25" s="1506" t="s">
        <v>1497</v>
      </c>
      <c r="BLW25" s="1509">
        <v>41901</v>
      </c>
      <c r="BLX25" s="1507">
        <v>15000</v>
      </c>
      <c r="BLY25"/>
      <c r="BLZ25" s="1506" t="s">
        <v>2158</v>
      </c>
      <c r="BMA25" s="1506" t="s">
        <v>2159</v>
      </c>
      <c r="BMB25" s="1506" t="s">
        <v>2160</v>
      </c>
      <c r="BMC25" s="1506" t="s">
        <v>2157</v>
      </c>
      <c r="BMD25" s="1506" t="s">
        <v>1497</v>
      </c>
      <c r="BME25" s="1509">
        <v>41901</v>
      </c>
      <c r="BMF25" s="1507">
        <v>15000</v>
      </c>
      <c r="BMG25"/>
      <c r="BMH25" s="1506" t="s">
        <v>2158</v>
      </c>
      <c r="BMI25" s="1506" t="s">
        <v>2159</v>
      </c>
      <c r="BMJ25" s="1506" t="s">
        <v>2160</v>
      </c>
      <c r="BMK25" s="1506" t="s">
        <v>2157</v>
      </c>
      <c r="BML25" s="1506" t="s">
        <v>1497</v>
      </c>
      <c r="BMM25" s="1509">
        <v>41901</v>
      </c>
      <c r="BMN25" s="1507">
        <v>15000</v>
      </c>
      <c r="BMO25"/>
      <c r="BMP25" s="1506" t="s">
        <v>2158</v>
      </c>
      <c r="BMQ25" s="1506" t="s">
        <v>2159</v>
      </c>
      <c r="BMR25" s="1506" t="s">
        <v>2160</v>
      </c>
      <c r="BMS25" s="1506" t="s">
        <v>2157</v>
      </c>
      <c r="BMT25" s="1506" t="s">
        <v>1497</v>
      </c>
      <c r="BMU25" s="1509">
        <v>41901</v>
      </c>
      <c r="BMV25" s="1507">
        <v>15000</v>
      </c>
      <c r="BMW25"/>
      <c r="BMX25" s="1506" t="s">
        <v>2158</v>
      </c>
      <c r="BMY25" s="1506" t="s">
        <v>2159</v>
      </c>
      <c r="BMZ25" s="1506" t="s">
        <v>2160</v>
      </c>
      <c r="BNA25" s="1506" t="s">
        <v>2157</v>
      </c>
      <c r="BNB25" s="1506" t="s">
        <v>1497</v>
      </c>
      <c r="BNC25" s="1509">
        <v>41901</v>
      </c>
      <c r="BND25" s="1507">
        <v>15000</v>
      </c>
      <c r="BNE25"/>
      <c r="BNF25" s="1506" t="s">
        <v>2158</v>
      </c>
      <c r="BNG25" s="1506" t="s">
        <v>2159</v>
      </c>
      <c r="BNH25" s="1506" t="s">
        <v>2160</v>
      </c>
      <c r="BNI25" s="1506" t="s">
        <v>2157</v>
      </c>
      <c r="BNJ25" s="1506" t="s">
        <v>1497</v>
      </c>
      <c r="BNK25" s="1509">
        <v>41901</v>
      </c>
      <c r="BNL25" s="1507">
        <v>15000</v>
      </c>
      <c r="BNM25"/>
      <c r="BNN25" s="1506" t="s">
        <v>2158</v>
      </c>
      <c r="BNO25" s="1506" t="s">
        <v>2159</v>
      </c>
      <c r="BNP25" s="1506" t="s">
        <v>2160</v>
      </c>
      <c r="BNQ25" s="1506" t="s">
        <v>2157</v>
      </c>
      <c r="BNR25" s="1506" t="s">
        <v>1497</v>
      </c>
      <c r="BNS25" s="1509">
        <v>41901</v>
      </c>
      <c r="BNT25" s="1507">
        <v>15000</v>
      </c>
      <c r="BNU25"/>
      <c r="BNV25" s="1506" t="s">
        <v>2158</v>
      </c>
      <c r="BNW25" s="1506" t="s">
        <v>2159</v>
      </c>
      <c r="BNX25" s="1506" t="s">
        <v>2160</v>
      </c>
      <c r="BNY25" s="1506" t="s">
        <v>2157</v>
      </c>
      <c r="BNZ25" s="1506" t="s">
        <v>1497</v>
      </c>
      <c r="BOA25" s="1509">
        <v>41901</v>
      </c>
      <c r="BOB25" s="1507">
        <v>15000</v>
      </c>
      <c r="BOC25"/>
      <c r="BOD25" s="1506" t="s">
        <v>2158</v>
      </c>
      <c r="BOE25" s="1506" t="s">
        <v>2159</v>
      </c>
      <c r="BOF25" s="1506" t="s">
        <v>2160</v>
      </c>
      <c r="BOG25" s="1506" t="s">
        <v>2157</v>
      </c>
      <c r="BOH25" s="1506" t="s">
        <v>1497</v>
      </c>
      <c r="BOI25" s="1509">
        <v>41901</v>
      </c>
      <c r="BOJ25" s="1507">
        <v>15000</v>
      </c>
      <c r="BOK25"/>
      <c r="BOL25" s="1506" t="s">
        <v>2158</v>
      </c>
      <c r="BOM25" s="1506" t="s">
        <v>2159</v>
      </c>
      <c r="BON25" s="1506" t="s">
        <v>2160</v>
      </c>
      <c r="BOO25" s="1506" t="s">
        <v>2157</v>
      </c>
      <c r="BOP25" s="1506" t="s">
        <v>1497</v>
      </c>
      <c r="BOQ25" s="1509">
        <v>41901</v>
      </c>
      <c r="BOR25" s="1507">
        <v>15000</v>
      </c>
      <c r="BOS25"/>
      <c r="BOT25" s="1506" t="s">
        <v>2158</v>
      </c>
      <c r="BOU25" s="1506" t="s">
        <v>2159</v>
      </c>
      <c r="BOV25" s="1506" t="s">
        <v>2160</v>
      </c>
      <c r="BOW25" s="1506" t="s">
        <v>2157</v>
      </c>
      <c r="BOX25" s="1506" t="s">
        <v>1497</v>
      </c>
      <c r="BOY25" s="1509">
        <v>41901</v>
      </c>
      <c r="BOZ25" s="1507">
        <v>15000</v>
      </c>
      <c r="BPA25"/>
      <c r="BPB25" s="1506" t="s">
        <v>2158</v>
      </c>
      <c r="BPC25" s="1506" t="s">
        <v>2159</v>
      </c>
      <c r="BPD25" s="1506" t="s">
        <v>2160</v>
      </c>
      <c r="BPE25" s="1506" t="s">
        <v>2157</v>
      </c>
      <c r="BPF25" s="1506" t="s">
        <v>1497</v>
      </c>
      <c r="BPG25" s="1509">
        <v>41901</v>
      </c>
      <c r="BPH25" s="1507">
        <v>15000</v>
      </c>
      <c r="BPI25"/>
      <c r="BPJ25" s="1506" t="s">
        <v>2158</v>
      </c>
      <c r="BPK25" s="1506" t="s">
        <v>2159</v>
      </c>
      <c r="BPL25" s="1506" t="s">
        <v>2160</v>
      </c>
      <c r="BPM25" s="1506" t="s">
        <v>2157</v>
      </c>
      <c r="BPN25" s="1506" t="s">
        <v>1497</v>
      </c>
      <c r="BPO25" s="1509">
        <v>41901</v>
      </c>
      <c r="BPP25" s="1507">
        <v>15000</v>
      </c>
      <c r="BPQ25"/>
      <c r="BPR25" s="1506" t="s">
        <v>2158</v>
      </c>
      <c r="BPS25" s="1506" t="s">
        <v>2159</v>
      </c>
      <c r="BPT25" s="1506" t="s">
        <v>2160</v>
      </c>
      <c r="BPU25" s="1506" t="s">
        <v>2157</v>
      </c>
      <c r="BPV25" s="1506" t="s">
        <v>1497</v>
      </c>
      <c r="BPW25" s="1509">
        <v>41901</v>
      </c>
      <c r="BPX25" s="1507">
        <v>15000</v>
      </c>
      <c r="BPY25"/>
      <c r="BPZ25" s="1506" t="s">
        <v>2158</v>
      </c>
      <c r="BQA25" s="1506" t="s">
        <v>2159</v>
      </c>
      <c r="BQB25" s="1506" t="s">
        <v>2160</v>
      </c>
      <c r="BQC25" s="1506" t="s">
        <v>2157</v>
      </c>
      <c r="BQD25" s="1506" t="s">
        <v>1497</v>
      </c>
      <c r="BQE25" s="1509">
        <v>41901</v>
      </c>
      <c r="BQF25" s="1507">
        <v>15000</v>
      </c>
      <c r="BQG25"/>
      <c r="BQH25" s="1506" t="s">
        <v>2158</v>
      </c>
      <c r="BQI25" s="1506" t="s">
        <v>2159</v>
      </c>
      <c r="BQJ25" s="1506" t="s">
        <v>2160</v>
      </c>
      <c r="BQK25" s="1506" t="s">
        <v>2157</v>
      </c>
      <c r="BQL25" s="1506" t="s">
        <v>1497</v>
      </c>
      <c r="BQM25" s="1509">
        <v>41901</v>
      </c>
      <c r="BQN25" s="1507">
        <v>15000</v>
      </c>
      <c r="BQO25"/>
      <c r="BQP25" s="1506" t="s">
        <v>2158</v>
      </c>
      <c r="BQQ25" s="1506" t="s">
        <v>2159</v>
      </c>
      <c r="BQR25" s="1506" t="s">
        <v>2160</v>
      </c>
      <c r="BQS25" s="1506" t="s">
        <v>2157</v>
      </c>
      <c r="BQT25" s="1506" t="s">
        <v>1497</v>
      </c>
      <c r="BQU25" s="1509">
        <v>41901</v>
      </c>
      <c r="BQV25" s="1507">
        <v>15000</v>
      </c>
      <c r="BQW25"/>
      <c r="BQX25" s="1506" t="s">
        <v>2158</v>
      </c>
      <c r="BQY25" s="1506" t="s">
        <v>2159</v>
      </c>
      <c r="BQZ25" s="1506" t="s">
        <v>2160</v>
      </c>
      <c r="BRA25" s="1506" t="s">
        <v>2157</v>
      </c>
      <c r="BRB25" s="1506" t="s">
        <v>1497</v>
      </c>
      <c r="BRC25" s="1509">
        <v>41901</v>
      </c>
      <c r="BRD25" s="1507">
        <v>15000</v>
      </c>
      <c r="BRE25"/>
      <c r="BRF25" s="1506" t="s">
        <v>2158</v>
      </c>
      <c r="BRG25" s="1506" t="s">
        <v>2159</v>
      </c>
      <c r="BRH25" s="1506" t="s">
        <v>2160</v>
      </c>
      <c r="BRI25" s="1506" t="s">
        <v>2157</v>
      </c>
      <c r="BRJ25" s="1506" t="s">
        <v>1497</v>
      </c>
      <c r="BRK25" s="1509">
        <v>41901</v>
      </c>
      <c r="BRL25" s="1507">
        <v>15000</v>
      </c>
      <c r="BRM25"/>
      <c r="BRN25" s="1506" t="s">
        <v>2158</v>
      </c>
      <c r="BRO25" s="1506" t="s">
        <v>2159</v>
      </c>
      <c r="BRP25" s="1506" t="s">
        <v>2160</v>
      </c>
      <c r="BRQ25" s="1506" t="s">
        <v>2157</v>
      </c>
      <c r="BRR25" s="1506" t="s">
        <v>1497</v>
      </c>
      <c r="BRS25" s="1509">
        <v>41901</v>
      </c>
      <c r="BRT25" s="1507">
        <v>15000</v>
      </c>
      <c r="BRU25"/>
      <c r="BRV25" s="1506" t="s">
        <v>2158</v>
      </c>
      <c r="BRW25" s="1506" t="s">
        <v>2159</v>
      </c>
      <c r="BRX25" s="1506" t="s">
        <v>2160</v>
      </c>
      <c r="BRY25" s="1506" t="s">
        <v>2157</v>
      </c>
      <c r="BRZ25" s="1506" t="s">
        <v>1497</v>
      </c>
      <c r="BSA25" s="1509">
        <v>41901</v>
      </c>
      <c r="BSB25" s="1507">
        <v>15000</v>
      </c>
      <c r="BSC25"/>
      <c r="BSD25" s="1506" t="s">
        <v>2158</v>
      </c>
      <c r="BSE25" s="1506" t="s">
        <v>2159</v>
      </c>
      <c r="BSF25" s="1506" t="s">
        <v>2160</v>
      </c>
      <c r="BSG25" s="1506" t="s">
        <v>2157</v>
      </c>
      <c r="BSH25" s="1506" t="s">
        <v>1497</v>
      </c>
      <c r="BSI25" s="1509">
        <v>41901</v>
      </c>
      <c r="BSJ25" s="1507">
        <v>15000</v>
      </c>
      <c r="BSK25"/>
      <c r="BSL25" s="1506" t="s">
        <v>2158</v>
      </c>
      <c r="BSM25" s="1506" t="s">
        <v>2159</v>
      </c>
      <c r="BSN25" s="1506" t="s">
        <v>2160</v>
      </c>
      <c r="BSO25" s="1506" t="s">
        <v>2157</v>
      </c>
      <c r="BSP25" s="1506" t="s">
        <v>1497</v>
      </c>
      <c r="BSQ25" s="1509">
        <v>41901</v>
      </c>
      <c r="BSR25" s="1507">
        <v>15000</v>
      </c>
      <c r="BSS25"/>
      <c r="BST25" s="1506" t="s">
        <v>2158</v>
      </c>
      <c r="BSU25" s="1506" t="s">
        <v>2159</v>
      </c>
      <c r="BSV25" s="1506" t="s">
        <v>2160</v>
      </c>
      <c r="BSW25" s="1506" t="s">
        <v>2157</v>
      </c>
      <c r="BSX25" s="1506" t="s">
        <v>1497</v>
      </c>
      <c r="BSY25" s="1509">
        <v>41901</v>
      </c>
      <c r="BSZ25" s="1507">
        <v>15000</v>
      </c>
      <c r="BTA25"/>
      <c r="BTB25" s="1506" t="s">
        <v>2158</v>
      </c>
      <c r="BTC25" s="1506" t="s">
        <v>2159</v>
      </c>
      <c r="BTD25" s="1506" t="s">
        <v>2160</v>
      </c>
      <c r="BTE25" s="1506" t="s">
        <v>2157</v>
      </c>
      <c r="BTF25" s="1506" t="s">
        <v>1497</v>
      </c>
      <c r="BTG25" s="1509">
        <v>41901</v>
      </c>
      <c r="BTH25" s="1507">
        <v>15000</v>
      </c>
      <c r="BTI25"/>
      <c r="BTJ25" s="1506" t="s">
        <v>2158</v>
      </c>
      <c r="BTK25" s="1506" t="s">
        <v>2159</v>
      </c>
      <c r="BTL25" s="1506" t="s">
        <v>2160</v>
      </c>
      <c r="BTM25" s="1506" t="s">
        <v>2157</v>
      </c>
      <c r="BTN25" s="1506" t="s">
        <v>1497</v>
      </c>
      <c r="BTO25" s="1509">
        <v>41901</v>
      </c>
      <c r="BTP25" s="1507">
        <v>15000</v>
      </c>
      <c r="BTQ25"/>
      <c r="BTR25" s="1506" t="s">
        <v>2158</v>
      </c>
      <c r="BTS25" s="1506" t="s">
        <v>2159</v>
      </c>
      <c r="BTT25" s="1506" t="s">
        <v>2160</v>
      </c>
      <c r="BTU25" s="1506" t="s">
        <v>2157</v>
      </c>
      <c r="BTV25" s="1506" t="s">
        <v>1497</v>
      </c>
      <c r="BTW25" s="1509">
        <v>41901</v>
      </c>
      <c r="BTX25" s="1507">
        <v>15000</v>
      </c>
      <c r="BTY25"/>
      <c r="BTZ25" s="1506" t="s">
        <v>2158</v>
      </c>
      <c r="BUA25" s="1506" t="s">
        <v>2159</v>
      </c>
      <c r="BUB25" s="1506" t="s">
        <v>2160</v>
      </c>
      <c r="BUC25" s="1506" t="s">
        <v>2157</v>
      </c>
      <c r="BUD25" s="1506" t="s">
        <v>1497</v>
      </c>
      <c r="BUE25" s="1509">
        <v>41901</v>
      </c>
      <c r="BUF25" s="1507">
        <v>15000</v>
      </c>
      <c r="BUG25"/>
      <c r="BUH25" s="1506" t="s">
        <v>2158</v>
      </c>
      <c r="BUI25" s="1506" t="s">
        <v>2159</v>
      </c>
      <c r="BUJ25" s="1506" t="s">
        <v>2160</v>
      </c>
      <c r="BUK25" s="1506" t="s">
        <v>2157</v>
      </c>
      <c r="BUL25" s="1506" t="s">
        <v>1497</v>
      </c>
      <c r="BUM25" s="1509">
        <v>41901</v>
      </c>
      <c r="BUN25" s="1507">
        <v>15000</v>
      </c>
      <c r="BUO25"/>
      <c r="BUP25" s="1506" t="s">
        <v>2158</v>
      </c>
      <c r="BUQ25" s="1506" t="s">
        <v>2159</v>
      </c>
      <c r="BUR25" s="1506" t="s">
        <v>2160</v>
      </c>
      <c r="BUS25" s="1506" t="s">
        <v>2157</v>
      </c>
      <c r="BUT25" s="1506" t="s">
        <v>1497</v>
      </c>
      <c r="BUU25" s="1509">
        <v>41901</v>
      </c>
      <c r="BUV25" s="1507">
        <v>15000</v>
      </c>
      <c r="BUW25"/>
      <c r="BUX25" s="1506" t="s">
        <v>2158</v>
      </c>
      <c r="BUY25" s="1506" t="s">
        <v>2159</v>
      </c>
      <c r="BUZ25" s="1506" t="s">
        <v>2160</v>
      </c>
      <c r="BVA25" s="1506" t="s">
        <v>2157</v>
      </c>
      <c r="BVB25" s="1506" t="s">
        <v>1497</v>
      </c>
      <c r="BVC25" s="1509">
        <v>41901</v>
      </c>
      <c r="BVD25" s="1507">
        <v>15000</v>
      </c>
      <c r="BVE25"/>
      <c r="BVF25" s="1506" t="s">
        <v>2158</v>
      </c>
      <c r="BVG25" s="1506" t="s">
        <v>2159</v>
      </c>
      <c r="BVH25" s="1506" t="s">
        <v>2160</v>
      </c>
      <c r="BVI25" s="1506" t="s">
        <v>2157</v>
      </c>
      <c r="BVJ25" s="1506" t="s">
        <v>1497</v>
      </c>
      <c r="BVK25" s="1509">
        <v>41901</v>
      </c>
      <c r="BVL25" s="1507">
        <v>15000</v>
      </c>
      <c r="BVM25"/>
      <c r="BVN25" s="1506" t="s">
        <v>2158</v>
      </c>
      <c r="BVO25" s="1506" t="s">
        <v>2159</v>
      </c>
      <c r="BVP25" s="1506" t="s">
        <v>2160</v>
      </c>
      <c r="BVQ25" s="1506" t="s">
        <v>2157</v>
      </c>
      <c r="BVR25" s="1506" t="s">
        <v>1497</v>
      </c>
      <c r="BVS25" s="1509">
        <v>41901</v>
      </c>
      <c r="BVT25" s="1507">
        <v>15000</v>
      </c>
      <c r="BVU25"/>
      <c r="BVV25" s="1506" t="s">
        <v>2158</v>
      </c>
      <c r="BVW25" s="1506" t="s">
        <v>2159</v>
      </c>
      <c r="BVX25" s="1506" t="s">
        <v>2160</v>
      </c>
      <c r="BVY25" s="1506" t="s">
        <v>2157</v>
      </c>
      <c r="BVZ25" s="1506" t="s">
        <v>1497</v>
      </c>
      <c r="BWA25" s="1509">
        <v>41901</v>
      </c>
      <c r="BWB25" s="1507">
        <v>15000</v>
      </c>
      <c r="BWC25"/>
      <c r="BWD25" s="1506" t="s">
        <v>2158</v>
      </c>
      <c r="BWE25" s="1506" t="s">
        <v>2159</v>
      </c>
      <c r="BWF25" s="1506" t="s">
        <v>2160</v>
      </c>
      <c r="BWG25" s="1506" t="s">
        <v>2157</v>
      </c>
      <c r="BWH25" s="1506" t="s">
        <v>1497</v>
      </c>
      <c r="BWI25" s="1509">
        <v>41901</v>
      </c>
      <c r="BWJ25" s="1507">
        <v>15000</v>
      </c>
      <c r="BWK25"/>
      <c r="BWL25" s="1506" t="s">
        <v>2158</v>
      </c>
      <c r="BWM25" s="1506" t="s">
        <v>2159</v>
      </c>
      <c r="BWN25" s="1506" t="s">
        <v>2160</v>
      </c>
      <c r="BWO25" s="1506" t="s">
        <v>2157</v>
      </c>
      <c r="BWP25" s="1506" t="s">
        <v>1497</v>
      </c>
      <c r="BWQ25" s="1509">
        <v>41901</v>
      </c>
      <c r="BWR25" s="1507">
        <v>15000</v>
      </c>
      <c r="BWS25"/>
      <c r="BWT25" s="1506" t="s">
        <v>2158</v>
      </c>
      <c r="BWU25" s="1506" t="s">
        <v>2159</v>
      </c>
      <c r="BWV25" s="1506" t="s">
        <v>2160</v>
      </c>
      <c r="BWW25" s="1506" t="s">
        <v>2157</v>
      </c>
      <c r="BWX25" s="1506" t="s">
        <v>1497</v>
      </c>
      <c r="BWY25" s="1509">
        <v>41901</v>
      </c>
      <c r="BWZ25" s="1507">
        <v>15000</v>
      </c>
      <c r="BXA25"/>
      <c r="BXB25" s="1506" t="s">
        <v>2158</v>
      </c>
      <c r="BXC25" s="1506" t="s">
        <v>2159</v>
      </c>
      <c r="BXD25" s="1506" t="s">
        <v>2160</v>
      </c>
      <c r="BXE25" s="1506" t="s">
        <v>2157</v>
      </c>
      <c r="BXF25" s="1506" t="s">
        <v>1497</v>
      </c>
      <c r="BXG25" s="1509">
        <v>41901</v>
      </c>
      <c r="BXH25" s="1507">
        <v>15000</v>
      </c>
      <c r="BXI25"/>
      <c r="BXJ25" s="1506" t="s">
        <v>2158</v>
      </c>
      <c r="BXK25" s="1506" t="s">
        <v>2159</v>
      </c>
      <c r="BXL25" s="1506" t="s">
        <v>2160</v>
      </c>
      <c r="BXM25" s="1506" t="s">
        <v>2157</v>
      </c>
      <c r="BXN25" s="1506" t="s">
        <v>1497</v>
      </c>
      <c r="BXO25" s="1509">
        <v>41901</v>
      </c>
      <c r="BXP25" s="1507">
        <v>15000</v>
      </c>
      <c r="BXQ25"/>
      <c r="BXR25" s="1506" t="s">
        <v>2158</v>
      </c>
      <c r="BXS25" s="1506" t="s">
        <v>2159</v>
      </c>
      <c r="BXT25" s="1506" t="s">
        <v>2160</v>
      </c>
      <c r="BXU25" s="1506" t="s">
        <v>2157</v>
      </c>
      <c r="BXV25" s="1506" t="s">
        <v>1497</v>
      </c>
      <c r="BXW25" s="1509">
        <v>41901</v>
      </c>
      <c r="BXX25" s="1507">
        <v>15000</v>
      </c>
      <c r="BXY25"/>
      <c r="BXZ25" s="1506" t="s">
        <v>2158</v>
      </c>
      <c r="BYA25" s="1506" t="s">
        <v>2159</v>
      </c>
      <c r="BYB25" s="1506" t="s">
        <v>2160</v>
      </c>
      <c r="BYC25" s="1506" t="s">
        <v>2157</v>
      </c>
      <c r="BYD25" s="1506" t="s">
        <v>1497</v>
      </c>
      <c r="BYE25" s="1509">
        <v>41901</v>
      </c>
      <c r="BYF25" s="1507">
        <v>15000</v>
      </c>
      <c r="BYG25"/>
      <c r="BYH25" s="1506" t="s">
        <v>2158</v>
      </c>
      <c r="BYI25" s="1506" t="s">
        <v>2159</v>
      </c>
      <c r="BYJ25" s="1506" t="s">
        <v>2160</v>
      </c>
      <c r="BYK25" s="1506" t="s">
        <v>2157</v>
      </c>
      <c r="BYL25" s="1506" t="s">
        <v>1497</v>
      </c>
      <c r="BYM25" s="1509">
        <v>41901</v>
      </c>
      <c r="BYN25" s="1507">
        <v>15000</v>
      </c>
      <c r="BYO25"/>
      <c r="BYP25" s="1506" t="s">
        <v>2158</v>
      </c>
      <c r="BYQ25" s="1506" t="s">
        <v>2159</v>
      </c>
      <c r="BYR25" s="1506" t="s">
        <v>2160</v>
      </c>
      <c r="BYS25" s="1506" t="s">
        <v>2157</v>
      </c>
      <c r="BYT25" s="1506" t="s">
        <v>1497</v>
      </c>
      <c r="BYU25" s="1509">
        <v>41901</v>
      </c>
      <c r="BYV25" s="1507">
        <v>15000</v>
      </c>
      <c r="BYW25"/>
      <c r="BYX25" s="1506" t="s">
        <v>2158</v>
      </c>
      <c r="BYY25" s="1506" t="s">
        <v>2159</v>
      </c>
      <c r="BYZ25" s="1506" t="s">
        <v>2160</v>
      </c>
      <c r="BZA25" s="1506" t="s">
        <v>2157</v>
      </c>
      <c r="BZB25" s="1506" t="s">
        <v>1497</v>
      </c>
      <c r="BZC25" s="1509">
        <v>41901</v>
      </c>
      <c r="BZD25" s="1507">
        <v>15000</v>
      </c>
      <c r="BZE25"/>
      <c r="BZF25" s="1506" t="s">
        <v>2158</v>
      </c>
      <c r="BZG25" s="1506" t="s">
        <v>2159</v>
      </c>
      <c r="BZH25" s="1506" t="s">
        <v>2160</v>
      </c>
      <c r="BZI25" s="1506" t="s">
        <v>2157</v>
      </c>
      <c r="BZJ25" s="1506" t="s">
        <v>1497</v>
      </c>
      <c r="BZK25" s="1509">
        <v>41901</v>
      </c>
      <c r="BZL25" s="1507">
        <v>15000</v>
      </c>
      <c r="BZM25"/>
      <c r="BZN25" s="1506" t="s">
        <v>2158</v>
      </c>
      <c r="BZO25" s="1506" t="s">
        <v>2159</v>
      </c>
      <c r="BZP25" s="1506" t="s">
        <v>2160</v>
      </c>
      <c r="BZQ25" s="1506" t="s">
        <v>2157</v>
      </c>
      <c r="BZR25" s="1506" t="s">
        <v>1497</v>
      </c>
      <c r="BZS25" s="1509">
        <v>41901</v>
      </c>
      <c r="BZT25" s="1507">
        <v>15000</v>
      </c>
      <c r="BZU25"/>
      <c r="BZV25" s="1506" t="s">
        <v>2158</v>
      </c>
      <c r="BZW25" s="1506" t="s">
        <v>2159</v>
      </c>
      <c r="BZX25" s="1506" t="s">
        <v>2160</v>
      </c>
      <c r="BZY25" s="1506" t="s">
        <v>2157</v>
      </c>
      <c r="BZZ25" s="1506" t="s">
        <v>1497</v>
      </c>
      <c r="CAA25" s="1509">
        <v>41901</v>
      </c>
      <c r="CAB25" s="1507">
        <v>15000</v>
      </c>
      <c r="CAC25"/>
      <c r="CAD25" s="1506" t="s">
        <v>2158</v>
      </c>
      <c r="CAE25" s="1506" t="s">
        <v>2159</v>
      </c>
      <c r="CAF25" s="1506" t="s">
        <v>2160</v>
      </c>
      <c r="CAG25" s="1506" t="s">
        <v>2157</v>
      </c>
      <c r="CAH25" s="1506" t="s">
        <v>1497</v>
      </c>
      <c r="CAI25" s="1509">
        <v>41901</v>
      </c>
      <c r="CAJ25" s="1507">
        <v>15000</v>
      </c>
      <c r="CAK25"/>
      <c r="CAL25" s="1506" t="s">
        <v>2158</v>
      </c>
      <c r="CAM25" s="1506" t="s">
        <v>2159</v>
      </c>
      <c r="CAN25" s="1506" t="s">
        <v>2160</v>
      </c>
      <c r="CAO25" s="1506" t="s">
        <v>2157</v>
      </c>
      <c r="CAP25" s="1506" t="s">
        <v>1497</v>
      </c>
      <c r="CAQ25" s="1509">
        <v>41901</v>
      </c>
      <c r="CAR25" s="1507">
        <v>15000</v>
      </c>
      <c r="CAS25"/>
      <c r="CAT25" s="1506" t="s">
        <v>2158</v>
      </c>
      <c r="CAU25" s="1506" t="s">
        <v>2159</v>
      </c>
      <c r="CAV25" s="1506" t="s">
        <v>2160</v>
      </c>
      <c r="CAW25" s="1506" t="s">
        <v>2157</v>
      </c>
      <c r="CAX25" s="1506" t="s">
        <v>1497</v>
      </c>
      <c r="CAY25" s="1509">
        <v>41901</v>
      </c>
      <c r="CAZ25" s="1507">
        <v>15000</v>
      </c>
      <c r="CBA25"/>
      <c r="CBB25" s="1506" t="s">
        <v>2158</v>
      </c>
      <c r="CBC25" s="1506" t="s">
        <v>2159</v>
      </c>
      <c r="CBD25" s="1506" t="s">
        <v>2160</v>
      </c>
      <c r="CBE25" s="1506" t="s">
        <v>2157</v>
      </c>
      <c r="CBF25" s="1506" t="s">
        <v>1497</v>
      </c>
      <c r="CBG25" s="1509">
        <v>41901</v>
      </c>
      <c r="CBH25" s="1507">
        <v>15000</v>
      </c>
      <c r="CBI25"/>
      <c r="CBJ25" s="1506" t="s">
        <v>2158</v>
      </c>
      <c r="CBK25" s="1506" t="s">
        <v>2159</v>
      </c>
      <c r="CBL25" s="1506" t="s">
        <v>2160</v>
      </c>
      <c r="CBM25" s="1506" t="s">
        <v>2157</v>
      </c>
      <c r="CBN25" s="1506" t="s">
        <v>1497</v>
      </c>
      <c r="CBO25" s="1509">
        <v>41901</v>
      </c>
      <c r="CBP25" s="1507">
        <v>15000</v>
      </c>
      <c r="CBQ25"/>
      <c r="CBR25" s="1506" t="s">
        <v>2158</v>
      </c>
      <c r="CBS25" s="1506" t="s">
        <v>2159</v>
      </c>
      <c r="CBT25" s="1506" t="s">
        <v>2160</v>
      </c>
      <c r="CBU25" s="1506" t="s">
        <v>2157</v>
      </c>
      <c r="CBV25" s="1506" t="s">
        <v>1497</v>
      </c>
      <c r="CBW25" s="1509">
        <v>41901</v>
      </c>
      <c r="CBX25" s="1507">
        <v>15000</v>
      </c>
      <c r="CBY25"/>
      <c r="CBZ25" s="1506" t="s">
        <v>2158</v>
      </c>
      <c r="CCA25" s="1506" t="s">
        <v>2159</v>
      </c>
      <c r="CCB25" s="1506" t="s">
        <v>2160</v>
      </c>
      <c r="CCC25" s="1506" t="s">
        <v>2157</v>
      </c>
      <c r="CCD25" s="1506" t="s">
        <v>1497</v>
      </c>
      <c r="CCE25" s="1509">
        <v>41901</v>
      </c>
      <c r="CCF25" s="1507">
        <v>15000</v>
      </c>
      <c r="CCG25"/>
      <c r="CCH25" s="1506" t="s">
        <v>2158</v>
      </c>
      <c r="CCI25" s="1506" t="s">
        <v>2159</v>
      </c>
      <c r="CCJ25" s="1506" t="s">
        <v>2160</v>
      </c>
      <c r="CCK25" s="1506" t="s">
        <v>2157</v>
      </c>
      <c r="CCL25" s="1506" t="s">
        <v>1497</v>
      </c>
      <c r="CCM25" s="1509">
        <v>41901</v>
      </c>
      <c r="CCN25" s="1507">
        <v>15000</v>
      </c>
      <c r="CCO25"/>
      <c r="CCP25" s="1506" t="s">
        <v>2158</v>
      </c>
      <c r="CCQ25" s="1506" t="s">
        <v>2159</v>
      </c>
      <c r="CCR25" s="1506" t="s">
        <v>2160</v>
      </c>
      <c r="CCS25" s="1506" t="s">
        <v>2157</v>
      </c>
      <c r="CCT25" s="1506" t="s">
        <v>1497</v>
      </c>
      <c r="CCU25" s="1509">
        <v>41901</v>
      </c>
      <c r="CCV25" s="1507">
        <v>15000</v>
      </c>
      <c r="CCW25"/>
      <c r="CCX25" s="1506" t="s">
        <v>2158</v>
      </c>
      <c r="CCY25" s="1506" t="s">
        <v>2159</v>
      </c>
      <c r="CCZ25" s="1506" t="s">
        <v>2160</v>
      </c>
      <c r="CDA25" s="1506" t="s">
        <v>2157</v>
      </c>
      <c r="CDB25" s="1506" t="s">
        <v>1497</v>
      </c>
      <c r="CDC25" s="1509">
        <v>41901</v>
      </c>
      <c r="CDD25" s="1507">
        <v>15000</v>
      </c>
      <c r="CDE25"/>
      <c r="CDF25" s="1506" t="s">
        <v>2158</v>
      </c>
      <c r="CDG25" s="1506" t="s">
        <v>2159</v>
      </c>
      <c r="CDH25" s="1506" t="s">
        <v>2160</v>
      </c>
      <c r="CDI25" s="1506" t="s">
        <v>2157</v>
      </c>
      <c r="CDJ25" s="1506" t="s">
        <v>1497</v>
      </c>
      <c r="CDK25" s="1509">
        <v>41901</v>
      </c>
      <c r="CDL25" s="1507">
        <v>15000</v>
      </c>
      <c r="CDM25"/>
      <c r="CDN25" s="1506" t="s">
        <v>2158</v>
      </c>
      <c r="CDO25" s="1506" t="s">
        <v>2159</v>
      </c>
      <c r="CDP25" s="1506" t="s">
        <v>2160</v>
      </c>
      <c r="CDQ25" s="1506" t="s">
        <v>2157</v>
      </c>
      <c r="CDR25" s="1506" t="s">
        <v>1497</v>
      </c>
      <c r="CDS25" s="1509">
        <v>41901</v>
      </c>
      <c r="CDT25" s="1507">
        <v>15000</v>
      </c>
      <c r="CDU25"/>
      <c r="CDV25" s="1506" t="s">
        <v>2158</v>
      </c>
      <c r="CDW25" s="1506" t="s">
        <v>2159</v>
      </c>
      <c r="CDX25" s="1506" t="s">
        <v>2160</v>
      </c>
      <c r="CDY25" s="1506" t="s">
        <v>2157</v>
      </c>
      <c r="CDZ25" s="1506" t="s">
        <v>1497</v>
      </c>
      <c r="CEA25" s="1509">
        <v>41901</v>
      </c>
      <c r="CEB25" s="1507">
        <v>15000</v>
      </c>
      <c r="CEC25"/>
      <c r="CED25" s="1506" t="s">
        <v>2158</v>
      </c>
      <c r="CEE25" s="1506" t="s">
        <v>2159</v>
      </c>
      <c r="CEF25" s="1506" t="s">
        <v>2160</v>
      </c>
      <c r="CEG25" s="1506" t="s">
        <v>2157</v>
      </c>
      <c r="CEH25" s="1506" t="s">
        <v>1497</v>
      </c>
      <c r="CEI25" s="1509">
        <v>41901</v>
      </c>
      <c r="CEJ25" s="1507">
        <v>15000</v>
      </c>
      <c r="CEK25"/>
      <c r="CEL25" s="1506" t="s">
        <v>2158</v>
      </c>
      <c r="CEM25" s="1506" t="s">
        <v>2159</v>
      </c>
      <c r="CEN25" s="1506" t="s">
        <v>2160</v>
      </c>
      <c r="CEO25" s="1506" t="s">
        <v>2157</v>
      </c>
      <c r="CEP25" s="1506" t="s">
        <v>1497</v>
      </c>
      <c r="CEQ25" s="1509">
        <v>41901</v>
      </c>
      <c r="CER25" s="1507">
        <v>15000</v>
      </c>
      <c r="CES25"/>
      <c r="CET25" s="1506" t="s">
        <v>2158</v>
      </c>
      <c r="CEU25" s="1506" t="s">
        <v>2159</v>
      </c>
      <c r="CEV25" s="1506" t="s">
        <v>2160</v>
      </c>
      <c r="CEW25" s="1506" t="s">
        <v>2157</v>
      </c>
      <c r="CEX25" s="1506" t="s">
        <v>1497</v>
      </c>
      <c r="CEY25" s="1509">
        <v>41901</v>
      </c>
      <c r="CEZ25" s="1507">
        <v>15000</v>
      </c>
      <c r="CFA25"/>
      <c r="CFB25" s="1506" t="s">
        <v>2158</v>
      </c>
      <c r="CFC25" s="1506" t="s">
        <v>2159</v>
      </c>
      <c r="CFD25" s="1506" t="s">
        <v>2160</v>
      </c>
      <c r="CFE25" s="1506" t="s">
        <v>2157</v>
      </c>
      <c r="CFF25" s="1506" t="s">
        <v>1497</v>
      </c>
      <c r="CFG25" s="1509">
        <v>41901</v>
      </c>
      <c r="CFH25" s="1507">
        <v>15000</v>
      </c>
      <c r="CFI25"/>
      <c r="CFJ25" s="1506" t="s">
        <v>2158</v>
      </c>
      <c r="CFK25" s="1506" t="s">
        <v>2159</v>
      </c>
      <c r="CFL25" s="1506" t="s">
        <v>2160</v>
      </c>
      <c r="CFM25" s="1506" t="s">
        <v>2157</v>
      </c>
      <c r="CFN25" s="1506" t="s">
        <v>1497</v>
      </c>
      <c r="CFO25" s="1509">
        <v>41901</v>
      </c>
      <c r="CFP25" s="1507">
        <v>15000</v>
      </c>
      <c r="CFQ25"/>
      <c r="CFR25" s="1506" t="s">
        <v>2158</v>
      </c>
      <c r="CFS25" s="1506" t="s">
        <v>2159</v>
      </c>
      <c r="CFT25" s="1506" t="s">
        <v>2160</v>
      </c>
      <c r="CFU25" s="1506" t="s">
        <v>2157</v>
      </c>
      <c r="CFV25" s="1506" t="s">
        <v>1497</v>
      </c>
      <c r="CFW25" s="1509">
        <v>41901</v>
      </c>
      <c r="CFX25" s="1507">
        <v>15000</v>
      </c>
      <c r="CFY25"/>
      <c r="CFZ25" s="1506" t="s">
        <v>2158</v>
      </c>
      <c r="CGA25" s="1506" t="s">
        <v>2159</v>
      </c>
      <c r="CGB25" s="1506" t="s">
        <v>2160</v>
      </c>
      <c r="CGC25" s="1506" t="s">
        <v>2157</v>
      </c>
      <c r="CGD25" s="1506" t="s">
        <v>1497</v>
      </c>
      <c r="CGE25" s="1509">
        <v>41901</v>
      </c>
      <c r="CGF25" s="1507">
        <v>15000</v>
      </c>
      <c r="CGG25"/>
      <c r="CGH25" s="1506" t="s">
        <v>2158</v>
      </c>
      <c r="CGI25" s="1506" t="s">
        <v>2159</v>
      </c>
      <c r="CGJ25" s="1506" t="s">
        <v>2160</v>
      </c>
      <c r="CGK25" s="1506" t="s">
        <v>2157</v>
      </c>
      <c r="CGL25" s="1506" t="s">
        <v>1497</v>
      </c>
      <c r="CGM25" s="1509">
        <v>41901</v>
      </c>
      <c r="CGN25" s="1507">
        <v>15000</v>
      </c>
      <c r="CGO25"/>
      <c r="CGP25" s="1506" t="s">
        <v>2158</v>
      </c>
      <c r="CGQ25" s="1506" t="s">
        <v>2159</v>
      </c>
      <c r="CGR25" s="1506" t="s">
        <v>2160</v>
      </c>
      <c r="CGS25" s="1506" t="s">
        <v>2157</v>
      </c>
      <c r="CGT25" s="1506" t="s">
        <v>1497</v>
      </c>
      <c r="CGU25" s="1509">
        <v>41901</v>
      </c>
      <c r="CGV25" s="1507">
        <v>15000</v>
      </c>
      <c r="CGW25"/>
      <c r="CGX25" s="1506" t="s">
        <v>2158</v>
      </c>
      <c r="CGY25" s="1506" t="s">
        <v>2159</v>
      </c>
      <c r="CGZ25" s="1506" t="s">
        <v>2160</v>
      </c>
      <c r="CHA25" s="1506" t="s">
        <v>2157</v>
      </c>
      <c r="CHB25" s="1506" t="s">
        <v>1497</v>
      </c>
      <c r="CHC25" s="1509">
        <v>41901</v>
      </c>
      <c r="CHD25" s="1507">
        <v>15000</v>
      </c>
      <c r="CHE25"/>
      <c r="CHF25" s="1506" t="s">
        <v>2158</v>
      </c>
      <c r="CHG25" s="1506" t="s">
        <v>2159</v>
      </c>
      <c r="CHH25" s="1506" t="s">
        <v>2160</v>
      </c>
      <c r="CHI25" s="1506" t="s">
        <v>2157</v>
      </c>
      <c r="CHJ25" s="1506" t="s">
        <v>1497</v>
      </c>
      <c r="CHK25" s="1509">
        <v>41901</v>
      </c>
      <c r="CHL25" s="1507">
        <v>15000</v>
      </c>
      <c r="CHM25"/>
      <c r="CHN25" s="1506" t="s">
        <v>2158</v>
      </c>
      <c r="CHO25" s="1506" t="s">
        <v>2159</v>
      </c>
      <c r="CHP25" s="1506" t="s">
        <v>2160</v>
      </c>
      <c r="CHQ25" s="1506" t="s">
        <v>2157</v>
      </c>
      <c r="CHR25" s="1506" t="s">
        <v>1497</v>
      </c>
      <c r="CHS25" s="1509">
        <v>41901</v>
      </c>
      <c r="CHT25" s="1507">
        <v>15000</v>
      </c>
      <c r="CHU25"/>
      <c r="CHV25" s="1506" t="s">
        <v>2158</v>
      </c>
      <c r="CHW25" s="1506" t="s">
        <v>2159</v>
      </c>
      <c r="CHX25" s="1506" t="s">
        <v>2160</v>
      </c>
      <c r="CHY25" s="1506" t="s">
        <v>2157</v>
      </c>
      <c r="CHZ25" s="1506" t="s">
        <v>1497</v>
      </c>
      <c r="CIA25" s="1509">
        <v>41901</v>
      </c>
      <c r="CIB25" s="1507">
        <v>15000</v>
      </c>
      <c r="CIC25"/>
      <c r="CID25" s="1506" t="s">
        <v>2158</v>
      </c>
      <c r="CIE25" s="1506" t="s">
        <v>2159</v>
      </c>
      <c r="CIF25" s="1506" t="s">
        <v>2160</v>
      </c>
      <c r="CIG25" s="1506" t="s">
        <v>2157</v>
      </c>
      <c r="CIH25" s="1506" t="s">
        <v>1497</v>
      </c>
      <c r="CII25" s="1509">
        <v>41901</v>
      </c>
      <c r="CIJ25" s="1507">
        <v>15000</v>
      </c>
      <c r="CIK25"/>
      <c r="CIL25" s="1506" t="s">
        <v>2158</v>
      </c>
      <c r="CIM25" s="1506" t="s">
        <v>2159</v>
      </c>
      <c r="CIN25" s="1506" t="s">
        <v>2160</v>
      </c>
      <c r="CIO25" s="1506" t="s">
        <v>2157</v>
      </c>
      <c r="CIP25" s="1506" t="s">
        <v>1497</v>
      </c>
      <c r="CIQ25" s="1509">
        <v>41901</v>
      </c>
      <c r="CIR25" s="1507">
        <v>15000</v>
      </c>
      <c r="CIS25"/>
      <c r="CIT25" s="1506" t="s">
        <v>2158</v>
      </c>
      <c r="CIU25" s="1506" t="s">
        <v>2159</v>
      </c>
      <c r="CIV25" s="1506" t="s">
        <v>2160</v>
      </c>
      <c r="CIW25" s="1506" t="s">
        <v>2157</v>
      </c>
      <c r="CIX25" s="1506" t="s">
        <v>1497</v>
      </c>
      <c r="CIY25" s="1509">
        <v>41901</v>
      </c>
      <c r="CIZ25" s="1507">
        <v>15000</v>
      </c>
      <c r="CJA25"/>
      <c r="CJB25" s="1506" t="s">
        <v>2158</v>
      </c>
      <c r="CJC25" s="1506" t="s">
        <v>2159</v>
      </c>
      <c r="CJD25" s="1506" t="s">
        <v>2160</v>
      </c>
      <c r="CJE25" s="1506" t="s">
        <v>2157</v>
      </c>
      <c r="CJF25" s="1506" t="s">
        <v>1497</v>
      </c>
      <c r="CJG25" s="1509">
        <v>41901</v>
      </c>
      <c r="CJH25" s="1507">
        <v>15000</v>
      </c>
      <c r="CJI25"/>
      <c r="CJJ25" s="1506" t="s">
        <v>2158</v>
      </c>
      <c r="CJK25" s="1506" t="s">
        <v>2159</v>
      </c>
      <c r="CJL25" s="1506" t="s">
        <v>2160</v>
      </c>
      <c r="CJM25" s="1506" t="s">
        <v>2157</v>
      </c>
      <c r="CJN25" s="1506" t="s">
        <v>1497</v>
      </c>
      <c r="CJO25" s="1509">
        <v>41901</v>
      </c>
      <c r="CJP25" s="1507">
        <v>15000</v>
      </c>
      <c r="CJQ25"/>
      <c r="CJR25" s="1506" t="s">
        <v>2158</v>
      </c>
      <c r="CJS25" s="1506" t="s">
        <v>2159</v>
      </c>
      <c r="CJT25" s="1506" t="s">
        <v>2160</v>
      </c>
      <c r="CJU25" s="1506" t="s">
        <v>2157</v>
      </c>
      <c r="CJV25" s="1506" t="s">
        <v>1497</v>
      </c>
      <c r="CJW25" s="1509">
        <v>41901</v>
      </c>
      <c r="CJX25" s="1507">
        <v>15000</v>
      </c>
      <c r="CJY25"/>
      <c r="CJZ25" s="1506" t="s">
        <v>2158</v>
      </c>
      <c r="CKA25" s="1506" t="s">
        <v>2159</v>
      </c>
      <c r="CKB25" s="1506" t="s">
        <v>2160</v>
      </c>
      <c r="CKC25" s="1506" t="s">
        <v>2157</v>
      </c>
      <c r="CKD25" s="1506" t="s">
        <v>1497</v>
      </c>
      <c r="CKE25" s="1509">
        <v>41901</v>
      </c>
      <c r="CKF25" s="1507">
        <v>15000</v>
      </c>
      <c r="CKG25"/>
      <c r="CKH25" s="1506" t="s">
        <v>2158</v>
      </c>
      <c r="CKI25" s="1506" t="s">
        <v>2159</v>
      </c>
      <c r="CKJ25" s="1506" t="s">
        <v>2160</v>
      </c>
      <c r="CKK25" s="1506" t="s">
        <v>2157</v>
      </c>
      <c r="CKL25" s="1506" t="s">
        <v>1497</v>
      </c>
      <c r="CKM25" s="1509">
        <v>41901</v>
      </c>
      <c r="CKN25" s="1507">
        <v>15000</v>
      </c>
      <c r="CKO25"/>
      <c r="CKP25" s="1506" t="s">
        <v>2158</v>
      </c>
      <c r="CKQ25" s="1506" t="s">
        <v>2159</v>
      </c>
      <c r="CKR25" s="1506" t="s">
        <v>2160</v>
      </c>
      <c r="CKS25" s="1506" t="s">
        <v>2157</v>
      </c>
      <c r="CKT25" s="1506" t="s">
        <v>1497</v>
      </c>
      <c r="CKU25" s="1509">
        <v>41901</v>
      </c>
      <c r="CKV25" s="1507">
        <v>15000</v>
      </c>
      <c r="CKW25"/>
      <c r="CKX25" s="1506" t="s">
        <v>2158</v>
      </c>
      <c r="CKY25" s="1506" t="s">
        <v>2159</v>
      </c>
      <c r="CKZ25" s="1506" t="s">
        <v>2160</v>
      </c>
      <c r="CLA25" s="1506" t="s">
        <v>2157</v>
      </c>
      <c r="CLB25" s="1506" t="s">
        <v>1497</v>
      </c>
      <c r="CLC25" s="1509">
        <v>41901</v>
      </c>
      <c r="CLD25" s="1507">
        <v>15000</v>
      </c>
      <c r="CLE25"/>
      <c r="CLF25" s="1506" t="s">
        <v>2158</v>
      </c>
      <c r="CLG25" s="1506" t="s">
        <v>2159</v>
      </c>
      <c r="CLH25" s="1506" t="s">
        <v>2160</v>
      </c>
      <c r="CLI25" s="1506" t="s">
        <v>2157</v>
      </c>
      <c r="CLJ25" s="1506" t="s">
        <v>1497</v>
      </c>
      <c r="CLK25" s="1509">
        <v>41901</v>
      </c>
      <c r="CLL25" s="1507">
        <v>15000</v>
      </c>
      <c r="CLM25"/>
      <c r="CLN25" s="1506" t="s">
        <v>2158</v>
      </c>
      <c r="CLO25" s="1506" t="s">
        <v>2159</v>
      </c>
      <c r="CLP25" s="1506" t="s">
        <v>2160</v>
      </c>
      <c r="CLQ25" s="1506" t="s">
        <v>2157</v>
      </c>
      <c r="CLR25" s="1506" t="s">
        <v>1497</v>
      </c>
      <c r="CLS25" s="1509">
        <v>41901</v>
      </c>
      <c r="CLT25" s="1507">
        <v>15000</v>
      </c>
      <c r="CLU25"/>
      <c r="CLV25" s="1506" t="s">
        <v>2158</v>
      </c>
      <c r="CLW25" s="1506" t="s">
        <v>2159</v>
      </c>
      <c r="CLX25" s="1506" t="s">
        <v>2160</v>
      </c>
      <c r="CLY25" s="1506" t="s">
        <v>2157</v>
      </c>
      <c r="CLZ25" s="1506" t="s">
        <v>1497</v>
      </c>
      <c r="CMA25" s="1509">
        <v>41901</v>
      </c>
      <c r="CMB25" s="1507">
        <v>15000</v>
      </c>
      <c r="CMC25"/>
      <c r="CMD25" s="1506" t="s">
        <v>2158</v>
      </c>
      <c r="CME25" s="1506" t="s">
        <v>2159</v>
      </c>
      <c r="CMF25" s="1506" t="s">
        <v>2160</v>
      </c>
      <c r="CMG25" s="1506" t="s">
        <v>2157</v>
      </c>
      <c r="CMH25" s="1506" t="s">
        <v>1497</v>
      </c>
      <c r="CMI25" s="1509">
        <v>41901</v>
      </c>
      <c r="CMJ25" s="1507">
        <v>15000</v>
      </c>
      <c r="CMK25"/>
      <c r="CML25" s="1506" t="s">
        <v>2158</v>
      </c>
      <c r="CMM25" s="1506" t="s">
        <v>2159</v>
      </c>
      <c r="CMN25" s="1506" t="s">
        <v>2160</v>
      </c>
      <c r="CMO25" s="1506" t="s">
        <v>2157</v>
      </c>
      <c r="CMP25" s="1506" t="s">
        <v>1497</v>
      </c>
      <c r="CMQ25" s="1509">
        <v>41901</v>
      </c>
      <c r="CMR25" s="1507">
        <v>15000</v>
      </c>
      <c r="CMS25"/>
      <c r="CMT25" s="1506" t="s">
        <v>2158</v>
      </c>
      <c r="CMU25" s="1506" t="s">
        <v>2159</v>
      </c>
      <c r="CMV25" s="1506" t="s">
        <v>2160</v>
      </c>
      <c r="CMW25" s="1506" t="s">
        <v>2157</v>
      </c>
      <c r="CMX25" s="1506" t="s">
        <v>1497</v>
      </c>
      <c r="CMY25" s="1509">
        <v>41901</v>
      </c>
      <c r="CMZ25" s="1507">
        <v>15000</v>
      </c>
      <c r="CNA25"/>
      <c r="CNB25" s="1506" t="s">
        <v>2158</v>
      </c>
      <c r="CNC25" s="1506" t="s">
        <v>2159</v>
      </c>
      <c r="CND25" s="1506" t="s">
        <v>2160</v>
      </c>
      <c r="CNE25" s="1506" t="s">
        <v>2157</v>
      </c>
      <c r="CNF25" s="1506" t="s">
        <v>1497</v>
      </c>
      <c r="CNG25" s="1509">
        <v>41901</v>
      </c>
      <c r="CNH25" s="1507">
        <v>15000</v>
      </c>
      <c r="CNI25"/>
      <c r="CNJ25" s="1506" t="s">
        <v>2158</v>
      </c>
      <c r="CNK25" s="1506" t="s">
        <v>2159</v>
      </c>
      <c r="CNL25" s="1506" t="s">
        <v>2160</v>
      </c>
      <c r="CNM25" s="1506" t="s">
        <v>2157</v>
      </c>
      <c r="CNN25" s="1506" t="s">
        <v>1497</v>
      </c>
      <c r="CNO25" s="1509">
        <v>41901</v>
      </c>
      <c r="CNP25" s="1507">
        <v>15000</v>
      </c>
      <c r="CNQ25"/>
      <c r="CNR25" s="1506" t="s">
        <v>2158</v>
      </c>
      <c r="CNS25" s="1506" t="s">
        <v>2159</v>
      </c>
      <c r="CNT25" s="1506" t="s">
        <v>2160</v>
      </c>
      <c r="CNU25" s="1506" t="s">
        <v>2157</v>
      </c>
      <c r="CNV25" s="1506" t="s">
        <v>1497</v>
      </c>
      <c r="CNW25" s="1509">
        <v>41901</v>
      </c>
      <c r="CNX25" s="1507">
        <v>15000</v>
      </c>
      <c r="CNY25"/>
      <c r="CNZ25" s="1506" t="s">
        <v>2158</v>
      </c>
      <c r="COA25" s="1506" t="s">
        <v>2159</v>
      </c>
      <c r="COB25" s="1506" t="s">
        <v>2160</v>
      </c>
      <c r="COC25" s="1506" t="s">
        <v>2157</v>
      </c>
      <c r="COD25" s="1506" t="s">
        <v>1497</v>
      </c>
      <c r="COE25" s="1509">
        <v>41901</v>
      </c>
      <c r="COF25" s="1507">
        <v>15000</v>
      </c>
      <c r="COG25"/>
      <c r="COH25" s="1506" t="s">
        <v>2158</v>
      </c>
      <c r="COI25" s="1506" t="s">
        <v>2159</v>
      </c>
      <c r="COJ25" s="1506" t="s">
        <v>2160</v>
      </c>
      <c r="COK25" s="1506" t="s">
        <v>2157</v>
      </c>
      <c r="COL25" s="1506" t="s">
        <v>1497</v>
      </c>
      <c r="COM25" s="1509">
        <v>41901</v>
      </c>
      <c r="CON25" s="1507">
        <v>15000</v>
      </c>
      <c r="COO25"/>
      <c r="COP25" s="1506" t="s">
        <v>2158</v>
      </c>
      <c r="COQ25" s="1506" t="s">
        <v>2159</v>
      </c>
      <c r="COR25" s="1506" t="s">
        <v>2160</v>
      </c>
      <c r="COS25" s="1506" t="s">
        <v>2157</v>
      </c>
      <c r="COT25" s="1506" t="s">
        <v>1497</v>
      </c>
      <c r="COU25" s="1509">
        <v>41901</v>
      </c>
      <c r="COV25" s="1507">
        <v>15000</v>
      </c>
      <c r="COW25"/>
      <c r="COX25" s="1506" t="s">
        <v>2158</v>
      </c>
      <c r="COY25" s="1506" t="s">
        <v>2159</v>
      </c>
      <c r="COZ25" s="1506" t="s">
        <v>2160</v>
      </c>
      <c r="CPA25" s="1506" t="s">
        <v>2157</v>
      </c>
      <c r="CPB25" s="1506" t="s">
        <v>1497</v>
      </c>
      <c r="CPC25" s="1509">
        <v>41901</v>
      </c>
      <c r="CPD25" s="1507">
        <v>15000</v>
      </c>
      <c r="CPE25"/>
      <c r="CPF25" s="1506" t="s">
        <v>2158</v>
      </c>
      <c r="CPG25" s="1506" t="s">
        <v>2159</v>
      </c>
      <c r="CPH25" s="1506" t="s">
        <v>2160</v>
      </c>
      <c r="CPI25" s="1506" t="s">
        <v>2157</v>
      </c>
      <c r="CPJ25" s="1506" t="s">
        <v>1497</v>
      </c>
      <c r="CPK25" s="1509">
        <v>41901</v>
      </c>
      <c r="CPL25" s="1507">
        <v>15000</v>
      </c>
      <c r="CPM25"/>
      <c r="CPN25" s="1506" t="s">
        <v>2158</v>
      </c>
      <c r="CPO25" s="1506" t="s">
        <v>2159</v>
      </c>
      <c r="CPP25" s="1506" t="s">
        <v>2160</v>
      </c>
      <c r="CPQ25" s="1506" t="s">
        <v>2157</v>
      </c>
      <c r="CPR25" s="1506" t="s">
        <v>1497</v>
      </c>
      <c r="CPS25" s="1509">
        <v>41901</v>
      </c>
      <c r="CPT25" s="1507">
        <v>15000</v>
      </c>
      <c r="CPU25"/>
      <c r="CPV25" s="1506" t="s">
        <v>2158</v>
      </c>
      <c r="CPW25" s="1506" t="s">
        <v>2159</v>
      </c>
      <c r="CPX25" s="1506" t="s">
        <v>2160</v>
      </c>
      <c r="CPY25" s="1506" t="s">
        <v>2157</v>
      </c>
      <c r="CPZ25" s="1506" t="s">
        <v>1497</v>
      </c>
      <c r="CQA25" s="1509">
        <v>41901</v>
      </c>
      <c r="CQB25" s="1507">
        <v>15000</v>
      </c>
      <c r="CQC25"/>
      <c r="CQD25" s="1506" t="s">
        <v>2158</v>
      </c>
      <c r="CQE25" s="1506" t="s">
        <v>2159</v>
      </c>
      <c r="CQF25" s="1506" t="s">
        <v>2160</v>
      </c>
      <c r="CQG25" s="1506" t="s">
        <v>2157</v>
      </c>
      <c r="CQH25" s="1506" t="s">
        <v>1497</v>
      </c>
      <c r="CQI25" s="1509">
        <v>41901</v>
      </c>
      <c r="CQJ25" s="1507">
        <v>15000</v>
      </c>
      <c r="CQK25"/>
      <c r="CQL25" s="1506" t="s">
        <v>2158</v>
      </c>
      <c r="CQM25" s="1506" t="s">
        <v>2159</v>
      </c>
      <c r="CQN25" s="1506" t="s">
        <v>2160</v>
      </c>
      <c r="CQO25" s="1506" t="s">
        <v>2157</v>
      </c>
      <c r="CQP25" s="1506" t="s">
        <v>1497</v>
      </c>
      <c r="CQQ25" s="1509">
        <v>41901</v>
      </c>
      <c r="CQR25" s="1507">
        <v>15000</v>
      </c>
      <c r="CQS25"/>
      <c r="CQT25" s="1506" t="s">
        <v>2158</v>
      </c>
      <c r="CQU25" s="1506" t="s">
        <v>2159</v>
      </c>
      <c r="CQV25" s="1506" t="s">
        <v>2160</v>
      </c>
      <c r="CQW25" s="1506" t="s">
        <v>2157</v>
      </c>
      <c r="CQX25" s="1506" t="s">
        <v>1497</v>
      </c>
      <c r="CQY25" s="1509">
        <v>41901</v>
      </c>
      <c r="CQZ25" s="1507">
        <v>15000</v>
      </c>
      <c r="CRA25"/>
      <c r="CRB25" s="1506" t="s">
        <v>2158</v>
      </c>
      <c r="CRC25" s="1506" t="s">
        <v>2159</v>
      </c>
      <c r="CRD25" s="1506" t="s">
        <v>2160</v>
      </c>
      <c r="CRE25" s="1506" t="s">
        <v>2157</v>
      </c>
      <c r="CRF25" s="1506" t="s">
        <v>1497</v>
      </c>
      <c r="CRG25" s="1509">
        <v>41901</v>
      </c>
      <c r="CRH25" s="1507">
        <v>15000</v>
      </c>
      <c r="CRI25"/>
      <c r="CRJ25" s="1506" t="s">
        <v>2158</v>
      </c>
      <c r="CRK25" s="1506" t="s">
        <v>2159</v>
      </c>
      <c r="CRL25" s="1506" t="s">
        <v>2160</v>
      </c>
      <c r="CRM25" s="1506" t="s">
        <v>2157</v>
      </c>
      <c r="CRN25" s="1506" t="s">
        <v>1497</v>
      </c>
      <c r="CRO25" s="1509">
        <v>41901</v>
      </c>
      <c r="CRP25" s="1507">
        <v>15000</v>
      </c>
      <c r="CRQ25"/>
      <c r="CRR25" s="1506" t="s">
        <v>2158</v>
      </c>
      <c r="CRS25" s="1506" t="s">
        <v>2159</v>
      </c>
      <c r="CRT25" s="1506" t="s">
        <v>2160</v>
      </c>
      <c r="CRU25" s="1506" t="s">
        <v>2157</v>
      </c>
      <c r="CRV25" s="1506" t="s">
        <v>1497</v>
      </c>
      <c r="CRW25" s="1509">
        <v>41901</v>
      </c>
      <c r="CRX25" s="1507">
        <v>15000</v>
      </c>
      <c r="CRY25"/>
      <c r="CRZ25" s="1506" t="s">
        <v>2158</v>
      </c>
      <c r="CSA25" s="1506" t="s">
        <v>2159</v>
      </c>
      <c r="CSB25" s="1506" t="s">
        <v>2160</v>
      </c>
      <c r="CSC25" s="1506" t="s">
        <v>2157</v>
      </c>
      <c r="CSD25" s="1506" t="s">
        <v>1497</v>
      </c>
      <c r="CSE25" s="1509">
        <v>41901</v>
      </c>
      <c r="CSF25" s="1507">
        <v>15000</v>
      </c>
      <c r="CSG25"/>
      <c r="CSH25" s="1506" t="s">
        <v>2158</v>
      </c>
      <c r="CSI25" s="1506" t="s">
        <v>2159</v>
      </c>
      <c r="CSJ25" s="1506" t="s">
        <v>2160</v>
      </c>
      <c r="CSK25" s="1506" t="s">
        <v>2157</v>
      </c>
      <c r="CSL25" s="1506" t="s">
        <v>1497</v>
      </c>
      <c r="CSM25" s="1509">
        <v>41901</v>
      </c>
      <c r="CSN25" s="1507">
        <v>15000</v>
      </c>
      <c r="CSO25"/>
      <c r="CSP25" s="1506" t="s">
        <v>2158</v>
      </c>
      <c r="CSQ25" s="1506" t="s">
        <v>2159</v>
      </c>
      <c r="CSR25" s="1506" t="s">
        <v>2160</v>
      </c>
      <c r="CSS25" s="1506" t="s">
        <v>2157</v>
      </c>
      <c r="CST25" s="1506" t="s">
        <v>1497</v>
      </c>
      <c r="CSU25" s="1509">
        <v>41901</v>
      </c>
      <c r="CSV25" s="1507">
        <v>15000</v>
      </c>
      <c r="CSW25"/>
      <c r="CSX25" s="1506" t="s">
        <v>2158</v>
      </c>
      <c r="CSY25" s="1506" t="s">
        <v>2159</v>
      </c>
      <c r="CSZ25" s="1506" t="s">
        <v>2160</v>
      </c>
      <c r="CTA25" s="1506" t="s">
        <v>2157</v>
      </c>
      <c r="CTB25" s="1506" t="s">
        <v>1497</v>
      </c>
      <c r="CTC25" s="1509">
        <v>41901</v>
      </c>
      <c r="CTD25" s="1507">
        <v>15000</v>
      </c>
      <c r="CTE25"/>
      <c r="CTF25" s="1506" t="s">
        <v>2158</v>
      </c>
      <c r="CTG25" s="1506" t="s">
        <v>2159</v>
      </c>
      <c r="CTH25" s="1506" t="s">
        <v>2160</v>
      </c>
      <c r="CTI25" s="1506" t="s">
        <v>2157</v>
      </c>
      <c r="CTJ25" s="1506" t="s">
        <v>1497</v>
      </c>
      <c r="CTK25" s="1509">
        <v>41901</v>
      </c>
      <c r="CTL25" s="1507">
        <v>15000</v>
      </c>
      <c r="CTM25"/>
      <c r="CTN25" s="1506" t="s">
        <v>2158</v>
      </c>
      <c r="CTO25" s="1506" t="s">
        <v>2159</v>
      </c>
      <c r="CTP25" s="1506" t="s">
        <v>2160</v>
      </c>
      <c r="CTQ25" s="1506" t="s">
        <v>2157</v>
      </c>
      <c r="CTR25" s="1506" t="s">
        <v>1497</v>
      </c>
      <c r="CTS25" s="1509">
        <v>41901</v>
      </c>
      <c r="CTT25" s="1507">
        <v>15000</v>
      </c>
      <c r="CTU25"/>
      <c r="CTV25" s="1506" t="s">
        <v>2158</v>
      </c>
      <c r="CTW25" s="1506" t="s">
        <v>2159</v>
      </c>
      <c r="CTX25" s="1506" t="s">
        <v>2160</v>
      </c>
      <c r="CTY25" s="1506" t="s">
        <v>2157</v>
      </c>
      <c r="CTZ25" s="1506" t="s">
        <v>1497</v>
      </c>
      <c r="CUA25" s="1509">
        <v>41901</v>
      </c>
      <c r="CUB25" s="1507">
        <v>15000</v>
      </c>
      <c r="CUC25"/>
      <c r="CUD25" s="1506" t="s">
        <v>2158</v>
      </c>
      <c r="CUE25" s="1506" t="s">
        <v>2159</v>
      </c>
      <c r="CUF25" s="1506" t="s">
        <v>2160</v>
      </c>
      <c r="CUG25" s="1506" t="s">
        <v>2157</v>
      </c>
      <c r="CUH25" s="1506" t="s">
        <v>1497</v>
      </c>
      <c r="CUI25" s="1509">
        <v>41901</v>
      </c>
      <c r="CUJ25" s="1507">
        <v>15000</v>
      </c>
      <c r="CUK25"/>
      <c r="CUL25" s="1506" t="s">
        <v>2158</v>
      </c>
      <c r="CUM25" s="1506" t="s">
        <v>2159</v>
      </c>
      <c r="CUN25" s="1506" t="s">
        <v>2160</v>
      </c>
      <c r="CUO25" s="1506" t="s">
        <v>2157</v>
      </c>
      <c r="CUP25" s="1506" t="s">
        <v>1497</v>
      </c>
      <c r="CUQ25" s="1509">
        <v>41901</v>
      </c>
      <c r="CUR25" s="1507">
        <v>15000</v>
      </c>
      <c r="CUS25"/>
      <c r="CUT25" s="1506" t="s">
        <v>2158</v>
      </c>
      <c r="CUU25" s="1506" t="s">
        <v>2159</v>
      </c>
      <c r="CUV25" s="1506" t="s">
        <v>2160</v>
      </c>
      <c r="CUW25" s="1506" t="s">
        <v>2157</v>
      </c>
      <c r="CUX25" s="1506" t="s">
        <v>1497</v>
      </c>
      <c r="CUY25" s="1509">
        <v>41901</v>
      </c>
      <c r="CUZ25" s="1507">
        <v>15000</v>
      </c>
      <c r="CVA25"/>
      <c r="CVB25" s="1506" t="s">
        <v>2158</v>
      </c>
      <c r="CVC25" s="1506" t="s">
        <v>2159</v>
      </c>
      <c r="CVD25" s="1506" t="s">
        <v>2160</v>
      </c>
      <c r="CVE25" s="1506" t="s">
        <v>2157</v>
      </c>
      <c r="CVF25" s="1506" t="s">
        <v>1497</v>
      </c>
      <c r="CVG25" s="1509">
        <v>41901</v>
      </c>
      <c r="CVH25" s="1507">
        <v>15000</v>
      </c>
      <c r="CVI25"/>
      <c r="CVJ25" s="1506" t="s">
        <v>2158</v>
      </c>
      <c r="CVK25" s="1506" t="s">
        <v>2159</v>
      </c>
      <c r="CVL25" s="1506" t="s">
        <v>2160</v>
      </c>
      <c r="CVM25" s="1506" t="s">
        <v>2157</v>
      </c>
      <c r="CVN25" s="1506" t="s">
        <v>1497</v>
      </c>
      <c r="CVO25" s="1509">
        <v>41901</v>
      </c>
      <c r="CVP25" s="1507">
        <v>15000</v>
      </c>
      <c r="CVQ25"/>
      <c r="CVR25" s="1506" t="s">
        <v>2158</v>
      </c>
      <c r="CVS25" s="1506" t="s">
        <v>2159</v>
      </c>
      <c r="CVT25" s="1506" t="s">
        <v>2160</v>
      </c>
      <c r="CVU25" s="1506" t="s">
        <v>2157</v>
      </c>
      <c r="CVV25" s="1506" t="s">
        <v>1497</v>
      </c>
      <c r="CVW25" s="1509">
        <v>41901</v>
      </c>
      <c r="CVX25" s="1507">
        <v>15000</v>
      </c>
      <c r="CVY25"/>
      <c r="CVZ25" s="1506" t="s">
        <v>2158</v>
      </c>
      <c r="CWA25" s="1506" t="s">
        <v>2159</v>
      </c>
      <c r="CWB25" s="1506" t="s">
        <v>2160</v>
      </c>
      <c r="CWC25" s="1506" t="s">
        <v>2157</v>
      </c>
      <c r="CWD25" s="1506" t="s">
        <v>1497</v>
      </c>
      <c r="CWE25" s="1509">
        <v>41901</v>
      </c>
      <c r="CWF25" s="1507">
        <v>15000</v>
      </c>
      <c r="CWG25"/>
      <c r="CWH25" s="1506" t="s">
        <v>2158</v>
      </c>
      <c r="CWI25" s="1506" t="s">
        <v>2159</v>
      </c>
      <c r="CWJ25" s="1506" t="s">
        <v>2160</v>
      </c>
      <c r="CWK25" s="1506" t="s">
        <v>2157</v>
      </c>
      <c r="CWL25" s="1506" t="s">
        <v>1497</v>
      </c>
      <c r="CWM25" s="1509">
        <v>41901</v>
      </c>
      <c r="CWN25" s="1507">
        <v>15000</v>
      </c>
      <c r="CWO25"/>
      <c r="CWP25" s="1506" t="s">
        <v>2158</v>
      </c>
      <c r="CWQ25" s="1506" t="s">
        <v>2159</v>
      </c>
      <c r="CWR25" s="1506" t="s">
        <v>2160</v>
      </c>
      <c r="CWS25" s="1506" t="s">
        <v>2157</v>
      </c>
      <c r="CWT25" s="1506" t="s">
        <v>1497</v>
      </c>
      <c r="CWU25" s="1509">
        <v>41901</v>
      </c>
      <c r="CWV25" s="1507">
        <v>15000</v>
      </c>
      <c r="CWW25"/>
      <c r="CWX25" s="1506" t="s">
        <v>2158</v>
      </c>
      <c r="CWY25" s="1506" t="s">
        <v>2159</v>
      </c>
      <c r="CWZ25" s="1506" t="s">
        <v>2160</v>
      </c>
      <c r="CXA25" s="1506" t="s">
        <v>2157</v>
      </c>
      <c r="CXB25" s="1506" t="s">
        <v>1497</v>
      </c>
      <c r="CXC25" s="1509">
        <v>41901</v>
      </c>
      <c r="CXD25" s="1507">
        <v>15000</v>
      </c>
      <c r="CXE25"/>
      <c r="CXF25" s="1506" t="s">
        <v>2158</v>
      </c>
      <c r="CXG25" s="1506" t="s">
        <v>2159</v>
      </c>
      <c r="CXH25" s="1506" t="s">
        <v>2160</v>
      </c>
      <c r="CXI25" s="1506" t="s">
        <v>2157</v>
      </c>
      <c r="CXJ25" s="1506" t="s">
        <v>1497</v>
      </c>
      <c r="CXK25" s="1509">
        <v>41901</v>
      </c>
      <c r="CXL25" s="1507">
        <v>15000</v>
      </c>
      <c r="CXM25"/>
      <c r="CXN25" s="1506" t="s">
        <v>2158</v>
      </c>
      <c r="CXO25" s="1506" t="s">
        <v>2159</v>
      </c>
      <c r="CXP25" s="1506" t="s">
        <v>2160</v>
      </c>
      <c r="CXQ25" s="1506" t="s">
        <v>2157</v>
      </c>
      <c r="CXR25" s="1506" t="s">
        <v>1497</v>
      </c>
      <c r="CXS25" s="1509">
        <v>41901</v>
      </c>
      <c r="CXT25" s="1507">
        <v>15000</v>
      </c>
      <c r="CXU25"/>
      <c r="CXV25" s="1506" t="s">
        <v>2158</v>
      </c>
      <c r="CXW25" s="1506" t="s">
        <v>2159</v>
      </c>
      <c r="CXX25" s="1506" t="s">
        <v>2160</v>
      </c>
      <c r="CXY25" s="1506" t="s">
        <v>2157</v>
      </c>
      <c r="CXZ25" s="1506" t="s">
        <v>1497</v>
      </c>
      <c r="CYA25" s="1509">
        <v>41901</v>
      </c>
      <c r="CYB25" s="1507">
        <v>15000</v>
      </c>
      <c r="CYC25"/>
      <c r="CYD25" s="1506" t="s">
        <v>2158</v>
      </c>
      <c r="CYE25" s="1506" t="s">
        <v>2159</v>
      </c>
      <c r="CYF25" s="1506" t="s">
        <v>2160</v>
      </c>
      <c r="CYG25" s="1506" t="s">
        <v>2157</v>
      </c>
      <c r="CYH25" s="1506" t="s">
        <v>1497</v>
      </c>
      <c r="CYI25" s="1509">
        <v>41901</v>
      </c>
      <c r="CYJ25" s="1507">
        <v>15000</v>
      </c>
      <c r="CYK25"/>
      <c r="CYL25" s="1506" t="s">
        <v>2158</v>
      </c>
      <c r="CYM25" s="1506" t="s">
        <v>2159</v>
      </c>
      <c r="CYN25" s="1506" t="s">
        <v>2160</v>
      </c>
      <c r="CYO25" s="1506" t="s">
        <v>2157</v>
      </c>
      <c r="CYP25" s="1506" t="s">
        <v>1497</v>
      </c>
      <c r="CYQ25" s="1509">
        <v>41901</v>
      </c>
      <c r="CYR25" s="1507">
        <v>15000</v>
      </c>
      <c r="CYS25"/>
      <c r="CYT25" s="1506" t="s">
        <v>2158</v>
      </c>
      <c r="CYU25" s="1506" t="s">
        <v>2159</v>
      </c>
      <c r="CYV25" s="1506" t="s">
        <v>2160</v>
      </c>
      <c r="CYW25" s="1506" t="s">
        <v>2157</v>
      </c>
      <c r="CYX25" s="1506" t="s">
        <v>1497</v>
      </c>
      <c r="CYY25" s="1509">
        <v>41901</v>
      </c>
      <c r="CYZ25" s="1507">
        <v>15000</v>
      </c>
      <c r="CZA25"/>
      <c r="CZB25" s="1506" t="s">
        <v>2158</v>
      </c>
      <c r="CZC25" s="1506" t="s">
        <v>2159</v>
      </c>
      <c r="CZD25" s="1506" t="s">
        <v>2160</v>
      </c>
      <c r="CZE25" s="1506" t="s">
        <v>2157</v>
      </c>
      <c r="CZF25" s="1506" t="s">
        <v>1497</v>
      </c>
      <c r="CZG25" s="1509">
        <v>41901</v>
      </c>
      <c r="CZH25" s="1507">
        <v>15000</v>
      </c>
      <c r="CZI25"/>
      <c r="CZJ25" s="1506" t="s">
        <v>2158</v>
      </c>
      <c r="CZK25" s="1506" t="s">
        <v>2159</v>
      </c>
      <c r="CZL25" s="1506" t="s">
        <v>2160</v>
      </c>
      <c r="CZM25" s="1506" t="s">
        <v>2157</v>
      </c>
      <c r="CZN25" s="1506" t="s">
        <v>1497</v>
      </c>
      <c r="CZO25" s="1509">
        <v>41901</v>
      </c>
      <c r="CZP25" s="1507">
        <v>15000</v>
      </c>
      <c r="CZQ25"/>
      <c r="CZR25" s="1506" t="s">
        <v>2158</v>
      </c>
      <c r="CZS25" s="1506" t="s">
        <v>2159</v>
      </c>
      <c r="CZT25" s="1506" t="s">
        <v>2160</v>
      </c>
      <c r="CZU25" s="1506" t="s">
        <v>2157</v>
      </c>
      <c r="CZV25" s="1506" t="s">
        <v>1497</v>
      </c>
      <c r="CZW25" s="1509">
        <v>41901</v>
      </c>
      <c r="CZX25" s="1507">
        <v>15000</v>
      </c>
      <c r="CZY25"/>
      <c r="CZZ25" s="1506" t="s">
        <v>2158</v>
      </c>
      <c r="DAA25" s="1506" t="s">
        <v>2159</v>
      </c>
      <c r="DAB25" s="1506" t="s">
        <v>2160</v>
      </c>
      <c r="DAC25" s="1506" t="s">
        <v>2157</v>
      </c>
      <c r="DAD25" s="1506" t="s">
        <v>1497</v>
      </c>
      <c r="DAE25" s="1509">
        <v>41901</v>
      </c>
      <c r="DAF25" s="1507">
        <v>15000</v>
      </c>
      <c r="DAG25"/>
      <c r="DAH25" s="1506" t="s">
        <v>2158</v>
      </c>
      <c r="DAI25" s="1506" t="s">
        <v>2159</v>
      </c>
      <c r="DAJ25" s="1506" t="s">
        <v>2160</v>
      </c>
      <c r="DAK25" s="1506" t="s">
        <v>2157</v>
      </c>
      <c r="DAL25" s="1506" t="s">
        <v>1497</v>
      </c>
      <c r="DAM25" s="1509">
        <v>41901</v>
      </c>
      <c r="DAN25" s="1507">
        <v>15000</v>
      </c>
      <c r="DAO25"/>
      <c r="DAP25" s="1506" t="s">
        <v>2158</v>
      </c>
      <c r="DAQ25" s="1506" t="s">
        <v>2159</v>
      </c>
      <c r="DAR25" s="1506" t="s">
        <v>2160</v>
      </c>
      <c r="DAS25" s="1506" t="s">
        <v>2157</v>
      </c>
      <c r="DAT25" s="1506" t="s">
        <v>1497</v>
      </c>
      <c r="DAU25" s="1509">
        <v>41901</v>
      </c>
      <c r="DAV25" s="1507">
        <v>15000</v>
      </c>
      <c r="DAW25"/>
      <c r="DAX25" s="1506" t="s">
        <v>2158</v>
      </c>
      <c r="DAY25" s="1506" t="s">
        <v>2159</v>
      </c>
      <c r="DAZ25" s="1506" t="s">
        <v>2160</v>
      </c>
      <c r="DBA25" s="1506" t="s">
        <v>2157</v>
      </c>
      <c r="DBB25" s="1506" t="s">
        <v>1497</v>
      </c>
      <c r="DBC25" s="1509">
        <v>41901</v>
      </c>
      <c r="DBD25" s="1507">
        <v>15000</v>
      </c>
      <c r="DBE25"/>
      <c r="DBF25" s="1506" t="s">
        <v>2158</v>
      </c>
      <c r="DBG25" s="1506" t="s">
        <v>2159</v>
      </c>
      <c r="DBH25" s="1506" t="s">
        <v>2160</v>
      </c>
      <c r="DBI25" s="1506" t="s">
        <v>2157</v>
      </c>
      <c r="DBJ25" s="1506" t="s">
        <v>1497</v>
      </c>
      <c r="DBK25" s="1509">
        <v>41901</v>
      </c>
      <c r="DBL25" s="1507">
        <v>15000</v>
      </c>
      <c r="DBM25"/>
      <c r="DBN25" s="1506" t="s">
        <v>2158</v>
      </c>
      <c r="DBO25" s="1506" t="s">
        <v>2159</v>
      </c>
      <c r="DBP25" s="1506" t="s">
        <v>2160</v>
      </c>
      <c r="DBQ25" s="1506" t="s">
        <v>2157</v>
      </c>
      <c r="DBR25" s="1506" t="s">
        <v>1497</v>
      </c>
      <c r="DBS25" s="1509">
        <v>41901</v>
      </c>
      <c r="DBT25" s="1507">
        <v>15000</v>
      </c>
      <c r="DBU25"/>
      <c r="DBV25" s="1506" t="s">
        <v>2158</v>
      </c>
      <c r="DBW25" s="1506" t="s">
        <v>2159</v>
      </c>
      <c r="DBX25" s="1506" t="s">
        <v>2160</v>
      </c>
      <c r="DBY25" s="1506" t="s">
        <v>2157</v>
      </c>
      <c r="DBZ25" s="1506" t="s">
        <v>1497</v>
      </c>
      <c r="DCA25" s="1509">
        <v>41901</v>
      </c>
      <c r="DCB25" s="1507">
        <v>15000</v>
      </c>
      <c r="DCC25"/>
      <c r="DCD25" s="1506" t="s">
        <v>2158</v>
      </c>
      <c r="DCE25" s="1506" t="s">
        <v>2159</v>
      </c>
      <c r="DCF25" s="1506" t="s">
        <v>2160</v>
      </c>
      <c r="DCG25" s="1506" t="s">
        <v>2157</v>
      </c>
      <c r="DCH25" s="1506" t="s">
        <v>1497</v>
      </c>
      <c r="DCI25" s="1509">
        <v>41901</v>
      </c>
      <c r="DCJ25" s="1507">
        <v>15000</v>
      </c>
      <c r="DCK25"/>
      <c r="DCL25" s="1506" t="s">
        <v>2158</v>
      </c>
      <c r="DCM25" s="1506" t="s">
        <v>2159</v>
      </c>
      <c r="DCN25" s="1506" t="s">
        <v>2160</v>
      </c>
      <c r="DCO25" s="1506" t="s">
        <v>2157</v>
      </c>
      <c r="DCP25" s="1506" t="s">
        <v>1497</v>
      </c>
      <c r="DCQ25" s="1509">
        <v>41901</v>
      </c>
      <c r="DCR25" s="1507">
        <v>15000</v>
      </c>
      <c r="DCS25"/>
      <c r="DCT25" s="1506" t="s">
        <v>2158</v>
      </c>
      <c r="DCU25" s="1506" t="s">
        <v>2159</v>
      </c>
      <c r="DCV25" s="1506" t="s">
        <v>2160</v>
      </c>
      <c r="DCW25" s="1506" t="s">
        <v>2157</v>
      </c>
      <c r="DCX25" s="1506" t="s">
        <v>1497</v>
      </c>
      <c r="DCY25" s="1509">
        <v>41901</v>
      </c>
      <c r="DCZ25" s="1507">
        <v>15000</v>
      </c>
      <c r="DDA25"/>
      <c r="DDB25" s="1506" t="s">
        <v>2158</v>
      </c>
      <c r="DDC25" s="1506" t="s">
        <v>2159</v>
      </c>
      <c r="DDD25" s="1506" t="s">
        <v>2160</v>
      </c>
      <c r="DDE25" s="1506" t="s">
        <v>2157</v>
      </c>
      <c r="DDF25" s="1506" t="s">
        <v>1497</v>
      </c>
      <c r="DDG25" s="1509">
        <v>41901</v>
      </c>
      <c r="DDH25" s="1507">
        <v>15000</v>
      </c>
      <c r="DDI25"/>
      <c r="DDJ25" s="1506" t="s">
        <v>2158</v>
      </c>
      <c r="DDK25" s="1506" t="s">
        <v>2159</v>
      </c>
      <c r="DDL25" s="1506" t="s">
        <v>2160</v>
      </c>
      <c r="DDM25" s="1506" t="s">
        <v>2157</v>
      </c>
      <c r="DDN25" s="1506" t="s">
        <v>1497</v>
      </c>
      <c r="DDO25" s="1509">
        <v>41901</v>
      </c>
      <c r="DDP25" s="1507">
        <v>15000</v>
      </c>
      <c r="DDQ25"/>
      <c r="DDR25" s="1506" t="s">
        <v>2158</v>
      </c>
      <c r="DDS25" s="1506" t="s">
        <v>2159</v>
      </c>
      <c r="DDT25" s="1506" t="s">
        <v>2160</v>
      </c>
      <c r="DDU25" s="1506" t="s">
        <v>2157</v>
      </c>
      <c r="DDV25" s="1506" t="s">
        <v>1497</v>
      </c>
      <c r="DDW25" s="1509">
        <v>41901</v>
      </c>
      <c r="DDX25" s="1507">
        <v>15000</v>
      </c>
      <c r="DDY25"/>
      <c r="DDZ25" s="1506" t="s">
        <v>2158</v>
      </c>
      <c r="DEA25" s="1506" t="s">
        <v>2159</v>
      </c>
      <c r="DEB25" s="1506" t="s">
        <v>2160</v>
      </c>
      <c r="DEC25" s="1506" t="s">
        <v>2157</v>
      </c>
      <c r="DED25" s="1506" t="s">
        <v>1497</v>
      </c>
      <c r="DEE25" s="1509">
        <v>41901</v>
      </c>
      <c r="DEF25" s="1507">
        <v>15000</v>
      </c>
      <c r="DEG25"/>
      <c r="DEH25" s="1506" t="s">
        <v>2158</v>
      </c>
      <c r="DEI25" s="1506" t="s">
        <v>2159</v>
      </c>
      <c r="DEJ25" s="1506" t="s">
        <v>2160</v>
      </c>
      <c r="DEK25" s="1506" t="s">
        <v>2157</v>
      </c>
      <c r="DEL25" s="1506" t="s">
        <v>1497</v>
      </c>
      <c r="DEM25" s="1509">
        <v>41901</v>
      </c>
      <c r="DEN25" s="1507">
        <v>15000</v>
      </c>
      <c r="DEO25"/>
      <c r="DEP25" s="1506" t="s">
        <v>2158</v>
      </c>
      <c r="DEQ25" s="1506" t="s">
        <v>2159</v>
      </c>
      <c r="DER25" s="1506" t="s">
        <v>2160</v>
      </c>
      <c r="DES25" s="1506" t="s">
        <v>2157</v>
      </c>
      <c r="DET25" s="1506" t="s">
        <v>1497</v>
      </c>
      <c r="DEU25" s="1509">
        <v>41901</v>
      </c>
      <c r="DEV25" s="1507">
        <v>15000</v>
      </c>
      <c r="DEW25"/>
      <c r="DEX25" s="1506" t="s">
        <v>2158</v>
      </c>
      <c r="DEY25" s="1506" t="s">
        <v>2159</v>
      </c>
      <c r="DEZ25" s="1506" t="s">
        <v>2160</v>
      </c>
      <c r="DFA25" s="1506" t="s">
        <v>2157</v>
      </c>
      <c r="DFB25" s="1506" t="s">
        <v>1497</v>
      </c>
      <c r="DFC25" s="1509">
        <v>41901</v>
      </c>
      <c r="DFD25" s="1507">
        <v>15000</v>
      </c>
      <c r="DFE25"/>
      <c r="DFF25" s="1506" t="s">
        <v>2158</v>
      </c>
      <c r="DFG25" s="1506" t="s">
        <v>2159</v>
      </c>
      <c r="DFH25" s="1506" t="s">
        <v>2160</v>
      </c>
      <c r="DFI25" s="1506" t="s">
        <v>2157</v>
      </c>
      <c r="DFJ25" s="1506" t="s">
        <v>1497</v>
      </c>
      <c r="DFK25" s="1509">
        <v>41901</v>
      </c>
      <c r="DFL25" s="1507">
        <v>15000</v>
      </c>
      <c r="DFM25"/>
      <c r="DFN25" s="1506" t="s">
        <v>2158</v>
      </c>
      <c r="DFO25" s="1506" t="s">
        <v>2159</v>
      </c>
      <c r="DFP25" s="1506" t="s">
        <v>2160</v>
      </c>
      <c r="DFQ25" s="1506" t="s">
        <v>2157</v>
      </c>
      <c r="DFR25" s="1506" t="s">
        <v>1497</v>
      </c>
      <c r="DFS25" s="1509">
        <v>41901</v>
      </c>
      <c r="DFT25" s="1507">
        <v>15000</v>
      </c>
      <c r="DFU25"/>
      <c r="DFV25" s="1506" t="s">
        <v>2158</v>
      </c>
      <c r="DFW25" s="1506" t="s">
        <v>2159</v>
      </c>
      <c r="DFX25" s="1506" t="s">
        <v>2160</v>
      </c>
      <c r="DFY25" s="1506" t="s">
        <v>2157</v>
      </c>
      <c r="DFZ25" s="1506" t="s">
        <v>1497</v>
      </c>
      <c r="DGA25" s="1509">
        <v>41901</v>
      </c>
      <c r="DGB25" s="1507">
        <v>15000</v>
      </c>
      <c r="DGC25"/>
      <c r="DGD25" s="1506" t="s">
        <v>2158</v>
      </c>
      <c r="DGE25" s="1506" t="s">
        <v>2159</v>
      </c>
      <c r="DGF25" s="1506" t="s">
        <v>2160</v>
      </c>
      <c r="DGG25" s="1506" t="s">
        <v>2157</v>
      </c>
      <c r="DGH25" s="1506" t="s">
        <v>1497</v>
      </c>
      <c r="DGI25" s="1509">
        <v>41901</v>
      </c>
      <c r="DGJ25" s="1507">
        <v>15000</v>
      </c>
      <c r="DGK25"/>
      <c r="DGL25" s="1506" t="s">
        <v>2158</v>
      </c>
      <c r="DGM25" s="1506" t="s">
        <v>2159</v>
      </c>
      <c r="DGN25" s="1506" t="s">
        <v>2160</v>
      </c>
      <c r="DGO25" s="1506" t="s">
        <v>2157</v>
      </c>
      <c r="DGP25" s="1506" t="s">
        <v>1497</v>
      </c>
      <c r="DGQ25" s="1509">
        <v>41901</v>
      </c>
      <c r="DGR25" s="1507">
        <v>15000</v>
      </c>
      <c r="DGS25"/>
      <c r="DGT25" s="1506" t="s">
        <v>2158</v>
      </c>
      <c r="DGU25" s="1506" t="s">
        <v>2159</v>
      </c>
      <c r="DGV25" s="1506" t="s">
        <v>2160</v>
      </c>
      <c r="DGW25" s="1506" t="s">
        <v>2157</v>
      </c>
      <c r="DGX25" s="1506" t="s">
        <v>1497</v>
      </c>
      <c r="DGY25" s="1509">
        <v>41901</v>
      </c>
      <c r="DGZ25" s="1507">
        <v>15000</v>
      </c>
      <c r="DHA25"/>
      <c r="DHB25" s="1506" t="s">
        <v>2158</v>
      </c>
      <c r="DHC25" s="1506" t="s">
        <v>2159</v>
      </c>
      <c r="DHD25" s="1506" t="s">
        <v>2160</v>
      </c>
      <c r="DHE25" s="1506" t="s">
        <v>2157</v>
      </c>
      <c r="DHF25" s="1506" t="s">
        <v>1497</v>
      </c>
      <c r="DHG25" s="1509">
        <v>41901</v>
      </c>
      <c r="DHH25" s="1507">
        <v>15000</v>
      </c>
      <c r="DHI25"/>
      <c r="DHJ25" s="1506" t="s">
        <v>2158</v>
      </c>
      <c r="DHK25" s="1506" t="s">
        <v>2159</v>
      </c>
      <c r="DHL25" s="1506" t="s">
        <v>2160</v>
      </c>
      <c r="DHM25" s="1506" t="s">
        <v>2157</v>
      </c>
      <c r="DHN25" s="1506" t="s">
        <v>1497</v>
      </c>
      <c r="DHO25" s="1509">
        <v>41901</v>
      </c>
      <c r="DHP25" s="1507">
        <v>15000</v>
      </c>
      <c r="DHQ25"/>
      <c r="DHR25" s="1506" t="s">
        <v>2158</v>
      </c>
      <c r="DHS25" s="1506" t="s">
        <v>2159</v>
      </c>
      <c r="DHT25" s="1506" t="s">
        <v>2160</v>
      </c>
      <c r="DHU25" s="1506" t="s">
        <v>2157</v>
      </c>
      <c r="DHV25" s="1506" t="s">
        <v>1497</v>
      </c>
      <c r="DHW25" s="1509">
        <v>41901</v>
      </c>
      <c r="DHX25" s="1507">
        <v>15000</v>
      </c>
      <c r="DHY25"/>
      <c r="DHZ25" s="1506" t="s">
        <v>2158</v>
      </c>
      <c r="DIA25" s="1506" t="s">
        <v>2159</v>
      </c>
      <c r="DIB25" s="1506" t="s">
        <v>2160</v>
      </c>
      <c r="DIC25" s="1506" t="s">
        <v>2157</v>
      </c>
      <c r="DID25" s="1506" t="s">
        <v>1497</v>
      </c>
      <c r="DIE25" s="1509">
        <v>41901</v>
      </c>
      <c r="DIF25" s="1507">
        <v>15000</v>
      </c>
      <c r="DIG25"/>
      <c r="DIH25" s="1506" t="s">
        <v>2158</v>
      </c>
      <c r="DII25" s="1506" t="s">
        <v>2159</v>
      </c>
      <c r="DIJ25" s="1506" t="s">
        <v>2160</v>
      </c>
      <c r="DIK25" s="1506" t="s">
        <v>2157</v>
      </c>
      <c r="DIL25" s="1506" t="s">
        <v>1497</v>
      </c>
      <c r="DIM25" s="1509">
        <v>41901</v>
      </c>
      <c r="DIN25" s="1507">
        <v>15000</v>
      </c>
      <c r="DIO25"/>
      <c r="DIP25" s="1506" t="s">
        <v>2158</v>
      </c>
      <c r="DIQ25" s="1506" t="s">
        <v>2159</v>
      </c>
      <c r="DIR25" s="1506" t="s">
        <v>2160</v>
      </c>
      <c r="DIS25" s="1506" t="s">
        <v>2157</v>
      </c>
      <c r="DIT25" s="1506" t="s">
        <v>1497</v>
      </c>
      <c r="DIU25" s="1509">
        <v>41901</v>
      </c>
      <c r="DIV25" s="1507">
        <v>15000</v>
      </c>
      <c r="DIW25"/>
      <c r="DIX25" s="1506" t="s">
        <v>2158</v>
      </c>
      <c r="DIY25" s="1506" t="s">
        <v>2159</v>
      </c>
      <c r="DIZ25" s="1506" t="s">
        <v>2160</v>
      </c>
      <c r="DJA25" s="1506" t="s">
        <v>2157</v>
      </c>
      <c r="DJB25" s="1506" t="s">
        <v>1497</v>
      </c>
      <c r="DJC25" s="1509">
        <v>41901</v>
      </c>
      <c r="DJD25" s="1507">
        <v>15000</v>
      </c>
      <c r="DJE25"/>
      <c r="DJF25" s="1506" t="s">
        <v>2158</v>
      </c>
      <c r="DJG25" s="1506" t="s">
        <v>2159</v>
      </c>
      <c r="DJH25" s="1506" t="s">
        <v>2160</v>
      </c>
      <c r="DJI25" s="1506" t="s">
        <v>2157</v>
      </c>
      <c r="DJJ25" s="1506" t="s">
        <v>1497</v>
      </c>
      <c r="DJK25" s="1509">
        <v>41901</v>
      </c>
      <c r="DJL25" s="1507">
        <v>15000</v>
      </c>
      <c r="DJM25"/>
      <c r="DJN25" s="1506" t="s">
        <v>2158</v>
      </c>
      <c r="DJO25" s="1506" t="s">
        <v>2159</v>
      </c>
      <c r="DJP25" s="1506" t="s">
        <v>2160</v>
      </c>
      <c r="DJQ25" s="1506" t="s">
        <v>2157</v>
      </c>
      <c r="DJR25" s="1506" t="s">
        <v>1497</v>
      </c>
      <c r="DJS25" s="1509">
        <v>41901</v>
      </c>
      <c r="DJT25" s="1507">
        <v>15000</v>
      </c>
      <c r="DJU25"/>
      <c r="DJV25" s="1506" t="s">
        <v>2158</v>
      </c>
      <c r="DJW25" s="1506" t="s">
        <v>2159</v>
      </c>
      <c r="DJX25" s="1506" t="s">
        <v>2160</v>
      </c>
      <c r="DJY25" s="1506" t="s">
        <v>2157</v>
      </c>
      <c r="DJZ25" s="1506" t="s">
        <v>1497</v>
      </c>
      <c r="DKA25" s="1509">
        <v>41901</v>
      </c>
      <c r="DKB25" s="1507">
        <v>15000</v>
      </c>
      <c r="DKC25"/>
      <c r="DKD25" s="1506" t="s">
        <v>2158</v>
      </c>
      <c r="DKE25" s="1506" t="s">
        <v>2159</v>
      </c>
      <c r="DKF25" s="1506" t="s">
        <v>2160</v>
      </c>
      <c r="DKG25" s="1506" t="s">
        <v>2157</v>
      </c>
      <c r="DKH25" s="1506" t="s">
        <v>1497</v>
      </c>
      <c r="DKI25" s="1509">
        <v>41901</v>
      </c>
      <c r="DKJ25" s="1507">
        <v>15000</v>
      </c>
      <c r="DKK25"/>
      <c r="DKL25" s="1506" t="s">
        <v>2158</v>
      </c>
      <c r="DKM25" s="1506" t="s">
        <v>2159</v>
      </c>
      <c r="DKN25" s="1506" t="s">
        <v>2160</v>
      </c>
      <c r="DKO25" s="1506" t="s">
        <v>2157</v>
      </c>
      <c r="DKP25" s="1506" t="s">
        <v>1497</v>
      </c>
      <c r="DKQ25" s="1509">
        <v>41901</v>
      </c>
      <c r="DKR25" s="1507">
        <v>15000</v>
      </c>
      <c r="DKS25"/>
      <c r="DKT25" s="1506" t="s">
        <v>2158</v>
      </c>
      <c r="DKU25" s="1506" t="s">
        <v>2159</v>
      </c>
      <c r="DKV25" s="1506" t="s">
        <v>2160</v>
      </c>
      <c r="DKW25" s="1506" t="s">
        <v>2157</v>
      </c>
      <c r="DKX25" s="1506" t="s">
        <v>1497</v>
      </c>
      <c r="DKY25" s="1509">
        <v>41901</v>
      </c>
      <c r="DKZ25" s="1507">
        <v>15000</v>
      </c>
      <c r="DLA25"/>
      <c r="DLB25" s="1506" t="s">
        <v>2158</v>
      </c>
      <c r="DLC25" s="1506" t="s">
        <v>2159</v>
      </c>
      <c r="DLD25" s="1506" t="s">
        <v>2160</v>
      </c>
      <c r="DLE25" s="1506" t="s">
        <v>2157</v>
      </c>
      <c r="DLF25" s="1506" t="s">
        <v>1497</v>
      </c>
      <c r="DLG25" s="1509">
        <v>41901</v>
      </c>
      <c r="DLH25" s="1507">
        <v>15000</v>
      </c>
      <c r="DLI25"/>
      <c r="DLJ25" s="1506" t="s">
        <v>2158</v>
      </c>
      <c r="DLK25" s="1506" t="s">
        <v>2159</v>
      </c>
      <c r="DLL25" s="1506" t="s">
        <v>2160</v>
      </c>
      <c r="DLM25" s="1506" t="s">
        <v>2157</v>
      </c>
      <c r="DLN25" s="1506" t="s">
        <v>1497</v>
      </c>
      <c r="DLO25" s="1509">
        <v>41901</v>
      </c>
      <c r="DLP25" s="1507">
        <v>15000</v>
      </c>
      <c r="DLQ25"/>
      <c r="DLR25" s="1506" t="s">
        <v>2158</v>
      </c>
      <c r="DLS25" s="1506" t="s">
        <v>2159</v>
      </c>
      <c r="DLT25" s="1506" t="s">
        <v>2160</v>
      </c>
      <c r="DLU25" s="1506" t="s">
        <v>2157</v>
      </c>
      <c r="DLV25" s="1506" t="s">
        <v>1497</v>
      </c>
      <c r="DLW25" s="1509">
        <v>41901</v>
      </c>
      <c r="DLX25" s="1507">
        <v>15000</v>
      </c>
      <c r="DLY25"/>
      <c r="DLZ25" s="1506" t="s">
        <v>2158</v>
      </c>
      <c r="DMA25" s="1506" t="s">
        <v>2159</v>
      </c>
      <c r="DMB25" s="1506" t="s">
        <v>2160</v>
      </c>
      <c r="DMC25" s="1506" t="s">
        <v>2157</v>
      </c>
      <c r="DMD25" s="1506" t="s">
        <v>1497</v>
      </c>
      <c r="DME25" s="1509">
        <v>41901</v>
      </c>
      <c r="DMF25" s="1507">
        <v>15000</v>
      </c>
      <c r="DMG25"/>
      <c r="DMH25" s="1506" t="s">
        <v>2158</v>
      </c>
      <c r="DMI25" s="1506" t="s">
        <v>2159</v>
      </c>
      <c r="DMJ25" s="1506" t="s">
        <v>2160</v>
      </c>
      <c r="DMK25" s="1506" t="s">
        <v>2157</v>
      </c>
      <c r="DML25" s="1506" t="s">
        <v>1497</v>
      </c>
      <c r="DMM25" s="1509">
        <v>41901</v>
      </c>
      <c r="DMN25" s="1507">
        <v>15000</v>
      </c>
      <c r="DMO25"/>
      <c r="DMP25" s="1506" t="s">
        <v>2158</v>
      </c>
      <c r="DMQ25" s="1506" t="s">
        <v>2159</v>
      </c>
      <c r="DMR25" s="1506" t="s">
        <v>2160</v>
      </c>
      <c r="DMS25" s="1506" t="s">
        <v>2157</v>
      </c>
      <c r="DMT25" s="1506" t="s">
        <v>1497</v>
      </c>
      <c r="DMU25" s="1509">
        <v>41901</v>
      </c>
      <c r="DMV25" s="1507">
        <v>15000</v>
      </c>
      <c r="DMW25"/>
      <c r="DMX25" s="1506" t="s">
        <v>2158</v>
      </c>
      <c r="DMY25" s="1506" t="s">
        <v>2159</v>
      </c>
      <c r="DMZ25" s="1506" t="s">
        <v>2160</v>
      </c>
      <c r="DNA25" s="1506" t="s">
        <v>2157</v>
      </c>
      <c r="DNB25" s="1506" t="s">
        <v>1497</v>
      </c>
      <c r="DNC25" s="1509">
        <v>41901</v>
      </c>
      <c r="DND25" s="1507">
        <v>15000</v>
      </c>
      <c r="DNE25"/>
      <c r="DNF25" s="1506" t="s">
        <v>2158</v>
      </c>
      <c r="DNG25" s="1506" t="s">
        <v>2159</v>
      </c>
      <c r="DNH25" s="1506" t="s">
        <v>2160</v>
      </c>
      <c r="DNI25" s="1506" t="s">
        <v>2157</v>
      </c>
      <c r="DNJ25" s="1506" t="s">
        <v>1497</v>
      </c>
      <c r="DNK25" s="1509">
        <v>41901</v>
      </c>
      <c r="DNL25" s="1507">
        <v>15000</v>
      </c>
      <c r="DNM25"/>
      <c r="DNN25" s="1506" t="s">
        <v>2158</v>
      </c>
      <c r="DNO25" s="1506" t="s">
        <v>2159</v>
      </c>
      <c r="DNP25" s="1506" t="s">
        <v>2160</v>
      </c>
      <c r="DNQ25" s="1506" t="s">
        <v>2157</v>
      </c>
      <c r="DNR25" s="1506" t="s">
        <v>1497</v>
      </c>
      <c r="DNS25" s="1509">
        <v>41901</v>
      </c>
      <c r="DNT25" s="1507">
        <v>15000</v>
      </c>
      <c r="DNU25"/>
      <c r="DNV25" s="1506" t="s">
        <v>2158</v>
      </c>
      <c r="DNW25" s="1506" t="s">
        <v>2159</v>
      </c>
      <c r="DNX25" s="1506" t="s">
        <v>2160</v>
      </c>
      <c r="DNY25" s="1506" t="s">
        <v>2157</v>
      </c>
      <c r="DNZ25" s="1506" t="s">
        <v>1497</v>
      </c>
      <c r="DOA25" s="1509">
        <v>41901</v>
      </c>
      <c r="DOB25" s="1507">
        <v>15000</v>
      </c>
      <c r="DOC25"/>
      <c r="DOD25" s="1506" t="s">
        <v>2158</v>
      </c>
      <c r="DOE25" s="1506" t="s">
        <v>2159</v>
      </c>
      <c r="DOF25" s="1506" t="s">
        <v>2160</v>
      </c>
      <c r="DOG25" s="1506" t="s">
        <v>2157</v>
      </c>
      <c r="DOH25" s="1506" t="s">
        <v>1497</v>
      </c>
      <c r="DOI25" s="1509">
        <v>41901</v>
      </c>
      <c r="DOJ25" s="1507">
        <v>15000</v>
      </c>
      <c r="DOK25"/>
      <c r="DOL25" s="1506" t="s">
        <v>2158</v>
      </c>
      <c r="DOM25" s="1506" t="s">
        <v>2159</v>
      </c>
      <c r="DON25" s="1506" t="s">
        <v>2160</v>
      </c>
      <c r="DOO25" s="1506" t="s">
        <v>2157</v>
      </c>
      <c r="DOP25" s="1506" t="s">
        <v>1497</v>
      </c>
      <c r="DOQ25" s="1509">
        <v>41901</v>
      </c>
      <c r="DOR25" s="1507">
        <v>15000</v>
      </c>
      <c r="DOS25"/>
      <c r="DOT25" s="1506" t="s">
        <v>2158</v>
      </c>
      <c r="DOU25" s="1506" t="s">
        <v>2159</v>
      </c>
      <c r="DOV25" s="1506" t="s">
        <v>2160</v>
      </c>
      <c r="DOW25" s="1506" t="s">
        <v>2157</v>
      </c>
      <c r="DOX25" s="1506" t="s">
        <v>1497</v>
      </c>
      <c r="DOY25" s="1509">
        <v>41901</v>
      </c>
      <c r="DOZ25" s="1507">
        <v>15000</v>
      </c>
      <c r="DPA25"/>
      <c r="DPB25" s="1506" t="s">
        <v>2158</v>
      </c>
      <c r="DPC25" s="1506" t="s">
        <v>2159</v>
      </c>
      <c r="DPD25" s="1506" t="s">
        <v>2160</v>
      </c>
      <c r="DPE25" s="1506" t="s">
        <v>2157</v>
      </c>
      <c r="DPF25" s="1506" t="s">
        <v>1497</v>
      </c>
      <c r="DPG25" s="1509">
        <v>41901</v>
      </c>
      <c r="DPH25" s="1507">
        <v>15000</v>
      </c>
      <c r="DPI25"/>
      <c r="DPJ25" s="1506" t="s">
        <v>2158</v>
      </c>
      <c r="DPK25" s="1506" t="s">
        <v>2159</v>
      </c>
      <c r="DPL25" s="1506" t="s">
        <v>2160</v>
      </c>
      <c r="DPM25" s="1506" t="s">
        <v>2157</v>
      </c>
      <c r="DPN25" s="1506" t="s">
        <v>1497</v>
      </c>
      <c r="DPO25" s="1509">
        <v>41901</v>
      </c>
      <c r="DPP25" s="1507">
        <v>15000</v>
      </c>
      <c r="DPQ25"/>
      <c r="DPR25" s="1506" t="s">
        <v>2158</v>
      </c>
      <c r="DPS25" s="1506" t="s">
        <v>2159</v>
      </c>
      <c r="DPT25" s="1506" t="s">
        <v>2160</v>
      </c>
      <c r="DPU25" s="1506" t="s">
        <v>2157</v>
      </c>
      <c r="DPV25" s="1506" t="s">
        <v>1497</v>
      </c>
      <c r="DPW25" s="1509">
        <v>41901</v>
      </c>
      <c r="DPX25" s="1507">
        <v>15000</v>
      </c>
      <c r="DPY25"/>
      <c r="DPZ25" s="1506" t="s">
        <v>2158</v>
      </c>
      <c r="DQA25" s="1506" t="s">
        <v>2159</v>
      </c>
      <c r="DQB25" s="1506" t="s">
        <v>2160</v>
      </c>
      <c r="DQC25" s="1506" t="s">
        <v>2157</v>
      </c>
      <c r="DQD25" s="1506" t="s">
        <v>1497</v>
      </c>
      <c r="DQE25" s="1509">
        <v>41901</v>
      </c>
      <c r="DQF25" s="1507">
        <v>15000</v>
      </c>
      <c r="DQG25"/>
      <c r="DQH25" s="1506" t="s">
        <v>2158</v>
      </c>
      <c r="DQI25" s="1506" t="s">
        <v>2159</v>
      </c>
      <c r="DQJ25" s="1506" t="s">
        <v>2160</v>
      </c>
      <c r="DQK25" s="1506" t="s">
        <v>2157</v>
      </c>
      <c r="DQL25" s="1506" t="s">
        <v>1497</v>
      </c>
      <c r="DQM25" s="1509">
        <v>41901</v>
      </c>
      <c r="DQN25" s="1507">
        <v>15000</v>
      </c>
      <c r="DQO25"/>
      <c r="DQP25" s="1506" t="s">
        <v>2158</v>
      </c>
      <c r="DQQ25" s="1506" t="s">
        <v>2159</v>
      </c>
      <c r="DQR25" s="1506" t="s">
        <v>2160</v>
      </c>
      <c r="DQS25" s="1506" t="s">
        <v>2157</v>
      </c>
      <c r="DQT25" s="1506" t="s">
        <v>1497</v>
      </c>
      <c r="DQU25" s="1509">
        <v>41901</v>
      </c>
      <c r="DQV25" s="1507">
        <v>15000</v>
      </c>
      <c r="DQW25"/>
      <c r="DQX25" s="1506" t="s">
        <v>2158</v>
      </c>
      <c r="DQY25" s="1506" t="s">
        <v>2159</v>
      </c>
      <c r="DQZ25" s="1506" t="s">
        <v>2160</v>
      </c>
      <c r="DRA25" s="1506" t="s">
        <v>2157</v>
      </c>
      <c r="DRB25" s="1506" t="s">
        <v>1497</v>
      </c>
      <c r="DRC25" s="1509">
        <v>41901</v>
      </c>
      <c r="DRD25" s="1507">
        <v>15000</v>
      </c>
      <c r="DRE25"/>
      <c r="DRF25" s="1506" t="s">
        <v>2158</v>
      </c>
      <c r="DRG25" s="1506" t="s">
        <v>2159</v>
      </c>
      <c r="DRH25" s="1506" t="s">
        <v>2160</v>
      </c>
      <c r="DRI25" s="1506" t="s">
        <v>2157</v>
      </c>
      <c r="DRJ25" s="1506" t="s">
        <v>1497</v>
      </c>
      <c r="DRK25" s="1509">
        <v>41901</v>
      </c>
      <c r="DRL25" s="1507">
        <v>15000</v>
      </c>
      <c r="DRM25"/>
      <c r="DRN25" s="1506" t="s">
        <v>2158</v>
      </c>
      <c r="DRO25" s="1506" t="s">
        <v>2159</v>
      </c>
      <c r="DRP25" s="1506" t="s">
        <v>2160</v>
      </c>
      <c r="DRQ25" s="1506" t="s">
        <v>2157</v>
      </c>
      <c r="DRR25" s="1506" t="s">
        <v>1497</v>
      </c>
      <c r="DRS25" s="1509">
        <v>41901</v>
      </c>
      <c r="DRT25" s="1507">
        <v>15000</v>
      </c>
      <c r="DRU25"/>
      <c r="DRV25" s="1506" t="s">
        <v>2158</v>
      </c>
      <c r="DRW25" s="1506" t="s">
        <v>2159</v>
      </c>
      <c r="DRX25" s="1506" t="s">
        <v>2160</v>
      </c>
      <c r="DRY25" s="1506" t="s">
        <v>2157</v>
      </c>
      <c r="DRZ25" s="1506" t="s">
        <v>1497</v>
      </c>
      <c r="DSA25" s="1509">
        <v>41901</v>
      </c>
      <c r="DSB25" s="1507">
        <v>15000</v>
      </c>
      <c r="DSC25"/>
      <c r="DSD25" s="1506" t="s">
        <v>2158</v>
      </c>
      <c r="DSE25" s="1506" t="s">
        <v>2159</v>
      </c>
      <c r="DSF25" s="1506" t="s">
        <v>2160</v>
      </c>
      <c r="DSG25" s="1506" t="s">
        <v>2157</v>
      </c>
      <c r="DSH25" s="1506" t="s">
        <v>1497</v>
      </c>
      <c r="DSI25" s="1509">
        <v>41901</v>
      </c>
      <c r="DSJ25" s="1507">
        <v>15000</v>
      </c>
      <c r="DSK25"/>
      <c r="DSL25" s="1506" t="s">
        <v>2158</v>
      </c>
      <c r="DSM25" s="1506" t="s">
        <v>2159</v>
      </c>
      <c r="DSN25" s="1506" t="s">
        <v>2160</v>
      </c>
      <c r="DSO25" s="1506" t="s">
        <v>2157</v>
      </c>
      <c r="DSP25" s="1506" t="s">
        <v>1497</v>
      </c>
      <c r="DSQ25" s="1509">
        <v>41901</v>
      </c>
      <c r="DSR25" s="1507">
        <v>15000</v>
      </c>
      <c r="DSS25"/>
      <c r="DST25" s="1506" t="s">
        <v>2158</v>
      </c>
      <c r="DSU25" s="1506" t="s">
        <v>2159</v>
      </c>
      <c r="DSV25" s="1506" t="s">
        <v>2160</v>
      </c>
      <c r="DSW25" s="1506" t="s">
        <v>2157</v>
      </c>
      <c r="DSX25" s="1506" t="s">
        <v>1497</v>
      </c>
      <c r="DSY25" s="1509">
        <v>41901</v>
      </c>
      <c r="DSZ25" s="1507">
        <v>15000</v>
      </c>
      <c r="DTA25"/>
      <c r="DTB25" s="1506" t="s">
        <v>2158</v>
      </c>
      <c r="DTC25" s="1506" t="s">
        <v>2159</v>
      </c>
      <c r="DTD25" s="1506" t="s">
        <v>2160</v>
      </c>
      <c r="DTE25" s="1506" t="s">
        <v>2157</v>
      </c>
      <c r="DTF25" s="1506" t="s">
        <v>1497</v>
      </c>
      <c r="DTG25" s="1509">
        <v>41901</v>
      </c>
      <c r="DTH25" s="1507">
        <v>15000</v>
      </c>
      <c r="DTI25"/>
      <c r="DTJ25" s="1506" t="s">
        <v>2158</v>
      </c>
      <c r="DTK25" s="1506" t="s">
        <v>2159</v>
      </c>
      <c r="DTL25" s="1506" t="s">
        <v>2160</v>
      </c>
      <c r="DTM25" s="1506" t="s">
        <v>2157</v>
      </c>
      <c r="DTN25" s="1506" t="s">
        <v>1497</v>
      </c>
      <c r="DTO25" s="1509">
        <v>41901</v>
      </c>
      <c r="DTP25" s="1507">
        <v>15000</v>
      </c>
      <c r="DTQ25"/>
      <c r="DTR25" s="1506" t="s">
        <v>2158</v>
      </c>
      <c r="DTS25" s="1506" t="s">
        <v>2159</v>
      </c>
      <c r="DTT25" s="1506" t="s">
        <v>2160</v>
      </c>
      <c r="DTU25" s="1506" t="s">
        <v>2157</v>
      </c>
      <c r="DTV25" s="1506" t="s">
        <v>1497</v>
      </c>
      <c r="DTW25" s="1509">
        <v>41901</v>
      </c>
      <c r="DTX25" s="1507">
        <v>15000</v>
      </c>
      <c r="DTY25"/>
      <c r="DTZ25" s="1506" t="s">
        <v>2158</v>
      </c>
      <c r="DUA25" s="1506" t="s">
        <v>2159</v>
      </c>
      <c r="DUB25" s="1506" t="s">
        <v>2160</v>
      </c>
      <c r="DUC25" s="1506" t="s">
        <v>2157</v>
      </c>
      <c r="DUD25" s="1506" t="s">
        <v>1497</v>
      </c>
      <c r="DUE25" s="1509">
        <v>41901</v>
      </c>
      <c r="DUF25" s="1507">
        <v>15000</v>
      </c>
      <c r="DUG25"/>
      <c r="DUH25" s="1506" t="s">
        <v>2158</v>
      </c>
      <c r="DUI25" s="1506" t="s">
        <v>2159</v>
      </c>
      <c r="DUJ25" s="1506" t="s">
        <v>2160</v>
      </c>
      <c r="DUK25" s="1506" t="s">
        <v>2157</v>
      </c>
      <c r="DUL25" s="1506" t="s">
        <v>1497</v>
      </c>
      <c r="DUM25" s="1509">
        <v>41901</v>
      </c>
      <c r="DUN25" s="1507">
        <v>15000</v>
      </c>
      <c r="DUO25"/>
      <c r="DUP25" s="1506" t="s">
        <v>2158</v>
      </c>
      <c r="DUQ25" s="1506" t="s">
        <v>2159</v>
      </c>
      <c r="DUR25" s="1506" t="s">
        <v>2160</v>
      </c>
      <c r="DUS25" s="1506" t="s">
        <v>2157</v>
      </c>
      <c r="DUT25" s="1506" t="s">
        <v>1497</v>
      </c>
      <c r="DUU25" s="1509">
        <v>41901</v>
      </c>
      <c r="DUV25" s="1507">
        <v>15000</v>
      </c>
      <c r="DUW25"/>
      <c r="DUX25" s="1506" t="s">
        <v>2158</v>
      </c>
      <c r="DUY25" s="1506" t="s">
        <v>2159</v>
      </c>
      <c r="DUZ25" s="1506" t="s">
        <v>2160</v>
      </c>
      <c r="DVA25" s="1506" t="s">
        <v>2157</v>
      </c>
      <c r="DVB25" s="1506" t="s">
        <v>1497</v>
      </c>
      <c r="DVC25" s="1509">
        <v>41901</v>
      </c>
      <c r="DVD25" s="1507">
        <v>15000</v>
      </c>
      <c r="DVE25"/>
      <c r="DVF25" s="1506" t="s">
        <v>2158</v>
      </c>
      <c r="DVG25" s="1506" t="s">
        <v>2159</v>
      </c>
      <c r="DVH25" s="1506" t="s">
        <v>2160</v>
      </c>
      <c r="DVI25" s="1506" t="s">
        <v>2157</v>
      </c>
      <c r="DVJ25" s="1506" t="s">
        <v>1497</v>
      </c>
      <c r="DVK25" s="1509">
        <v>41901</v>
      </c>
      <c r="DVL25" s="1507">
        <v>15000</v>
      </c>
      <c r="DVM25"/>
      <c r="DVN25" s="1506" t="s">
        <v>2158</v>
      </c>
      <c r="DVO25" s="1506" t="s">
        <v>2159</v>
      </c>
      <c r="DVP25" s="1506" t="s">
        <v>2160</v>
      </c>
      <c r="DVQ25" s="1506" t="s">
        <v>2157</v>
      </c>
      <c r="DVR25" s="1506" t="s">
        <v>1497</v>
      </c>
      <c r="DVS25" s="1509">
        <v>41901</v>
      </c>
      <c r="DVT25" s="1507">
        <v>15000</v>
      </c>
      <c r="DVU25"/>
      <c r="DVV25" s="1506" t="s">
        <v>2158</v>
      </c>
      <c r="DVW25" s="1506" t="s">
        <v>2159</v>
      </c>
      <c r="DVX25" s="1506" t="s">
        <v>2160</v>
      </c>
      <c r="DVY25" s="1506" t="s">
        <v>2157</v>
      </c>
      <c r="DVZ25" s="1506" t="s">
        <v>1497</v>
      </c>
      <c r="DWA25" s="1509">
        <v>41901</v>
      </c>
      <c r="DWB25" s="1507">
        <v>15000</v>
      </c>
      <c r="DWC25"/>
      <c r="DWD25" s="1506" t="s">
        <v>2158</v>
      </c>
      <c r="DWE25" s="1506" t="s">
        <v>2159</v>
      </c>
      <c r="DWF25" s="1506" t="s">
        <v>2160</v>
      </c>
      <c r="DWG25" s="1506" t="s">
        <v>2157</v>
      </c>
      <c r="DWH25" s="1506" t="s">
        <v>1497</v>
      </c>
      <c r="DWI25" s="1509">
        <v>41901</v>
      </c>
      <c r="DWJ25" s="1507">
        <v>15000</v>
      </c>
      <c r="DWK25"/>
      <c r="DWL25" s="1506" t="s">
        <v>2158</v>
      </c>
      <c r="DWM25" s="1506" t="s">
        <v>2159</v>
      </c>
      <c r="DWN25" s="1506" t="s">
        <v>2160</v>
      </c>
      <c r="DWO25" s="1506" t="s">
        <v>2157</v>
      </c>
      <c r="DWP25" s="1506" t="s">
        <v>1497</v>
      </c>
      <c r="DWQ25" s="1509">
        <v>41901</v>
      </c>
      <c r="DWR25" s="1507">
        <v>15000</v>
      </c>
      <c r="DWS25"/>
      <c r="DWT25" s="1506" t="s">
        <v>2158</v>
      </c>
      <c r="DWU25" s="1506" t="s">
        <v>2159</v>
      </c>
      <c r="DWV25" s="1506" t="s">
        <v>2160</v>
      </c>
      <c r="DWW25" s="1506" t="s">
        <v>2157</v>
      </c>
      <c r="DWX25" s="1506" t="s">
        <v>1497</v>
      </c>
      <c r="DWY25" s="1509">
        <v>41901</v>
      </c>
      <c r="DWZ25" s="1507">
        <v>15000</v>
      </c>
      <c r="DXA25"/>
      <c r="DXB25" s="1506" t="s">
        <v>2158</v>
      </c>
      <c r="DXC25" s="1506" t="s">
        <v>2159</v>
      </c>
      <c r="DXD25" s="1506" t="s">
        <v>2160</v>
      </c>
      <c r="DXE25" s="1506" t="s">
        <v>2157</v>
      </c>
      <c r="DXF25" s="1506" t="s">
        <v>1497</v>
      </c>
      <c r="DXG25" s="1509">
        <v>41901</v>
      </c>
      <c r="DXH25" s="1507">
        <v>15000</v>
      </c>
      <c r="DXI25"/>
      <c r="DXJ25" s="1506" t="s">
        <v>2158</v>
      </c>
      <c r="DXK25" s="1506" t="s">
        <v>2159</v>
      </c>
      <c r="DXL25" s="1506" t="s">
        <v>2160</v>
      </c>
      <c r="DXM25" s="1506" t="s">
        <v>2157</v>
      </c>
      <c r="DXN25" s="1506" t="s">
        <v>1497</v>
      </c>
      <c r="DXO25" s="1509">
        <v>41901</v>
      </c>
      <c r="DXP25" s="1507">
        <v>15000</v>
      </c>
      <c r="DXQ25"/>
      <c r="DXR25" s="1506" t="s">
        <v>2158</v>
      </c>
      <c r="DXS25" s="1506" t="s">
        <v>2159</v>
      </c>
      <c r="DXT25" s="1506" t="s">
        <v>2160</v>
      </c>
      <c r="DXU25" s="1506" t="s">
        <v>2157</v>
      </c>
      <c r="DXV25" s="1506" t="s">
        <v>1497</v>
      </c>
      <c r="DXW25" s="1509">
        <v>41901</v>
      </c>
      <c r="DXX25" s="1507">
        <v>15000</v>
      </c>
      <c r="DXY25"/>
      <c r="DXZ25" s="1506" t="s">
        <v>2158</v>
      </c>
      <c r="DYA25" s="1506" t="s">
        <v>2159</v>
      </c>
      <c r="DYB25" s="1506" t="s">
        <v>2160</v>
      </c>
      <c r="DYC25" s="1506" t="s">
        <v>2157</v>
      </c>
      <c r="DYD25" s="1506" t="s">
        <v>1497</v>
      </c>
      <c r="DYE25" s="1509">
        <v>41901</v>
      </c>
      <c r="DYF25" s="1507">
        <v>15000</v>
      </c>
      <c r="DYG25"/>
      <c r="DYH25" s="1506" t="s">
        <v>2158</v>
      </c>
      <c r="DYI25" s="1506" t="s">
        <v>2159</v>
      </c>
      <c r="DYJ25" s="1506" t="s">
        <v>2160</v>
      </c>
      <c r="DYK25" s="1506" t="s">
        <v>2157</v>
      </c>
      <c r="DYL25" s="1506" t="s">
        <v>1497</v>
      </c>
      <c r="DYM25" s="1509">
        <v>41901</v>
      </c>
      <c r="DYN25" s="1507">
        <v>15000</v>
      </c>
      <c r="DYO25"/>
      <c r="DYP25" s="1506" t="s">
        <v>2158</v>
      </c>
      <c r="DYQ25" s="1506" t="s">
        <v>2159</v>
      </c>
      <c r="DYR25" s="1506" t="s">
        <v>2160</v>
      </c>
      <c r="DYS25" s="1506" t="s">
        <v>2157</v>
      </c>
      <c r="DYT25" s="1506" t="s">
        <v>1497</v>
      </c>
      <c r="DYU25" s="1509">
        <v>41901</v>
      </c>
      <c r="DYV25" s="1507">
        <v>15000</v>
      </c>
      <c r="DYW25"/>
      <c r="DYX25" s="1506" t="s">
        <v>2158</v>
      </c>
      <c r="DYY25" s="1506" t="s">
        <v>2159</v>
      </c>
      <c r="DYZ25" s="1506" t="s">
        <v>2160</v>
      </c>
      <c r="DZA25" s="1506" t="s">
        <v>2157</v>
      </c>
      <c r="DZB25" s="1506" t="s">
        <v>1497</v>
      </c>
      <c r="DZC25" s="1509">
        <v>41901</v>
      </c>
      <c r="DZD25" s="1507">
        <v>15000</v>
      </c>
      <c r="DZE25"/>
      <c r="DZF25" s="1506" t="s">
        <v>2158</v>
      </c>
      <c r="DZG25" s="1506" t="s">
        <v>2159</v>
      </c>
      <c r="DZH25" s="1506" t="s">
        <v>2160</v>
      </c>
      <c r="DZI25" s="1506" t="s">
        <v>2157</v>
      </c>
      <c r="DZJ25" s="1506" t="s">
        <v>1497</v>
      </c>
      <c r="DZK25" s="1509">
        <v>41901</v>
      </c>
      <c r="DZL25" s="1507">
        <v>15000</v>
      </c>
      <c r="DZM25"/>
      <c r="DZN25" s="1506" t="s">
        <v>2158</v>
      </c>
      <c r="DZO25" s="1506" t="s">
        <v>2159</v>
      </c>
      <c r="DZP25" s="1506" t="s">
        <v>2160</v>
      </c>
      <c r="DZQ25" s="1506" t="s">
        <v>2157</v>
      </c>
      <c r="DZR25" s="1506" t="s">
        <v>1497</v>
      </c>
      <c r="DZS25" s="1509">
        <v>41901</v>
      </c>
      <c r="DZT25" s="1507">
        <v>15000</v>
      </c>
      <c r="DZU25"/>
      <c r="DZV25" s="1506" t="s">
        <v>2158</v>
      </c>
      <c r="DZW25" s="1506" t="s">
        <v>2159</v>
      </c>
      <c r="DZX25" s="1506" t="s">
        <v>2160</v>
      </c>
      <c r="DZY25" s="1506" t="s">
        <v>2157</v>
      </c>
      <c r="DZZ25" s="1506" t="s">
        <v>1497</v>
      </c>
      <c r="EAA25" s="1509">
        <v>41901</v>
      </c>
      <c r="EAB25" s="1507">
        <v>15000</v>
      </c>
      <c r="EAC25"/>
      <c r="EAD25" s="1506" t="s">
        <v>2158</v>
      </c>
      <c r="EAE25" s="1506" t="s">
        <v>2159</v>
      </c>
      <c r="EAF25" s="1506" t="s">
        <v>2160</v>
      </c>
      <c r="EAG25" s="1506" t="s">
        <v>2157</v>
      </c>
      <c r="EAH25" s="1506" t="s">
        <v>1497</v>
      </c>
      <c r="EAI25" s="1509">
        <v>41901</v>
      </c>
      <c r="EAJ25" s="1507">
        <v>15000</v>
      </c>
      <c r="EAK25"/>
      <c r="EAL25" s="1506" t="s">
        <v>2158</v>
      </c>
      <c r="EAM25" s="1506" t="s">
        <v>2159</v>
      </c>
      <c r="EAN25" s="1506" t="s">
        <v>2160</v>
      </c>
      <c r="EAO25" s="1506" t="s">
        <v>2157</v>
      </c>
      <c r="EAP25" s="1506" t="s">
        <v>1497</v>
      </c>
      <c r="EAQ25" s="1509">
        <v>41901</v>
      </c>
      <c r="EAR25" s="1507">
        <v>15000</v>
      </c>
      <c r="EAS25"/>
      <c r="EAT25" s="1506" t="s">
        <v>2158</v>
      </c>
      <c r="EAU25" s="1506" t="s">
        <v>2159</v>
      </c>
      <c r="EAV25" s="1506" t="s">
        <v>2160</v>
      </c>
      <c r="EAW25" s="1506" t="s">
        <v>2157</v>
      </c>
      <c r="EAX25" s="1506" t="s">
        <v>1497</v>
      </c>
      <c r="EAY25" s="1509">
        <v>41901</v>
      </c>
      <c r="EAZ25" s="1507">
        <v>15000</v>
      </c>
      <c r="EBA25"/>
      <c r="EBB25" s="1506" t="s">
        <v>2158</v>
      </c>
      <c r="EBC25" s="1506" t="s">
        <v>2159</v>
      </c>
      <c r="EBD25" s="1506" t="s">
        <v>2160</v>
      </c>
      <c r="EBE25" s="1506" t="s">
        <v>2157</v>
      </c>
      <c r="EBF25" s="1506" t="s">
        <v>1497</v>
      </c>
      <c r="EBG25" s="1509">
        <v>41901</v>
      </c>
      <c r="EBH25" s="1507">
        <v>15000</v>
      </c>
      <c r="EBI25"/>
      <c r="EBJ25" s="1506" t="s">
        <v>2158</v>
      </c>
      <c r="EBK25" s="1506" t="s">
        <v>2159</v>
      </c>
      <c r="EBL25" s="1506" t="s">
        <v>2160</v>
      </c>
      <c r="EBM25" s="1506" t="s">
        <v>2157</v>
      </c>
      <c r="EBN25" s="1506" t="s">
        <v>1497</v>
      </c>
      <c r="EBO25" s="1509">
        <v>41901</v>
      </c>
      <c r="EBP25" s="1507">
        <v>15000</v>
      </c>
      <c r="EBQ25"/>
      <c r="EBR25" s="1506" t="s">
        <v>2158</v>
      </c>
      <c r="EBS25" s="1506" t="s">
        <v>2159</v>
      </c>
      <c r="EBT25" s="1506" t="s">
        <v>2160</v>
      </c>
      <c r="EBU25" s="1506" t="s">
        <v>2157</v>
      </c>
      <c r="EBV25" s="1506" t="s">
        <v>1497</v>
      </c>
      <c r="EBW25" s="1509">
        <v>41901</v>
      </c>
      <c r="EBX25" s="1507">
        <v>15000</v>
      </c>
      <c r="EBY25"/>
      <c r="EBZ25" s="1506" t="s">
        <v>2158</v>
      </c>
      <c r="ECA25" s="1506" t="s">
        <v>2159</v>
      </c>
      <c r="ECB25" s="1506" t="s">
        <v>2160</v>
      </c>
      <c r="ECC25" s="1506" t="s">
        <v>2157</v>
      </c>
      <c r="ECD25" s="1506" t="s">
        <v>1497</v>
      </c>
      <c r="ECE25" s="1509">
        <v>41901</v>
      </c>
      <c r="ECF25" s="1507">
        <v>15000</v>
      </c>
      <c r="ECG25"/>
      <c r="ECH25" s="1506" t="s">
        <v>2158</v>
      </c>
      <c r="ECI25" s="1506" t="s">
        <v>2159</v>
      </c>
      <c r="ECJ25" s="1506" t="s">
        <v>2160</v>
      </c>
      <c r="ECK25" s="1506" t="s">
        <v>2157</v>
      </c>
      <c r="ECL25" s="1506" t="s">
        <v>1497</v>
      </c>
      <c r="ECM25" s="1509">
        <v>41901</v>
      </c>
      <c r="ECN25" s="1507">
        <v>15000</v>
      </c>
      <c r="ECO25"/>
      <c r="ECP25" s="1506" t="s">
        <v>2158</v>
      </c>
      <c r="ECQ25" s="1506" t="s">
        <v>2159</v>
      </c>
      <c r="ECR25" s="1506" t="s">
        <v>2160</v>
      </c>
      <c r="ECS25" s="1506" t="s">
        <v>2157</v>
      </c>
      <c r="ECT25" s="1506" t="s">
        <v>1497</v>
      </c>
      <c r="ECU25" s="1509">
        <v>41901</v>
      </c>
      <c r="ECV25" s="1507">
        <v>15000</v>
      </c>
      <c r="ECW25"/>
      <c r="ECX25" s="1506" t="s">
        <v>2158</v>
      </c>
      <c r="ECY25" s="1506" t="s">
        <v>2159</v>
      </c>
      <c r="ECZ25" s="1506" t="s">
        <v>2160</v>
      </c>
      <c r="EDA25" s="1506" t="s">
        <v>2157</v>
      </c>
      <c r="EDB25" s="1506" t="s">
        <v>1497</v>
      </c>
      <c r="EDC25" s="1509">
        <v>41901</v>
      </c>
      <c r="EDD25" s="1507">
        <v>15000</v>
      </c>
      <c r="EDE25"/>
      <c r="EDF25" s="1506" t="s">
        <v>2158</v>
      </c>
      <c r="EDG25" s="1506" t="s">
        <v>2159</v>
      </c>
      <c r="EDH25" s="1506" t="s">
        <v>2160</v>
      </c>
      <c r="EDI25" s="1506" t="s">
        <v>2157</v>
      </c>
      <c r="EDJ25" s="1506" t="s">
        <v>1497</v>
      </c>
      <c r="EDK25" s="1509">
        <v>41901</v>
      </c>
      <c r="EDL25" s="1507">
        <v>15000</v>
      </c>
      <c r="EDM25"/>
      <c r="EDN25" s="1506" t="s">
        <v>2158</v>
      </c>
      <c r="EDO25" s="1506" t="s">
        <v>2159</v>
      </c>
      <c r="EDP25" s="1506" t="s">
        <v>2160</v>
      </c>
      <c r="EDQ25" s="1506" t="s">
        <v>2157</v>
      </c>
      <c r="EDR25" s="1506" t="s">
        <v>1497</v>
      </c>
      <c r="EDS25" s="1509">
        <v>41901</v>
      </c>
      <c r="EDT25" s="1507">
        <v>15000</v>
      </c>
      <c r="EDU25"/>
      <c r="EDV25" s="1506" t="s">
        <v>2158</v>
      </c>
      <c r="EDW25" s="1506" t="s">
        <v>2159</v>
      </c>
      <c r="EDX25" s="1506" t="s">
        <v>2160</v>
      </c>
      <c r="EDY25" s="1506" t="s">
        <v>2157</v>
      </c>
      <c r="EDZ25" s="1506" t="s">
        <v>1497</v>
      </c>
      <c r="EEA25" s="1509">
        <v>41901</v>
      </c>
      <c r="EEB25" s="1507">
        <v>15000</v>
      </c>
      <c r="EEC25"/>
      <c r="EED25" s="1506" t="s">
        <v>2158</v>
      </c>
      <c r="EEE25" s="1506" t="s">
        <v>2159</v>
      </c>
      <c r="EEF25" s="1506" t="s">
        <v>2160</v>
      </c>
      <c r="EEG25" s="1506" t="s">
        <v>2157</v>
      </c>
      <c r="EEH25" s="1506" t="s">
        <v>1497</v>
      </c>
      <c r="EEI25" s="1509">
        <v>41901</v>
      </c>
      <c r="EEJ25" s="1507">
        <v>15000</v>
      </c>
      <c r="EEK25"/>
      <c r="EEL25" s="1506" t="s">
        <v>2158</v>
      </c>
      <c r="EEM25" s="1506" t="s">
        <v>2159</v>
      </c>
      <c r="EEN25" s="1506" t="s">
        <v>2160</v>
      </c>
      <c r="EEO25" s="1506" t="s">
        <v>2157</v>
      </c>
      <c r="EEP25" s="1506" t="s">
        <v>1497</v>
      </c>
      <c r="EEQ25" s="1509">
        <v>41901</v>
      </c>
      <c r="EER25" s="1507">
        <v>15000</v>
      </c>
      <c r="EES25"/>
      <c r="EET25" s="1506" t="s">
        <v>2158</v>
      </c>
      <c r="EEU25" s="1506" t="s">
        <v>2159</v>
      </c>
      <c r="EEV25" s="1506" t="s">
        <v>2160</v>
      </c>
      <c r="EEW25" s="1506" t="s">
        <v>2157</v>
      </c>
      <c r="EEX25" s="1506" t="s">
        <v>1497</v>
      </c>
      <c r="EEY25" s="1509">
        <v>41901</v>
      </c>
      <c r="EEZ25" s="1507">
        <v>15000</v>
      </c>
      <c r="EFA25"/>
      <c r="EFB25" s="1506" t="s">
        <v>2158</v>
      </c>
      <c r="EFC25" s="1506" t="s">
        <v>2159</v>
      </c>
      <c r="EFD25" s="1506" t="s">
        <v>2160</v>
      </c>
      <c r="EFE25" s="1506" t="s">
        <v>2157</v>
      </c>
      <c r="EFF25" s="1506" t="s">
        <v>1497</v>
      </c>
      <c r="EFG25" s="1509">
        <v>41901</v>
      </c>
      <c r="EFH25" s="1507">
        <v>15000</v>
      </c>
      <c r="EFI25"/>
      <c r="EFJ25" s="1506" t="s">
        <v>2158</v>
      </c>
      <c r="EFK25" s="1506" t="s">
        <v>2159</v>
      </c>
      <c r="EFL25" s="1506" t="s">
        <v>2160</v>
      </c>
      <c r="EFM25" s="1506" t="s">
        <v>2157</v>
      </c>
      <c r="EFN25" s="1506" t="s">
        <v>1497</v>
      </c>
      <c r="EFO25" s="1509">
        <v>41901</v>
      </c>
      <c r="EFP25" s="1507">
        <v>15000</v>
      </c>
      <c r="EFQ25"/>
      <c r="EFR25" s="1506" t="s">
        <v>2158</v>
      </c>
      <c r="EFS25" s="1506" t="s">
        <v>2159</v>
      </c>
      <c r="EFT25" s="1506" t="s">
        <v>2160</v>
      </c>
      <c r="EFU25" s="1506" t="s">
        <v>2157</v>
      </c>
      <c r="EFV25" s="1506" t="s">
        <v>1497</v>
      </c>
      <c r="EFW25" s="1509">
        <v>41901</v>
      </c>
      <c r="EFX25" s="1507">
        <v>15000</v>
      </c>
      <c r="EFY25"/>
      <c r="EFZ25" s="1506" t="s">
        <v>2158</v>
      </c>
      <c r="EGA25" s="1506" t="s">
        <v>2159</v>
      </c>
      <c r="EGB25" s="1506" t="s">
        <v>2160</v>
      </c>
      <c r="EGC25" s="1506" t="s">
        <v>2157</v>
      </c>
      <c r="EGD25" s="1506" t="s">
        <v>1497</v>
      </c>
      <c r="EGE25" s="1509">
        <v>41901</v>
      </c>
      <c r="EGF25" s="1507">
        <v>15000</v>
      </c>
      <c r="EGG25"/>
      <c r="EGH25" s="1506" t="s">
        <v>2158</v>
      </c>
      <c r="EGI25" s="1506" t="s">
        <v>2159</v>
      </c>
      <c r="EGJ25" s="1506" t="s">
        <v>2160</v>
      </c>
      <c r="EGK25" s="1506" t="s">
        <v>2157</v>
      </c>
      <c r="EGL25" s="1506" t="s">
        <v>1497</v>
      </c>
      <c r="EGM25" s="1509">
        <v>41901</v>
      </c>
      <c r="EGN25" s="1507">
        <v>15000</v>
      </c>
      <c r="EGO25"/>
      <c r="EGP25" s="1506" t="s">
        <v>2158</v>
      </c>
      <c r="EGQ25" s="1506" t="s">
        <v>2159</v>
      </c>
      <c r="EGR25" s="1506" t="s">
        <v>2160</v>
      </c>
      <c r="EGS25" s="1506" t="s">
        <v>2157</v>
      </c>
      <c r="EGT25" s="1506" t="s">
        <v>1497</v>
      </c>
      <c r="EGU25" s="1509">
        <v>41901</v>
      </c>
      <c r="EGV25" s="1507">
        <v>15000</v>
      </c>
      <c r="EGW25"/>
      <c r="EGX25" s="1506" t="s">
        <v>2158</v>
      </c>
      <c r="EGY25" s="1506" t="s">
        <v>2159</v>
      </c>
      <c r="EGZ25" s="1506" t="s">
        <v>2160</v>
      </c>
      <c r="EHA25" s="1506" t="s">
        <v>2157</v>
      </c>
      <c r="EHB25" s="1506" t="s">
        <v>1497</v>
      </c>
      <c r="EHC25" s="1509">
        <v>41901</v>
      </c>
      <c r="EHD25" s="1507">
        <v>15000</v>
      </c>
      <c r="EHE25"/>
      <c r="EHF25" s="1506" t="s">
        <v>2158</v>
      </c>
      <c r="EHG25" s="1506" t="s">
        <v>2159</v>
      </c>
      <c r="EHH25" s="1506" t="s">
        <v>2160</v>
      </c>
      <c r="EHI25" s="1506" t="s">
        <v>2157</v>
      </c>
      <c r="EHJ25" s="1506" t="s">
        <v>1497</v>
      </c>
      <c r="EHK25" s="1509">
        <v>41901</v>
      </c>
      <c r="EHL25" s="1507">
        <v>15000</v>
      </c>
      <c r="EHM25"/>
      <c r="EHN25" s="1506" t="s">
        <v>2158</v>
      </c>
      <c r="EHO25" s="1506" t="s">
        <v>2159</v>
      </c>
      <c r="EHP25" s="1506" t="s">
        <v>2160</v>
      </c>
      <c r="EHQ25" s="1506" t="s">
        <v>2157</v>
      </c>
      <c r="EHR25" s="1506" t="s">
        <v>1497</v>
      </c>
      <c r="EHS25" s="1509">
        <v>41901</v>
      </c>
      <c r="EHT25" s="1507">
        <v>15000</v>
      </c>
      <c r="EHU25"/>
      <c r="EHV25" s="1506" t="s">
        <v>2158</v>
      </c>
      <c r="EHW25" s="1506" t="s">
        <v>2159</v>
      </c>
      <c r="EHX25" s="1506" t="s">
        <v>2160</v>
      </c>
      <c r="EHY25" s="1506" t="s">
        <v>2157</v>
      </c>
      <c r="EHZ25" s="1506" t="s">
        <v>1497</v>
      </c>
      <c r="EIA25" s="1509">
        <v>41901</v>
      </c>
      <c r="EIB25" s="1507">
        <v>15000</v>
      </c>
      <c r="EIC25"/>
      <c r="EID25" s="1506" t="s">
        <v>2158</v>
      </c>
      <c r="EIE25" s="1506" t="s">
        <v>2159</v>
      </c>
      <c r="EIF25" s="1506" t="s">
        <v>2160</v>
      </c>
      <c r="EIG25" s="1506" t="s">
        <v>2157</v>
      </c>
      <c r="EIH25" s="1506" t="s">
        <v>1497</v>
      </c>
      <c r="EII25" s="1509">
        <v>41901</v>
      </c>
      <c r="EIJ25" s="1507">
        <v>15000</v>
      </c>
      <c r="EIK25"/>
      <c r="EIL25" s="1506" t="s">
        <v>2158</v>
      </c>
      <c r="EIM25" s="1506" t="s">
        <v>2159</v>
      </c>
      <c r="EIN25" s="1506" t="s">
        <v>2160</v>
      </c>
      <c r="EIO25" s="1506" t="s">
        <v>2157</v>
      </c>
      <c r="EIP25" s="1506" t="s">
        <v>1497</v>
      </c>
      <c r="EIQ25" s="1509">
        <v>41901</v>
      </c>
      <c r="EIR25" s="1507">
        <v>15000</v>
      </c>
      <c r="EIS25"/>
      <c r="EIT25" s="1506" t="s">
        <v>2158</v>
      </c>
      <c r="EIU25" s="1506" t="s">
        <v>2159</v>
      </c>
      <c r="EIV25" s="1506" t="s">
        <v>2160</v>
      </c>
      <c r="EIW25" s="1506" t="s">
        <v>2157</v>
      </c>
      <c r="EIX25" s="1506" t="s">
        <v>1497</v>
      </c>
      <c r="EIY25" s="1509">
        <v>41901</v>
      </c>
      <c r="EIZ25" s="1507">
        <v>15000</v>
      </c>
      <c r="EJA25"/>
      <c r="EJB25" s="1506" t="s">
        <v>2158</v>
      </c>
      <c r="EJC25" s="1506" t="s">
        <v>2159</v>
      </c>
      <c r="EJD25" s="1506" t="s">
        <v>2160</v>
      </c>
      <c r="EJE25" s="1506" t="s">
        <v>2157</v>
      </c>
      <c r="EJF25" s="1506" t="s">
        <v>1497</v>
      </c>
      <c r="EJG25" s="1509">
        <v>41901</v>
      </c>
      <c r="EJH25" s="1507">
        <v>15000</v>
      </c>
      <c r="EJI25"/>
      <c r="EJJ25" s="1506" t="s">
        <v>2158</v>
      </c>
      <c r="EJK25" s="1506" t="s">
        <v>2159</v>
      </c>
      <c r="EJL25" s="1506" t="s">
        <v>2160</v>
      </c>
      <c r="EJM25" s="1506" t="s">
        <v>2157</v>
      </c>
      <c r="EJN25" s="1506" t="s">
        <v>1497</v>
      </c>
      <c r="EJO25" s="1509">
        <v>41901</v>
      </c>
      <c r="EJP25" s="1507">
        <v>15000</v>
      </c>
      <c r="EJQ25"/>
      <c r="EJR25" s="1506" t="s">
        <v>2158</v>
      </c>
      <c r="EJS25" s="1506" t="s">
        <v>2159</v>
      </c>
      <c r="EJT25" s="1506" t="s">
        <v>2160</v>
      </c>
      <c r="EJU25" s="1506" t="s">
        <v>2157</v>
      </c>
      <c r="EJV25" s="1506" t="s">
        <v>1497</v>
      </c>
      <c r="EJW25" s="1509">
        <v>41901</v>
      </c>
      <c r="EJX25" s="1507">
        <v>15000</v>
      </c>
      <c r="EJY25"/>
      <c r="EJZ25" s="1506" t="s">
        <v>2158</v>
      </c>
      <c r="EKA25" s="1506" t="s">
        <v>2159</v>
      </c>
      <c r="EKB25" s="1506" t="s">
        <v>2160</v>
      </c>
      <c r="EKC25" s="1506" t="s">
        <v>2157</v>
      </c>
      <c r="EKD25" s="1506" t="s">
        <v>1497</v>
      </c>
      <c r="EKE25" s="1509">
        <v>41901</v>
      </c>
      <c r="EKF25" s="1507">
        <v>15000</v>
      </c>
      <c r="EKG25"/>
      <c r="EKH25" s="1506" t="s">
        <v>2158</v>
      </c>
      <c r="EKI25" s="1506" t="s">
        <v>2159</v>
      </c>
      <c r="EKJ25" s="1506" t="s">
        <v>2160</v>
      </c>
      <c r="EKK25" s="1506" t="s">
        <v>2157</v>
      </c>
      <c r="EKL25" s="1506" t="s">
        <v>1497</v>
      </c>
      <c r="EKM25" s="1509">
        <v>41901</v>
      </c>
      <c r="EKN25" s="1507">
        <v>15000</v>
      </c>
      <c r="EKO25"/>
      <c r="EKP25" s="1506" t="s">
        <v>2158</v>
      </c>
      <c r="EKQ25" s="1506" t="s">
        <v>2159</v>
      </c>
      <c r="EKR25" s="1506" t="s">
        <v>2160</v>
      </c>
      <c r="EKS25" s="1506" t="s">
        <v>2157</v>
      </c>
      <c r="EKT25" s="1506" t="s">
        <v>1497</v>
      </c>
      <c r="EKU25" s="1509">
        <v>41901</v>
      </c>
      <c r="EKV25" s="1507">
        <v>15000</v>
      </c>
      <c r="EKW25"/>
      <c r="EKX25" s="1506" t="s">
        <v>2158</v>
      </c>
      <c r="EKY25" s="1506" t="s">
        <v>2159</v>
      </c>
      <c r="EKZ25" s="1506" t="s">
        <v>2160</v>
      </c>
      <c r="ELA25" s="1506" t="s">
        <v>2157</v>
      </c>
      <c r="ELB25" s="1506" t="s">
        <v>1497</v>
      </c>
      <c r="ELC25" s="1509">
        <v>41901</v>
      </c>
      <c r="ELD25" s="1507">
        <v>15000</v>
      </c>
      <c r="ELE25"/>
      <c r="ELF25" s="1506" t="s">
        <v>2158</v>
      </c>
      <c r="ELG25" s="1506" t="s">
        <v>2159</v>
      </c>
      <c r="ELH25" s="1506" t="s">
        <v>2160</v>
      </c>
      <c r="ELI25" s="1506" t="s">
        <v>2157</v>
      </c>
      <c r="ELJ25" s="1506" t="s">
        <v>1497</v>
      </c>
      <c r="ELK25" s="1509">
        <v>41901</v>
      </c>
      <c r="ELL25" s="1507">
        <v>15000</v>
      </c>
      <c r="ELM25"/>
      <c r="ELN25" s="1506" t="s">
        <v>2158</v>
      </c>
      <c r="ELO25" s="1506" t="s">
        <v>2159</v>
      </c>
      <c r="ELP25" s="1506" t="s">
        <v>2160</v>
      </c>
      <c r="ELQ25" s="1506" t="s">
        <v>2157</v>
      </c>
      <c r="ELR25" s="1506" t="s">
        <v>1497</v>
      </c>
      <c r="ELS25" s="1509">
        <v>41901</v>
      </c>
      <c r="ELT25" s="1507">
        <v>15000</v>
      </c>
      <c r="ELU25"/>
      <c r="ELV25" s="1506" t="s">
        <v>2158</v>
      </c>
      <c r="ELW25" s="1506" t="s">
        <v>2159</v>
      </c>
      <c r="ELX25" s="1506" t="s">
        <v>2160</v>
      </c>
      <c r="ELY25" s="1506" t="s">
        <v>2157</v>
      </c>
      <c r="ELZ25" s="1506" t="s">
        <v>1497</v>
      </c>
      <c r="EMA25" s="1509">
        <v>41901</v>
      </c>
      <c r="EMB25" s="1507">
        <v>15000</v>
      </c>
      <c r="EMC25"/>
      <c r="EMD25" s="1506" t="s">
        <v>2158</v>
      </c>
      <c r="EME25" s="1506" t="s">
        <v>2159</v>
      </c>
      <c r="EMF25" s="1506" t="s">
        <v>2160</v>
      </c>
      <c r="EMG25" s="1506" t="s">
        <v>2157</v>
      </c>
      <c r="EMH25" s="1506" t="s">
        <v>1497</v>
      </c>
      <c r="EMI25" s="1509">
        <v>41901</v>
      </c>
      <c r="EMJ25" s="1507">
        <v>15000</v>
      </c>
      <c r="EMK25"/>
      <c r="EML25" s="1506" t="s">
        <v>2158</v>
      </c>
      <c r="EMM25" s="1506" t="s">
        <v>2159</v>
      </c>
      <c r="EMN25" s="1506" t="s">
        <v>2160</v>
      </c>
      <c r="EMO25" s="1506" t="s">
        <v>2157</v>
      </c>
      <c r="EMP25" s="1506" t="s">
        <v>1497</v>
      </c>
      <c r="EMQ25" s="1509">
        <v>41901</v>
      </c>
      <c r="EMR25" s="1507">
        <v>15000</v>
      </c>
      <c r="EMS25"/>
      <c r="EMT25" s="1506" t="s">
        <v>2158</v>
      </c>
      <c r="EMU25" s="1506" t="s">
        <v>2159</v>
      </c>
      <c r="EMV25" s="1506" t="s">
        <v>2160</v>
      </c>
      <c r="EMW25" s="1506" t="s">
        <v>2157</v>
      </c>
      <c r="EMX25" s="1506" t="s">
        <v>1497</v>
      </c>
      <c r="EMY25" s="1509">
        <v>41901</v>
      </c>
      <c r="EMZ25" s="1507">
        <v>15000</v>
      </c>
      <c r="ENA25"/>
      <c r="ENB25" s="1506" t="s">
        <v>2158</v>
      </c>
      <c r="ENC25" s="1506" t="s">
        <v>2159</v>
      </c>
      <c r="END25" s="1506" t="s">
        <v>2160</v>
      </c>
      <c r="ENE25" s="1506" t="s">
        <v>2157</v>
      </c>
      <c r="ENF25" s="1506" t="s">
        <v>1497</v>
      </c>
      <c r="ENG25" s="1509">
        <v>41901</v>
      </c>
      <c r="ENH25" s="1507">
        <v>15000</v>
      </c>
      <c r="ENI25"/>
      <c r="ENJ25" s="1506" t="s">
        <v>2158</v>
      </c>
      <c r="ENK25" s="1506" t="s">
        <v>2159</v>
      </c>
      <c r="ENL25" s="1506" t="s">
        <v>2160</v>
      </c>
      <c r="ENM25" s="1506" t="s">
        <v>2157</v>
      </c>
      <c r="ENN25" s="1506" t="s">
        <v>1497</v>
      </c>
      <c r="ENO25" s="1509">
        <v>41901</v>
      </c>
      <c r="ENP25" s="1507">
        <v>15000</v>
      </c>
      <c r="ENQ25"/>
      <c r="ENR25" s="1506" t="s">
        <v>2158</v>
      </c>
      <c r="ENS25" s="1506" t="s">
        <v>2159</v>
      </c>
      <c r="ENT25" s="1506" t="s">
        <v>2160</v>
      </c>
      <c r="ENU25" s="1506" t="s">
        <v>2157</v>
      </c>
      <c r="ENV25" s="1506" t="s">
        <v>1497</v>
      </c>
      <c r="ENW25" s="1509">
        <v>41901</v>
      </c>
      <c r="ENX25" s="1507">
        <v>15000</v>
      </c>
      <c r="ENY25"/>
      <c r="ENZ25" s="1506" t="s">
        <v>2158</v>
      </c>
      <c r="EOA25" s="1506" t="s">
        <v>2159</v>
      </c>
      <c r="EOB25" s="1506" t="s">
        <v>2160</v>
      </c>
      <c r="EOC25" s="1506" t="s">
        <v>2157</v>
      </c>
      <c r="EOD25" s="1506" t="s">
        <v>1497</v>
      </c>
      <c r="EOE25" s="1509">
        <v>41901</v>
      </c>
      <c r="EOF25" s="1507">
        <v>15000</v>
      </c>
      <c r="EOG25"/>
      <c r="EOH25" s="1506" t="s">
        <v>2158</v>
      </c>
      <c r="EOI25" s="1506" t="s">
        <v>2159</v>
      </c>
      <c r="EOJ25" s="1506" t="s">
        <v>2160</v>
      </c>
      <c r="EOK25" s="1506" t="s">
        <v>2157</v>
      </c>
      <c r="EOL25" s="1506" t="s">
        <v>1497</v>
      </c>
      <c r="EOM25" s="1509">
        <v>41901</v>
      </c>
      <c r="EON25" s="1507">
        <v>15000</v>
      </c>
      <c r="EOO25"/>
      <c r="EOP25" s="1506" t="s">
        <v>2158</v>
      </c>
      <c r="EOQ25" s="1506" t="s">
        <v>2159</v>
      </c>
      <c r="EOR25" s="1506" t="s">
        <v>2160</v>
      </c>
      <c r="EOS25" s="1506" t="s">
        <v>2157</v>
      </c>
      <c r="EOT25" s="1506" t="s">
        <v>1497</v>
      </c>
      <c r="EOU25" s="1509">
        <v>41901</v>
      </c>
      <c r="EOV25" s="1507">
        <v>15000</v>
      </c>
      <c r="EOW25"/>
      <c r="EOX25" s="1506" t="s">
        <v>2158</v>
      </c>
      <c r="EOY25" s="1506" t="s">
        <v>2159</v>
      </c>
      <c r="EOZ25" s="1506" t="s">
        <v>2160</v>
      </c>
      <c r="EPA25" s="1506" t="s">
        <v>2157</v>
      </c>
      <c r="EPB25" s="1506" t="s">
        <v>1497</v>
      </c>
      <c r="EPC25" s="1509">
        <v>41901</v>
      </c>
      <c r="EPD25" s="1507">
        <v>15000</v>
      </c>
      <c r="EPE25"/>
      <c r="EPF25" s="1506" t="s">
        <v>2158</v>
      </c>
      <c r="EPG25" s="1506" t="s">
        <v>2159</v>
      </c>
      <c r="EPH25" s="1506" t="s">
        <v>2160</v>
      </c>
      <c r="EPI25" s="1506" t="s">
        <v>2157</v>
      </c>
      <c r="EPJ25" s="1506" t="s">
        <v>1497</v>
      </c>
      <c r="EPK25" s="1509">
        <v>41901</v>
      </c>
      <c r="EPL25" s="1507">
        <v>15000</v>
      </c>
      <c r="EPM25"/>
      <c r="EPN25" s="1506" t="s">
        <v>2158</v>
      </c>
      <c r="EPO25" s="1506" t="s">
        <v>2159</v>
      </c>
      <c r="EPP25" s="1506" t="s">
        <v>2160</v>
      </c>
      <c r="EPQ25" s="1506" t="s">
        <v>2157</v>
      </c>
      <c r="EPR25" s="1506" t="s">
        <v>1497</v>
      </c>
      <c r="EPS25" s="1509">
        <v>41901</v>
      </c>
      <c r="EPT25" s="1507">
        <v>15000</v>
      </c>
      <c r="EPU25"/>
      <c r="EPV25" s="1506" t="s">
        <v>2158</v>
      </c>
      <c r="EPW25" s="1506" t="s">
        <v>2159</v>
      </c>
      <c r="EPX25" s="1506" t="s">
        <v>2160</v>
      </c>
      <c r="EPY25" s="1506" t="s">
        <v>2157</v>
      </c>
      <c r="EPZ25" s="1506" t="s">
        <v>1497</v>
      </c>
      <c r="EQA25" s="1509">
        <v>41901</v>
      </c>
      <c r="EQB25" s="1507">
        <v>15000</v>
      </c>
      <c r="EQC25"/>
      <c r="EQD25" s="1506" t="s">
        <v>2158</v>
      </c>
      <c r="EQE25" s="1506" t="s">
        <v>2159</v>
      </c>
      <c r="EQF25" s="1506" t="s">
        <v>2160</v>
      </c>
      <c r="EQG25" s="1506" t="s">
        <v>2157</v>
      </c>
      <c r="EQH25" s="1506" t="s">
        <v>1497</v>
      </c>
      <c r="EQI25" s="1509">
        <v>41901</v>
      </c>
      <c r="EQJ25" s="1507">
        <v>15000</v>
      </c>
      <c r="EQK25"/>
      <c r="EQL25" s="1506" t="s">
        <v>2158</v>
      </c>
      <c r="EQM25" s="1506" t="s">
        <v>2159</v>
      </c>
      <c r="EQN25" s="1506" t="s">
        <v>2160</v>
      </c>
      <c r="EQO25" s="1506" t="s">
        <v>2157</v>
      </c>
      <c r="EQP25" s="1506" t="s">
        <v>1497</v>
      </c>
      <c r="EQQ25" s="1509">
        <v>41901</v>
      </c>
      <c r="EQR25" s="1507">
        <v>15000</v>
      </c>
      <c r="EQS25"/>
      <c r="EQT25" s="1506" t="s">
        <v>2158</v>
      </c>
      <c r="EQU25" s="1506" t="s">
        <v>2159</v>
      </c>
      <c r="EQV25" s="1506" t="s">
        <v>2160</v>
      </c>
      <c r="EQW25" s="1506" t="s">
        <v>2157</v>
      </c>
      <c r="EQX25" s="1506" t="s">
        <v>1497</v>
      </c>
      <c r="EQY25" s="1509">
        <v>41901</v>
      </c>
      <c r="EQZ25" s="1507">
        <v>15000</v>
      </c>
      <c r="ERA25"/>
      <c r="ERB25" s="1506" t="s">
        <v>2158</v>
      </c>
      <c r="ERC25" s="1506" t="s">
        <v>2159</v>
      </c>
      <c r="ERD25" s="1506" t="s">
        <v>2160</v>
      </c>
      <c r="ERE25" s="1506" t="s">
        <v>2157</v>
      </c>
      <c r="ERF25" s="1506" t="s">
        <v>1497</v>
      </c>
      <c r="ERG25" s="1509">
        <v>41901</v>
      </c>
      <c r="ERH25" s="1507">
        <v>15000</v>
      </c>
      <c r="ERI25"/>
      <c r="ERJ25" s="1506" t="s">
        <v>2158</v>
      </c>
      <c r="ERK25" s="1506" t="s">
        <v>2159</v>
      </c>
      <c r="ERL25" s="1506" t="s">
        <v>2160</v>
      </c>
      <c r="ERM25" s="1506" t="s">
        <v>2157</v>
      </c>
      <c r="ERN25" s="1506" t="s">
        <v>1497</v>
      </c>
      <c r="ERO25" s="1509">
        <v>41901</v>
      </c>
      <c r="ERP25" s="1507">
        <v>15000</v>
      </c>
      <c r="ERQ25"/>
      <c r="ERR25" s="1506" t="s">
        <v>2158</v>
      </c>
      <c r="ERS25" s="1506" t="s">
        <v>2159</v>
      </c>
      <c r="ERT25" s="1506" t="s">
        <v>2160</v>
      </c>
      <c r="ERU25" s="1506" t="s">
        <v>2157</v>
      </c>
      <c r="ERV25" s="1506" t="s">
        <v>1497</v>
      </c>
      <c r="ERW25" s="1509">
        <v>41901</v>
      </c>
      <c r="ERX25" s="1507">
        <v>15000</v>
      </c>
      <c r="ERY25"/>
      <c r="ERZ25" s="1506" t="s">
        <v>2158</v>
      </c>
      <c r="ESA25" s="1506" t="s">
        <v>2159</v>
      </c>
      <c r="ESB25" s="1506" t="s">
        <v>2160</v>
      </c>
      <c r="ESC25" s="1506" t="s">
        <v>2157</v>
      </c>
      <c r="ESD25" s="1506" t="s">
        <v>1497</v>
      </c>
      <c r="ESE25" s="1509">
        <v>41901</v>
      </c>
      <c r="ESF25" s="1507">
        <v>15000</v>
      </c>
      <c r="ESG25"/>
      <c r="ESH25" s="1506" t="s">
        <v>2158</v>
      </c>
      <c r="ESI25" s="1506" t="s">
        <v>2159</v>
      </c>
      <c r="ESJ25" s="1506" t="s">
        <v>2160</v>
      </c>
      <c r="ESK25" s="1506" t="s">
        <v>2157</v>
      </c>
      <c r="ESL25" s="1506" t="s">
        <v>1497</v>
      </c>
      <c r="ESM25" s="1509">
        <v>41901</v>
      </c>
      <c r="ESN25" s="1507">
        <v>15000</v>
      </c>
      <c r="ESO25"/>
      <c r="ESP25" s="1506" t="s">
        <v>2158</v>
      </c>
      <c r="ESQ25" s="1506" t="s">
        <v>2159</v>
      </c>
      <c r="ESR25" s="1506" t="s">
        <v>2160</v>
      </c>
      <c r="ESS25" s="1506" t="s">
        <v>2157</v>
      </c>
      <c r="EST25" s="1506" t="s">
        <v>1497</v>
      </c>
      <c r="ESU25" s="1509">
        <v>41901</v>
      </c>
      <c r="ESV25" s="1507">
        <v>15000</v>
      </c>
      <c r="ESW25"/>
      <c r="ESX25" s="1506" t="s">
        <v>2158</v>
      </c>
      <c r="ESY25" s="1506" t="s">
        <v>2159</v>
      </c>
      <c r="ESZ25" s="1506" t="s">
        <v>2160</v>
      </c>
      <c r="ETA25" s="1506" t="s">
        <v>2157</v>
      </c>
      <c r="ETB25" s="1506" t="s">
        <v>1497</v>
      </c>
      <c r="ETC25" s="1509">
        <v>41901</v>
      </c>
      <c r="ETD25" s="1507">
        <v>15000</v>
      </c>
      <c r="ETE25"/>
      <c r="ETF25" s="1506" t="s">
        <v>2158</v>
      </c>
      <c r="ETG25" s="1506" t="s">
        <v>2159</v>
      </c>
      <c r="ETH25" s="1506" t="s">
        <v>2160</v>
      </c>
      <c r="ETI25" s="1506" t="s">
        <v>2157</v>
      </c>
      <c r="ETJ25" s="1506" t="s">
        <v>1497</v>
      </c>
      <c r="ETK25" s="1509">
        <v>41901</v>
      </c>
      <c r="ETL25" s="1507">
        <v>15000</v>
      </c>
      <c r="ETM25"/>
      <c r="ETN25" s="1506" t="s">
        <v>2158</v>
      </c>
      <c r="ETO25" s="1506" t="s">
        <v>2159</v>
      </c>
      <c r="ETP25" s="1506" t="s">
        <v>2160</v>
      </c>
      <c r="ETQ25" s="1506" t="s">
        <v>2157</v>
      </c>
      <c r="ETR25" s="1506" t="s">
        <v>1497</v>
      </c>
      <c r="ETS25" s="1509">
        <v>41901</v>
      </c>
      <c r="ETT25" s="1507">
        <v>15000</v>
      </c>
      <c r="ETU25"/>
      <c r="ETV25" s="1506" t="s">
        <v>2158</v>
      </c>
      <c r="ETW25" s="1506" t="s">
        <v>2159</v>
      </c>
      <c r="ETX25" s="1506" t="s">
        <v>2160</v>
      </c>
      <c r="ETY25" s="1506" t="s">
        <v>2157</v>
      </c>
      <c r="ETZ25" s="1506" t="s">
        <v>1497</v>
      </c>
      <c r="EUA25" s="1509">
        <v>41901</v>
      </c>
      <c r="EUB25" s="1507">
        <v>15000</v>
      </c>
      <c r="EUC25"/>
      <c r="EUD25" s="1506" t="s">
        <v>2158</v>
      </c>
      <c r="EUE25" s="1506" t="s">
        <v>2159</v>
      </c>
      <c r="EUF25" s="1506" t="s">
        <v>2160</v>
      </c>
      <c r="EUG25" s="1506" t="s">
        <v>2157</v>
      </c>
      <c r="EUH25" s="1506" t="s">
        <v>1497</v>
      </c>
      <c r="EUI25" s="1509">
        <v>41901</v>
      </c>
      <c r="EUJ25" s="1507">
        <v>15000</v>
      </c>
      <c r="EUK25"/>
      <c r="EUL25" s="1506" t="s">
        <v>2158</v>
      </c>
      <c r="EUM25" s="1506" t="s">
        <v>2159</v>
      </c>
      <c r="EUN25" s="1506" t="s">
        <v>2160</v>
      </c>
      <c r="EUO25" s="1506" t="s">
        <v>2157</v>
      </c>
      <c r="EUP25" s="1506" t="s">
        <v>1497</v>
      </c>
      <c r="EUQ25" s="1509">
        <v>41901</v>
      </c>
      <c r="EUR25" s="1507">
        <v>15000</v>
      </c>
      <c r="EUS25"/>
      <c r="EUT25" s="1506" t="s">
        <v>2158</v>
      </c>
      <c r="EUU25" s="1506" t="s">
        <v>2159</v>
      </c>
      <c r="EUV25" s="1506" t="s">
        <v>2160</v>
      </c>
      <c r="EUW25" s="1506" t="s">
        <v>2157</v>
      </c>
      <c r="EUX25" s="1506" t="s">
        <v>1497</v>
      </c>
      <c r="EUY25" s="1509">
        <v>41901</v>
      </c>
      <c r="EUZ25" s="1507">
        <v>15000</v>
      </c>
      <c r="EVA25"/>
      <c r="EVB25" s="1506" t="s">
        <v>2158</v>
      </c>
      <c r="EVC25" s="1506" t="s">
        <v>2159</v>
      </c>
      <c r="EVD25" s="1506" t="s">
        <v>2160</v>
      </c>
      <c r="EVE25" s="1506" t="s">
        <v>2157</v>
      </c>
      <c r="EVF25" s="1506" t="s">
        <v>1497</v>
      </c>
      <c r="EVG25" s="1509">
        <v>41901</v>
      </c>
      <c r="EVH25" s="1507">
        <v>15000</v>
      </c>
      <c r="EVI25"/>
      <c r="EVJ25" s="1506" t="s">
        <v>2158</v>
      </c>
      <c r="EVK25" s="1506" t="s">
        <v>2159</v>
      </c>
      <c r="EVL25" s="1506" t="s">
        <v>2160</v>
      </c>
      <c r="EVM25" s="1506" t="s">
        <v>2157</v>
      </c>
      <c r="EVN25" s="1506" t="s">
        <v>1497</v>
      </c>
      <c r="EVO25" s="1509">
        <v>41901</v>
      </c>
      <c r="EVP25" s="1507">
        <v>15000</v>
      </c>
      <c r="EVQ25"/>
      <c r="EVR25" s="1506" t="s">
        <v>2158</v>
      </c>
      <c r="EVS25" s="1506" t="s">
        <v>2159</v>
      </c>
      <c r="EVT25" s="1506" t="s">
        <v>2160</v>
      </c>
      <c r="EVU25" s="1506" t="s">
        <v>2157</v>
      </c>
      <c r="EVV25" s="1506" t="s">
        <v>1497</v>
      </c>
      <c r="EVW25" s="1509">
        <v>41901</v>
      </c>
      <c r="EVX25" s="1507">
        <v>15000</v>
      </c>
      <c r="EVY25"/>
      <c r="EVZ25" s="1506" t="s">
        <v>2158</v>
      </c>
      <c r="EWA25" s="1506" t="s">
        <v>2159</v>
      </c>
      <c r="EWB25" s="1506" t="s">
        <v>2160</v>
      </c>
      <c r="EWC25" s="1506" t="s">
        <v>2157</v>
      </c>
      <c r="EWD25" s="1506" t="s">
        <v>1497</v>
      </c>
      <c r="EWE25" s="1509">
        <v>41901</v>
      </c>
      <c r="EWF25" s="1507">
        <v>15000</v>
      </c>
      <c r="EWG25"/>
      <c r="EWH25" s="1506" t="s">
        <v>2158</v>
      </c>
      <c r="EWI25" s="1506" t="s">
        <v>2159</v>
      </c>
      <c r="EWJ25" s="1506" t="s">
        <v>2160</v>
      </c>
      <c r="EWK25" s="1506" t="s">
        <v>2157</v>
      </c>
      <c r="EWL25" s="1506" t="s">
        <v>1497</v>
      </c>
      <c r="EWM25" s="1509">
        <v>41901</v>
      </c>
      <c r="EWN25" s="1507">
        <v>15000</v>
      </c>
      <c r="EWO25"/>
      <c r="EWP25" s="1506" t="s">
        <v>2158</v>
      </c>
      <c r="EWQ25" s="1506" t="s">
        <v>2159</v>
      </c>
      <c r="EWR25" s="1506" t="s">
        <v>2160</v>
      </c>
      <c r="EWS25" s="1506" t="s">
        <v>2157</v>
      </c>
      <c r="EWT25" s="1506" t="s">
        <v>1497</v>
      </c>
      <c r="EWU25" s="1509">
        <v>41901</v>
      </c>
      <c r="EWV25" s="1507">
        <v>15000</v>
      </c>
      <c r="EWW25"/>
      <c r="EWX25" s="1506" t="s">
        <v>2158</v>
      </c>
      <c r="EWY25" s="1506" t="s">
        <v>2159</v>
      </c>
      <c r="EWZ25" s="1506" t="s">
        <v>2160</v>
      </c>
      <c r="EXA25" s="1506" t="s">
        <v>2157</v>
      </c>
      <c r="EXB25" s="1506" t="s">
        <v>1497</v>
      </c>
      <c r="EXC25" s="1509">
        <v>41901</v>
      </c>
      <c r="EXD25" s="1507">
        <v>15000</v>
      </c>
      <c r="EXE25"/>
      <c r="EXF25" s="1506" t="s">
        <v>2158</v>
      </c>
      <c r="EXG25" s="1506" t="s">
        <v>2159</v>
      </c>
      <c r="EXH25" s="1506" t="s">
        <v>2160</v>
      </c>
      <c r="EXI25" s="1506" t="s">
        <v>2157</v>
      </c>
      <c r="EXJ25" s="1506" t="s">
        <v>1497</v>
      </c>
      <c r="EXK25" s="1509">
        <v>41901</v>
      </c>
      <c r="EXL25" s="1507">
        <v>15000</v>
      </c>
      <c r="EXM25"/>
      <c r="EXN25" s="1506" t="s">
        <v>2158</v>
      </c>
      <c r="EXO25" s="1506" t="s">
        <v>2159</v>
      </c>
      <c r="EXP25" s="1506" t="s">
        <v>2160</v>
      </c>
      <c r="EXQ25" s="1506" t="s">
        <v>2157</v>
      </c>
      <c r="EXR25" s="1506" t="s">
        <v>1497</v>
      </c>
      <c r="EXS25" s="1509">
        <v>41901</v>
      </c>
      <c r="EXT25" s="1507">
        <v>15000</v>
      </c>
      <c r="EXU25"/>
      <c r="EXV25" s="1506" t="s">
        <v>2158</v>
      </c>
      <c r="EXW25" s="1506" t="s">
        <v>2159</v>
      </c>
      <c r="EXX25" s="1506" t="s">
        <v>2160</v>
      </c>
      <c r="EXY25" s="1506" t="s">
        <v>2157</v>
      </c>
      <c r="EXZ25" s="1506" t="s">
        <v>1497</v>
      </c>
      <c r="EYA25" s="1509">
        <v>41901</v>
      </c>
      <c r="EYB25" s="1507">
        <v>15000</v>
      </c>
      <c r="EYC25"/>
      <c r="EYD25" s="1506" t="s">
        <v>2158</v>
      </c>
      <c r="EYE25" s="1506" t="s">
        <v>2159</v>
      </c>
      <c r="EYF25" s="1506" t="s">
        <v>2160</v>
      </c>
      <c r="EYG25" s="1506" t="s">
        <v>2157</v>
      </c>
      <c r="EYH25" s="1506" t="s">
        <v>1497</v>
      </c>
      <c r="EYI25" s="1509">
        <v>41901</v>
      </c>
      <c r="EYJ25" s="1507">
        <v>15000</v>
      </c>
      <c r="EYK25"/>
      <c r="EYL25" s="1506" t="s">
        <v>2158</v>
      </c>
      <c r="EYM25" s="1506" t="s">
        <v>2159</v>
      </c>
      <c r="EYN25" s="1506" t="s">
        <v>2160</v>
      </c>
      <c r="EYO25" s="1506" t="s">
        <v>2157</v>
      </c>
      <c r="EYP25" s="1506" t="s">
        <v>1497</v>
      </c>
      <c r="EYQ25" s="1509">
        <v>41901</v>
      </c>
      <c r="EYR25" s="1507">
        <v>15000</v>
      </c>
      <c r="EYS25"/>
      <c r="EYT25" s="1506" t="s">
        <v>2158</v>
      </c>
      <c r="EYU25" s="1506" t="s">
        <v>2159</v>
      </c>
      <c r="EYV25" s="1506" t="s">
        <v>2160</v>
      </c>
      <c r="EYW25" s="1506" t="s">
        <v>2157</v>
      </c>
      <c r="EYX25" s="1506" t="s">
        <v>1497</v>
      </c>
      <c r="EYY25" s="1509">
        <v>41901</v>
      </c>
      <c r="EYZ25" s="1507">
        <v>15000</v>
      </c>
      <c r="EZA25"/>
      <c r="EZB25" s="1506" t="s">
        <v>2158</v>
      </c>
      <c r="EZC25" s="1506" t="s">
        <v>2159</v>
      </c>
      <c r="EZD25" s="1506" t="s">
        <v>2160</v>
      </c>
      <c r="EZE25" s="1506" t="s">
        <v>2157</v>
      </c>
      <c r="EZF25" s="1506" t="s">
        <v>1497</v>
      </c>
      <c r="EZG25" s="1509">
        <v>41901</v>
      </c>
      <c r="EZH25" s="1507">
        <v>15000</v>
      </c>
      <c r="EZI25"/>
      <c r="EZJ25" s="1506" t="s">
        <v>2158</v>
      </c>
      <c r="EZK25" s="1506" t="s">
        <v>2159</v>
      </c>
      <c r="EZL25" s="1506" t="s">
        <v>2160</v>
      </c>
      <c r="EZM25" s="1506" t="s">
        <v>2157</v>
      </c>
      <c r="EZN25" s="1506" t="s">
        <v>1497</v>
      </c>
      <c r="EZO25" s="1509">
        <v>41901</v>
      </c>
      <c r="EZP25" s="1507">
        <v>15000</v>
      </c>
      <c r="EZQ25"/>
      <c r="EZR25" s="1506" t="s">
        <v>2158</v>
      </c>
      <c r="EZS25" s="1506" t="s">
        <v>2159</v>
      </c>
      <c r="EZT25" s="1506" t="s">
        <v>2160</v>
      </c>
      <c r="EZU25" s="1506" t="s">
        <v>2157</v>
      </c>
      <c r="EZV25" s="1506" t="s">
        <v>1497</v>
      </c>
      <c r="EZW25" s="1509">
        <v>41901</v>
      </c>
      <c r="EZX25" s="1507">
        <v>15000</v>
      </c>
      <c r="EZY25"/>
      <c r="EZZ25" s="1506" t="s">
        <v>2158</v>
      </c>
      <c r="FAA25" s="1506" t="s">
        <v>2159</v>
      </c>
      <c r="FAB25" s="1506" t="s">
        <v>2160</v>
      </c>
      <c r="FAC25" s="1506" t="s">
        <v>2157</v>
      </c>
      <c r="FAD25" s="1506" t="s">
        <v>1497</v>
      </c>
      <c r="FAE25" s="1509">
        <v>41901</v>
      </c>
      <c r="FAF25" s="1507">
        <v>15000</v>
      </c>
      <c r="FAG25"/>
      <c r="FAH25" s="1506" t="s">
        <v>2158</v>
      </c>
      <c r="FAI25" s="1506" t="s">
        <v>2159</v>
      </c>
      <c r="FAJ25" s="1506" t="s">
        <v>2160</v>
      </c>
      <c r="FAK25" s="1506" t="s">
        <v>2157</v>
      </c>
      <c r="FAL25" s="1506" t="s">
        <v>1497</v>
      </c>
      <c r="FAM25" s="1509">
        <v>41901</v>
      </c>
      <c r="FAN25" s="1507">
        <v>15000</v>
      </c>
      <c r="FAO25"/>
      <c r="FAP25" s="1506" t="s">
        <v>2158</v>
      </c>
      <c r="FAQ25" s="1506" t="s">
        <v>2159</v>
      </c>
      <c r="FAR25" s="1506" t="s">
        <v>2160</v>
      </c>
      <c r="FAS25" s="1506" t="s">
        <v>2157</v>
      </c>
      <c r="FAT25" s="1506" t="s">
        <v>1497</v>
      </c>
      <c r="FAU25" s="1509">
        <v>41901</v>
      </c>
      <c r="FAV25" s="1507">
        <v>15000</v>
      </c>
      <c r="FAW25"/>
      <c r="FAX25" s="1506" t="s">
        <v>2158</v>
      </c>
      <c r="FAY25" s="1506" t="s">
        <v>2159</v>
      </c>
      <c r="FAZ25" s="1506" t="s">
        <v>2160</v>
      </c>
      <c r="FBA25" s="1506" t="s">
        <v>2157</v>
      </c>
      <c r="FBB25" s="1506" t="s">
        <v>1497</v>
      </c>
      <c r="FBC25" s="1509">
        <v>41901</v>
      </c>
      <c r="FBD25" s="1507">
        <v>15000</v>
      </c>
      <c r="FBE25"/>
      <c r="FBF25" s="1506" t="s">
        <v>2158</v>
      </c>
      <c r="FBG25" s="1506" t="s">
        <v>2159</v>
      </c>
      <c r="FBH25" s="1506" t="s">
        <v>2160</v>
      </c>
      <c r="FBI25" s="1506" t="s">
        <v>2157</v>
      </c>
      <c r="FBJ25" s="1506" t="s">
        <v>1497</v>
      </c>
      <c r="FBK25" s="1509">
        <v>41901</v>
      </c>
      <c r="FBL25" s="1507">
        <v>15000</v>
      </c>
      <c r="FBM25"/>
      <c r="FBN25" s="1506" t="s">
        <v>2158</v>
      </c>
      <c r="FBO25" s="1506" t="s">
        <v>2159</v>
      </c>
      <c r="FBP25" s="1506" t="s">
        <v>2160</v>
      </c>
      <c r="FBQ25" s="1506" t="s">
        <v>2157</v>
      </c>
      <c r="FBR25" s="1506" t="s">
        <v>1497</v>
      </c>
      <c r="FBS25" s="1509">
        <v>41901</v>
      </c>
      <c r="FBT25" s="1507">
        <v>15000</v>
      </c>
      <c r="FBU25"/>
      <c r="FBV25" s="1506" t="s">
        <v>2158</v>
      </c>
      <c r="FBW25" s="1506" t="s">
        <v>2159</v>
      </c>
      <c r="FBX25" s="1506" t="s">
        <v>2160</v>
      </c>
      <c r="FBY25" s="1506" t="s">
        <v>2157</v>
      </c>
      <c r="FBZ25" s="1506" t="s">
        <v>1497</v>
      </c>
      <c r="FCA25" s="1509">
        <v>41901</v>
      </c>
      <c r="FCB25" s="1507">
        <v>15000</v>
      </c>
      <c r="FCC25"/>
      <c r="FCD25" s="1506" t="s">
        <v>2158</v>
      </c>
      <c r="FCE25" s="1506" t="s">
        <v>2159</v>
      </c>
      <c r="FCF25" s="1506" t="s">
        <v>2160</v>
      </c>
      <c r="FCG25" s="1506" t="s">
        <v>2157</v>
      </c>
      <c r="FCH25" s="1506" t="s">
        <v>1497</v>
      </c>
      <c r="FCI25" s="1509">
        <v>41901</v>
      </c>
      <c r="FCJ25" s="1507">
        <v>15000</v>
      </c>
      <c r="FCK25"/>
      <c r="FCL25" s="1506" t="s">
        <v>2158</v>
      </c>
      <c r="FCM25" s="1506" t="s">
        <v>2159</v>
      </c>
      <c r="FCN25" s="1506" t="s">
        <v>2160</v>
      </c>
      <c r="FCO25" s="1506" t="s">
        <v>2157</v>
      </c>
      <c r="FCP25" s="1506" t="s">
        <v>1497</v>
      </c>
      <c r="FCQ25" s="1509">
        <v>41901</v>
      </c>
      <c r="FCR25" s="1507">
        <v>15000</v>
      </c>
      <c r="FCS25"/>
      <c r="FCT25" s="1506" t="s">
        <v>2158</v>
      </c>
      <c r="FCU25" s="1506" t="s">
        <v>2159</v>
      </c>
      <c r="FCV25" s="1506" t="s">
        <v>2160</v>
      </c>
      <c r="FCW25" s="1506" t="s">
        <v>2157</v>
      </c>
      <c r="FCX25" s="1506" t="s">
        <v>1497</v>
      </c>
      <c r="FCY25" s="1509">
        <v>41901</v>
      </c>
      <c r="FCZ25" s="1507">
        <v>15000</v>
      </c>
      <c r="FDA25"/>
      <c r="FDB25" s="1506" t="s">
        <v>2158</v>
      </c>
      <c r="FDC25" s="1506" t="s">
        <v>2159</v>
      </c>
      <c r="FDD25" s="1506" t="s">
        <v>2160</v>
      </c>
      <c r="FDE25" s="1506" t="s">
        <v>2157</v>
      </c>
      <c r="FDF25" s="1506" t="s">
        <v>1497</v>
      </c>
      <c r="FDG25" s="1509">
        <v>41901</v>
      </c>
      <c r="FDH25" s="1507">
        <v>15000</v>
      </c>
      <c r="FDI25"/>
      <c r="FDJ25" s="1506" t="s">
        <v>2158</v>
      </c>
      <c r="FDK25" s="1506" t="s">
        <v>2159</v>
      </c>
      <c r="FDL25" s="1506" t="s">
        <v>2160</v>
      </c>
      <c r="FDM25" s="1506" t="s">
        <v>2157</v>
      </c>
      <c r="FDN25" s="1506" t="s">
        <v>1497</v>
      </c>
      <c r="FDO25" s="1509">
        <v>41901</v>
      </c>
      <c r="FDP25" s="1507">
        <v>15000</v>
      </c>
      <c r="FDQ25"/>
      <c r="FDR25" s="1506" t="s">
        <v>2158</v>
      </c>
      <c r="FDS25" s="1506" t="s">
        <v>2159</v>
      </c>
      <c r="FDT25" s="1506" t="s">
        <v>2160</v>
      </c>
      <c r="FDU25" s="1506" t="s">
        <v>2157</v>
      </c>
      <c r="FDV25" s="1506" t="s">
        <v>1497</v>
      </c>
      <c r="FDW25" s="1509">
        <v>41901</v>
      </c>
      <c r="FDX25" s="1507">
        <v>15000</v>
      </c>
      <c r="FDY25"/>
      <c r="FDZ25" s="1506" t="s">
        <v>2158</v>
      </c>
      <c r="FEA25" s="1506" t="s">
        <v>2159</v>
      </c>
      <c r="FEB25" s="1506" t="s">
        <v>2160</v>
      </c>
      <c r="FEC25" s="1506" t="s">
        <v>2157</v>
      </c>
      <c r="FED25" s="1506" t="s">
        <v>1497</v>
      </c>
      <c r="FEE25" s="1509">
        <v>41901</v>
      </c>
      <c r="FEF25" s="1507">
        <v>15000</v>
      </c>
      <c r="FEG25"/>
      <c r="FEH25" s="1506" t="s">
        <v>2158</v>
      </c>
      <c r="FEI25" s="1506" t="s">
        <v>2159</v>
      </c>
      <c r="FEJ25" s="1506" t="s">
        <v>2160</v>
      </c>
      <c r="FEK25" s="1506" t="s">
        <v>2157</v>
      </c>
      <c r="FEL25" s="1506" t="s">
        <v>1497</v>
      </c>
      <c r="FEM25" s="1509">
        <v>41901</v>
      </c>
      <c r="FEN25" s="1507">
        <v>15000</v>
      </c>
      <c r="FEO25"/>
      <c r="FEP25" s="1506" t="s">
        <v>2158</v>
      </c>
      <c r="FEQ25" s="1506" t="s">
        <v>2159</v>
      </c>
      <c r="FER25" s="1506" t="s">
        <v>2160</v>
      </c>
      <c r="FES25" s="1506" t="s">
        <v>2157</v>
      </c>
      <c r="FET25" s="1506" t="s">
        <v>1497</v>
      </c>
      <c r="FEU25" s="1509">
        <v>41901</v>
      </c>
      <c r="FEV25" s="1507">
        <v>15000</v>
      </c>
      <c r="FEW25"/>
      <c r="FEX25" s="1506" t="s">
        <v>2158</v>
      </c>
      <c r="FEY25" s="1506" t="s">
        <v>2159</v>
      </c>
      <c r="FEZ25" s="1506" t="s">
        <v>2160</v>
      </c>
      <c r="FFA25" s="1506" t="s">
        <v>2157</v>
      </c>
      <c r="FFB25" s="1506" t="s">
        <v>1497</v>
      </c>
      <c r="FFC25" s="1509">
        <v>41901</v>
      </c>
      <c r="FFD25" s="1507">
        <v>15000</v>
      </c>
      <c r="FFE25"/>
      <c r="FFF25" s="1506" t="s">
        <v>2158</v>
      </c>
      <c r="FFG25" s="1506" t="s">
        <v>2159</v>
      </c>
      <c r="FFH25" s="1506" t="s">
        <v>2160</v>
      </c>
      <c r="FFI25" s="1506" t="s">
        <v>2157</v>
      </c>
      <c r="FFJ25" s="1506" t="s">
        <v>1497</v>
      </c>
      <c r="FFK25" s="1509">
        <v>41901</v>
      </c>
      <c r="FFL25" s="1507">
        <v>15000</v>
      </c>
      <c r="FFM25"/>
      <c r="FFN25" s="1506" t="s">
        <v>2158</v>
      </c>
      <c r="FFO25" s="1506" t="s">
        <v>2159</v>
      </c>
      <c r="FFP25" s="1506" t="s">
        <v>2160</v>
      </c>
      <c r="FFQ25" s="1506" t="s">
        <v>2157</v>
      </c>
      <c r="FFR25" s="1506" t="s">
        <v>1497</v>
      </c>
      <c r="FFS25" s="1509">
        <v>41901</v>
      </c>
      <c r="FFT25" s="1507">
        <v>15000</v>
      </c>
      <c r="FFU25"/>
      <c r="FFV25" s="1506" t="s">
        <v>2158</v>
      </c>
      <c r="FFW25" s="1506" t="s">
        <v>2159</v>
      </c>
      <c r="FFX25" s="1506" t="s">
        <v>2160</v>
      </c>
      <c r="FFY25" s="1506" t="s">
        <v>2157</v>
      </c>
      <c r="FFZ25" s="1506" t="s">
        <v>1497</v>
      </c>
      <c r="FGA25" s="1509">
        <v>41901</v>
      </c>
      <c r="FGB25" s="1507">
        <v>15000</v>
      </c>
      <c r="FGC25"/>
      <c r="FGD25" s="1506" t="s">
        <v>2158</v>
      </c>
      <c r="FGE25" s="1506" t="s">
        <v>2159</v>
      </c>
      <c r="FGF25" s="1506" t="s">
        <v>2160</v>
      </c>
      <c r="FGG25" s="1506" t="s">
        <v>2157</v>
      </c>
      <c r="FGH25" s="1506" t="s">
        <v>1497</v>
      </c>
      <c r="FGI25" s="1509">
        <v>41901</v>
      </c>
      <c r="FGJ25" s="1507">
        <v>15000</v>
      </c>
      <c r="FGK25"/>
      <c r="FGL25" s="1506" t="s">
        <v>2158</v>
      </c>
      <c r="FGM25" s="1506" t="s">
        <v>2159</v>
      </c>
      <c r="FGN25" s="1506" t="s">
        <v>2160</v>
      </c>
      <c r="FGO25" s="1506" t="s">
        <v>2157</v>
      </c>
      <c r="FGP25" s="1506" t="s">
        <v>1497</v>
      </c>
      <c r="FGQ25" s="1509">
        <v>41901</v>
      </c>
      <c r="FGR25" s="1507">
        <v>15000</v>
      </c>
      <c r="FGS25"/>
      <c r="FGT25" s="1506" t="s">
        <v>2158</v>
      </c>
      <c r="FGU25" s="1506" t="s">
        <v>2159</v>
      </c>
      <c r="FGV25" s="1506" t="s">
        <v>2160</v>
      </c>
      <c r="FGW25" s="1506" t="s">
        <v>2157</v>
      </c>
      <c r="FGX25" s="1506" t="s">
        <v>1497</v>
      </c>
      <c r="FGY25" s="1509">
        <v>41901</v>
      </c>
      <c r="FGZ25" s="1507">
        <v>15000</v>
      </c>
      <c r="FHA25"/>
      <c r="FHB25" s="1506" t="s">
        <v>2158</v>
      </c>
      <c r="FHC25" s="1506" t="s">
        <v>2159</v>
      </c>
      <c r="FHD25" s="1506" t="s">
        <v>2160</v>
      </c>
      <c r="FHE25" s="1506" t="s">
        <v>2157</v>
      </c>
      <c r="FHF25" s="1506" t="s">
        <v>1497</v>
      </c>
      <c r="FHG25" s="1509">
        <v>41901</v>
      </c>
      <c r="FHH25" s="1507">
        <v>15000</v>
      </c>
      <c r="FHI25"/>
      <c r="FHJ25" s="1506" t="s">
        <v>2158</v>
      </c>
      <c r="FHK25" s="1506" t="s">
        <v>2159</v>
      </c>
      <c r="FHL25" s="1506" t="s">
        <v>2160</v>
      </c>
      <c r="FHM25" s="1506" t="s">
        <v>2157</v>
      </c>
      <c r="FHN25" s="1506" t="s">
        <v>1497</v>
      </c>
      <c r="FHO25" s="1509">
        <v>41901</v>
      </c>
      <c r="FHP25" s="1507">
        <v>15000</v>
      </c>
      <c r="FHQ25"/>
      <c r="FHR25" s="1506" t="s">
        <v>2158</v>
      </c>
      <c r="FHS25" s="1506" t="s">
        <v>2159</v>
      </c>
      <c r="FHT25" s="1506" t="s">
        <v>2160</v>
      </c>
      <c r="FHU25" s="1506" t="s">
        <v>2157</v>
      </c>
      <c r="FHV25" s="1506" t="s">
        <v>1497</v>
      </c>
      <c r="FHW25" s="1509">
        <v>41901</v>
      </c>
      <c r="FHX25" s="1507">
        <v>15000</v>
      </c>
      <c r="FHY25"/>
      <c r="FHZ25" s="1506" t="s">
        <v>2158</v>
      </c>
      <c r="FIA25" s="1506" t="s">
        <v>2159</v>
      </c>
      <c r="FIB25" s="1506" t="s">
        <v>2160</v>
      </c>
      <c r="FIC25" s="1506" t="s">
        <v>2157</v>
      </c>
      <c r="FID25" s="1506" t="s">
        <v>1497</v>
      </c>
      <c r="FIE25" s="1509">
        <v>41901</v>
      </c>
      <c r="FIF25" s="1507">
        <v>15000</v>
      </c>
      <c r="FIG25"/>
      <c r="FIH25" s="1506" t="s">
        <v>2158</v>
      </c>
      <c r="FII25" s="1506" t="s">
        <v>2159</v>
      </c>
      <c r="FIJ25" s="1506" t="s">
        <v>2160</v>
      </c>
      <c r="FIK25" s="1506" t="s">
        <v>2157</v>
      </c>
      <c r="FIL25" s="1506" t="s">
        <v>1497</v>
      </c>
      <c r="FIM25" s="1509">
        <v>41901</v>
      </c>
      <c r="FIN25" s="1507">
        <v>15000</v>
      </c>
      <c r="FIO25"/>
      <c r="FIP25" s="1506" t="s">
        <v>2158</v>
      </c>
      <c r="FIQ25" s="1506" t="s">
        <v>2159</v>
      </c>
      <c r="FIR25" s="1506" t="s">
        <v>2160</v>
      </c>
      <c r="FIS25" s="1506" t="s">
        <v>2157</v>
      </c>
      <c r="FIT25" s="1506" t="s">
        <v>1497</v>
      </c>
      <c r="FIU25" s="1509">
        <v>41901</v>
      </c>
      <c r="FIV25" s="1507">
        <v>15000</v>
      </c>
      <c r="FIW25"/>
      <c r="FIX25" s="1506" t="s">
        <v>2158</v>
      </c>
      <c r="FIY25" s="1506" t="s">
        <v>2159</v>
      </c>
      <c r="FIZ25" s="1506" t="s">
        <v>2160</v>
      </c>
      <c r="FJA25" s="1506" t="s">
        <v>2157</v>
      </c>
      <c r="FJB25" s="1506" t="s">
        <v>1497</v>
      </c>
      <c r="FJC25" s="1509">
        <v>41901</v>
      </c>
      <c r="FJD25" s="1507">
        <v>15000</v>
      </c>
      <c r="FJE25"/>
      <c r="FJF25" s="1506" t="s">
        <v>2158</v>
      </c>
      <c r="FJG25" s="1506" t="s">
        <v>2159</v>
      </c>
      <c r="FJH25" s="1506" t="s">
        <v>2160</v>
      </c>
      <c r="FJI25" s="1506" t="s">
        <v>2157</v>
      </c>
      <c r="FJJ25" s="1506" t="s">
        <v>1497</v>
      </c>
      <c r="FJK25" s="1509">
        <v>41901</v>
      </c>
      <c r="FJL25" s="1507">
        <v>15000</v>
      </c>
      <c r="FJM25"/>
      <c r="FJN25" s="1506" t="s">
        <v>2158</v>
      </c>
      <c r="FJO25" s="1506" t="s">
        <v>2159</v>
      </c>
      <c r="FJP25" s="1506" t="s">
        <v>2160</v>
      </c>
      <c r="FJQ25" s="1506" t="s">
        <v>2157</v>
      </c>
      <c r="FJR25" s="1506" t="s">
        <v>1497</v>
      </c>
      <c r="FJS25" s="1509">
        <v>41901</v>
      </c>
      <c r="FJT25" s="1507">
        <v>15000</v>
      </c>
      <c r="FJU25"/>
      <c r="FJV25" s="1506" t="s">
        <v>2158</v>
      </c>
      <c r="FJW25" s="1506" t="s">
        <v>2159</v>
      </c>
      <c r="FJX25" s="1506" t="s">
        <v>2160</v>
      </c>
      <c r="FJY25" s="1506" t="s">
        <v>2157</v>
      </c>
      <c r="FJZ25" s="1506" t="s">
        <v>1497</v>
      </c>
      <c r="FKA25" s="1509">
        <v>41901</v>
      </c>
      <c r="FKB25" s="1507">
        <v>15000</v>
      </c>
      <c r="FKC25"/>
      <c r="FKD25" s="1506" t="s">
        <v>2158</v>
      </c>
      <c r="FKE25" s="1506" t="s">
        <v>2159</v>
      </c>
      <c r="FKF25" s="1506" t="s">
        <v>2160</v>
      </c>
      <c r="FKG25" s="1506" t="s">
        <v>2157</v>
      </c>
      <c r="FKH25" s="1506" t="s">
        <v>1497</v>
      </c>
      <c r="FKI25" s="1509">
        <v>41901</v>
      </c>
      <c r="FKJ25" s="1507">
        <v>15000</v>
      </c>
      <c r="FKK25"/>
      <c r="FKL25" s="1506" t="s">
        <v>2158</v>
      </c>
      <c r="FKM25" s="1506" t="s">
        <v>2159</v>
      </c>
      <c r="FKN25" s="1506" t="s">
        <v>2160</v>
      </c>
      <c r="FKO25" s="1506" t="s">
        <v>2157</v>
      </c>
      <c r="FKP25" s="1506" t="s">
        <v>1497</v>
      </c>
      <c r="FKQ25" s="1509">
        <v>41901</v>
      </c>
      <c r="FKR25" s="1507">
        <v>15000</v>
      </c>
      <c r="FKS25"/>
      <c r="FKT25" s="1506" t="s">
        <v>2158</v>
      </c>
      <c r="FKU25" s="1506" t="s">
        <v>2159</v>
      </c>
      <c r="FKV25" s="1506" t="s">
        <v>2160</v>
      </c>
      <c r="FKW25" s="1506" t="s">
        <v>2157</v>
      </c>
      <c r="FKX25" s="1506" t="s">
        <v>1497</v>
      </c>
      <c r="FKY25" s="1509">
        <v>41901</v>
      </c>
      <c r="FKZ25" s="1507">
        <v>15000</v>
      </c>
      <c r="FLA25"/>
      <c r="FLB25" s="1506" t="s">
        <v>2158</v>
      </c>
      <c r="FLC25" s="1506" t="s">
        <v>2159</v>
      </c>
      <c r="FLD25" s="1506" t="s">
        <v>2160</v>
      </c>
      <c r="FLE25" s="1506" t="s">
        <v>2157</v>
      </c>
      <c r="FLF25" s="1506" t="s">
        <v>1497</v>
      </c>
      <c r="FLG25" s="1509">
        <v>41901</v>
      </c>
      <c r="FLH25" s="1507">
        <v>15000</v>
      </c>
      <c r="FLI25"/>
      <c r="FLJ25" s="1506" t="s">
        <v>2158</v>
      </c>
      <c r="FLK25" s="1506" t="s">
        <v>2159</v>
      </c>
      <c r="FLL25" s="1506" t="s">
        <v>2160</v>
      </c>
      <c r="FLM25" s="1506" t="s">
        <v>2157</v>
      </c>
      <c r="FLN25" s="1506" t="s">
        <v>1497</v>
      </c>
      <c r="FLO25" s="1509">
        <v>41901</v>
      </c>
      <c r="FLP25" s="1507">
        <v>15000</v>
      </c>
      <c r="FLQ25"/>
      <c r="FLR25" s="1506" t="s">
        <v>2158</v>
      </c>
      <c r="FLS25" s="1506" t="s">
        <v>2159</v>
      </c>
      <c r="FLT25" s="1506" t="s">
        <v>2160</v>
      </c>
      <c r="FLU25" s="1506" t="s">
        <v>2157</v>
      </c>
      <c r="FLV25" s="1506" t="s">
        <v>1497</v>
      </c>
      <c r="FLW25" s="1509">
        <v>41901</v>
      </c>
      <c r="FLX25" s="1507">
        <v>15000</v>
      </c>
      <c r="FLY25"/>
      <c r="FLZ25" s="1506" t="s">
        <v>2158</v>
      </c>
      <c r="FMA25" s="1506" t="s">
        <v>2159</v>
      </c>
      <c r="FMB25" s="1506" t="s">
        <v>2160</v>
      </c>
      <c r="FMC25" s="1506" t="s">
        <v>2157</v>
      </c>
      <c r="FMD25" s="1506" t="s">
        <v>1497</v>
      </c>
      <c r="FME25" s="1509">
        <v>41901</v>
      </c>
      <c r="FMF25" s="1507">
        <v>15000</v>
      </c>
      <c r="FMG25"/>
      <c r="FMH25" s="1506" t="s">
        <v>2158</v>
      </c>
      <c r="FMI25" s="1506" t="s">
        <v>2159</v>
      </c>
      <c r="FMJ25" s="1506" t="s">
        <v>2160</v>
      </c>
      <c r="FMK25" s="1506" t="s">
        <v>2157</v>
      </c>
      <c r="FML25" s="1506" t="s">
        <v>1497</v>
      </c>
      <c r="FMM25" s="1509">
        <v>41901</v>
      </c>
      <c r="FMN25" s="1507">
        <v>15000</v>
      </c>
      <c r="FMO25"/>
      <c r="FMP25" s="1506" t="s">
        <v>2158</v>
      </c>
      <c r="FMQ25" s="1506" t="s">
        <v>2159</v>
      </c>
      <c r="FMR25" s="1506" t="s">
        <v>2160</v>
      </c>
      <c r="FMS25" s="1506" t="s">
        <v>2157</v>
      </c>
      <c r="FMT25" s="1506" t="s">
        <v>1497</v>
      </c>
      <c r="FMU25" s="1509">
        <v>41901</v>
      </c>
      <c r="FMV25" s="1507">
        <v>15000</v>
      </c>
      <c r="FMW25"/>
      <c r="FMX25" s="1506" t="s">
        <v>2158</v>
      </c>
      <c r="FMY25" s="1506" t="s">
        <v>2159</v>
      </c>
      <c r="FMZ25" s="1506" t="s">
        <v>2160</v>
      </c>
      <c r="FNA25" s="1506" t="s">
        <v>2157</v>
      </c>
      <c r="FNB25" s="1506" t="s">
        <v>1497</v>
      </c>
      <c r="FNC25" s="1509">
        <v>41901</v>
      </c>
      <c r="FND25" s="1507">
        <v>15000</v>
      </c>
      <c r="FNE25"/>
      <c r="FNF25" s="1506" t="s">
        <v>2158</v>
      </c>
      <c r="FNG25" s="1506" t="s">
        <v>2159</v>
      </c>
      <c r="FNH25" s="1506" t="s">
        <v>2160</v>
      </c>
      <c r="FNI25" s="1506" t="s">
        <v>2157</v>
      </c>
      <c r="FNJ25" s="1506" t="s">
        <v>1497</v>
      </c>
      <c r="FNK25" s="1509">
        <v>41901</v>
      </c>
      <c r="FNL25" s="1507">
        <v>15000</v>
      </c>
      <c r="FNM25"/>
      <c r="FNN25" s="1506" t="s">
        <v>2158</v>
      </c>
      <c r="FNO25" s="1506" t="s">
        <v>2159</v>
      </c>
      <c r="FNP25" s="1506" t="s">
        <v>2160</v>
      </c>
      <c r="FNQ25" s="1506" t="s">
        <v>2157</v>
      </c>
      <c r="FNR25" s="1506" t="s">
        <v>1497</v>
      </c>
      <c r="FNS25" s="1509">
        <v>41901</v>
      </c>
      <c r="FNT25" s="1507">
        <v>15000</v>
      </c>
      <c r="FNU25"/>
      <c r="FNV25" s="1506" t="s">
        <v>2158</v>
      </c>
      <c r="FNW25" s="1506" t="s">
        <v>2159</v>
      </c>
      <c r="FNX25" s="1506" t="s">
        <v>2160</v>
      </c>
      <c r="FNY25" s="1506" t="s">
        <v>2157</v>
      </c>
      <c r="FNZ25" s="1506" t="s">
        <v>1497</v>
      </c>
      <c r="FOA25" s="1509">
        <v>41901</v>
      </c>
      <c r="FOB25" s="1507">
        <v>15000</v>
      </c>
      <c r="FOC25"/>
      <c r="FOD25" s="1506" t="s">
        <v>2158</v>
      </c>
      <c r="FOE25" s="1506" t="s">
        <v>2159</v>
      </c>
      <c r="FOF25" s="1506" t="s">
        <v>2160</v>
      </c>
      <c r="FOG25" s="1506" t="s">
        <v>2157</v>
      </c>
      <c r="FOH25" s="1506" t="s">
        <v>1497</v>
      </c>
      <c r="FOI25" s="1509">
        <v>41901</v>
      </c>
      <c r="FOJ25" s="1507">
        <v>15000</v>
      </c>
      <c r="FOK25"/>
      <c r="FOL25" s="1506" t="s">
        <v>2158</v>
      </c>
      <c r="FOM25" s="1506" t="s">
        <v>2159</v>
      </c>
      <c r="FON25" s="1506" t="s">
        <v>2160</v>
      </c>
      <c r="FOO25" s="1506" t="s">
        <v>2157</v>
      </c>
      <c r="FOP25" s="1506" t="s">
        <v>1497</v>
      </c>
      <c r="FOQ25" s="1509">
        <v>41901</v>
      </c>
      <c r="FOR25" s="1507">
        <v>15000</v>
      </c>
      <c r="FOS25"/>
      <c r="FOT25" s="1506" t="s">
        <v>2158</v>
      </c>
      <c r="FOU25" s="1506" t="s">
        <v>2159</v>
      </c>
      <c r="FOV25" s="1506" t="s">
        <v>2160</v>
      </c>
      <c r="FOW25" s="1506" t="s">
        <v>2157</v>
      </c>
      <c r="FOX25" s="1506" t="s">
        <v>1497</v>
      </c>
      <c r="FOY25" s="1509">
        <v>41901</v>
      </c>
      <c r="FOZ25" s="1507">
        <v>15000</v>
      </c>
      <c r="FPA25"/>
      <c r="FPB25" s="1506" t="s">
        <v>2158</v>
      </c>
      <c r="FPC25" s="1506" t="s">
        <v>2159</v>
      </c>
      <c r="FPD25" s="1506" t="s">
        <v>2160</v>
      </c>
      <c r="FPE25" s="1506" t="s">
        <v>2157</v>
      </c>
      <c r="FPF25" s="1506" t="s">
        <v>1497</v>
      </c>
      <c r="FPG25" s="1509">
        <v>41901</v>
      </c>
      <c r="FPH25" s="1507">
        <v>15000</v>
      </c>
      <c r="FPI25"/>
      <c r="FPJ25" s="1506" t="s">
        <v>2158</v>
      </c>
      <c r="FPK25" s="1506" t="s">
        <v>2159</v>
      </c>
      <c r="FPL25" s="1506" t="s">
        <v>2160</v>
      </c>
      <c r="FPM25" s="1506" t="s">
        <v>2157</v>
      </c>
      <c r="FPN25" s="1506" t="s">
        <v>1497</v>
      </c>
      <c r="FPO25" s="1509">
        <v>41901</v>
      </c>
      <c r="FPP25" s="1507">
        <v>15000</v>
      </c>
      <c r="FPQ25"/>
      <c r="FPR25" s="1506" t="s">
        <v>2158</v>
      </c>
      <c r="FPS25" s="1506" t="s">
        <v>2159</v>
      </c>
      <c r="FPT25" s="1506" t="s">
        <v>2160</v>
      </c>
      <c r="FPU25" s="1506" t="s">
        <v>2157</v>
      </c>
      <c r="FPV25" s="1506" t="s">
        <v>1497</v>
      </c>
      <c r="FPW25" s="1509">
        <v>41901</v>
      </c>
      <c r="FPX25" s="1507">
        <v>15000</v>
      </c>
      <c r="FPY25"/>
      <c r="FPZ25" s="1506" t="s">
        <v>2158</v>
      </c>
      <c r="FQA25" s="1506" t="s">
        <v>2159</v>
      </c>
      <c r="FQB25" s="1506" t="s">
        <v>2160</v>
      </c>
      <c r="FQC25" s="1506" t="s">
        <v>2157</v>
      </c>
      <c r="FQD25" s="1506" t="s">
        <v>1497</v>
      </c>
      <c r="FQE25" s="1509">
        <v>41901</v>
      </c>
      <c r="FQF25" s="1507">
        <v>15000</v>
      </c>
      <c r="FQG25"/>
      <c r="FQH25" s="1506" t="s">
        <v>2158</v>
      </c>
      <c r="FQI25" s="1506" t="s">
        <v>2159</v>
      </c>
      <c r="FQJ25" s="1506" t="s">
        <v>2160</v>
      </c>
      <c r="FQK25" s="1506" t="s">
        <v>2157</v>
      </c>
      <c r="FQL25" s="1506" t="s">
        <v>1497</v>
      </c>
      <c r="FQM25" s="1509">
        <v>41901</v>
      </c>
      <c r="FQN25" s="1507">
        <v>15000</v>
      </c>
      <c r="FQO25"/>
      <c r="FQP25" s="1506" t="s">
        <v>2158</v>
      </c>
      <c r="FQQ25" s="1506" t="s">
        <v>2159</v>
      </c>
      <c r="FQR25" s="1506" t="s">
        <v>2160</v>
      </c>
      <c r="FQS25" s="1506" t="s">
        <v>2157</v>
      </c>
      <c r="FQT25" s="1506" t="s">
        <v>1497</v>
      </c>
      <c r="FQU25" s="1509">
        <v>41901</v>
      </c>
      <c r="FQV25" s="1507">
        <v>15000</v>
      </c>
      <c r="FQW25"/>
      <c r="FQX25" s="1506" t="s">
        <v>2158</v>
      </c>
      <c r="FQY25" s="1506" t="s">
        <v>2159</v>
      </c>
      <c r="FQZ25" s="1506" t="s">
        <v>2160</v>
      </c>
      <c r="FRA25" s="1506" t="s">
        <v>2157</v>
      </c>
      <c r="FRB25" s="1506" t="s">
        <v>1497</v>
      </c>
      <c r="FRC25" s="1509">
        <v>41901</v>
      </c>
      <c r="FRD25" s="1507">
        <v>15000</v>
      </c>
      <c r="FRE25"/>
      <c r="FRF25" s="1506" t="s">
        <v>2158</v>
      </c>
      <c r="FRG25" s="1506" t="s">
        <v>2159</v>
      </c>
      <c r="FRH25" s="1506" t="s">
        <v>2160</v>
      </c>
      <c r="FRI25" s="1506" t="s">
        <v>2157</v>
      </c>
      <c r="FRJ25" s="1506" t="s">
        <v>1497</v>
      </c>
      <c r="FRK25" s="1509">
        <v>41901</v>
      </c>
      <c r="FRL25" s="1507">
        <v>15000</v>
      </c>
      <c r="FRM25"/>
      <c r="FRN25" s="1506" t="s">
        <v>2158</v>
      </c>
      <c r="FRO25" s="1506" t="s">
        <v>2159</v>
      </c>
      <c r="FRP25" s="1506" t="s">
        <v>2160</v>
      </c>
      <c r="FRQ25" s="1506" t="s">
        <v>2157</v>
      </c>
      <c r="FRR25" s="1506" t="s">
        <v>1497</v>
      </c>
      <c r="FRS25" s="1509">
        <v>41901</v>
      </c>
      <c r="FRT25" s="1507">
        <v>15000</v>
      </c>
      <c r="FRU25"/>
      <c r="FRV25" s="1506" t="s">
        <v>2158</v>
      </c>
      <c r="FRW25" s="1506" t="s">
        <v>2159</v>
      </c>
      <c r="FRX25" s="1506" t="s">
        <v>2160</v>
      </c>
      <c r="FRY25" s="1506" t="s">
        <v>2157</v>
      </c>
      <c r="FRZ25" s="1506" t="s">
        <v>1497</v>
      </c>
      <c r="FSA25" s="1509">
        <v>41901</v>
      </c>
      <c r="FSB25" s="1507">
        <v>15000</v>
      </c>
      <c r="FSC25"/>
      <c r="FSD25" s="1506" t="s">
        <v>2158</v>
      </c>
      <c r="FSE25" s="1506" t="s">
        <v>2159</v>
      </c>
      <c r="FSF25" s="1506" t="s">
        <v>2160</v>
      </c>
      <c r="FSG25" s="1506" t="s">
        <v>2157</v>
      </c>
      <c r="FSH25" s="1506" t="s">
        <v>1497</v>
      </c>
      <c r="FSI25" s="1509">
        <v>41901</v>
      </c>
      <c r="FSJ25" s="1507">
        <v>15000</v>
      </c>
      <c r="FSK25"/>
      <c r="FSL25" s="1506" t="s">
        <v>2158</v>
      </c>
      <c r="FSM25" s="1506" t="s">
        <v>2159</v>
      </c>
      <c r="FSN25" s="1506" t="s">
        <v>2160</v>
      </c>
      <c r="FSO25" s="1506" t="s">
        <v>2157</v>
      </c>
      <c r="FSP25" s="1506" t="s">
        <v>1497</v>
      </c>
      <c r="FSQ25" s="1509">
        <v>41901</v>
      </c>
      <c r="FSR25" s="1507">
        <v>15000</v>
      </c>
      <c r="FSS25"/>
      <c r="FST25" s="1506" t="s">
        <v>2158</v>
      </c>
      <c r="FSU25" s="1506" t="s">
        <v>2159</v>
      </c>
      <c r="FSV25" s="1506" t="s">
        <v>2160</v>
      </c>
      <c r="FSW25" s="1506" t="s">
        <v>2157</v>
      </c>
      <c r="FSX25" s="1506" t="s">
        <v>1497</v>
      </c>
      <c r="FSY25" s="1509">
        <v>41901</v>
      </c>
      <c r="FSZ25" s="1507">
        <v>15000</v>
      </c>
      <c r="FTA25"/>
      <c r="FTB25" s="1506" t="s">
        <v>2158</v>
      </c>
      <c r="FTC25" s="1506" t="s">
        <v>2159</v>
      </c>
      <c r="FTD25" s="1506" t="s">
        <v>2160</v>
      </c>
      <c r="FTE25" s="1506" t="s">
        <v>2157</v>
      </c>
      <c r="FTF25" s="1506" t="s">
        <v>1497</v>
      </c>
      <c r="FTG25" s="1509">
        <v>41901</v>
      </c>
      <c r="FTH25" s="1507">
        <v>15000</v>
      </c>
      <c r="FTI25"/>
      <c r="FTJ25" s="1506" t="s">
        <v>2158</v>
      </c>
      <c r="FTK25" s="1506" t="s">
        <v>2159</v>
      </c>
      <c r="FTL25" s="1506" t="s">
        <v>2160</v>
      </c>
      <c r="FTM25" s="1506" t="s">
        <v>2157</v>
      </c>
      <c r="FTN25" s="1506" t="s">
        <v>1497</v>
      </c>
      <c r="FTO25" s="1509">
        <v>41901</v>
      </c>
      <c r="FTP25" s="1507">
        <v>15000</v>
      </c>
      <c r="FTQ25"/>
      <c r="FTR25" s="1506" t="s">
        <v>2158</v>
      </c>
      <c r="FTS25" s="1506" t="s">
        <v>2159</v>
      </c>
      <c r="FTT25" s="1506" t="s">
        <v>2160</v>
      </c>
      <c r="FTU25" s="1506" t="s">
        <v>2157</v>
      </c>
      <c r="FTV25" s="1506" t="s">
        <v>1497</v>
      </c>
      <c r="FTW25" s="1509">
        <v>41901</v>
      </c>
      <c r="FTX25" s="1507">
        <v>15000</v>
      </c>
      <c r="FTY25"/>
      <c r="FTZ25" s="1506" t="s">
        <v>2158</v>
      </c>
      <c r="FUA25" s="1506" t="s">
        <v>2159</v>
      </c>
      <c r="FUB25" s="1506" t="s">
        <v>2160</v>
      </c>
      <c r="FUC25" s="1506" t="s">
        <v>2157</v>
      </c>
      <c r="FUD25" s="1506" t="s">
        <v>1497</v>
      </c>
      <c r="FUE25" s="1509">
        <v>41901</v>
      </c>
      <c r="FUF25" s="1507">
        <v>15000</v>
      </c>
      <c r="FUG25"/>
      <c r="FUH25" s="1506" t="s">
        <v>2158</v>
      </c>
      <c r="FUI25" s="1506" t="s">
        <v>2159</v>
      </c>
      <c r="FUJ25" s="1506" t="s">
        <v>2160</v>
      </c>
      <c r="FUK25" s="1506" t="s">
        <v>2157</v>
      </c>
      <c r="FUL25" s="1506" t="s">
        <v>1497</v>
      </c>
      <c r="FUM25" s="1509">
        <v>41901</v>
      </c>
      <c r="FUN25" s="1507">
        <v>15000</v>
      </c>
      <c r="FUO25"/>
      <c r="FUP25" s="1506" t="s">
        <v>2158</v>
      </c>
      <c r="FUQ25" s="1506" t="s">
        <v>2159</v>
      </c>
      <c r="FUR25" s="1506" t="s">
        <v>2160</v>
      </c>
      <c r="FUS25" s="1506" t="s">
        <v>2157</v>
      </c>
      <c r="FUT25" s="1506" t="s">
        <v>1497</v>
      </c>
      <c r="FUU25" s="1509">
        <v>41901</v>
      </c>
      <c r="FUV25" s="1507">
        <v>15000</v>
      </c>
      <c r="FUW25"/>
      <c r="FUX25" s="1506" t="s">
        <v>2158</v>
      </c>
      <c r="FUY25" s="1506" t="s">
        <v>2159</v>
      </c>
      <c r="FUZ25" s="1506" t="s">
        <v>2160</v>
      </c>
      <c r="FVA25" s="1506" t="s">
        <v>2157</v>
      </c>
      <c r="FVB25" s="1506" t="s">
        <v>1497</v>
      </c>
      <c r="FVC25" s="1509">
        <v>41901</v>
      </c>
      <c r="FVD25" s="1507">
        <v>15000</v>
      </c>
      <c r="FVE25"/>
      <c r="FVF25" s="1506" t="s">
        <v>2158</v>
      </c>
      <c r="FVG25" s="1506" t="s">
        <v>2159</v>
      </c>
      <c r="FVH25" s="1506" t="s">
        <v>2160</v>
      </c>
      <c r="FVI25" s="1506" t="s">
        <v>2157</v>
      </c>
      <c r="FVJ25" s="1506" t="s">
        <v>1497</v>
      </c>
      <c r="FVK25" s="1509">
        <v>41901</v>
      </c>
      <c r="FVL25" s="1507">
        <v>15000</v>
      </c>
      <c r="FVM25"/>
      <c r="FVN25" s="1506" t="s">
        <v>2158</v>
      </c>
      <c r="FVO25" s="1506" t="s">
        <v>2159</v>
      </c>
      <c r="FVP25" s="1506" t="s">
        <v>2160</v>
      </c>
      <c r="FVQ25" s="1506" t="s">
        <v>2157</v>
      </c>
      <c r="FVR25" s="1506" t="s">
        <v>1497</v>
      </c>
      <c r="FVS25" s="1509">
        <v>41901</v>
      </c>
      <c r="FVT25" s="1507">
        <v>15000</v>
      </c>
      <c r="FVU25"/>
      <c r="FVV25" s="1506" t="s">
        <v>2158</v>
      </c>
      <c r="FVW25" s="1506" t="s">
        <v>2159</v>
      </c>
      <c r="FVX25" s="1506" t="s">
        <v>2160</v>
      </c>
      <c r="FVY25" s="1506" t="s">
        <v>2157</v>
      </c>
      <c r="FVZ25" s="1506" t="s">
        <v>1497</v>
      </c>
      <c r="FWA25" s="1509">
        <v>41901</v>
      </c>
      <c r="FWB25" s="1507">
        <v>15000</v>
      </c>
      <c r="FWC25"/>
      <c r="FWD25" s="1506" t="s">
        <v>2158</v>
      </c>
      <c r="FWE25" s="1506" t="s">
        <v>2159</v>
      </c>
      <c r="FWF25" s="1506" t="s">
        <v>2160</v>
      </c>
      <c r="FWG25" s="1506" t="s">
        <v>2157</v>
      </c>
      <c r="FWH25" s="1506" t="s">
        <v>1497</v>
      </c>
      <c r="FWI25" s="1509">
        <v>41901</v>
      </c>
      <c r="FWJ25" s="1507">
        <v>15000</v>
      </c>
      <c r="FWK25"/>
      <c r="FWL25" s="1506" t="s">
        <v>2158</v>
      </c>
      <c r="FWM25" s="1506" t="s">
        <v>2159</v>
      </c>
      <c r="FWN25" s="1506" t="s">
        <v>2160</v>
      </c>
      <c r="FWO25" s="1506" t="s">
        <v>2157</v>
      </c>
      <c r="FWP25" s="1506" t="s">
        <v>1497</v>
      </c>
      <c r="FWQ25" s="1509">
        <v>41901</v>
      </c>
      <c r="FWR25" s="1507">
        <v>15000</v>
      </c>
      <c r="FWS25"/>
      <c r="FWT25" s="1506" t="s">
        <v>2158</v>
      </c>
      <c r="FWU25" s="1506" t="s">
        <v>2159</v>
      </c>
      <c r="FWV25" s="1506" t="s">
        <v>2160</v>
      </c>
      <c r="FWW25" s="1506" t="s">
        <v>2157</v>
      </c>
      <c r="FWX25" s="1506" t="s">
        <v>1497</v>
      </c>
      <c r="FWY25" s="1509">
        <v>41901</v>
      </c>
      <c r="FWZ25" s="1507">
        <v>15000</v>
      </c>
      <c r="FXA25"/>
      <c r="FXB25" s="1506" t="s">
        <v>2158</v>
      </c>
      <c r="FXC25" s="1506" t="s">
        <v>2159</v>
      </c>
      <c r="FXD25" s="1506" t="s">
        <v>2160</v>
      </c>
      <c r="FXE25" s="1506" t="s">
        <v>2157</v>
      </c>
      <c r="FXF25" s="1506" t="s">
        <v>1497</v>
      </c>
      <c r="FXG25" s="1509">
        <v>41901</v>
      </c>
      <c r="FXH25" s="1507">
        <v>15000</v>
      </c>
      <c r="FXI25"/>
      <c r="FXJ25" s="1506" t="s">
        <v>2158</v>
      </c>
      <c r="FXK25" s="1506" t="s">
        <v>2159</v>
      </c>
      <c r="FXL25" s="1506" t="s">
        <v>2160</v>
      </c>
      <c r="FXM25" s="1506" t="s">
        <v>2157</v>
      </c>
      <c r="FXN25" s="1506" t="s">
        <v>1497</v>
      </c>
      <c r="FXO25" s="1509">
        <v>41901</v>
      </c>
      <c r="FXP25" s="1507">
        <v>15000</v>
      </c>
      <c r="FXQ25"/>
      <c r="FXR25" s="1506" t="s">
        <v>2158</v>
      </c>
      <c r="FXS25" s="1506" t="s">
        <v>2159</v>
      </c>
      <c r="FXT25" s="1506" t="s">
        <v>2160</v>
      </c>
      <c r="FXU25" s="1506" t="s">
        <v>2157</v>
      </c>
      <c r="FXV25" s="1506" t="s">
        <v>1497</v>
      </c>
      <c r="FXW25" s="1509">
        <v>41901</v>
      </c>
      <c r="FXX25" s="1507">
        <v>15000</v>
      </c>
      <c r="FXY25"/>
      <c r="FXZ25" s="1506" t="s">
        <v>2158</v>
      </c>
      <c r="FYA25" s="1506" t="s">
        <v>2159</v>
      </c>
      <c r="FYB25" s="1506" t="s">
        <v>2160</v>
      </c>
      <c r="FYC25" s="1506" t="s">
        <v>2157</v>
      </c>
      <c r="FYD25" s="1506" t="s">
        <v>1497</v>
      </c>
      <c r="FYE25" s="1509">
        <v>41901</v>
      </c>
      <c r="FYF25" s="1507">
        <v>15000</v>
      </c>
      <c r="FYG25"/>
      <c r="FYH25" s="1506" t="s">
        <v>2158</v>
      </c>
      <c r="FYI25" s="1506" t="s">
        <v>2159</v>
      </c>
      <c r="FYJ25" s="1506" t="s">
        <v>2160</v>
      </c>
      <c r="FYK25" s="1506" t="s">
        <v>2157</v>
      </c>
      <c r="FYL25" s="1506" t="s">
        <v>1497</v>
      </c>
      <c r="FYM25" s="1509">
        <v>41901</v>
      </c>
      <c r="FYN25" s="1507">
        <v>15000</v>
      </c>
      <c r="FYO25"/>
      <c r="FYP25" s="1506" t="s">
        <v>2158</v>
      </c>
      <c r="FYQ25" s="1506" t="s">
        <v>2159</v>
      </c>
      <c r="FYR25" s="1506" t="s">
        <v>2160</v>
      </c>
      <c r="FYS25" s="1506" t="s">
        <v>2157</v>
      </c>
      <c r="FYT25" s="1506" t="s">
        <v>1497</v>
      </c>
      <c r="FYU25" s="1509">
        <v>41901</v>
      </c>
      <c r="FYV25" s="1507">
        <v>15000</v>
      </c>
      <c r="FYW25"/>
      <c r="FYX25" s="1506" t="s">
        <v>2158</v>
      </c>
      <c r="FYY25" s="1506" t="s">
        <v>2159</v>
      </c>
      <c r="FYZ25" s="1506" t="s">
        <v>2160</v>
      </c>
      <c r="FZA25" s="1506" t="s">
        <v>2157</v>
      </c>
      <c r="FZB25" s="1506" t="s">
        <v>1497</v>
      </c>
      <c r="FZC25" s="1509">
        <v>41901</v>
      </c>
      <c r="FZD25" s="1507">
        <v>15000</v>
      </c>
      <c r="FZE25"/>
      <c r="FZF25" s="1506" t="s">
        <v>2158</v>
      </c>
      <c r="FZG25" s="1506" t="s">
        <v>2159</v>
      </c>
      <c r="FZH25" s="1506" t="s">
        <v>2160</v>
      </c>
      <c r="FZI25" s="1506" t="s">
        <v>2157</v>
      </c>
      <c r="FZJ25" s="1506" t="s">
        <v>1497</v>
      </c>
      <c r="FZK25" s="1509">
        <v>41901</v>
      </c>
      <c r="FZL25" s="1507">
        <v>15000</v>
      </c>
      <c r="FZM25"/>
      <c r="FZN25" s="1506" t="s">
        <v>2158</v>
      </c>
      <c r="FZO25" s="1506" t="s">
        <v>2159</v>
      </c>
      <c r="FZP25" s="1506" t="s">
        <v>2160</v>
      </c>
      <c r="FZQ25" s="1506" t="s">
        <v>2157</v>
      </c>
      <c r="FZR25" s="1506" t="s">
        <v>1497</v>
      </c>
      <c r="FZS25" s="1509">
        <v>41901</v>
      </c>
      <c r="FZT25" s="1507">
        <v>15000</v>
      </c>
      <c r="FZU25"/>
      <c r="FZV25" s="1506" t="s">
        <v>2158</v>
      </c>
      <c r="FZW25" s="1506" t="s">
        <v>2159</v>
      </c>
      <c r="FZX25" s="1506" t="s">
        <v>2160</v>
      </c>
      <c r="FZY25" s="1506" t="s">
        <v>2157</v>
      </c>
      <c r="FZZ25" s="1506" t="s">
        <v>1497</v>
      </c>
      <c r="GAA25" s="1509">
        <v>41901</v>
      </c>
      <c r="GAB25" s="1507">
        <v>15000</v>
      </c>
      <c r="GAC25"/>
      <c r="GAD25" s="1506" t="s">
        <v>2158</v>
      </c>
      <c r="GAE25" s="1506" t="s">
        <v>2159</v>
      </c>
      <c r="GAF25" s="1506" t="s">
        <v>2160</v>
      </c>
      <c r="GAG25" s="1506" t="s">
        <v>2157</v>
      </c>
      <c r="GAH25" s="1506" t="s">
        <v>1497</v>
      </c>
      <c r="GAI25" s="1509">
        <v>41901</v>
      </c>
      <c r="GAJ25" s="1507">
        <v>15000</v>
      </c>
      <c r="GAK25"/>
      <c r="GAL25" s="1506" t="s">
        <v>2158</v>
      </c>
      <c r="GAM25" s="1506" t="s">
        <v>2159</v>
      </c>
      <c r="GAN25" s="1506" t="s">
        <v>2160</v>
      </c>
      <c r="GAO25" s="1506" t="s">
        <v>2157</v>
      </c>
      <c r="GAP25" s="1506" t="s">
        <v>1497</v>
      </c>
      <c r="GAQ25" s="1509">
        <v>41901</v>
      </c>
      <c r="GAR25" s="1507">
        <v>15000</v>
      </c>
      <c r="GAS25"/>
      <c r="GAT25" s="1506" t="s">
        <v>2158</v>
      </c>
      <c r="GAU25" s="1506" t="s">
        <v>2159</v>
      </c>
      <c r="GAV25" s="1506" t="s">
        <v>2160</v>
      </c>
      <c r="GAW25" s="1506" t="s">
        <v>2157</v>
      </c>
      <c r="GAX25" s="1506" t="s">
        <v>1497</v>
      </c>
      <c r="GAY25" s="1509">
        <v>41901</v>
      </c>
      <c r="GAZ25" s="1507">
        <v>15000</v>
      </c>
      <c r="GBA25"/>
      <c r="GBB25" s="1506" t="s">
        <v>2158</v>
      </c>
      <c r="GBC25" s="1506" t="s">
        <v>2159</v>
      </c>
      <c r="GBD25" s="1506" t="s">
        <v>2160</v>
      </c>
      <c r="GBE25" s="1506" t="s">
        <v>2157</v>
      </c>
      <c r="GBF25" s="1506" t="s">
        <v>1497</v>
      </c>
      <c r="GBG25" s="1509">
        <v>41901</v>
      </c>
      <c r="GBH25" s="1507">
        <v>15000</v>
      </c>
      <c r="GBI25"/>
      <c r="GBJ25" s="1506" t="s">
        <v>2158</v>
      </c>
      <c r="GBK25" s="1506" t="s">
        <v>2159</v>
      </c>
      <c r="GBL25" s="1506" t="s">
        <v>2160</v>
      </c>
      <c r="GBM25" s="1506" t="s">
        <v>2157</v>
      </c>
      <c r="GBN25" s="1506" t="s">
        <v>1497</v>
      </c>
      <c r="GBO25" s="1509">
        <v>41901</v>
      </c>
      <c r="GBP25" s="1507">
        <v>15000</v>
      </c>
      <c r="GBQ25"/>
      <c r="GBR25" s="1506" t="s">
        <v>2158</v>
      </c>
      <c r="GBS25" s="1506" t="s">
        <v>2159</v>
      </c>
      <c r="GBT25" s="1506" t="s">
        <v>2160</v>
      </c>
      <c r="GBU25" s="1506" t="s">
        <v>2157</v>
      </c>
      <c r="GBV25" s="1506" t="s">
        <v>1497</v>
      </c>
      <c r="GBW25" s="1509">
        <v>41901</v>
      </c>
      <c r="GBX25" s="1507">
        <v>15000</v>
      </c>
      <c r="GBY25"/>
      <c r="GBZ25" s="1506" t="s">
        <v>2158</v>
      </c>
      <c r="GCA25" s="1506" t="s">
        <v>2159</v>
      </c>
      <c r="GCB25" s="1506" t="s">
        <v>2160</v>
      </c>
      <c r="GCC25" s="1506" t="s">
        <v>2157</v>
      </c>
      <c r="GCD25" s="1506" t="s">
        <v>1497</v>
      </c>
      <c r="GCE25" s="1509">
        <v>41901</v>
      </c>
      <c r="GCF25" s="1507">
        <v>15000</v>
      </c>
      <c r="GCG25"/>
      <c r="GCH25" s="1506" t="s">
        <v>2158</v>
      </c>
      <c r="GCI25" s="1506" t="s">
        <v>2159</v>
      </c>
      <c r="GCJ25" s="1506" t="s">
        <v>2160</v>
      </c>
      <c r="GCK25" s="1506" t="s">
        <v>2157</v>
      </c>
      <c r="GCL25" s="1506" t="s">
        <v>1497</v>
      </c>
      <c r="GCM25" s="1509">
        <v>41901</v>
      </c>
      <c r="GCN25" s="1507">
        <v>15000</v>
      </c>
      <c r="GCO25"/>
      <c r="GCP25" s="1506" t="s">
        <v>2158</v>
      </c>
      <c r="GCQ25" s="1506" t="s">
        <v>2159</v>
      </c>
      <c r="GCR25" s="1506" t="s">
        <v>2160</v>
      </c>
      <c r="GCS25" s="1506" t="s">
        <v>2157</v>
      </c>
      <c r="GCT25" s="1506" t="s">
        <v>1497</v>
      </c>
      <c r="GCU25" s="1509">
        <v>41901</v>
      </c>
      <c r="GCV25" s="1507">
        <v>15000</v>
      </c>
      <c r="GCW25"/>
      <c r="GCX25" s="1506" t="s">
        <v>2158</v>
      </c>
      <c r="GCY25" s="1506" t="s">
        <v>2159</v>
      </c>
      <c r="GCZ25" s="1506" t="s">
        <v>2160</v>
      </c>
      <c r="GDA25" s="1506" t="s">
        <v>2157</v>
      </c>
      <c r="GDB25" s="1506" t="s">
        <v>1497</v>
      </c>
      <c r="GDC25" s="1509">
        <v>41901</v>
      </c>
      <c r="GDD25" s="1507">
        <v>15000</v>
      </c>
      <c r="GDE25"/>
      <c r="GDF25" s="1506" t="s">
        <v>2158</v>
      </c>
      <c r="GDG25" s="1506" t="s">
        <v>2159</v>
      </c>
      <c r="GDH25" s="1506" t="s">
        <v>2160</v>
      </c>
      <c r="GDI25" s="1506" t="s">
        <v>2157</v>
      </c>
      <c r="GDJ25" s="1506" t="s">
        <v>1497</v>
      </c>
      <c r="GDK25" s="1509">
        <v>41901</v>
      </c>
      <c r="GDL25" s="1507">
        <v>15000</v>
      </c>
      <c r="GDM25"/>
      <c r="GDN25" s="1506" t="s">
        <v>2158</v>
      </c>
      <c r="GDO25" s="1506" t="s">
        <v>2159</v>
      </c>
      <c r="GDP25" s="1506" t="s">
        <v>2160</v>
      </c>
      <c r="GDQ25" s="1506" t="s">
        <v>2157</v>
      </c>
      <c r="GDR25" s="1506" t="s">
        <v>1497</v>
      </c>
      <c r="GDS25" s="1509">
        <v>41901</v>
      </c>
      <c r="GDT25" s="1507">
        <v>15000</v>
      </c>
      <c r="GDU25"/>
      <c r="GDV25" s="1506" t="s">
        <v>2158</v>
      </c>
      <c r="GDW25" s="1506" t="s">
        <v>2159</v>
      </c>
      <c r="GDX25" s="1506" t="s">
        <v>2160</v>
      </c>
      <c r="GDY25" s="1506" t="s">
        <v>2157</v>
      </c>
      <c r="GDZ25" s="1506" t="s">
        <v>1497</v>
      </c>
      <c r="GEA25" s="1509">
        <v>41901</v>
      </c>
      <c r="GEB25" s="1507">
        <v>15000</v>
      </c>
      <c r="GEC25"/>
      <c r="GED25" s="1506" t="s">
        <v>2158</v>
      </c>
      <c r="GEE25" s="1506" t="s">
        <v>2159</v>
      </c>
      <c r="GEF25" s="1506" t="s">
        <v>2160</v>
      </c>
      <c r="GEG25" s="1506" t="s">
        <v>2157</v>
      </c>
      <c r="GEH25" s="1506" t="s">
        <v>1497</v>
      </c>
      <c r="GEI25" s="1509">
        <v>41901</v>
      </c>
      <c r="GEJ25" s="1507">
        <v>15000</v>
      </c>
      <c r="GEK25"/>
      <c r="GEL25" s="1506" t="s">
        <v>2158</v>
      </c>
      <c r="GEM25" s="1506" t="s">
        <v>2159</v>
      </c>
      <c r="GEN25" s="1506" t="s">
        <v>2160</v>
      </c>
      <c r="GEO25" s="1506" t="s">
        <v>2157</v>
      </c>
      <c r="GEP25" s="1506" t="s">
        <v>1497</v>
      </c>
      <c r="GEQ25" s="1509">
        <v>41901</v>
      </c>
      <c r="GER25" s="1507">
        <v>15000</v>
      </c>
      <c r="GES25"/>
      <c r="GET25" s="1506" t="s">
        <v>2158</v>
      </c>
      <c r="GEU25" s="1506" t="s">
        <v>2159</v>
      </c>
      <c r="GEV25" s="1506" t="s">
        <v>2160</v>
      </c>
      <c r="GEW25" s="1506" t="s">
        <v>2157</v>
      </c>
      <c r="GEX25" s="1506" t="s">
        <v>1497</v>
      </c>
      <c r="GEY25" s="1509">
        <v>41901</v>
      </c>
      <c r="GEZ25" s="1507">
        <v>15000</v>
      </c>
      <c r="GFA25"/>
      <c r="GFB25" s="1506" t="s">
        <v>2158</v>
      </c>
      <c r="GFC25" s="1506" t="s">
        <v>2159</v>
      </c>
      <c r="GFD25" s="1506" t="s">
        <v>2160</v>
      </c>
      <c r="GFE25" s="1506" t="s">
        <v>2157</v>
      </c>
      <c r="GFF25" s="1506" t="s">
        <v>1497</v>
      </c>
      <c r="GFG25" s="1509">
        <v>41901</v>
      </c>
      <c r="GFH25" s="1507">
        <v>15000</v>
      </c>
      <c r="GFI25"/>
      <c r="GFJ25" s="1506" t="s">
        <v>2158</v>
      </c>
      <c r="GFK25" s="1506" t="s">
        <v>2159</v>
      </c>
      <c r="GFL25" s="1506" t="s">
        <v>2160</v>
      </c>
      <c r="GFM25" s="1506" t="s">
        <v>2157</v>
      </c>
      <c r="GFN25" s="1506" t="s">
        <v>1497</v>
      </c>
      <c r="GFO25" s="1509">
        <v>41901</v>
      </c>
      <c r="GFP25" s="1507">
        <v>15000</v>
      </c>
      <c r="GFQ25"/>
      <c r="GFR25" s="1506" t="s">
        <v>2158</v>
      </c>
      <c r="GFS25" s="1506" t="s">
        <v>2159</v>
      </c>
      <c r="GFT25" s="1506" t="s">
        <v>2160</v>
      </c>
      <c r="GFU25" s="1506" t="s">
        <v>2157</v>
      </c>
      <c r="GFV25" s="1506" t="s">
        <v>1497</v>
      </c>
      <c r="GFW25" s="1509">
        <v>41901</v>
      </c>
      <c r="GFX25" s="1507">
        <v>15000</v>
      </c>
      <c r="GFY25"/>
      <c r="GFZ25" s="1506" t="s">
        <v>2158</v>
      </c>
      <c r="GGA25" s="1506" t="s">
        <v>2159</v>
      </c>
      <c r="GGB25" s="1506" t="s">
        <v>2160</v>
      </c>
      <c r="GGC25" s="1506" t="s">
        <v>2157</v>
      </c>
      <c r="GGD25" s="1506" t="s">
        <v>1497</v>
      </c>
      <c r="GGE25" s="1509">
        <v>41901</v>
      </c>
      <c r="GGF25" s="1507">
        <v>15000</v>
      </c>
      <c r="GGG25"/>
      <c r="GGH25" s="1506" t="s">
        <v>2158</v>
      </c>
      <c r="GGI25" s="1506" t="s">
        <v>2159</v>
      </c>
      <c r="GGJ25" s="1506" t="s">
        <v>2160</v>
      </c>
      <c r="GGK25" s="1506" t="s">
        <v>2157</v>
      </c>
      <c r="GGL25" s="1506" t="s">
        <v>1497</v>
      </c>
      <c r="GGM25" s="1509">
        <v>41901</v>
      </c>
      <c r="GGN25" s="1507">
        <v>15000</v>
      </c>
      <c r="GGO25"/>
      <c r="GGP25" s="1506" t="s">
        <v>2158</v>
      </c>
      <c r="GGQ25" s="1506" t="s">
        <v>2159</v>
      </c>
      <c r="GGR25" s="1506" t="s">
        <v>2160</v>
      </c>
      <c r="GGS25" s="1506" t="s">
        <v>2157</v>
      </c>
      <c r="GGT25" s="1506" t="s">
        <v>1497</v>
      </c>
      <c r="GGU25" s="1509">
        <v>41901</v>
      </c>
      <c r="GGV25" s="1507">
        <v>15000</v>
      </c>
      <c r="GGW25"/>
      <c r="GGX25" s="1506" t="s">
        <v>2158</v>
      </c>
      <c r="GGY25" s="1506" t="s">
        <v>2159</v>
      </c>
      <c r="GGZ25" s="1506" t="s">
        <v>2160</v>
      </c>
      <c r="GHA25" s="1506" t="s">
        <v>2157</v>
      </c>
      <c r="GHB25" s="1506" t="s">
        <v>1497</v>
      </c>
      <c r="GHC25" s="1509">
        <v>41901</v>
      </c>
      <c r="GHD25" s="1507">
        <v>15000</v>
      </c>
      <c r="GHE25"/>
      <c r="GHF25" s="1506" t="s">
        <v>2158</v>
      </c>
      <c r="GHG25" s="1506" t="s">
        <v>2159</v>
      </c>
      <c r="GHH25" s="1506" t="s">
        <v>2160</v>
      </c>
      <c r="GHI25" s="1506" t="s">
        <v>2157</v>
      </c>
      <c r="GHJ25" s="1506" t="s">
        <v>1497</v>
      </c>
      <c r="GHK25" s="1509">
        <v>41901</v>
      </c>
      <c r="GHL25" s="1507">
        <v>15000</v>
      </c>
      <c r="GHM25"/>
      <c r="GHN25" s="1506" t="s">
        <v>2158</v>
      </c>
      <c r="GHO25" s="1506" t="s">
        <v>2159</v>
      </c>
      <c r="GHP25" s="1506" t="s">
        <v>2160</v>
      </c>
      <c r="GHQ25" s="1506" t="s">
        <v>2157</v>
      </c>
      <c r="GHR25" s="1506" t="s">
        <v>1497</v>
      </c>
      <c r="GHS25" s="1509">
        <v>41901</v>
      </c>
      <c r="GHT25" s="1507">
        <v>15000</v>
      </c>
      <c r="GHU25"/>
      <c r="GHV25" s="1506" t="s">
        <v>2158</v>
      </c>
      <c r="GHW25" s="1506" t="s">
        <v>2159</v>
      </c>
      <c r="GHX25" s="1506" t="s">
        <v>2160</v>
      </c>
      <c r="GHY25" s="1506" t="s">
        <v>2157</v>
      </c>
      <c r="GHZ25" s="1506" t="s">
        <v>1497</v>
      </c>
      <c r="GIA25" s="1509">
        <v>41901</v>
      </c>
      <c r="GIB25" s="1507">
        <v>15000</v>
      </c>
      <c r="GIC25"/>
      <c r="GID25" s="1506" t="s">
        <v>2158</v>
      </c>
      <c r="GIE25" s="1506" t="s">
        <v>2159</v>
      </c>
      <c r="GIF25" s="1506" t="s">
        <v>2160</v>
      </c>
      <c r="GIG25" s="1506" t="s">
        <v>2157</v>
      </c>
      <c r="GIH25" s="1506" t="s">
        <v>1497</v>
      </c>
      <c r="GII25" s="1509">
        <v>41901</v>
      </c>
      <c r="GIJ25" s="1507">
        <v>15000</v>
      </c>
      <c r="GIK25"/>
      <c r="GIL25" s="1506" t="s">
        <v>2158</v>
      </c>
      <c r="GIM25" s="1506" t="s">
        <v>2159</v>
      </c>
      <c r="GIN25" s="1506" t="s">
        <v>2160</v>
      </c>
      <c r="GIO25" s="1506" t="s">
        <v>2157</v>
      </c>
      <c r="GIP25" s="1506" t="s">
        <v>1497</v>
      </c>
      <c r="GIQ25" s="1509">
        <v>41901</v>
      </c>
      <c r="GIR25" s="1507">
        <v>15000</v>
      </c>
      <c r="GIS25"/>
      <c r="GIT25" s="1506" t="s">
        <v>2158</v>
      </c>
      <c r="GIU25" s="1506" t="s">
        <v>2159</v>
      </c>
      <c r="GIV25" s="1506" t="s">
        <v>2160</v>
      </c>
      <c r="GIW25" s="1506" t="s">
        <v>2157</v>
      </c>
      <c r="GIX25" s="1506" t="s">
        <v>1497</v>
      </c>
      <c r="GIY25" s="1509">
        <v>41901</v>
      </c>
      <c r="GIZ25" s="1507">
        <v>15000</v>
      </c>
      <c r="GJA25"/>
      <c r="GJB25" s="1506" t="s">
        <v>2158</v>
      </c>
      <c r="GJC25" s="1506" t="s">
        <v>2159</v>
      </c>
      <c r="GJD25" s="1506" t="s">
        <v>2160</v>
      </c>
      <c r="GJE25" s="1506" t="s">
        <v>2157</v>
      </c>
      <c r="GJF25" s="1506" t="s">
        <v>1497</v>
      </c>
      <c r="GJG25" s="1509">
        <v>41901</v>
      </c>
      <c r="GJH25" s="1507">
        <v>15000</v>
      </c>
      <c r="GJI25"/>
      <c r="GJJ25" s="1506" t="s">
        <v>2158</v>
      </c>
      <c r="GJK25" s="1506" t="s">
        <v>2159</v>
      </c>
      <c r="GJL25" s="1506" t="s">
        <v>2160</v>
      </c>
      <c r="GJM25" s="1506" t="s">
        <v>2157</v>
      </c>
      <c r="GJN25" s="1506" t="s">
        <v>1497</v>
      </c>
      <c r="GJO25" s="1509">
        <v>41901</v>
      </c>
      <c r="GJP25" s="1507">
        <v>15000</v>
      </c>
      <c r="GJQ25"/>
      <c r="GJR25" s="1506" t="s">
        <v>2158</v>
      </c>
      <c r="GJS25" s="1506" t="s">
        <v>2159</v>
      </c>
      <c r="GJT25" s="1506" t="s">
        <v>2160</v>
      </c>
      <c r="GJU25" s="1506" t="s">
        <v>2157</v>
      </c>
      <c r="GJV25" s="1506" t="s">
        <v>1497</v>
      </c>
      <c r="GJW25" s="1509">
        <v>41901</v>
      </c>
      <c r="GJX25" s="1507">
        <v>15000</v>
      </c>
      <c r="GJY25"/>
      <c r="GJZ25" s="1506" t="s">
        <v>2158</v>
      </c>
      <c r="GKA25" s="1506" t="s">
        <v>2159</v>
      </c>
      <c r="GKB25" s="1506" t="s">
        <v>2160</v>
      </c>
      <c r="GKC25" s="1506" t="s">
        <v>2157</v>
      </c>
      <c r="GKD25" s="1506" t="s">
        <v>1497</v>
      </c>
      <c r="GKE25" s="1509">
        <v>41901</v>
      </c>
      <c r="GKF25" s="1507">
        <v>15000</v>
      </c>
      <c r="GKG25"/>
      <c r="GKH25" s="1506" t="s">
        <v>2158</v>
      </c>
      <c r="GKI25" s="1506" t="s">
        <v>2159</v>
      </c>
      <c r="GKJ25" s="1506" t="s">
        <v>2160</v>
      </c>
      <c r="GKK25" s="1506" t="s">
        <v>2157</v>
      </c>
      <c r="GKL25" s="1506" t="s">
        <v>1497</v>
      </c>
      <c r="GKM25" s="1509">
        <v>41901</v>
      </c>
      <c r="GKN25" s="1507">
        <v>15000</v>
      </c>
      <c r="GKO25"/>
      <c r="GKP25" s="1506" t="s">
        <v>2158</v>
      </c>
      <c r="GKQ25" s="1506" t="s">
        <v>2159</v>
      </c>
      <c r="GKR25" s="1506" t="s">
        <v>2160</v>
      </c>
      <c r="GKS25" s="1506" t="s">
        <v>2157</v>
      </c>
      <c r="GKT25" s="1506" t="s">
        <v>1497</v>
      </c>
      <c r="GKU25" s="1509">
        <v>41901</v>
      </c>
      <c r="GKV25" s="1507">
        <v>15000</v>
      </c>
      <c r="GKW25"/>
      <c r="GKX25" s="1506" t="s">
        <v>2158</v>
      </c>
      <c r="GKY25" s="1506" t="s">
        <v>2159</v>
      </c>
      <c r="GKZ25" s="1506" t="s">
        <v>2160</v>
      </c>
      <c r="GLA25" s="1506" t="s">
        <v>2157</v>
      </c>
      <c r="GLB25" s="1506" t="s">
        <v>1497</v>
      </c>
      <c r="GLC25" s="1509">
        <v>41901</v>
      </c>
      <c r="GLD25" s="1507">
        <v>15000</v>
      </c>
      <c r="GLE25"/>
      <c r="GLF25" s="1506" t="s">
        <v>2158</v>
      </c>
      <c r="GLG25" s="1506" t="s">
        <v>2159</v>
      </c>
      <c r="GLH25" s="1506" t="s">
        <v>2160</v>
      </c>
      <c r="GLI25" s="1506" t="s">
        <v>2157</v>
      </c>
      <c r="GLJ25" s="1506" t="s">
        <v>1497</v>
      </c>
      <c r="GLK25" s="1509">
        <v>41901</v>
      </c>
      <c r="GLL25" s="1507">
        <v>15000</v>
      </c>
      <c r="GLM25"/>
      <c r="GLN25" s="1506" t="s">
        <v>2158</v>
      </c>
      <c r="GLO25" s="1506" t="s">
        <v>2159</v>
      </c>
      <c r="GLP25" s="1506" t="s">
        <v>2160</v>
      </c>
      <c r="GLQ25" s="1506" t="s">
        <v>2157</v>
      </c>
      <c r="GLR25" s="1506" t="s">
        <v>1497</v>
      </c>
      <c r="GLS25" s="1509">
        <v>41901</v>
      </c>
      <c r="GLT25" s="1507">
        <v>15000</v>
      </c>
      <c r="GLU25"/>
      <c r="GLV25" s="1506" t="s">
        <v>2158</v>
      </c>
      <c r="GLW25" s="1506" t="s">
        <v>2159</v>
      </c>
      <c r="GLX25" s="1506" t="s">
        <v>2160</v>
      </c>
      <c r="GLY25" s="1506" t="s">
        <v>2157</v>
      </c>
      <c r="GLZ25" s="1506" t="s">
        <v>1497</v>
      </c>
      <c r="GMA25" s="1509">
        <v>41901</v>
      </c>
      <c r="GMB25" s="1507">
        <v>15000</v>
      </c>
      <c r="GMC25"/>
      <c r="GMD25" s="1506" t="s">
        <v>2158</v>
      </c>
      <c r="GME25" s="1506" t="s">
        <v>2159</v>
      </c>
      <c r="GMF25" s="1506" t="s">
        <v>2160</v>
      </c>
      <c r="GMG25" s="1506" t="s">
        <v>2157</v>
      </c>
      <c r="GMH25" s="1506" t="s">
        <v>1497</v>
      </c>
      <c r="GMI25" s="1509">
        <v>41901</v>
      </c>
      <c r="GMJ25" s="1507">
        <v>15000</v>
      </c>
      <c r="GMK25"/>
      <c r="GML25" s="1506" t="s">
        <v>2158</v>
      </c>
      <c r="GMM25" s="1506" t="s">
        <v>2159</v>
      </c>
      <c r="GMN25" s="1506" t="s">
        <v>2160</v>
      </c>
      <c r="GMO25" s="1506" t="s">
        <v>2157</v>
      </c>
      <c r="GMP25" s="1506" t="s">
        <v>1497</v>
      </c>
      <c r="GMQ25" s="1509">
        <v>41901</v>
      </c>
      <c r="GMR25" s="1507">
        <v>15000</v>
      </c>
      <c r="GMS25"/>
      <c r="GMT25" s="1506" t="s">
        <v>2158</v>
      </c>
      <c r="GMU25" s="1506" t="s">
        <v>2159</v>
      </c>
      <c r="GMV25" s="1506" t="s">
        <v>2160</v>
      </c>
      <c r="GMW25" s="1506" t="s">
        <v>2157</v>
      </c>
      <c r="GMX25" s="1506" t="s">
        <v>1497</v>
      </c>
      <c r="GMY25" s="1509">
        <v>41901</v>
      </c>
      <c r="GMZ25" s="1507">
        <v>15000</v>
      </c>
      <c r="GNA25"/>
      <c r="GNB25" s="1506" t="s">
        <v>2158</v>
      </c>
      <c r="GNC25" s="1506" t="s">
        <v>2159</v>
      </c>
      <c r="GND25" s="1506" t="s">
        <v>2160</v>
      </c>
      <c r="GNE25" s="1506" t="s">
        <v>2157</v>
      </c>
      <c r="GNF25" s="1506" t="s">
        <v>1497</v>
      </c>
      <c r="GNG25" s="1509">
        <v>41901</v>
      </c>
      <c r="GNH25" s="1507">
        <v>15000</v>
      </c>
      <c r="GNI25"/>
      <c r="GNJ25" s="1506" t="s">
        <v>2158</v>
      </c>
      <c r="GNK25" s="1506" t="s">
        <v>2159</v>
      </c>
      <c r="GNL25" s="1506" t="s">
        <v>2160</v>
      </c>
      <c r="GNM25" s="1506" t="s">
        <v>2157</v>
      </c>
      <c r="GNN25" s="1506" t="s">
        <v>1497</v>
      </c>
      <c r="GNO25" s="1509">
        <v>41901</v>
      </c>
      <c r="GNP25" s="1507">
        <v>15000</v>
      </c>
      <c r="GNQ25"/>
      <c r="GNR25" s="1506" t="s">
        <v>2158</v>
      </c>
      <c r="GNS25" s="1506" t="s">
        <v>2159</v>
      </c>
      <c r="GNT25" s="1506" t="s">
        <v>2160</v>
      </c>
      <c r="GNU25" s="1506" t="s">
        <v>2157</v>
      </c>
      <c r="GNV25" s="1506" t="s">
        <v>1497</v>
      </c>
      <c r="GNW25" s="1509">
        <v>41901</v>
      </c>
      <c r="GNX25" s="1507">
        <v>15000</v>
      </c>
      <c r="GNY25"/>
      <c r="GNZ25" s="1506" t="s">
        <v>2158</v>
      </c>
      <c r="GOA25" s="1506" t="s">
        <v>2159</v>
      </c>
      <c r="GOB25" s="1506" t="s">
        <v>2160</v>
      </c>
      <c r="GOC25" s="1506" t="s">
        <v>2157</v>
      </c>
      <c r="GOD25" s="1506" t="s">
        <v>1497</v>
      </c>
      <c r="GOE25" s="1509">
        <v>41901</v>
      </c>
      <c r="GOF25" s="1507">
        <v>15000</v>
      </c>
      <c r="GOG25"/>
      <c r="GOH25" s="1506" t="s">
        <v>2158</v>
      </c>
      <c r="GOI25" s="1506" t="s">
        <v>2159</v>
      </c>
      <c r="GOJ25" s="1506" t="s">
        <v>2160</v>
      </c>
      <c r="GOK25" s="1506" t="s">
        <v>2157</v>
      </c>
      <c r="GOL25" s="1506" t="s">
        <v>1497</v>
      </c>
      <c r="GOM25" s="1509">
        <v>41901</v>
      </c>
      <c r="GON25" s="1507">
        <v>15000</v>
      </c>
      <c r="GOO25"/>
      <c r="GOP25" s="1506" t="s">
        <v>2158</v>
      </c>
      <c r="GOQ25" s="1506" t="s">
        <v>2159</v>
      </c>
      <c r="GOR25" s="1506" t="s">
        <v>2160</v>
      </c>
      <c r="GOS25" s="1506" t="s">
        <v>2157</v>
      </c>
      <c r="GOT25" s="1506" t="s">
        <v>1497</v>
      </c>
      <c r="GOU25" s="1509">
        <v>41901</v>
      </c>
      <c r="GOV25" s="1507">
        <v>15000</v>
      </c>
      <c r="GOW25"/>
      <c r="GOX25" s="1506" t="s">
        <v>2158</v>
      </c>
      <c r="GOY25" s="1506" t="s">
        <v>2159</v>
      </c>
      <c r="GOZ25" s="1506" t="s">
        <v>2160</v>
      </c>
      <c r="GPA25" s="1506" t="s">
        <v>2157</v>
      </c>
      <c r="GPB25" s="1506" t="s">
        <v>1497</v>
      </c>
      <c r="GPC25" s="1509">
        <v>41901</v>
      </c>
      <c r="GPD25" s="1507">
        <v>15000</v>
      </c>
      <c r="GPE25"/>
      <c r="GPF25" s="1506" t="s">
        <v>2158</v>
      </c>
      <c r="GPG25" s="1506" t="s">
        <v>2159</v>
      </c>
      <c r="GPH25" s="1506" t="s">
        <v>2160</v>
      </c>
      <c r="GPI25" s="1506" t="s">
        <v>2157</v>
      </c>
      <c r="GPJ25" s="1506" t="s">
        <v>1497</v>
      </c>
      <c r="GPK25" s="1509">
        <v>41901</v>
      </c>
      <c r="GPL25" s="1507">
        <v>15000</v>
      </c>
      <c r="GPM25"/>
      <c r="GPN25" s="1506" t="s">
        <v>2158</v>
      </c>
      <c r="GPO25" s="1506" t="s">
        <v>2159</v>
      </c>
      <c r="GPP25" s="1506" t="s">
        <v>2160</v>
      </c>
      <c r="GPQ25" s="1506" t="s">
        <v>2157</v>
      </c>
      <c r="GPR25" s="1506" t="s">
        <v>1497</v>
      </c>
      <c r="GPS25" s="1509">
        <v>41901</v>
      </c>
      <c r="GPT25" s="1507">
        <v>15000</v>
      </c>
      <c r="GPU25"/>
      <c r="GPV25" s="1506" t="s">
        <v>2158</v>
      </c>
      <c r="GPW25" s="1506" t="s">
        <v>2159</v>
      </c>
      <c r="GPX25" s="1506" t="s">
        <v>2160</v>
      </c>
      <c r="GPY25" s="1506" t="s">
        <v>2157</v>
      </c>
      <c r="GPZ25" s="1506" t="s">
        <v>1497</v>
      </c>
      <c r="GQA25" s="1509">
        <v>41901</v>
      </c>
      <c r="GQB25" s="1507">
        <v>15000</v>
      </c>
      <c r="GQC25"/>
      <c r="GQD25" s="1506" t="s">
        <v>2158</v>
      </c>
      <c r="GQE25" s="1506" t="s">
        <v>2159</v>
      </c>
      <c r="GQF25" s="1506" t="s">
        <v>2160</v>
      </c>
      <c r="GQG25" s="1506" t="s">
        <v>2157</v>
      </c>
      <c r="GQH25" s="1506" t="s">
        <v>1497</v>
      </c>
      <c r="GQI25" s="1509">
        <v>41901</v>
      </c>
      <c r="GQJ25" s="1507">
        <v>15000</v>
      </c>
      <c r="GQK25"/>
      <c r="GQL25" s="1506" t="s">
        <v>2158</v>
      </c>
      <c r="GQM25" s="1506" t="s">
        <v>2159</v>
      </c>
      <c r="GQN25" s="1506" t="s">
        <v>2160</v>
      </c>
      <c r="GQO25" s="1506" t="s">
        <v>2157</v>
      </c>
      <c r="GQP25" s="1506" t="s">
        <v>1497</v>
      </c>
      <c r="GQQ25" s="1509">
        <v>41901</v>
      </c>
      <c r="GQR25" s="1507">
        <v>15000</v>
      </c>
      <c r="GQS25"/>
      <c r="GQT25" s="1506" t="s">
        <v>2158</v>
      </c>
      <c r="GQU25" s="1506" t="s">
        <v>2159</v>
      </c>
      <c r="GQV25" s="1506" t="s">
        <v>2160</v>
      </c>
      <c r="GQW25" s="1506" t="s">
        <v>2157</v>
      </c>
      <c r="GQX25" s="1506" t="s">
        <v>1497</v>
      </c>
      <c r="GQY25" s="1509">
        <v>41901</v>
      </c>
      <c r="GQZ25" s="1507">
        <v>15000</v>
      </c>
      <c r="GRA25"/>
      <c r="GRB25" s="1506" t="s">
        <v>2158</v>
      </c>
      <c r="GRC25" s="1506" t="s">
        <v>2159</v>
      </c>
      <c r="GRD25" s="1506" t="s">
        <v>2160</v>
      </c>
      <c r="GRE25" s="1506" t="s">
        <v>2157</v>
      </c>
      <c r="GRF25" s="1506" t="s">
        <v>1497</v>
      </c>
      <c r="GRG25" s="1509">
        <v>41901</v>
      </c>
      <c r="GRH25" s="1507">
        <v>15000</v>
      </c>
      <c r="GRI25"/>
      <c r="GRJ25" s="1506" t="s">
        <v>2158</v>
      </c>
      <c r="GRK25" s="1506" t="s">
        <v>2159</v>
      </c>
      <c r="GRL25" s="1506" t="s">
        <v>2160</v>
      </c>
      <c r="GRM25" s="1506" t="s">
        <v>2157</v>
      </c>
      <c r="GRN25" s="1506" t="s">
        <v>1497</v>
      </c>
      <c r="GRO25" s="1509">
        <v>41901</v>
      </c>
      <c r="GRP25" s="1507">
        <v>15000</v>
      </c>
      <c r="GRQ25"/>
      <c r="GRR25" s="1506" t="s">
        <v>2158</v>
      </c>
      <c r="GRS25" s="1506" t="s">
        <v>2159</v>
      </c>
      <c r="GRT25" s="1506" t="s">
        <v>2160</v>
      </c>
      <c r="GRU25" s="1506" t="s">
        <v>2157</v>
      </c>
      <c r="GRV25" s="1506" t="s">
        <v>1497</v>
      </c>
      <c r="GRW25" s="1509">
        <v>41901</v>
      </c>
      <c r="GRX25" s="1507">
        <v>15000</v>
      </c>
      <c r="GRY25"/>
      <c r="GRZ25" s="1506" t="s">
        <v>2158</v>
      </c>
      <c r="GSA25" s="1506" t="s">
        <v>2159</v>
      </c>
      <c r="GSB25" s="1506" t="s">
        <v>2160</v>
      </c>
      <c r="GSC25" s="1506" t="s">
        <v>2157</v>
      </c>
      <c r="GSD25" s="1506" t="s">
        <v>1497</v>
      </c>
      <c r="GSE25" s="1509">
        <v>41901</v>
      </c>
      <c r="GSF25" s="1507">
        <v>15000</v>
      </c>
      <c r="GSG25"/>
      <c r="GSH25" s="1506" t="s">
        <v>2158</v>
      </c>
      <c r="GSI25" s="1506" t="s">
        <v>2159</v>
      </c>
      <c r="GSJ25" s="1506" t="s">
        <v>2160</v>
      </c>
      <c r="GSK25" s="1506" t="s">
        <v>2157</v>
      </c>
      <c r="GSL25" s="1506" t="s">
        <v>1497</v>
      </c>
      <c r="GSM25" s="1509">
        <v>41901</v>
      </c>
      <c r="GSN25" s="1507">
        <v>15000</v>
      </c>
      <c r="GSO25"/>
      <c r="GSP25" s="1506" t="s">
        <v>2158</v>
      </c>
      <c r="GSQ25" s="1506" t="s">
        <v>2159</v>
      </c>
      <c r="GSR25" s="1506" t="s">
        <v>2160</v>
      </c>
      <c r="GSS25" s="1506" t="s">
        <v>2157</v>
      </c>
      <c r="GST25" s="1506" t="s">
        <v>1497</v>
      </c>
      <c r="GSU25" s="1509">
        <v>41901</v>
      </c>
      <c r="GSV25" s="1507">
        <v>15000</v>
      </c>
      <c r="GSW25"/>
      <c r="GSX25" s="1506" t="s">
        <v>2158</v>
      </c>
      <c r="GSY25" s="1506" t="s">
        <v>2159</v>
      </c>
      <c r="GSZ25" s="1506" t="s">
        <v>2160</v>
      </c>
      <c r="GTA25" s="1506" t="s">
        <v>2157</v>
      </c>
      <c r="GTB25" s="1506" t="s">
        <v>1497</v>
      </c>
      <c r="GTC25" s="1509">
        <v>41901</v>
      </c>
      <c r="GTD25" s="1507">
        <v>15000</v>
      </c>
      <c r="GTE25"/>
      <c r="GTF25" s="1506" t="s">
        <v>2158</v>
      </c>
      <c r="GTG25" s="1506" t="s">
        <v>2159</v>
      </c>
      <c r="GTH25" s="1506" t="s">
        <v>2160</v>
      </c>
      <c r="GTI25" s="1506" t="s">
        <v>2157</v>
      </c>
      <c r="GTJ25" s="1506" t="s">
        <v>1497</v>
      </c>
      <c r="GTK25" s="1509">
        <v>41901</v>
      </c>
      <c r="GTL25" s="1507">
        <v>15000</v>
      </c>
      <c r="GTM25"/>
      <c r="GTN25" s="1506" t="s">
        <v>2158</v>
      </c>
      <c r="GTO25" s="1506" t="s">
        <v>2159</v>
      </c>
      <c r="GTP25" s="1506" t="s">
        <v>2160</v>
      </c>
      <c r="GTQ25" s="1506" t="s">
        <v>2157</v>
      </c>
      <c r="GTR25" s="1506" t="s">
        <v>1497</v>
      </c>
      <c r="GTS25" s="1509">
        <v>41901</v>
      </c>
      <c r="GTT25" s="1507">
        <v>15000</v>
      </c>
      <c r="GTU25"/>
      <c r="GTV25" s="1506" t="s">
        <v>2158</v>
      </c>
      <c r="GTW25" s="1506" t="s">
        <v>2159</v>
      </c>
      <c r="GTX25" s="1506" t="s">
        <v>2160</v>
      </c>
      <c r="GTY25" s="1506" t="s">
        <v>2157</v>
      </c>
      <c r="GTZ25" s="1506" t="s">
        <v>1497</v>
      </c>
      <c r="GUA25" s="1509">
        <v>41901</v>
      </c>
      <c r="GUB25" s="1507">
        <v>15000</v>
      </c>
      <c r="GUC25"/>
      <c r="GUD25" s="1506" t="s">
        <v>2158</v>
      </c>
      <c r="GUE25" s="1506" t="s">
        <v>2159</v>
      </c>
      <c r="GUF25" s="1506" t="s">
        <v>2160</v>
      </c>
      <c r="GUG25" s="1506" t="s">
        <v>2157</v>
      </c>
      <c r="GUH25" s="1506" t="s">
        <v>1497</v>
      </c>
      <c r="GUI25" s="1509">
        <v>41901</v>
      </c>
      <c r="GUJ25" s="1507">
        <v>15000</v>
      </c>
      <c r="GUK25"/>
      <c r="GUL25" s="1506" t="s">
        <v>2158</v>
      </c>
      <c r="GUM25" s="1506" t="s">
        <v>2159</v>
      </c>
      <c r="GUN25" s="1506" t="s">
        <v>2160</v>
      </c>
      <c r="GUO25" s="1506" t="s">
        <v>2157</v>
      </c>
      <c r="GUP25" s="1506" t="s">
        <v>1497</v>
      </c>
      <c r="GUQ25" s="1509">
        <v>41901</v>
      </c>
      <c r="GUR25" s="1507">
        <v>15000</v>
      </c>
      <c r="GUS25"/>
      <c r="GUT25" s="1506" t="s">
        <v>2158</v>
      </c>
      <c r="GUU25" s="1506" t="s">
        <v>2159</v>
      </c>
      <c r="GUV25" s="1506" t="s">
        <v>2160</v>
      </c>
      <c r="GUW25" s="1506" t="s">
        <v>2157</v>
      </c>
      <c r="GUX25" s="1506" t="s">
        <v>1497</v>
      </c>
      <c r="GUY25" s="1509">
        <v>41901</v>
      </c>
      <c r="GUZ25" s="1507">
        <v>15000</v>
      </c>
      <c r="GVA25"/>
      <c r="GVB25" s="1506" t="s">
        <v>2158</v>
      </c>
      <c r="GVC25" s="1506" t="s">
        <v>2159</v>
      </c>
      <c r="GVD25" s="1506" t="s">
        <v>2160</v>
      </c>
      <c r="GVE25" s="1506" t="s">
        <v>2157</v>
      </c>
      <c r="GVF25" s="1506" t="s">
        <v>1497</v>
      </c>
      <c r="GVG25" s="1509">
        <v>41901</v>
      </c>
      <c r="GVH25" s="1507">
        <v>15000</v>
      </c>
      <c r="GVI25"/>
      <c r="GVJ25" s="1506" t="s">
        <v>2158</v>
      </c>
      <c r="GVK25" s="1506" t="s">
        <v>2159</v>
      </c>
      <c r="GVL25" s="1506" t="s">
        <v>2160</v>
      </c>
      <c r="GVM25" s="1506" t="s">
        <v>2157</v>
      </c>
      <c r="GVN25" s="1506" t="s">
        <v>1497</v>
      </c>
      <c r="GVO25" s="1509">
        <v>41901</v>
      </c>
      <c r="GVP25" s="1507">
        <v>15000</v>
      </c>
      <c r="GVQ25"/>
      <c r="GVR25" s="1506" t="s">
        <v>2158</v>
      </c>
      <c r="GVS25" s="1506" t="s">
        <v>2159</v>
      </c>
      <c r="GVT25" s="1506" t="s">
        <v>2160</v>
      </c>
      <c r="GVU25" s="1506" t="s">
        <v>2157</v>
      </c>
      <c r="GVV25" s="1506" t="s">
        <v>1497</v>
      </c>
      <c r="GVW25" s="1509">
        <v>41901</v>
      </c>
      <c r="GVX25" s="1507">
        <v>15000</v>
      </c>
      <c r="GVY25"/>
      <c r="GVZ25" s="1506" t="s">
        <v>2158</v>
      </c>
      <c r="GWA25" s="1506" t="s">
        <v>2159</v>
      </c>
      <c r="GWB25" s="1506" t="s">
        <v>2160</v>
      </c>
      <c r="GWC25" s="1506" t="s">
        <v>2157</v>
      </c>
      <c r="GWD25" s="1506" t="s">
        <v>1497</v>
      </c>
      <c r="GWE25" s="1509">
        <v>41901</v>
      </c>
      <c r="GWF25" s="1507">
        <v>15000</v>
      </c>
      <c r="GWG25"/>
      <c r="GWH25" s="1506" t="s">
        <v>2158</v>
      </c>
      <c r="GWI25" s="1506" t="s">
        <v>2159</v>
      </c>
      <c r="GWJ25" s="1506" t="s">
        <v>2160</v>
      </c>
      <c r="GWK25" s="1506" t="s">
        <v>2157</v>
      </c>
      <c r="GWL25" s="1506" t="s">
        <v>1497</v>
      </c>
      <c r="GWM25" s="1509">
        <v>41901</v>
      </c>
      <c r="GWN25" s="1507">
        <v>15000</v>
      </c>
      <c r="GWO25"/>
      <c r="GWP25" s="1506" t="s">
        <v>2158</v>
      </c>
      <c r="GWQ25" s="1506" t="s">
        <v>2159</v>
      </c>
      <c r="GWR25" s="1506" t="s">
        <v>2160</v>
      </c>
      <c r="GWS25" s="1506" t="s">
        <v>2157</v>
      </c>
      <c r="GWT25" s="1506" t="s">
        <v>1497</v>
      </c>
      <c r="GWU25" s="1509">
        <v>41901</v>
      </c>
      <c r="GWV25" s="1507">
        <v>15000</v>
      </c>
      <c r="GWW25"/>
      <c r="GWX25" s="1506" t="s">
        <v>2158</v>
      </c>
      <c r="GWY25" s="1506" t="s">
        <v>2159</v>
      </c>
      <c r="GWZ25" s="1506" t="s">
        <v>2160</v>
      </c>
      <c r="GXA25" s="1506" t="s">
        <v>2157</v>
      </c>
      <c r="GXB25" s="1506" t="s">
        <v>1497</v>
      </c>
      <c r="GXC25" s="1509">
        <v>41901</v>
      </c>
      <c r="GXD25" s="1507">
        <v>15000</v>
      </c>
      <c r="GXE25"/>
      <c r="GXF25" s="1506" t="s">
        <v>2158</v>
      </c>
      <c r="GXG25" s="1506" t="s">
        <v>2159</v>
      </c>
      <c r="GXH25" s="1506" t="s">
        <v>2160</v>
      </c>
      <c r="GXI25" s="1506" t="s">
        <v>2157</v>
      </c>
      <c r="GXJ25" s="1506" t="s">
        <v>1497</v>
      </c>
      <c r="GXK25" s="1509">
        <v>41901</v>
      </c>
      <c r="GXL25" s="1507">
        <v>15000</v>
      </c>
      <c r="GXM25"/>
      <c r="GXN25" s="1506" t="s">
        <v>2158</v>
      </c>
      <c r="GXO25" s="1506" t="s">
        <v>2159</v>
      </c>
      <c r="GXP25" s="1506" t="s">
        <v>2160</v>
      </c>
      <c r="GXQ25" s="1506" t="s">
        <v>2157</v>
      </c>
      <c r="GXR25" s="1506" t="s">
        <v>1497</v>
      </c>
      <c r="GXS25" s="1509">
        <v>41901</v>
      </c>
      <c r="GXT25" s="1507">
        <v>15000</v>
      </c>
      <c r="GXU25"/>
      <c r="GXV25" s="1506" t="s">
        <v>2158</v>
      </c>
      <c r="GXW25" s="1506" t="s">
        <v>2159</v>
      </c>
      <c r="GXX25" s="1506" t="s">
        <v>2160</v>
      </c>
      <c r="GXY25" s="1506" t="s">
        <v>2157</v>
      </c>
      <c r="GXZ25" s="1506" t="s">
        <v>1497</v>
      </c>
      <c r="GYA25" s="1509">
        <v>41901</v>
      </c>
      <c r="GYB25" s="1507">
        <v>15000</v>
      </c>
      <c r="GYC25"/>
      <c r="GYD25" s="1506" t="s">
        <v>2158</v>
      </c>
      <c r="GYE25" s="1506" t="s">
        <v>2159</v>
      </c>
      <c r="GYF25" s="1506" t="s">
        <v>2160</v>
      </c>
      <c r="GYG25" s="1506" t="s">
        <v>2157</v>
      </c>
      <c r="GYH25" s="1506" t="s">
        <v>1497</v>
      </c>
      <c r="GYI25" s="1509">
        <v>41901</v>
      </c>
      <c r="GYJ25" s="1507">
        <v>15000</v>
      </c>
      <c r="GYK25"/>
      <c r="GYL25" s="1506" t="s">
        <v>2158</v>
      </c>
      <c r="GYM25" s="1506" t="s">
        <v>2159</v>
      </c>
      <c r="GYN25" s="1506" t="s">
        <v>2160</v>
      </c>
      <c r="GYO25" s="1506" t="s">
        <v>2157</v>
      </c>
      <c r="GYP25" s="1506" t="s">
        <v>1497</v>
      </c>
      <c r="GYQ25" s="1509">
        <v>41901</v>
      </c>
      <c r="GYR25" s="1507">
        <v>15000</v>
      </c>
      <c r="GYS25"/>
      <c r="GYT25" s="1506" t="s">
        <v>2158</v>
      </c>
      <c r="GYU25" s="1506" t="s">
        <v>2159</v>
      </c>
      <c r="GYV25" s="1506" t="s">
        <v>2160</v>
      </c>
      <c r="GYW25" s="1506" t="s">
        <v>2157</v>
      </c>
      <c r="GYX25" s="1506" t="s">
        <v>1497</v>
      </c>
      <c r="GYY25" s="1509">
        <v>41901</v>
      </c>
      <c r="GYZ25" s="1507">
        <v>15000</v>
      </c>
      <c r="GZA25"/>
      <c r="GZB25" s="1506" t="s">
        <v>2158</v>
      </c>
      <c r="GZC25" s="1506" t="s">
        <v>2159</v>
      </c>
      <c r="GZD25" s="1506" t="s">
        <v>2160</v>
      </c>
      <c r="GZE25" s="1506" t="s">
        <v>2157</v>
      </c>
      <c r="GZF25" s="1506" t="s">
        <v>1497</v>
      </c>
      <c r="GZG25" s="1509">
        <v>41901</v>
      </c>
      <c r="GZH25" s="1507">
        <v>15000</v>
      </c>
      <c r="GZI25"/>
      <c r="GZJ25" s="1506" t="s">
        <v>2158</v>
      </c>
      <c r="GZK25" s="1506" t="s">
        <v>2159</v>
      </c>
      <c r="GZL25" s="1506" t="s">
        <v>2160</v>
      </c>
      <c r="GZM25" s="1506" t="s">
        <v>2157</v>
      </c>
      <c r="GZN25" s="1506" t="s">
        <v>1497</v>
      </c>
      <c r="GZO25" s="1509">
        <v>41901</v>
      </c>
      <c r="GZP25" s="1507">
        <v>15000</v>
      </c>
      <c r="GZQ25"/>
      <c r="GZR25" s="1506" t="s">
        <v>2158</v>
      </c>
      <c r="GZS25" s="1506" t="s">
        <v>2159</v>
      </c>
      <c r="GZT25" s="1506" t="s">
        <v>2160</v>
      </c>
      <c r="GZU25" s="1506" t="s">
        <v>2157</v>
      </c>
      <c r="GZV25" s="1506" t="s">
        <v>1497</v>
      </c>
      <c r="GZW25" s="1509">
        <v>41901</v>
      </c>
      <c r="GZX25" s="1507">
        <v>15000</v>
      </c>
      <c r="GZY25"/>
      <c r="GZZ25" s="1506" t="s">
        <v>2158</v>
      </c>
      <c r="HAA25" s="1506" t="s">
        <v>2159</v>
      </c>
      <c r="HAB25" s="1506" t="s">
        <v>2160</v>
      </c>
      <c r="HAC25" s="1506" t="s">
        <v>2157</v>
      </c>
      <c r="HAD25" s="1506" t="s">
        <v>1497</v>
      </c>
      <c r="HAE25" s="1509">
        <v>41901</v>
      </c>
      <c r="HAF25" s="1507">
        <v>15000</v>
      </c>
      <c r="HAG25"/>
      <c r="HAH25" s="1506" t="s">
        <v>2158</v>
      </c>
      <c r="HAI25" s="1506" t="s">
        <v>2159</v>
      </c>
      <c r="HAJ25" s="1506" t="s">
        <v>2160</v>
      </c>
      <c r="HAK25" s="1506" t="s">
        <v>2157</v>
      </c>
      <c r="HAL25" s="1506" t="s">
        <v>1497</v>
      </c>
      <c r="HAM25" s="1509">
        <v>41901</v>
      </c>
      <c r="HAN25" s="1507">
        <v>15000</v>
      </c>
      <c r="HAO25"/>
      <c r="HAP25" s="1506" t="s">
        <v>2158</v>
      </c>
      <c r="HAQ25" s="1506" t="s">
        <v>2159</v>
      </c>
      <c r="HAR25" s="1506" t="s">
        <v>2160</v>
      </c>
      <c r="HAS25" s="1506" t="s">
        <v>2157</v>
      </c>
      <c r="HAT25" s="1506" t="s">
        <v>1497</v>
      </c>
      <c r="HAU25" s="1509">
        <v>41901</v>
      </c>
      <c r="HAV25" s="1507">
        <v>15000</v>
      </c>
      <c r="HAW25"/>
      <c r="HAX25" s="1506" t="s">
        <v>2158</v>
      </c>
      <c r="HAY25" s="1506" t="s">
        <v>2159</v>
      </c>
      <c r="HAZ25" s="1506" t="s">
        <v>2160</v>
      </c>
      <c r="HBA25" s="1506" t="s">
        <v>2157</v>
      </c>
      <c r="HBB25" s="1506" t="s">
        <v>1497</v>
      </c>
      <c r="HBC25" s="1509">
        <v>41901</v>
      </c>
      <c r="HBD25" s="1507">
        <v>15000</v>
      </c>
      <c r="HBE25"/>
      <c r="HBF25" s="1506" t="s">
        <v>2158</v>
      </c>
      <c r="HBG25" s="1506" t="s">
        <v>2159</v>
      </c>
      <c r="HBH25" s="1506" t="s">
        <v>2160</v>
      </c>
      <c r="HBI25" s="1506" t="s">
        <v>2157</v>
      </c>
      <c r="HBJ25" s="1506" t="s">
        <v>1497</v>
      </c>
      <c r="HBK25" s="1509">
        <v>41901</v>
      </c>
      <c r="HBL25" s="1507">
        <v>15000</v>
      </c>
      <c r="HBM25"/>
      <c r="HBN25" s="1506" t="s">
        <v>2158</v>
      </c>
      <c r="HBO25" s="1506" t="s">
        <v>2159</v>
      </c>
      <c r="HBP25" s="1506" t="s">
        <v>2160</v>
      </c>
      <c r="HBQ25" s="1506" t="s">
        <v>2157</v>
      </c>
      <c r="HBR25" s="1506" t="s">
        <v>1497</v>
      </c>
      <c r="HBS25" s="1509">
        <v>41901</v>
      </c>
      <c r="HBT25" s="1507">
        <v>15000</v>
      </c>
      <c r="HBU25"/>
      <c r="HBV25" s="1506" t="s">
        <v>2158</v>
      </c>
      <c r="HBW25" s="1506" t="s">
        <v>2159</v>
      </c>
      <c r="HBX25" s="1506" t="s">
        <v>2160</v>
      </c>
      <c r="HBY25" s="1506" t="s">
        <v>2157</v>
      </c>
      <c r="HBZ25" s="1506" t="s">
        <v>1497</v>
      </c>
      <c r="HCA25" s="1509">
        <v>41901</v>
      </c>
      <c r="HCB25" s="1507">
        <v>15000</v>
      </c>
      <c r="HCC25"/>
      <c r="HCD25" s="1506" t="s">
        <v>2158</v>
      </c>
      <c r="HCE25" s="1506" t="s">
        <v>2159</v>
      </c>
      <c r="HCF25" s="1506" t="s">
        <v>2160</v>
      </c>
      <c r="HCG25" s="1506" t="s">
        <v>2157</v>
      </c>
      <c r="HCH25" s="1506" t="s">
        <v>1497</v>
      </c>
      <c r="HCI25" s="1509">
        <v>41901</v>
      </c>
      <c r="HCJ25" s="1507">
        <v>15000</v>
      </c>
      <c r="HCK25"/>
      <c r="HCL25" s="1506" t="s">
        <v>2158</v>
      </c>
      <c r="HCM25" s="1506" t="s">
        <v>2159</v>
      </c>
      <c r="HCN25" s="1506" t="s">
        <v>2160</v>
      </c>
      <c r="HCO25" s="1506" t="s">
        <v>2157</v>
      </c>
      <c r="HCP25" s="1506" t="s">
        <v>1497</v>
      </c>
      <c r="HCQ25" s="1509">
        <v>41901</v>
      </c>
      <c r="HCR25" s="1507">
        <v>15000</v>
      </c>
      <c r="HCS25"/>
      <c r="HCT25" s="1506" t="s">
        <v>2158</v>
      </c>
      <c r="HCU25" s="1506" t="s">
        <v>2159</v>
      </c>
      <c r="HCV25" s="1506" t="s">
        <v>2160</v>
      </c>
      <c r="HCW25" s="1506" t="s">
        <v>2157</v>
      </c>
      <c r="HCX25" s="1506" t="s">
        <v>1497</v>
      </c>
      <c r="HCY25" s="1509">
        <v>41901</v>
      </c>
      <c r="HCZ25" s="1507">
        <v>15000</v>
      </c>
      <c r="HDA25"/>
      <c r="HDB25" s="1506" t="s">
        <v>2158</v>
      </c>
      <c r="HDC25" s="1506" t="s">
        <v>2159</v>
      </c>
      <c r="HDD25" s="1506" t="s">
        <v>2160</v>
      </c>
      <c r="HDE25" s="1506" t="s">
        <v>2157</v>
      </c>
      <c r="HDF25" s="1506" t="s">
        <v>1497</v>
      </c>
      <c r="HDG25" s="1509">
        <v>41901</v>
      </c>
      <c r="HDH25" s="1507">
        <v>15000</v>
      </c>
      <c r="HDI25"/>
      <c r="HDJ25" s="1506" t="s">
        <v>2158</v>
      </c>
      <c r="HDK25" s="1506" t="s">
        <v>2159</v>
      </c>
      <c r="HDL25" s="1506" t="s">
        <v>2160</v>
      </c>
      <c r="HDM25" s="1506" t="s">
        <v>2157</v>
      </c>
      <c r="HDN25" s="1506" t="s">
        <v>1497</v>
      </c>
      <c r="HDO25" s="1509">
        <v>41901</v>
      </c>
      <c r="HDP25" s="1507">
        <v>15000</v>
      </c>
      <c r="HDQ25"/>
      <c r="HDR25" s="1506" t="s">
        <v>2158</v>
      </c>
      <c r="HDS25" s="1506" t="s">
        <v>2159</v>
      </c>
      <c r="HDT25" s="1506" t="s">
        <v>2160</v>
      </c>
      <c r="HDU25" s="1506" t="s">
        <v>2157</v>
      </c>
      <c r="HDV25" s="1506" t="s">
        <v>1497</v>
      </c>
      <c r="HDW25" s="1509">
        <v>41901</v>
      </c>
      <c r="HDX25" s="1507">
        <v>15000</v>
      </c>
      <c r="HDY25"/>
      <c r="HDZ25" s="1506" t="s">
        <v>2158</v>
      </c>
      <c r="HEA25" s="1506" t="s">
        <v>2159</v>
      </c>
      <c r="HEB25" s="1506" t="s">
        <v>2160</v>
      </c>
      <c r="HEC25" s="1506" t="s">
        <v>2157</v>
      </c>
      <c r="HED25" s="1506" t="s">
        <v>1497</v>
      </c>
      <c r="HEE25" s="1509">
        <v>41901</v>
      </c>
      <c r="HEF25" s="1507">
        <v>15000</v>
      </c>
      <c r="HEG25"/>
      <c r="HEH25" s="1506" t="s">
        <v>2158</v>
      </c>
      <c r="HEI25" s="1506" t="s">
        <v>2159</v>
      </c>
      <c r="HEJ25" s="1506" t="s">
        <v>2160</v>
      </c>
      <c r="HEK25" s="1506" t="s">
        <v>2157</v>
      </c>
      <c r="HEL25" s="1506" t="s">
        <v>1497</v>
      </c>
      <c r="HEM25" s="1509">
        <v>41901</v>
      </c>
      <c r="HEN25" s="1507">
        <v>15000</v>
      </c>
      <c r="HEO25"/>
      <c r="HEP25" s="1506" t="s">
        <v>2158</v>
      </c>
      <c r="HEQ25" s="1506" t="s">
        <v>2159</v>
      </c>
      <c r="HER25" s="1506" t="s">
        <v>2160</v>
      </c>
      <c r="HES25" s="1506" t="s">
        <v>2157</v>
      </c>
      <c r="HET25" s="1506" t="s">
        <v>1497</v>
      </c>
      <c r="HEU25" s="1509">
        <v>41901</v>
      </c>
      <c r="HEV25" s="1507">
        <v>15000</v>
      </c>
      <c r="HEW25"/>
      <c r="HEX25" s="1506" t="s">
        <v>2158</v>
      </c>
      <c r="HEY25" s="1506" t="s">
        <v>2159</v>
      </c>
      <c r="HEZ25" s="1506" t="s">
        <v>2160</v>
      </c>
      <c r="HFA25" s="1506" t="s">
        <v>2157</v>
      </c>
      <c r="HFB25" s="1506" t="s">
        <v>1497</v>
      </c>
      <c r="HFC25" s="1509">
        <v>41901</v>
      </c>
      <c r="HFD25" s="1507">
        <v>15000</v>
      </c>
      <c r="HFE25"/>
      <c r="HFF25" s="1506" t="s">
        <v>2158</v>
      </c>
      <c r="HFG25" s="1506" t="s">
        <v>2159</v>
      </c>
      <c r="HFH25" s="1506" t="s">
        <v>2160</v>
      </c>
      <c r="HFI25" s="1506" t="s">
        <v>2157</v>
      </c>
      <c r="HFJ25" s="1506" t="s">
        <v>1497</v>
      </c>
      <c r="HFK25" s="1509">
        <v>41901</v>
      </c>
      <c r="HFL25" s="1507">
        <v>15000</v>
      </c>
      <c r="HFM25"/>
      <c r="HFN25" s="1506" t="s">
        <v>2158</v>
      </c>
      <c r="HFO25" s="1506" t="s">
        <v>2159</v>
      </c>
      <c r="HFP25" s="1506" t="s">
        <v>2160</v>
      </c>
      <c r="HFQ25" s="1506" t="s">
        <v>2157</v>
      </c>
      <c r="HFR25" s="1506" t="s">
        <v>1497</v>
      </c>
      <c r="HFS25" s="1509">
        <v>41901</v>
      </c>
      <c r="HFT25" s="1507">
        <v>15000</v>
      </c>
      <c r="HFU25"/>
      <c r="HFV25" s="1506" t="s">
        <v>2158</v>
      </c>
      <c r="HFW25" s="1506" t="s">
        <v>2159</v>
      </c>
      <c r="HFX25" s="1506" t="s">
        <v>2160</v>
      </c>
      <c r="HFY25" s="1506" t="s">
        <v>2157</v>
      </c>
      <c r="HFZ25" s="1506" t="s">
        <v>1497</v>
      </c>
      <c r="HGA25" s="1509">
        <v>41901</v>
      </c>
      <c r="HGB25" s="1507">
        <v>15000</v>
      </c>
      <c r="HGC25"/>
      <c r="HGD25" s="1506" t="s">
        <v>2158</v>
      </c>
      <c r="HGE25" s="1506" t="s">
        <v>2159</v>
      </c>
      <c r="HGF25" s="1506" t="s">
        <v>2160</v>
      </c>
      <c r="HGG25" s="1506" t="s">
        <v>2157</v>
      </c>
      <c r="HGH25" s="1506" t="s">
        <v>1497</v>
      </c>
      <c r="HGI25" s="1509">
        <v>41901</v>
      </c>
      <c r="HGJ25" s="1507">
        <v>15000</v>
      </c>
      <c r="HGK25"/>
      <c r="HGL25" s="1506" t="s">
        <v>2158</v>
      </c>
      <c r="HGM25" s="1506" t="s">
        <v>2159</v>
      </c>
      <c r="HGN25" s="1506" t="s">
        <v>2160</v>
      </c>
      <c r="HGO25" s="1506" t="s">
        <v>2157</v>
      </c>
      <c r="HGP25" s="1506" t="s">
        <v>1497</v>
      </c>
      <c r="HGQ25" s="1509">
        <v>41901</v>
      </c>
      <c r="HGR25" s="1507">
        <v>15000</v>
      </c>
      <c r="HGS25"/>
      <c r="HGT25" s="1506" t="s">
        <v>2158</v>
      </c>
      <c r="HGU25" s="1506" t="s">
        <v>2159</v>
      </c>
      <c r="HGV25" s="1506" t="s">
        <v>2160</v>
      </c>
      <c r="HGW25" s="1506" t="s">
        <v>2157</v>
      </c>
      <c r="HGX25" s="1506" t="s">
        <v>1497</v>
      </c>
      <c r="HGY25" s="1509">
        <v>41901</v>
      </c>
      <c r="HGZ25" s="1507">
        <v>15000</v>
      </c>
      <c r="HHA25"/>
      <c r="HHB25" s="1506" t="s">
        <v>2158</v>
      </c>
      <c r="HHC25" s="1506" t="s">
        <v>2159</v>
      </c>
      <c r="HHD25" s="1506" t="s">
        <v>2160</v>
      </c>
      <c r="HHE25" s="1506" t="s">
        <v>2157</v>
      </c>
      <c r="HHF25" s="1506" t="s">
        <v>1497</v>
      </c>
      <c r="HHG25" s="1509">
        <v>41901</v>
      </c>
      <c r="HHH25" s="1507">
        <v>15000</v>
      </c>
      <c r="HHI25"/>
      <c r="HHJ25" s="1506" t="s">
        <v>2158</v>
      </c>
      <c r="HHK25" s="1506" t="s">
        <v>2159</v>
      </c>
      <c r="HHL25" s="1506" t="s">
        <v>2160</v>
      </c>
      <c r="HHM25" s="1506" t="s">
        <v>2157</v>
      </c>
      <c r="HHN25" s="1506" t="s">
        <v>1497</v>
      </c>
      <c r="HHO25" s="1509">
        <v>41901</v>
      </c>
      <c r="HHP25" s="1507">
        <v>15000</v>
      </c>
      <c r="HHQ25"/>
      <c r="HHR25" s="1506" t="s">
        <v>2158</v>
      </c>
      <c r="HHS25" s="1506" t="s">
        <v>2159</v>
      </c>
      <c r="HHT25" s="1506" t="s">
        <v>2160</v>
      </c>
      <c r="HHU25" s="1506" t="s">
        <v>2157</v>
      </c>
      <c r="HHV25" s="1506" t="s">
        <v>1497</v>
      </c>
      <c r="HHW25" s="1509">
        <v>41901</v>
      </c>
      <c r="HHX25" s="1507">
        <v>15000</v>
      </c>
      <c r="HHY25"/>
      <c r="HHZ25" s="1506" t="s">
        <v>2158</v>
      </c>
      <c r="HIA25" s="1506" t="s">
        <v>2159</v>
      </c>
      <c r="HIB25" s="1506" t="s">
        <v>2160</v>
      </c>
      <c r="HIC25" s="1506" t="s">
        <v>2157</v>
      </c>
      <c r="HID25" s="1506" t="s">
        <v>1497</v>
      </c>
      <c r="HIE25" s="1509">
        <v>41901</v>
      </c>
      <c r="HIF25" s="1507">
        <v>15000</v>
      </c>
      <c r="HIG25"/>
      <c r="HIH25" s="1506" t="s">
        <v>2158</v>
      </c>
      <c r="HII25" s="1506" t="s">
        <v>2159</v>
      </c>
      <c r="HIJ25" s="1506" t="s">
        <v>2160</v>
      </c>
      <c r="HIK25" s="1506" t="s">
        <v>2157</v>
      </c>
      <c r="HIL25" s="1506" t="s">
        <v>1497</v>
      </c>
      <c r="HIM25" s="1509">
        <v>41901</v>
      </c>
      <c r="HIN25" s="1507">
        <v>15000</v>
      </c>
      <c r="HIO25"/>
      <c r="HIP25" s="1506" t="s">
        <v>2158</v>
      </c>
      <c r="HIQ25" s="1506" t="s">
        <v>2159</v>
      </c>
      <c r="HIR25" s="1506" t="s">
        <v>2160</v>
      </c>
      <c r="HIS25" s="1506" t="s">
        <v>2157</v>
      </c>
      <c r="HIT25" s="1506" t="s">
        <v>1497</v>
      </c>
      <c r="HIU25" s="1509">
        <v>41901</v>
      </c>
      <c r="HIV25" s="1507">
        <v>15000</v>
      </c>
      <c r="HIW25"/>
      <c r="HIX25" s="1506" t="s">
        <v>2158</v>
      </c>
      <c r="HIY25" s="1506" t="s">
        <v>2159</v>
      </c>
      <c r="HIZ25" s="1506" t="s">
        <v>2160</v>
      </c>
      <c r="HJA25" s="1506" t="s">
        <v>2157</v>
      </c>
      <c r="HJB25" s="1506" t="s">
        <v>1497</v>
      </c>
      <c r="HJC25" s="1509">
        <v>41901</v>
      </c>
      <c r="HJD25" s="1507">
        <v>15000</v>
      </c>
      <c r="HJE25"/>
      <c r="HJF25" s="1506" t="s">
        <v>2158</v>
      </c>
      <c r="HJG25" s="1506" t="s">
        <v>2159</v>
      </c>
      <c r="HJH25" s="1506" t="s">
        <v>2160</v>
      </c>
      <c r="HJI25" s="1506" t="s">
        <v>2157</v>
      </c>
      <c r="HJJ25" s="1506" t="s">
        <v>1497</v>
      </c>
      <c r="HJK25" s="1509">
        <v>41901</v>
      </c>
      <c r="HJL25" s="1507">
        <v>15000</v>
      </c>
      <c r="HJM25"/>
      <c r="HJN25" s="1506" t="s">
        <v>2158</v>
      </c>
      <c r="HJO25" s="1506" t="s">
        <v>2159</v>
      </c>
      <c r="HJP25" s="1506" t="s">
        <v>2160</v>
      </c>
      <c r="HJQ25" s="1506" t="s">
        <v>2157</v>
      </c>
      <c r="HJR25" s="1506" t="s">
        <v>1497</v>
      </c>
      <c r="HJS25" s="1509">
        <v>41901</v>
      </c>
      <c r="HJT25" s="1507">
        <v>15000</v>
      </c>
      <c r="HJU25"/>
      <c r="HJV25" s="1506" t="s">
        <v>2158</v>
      </c>
      <c r="HJW25" s="1506" t="s">
        <v>2159</v>
      </c>
      <c r="HJX25" s="1506" t="s">
        <v>2160</v>
      </c>
      <c r="HJY25" s="1506" t="s">
        <v>2157</v>
      </c>
      <c r="HJZ25" s="1506" t="s">
        <v>1497</v>
      </c>
      <c r="HKA25" s="1509">
        <v>41901</v>
      </c>
      <c r="HKB25" s="1507">
        <v>15000</v>
      </c>
      <c r="HKC25"/>
      <c r="HKD25" s="1506" t="s">
        <v>2158</v>
      </c>
      <c r="HKE25" s="1506" t="s">
        <v>2159</v>
      </c>
      <c r="HKF25" s="1506" t="s">
        <v>2160</v>
      </c>
      <c r="HKG25" s="1506" t="s">
        <v>2157</v>
      </c>
      <c r="HKH25" s="1506" t="s">
        <v>1497</v>
      </c>
      <c r="HKI25" s="1509">
        <v>41901</v>
      </c>
      <c r="HKJ25" s="1507">
        <v>15000</v>
      </c>
      <c r="HKK25"/>
      <c r="HKL25" s="1506" t="s">
        <v>2158</v>
      </c>
      <c r="HKM25" s="1506" t="s">
        <v>2159</v>
      </c>
      <c r="HKN25" s="1506" t="s">
        <v>2160</v>
      </c>
      <c r="HKO25" s="1506" t="s">
        <v>2157</v>
      </c>
      <c r="HKP25" s="1506" t="s">
        <v>1497</v>
      </c>
      <c r="HKQ25" s="1509">
        <v>41901</v>
      </c>
      <c r="HKR25" s="1507">
        <v>15000</v>
      </c>
      <c r="HKS25"/>
      <c r="HKT25" s="1506" t="s">
        <v>2158</v>
      </c>
      <c r="HKU25" s="1506" t="s">
        <v>2159</v>
      </c>
      <c r="HKV25" s="1506" t="s">
        <v>2160</v>
      </c>
      <c r="HKW25" s="1506" t="s">
        <v>2157</v>
      </c>
      <c r="HKX25" s="1506" t="s">
        <v>1497</v>
      </c>
      <c r="HKY25" s="1509">
        <v>41901</v>
      </c>
      <c r="HKZ25" s="1507">
        <v>15000</v>
      </c>
      <c r="HLA25"/>
      <c r="HLB25" s="1506" t="s">
        <v>2158</v>
      </c>
      <c r="HLC25" s="1506" t="s">
        <v>2159</v>
      </c>
      <c r="HLD25" s="1506" t="s">
        <v>2160</v>
      </c>
      <c r="HLE25" s="1506" t="s">
        <v>2157</v>
      </c>
      <c r="HLF25" s="1506" t="s">
        <v>1497</v>
      </c>
      <c r="HLG25" s="1509">
        <v>41901</v>
      </c>
      <c r="HLH25" s="1507">
        <v>15000</v>
      </c>
      <c r="HLI25"/>
      <c r="HLJ25" s="1506" t="s">
        <v>2158</v>
      </c>
      <c r="HLK25" s="1506" t="s">
        <v>2159</v>
      </c>
      <c r="HLL25" s="1506" t="s">
        <v>2160</v>
      </c>
      <c r="HLM25" s="1506" t="s">
        <v>2157</v>
      </c>
      <c r="HLN25" s="1506" t="s">
        <v>1497</v>
      </c>
      <c r="HLO25" s="1509">
        <v>41901</v>
      </c>
      <c r="HLP25" s="1507">
        <v>15000</v>
      </c>
      <c r="HLQ25"/>
      <c r="HLR25" s="1506" t="s">
        <v>2158</v>
      </c>
      <c r="HLS25" s="1506" t="s">
        <v>2159</v>
      </c>
      <c r="HLT25" s="1506" t="s">
        <v>2160</v>
      </c>
      <c r="HLU25" s="1506" t="s">
        <v>2157</v>
      </c>
      <c r="HLV25" s="1506" t="s">
        <v>1497</v>
      </c>
      <c r="HLW25" s="1509">
        <v>41901</v>
      </c>
      <c r="HLX25" s="1507">
        <v>15000</v>
      </c>
      <c r="HLY25"/>
      <c r="HLZ25" s="1506" t="s">
        <v>2158</v>
      </c>
      <c r="HMA25" s="1506" t="s">
        <v>2159</v>
      </c>
      <c r="HMB25" s="1506" t="s">
        <v>2160</v>
      </c>
      <c r="HMC25" s="1506" t="s">
        <v>2157</v>
      </c>
      <c r="HMD25" s="1506" t="s">
        <v>1497</v>
      </c>
      <c r="HME25" s="1509">
        <v>41901</v>
      </c>
      <c r="HMF25" s="1507">
        <v>15000</v>
      </c>
      <c r="HMG25"/>
      <c r="HMH25" s="1506" t="s">
        <v>2158</v>
      </c>
      <c r="HMI25" s="1506" t="s">
        <v>2159</v>
      </c>
      <c r="HMJ25" s="1506" t="s">
        <v>2160</v>
      </c>
      <c r="HMK25" s="1506" t="s">
        <v>2157</v>
      </c>
      <c r="HML25" s="1506" t="s">
        <v>1497</v>
      </c>
      <c r="HMM25" s="1509">
        <v>41901</v>
      </c>
      <c r="HMN25" s="1507">
        <v>15000</v>
      </c>
      <c r="HMO25"/>
      <c r="HMP25" s="1506" t="s">
        <v>2158</v>
      </c>
      <c r="HMQ25" s="1506" t="s">
        <v>2159</v>
      </c>
      <c r="HMR25" s="1506" t="s">
        <v>2160</v>
      </c>
      <c r="HMS25" s="1506" t="s">
        <v>2157</v>
      </c>
      <c r="HMT25" s="1506" t="s">
        <v>1497</v>
      </c>
      <c r="HMU25" s="1509">
        <v>41901</v>
      </c>
      <c r="HMV25" s="1507">
        <v>15000</v>
      </c>
      <c r="HMW25"/>
      <c r="HMX25" s="1506" t="s">
        <v>2158</v>
      </c>
      <c r="HMY25" s="1506" t="s">
        <v>2159</v>
      </c>
      <c r="HMZ25" s="1506" t="s">
        <v>2160</v>
      </c>
      <c r="HNA25" s="1506" t="s">
        <v>2157</v>
      </c>
      <c r="HNB25" s="1506" t="s">
        <v>1497</v>
      </c>
      <c r="HNC25" s="1509">
        <v>41901</v>
      </c>
      <c r="HND25" s="1507">
        <v>15000</v>
      </c>
      <c r="HNE25"/>
      <c r="HNF25" s="1506" t="s">
        <v>2158</v>
      </c>
      <c r="HNG25" s="1506" t="s">
        <v>2159</v>
      </c>
      <c r="HNH25" s="1506" t="s">
        <v>2160</v>
      </c>
      <c r="HNI25" s="1506" t="s">
        <v>2157</v>
      </c>
      <c r="HNJ25" s="1506" t="s">
        <v>1497</v>
      </c>
      <c r="HNK25" s="1509">
        <v>41901</v>
      </c>
      <c r="HNL25" s="1507">
        <v>15000</v>
      </c>
      <c r="HNM25"/>
      <c r="HNN25" s="1506" t="s">
        <v>2158</v>
      </c>
      <c r="HNO25" s="1506" t="s">
        <v>2159</v>
      </c>
      <c r="HNP25" s="1506" t="s">
        <v>2160</v>
      </c>
      <c r="HNQ25" s="1506" t="s">
        <v>2157</v>
      </c>
      <c r="HNR25" s="1506" t="s">
        <v>1497</v>
      </c>
      <c r="HNS25" s="1509">
        <v>41901</v>
      </c>
      <c r="HNT25" s="1507">
        <v>15000</v>
      </c>
      <c r="HNU25"/>
      <c r="HNV25" s="1506" t="s">
        <v>2158</v>
      </c>
      <c r="HNW25" s="1506" t="s">
        <v>2159</v>
      </c>
      <c r="HNX25" s="1506" t="s">
        <v>2160</v>
      </c>
      <c r="HNY25" s="1506" t="s">
        <v>2157</v>
      </c>
      <c r="HNZ25" s="1506" t="s">
        <v>1497</v>
      </c>
      <c r="HOA25" s="1509">
        <v>41901</v>
      </c>
      <c r="HOB25" s="1507">
        <v>15000</v>
      </c>
      <c r="HOC25"/>
      <c r="HOD25" s="1506" t="s">
        <v>2158</v>
      </c>
      <c r="HOE25" s="1506" t="s">
        <v>2159</v>
      </c>
      <c r="HOF25" s="1506" t="s">
        <v>2160</v>
      </c>
      <c r="HOG25" s="1506" t="s">
        <v>2157</v>
      </c>
      <c r="HOH25" s="1506" t="s">
        <v>1497</v>
      </c>
      <c r="HOI25" s="1509">
        <v>41901</v>
      </c>
      <c r="HOJ25" s="1507">
        <v>15000</v>
      </c>
      <c r="HOK25"/>
      <c r="HOL25" s="1506" t="s">
        <v>2158</v>
      </c>
      <c r="HOM25" s="1506" t="s">
        <v>2159</v>
      </c>
      <c r="HON25" s="1506" t="s">
        <v>2160</v>
      </c>
      <c r="HOO25" s="1506" t="s">
        <v>2157</v>
      </c>
      <c r="HOP25" s="1506" t="s">
        <v>1497</v>
      </c>
      <c r="HOQ25" s="1509">
        <v>41901</v>
      </c>
      <c r="HOR25" s="1507">
        <v>15000</v>
      </c>
      <c r="HOS25"/>
      <c r="HOT25" s="1506" t="s">
        <v>2158</v>
      </c>
      <c r="HOU25" s="1506" t="s">
        <v>2159</v>
      </c>
      <c r="HOV25" s="1506" t="s">
        <v>2160</v>
      </c>
      <c r="HOW25" s="1506" t="s">
        <v>2157</v>
      </c>
      <c r="HOX25" s="1506" t="s">
        <v>1497</v>
      </c>
      <c r="HOY25" s="1509">
        <v>41901</v>
      </c>
      <c r="HOZ25" s="1507">
        <v>15000</v>
      </c>
      <c r="HPA25"/>
      <c r="HPB25" s="1506" t="s">
        <v>2158</v>
      </c>
      <c r="HPC25" s="1506" t="s">
        <v>2159</v>
      </c>
      <c r="HPD25" s="1506" t="s">
        <v>2160</v>
      </c>
      <c r="HPE25" s="1506" t="s">
        <v>2157</v>
      </c>
      <c r="HPF25" s="1506" t="s">
        <v>1497</v>
      </c>
      <c r="HPG25" s="1509">
        <v>41901</v>
      </c>
      <c r="HPH25" s="1507">
        <v>15000</v>
      </c>
      <c r="HPI25"/>
      <c r="HPJ25" s="1506" t="s">
        <v>2158</v>
      </c>
      <c r="HPK25" s="1506" t="s">
        <v>2159</v>
      </c>
      <c r="HPL25" s="1506" t="s">
        <v>2160</v>
      </c>
      <c r="HPM25" s="1506" t="s">
        <v>2157</v>
      </c>
      <c r="HPN25" s="1506" t="s">
        <v>1497</v>
      </c>
      <c r="HPO25" s="1509">
        <v>41901</v>
      </c>
      <c r="HPP25" s="1507">
        <v>15000</v>
      </c>
      <c r="HPQ25"/>
      <c r="HPR25" s="1506" t="s">
        <v>2158</v>
      </c>
      <c r="HPS25" s="1506" t="s">
        <v>2159</v>
      </c>
      <c r="HPT25" s="1506" t="s">
        <v>2160</v>
      </c>
      <c r="HPU25" s="1506" t="s">
        <v>2157</v>
      </c>
      <c r="HPV25" s="1506" t="s">
        <v>1497</v>
      </c>
      <c r="HPW25" s="1509">
        <v>41901</v>
      </c>
      <c r="HPX25" s="1507">
        <v>15000</v>
      </c>
      <c r="HPY25"/>
      <c r="HPZ25" s="1506" t="s">
        <v>2158</v>
      </c>
      <c r="HQA25" s="1506" t="s">
        <v>2159</v>
      </c>
      <c r="HQB25" s="1506" t="s">
        <v>2160</v>
      </c>
      <c r="HQC25" s="1506" t="s">
        <v>2157</v>
      </c>
      <c r="HQD25" s="1506" t="s">
        <v>1497</v>
      </c>
      <c r="HQE25" s="1509">
        <v>41901</v>
      </c>
      <c r="HQF25" s="1507">
        <v>15000</v>
      </c>
      <c r="HQG25"/>
      <c r="HQH25" s="1506" t="s">
        <v>2158</v>
      </c>
      <c r="HQI25" s="1506" t="s">
        <v>2159</v>
      </c>
      <c r="HQJ25" s="1506" t="s">
        <v>2160</v>
      </c>
      <c r="HQK25" s="1506" t="s">
        <v>2157</v>
      </c>
      <c r="HQL25" s="1506" t="s">
        <v>1497</v>
      </c>
      <c r="HQM25" s="1509">
        <v>41901</v>
      </c>
      <c r="HQN25" s="1507">
        <v>15000</v>
      </c>
      <c r="HQO25"/>
      <c r="HQP25" s="1506" t="s">
        <v>2158</v>
      </c>
      <c r="HQQ25" s="1506" t="s">
        <v>2159</v>
      </c>
      <c r="HQR25" s="1506" t="s">
        <v>2160</v>
      </c>
      <c r="HQS25" s="1506" t="s">
        <v>2157</v>
      </c>
      <c r="HQT25" s="1506" t="s">
        <v>1497</v>
      </c>
      <c r="HQU25" s="1509">
        <v>41901</v>
      </c>
      <c r="HQV25" s="1507">
        <v>15000</v>
      </c>
      <c r="HQW25"/>
      <c r="HQX25" s="1506" t="s">
        <v>2158</v>
      </c>
      <c r="HQY25" s="1506" t="s">
        <v>2159</v>
      </c>
      <c r="HQZ25" s="1506" t="s">
        <v>2160</v>
      </c>
      <c r="HRA25" s="1506" t="s">
        <v>2157</v>
      </c>
      <c r="HRB25" s="1506" t="s">
        <v>1497</v>
      </c>
      <c r="HRC25" s="1509">
        <v>41901</v>
      </c>
      <c r="HRD25" s="1507">
        <v>15000</v>
      </c>
      <c r="HRE25"/>
      <c r="HRF25" s="1506" t="s">
        <v>2158</v>
      </c>
      <c r="HRG25" s="1506" t="s">
        <v>2159</v>
      </c>
      <c r="HRH25" s="1506" t="s">
        <v>2160</v>
      </c>
      <c r="HRI25" s="1506" t="s">
        <v>2157</v>
      </c>
      <c r="HRJ25" s="1506" t="s">
        <v>1497</v>
      </c>
      <c r="HRK25" s="1509">
        <v>41901</v>
      </c>
      <c r="HRL25" s="1507">
        <v>15000</v>
      </c>
      <c r="HRM25"/>
      <c r="HRN25" s="1506" t="s">
        <v>2158</v>
      </c>
      <c r="HRO25" s="1506" t="s">
        <v>2159</v>
      </c>
      <c r="HRP25" s="1506" t="s">
        <v>2160</v>
      </c>
      <c r="HRQ25" s="1506" t="s">
        <v>2157</v>
      </c>
      <c r="HRR25" s="1506" t="s">
        <v>1497</v>
      </c>
      <c r="HRS25" s="1509">
        <v>41901</v>
      </c>
      <c r="HRT25" s="1507">
        <v>15000</v>
      </c>
      <c r="HRU25"/>
      <c r="HRV25" s="1506" t="s">
        <v>2158</v>
      </c>
      <c r="HRW25" s="1506" t="s">
        <v>2159</v>
      </c>
      <c r="HRX25" s="1506" t="s">
        <v>2160</v>
      </c>
      <c r="HRY25" s="1506" t="s">
        <v>2157</v>
      </c>
      <c r="HRZ25" s="1506" t="s">
        <v>1497</v>
      </c>
      <c r="HSA25" s="1509">
        <v>41901</v>
      </c>
      <c r="HSB25" s="1507">
        <v>15000</v>
      </c>
      <c r="HSC25"/>
      <c r="HSD25" s="1506" t="s">
        <v>2158</v>
      </c>
      <c r="HSE25" s="1506" t="s">
        <v>2159</v>
      </c>
      <c r="HSF25" s="1506" t="s">
        <v>2160</v>
      </c>
      <c r="HSG25" s="1506" t="s">
        <v>2157</v>
      </c>
      <c r="HSH25" s="1506" t="s">
        <v>1497</v>
      </c>
      <c r="HSI25" s="1509">
        <v>41901</v>
      </c>
      <c r="HSJ25" s="1507">
        <v>15000</v>
      </c>
      <c r="HSK25"/>
      <c r="HSL25" s="1506" t="s">
        <v>2158</v>
      </c>
      <c r="HSM25" s="1506" t="s">
        <v>2159</v>
      </c>
      <c r="HSN25" s="1506" t="s">
        <v>2160</v>
      </c>
      <c r="HSO25" s="1506" t="s">
        <v>2157</v>
      </c>
      <c r="HSP25" s="1506" t="s">
        <v>1497</v>
      </c>
      <c r="HSQ25" s="1509">
        <v>41901</v>
      </c>
      <c r="HSR25" s="1507">
        <v>15000</v>
      </c>
      <c r="HSS25"/>
      <c r="HST25" s="1506" t="s">
        <v>2158</v>
      </c>
      <c r="HSU25" s="1506" t="s">
        <v>2159</v>
      </c>
      <c r="HSV25" s="1506" t="s">
        <v>2160</v>
      </c>
      <c r="HSW25" s="1506" t="s">
        <v>2157</v>
      </c>
      <c r="HSX25" s="1506" t="s">
        <v>1497</v>
      </c>
      <c r="HSY25" s="1509">
        <v>41901</v>
      </c>
      <c r="HSZ25" s="1507">
        <v>15000</v>
      </c>
      <c r="HTA25"/>
      <c r="HTB25" s="1506" t="s">
        <v>2158</v>
      </c>
      <c r="HTC25" s="1506" t="s">
        <v>2159</v>
      </c>
      <c r="HTD25" s="1506" t="s">
        <v>2160</v>
      </c>
      <c r="HTE25" s="1506" t="s">
        <v>2157</v>
      </c>
      <c r="HTF25" s="1506" t="s">
        <v>1497</v>
      </c>
      <c r="HTG25" s="1509">
        <v>41901</v>
      </c>
      <c r="HTH25" s="1507">
        <v>15000</v>
      </c>
      <c r="HTI25"/>
      <c r="HTJ25" s="1506" t="s">
        <v>2158</v>
      </c>
      <c r="HTK25" s="1506" t="s">
        <v>2159</v>
      </c>
      <c r="HTL25" s="1506" t="s">
        <v>2160</v>
      </c>
      <c r="HTM25" s="1506" t="s">
        <v>2157</v>
      </c>
      <c r="HTN25" s="1506" t="s">
        <v>1497</v>
      </c>
      <c r="HTO25" s="1509">
        <v>41901</v>
      </c>
      <c r="HTP25" s="1507">
        <v>15000</v>
      </c>
      <c r="HTQ25"/>
      <c r="HTR25" s="1506" t="s">
        <v>2158</v>
      </c>
      <c r="HTS25" s="1506" t="s">
        <v>2159</v>
      </c>
      <c r="HTT25" s="1506" t="s">
        <v>2160</v>
      </c>
      <c r="HTU25" s="1506" t="s">
        <v>2157</v>
      </c>
      <c r="HTV25" s="1506" t="s">
        <v>1497</v>
      </c>
      <c r="HTW25" s="1509">
        <v>41901</v>
      </c>
      <c r="HTX25" s="1507">
        <v>15000</v>
      </c>
      <c r="HTY25"/>
      <c r="HTZ25" s="1506" t="s">
        <v>2158</v>
      </c>
      <c r="HUA25" s="1506" t="s">
        <v>2159</v>
      </c>
      <c r="HUB25" s="1506" t="s">
        <v>2160</v>
      </c>
      <c r="HUC25" s="1506" t="s">
        <v>2157</v>
      </c>
      <c r="HUD25" s="1506" t="s">
        <v>1497</v>
      </c>
      <c r="HUE25" s="1509">
        <v>41901</v>
      </c>
      <c r="HUF25" s="1507">
        <v>15000</v>
      </c>
      <c r="HUG25"/>
      <c r="HUH25" s="1506" t="s">
        <v>2158</v>
      </c>
      <c r="HUI25" s="1506" t="s">
        <v>2159</v>
      </c>
      <c r="HUJ25" s="1506" t="s">
        <v>2160</v>
      </c>
      <c r="HUK25" s="1506" t="s">
        <v>2157</v>
      </c>
      <c r="HUL25" s="1506" t="s">
        <v>1497</v>
      </c>
      <c r="HUM25" s="1509">
        <v>41901</v>
      </c>
      <c r="HUN25" s="1507">
        <v>15000</v>
      </c>
      <c r="HUO25"/>
      <c r="HUP25" s="1506" t="s">
        <v>2158</v>
      </c>
      <c r="HUQ25" s="1506" t="s">
        <v>2159</v>
      </c>
      <c r="HUR25" s="1506" t="s">
        <v>2160</v>
      </c>
      <c r="HUS25" s="1506" t="s">
        <v>2157</v>
      </c>
      <c r="HUT25" s="1506" t="s">
        <v>1497</v>
      </c>
      <c r="HUU25" s="1509">
        <v>41901</v>
      </c>
      <c r="HUV25" s="1507">
        <v>15000</v>
      </c>
      <c r="HUW25"/>
      <c r="HUX25" s="1506" t="s">
        <v>2158</v>
      </c>
      <c r="HUY25" s="1506" t="s">
        <v>2159</v>
      </c>
      <c r="HUZ25" s="1506" t="s">
        <v>2160</v>
      </c>
      <c r="HVA25" s="1506" t="s">
        <v>2157</v>
      </c>
      <c r="HVB25" s="1506" t="s">
        <v>1497</v>
      </c>
      <c r="HVC25" s="1509">
        <v>41901</v>
      </c>
      <c r="HVD25" s="1507">
        <v>15000</v>
      </c>
      <c r="HVE25"/>
      <c r="HVF25" s="1506" t="s">
        <v>2158</v>
      </c>
      <c r="HVG25" s="1506" t="s">
        <v>2159</v>
      </c>
      <c r="HVH25" s="1506" t="s">
        <v>2160</v>
      </c>
      <c r="HVI25" s="1506" t="s">
        <v>2157</v>
      </c>
      <c r="HVJ25" s="1506" t="s">
        <v>1497</v>
      </c>
      <c r="HVK25" s="1509">
        <v>41901</v>
      </c>
      <c r="HVL25" s="1507">
        <v>15000</v>
      </c>
      <c r="HVM25"/>
      <c r="HVN25" s="1506" t="s">
        <v>2158</v>
      </c>
      <c r="HVO25" s="1506" t="s">
        <v>2159</v>
      </c>
      <c r="HVP25" s="1506" t="s">
        <v>2160</v>
      </c>
      <c r="HVQ25" s="1506" t="s">
        <v>2157</v>
      </c>
      <c r="HVR25" s="1506" t="s">
        <v>1497</v>
      </c>
      <c r="HVS25" s="1509">
        <v>41901</v>
      </c>
      <c r="HVT25" s="1507">
        <v>15000</v>
      </c>
      <c r="HVU25"/>
      <c r="HVV25" s="1506" t="s">
        <v>2158</v>
      </c>
      <c r="HVW25" s="1506" t="s">
        <v>2159</v>
      </c>
      <c r="HVX25" s="1506" t="s">
        <v>2160</v>
      </c>
      <c r="HVY25" s="1506" t="s">
        <v>2157</v>
      </c>
      <c r="HVZ25" s="1506" t="s">
        <v>1497</v>
      </c>
      <c r="HWA25" s="1509">
        <v>41901</v>
      </c>
      <c r="HWB25" s="1507">
        <v>15000</v>
      </c>
      <c r="HWC25"/>
      <c r="HWD25" s="1506" t="s">
        <v>2158</v>
      </c>
      <c r="HWE25" s="1506" t="s">
        <v>2159</v>
      </c>
      <c r="HWF25" s="1506" t="s">
        <v>2160</v>
      </c>
      <c r="HWG25" s="1506" t="s">
        <v>2157</v>
      </c>
      <c r="HWH25" s="1506" t="s">
        <v>1497</v>
      </c>
      <c r="HWI25" s="1509">
        <v>41901</v>
      </c>
      <c r="HWJ25" s="1507">
        <v>15000</v>
      </c>
      <c r="HWK25"/>
      <c r="HWL25" s="1506" t="s">
        <v>2158</v>
      </c>
      <c r="HWM25" s="1506" t="s">
        <v>2159</v>
      </c>
      <c r="HWN25" s="1506" t="s">
        <v>2160</v>
      </c>
      <c r="HWO25" s="1506" t="s">
        <v>2157</v>
      </c>
      <c r="HWP25" s="1506" t="s">
        <v>1497</v>
      </c>
      <c r="HWQ25" s="1509">
        <v>41901</v>
      </c>
      <c r="HWR25" s="1507">
        <v>15000</v>
      </c>
      <c r="HWS25"/>
      <c r="HWT25" s="1506" t="s">
        <v>2158</v>
      </c>
      <c r="HWU25" s="1506" t="s">
        <v>2159</v>
      </c>
      <c r="HWV25" s="1506" t="s">
        <v>2160</v>
      </c>
      <c r="HWW25" s="1506" t="s">
        <v>2157</v>
      </c>
      <c r="HWX25" s="1506" t="s">
        <v>1497</v>
      </c>
      <c r="HWY25" s="1509">
        <v>41901</v>
      </c>
      <c r="HWZ25" s="1507">
        <v>15000</v>
      </c>
      <c r="HXA25"/>
      <c r="HXB25" s="1506" t="s">
        <v>2158</v>
      </c>
      <c r="HXC25" s="1506" t="s">
        <v>2159</v>
      </c>
      <c r="HXD25" s="1506" t="s">
        <v>2160</v>
      </c>
      <c r="HXE25" s="1506" t="s">
        <v>2157</v>
      </c>
      <c r="HXF25" s="1506" t="s">
        <v>1497</v>
      </c>
      <c r="HXG25" s="1509">
        <v>41901</v>
      </c>
      <c r="HXH25" s="1507">
        <v>15000</v>
      </c>
      <c r="HXI25"/>
      <c r="HXJ25" s="1506" t="s">
        <v>2158</v>
      </c>
      <c r="HXK25" s="1506" t="s">
        <v>2159</v>
      </c>
      <c r="HXL25" s="1506" t="s">
        <v>2160</v>
      </c>
      <c r="HXM25" s="1506" t="s">
        <v>2157</v>
      </c>
      <c r="HXN25" s="1506" t="s">
        <v>1497</v>
      </c>
      <c r="HXO25" s="1509">
        <v>41901</v>
      </c>
      <c r="HXP25" s="1507">
        <v>15000</v>
      </c>
      <c r="HXQ25"/>
      <c r="HXR25" s="1506" t="s">
        <v>2158</v>
      </c>
      <c r="HXS25" s="1506" t="s">
        <v>2159</v>
      </c>
      <c r="HXT25" s="1506" t="s">
        <v>2160</v>
      </c>
      <c r="HXU25" s="1506" t="s">
        <v>2157</v>
      </c>
      <c r="HXV25" s="1506" t="s">
        <v>1497</v>
      </c>
      <c r="HXW25" s="1509">
        <v>41901</v>
      </c>
      <c r="HXX25" s="1507">
        <v>15000</v>
      </c>
      <c r="HXY25"/>
      <c r="HXZ25" s="1506" t="s">
        <v>2158</v>
      </c>
      <c r="HYA25" s="1506" t="s">
        <v>2159</v>
      </c>
      <c r="HYB25" s="1506" t="s">
        <v>2160</v>
      </c>
      <c r="HYC25" s="1506" t="s">
        <v>2157</v>
      </c>
      <c r="HYD25" s="1506" t="s">
        <v>1497</v>
      </c>
      <c r="HYE25" s="1509">
        <v>41901</v>
      </c>
      <c r="HYF25" s="1507">
        <v>15000</v>
      </c>
      <c r="HYG25"/>
      <c r="HYH25" s="1506" t="s">
        <v>2158</v>
      </c>
      <c r="HYI25" s="1506" t="s">
        <v>2159</v>
      </c>
      <c r="HYJ25" s="1506" t="s">
        <v>2160</v>
      </c>
      <c r="HYK25" s="1506" t="s">
        <v>2157</v>
      </c>
      <c r="HYL25" s="1506" t="s">
        <v>1497</v>
      </c>
      <c r="HYM25" s="1509">
        <v>41901</v>
      </c>
      <c r="HYN25" s="1507">
        <v>15000</v>
      </c>
      <c r="HYO25"/>
      <c r="HYP25" s="1506" t="s">
        <v>2158</v>
      </c>
      <c r="HYQ25" s="1506" t="s">
        <v>2159</v>
      </c>
      <c r="HYR25" s="1506" t="s">
        <v>2160</v>
      </c>
      <c r="HYS25" s="1506" t="s">
        <v>2157</v>
      </c>
      <c r="HYT25" s="1506" t="s">
        <v>1497</v>
      </c>
      <c r="HYU25" s="1509">
        <v>41901</v>
      </c>
      <c r="HYV25" s="1507">
        <v>15000</v>
      </c>
      <c r="HYW25"/>
      <c r="HYX25" s="1506" t="s">
        <v>2158</v>
      </c>
      <c r="HYY25" s="1506" t="s">
        <v>2159</v>
      </c>
      <c r="HYZ25" s="1506" t="s">
        <v>2160</v>
      </c>
      <c r="HZA25" s="1506" t="s">
        <v>2157</v>
      </c>
      <c r="HZB25" s="1506" t="s">
        <v>1497</v>
      </c>
      <c r="HZC25" s="1509">
        <v>41901</v>
      </c>
      <c r="HZD25" s="1507">
        <v>15000</v>
      </c>
      <c r="HZE25"/>
      <c r="HZF25" s="1506" t="s">
        <v>2158</v>
      </c>
      <c r="HZG25" s="1506" t="s">
        <v>2159</v>
      </c>
      <c r="HZH25" s="1506" t="s">
        <v>2160</v>
      </c>
      <c r="HZI25" s="1506" t="s">
        <v>2157</v>
      </c>
      <c r="HZJ25" s="1506" t="s">
        <v>1497</v>
      </c>
      <c r="HZK25" s="1509">
        <v>41901</v>
      </c>
      <c r="HZL25" s="1507">
        <v>15000</v>
      </c>
      <c r="HZM25"/>
      <c r="HZN25" s="1506" t="s">
        <v>2158</v>
      </c>
      <c r="HZO25" s="1506" t="s">
        <v>2159</v>
      </c>
      <c r="HZP25" s="1506" t="s">
        <v>2160</v>
      </c>
      <c r="HZQ25" s="1506" t="s">
        <v>2157</v>
      </c>
      <c r="HZR25" s="1506" t="s">
        <v>1497</v>
      </c>
      <c r="HZS25" s="1509">
        <v>41901</v>
      </c>
      <c r="HZT25" s="1507">
        <v>15000</v>
      </c>
      <c r="HZU25"/>
      <c r="HZV25" s="1506" t="s">
        <v>2158</v>
      </c>
      <c r="HZW25" s="1506" t="s">
        <v>2159</v>
      </c>
      <c r="HZX25" s="1506" t="s">
        <v>2160</v>
      </c>
      <c r="HZY25" s="1506" t="s">
        <v>2157</v>
      </c>
      <c r="HZZ25" s="1506" t="s">
        <v>1497</v>
      </c>
      <c r="IAA25" s="1509">
        <v>41901</v>
      </c>
      <c r="IAB25" s="1507">
        <v>15000</v>
      </c>
      <c r="IAC25"/>
      <c r="IAD25" s="1506" t="s">
        <v>2158</v>
      </c>
      <c r="IAE25" s="1506" t="s">
        <v>2159</v>
      </c>
      <c r="IAF25" s="1506" t="s">
        <v>2160</v>
      </c>
      <c r="IAG25" s="1506" t="s">
        <v>2157</v>
      </c>
      <c r="IAH25" s="1506" t="s">
        <v>1497</v>
      </c>
      <c r="IAI25" s="1509">
        <v>41901</v>
      </c>
      <c r="IAJ25" s="1507">
        <v>15000</v>
      </c>
      <c r="IAK25"/>
      <c r="IAL25" s="1506" t="s">
        <v>2158</v>
      </c>
      <c r="IAM25" s="1506" t="s">
        <v>2159</v>
      </c>
      <c r="IAN25" s="1506" t="s">
        <v>2160</v>
      </c>
      <c r="IAO25" s="1506" t="s">
        <v>2157</v>
      </c>
      <c r="IAP25" s="1506" t="s">
        <v>1497</v>
      </c>
      <c r="IAQ25" s="1509">
        <v>41901</v>
      </c>
      <c r="IAR25" s="1507">
        <v>15000</v>
      </c>
      <c r="IAS25"/>
      <c r="IAT25" s="1506" t="s">
        <v>2158</v>
      </c>
      <c r="IAU25" s="1506" t="s">
        <v>2159</v>
      </c>
      <c r="IAV25" s="1506" t="s">
        <v>2160</v>
      </c>
      <c r="IAW25" s="1506" t="s">
        <v>2157</v>
      </c>
      <c r="IAX25" s="1506" t="s">
        <v>1497</v>
      </c>
      <c r="IAY25" s="1509">
        <v>41901</v>
      </c>
      <c r="IAZ25" s="1507">
        <v>15000</v>
      </c>
      <c r="IBA25"/>
      <c r="IBB25" s="1506" t="s">
        <v>2158</v>
      </c>
      <c r="IBC25" s="1506" t="s">
        <v>2159</v>
      </c>
      <c r="IBD25" s="1506" t="s">
        <v>2160</v>
      </c>
      <c r="IBE25" s="1506" t="s">
        <v>2157</v>
      </c>
      <c r="IBF25" s="1506" t="s">
        <v>1497</v>
      </c>
      <c r="IBG25" s="1509">
        <v>41901</v>
      </c>
      <c r="IBH25" s="1507">
        <v>15000</v>
      </c>
      <c r="IBI25"/>
      <c r="IBJ25" s="1506" t="s">
        <v>2158</v>
      </c>
      <c r="IBK25" s="1506" t="s">
        <v>2159</v>
      </c>
      <c r="IBL25" s="1506" t="s">
        <v>2160</v>
      </c>
      <c r="IBM25" s="1506" t="s">
        <v>2157</v>
      </c>
      <c r="IBN25" s="1506" t="s">
        <v>1497</v>
      </c>
      <c r="IBO25" s="1509">
        <v>41901</v>
      </c>
      <c r="IBP25" s="1507">
        <v>15000</v>
      </c>
      <c r="IBQ25"/>
      <c r="IBR25" s="1506" t="s">
        <v>2158</v>
      </c>
      <c r="IBS25" s="1506" t="s">
        <v>2159</v>
      </c>
      <c r="IBT25" s="1506" t="s">
        <v>2160</v>
      </c>
      <c r="IBU25" s="1506" t="s">
        <v>2157</v>
      </c>
      <c r="IBV25" s="1506" t="s">
        <v>1497</v>
      </c>
      <c r="IBW25" s="1509">
        <v>41901</v>
      </c>
      <c r="IBX25" s="1507">
        <v>15000</v>
      </c>
      <c r="IBY25"/>
      <c r="IBZ25" s="1506" t="s">
        <v>2158</v>
      </c>
      <c r="ICA25" s="1506" t="s">
        <v>2159</v>
      </c>
      <c r="ICB25" s="1506" t="s">
        <v>2160</v>
      </c>
      <c r="ICC25" s="1506" t="s">
        <v>2157</v>
      </c>
      <c r="ICD25" s="1506" t="s">
        <v>1497</v>
      </c>
      <c r="ICE25" s="1509">
        <v>41901</v>
      </c>
      <c r="ICF25" s="1507">
        <v>15000</v>
      </c>
      <c r="ICG25"/>
      <c r="ICH25" s="1506" t="s">
        <v>2158</v>
      </c>
      <c r="ICI25" s="1506" t="s">
        <v>2159</v>
      </c>
      <c r="ICJ25" s="1506" t="s">
        <v>2160</v>
      </c>
      <c r="ICK25" s="1506" t="s">
        <v>2157</v>
      </c>
      <c r="ICL25" s="1506" t="s">
        <v>1497</v>
      </c>
      <c r="ICM25" s="1509">
        <v>41901</v>
      </c>
      <c r="ICN25" s="1507">
        <v>15000</v>
      </c>
      <c r="ICO25"/>
      <c r="ICP25" s="1506" t="s">
        <v>2158</v>
      </c>
      <c r="ICQ25" s="1506" t="s">
        <v>2159</v>
      </c>
      <c r="ICR25" s="1506" t="s">
        <v>2160</v>
      </c>
      <c r="ICS25" s="1506" t="s">
        <v>2157</v>
      </c>
      <c r="ICT25" s="1506" t="s">
        <v>1497</v>
      </c>
      <c r="ICU25" s="1509">
        <v>41901</v>
      </c>
      <c r="ICV25" s="1507">
        <v>15000</v>
      </c>
      <c r="ICW25"/>
      <c r="ICX25" s="1506" t="s">
        <v>2158</v>
      </c>
      <c r="ICY25" s="1506" t="s">
        <v>2159</v>
      </c>
      <c r="ICZ25" s="1506" t="s">
        <v>2160</v>
      </c>
      <c r="IDA25" s="1506" t="s">
        <v>2157</v>
      </c>
      <c r="IDB25" s="1506" t="s">
        <v>1497</v>
      </c>
      <c r="IDC25" s="1509">
        <v>41901</v>
      </c>
      <c r="IDD25" s="1507">
        <v>15000</v>
      </c>
      <c r="IDE25"/>
      <c r="IDF25" s="1506" t="s">
        <v>2158</v>
      </c>
      <c r="IDG25" s="1506" t="s">
        <v>2159</v>
      </c>
      <c r="IDH25" s="1506" t="s">
        <v>2160</v>
      </c>
      <c r="IDI25" s="1506" t="s">
        <v>2157</v>
      </c>
      <c r="IDJ25" s="1506" t="s">
        <v>1497</v>
      </c>
      <c r="IDK25" s="1509">
        <v>41901</v>
      </c>
      <c r="IDL25" s="1507">
        <v>15000</v>
      </c>
      <c r="IDM25"/>
      <c r="IDN25" s="1506" t="s">
        <v>2158</v>
      </c>
      <c r="IDO25" s="1506" t="s">
        <v>2159</v>
      </c>
      <c r="IDP25" s="1506" t="s">
        <v>2160</v>
      </c>
      <c r="IDQ25" s="1506" t="s">
        <v>2157</v>
      </c>
      <c r="IDR25" s="1506" t="s">
        <v>1497</v>
      </c>
      <c r="IDS25" s="1509">
        <v>41901</v>
      </c>
      <c r="IDT25" s="1507">
        <v>15000</v>
      </c>
      <c r="IDU25"/>
      <c r="IDV25" s="1506" t="s">
        <v>2158</v>
      </c>
      <c r="IDW25" s="1506" t="s">
        <v>2159</v>
      </c>
      <c r="IDX25" s="1506" t="s">
        <v>2160</v>
      </c>
      <c r="IDY25" s="1506" t="s">
        <v>2157</v>
      </c>
      <c r="IDZ25" s="1506" t="s">
        <v>1497</v>
      </c>
      <c r="IEA25" s="1509">
        <v>41901</v>
      </c>
      <c r="IEB25" s="1507">
        <v>15000</v>
      </c>
      <c r="IEC25"/>
      <c r="IED25" s="1506" t="s">
        <v>2158</v>
      </c>
      <c r="IEE25" s="1506" t="s">
        <v>2159</v>
      </c>
      <c r="IEF25" s="1506" t="s">
        <v>2160</v>
      </c>
      <c r="IEG25" s="1506" t="s">
        <v>2157</v>
      </c>
      <c r="IEH25" s="1506" t="s">
        <v>1497</v>
      </c>
      <c r="IEI25" s="1509">
        <v>41901</v>
      </c>
      <c r="IEJ25" s="1507">
        <v>15000</v>
      </c>
      <c r="IEK25"/>
      <c r="IEL25" s="1506" t="s">
        <v>2158</v>
      </c>
      <c r="IEM25" s="1506" t="s">
        <v>2159</v>
      </c>
      <c r="IEN25" s="1506" t="s">
        <v>2160</v>
      </c>
      <c r="IEO25" s="1506" t="s">
        <v>2157</v>
      </c>
      <c r="IEP25" s="1506" t="s">
        <v>1497</v>
      </c>
      <c r="IEQ25" s="1509">
        <v>41901</v>
      </c>
      <c r="IER25" s="1507">
        <v>15000</v>
      </c>
      <c r="IES25"/>
      <c r="IET25" s="1506" t="s">
        <v>2158</v>
      </c>
      <c r="IEU25" s="1506" t="s">
        <v>2159</v>
      </c>
      <c r="IEV25" s="1506" t="s">
        <v>2160</v>
      </c>
      <c r="IEW25" s="1506" t="s">
        <v>2157</v>
      </c>
      <c r="IEX25" s="1506" t="s">
        <v>1497</v>
      </c>
      <c r="IEY25" s="1509">
        <v>41901</v>
      </c>
      <c r="IEZ25" s="1507">
        <v>15000</v>
      </c>
      <c r="IFA25"/>
      <c r="IFB25" s="1506" t="s">
        <v>2158</v>
      </c>
      <c r="IFC25" s="1506" t="s">
        <v>2159</v>
      </c>
      <c r="IFD25" s="1506" t="s">
        <v>2160</v>
      </c>
      <c r="IFE25" s="1506" t="s">
        <v>2157</v>
      </c>
      <c r="IFF25" s="1506" t="s">
        <v>1497</v>
      </c>
      <c r="IFG25" s="1509">
        <v>41901</v>
      </c>
      <c r="IFH25" s="1507">
        <v>15000</v>
      </c>
      <c r="IFI25"/>
      <c r="IFJ25" s="1506" t="s">
        <v>2158</v>
      </c>
      <c r="IFK25" s="1506" t="s">
        <v>2159</v>
      </c>
      <c r="IFL25" s="1506" t="s">
        <v>2160</v>
      </c>
      <c r="IFM25" s="1506" t="s">
        <v>2157</v>
      </c>
      <c r="IFN25" s="1506" t="s">
        <v>1497</v>
      </c>
      <c r="IFO25" s="1509">
        <v>41901</v>
      </c>
      <c r="IFP25" s="1507">
        <v>15000</v>
      </c>
      <c r="IFQ25"/>
      <c r="IFR25" s="1506" t="s">
        <v>2158</v>
      </c>
      <c r="IFS25" s="1506" t="s">
        <v>2159</v>
      </c>
      <c r="IFT25" s="1506" t="s">
        <v>2160</v>
      </c>
      <c r="IFU25" s="1506" t="s">
        <v>2157</v>
      </c>
      <c r="IFV25" s="1506" t="s">
        <v>1497</v>
      </c>
      <c r="IFW25" s="1509">
        <v>41901</v>
      </c>
      <c r="IFX25" s="1507">
        <v>15000</v>
      </c>
      <c r="IFY25"/>
      <c r="IFZ25" s="1506" t="s">
        <v>2158</v>
      </c>
      <c r="IGA25" s="1506" t="s">
        <v>2159</v>
      </c>
      <c r="IGB25" s="1506" t="s">
        <v>2160</v>
      </c>
      <c r="IGC25" s="1506" t="s">
        <v>2157</v>
      </c>
      <c r="IGD25" s="1506" t="s">
        <v>1497</v>
      </c>
      <c r="IGE25" s="1509">
        <v>41901</v>
      </c>
      <c r="IGF25" s="1507">
        <v>15000</v>
      </c>
      <c r="IGG25"/>
      <c r="IGH25" s="1506" t="s">
        <v>2158</v>
      </c>
      <c r="IGI25" s="1506" t="s">
        <v>2159</v>
      </c>
      <c r="IGJ25" s="1506" t="s">
        <v>2160</v>
      </c>
      <c r="IGK25" s="1506" t="s">
        <v>2157</v>
      </c>
      <c r="IGL25" s="1506" t="s">
        <v>1497</v>
      </c>
      <c r="IGM25" s="1509">
        <v>41901</v>
      </c>
      <c r="IGN25" s="1507">
        <v>15000</v>
      </c>
      <c r="IGO25"/>
      <c r="IGP25" s="1506" t="s">
        <v>2158</v>
      </c>
      <c r="IGQ25" s="1506" t="s">
        <v>2159</v>
      </c>
      <c r="IGR25" s="1506" t="s">
        <v>2160</v>
      </c>
      <c r="IGS25" s="1506" t="s">
        <v>2157</v>
      </c>
      <c r="IGT25" s="1506" t="s">
        <v>1497</v>
      </c>
      <c r="IGU25" s="1509">
        <v>41901</v>
      </c>
      <c r="IGV25" s="1507">
        <v>15000</v>
      </c>
      <c r="IGW25"/>
      <c r="IGX25" s="1506" t="s">
        <v>2158</v>
      </c>
      <c r="IGY25" s="1506" t="s">
        <v>2159</v>
      </c>
      <c r="IGZ25" s="1506" t="s">
        <v>2160</v>
      </c>
      <c r="IHA25" s="1506" t="s">
        <v>2157</v>
      </c>
      <c r="IHB25" s="1506" t="s">
        <v>1497</v>
      </c>
      <c r="IHC25" s="1509">
        <v>41901</v>
      </c>
      <c r="IHD25" s="1507">
        <v>15000</v>
      </c>
      <c r="IHE25"/>
      <c r="IHF25" s="1506" t="s">
        <v>2158</v>
      </c>
      <c r="IHG25" s="1506" t="s">
        <v>2159</v>
      </c>
      <c r="IHH25" s="1506" t="s">
        <v>2160</v>
      </c>
      <c r="IHI25" s="1506" t="s">
        <v>2157</v>
      </c>
      <c r="IHJ25" s="1506" t="s">
        <v>1497</v>
      </c>
      <c r="IHK25" s="1509">
        <v>41901</v>
      </c>
      <c r="IHL25" s="1507">
        <v>15000</v>
      </c>
      <c r="IHM25"/>
      <c r="IHN25" s="1506" t="s">
        <v>2158</v>
      </c>
      <c r="IHO25" s="1506" t="s">
        <v>2159</v>
      </c>
      <c r="IHP25" s="1506" t="s">
        <v>2160</v>
      </c>
      <c r="IHQ25" s="1506" t="s">
        <v>2157</v>
      </c>
      <c r="IHR25" s="1506" t="s">
        <v>1497</v>
      </c>
      <c r="IHS25" s="1509">
        <v>41901</v>
      </c>
      <c r="IHT25" s="1507">
        <v>15000</v>
      </c>
      <c r="IHU25"/>
      <c r="IHV25" s="1506" t="s">
        <v>2158</v>
      </c>
      <c r="IHW25" s="1506" t="s">
        <v>2159</v>
      </c>
      <c r="IHX25" s="1506" t="s">
        <v>2160</v>
      </c>
      <c r="IHY25" s="1506" t="s">
        <v>2157</v>
      </c>
      <c r="IHZ25" s="1506" t="s">
        <v>1497</v>
      </c>
      <c r="IIA25" s="1509">
        <v>41901</v>
      </c>
      <c r="IIB25" s="1507">
        <v>15000</v>
      </c>
      <c r="IIC25"/>
      <c r="IID25" s="1506" t="s">
        <v>2158</v>
      </c>
      <c r="IIE25" s="1506" t="s">
        <v>2159</v>
      </c>
      <c r="IIF25" s="1506" t="s">
        <v>2160</v>
      </c>
      <c r="IIG25" s="1506" t="s">
        <v>2157</v>
      </c>
      <c r="IIH25" s="1506" t="s">
        <v>1497</v>
      </c>
      <c r="III25" s="1509">
        <v>41901</v>
      </c>
      <c r="IIJ25" s="1507">
        <v>15000</v>
      </c>
      <c r="IIK25"/>
      <c r="IIL25" s="1506" t="s">
        <v>2158</v>
      </c>
      <c r="IIM25" s="1506" t="s">
        <v>2159</v>
      </c>
      <c r="IIN25" s="1506" t="s">
        <v>2160</v>
      </c>
      <c r="IIO25" s="1506" t="s">
        <v>2157</v>
      </c>
      <c r="IIP25" s="1506" t="s">
        <v>1497</v>
      </c>
      <c r="IIQ25" s="1509">
        <v>41901</v>
      </c>
      <c r="IIR25" s="1507">
        <v>15000</v>
      </c>
      <c r="IIS25"/>
      <c r="IIT25" s="1506" t="s">
        <v>2158</v>
      </c>
      <c r="IIU25" s="1506" t="s">
        <v>2159</v>
      </c>
      <c r="IIV25" s="1506" t="s">
        <v>2160</v>
      </c>
      <c r="IIW25" s="1506" t="s">
        <v>2157</v>
      </c>
      <c r="IIX25" s="1506" t="s">
        <v>1497</v>
      </c>
      <c r="IIY25" s="1509">
        <v>41901</v>
      </c>
      <c r="IIZ25" s="1507">
        <v>15000</v>
      </c>
      <c r="IJA25"/>
      <c r="IJB25" s="1506" t="s">
        <v>2158</v>
      </c>
      <c r="IJC25" s="1506" t="s">
        <v>2159</v>
      </c>
      <c r="IJD25" s="1506" t="s">
        <v>2160</v>
      </c>
      <c r="IJE25" s="1506" t="s">
        <v>2157</v>
      </c>
      <c r="IJF25" s="1506" t="s">
        <v>1497</v>
      </c>
      <c r="IJG25" s="1509">
        <v>41901</v>
      </c>
      <c r="IJH25" s="1507">
        <v>15000</v>
      </c>
      <c r="IJI25"/>
      <c r="IJJ25" s="1506" t="s">
        <v>2158</v>
      </c>
      <c r="IJK25" s="1506" t="s">
        <v>2159</v>
      </c>
      <c r="IJL25" s="1506" t="s">
        <v>2160</v>
      </c>
      <c r="IJM25" s="1506" t="s">
        <v>2157</v>
      </c>
      <c r="IJN25" s="1506" t="s">
        <v>1497</v>
      </c>
      <c r="IJO25" s="1509">
        <v>41901</v>
      </c>
      <c r="IJP25" s="1507">
        <v>15000</v>
      </c>
      <c r="IJQ25"/>
      <c r="IJR25" s="1506" t="s">
        <v>2158</v>
      </c>
      <c r="IJS25" s="1506" t="s">
        <v>2159</v>
      </c>
      <c r="IJT25" s="1506" t="s">
        <v>2160</v>
      </c>
      <c r="IJU25" s="1506" t="s">
        <v>2157</v>
      </c>
      <c r="IJV25" s="1506" t="s">
        <v>1497</v>
      </c>
      <c r="IJW25" s="1509">
        <v>41901</v>
      </c>
      <c r="IJX25" s="1507">
        <v>15000</v>
      </c>
      <c r="IJY25"/>
      <c r="IJZ25" s="1506" t="s">
        <v>2158</v>
      </c>
      <c r="IKA25" s="1506" t="s">
        <v>2159</v>
      </c>
      <c r="IKB25" s="1506" t="s">
        <v>2160</v>
      </c>
      <c r="IKC25" s="1506" t="s">
        <v>2157</v>
      </c>
      <c r="IKD25" s="1506" t="s">
        <v>1497</v>
      </c>
      <c r="IKE25" s="1509">
        <v>41901</v>
      </c>
      <c r="IKF25" s="1507">
        <v>15000</v>
      </c>
      <c r="IKG25"/>
      <c r="IKH25" s="1506" t="s">
        <v>2158</v>
      </c>
      <c r="IKI25" s="1506" t="s">
        <v>2159</v>
      </c>
      <c r="IKJ25" s="1506" t="s">
        <v>2160</v>
      </c>
      <c r="IKK25" s="1506" t="s">
        <v>2157</v>
      </c>
      <c r="IKL25" s="1506" t="s">
        <v>1497</v>
      </c>
      <c r="IKM25" s="1509">
        <v>41901</v>
      </c>
      <c r="IKN25" s="1507">
        <v>15000</v>
      </c>
      <c r="IKO25"/>
      <c r="IKP25" s="1506" t="s">
        <v>2158</v>
      </c>
      <c r="IKQ25" s="1506" t="s">
        <v>2159</v>
      </c>
      <c r="IKR25" s="1506" t="s">
        <v>2160</v>
      </c>
      <c r="IKS25" s="1506" t="s">
        <v>2157</v>
      </c>
      <c r="IKT25" s="1506" t="s">
        <v>1497</v>
      </c>
      <c r="IKU25" s="1509">
        <v>41901</v>
      </c>
      <c r="IKV25" s="1507">
        <v>15000</v>
      </c>
      <c r="IKW25"/>
      <c r="IKX25" s="1506" t="s">
        <v>2158</v>
      </c>
      <c r="IKY25" s="1506" t="s">
        <v>2159</v>
      </c>
      <c r="IKZ25" s="1506" t="s">
        <v>2160</v>
      </c>
      <c r="ILA25" s="1506" t="s">
        <v>2157</v>
      </c>
      <c r="ILB25" s="1506" t="s">
        <v>1497</v>
      </c>
      <c r="ILC25" s="1509">
        <v>41901</v>
      </c>
      <c r="ILD25" s="1507">
        <v>15000</v>
      </c>
      <c r="ILE25"/>
      <c r="ILF25" s="1506" t="s">
        <v>2158</v>
      </c>
      <c r="ILG25" s="1506" t="s">
        <v>2159</v>
      </c>
      <c r="ILH25" s="1506" t="s">
        <v>2160</v>
      </c>
      <c r="ILI25" s="1506" t="s">
        <v>2157</v>
      </c>
      <c r="ILJ25" s="1506" t="s">
        <v>1497</v>
      </c>
      <c r="ILK25" s="1509">
        <v>41901</v>
      </c>
      <c r="ILL25" s="1507">
        <v>15000</v>
      </c>
      <c r="ILM25"/>
      <c r="ILN25" s="1506" t="s">
        <v>2158</v>
      </c>
      <c r="ILO25" s="1506" t="s">
        <v>2159</v>
      </c>
      <c r="ILP25" s="1506" t="s">
        <v>2160</v>
      </c>
      <c r="ILQ25" s="1506" t="s">
        <v>2157</v>
      </c>
      <c r="ILR25" s="1506" t="s">
        <v>1497</v>
      </c>
      <c r="ILS25" s="1509">
        <v>41901</v>
      </c>
      <c r="ILT25" s="1507">
        <v>15000</v>
      </c>
      <c r="ILU25"/>
      <c r="ILV25" s="1506" t="s">
        <v>2158</v>
      </c>
      <c r="ILW25" s="1506" t="s">
        <v>2159</v>
      </c>
      <c r="ILX25" s="1506" t="s">
        <v>2160</v>
      </c>
      <c r="ILY25" s="1506" t="s">
        <v>2157</v>
      </c>
      <c r="ILZ25" s="1506" t="s">
        <v>1497</v>
      </c>
      <c r="IMA25" s="1509">
        <v>41901</v>
      </c>
      <c r="IMB25" s="1507">
        <v>15000</v>
      </c>
      <c r="IMC25"/>
      <c r="IMD25" s="1506" t="s">
        <v>2158</v>
      </c>
      <c r="IME25" s="1506" t="s">
        <v>2159</v>
      </c>
      <c r="IMF25" s="1506" t="s">
        <v>2160</v>
      </c>
      <c r="IMG25" s="1506" t="s">
        <v>2157</v>
      </c>
      <c r="IMH25" s="1506" t="s">
        <v>1497</v>
      </c>
      <c r="IMI25" s="1509">
        <v>41901</v>
      </c>
      <c r="IMJ25" s="1507">
        <v>15000</v>
      </c>
      <c r="IMK25"/>
      <c r="IML25" s="1506" t="s">
        <v>2158</v>
      </c>
      <c r="IMM25" s="1506" t="s">
        <v>2159</v>
      </c>
      <c r="IMN25" s="1506" t="s">
        <v>2160</v>
      </c>
      <c r="IMO25" s="1506" t="s">
        <v>2157</v>
      </c>
      <c r="IMP25" s="1506" t="s">
        <v>1497</v>
      </c>
      <c r="IMQ25" s="1509">
        <v>41901</v>
      </c>
      <c r="IMR25" s="1507">
        <v>15000</v>
      </c>
      <c r="IMS25"/>
      <c r="IMT25" s="1506" t="s">
        <v>2158</v>
      </c>
      <c r="IMU25" s="1506" t="s">
        <v>2159</v>
      </c>
      <c r="IMV25" s="1506" t="s">
        <v>2160</v>
      </c>
      <c r="IMW25" s="1506" t="s">
        <v>2157</v>
      </c>
      <c r="IMX25" s="1506" t="s">
        <v>1497</v>
      </c>
      <c r="IMY25" s="1509">
        <v>41901</v>
      </c>
      <c r="IMZ25" s="1507">
        <v>15000</v>
      </c>
      <c r="INA25"/>
      <c r="INB25" s="1506" t="s">
        <v>2158</v>
      </c>
      <c r="INC25" s="1506" t="s">
        <v>2159</v>
      </c>
      <c r="IND25" s="1506" t="s">
        <v>2160</v>
      </c>
      <c r="INE25" s="1506" t="s">
        <v>2157</v>
      </c>
      <c r="INF25" s="1506" t="s">
        <v>1497</v>
      </c>
      <c r="ING25" s="1509">
        <v>41901</v>
      </c>
      <c r="INH25" s="1507">
        <v>15000</v>
      </c>
      <c r="INI25"/>
      <c r="INJ25" s="1506" t="s">
        <v>2158</v>
      </c>
      <c r="INK25" s="1506" t="s">
        <v>2159</v>
      </c>
      <c r="INL25" s="1506" t="s">
        <v>2160</v>
      </c>
      <c r="INM25" s="1506" t="s">
        <v>2157</v>
      </c>
      <c r="INN25" s="1506" t="s">
        <v>1497</v>
      </c>
      <c r="INO25" s="1509">
        <v>41901</v>
      </c>
      <c r="INP25" s="1507">
        <v>15000</v>
      </c>
      <c r="INQ25"/>
      <c r="INR25" s="1506" t="s">
        <v>2158</v>
      </c>
      <c r="INS25" s="1506" t="s">
        <v>2159</v>
      </c>
      <c r="INT25" s="1506" t="s">
        <v>2160</v>
      </c>
      <c r="INU25" s="1506" t="s">
        <v>2157</v>
      </c>
      <c r="INV25" s="1506" t="s">
        <v>1497</v>
      </c>
      <c r="INW25" s="1509">
        <v>41901</v>
      </c>
      <c r="INX25" s="1507">
        <v>15000</v>
      </c>
      <c r="INY25"/>
      <c r="INZ25" s="1506" t="s">
        <v>2158</v>
      </c>
      <c r="IOA25" s="1506" t="s">
        <v>2159</v>
      </c>
      <c r="IOB25" s="1506" t="s">
        <v>2160</v>
      </c>
      <c r="IOC25" s="1506" t="s">
        <v>2157</v>
      </c>
      <c r="IOD25" s="1506" t="s">
        <v>1497</v>
      </c>
      <c r="IOE25" s="1509">
        <v>41901</v>
      </c>
      <c r="IOF25" s="1507">
        <v>15000</v>
      </c>
      <c r="IOG25"/>
      <c r="IOH25" s="1506" t="s">
        <v>2158</v>
      </c>
      <c r="IOI25" s="1506" t="s">
        <v>2159</v>
      </c>
      <c r="IOJ25" s="1506" t="s">
        <v>2160</v>
      </c>
      <c r="IOK25" s="1506" t="s">
        <v>2157</v>
      </c>
      <c r="IOL25" s="1506" t="s">
        <v>1497</v>
      </c>
      <c r="IOM25" s="1509">
        <v>41901</v>
      </c>
      <c r="ION25" s="1507">
        <v>15000</v>
      </c>
      <c r="IOO25"/>
      <c r="IOP25" s="1506" t="s">
        <v>2158</v>
      </c>
      <c r="IOQ25" s="1506" t="s">
        <v>2159</v>
      </c>
      <c r="IOR25" s="1506" t="s">
        <v>2160</v>
      </c>
      <c r="IOS25" s="1506" t="s">
        <v>2157</v>
      </c>
      <c r="IOT25" s="1506" t="s">
        <v>1497</v>
      </c>
      <c r="IOU25" s="1509">
        <v>41901</v>
      </c>
      <c r="IOV25" s="1507">
        <v>15000</v>
      </c>
      <c r="IOW25"/>
      <c r="IOX25" s="1506" t="s">
        <v>2158</v>
      </c>
      <c r="IOY25" s="1506" t="s">
        <v>2159</v>
      </c>
      <c r="IOZ25" s="1506" t="s">
        <v>2160</v>
      </c>
      <c r="IPA25" s="1506" t="s">
        <v>2157</v>
      </c>
      <c r="IPB25" s="1506" t="s">
        <v>1497</v>
      </c>
      <c r="IPC25" s="1509">
        <v>41901</v>
      </c>
      <c r="IPD25" s="1507">
        <v>15000</v>
      </c>
      <c r="IPE25"/>
      <c r="IPF25" s="1506" t="s">
        <v>2158</v>
      </c>
      <c r="IPG25" s="1506" t="s">
        <v>2159</v>
      </c>
      <c r="IPH25" s="1506" t="s">
        <v>2160</v>
      </c>
      <c r="IPI25" s="1506" t="s">
        <v>2157</v>
      </c>
      <c r="IPJ25" s="1506" t="s">
        <v>1497</v>
      </c>
      <c r="IPK25" s="1509">
        <v>41901</v>
      </c>
      <c r="IPL25" s="1507">
        <v>15000</v>
      </c>
      <c r="IPM25"/>
      <c r="IPN25" s="1506" t="s">
        <v>2158</v>
      </c>
      <c r="IPO25" s="1506" t="s">
        <v>2159</v>
      </c>
      <c r="IPP25" s="1506" t="s">
        <v>2160</v>
      </c>
      <c r="IPQ25" s="1506" t="s">
        <v>2157</v>
      </c>
      <c r="IPR25" s="1506" t="s">
        <v>1497</v>
      </c>
      <c r="IPS25" s="1509">
        <v>41901</v>
      </c>
      <c r="IPT25" s="1507">
        <v>15000</v>
      </c>
      <c r="IPU25"/>
      <c r="IPV25" s="1506" t="s">
        <v>2158</v>
      </c>
      <c r="IPW25" s="1506" t="s">
        <v>2159</v>
      </c>
      <c r="IPX25" s="1506" t="s">
        <v>2160</v>
      </c>
      <c r="IPY25" s="1506" t="s">
        <v>2157</v>
      </c>
      <c r="IPZ25" s="1506" t="s">
        <v>1497</v>
      </c>
      <c r="IQA25" s="1509">
        <v>41901</v>
      </c>
      <c r="IQB25" s="1507">
        <v>15000</v>
      </c>
      <c r="IQC25"/>
      <c r="IQD25" s="1506" t="s">
        <v>2158</v>
      </c>
      <c r="IQE25" s="1506" t="s">
        <v>2159</v>
      </c>
      <c r="IQF25" s="1506" t="s">
        <v>2160</v>
      </c>
      <c r="IQG25" s="1506" t="s">
        <v>2157</v>
      </c>
      <c r="IQH25" s="1506" t="s">
        <v>1497</v>
      </c>
      <c r="IQI25" s="1509">
        <v>41901</v>
      </c>
      <c r="IQJ25" s="1507">
        <v>15000</v>
      </c>
      <c r="IQK25"/>
      <c r="IQL25" s="1506" t="s">
        <v>2158</v>
      </c>
      <c r="IQM25" s="1506" t="s">
        <v>2159</v>
      </c>
      <c r="IQN25" s="1506" t="s">
        <v>2160</v>
      </c>
      <c r="IQO25" s="1506" t="s">
        <v>2157</v>
      </c>
      <c r="IQP25" s="1506" t="s">
        <v>1497</v>
      </c>
      <c r="IQQ25" s="1509">
        <v>41901</v>
      </c>
      <c r="IQR25" s="1507">
        <v>15000</v>
      </c>
      <c r="IQS25"/>
      <c r="IQT25" s="1506" t="s">
        <v>2158</v>
      </c>
      <c r="IQU25" s="1506" t="s">
        <v>2159</v>
      </c>
      <c r="IQV25" s="1506" t="s">
        <v>2160</v>
      </c>
      <c r="IQW25" s="1506" t="s">
        <v>2157</v>
      </c>
      <c r="IQX25" s="1506" t="s">
        <v>1497</v>
      </c>
      <c r="IQY25" s="1509">
        <v>41901</v>
      </c>
      <c r="IQZ25" s="1507">
        <v>15000</v>
      </c>
      <c r="IRA25"/>
      <c r="IRB25" s="1506" t="s">
        <v>2158</v>
      </c>
      <c r="IRC25" s="1506" t="s">
        <v>2159</v>
      </c>
      <c r="IRD25" s="1506" t="s">
        <v>2160</v>
      </c>
      <c r="IRE25" s="1506" t="s">
        <v>2157</v>
      </c>
      <c r="IRF25" s="1506" t="s">
        <v>1497</v>
      </c>
      <c r="IRG25" s="1509">
        <v>41901</v>
      </c>
      <c r="IRH25" s="1507">
        <v>15000</v>
      </c>
      <c r="IRI25"/>
      <c r="IRJ25" s="1506" t="s">
        <v>2158</v>
      </c>
      <c r="IRK25" s="1506" t="s">
        <v>2159</v>
      </c>
      <c r="IRL25" s="1506" t="s">
        <v>2160</v>
      </c>
      <c r="IRM25" s="1506" t="s">
        <v>2157</v>
      </c>
      <c r="IRN25" s="1506" t="s">
        <v>1497</v>
      </c>
      <c r="IRO25" s="1509">
        <v>41901</v>
      </c>
      <c r="IRP25" s="1507">
        <v>15000</v>
      </c>
      <c r="IRQ25"/>
      <c r="IRR25" s="1506" t="s">
        <v>2158</v>
      </c>
      <c r="IRS25" s="1506" t="s">
        <v>2159</v>
      </c>
      <c r="IRT25" s="1506" t="s">
        <v>2160</v>
      </c>
      <c r="IRU25" s="1506" t="s">
        <v>2157</v>
      </c>
      <c r="IRV25" s="1506" t="s">
        <v>1497</v>
      </c>
      <c r="IRW25" s="1509">
        <v>41901</v>
      </c>
      <c r="IRX25" s="1507">
        <v>15000</v>
      </c>
      <c r="IRY25"/>
      <c r="IRZ25" s="1506" t="s">
        <v>2158</v>
      </c>
      <c r="ISA25" s="1506" t="s">
        <v>2159</v>
      </c>
      <c r="ISB25" s="1506" t="s">
        <v>2160</v>
      </c>
      <c r="ISC25" s="1506" t="s">
        <v>2157</v>
      </c>
      <c r="ISD25" s="1506" t="s">
        <v>1497</v>
      </c>
      <c r="ISE25" s="1509">
        <v>41901</v>
      </c>
      <c r="ISF25" s="1507">
        <v>15000</v>
      </c>
      <c r="ISG25"/>
      <c r="ISH25" s="1506" t="s">
        <v>2158</v>
      </c>
      <c r="ISI25" s="1506" t="s">
        <v>2159</v>
      </c>
      <c r="ISJ25" s="1506" t="s">
        <v>2160</v>
      </c>
      <c r="ISK25" s="1506" t="s">
        <v>2157</v>
      </c>
      <c r="ISL25" s="1506" t="s">
        <v>1497</v>
      </c>
      <c r="ISM25" s="1509">
        <v>41901</v>
      </c>
      <c r="ISN25" s="1507">
        <v>15000</v>
      </c>
      <c r="ISO25"/>
      <c r="ISP25" s="1506" t="s">
        <v>2158</v>
      </c>
      <c r="ISQ25" s="1506" t="s">
        <v>2159</v>
      </c>
      <c r="ISR25" s="1506" t="s">
        <v>2160</v>
      </c>
      <c r="ISS25" s="1506" t="s">
        <v>2157</v>
      </c>
      <c r="IST25" s="1506" t="s">
        <v>1497</v>
      </c>
      <c r="ISU25" s="1509">
        <v>41901</v>
      </c>
      <c r="ISV25" s="1507">
        <v>15000</v>
      </c>
      <c r="ISW25"/>
      <c r="ISX25" s="1506" t="s">
        <v>2158</v>
      </c>
      <c r="ISY25" s="1506" t="s">
        <v>2159</v>
      </c>
      <c r="ISZ25" s="1506" t="s">
        <v>2160</v>
      </c>
      <c r="ITA25" s="1506" t="s">
        <v>2157</v>
      </c>
      <c r="ITB25" s="1506" t="s">
        <v>1497</v>
      </c>
      <c r="ITC25" s="1509">
        <v>41901</v>
      </c>
      <c r="ITD25" s="1507">
        <v>15000</v>
      </c>
      <c r="ITE25"/>
      <c r="ITF25" s="1506" t="s">
        <v>2158</v>
      </c>
      <c r="ITG25" s="1506" t="s">
        <v>2159</v>
      </c>
      <c r="ITH25" s="1506" t="s">
        <v>2160</v>
      </c>
      <c r="ITI25" s="1506" t="s">
        <v>2157</v>
      </c>
      <c r="ITJ25" s="1506" t="s">
        <v>1497</v>
      </c>
      <c r="ITK25" s="1509">
        <v>41901</v>
      </c>
      <c r="ITL25" s="1507">
        <v>15000</v>
      </c>
      <c r="ITM25"/>
      <c r="ITN25" s="1506" t="s">
        <v>2158</v>
      </c>
      <c r="ITO25" s="1506" t="s">
        <v>2159</v>
      </c>
      <c r="ITP25" s="1506" t="s">
        <v>2160</v>
      </c>
      <c r="ITQ25" s="1506" t="s">
        <v>2157</v>
      </c>
      <c r="ITR25" s="1506" t="s">
        <v>1497</v>
      </c>
      <c r="ITS25" s="1509">
        <v>41901</v>
      </c>
      <c r="ITT25" s="1507">
        <v>15000</v>
      </c>
      <c r="ITU25"/>
      <c r="ITV25" s="1506" t="s">
        <v>2158</v>
      </c>
      <c r="ITW25" s="1506" t="s">
        <v>2159</v>
      </c>
      <c r="ITX25" s="1506" t="s">
        <v>2160</v>
      </c>
      <c r="ITY25" s="1506" t="s">
        <v>2157</v>
      </c>
      <c r="ITZ25" s="1506" t="s">
        <v>1497</v>
      </c>
      <c r="IUA25" s="1509">
        <v>41901</v>
      </c>
      <c r="IUB25" s="1507">
        <v>15000</v>
      </c>
      <c r="IUC25"/>
      <c r="IUD25" s="1506" t="s">
        <v>2158</v>
      </c>
      <c r="IUE25" s="1506" t="s">
        <v>2159</v>
      </c>
      <c r="IUF25" s="1506" t="s">
        <v>2160</v>
      </c>
      <c r="IUG25" s="1506" t="s">
        <v>2157</v>
      </c>
      <c r="IUH25" s="1506" t="s">
        <v>1497</v>
      </c>
      <c r="IUI25" s="1509">
        <v>41901</v>
      </c>
      <c r="IUJ25" s="1507">
        <v>15000</v>
      </c>
      <c r="IUK25"/>
      <c r="IUL25" s="1506" t="s">
        <v>2158</v>
      </c>
      <c r="IUM25" s="1506" t="s">
        <v>2159</v>
      </c>
      <c r="IUN25" s="1506" t="s">
        <v>2160</v>
      </c>
      <c r="IUO25" s="1506" t="s">
        <v>2157</v>
      </c>
      <c r="IUP25" s="1506" t="s">
        <v>1497</v>
      </c>
      <c r="IUQ25" s="1509">
        <v>41901</v>
      </c>
      <c r="IUR25" s="1507">
        <v>15000</v>
      </c>
      <c r="IUS25"/>
      <c r="IUT25" s="1506" t="s">
        <v>2158</v>
      </c>
      <c r="IUU25" s="1506" t="s">
        <v>2159</v>
      </c>
      <c r="IUV25" s="1506" t="s">
        <v>2160</v>
      </c>
      <c r="IUW25" s="1506" t="s">
        <v>2157</v>
      </c>
      <c r="IUX25" s="1506" t="s">
        <v>1497</v>
      </c>
      <c r="IUY25" s="1509">
        <v>41901</v>
      </c>
      <c r="IUZ25" s="1507">
        <v>15000</v>
      </c>
      <c r="IVA25"/>
      <c r="IVB25" s="1506" t="s">
        <v>2158</v>
      </c>
      <c r="IVC25" s="1506" t="s">
        <v>2159</v>
      </c>
      <c r="IVD25" s="1506" t="s">
        <v>2160</v>
      </c>
      <c r="IVE25" s="1506" t="s">
        <v>2157</v>
      </c>
      <c r="IVF25" s="1506" t="s">
        <v>1497</v>
      </c>
      <c r="IVG25" s="1509">
        <v>41901</v>
      </c>
      <c r="IVH25" s="1507">
        <v>15000</v>
      </c>
      <c r="IVI25"/>
      <c r="IVJ25" s="1506" t="s">
        <v>2158</v>
      </c>
      <c r="IVK25" s="1506" t="s">
        <v>2159</v>
      </c>
      <c r="IVL25" s="1506" t="s">
        <v>2160</v>
      </c>
      <c r="IVM25" s="1506" t="s">
        <v>2157</v>
      </c>
      <c r="IVN25" s="1506" t="s">
        <v>1497</v>
      </c>
      <c r="IVO25" s="1509">
        <v>41901</v>
      </c>
      <c r="IVP25" s="1507">
        <v>15000</v>
      </c>
      <c r="IVQ25"/>
      <c r="IVR25" s="1506" t="s">
        <v>2158</v>
      </c>
      <c r="IVS25" s="1506" t="s">
        <v>2159</v>
      </c>
      <c r="IVT25" s="1506" t="s">
        <v>2160</v>
      </c>
      <c r="IVU25" s="1506" t="s">
        <v>2157</v>
      </c>
      <c r="IVV25" s="1506" t="s">
        <v>1497</v>
      </c>
      <c r="IVW25" s="1509">
        <v>41901</v>
      </c>
      <c r="IVX25" s="1507">
        <v>15000</v>
      </c>
      <c r="IVY25"/>
      <c r="IVZ25" s="1506" t="s">
        <v>2158</v>
      </c>
      <c r="IWA25" s="1506" t="s">
        <v>2159</v>
      </c>
      <c r="IWB25" s="1506" t="s">
        <v>2160</v>
      </c>
      <c r="IWC25" s="1506" t="s">
        <v>2157</v>
      </c>
      <c r="IWD25" s="1506" t="s">
        <v>1497</v>
      </c>
      <c r="IWE25" s="1509">
        <v>41901</v>
      </c>
      <c r="IWF25" s="1507">
        <v>15000</v>
      </c>
      <c r="IWG25"/>
      <c r="IWH25" s="1506" t="s">
        <v>2158</v>
      </c>
      <c r="IWI25" s="1506" t="s">
        <v>2159</v>
      </c>
      <c r="IWJ25" s="1506" t="s">
        <v>2160</v>
      </c>
      <c r="IWK25" s="1506" t="s">
        <v>2157</v>
      </c>
      <c r="IWL25" s="1506" t="s">
        <v>1497</v>
      </c>
      <c r="IWM25" s="1509">
        <v>41901</v>
      </c>
      <c r="IWN25" s="1507">
        <v>15000</v>
      </c>
      <c r="IWO25"/>
      <c r="IWP25" s="1506" t="s">
        <v>2158</v>
      </c>
      <c r="IWQ25" s="1506" t="s">
        <v>2159</v>
      </c>
      <c r="IWR25" s="1506" t="s">
        <v>2160</v>
      </c>
      <c r="IWS25" s="1506" t="s">
        <v>2157</v>
      </c>
      <c r="IWT25" s="1506" t="s">
        <v>1497</v>
      </c>
      <c r="IWU25" s="1509">
        <v>41901</v>
      </c>
      <c r="IWV25" s="1507">
        <v>15000</v>
      </c>
      <c r="IWW25"/>
      <c r="IWX25" s="1506" t="s">
        <v>2158</v>
      </c>
      <c r="IWY25" s="1506" t="s">
        <v>2159</v>
      </c>
      <c r="IWZ25" s="1506" t="s">
        <v>2160</v>
      </c>
      <c r="IXA25" s="1506" t="s">
        <v>2157</v>
      </c>
      <c r="IXB25" s="1506" t="s">
        <v>1497</v>
      </c>
      <c r="IXC25" s="1509">
        <v>41901</v>
      </c>
      <c r="IXD25" s="1507">
        <v>15000</v>
      </c>
      <c r="IXE25"/>
      <c r="IXF25" s="1506" t="s">
        <v>2158</v>
      </c>
      <c r="IXG25" s="1506" t="s">
        <v>2159</v>
      </c>
      <c r="IXH25" s="1506" t="s">
        <v>2160</v>
      </c>
      <c r="IXI25" s="1506" t="s">
        <v>2157</v>
      </c>
      <c r="IXJ25" s="1506" t="s">
        <v>1497</v>
      </c>
      <c r="IXK25" s="1509">
        <v>41901</v>
      </c>
      <c r="IXL25" s="1507">
        <v>15000</v>
      </c>
      <c r="IXM25"/>
      <c r="IXN25" s="1506" t="s">
        <v>2158</v>
      </c>
      <c r="IXO25" s="1506" t="s">
        <v>2159</v>
      </c>
      <c r="IXP25" s="1506" t="s">
        <v>2160</v>
      </c>
      <c r="IXQ25" s="1506" t="s">
        <v>2157</v>
      </c>
      <c r="IXR25" s="1506" t="s">
        <v>1497</v>
      </c>
      <c r="IXS25" s="1509">
        <v>41901</v>
      </c>
      <c r="IXT25" s="1507">
        <v>15000</v>
      </c>
      <c r="IXU25"/>
      <c r="IXV25" s="1506" t="s">
        <v>2158</v>
      </c>
      <c r="IXW25" s="1506" t="s">
        <v>2159</v>
      </c>
      <c r="IXX25" s="1506" t="s">
        <v>2160</v>
      </c>
      <c r="IXY25" s="1506" t="s">
        <v>2157</v>
      </c>
      <c r="IXZ25" s="1506" t="s">
        <v>1497</v>
      </c>
      <c r="IYA25" s="1509">
        <v>41901</v>
      </c>
      <c r="IYB25" s="1507">
        <v>15000</v>
      </c>
      <c r="IYC25"/>
      <c r="IYD25" s="1506" t="s">
        <v>2158</v>
      </c>
      <c r="IYE25" s="1506" t="s">
        <v>2159</v>
      </c>
      <c r="IYF25" s="1506" t="s">
        <v>2160</v>
      </c>
      <c r="IYG25" s="1506" t="s">
        <v>2157</v>
      </c>
      <c r="IYH25" s="1506" t="s">
        <v>1497</v>
      </c>
      <c r="IYI25" s="1509">
        <v>41901</v>
      </c>
      <c r="IYJ25" s="1507">
        <v>15000</v>
      </c>
      <c r="IYK25"/>
      <c r="IYL25" s="1506" t="s">
        <v>2158</v>
      </c>
      <c r="IYM25" s="1506" t="s">
        <v>2159</v>
      </c>
      <c r="IYN25" s="1506" t="s">
        <v>2160</v>
      </c>
      <c r="IYO25" s="1506" t="s">
        <v>2157</v>
      </c>
      <c r="IYP25" s="1506" t="s">
        <v>1497</v>
      </c>
      <c r="IYQ25" s="1509">
        <v>41901</v>
      </c>
      <c r="IYR25" s="1507">
        <v>15000</v>
      </c>
      <c r="IYS25"/>
      <c r="IYT25" s="1506" t="s">
        <v>2158</v>
      </c>
      <c r="IYU25" s="1506" t="s">
        <v>2159</v>
      </c>
      <c r="IYV25" s="1506" t="s">
        <v>2160</v>
      </c>
      <c r="IYW25" s="1506" t="s">
        <v>2157</v>
      </c>
      <c r="IYX25" s="1506" t="s">
        <v>1497</v>
      </c>
      <c r="IYY25" s="1509">
        <v>41901</v>
      </c>
      <c r="IYZ25" s="1507">
        <v>15000</v>
      </c>
      <c r="IZA25"/>
      <c r="IZB25" s="1506" t="s">
        <v>2158</v>
      </c>
      <c r="IZC25" s="1506" t="s">
        <v>2159</v>
      </c>
      <c r="IZD25" s="1506" t="s">
        <v>2160</v>
      </c>
      <c r="IZE25" s="1506" t="s">
        <v>2157</v>
      </c>
      <c r="IZF25" s="1506" t="s">
        <v>1497</v>
      </c>
      <c r="IZG25" s="1509">
        <v>41901</v>
      </c>
      <c r="IZH25" s="1507">
        <v>15000</v>
      </c>
      <c r="IZI25"/>
      <c r="IZJ25" s="1506" t="s">
        <v>2158</v>
      </c>
      <c r="IZK25" s="1506" t="s">
        <v>2159</v>
      </c>
      <c r="IZL25" s="1506" t="s">
        <v>2160</v>
      </c>
      <c r="IZM25" s="1506" t="s">
        <v>2157</v>
      </c>
      <c r="IZN25" s="1506" t="s">
        <v>1497</v>
      </c>
      <c r="IZO25" s="1509">
        <v>41901</v>
      </c>
      <c r="IZP25" s="1507">
        <v>15000</v>
      </c>
      <c r="IZQ25"/>
      <c r="IZR25" s="1506" t="s">
        <v>2158</v>
      </c>
      <c r="IZS25" s="1506" t="s">
        <v>2159</v>
      </c>
      <c r="IZT25" s="1506" t="s">
        <v>2160</v>
      </c>
      <c r="IZU25" s="1506" t="s">
        <v>2157</v>
      </c>
      <c r="IZV25" s="1506" t="s">
        <v>1497</v>
      </c>
      <c r="IZW25" s="1509">
        <v>41901</v>
      </c>
      <c r="IZX25" s="1507">
        <v>15000</v>
      </c>
      <c r="IZY25"/>
      <c r="IZZ25" s="1506" t="s">
        <v>2158</v>
      </c>
      <c r="JAA25" s="1506" t="s">
        <v>2159</v>
      </c>
      <c r="JAB25" s="1506" t="s">
        <v>2160</v>
      </c>
      <c r="JAC25" s="1506" t="s">
        <v>2157</v>
      </c>
      <c r="JAD25" s="1506" t="s">
        <v>1497</v>
      </c>
      <c r="JAE25" s="1509">
        <v>41901</v>
      </c>
      <c r="JAF25" s="1507">
        <v>15000</v>
      </c>
      <c r="JAG25"/>
      <c r="JAH25" s="1506" t="s">
        <v>2158</v>
      </c>
      <c r="JAI25" s="1506" t="s">
        <v>2159</v>
      </c>
      <c r="JAJ25" s="1506" t="s">
        <v>2160</v>
      </c>
      <c r="JAK25" s="1506" t="s">
        <v>2157</v>
      </c>
      <c r="JAL25" s="1506" t="s">
        <v>1497</v>
      </c>
      <c r="JAM25" s="1509">
        <v>41901</v>
      </c>
      <c r="JAN25" s="1507">
        <v>15000</v>
      </c>
      <c r="JAO25"/>
      <c r="JAP25" s="1506" t="s">
        <v>2158</v>
      </c>
      <c r="JAQ25" s="1506" t="s">
        <v>2159</v>
      </c>
      <c r="JAR25" s="1506" t="s">
        <v>2160</v>
      </c>
      <c r="JAS25" s="1506" t="s">
        <v>2157</v>
      </c>
      <c r="JAT25" s="1506" t="s">
        <v>1497</v>
      </c>
      <c r="JAU25" s="1509">
        <v>41901</v>
      </c>
      <c r="JAV25" s="1507">
        <v>15000</v>
      </c>
      <c r="JAW25"/>
      <c r="JAX25" s="1506" t="s">
        <v>2158</v>
      </c>
      <c r="JAY25" s="1506" t="s">
        <v>2159</v>
      </c>
      <c r="JAZ25" s="1506" t="s">
        <v>2160</v>
      </c>
      <c r="JBA25" s="1506" t="s">
        <v>2157</v>
      </c>
      <c r="JBB25" s="1506" t="s">
        <v>1497</v>
      </c>
      <c r="JBC25" s="1509">
        <v>41901</v>
      </c>
      <c r="JBD25" s="1507">
        <v>15000</v>
      </c>
      <c r="JBE25"/>
      <c r="JBF25" s="1506" t="s">
        <v>2158</v>
      </c>
      <c r="JBG25" s="1506" t="s">
        <v>2159</v>
      </c>
      <c r="JBH25" s="1506" t="s">
        <v>2160</v>
      </c>
      <c r="JBI25" s="1506" t="s">
        <v>2157</v>
      </c>
      <c r="JBJ25" s="1506" t="s">
        <v>1497</v>
      </c>
      <c r="JBK25" s="1509">
        <v>41901</v>
      </c>
      <c r="JBL25" s="1507">
        <v>15000</v>
      </c>
      <c r="JBM25"/>
      <c r="JBN25" s="1506" t="s">
        <v>2158</v>
      </c>
      <c r="JBO25" s="1506" t="s">
        <v>2159</v>
      </c>
      <c r="JBP25" s="1506" t="s">
        <v>2160</v>
      </c>
      <c r="JBQ25" s="1506" t="s">
        <v>2157</v>
      </c>
      <c r="JBR25" s="1506" t="s">
        <v>1497</v>
      </c>
      <c r="JBS25" s="1509">
        <v>41901</v>
      </c>
      <c r="JBT25" s="1507">
        <v>15000</v>
      </c>
      <c r="JBU25"/>
      <c r="JBV25" s="1506" t="s">
        <v>2158</v>
      </c>
      <c r="JBW25" s="1506" t="s">
        <v>2159</v>
      </c>
      <c r="JBX25" s="1506" t="s">
        <v>2160</v>
      </c>
      <c r="JBY25" s="1506" t="s">
        <v>2157</v>
      </c>
      <c r="JBZ25" s="1506" t="s">
        <v>1497</v>
      </c>
      <c r="JCA25" s="1509">
        <v>41901</v>
      </c>
      <c r="JCB25" s="1507">
        <v>15000</v>
      </c>
      <c r="JCC25"/>
      <c r="JCD25" s="1506" t="s">
        <v>2158</v>
      </c>
      <c r="JCE25" s="1506" t="s">
        <v>2159</v>
      </c>
      <c r="JCF25" s="1506" t="s">
        <v>2160</v>
      </c>
      <c r="JCG25" s="1506" t="s">
        <v>2157</v>
      </c>
      <c r="JCH25" s="1506" t="s">
        <v>1497</v>
      </c>
      <c r="JCI25" s="1509">
        <v>41901</v>
      </c>
      <c r="JCJ25" s="1507">
        <v>15000</v>
      </c>
      <c r="JCK25"/>
      <c r="JCL25" s="1506" t="s">
        <v>2158</v>
      </c>
      <c r="JCM25" s="1506" t="s">
        <v>2159</v>
      </c>
      <c r="JCN25" s="1506" t="s">
        <v>2160</v>
      </c>
      <c r="JCO25" s="1506" t="s">
        <v>2157</v>
      </c>
      <c r="JCP25" s="1506" t="s">
        <v>1497</v>
      </c>
      <c r="JCQ25" s="1509">
        <v>41901</v>
      </c>
      <c r="JCR25" s="1507">
        <v>15000</v>
      </c>
      <c r="JCS25"/>
      <c r="JCT25" s="1506" t="s">
        <v>2158</v>
      </c>
      <c r="JCU25" s="1506" t="s">
        <v>2159</v>
      </c>
      <c r="JCV25" s="1506" t="s">
        <v>2160</v>
      </c>
      <c r="JCW25" s="1506" t="s">
        <v>2157</v>
      </c>
      <c r="JCX25" s="1506" t="s">
        <v>1497</v>
      </c>
      <c r="JCY25" s="1509">
        <v>41901</v>
      </c>
      <c r="JCZ25" s="1507">
        <v>15000</v>
      </c>
      <c r="JDA25"/>
      <c r="JDB25" s="1506" t="s">
        <v>2158</v>
      </c>
      <c r="JDC25" s="1506" t="s">
        <v>2159</v>
      </c>
      <c r="JDD25" s="1506" t="s">
        <v>2160</v>
      </c>
      <c r="JDE25" s="1506" t="s">
        <v>2157</v>
      </c>
      <c r="JDF25" s="1506" t="s">
        <v>1497</v>
      </c>
      <c r="JDG25" s="1509">
        <v>41901</v>
      </c>
      <c r="JDH25" s="1507">
        <v>15000</v>
      </c>
      <c r="JDI25"/>
      <c r="JDJ25" s="1506" t="s">
        <v>2158</v>
      </c>
      <c r="JDK25" s="1506" t="s">
        <v>2159</v>
      </c>
      <c r="JDL25" s="1506" t="s">
        <v>2160</v>
      </c>
      <c r="JDM25" s="1506" t="s">
        <v>2157</v>
      </c>
      <c r="JDN25" s="1506" t="s">
        <v>1497</v>
      </c>
      <c r="JDO25" s="1509">
        <v>41901</v>
      </c>
      <c r="JDP25" s="1507">
        <v>15000</v>
      </c>
      <c r="JDQ25"/>
      <c r="JDR25" s="1506" t="s">
        <v>2158</v>
      </c>
      <c r="JDS25" s="1506" t="s">
        <v>2159</v>
      </c>
      <c r="JDT25" s="1506" t="s">
        <v>2160</v>
      </c>
      <c r="JDU25" s="1506" t="s">
        <v>2157</v>
      </c>
      <c r="JDV25" s="1506" t="s">
        <v>1497</v>
      </c>
      <c r="JDW25" s="1509">
        <v>41901</v>
      </c>
      <c r="JDX25" s="1507">
        <v>15000</v>
      </c>
      <c r="JDY25"/>
      <c r="JDZ25" s="1506" t="s">
        <v>2158</v>
      </c>
      <c r="JEA25" s="1506" t="s">
        <v>2159</v>
      </c>
      <c r="JEB25" s="1506" t="s">
        <v>2160</v>
      </c>
      <c r="JEC25" s="1506" t="s">
        <v>2157</v>
      </c>
      <c r="JED25" s="1506" t="s">
        <v>1497</v>
      </c>
      <c r="JEE25" s="1509">
        <v>41901</v>
      </c>
      <c r="JEF25" s="1507">
        <v>15000</v>
      </c>
      <c r="JEG25"/>
      <c r="JEH25" s="1506" t="s">
        <v>2158</v>
      </c>
      <c r="JEI25" s="1506" t="s">
        <v>2159</v>
      </c>
      <c r="JEJ25" s="1506" t="s">
        <v>2160</v>
      </c>
      <c r="JEK25" s="1506" t="s">
        <v>2157</v>
      </c>
      <c r="JEL25" s="1506" t="s">
        <v>1497</v>
      </c>
      <c r="JEM25" s="1509">
        <v>41901</v>
      </c>
      <c r="JEN25" s="1507">
        <v>15000</v>
      </c>
      <c r="JEO25"/>
      <c r="JEP25" s="1506" t="s">
        <v>2158</v>
      </c>
      <c r="JEQ25" s="1506" t="s">
        <v>2159</v>
      </c>
      <c r="JER25" s="1506" t="s">
        <v>2160</v>
      </c>
      <c r="JES25" s="1506" t="s">
        <v>2157</v>
      </c>
      <c r="JET25" s="1506" t="s">
        <v>1497</v>
      </c>
      <c r="JEU25" s="1509">
        <v>41901</v>
      </c>
      <c r="JEV25" s="1507">
        <v>15000</v>
      </c>
      <c r="JEW25"/>
      <c r="JEX25" s="1506" t="s">
        <v>2158</v>
      </c>
      <c r="JEY25" s="1506" t="s">
        <v>2159</v>
      </c>
      <c r="JEZ25" s="1506" t="s">
        <v>2160</v>
      </c>
      <c r="JFA25" s="1506" t="s">
        <v>2157</v>
      </c>
      <c r="JFB25" s="1506" t="s">
        <v>1497</v>
      </c>
      <c r="JFC25" s="1509">
        <v>41901</v>
      </c>
      <c r="JFD25" s="1507">
        <v>15000</v>
      </c>
      <c r="JFE25"/>
      <c r="JFF25" s="1506" t="s">
        <v>2158</v>
      </c>
      <c r="JFG25" s="1506" t="s">
        <v>2159</v>
      </c>
      <c r="JFH25" s="1506" t="s">
        <v>2160</v>
      </c>
      <c r="JFI25" s="1506" t="s">
        <v>2157</v>
      </c>
      <c r="JFJ25" s="1506" t="s">
        <v>1497</v>
      </c>
      <c r="JFK25" s="1509">
        <v>41901</v>
      </c>
      <c r="JFL25" s="1507">
        <v>15000</v>
      </c>
      <c r="JFM25"/>
      <c r="JFN25" s="1506" t="s">
        <v>2158</v>
      </c>
      <c r="JFO25" s="1506" t="s">
        <v>2159</v>
      </c>
      <c r="JFP25" s="1506" t="s">
        <v>2160</v>
      </c>
      <c r="JFQ25" s="1506" t="s">
        <v>2157</v>
      </c>
      <c r="JFR25" s="1506" t="s">
        <v>1497</v>
      </c>
      <c r="JFS25" s="1509">
        <v>41901</v>
      </c>
      <c r="JFT25" s="1507">
        <v>15000</v>
      </c>
      <c r="JFU25"/>
      <c r="JFV25" s="1506" t="s">
        <v>2158</v>
      </c>
      <c r="JFW25" s="1506" t="s">
        <v>2159</v>
      </c>
      <c r="JFX25" s="1506" t="s">
        <v>2160</v>
      </c>
      <c r="JFY25" s="1506" t="s">
        <v>2157</v>
      </c>
      <c r="JFZ25" s="1506" t="s">
        <v>1497</v>
      </c>
      <c r="JGA25" s="1509">
        <v>41901</v>
      </c>
      <c r="JGB25" s="1507">
        <v>15000</v>
      </c>
      <c r="JGC25"/>
      <c r="JGD25" s="1506" t="s">
        <v>2158</v>
      </c>
      <c r="JGE25" s="1506" t="s">
        <v>2159</v>
      </c>
      <c r="JGF25" s="1506" t="s">
        <v>2160</v>
      </c>
      <c r="JGG25" s="1506" t="s">
        <v>2157</v>
      </c>
      <c r="JGH25" s="1506" t="s">
        <v>1497</v>
      </c>
      <c r="JGI25" s="1509">
        <v>41901</v>
      </c>
      <c r="JGJ25" s="1507">
        <v>15000</v>
      </c>
      <c r="JGK25"/>
      <c r="JGL25" s="1506" t="s">
        <v>2158</v>
      </c>
      <c r="JGM25" s="1506" t="s">
        <v>2159</v>
      </c>
      <c r="JGN25" s="1506" t="s">
        <v>2160</v>
      </c>
      <c r="JGO25" s="1506" t="s">
        <v>2157</v>
      </c>
      <c r="JGP25" s="1506" t="s">
        <v>1497</v>
      </c>
      <c r="JGQ25" s="1509">
        <v>41901</v>
      </c>
      <c r="JGR25" s="1507">
        <v>15000</v>
      </c>
      <c r="JGS25"/>
      <c r="JGT25" s="1506" t="s">
        <v>2158</v>
      </c>
      <c r="JGU25" s="1506" t="s">
        <v>2159</v>
      </c>
      <c r="JGV25" s="1506" t="s">
        <v>2160</v>
      </c>
      <c r="JGW25" s="1506" t="s">
        <v>2157</v>
      </c>
      <c r="JGX25" s="1506" t="s">
        <v>1497</v>
      </c>
      <c r="JGY25" s="1509">
        <v>41901</v>
      </c>
      <c r="JGZ25" s="1507">
        <v>15000</v>
      </c>
      <c r="JHA25"/>
      <c r="JHB25" s="1506" t="s">
        <v>2158</v>
      </c>
      <c r="JHC25" s="1506" t="s">
        <v>2159</v>
      </c>
      <c r="JHD25" s="1506" t="s">
        <v>2160</v>
      </c>
      <c r="JHE25" s="1506" t="s">
        <v>2157</v>
      </c>
      <c r="JHF25" s="1506" t="s">
        <v>1497</v>
      </c>
      <c r="JHG25" s="1509">
        <v>41901</v>
      </c>
      <c r="JHH25" s="1507">
        <v>15000</v>
      </c>
      <c r="JHI25"/>
      <c r="JHJ25" s="1506" t="s">
        <v>2158</v>
      </c>
      <c r="JHK25" s="1506" t="s">
        <v>2159</v>
      </c>
      <c r="JHL25" s="1506" t="s">
        <v>2160</v>
      </c>
      <c r="JHM25" s="1506" t="s">
        <v>2157</v>
      </c>
      <c r="JHN25" s="1506" t="s">
        <v>1497</v>
      </c>
      <c r="JHO25" s="1509">
        <v>41901</v>
      </c>
      <c r="JHP25" s="1507">
        <v>15000</v>
      </c>
      <c r="JHQ25"/>
      <c r="JHR25" s="1506" t="s">
        <v>2158</v>
      </c>
      <c r="JHS25" s="1506" t="s">
        <v>2159</v>
      </c>
      <c r="JHT25" s="1506" t="s">
        <v>2160</v>
      </c>
      <c r="JHU25" s="1506" t="s">
        <v>2157</v>
      </c>
      <c r="JHV25" s="1506" t="s">
        <v>1497</v>
      </c>
      <c r="JHW25" s="1509">
        <v>41901</v>
      </c>
      <c r="JHX25" s="1507">
        <v>15000</v>
      </c>
      <c r="JHY25"/>
      <c r="JHZ25" s="1506" t="s">
        <v>2158</v>
      </c>
      <c r="JIA25" s="1506" t="s">
        <v>2159</v>
      </c>
      <c r="JIB25" s="1506" t="s">
        <v>2160</v>
      </c>
      <c r="JIC25" s="1506" t="s">
        <v>2157</v>
      </c>
      <c r="JID25" s="1506" t="s">
        <v>1497</v>
      </c>
      <c r="JIE25" s="1509">
        <v>41901</v>
      </c>
      <c r="JIF25" s="1507">
        <v>15000</v>
      </c>
      <c r="JIG25"/>
      <c r="JIH25" s="1506" t="s">
        <v>2158</v>
      </c>
      <c r="JII25" s="1506" t="s">
        <v>2159</v>
      </c>
      <c r="JIJ25" s="1506" t="s">
        <v>2160</v>
      </c>
      <c r="JIK25" s="1506" t="s">
        <v>2157</v>
      </c>
      <c r="JIL25" s="1506" t="s">
        <v>1497</v>
      </c>
      <c r="JIM25" s="1509">
        <v>41901</v>
      </c>
      <c r="JIN25" s="1507">
        <v>15000</v>
      </c>
      <c r="JIO25"/>
      <c r="JIP25" s="1506" t="s">
        <v>2158</v>
      </c>
      <c r="JIQ25" s="1506" t="s">
        <v>2159</v>
      </c>
      <c r="JIR25" s="1506" t="s">
        <v>2160</v>
      </c>
      <c r="JIS25" s="1506" t="s">
        <v>2157</v>
      </c>
      <c r="JIT25" s="1506" t="s">
        <v>1497</v>
      </c>
      <c r="JIU25" s="1509">
        <v>41901</v>
      </c>
      <c r="JIV25" s="1507">
        <v>15000</v>
      </c>
      <c r="JIW25"/>
      <c r="JIX25" s="1506" t="s">
        <v>2158</v>
      </c>
      <c r="JIY25" s="1506" t="s">
        <v>2159</v>
      </c>
      <c r="JIZ25" s="1506" t="s">
        <v>2160</v>
      </c>
      <c r="JJA25" s="1506" t="s">
        <v>2157</v>
      </c>
      <c r="JJB25" s="1506" t="s">
        <v>1497</v>
      </c>
      <c r="JJC25" s="1509">
        <v>41901</v>
      </c>
      <c r="JJD25" s="1507">
        <v>15000</v>
      </c>
      <c r="JJE25"/>
      <c r="JJF25" s="1506" t="s">
        <v>2158</v>
      </c>
      <c r="JJG25" s="1506" t="s">
        <v>2159</v>
      </c>
      <c r="JJH25" s="1506" t="s">
        <v>2160</v>
      </c>
      <c r="JJI25" s="1506" t="s">
        <v>2157</v>
      </c>
      <c r="JJJ25" s="1506" t="s">
        <v>1497</v>
      </c>
      <c r="JJK25" s="1509">
        <v>41901</v>
      </c>
      <c r="JJL25" s="1507">
        <v>15000</v>
      </c>
      <c r="JJM25"/>
      <c r="JJN25" s="1506" t="s">
        <v>2158</v>
      </c>
      <c r="JJO25" s="1506" t="s">
        <v>2159</v>
      </c>
      <c r="JJP25" s="1506" t="s">
        <v>2160</v>
      </c>
      <c r="JJQ25" s="1506" t="s">
        <v>2157</v>
      </c>
      <c r="JJR25" s="1506" t="s">
        <v>1497</v>
      </c>
      <c r="JJS25" s="1509">
        <v>41901</v>
      </c>
      <c r="JJT25" s="1507">
        <v>15000</v>
      </c>
      <c r="JJU25"/>
      <c r="JJV25" s="1506" t="s">
        <v>2158</v>
      </c>
      <c r="JJW25" s="1506" t="s">
        <v>2159</v>
      </c>
      <c r="JJX25" s="1506" t="s">
        <v>2160</v>
      </c>
      <c r="JJY25" s="1506" t="s">
        <v>2157</v>
      </c>
      <c r="JJZ25" s="1506" t="s">
        <v>1497</v>
      </c>
      <c r="JKA25" s="1509">
        <v>41901</v>
      </c>
      <c r="JKB25" s="1507">
        <v>15000</v>
      </c>
      <c r="JKC25"/>
      <c r="JKD25" s="1506" t="s">
        <v>2158</v>
      </c>
      <c r="JKE25" s="1506" t="s">
        <v>2159</v>
      </c>
      <c r="JKF25" s="1506" t="s">
        <v>2160</v>
      </c>
      <c r="JKG25" s="1506" t="s">
        <v>2157</v>
      </c>
      <c r="JKH25" s="1506" t="s">
        <v>1497</v>
      </c>
      <c r="JKI25" s="1509">
        <v>41901</v>
      </c>
      <c r="JKJ25" s="1507">
        <v>15000</v>
      </c>
      <c r="JKK25"/>
      <c r="JKL25" s="1506" t="s">
        <v>2158</v>
      </c>
      <c r="JKM25" s="1506" t="s">
        <v>2159</v>
      </c>
      <c r="JKN25" s="1506" t="s">
        <v>2160</v>
      </c>
      <c r="JKO25" s="1506" t="s">
        <v>2157</v>
      </c>
      <c r="JKP25" s="1506" t="s">
        <v>1497</v>
      </c>
      <c r="JKQ25" s="1509">
        <v>41901</v>
      </c>
      <c r="JKR25" s="1507">
        <v>15000</v>
      </c>
      <c r="JKS25"/>
      <c r="JKT25" s="1506" t="s">
        <v>2158</v>
      </c>
      <c r="JKU25" s="1506" t="s">
        <v>2159</v>
      </c>
      <c r="JKV25" s="1506" t="s">
        <v>2160</v>
      </c>
      <c r="JKW25" s="1506" t="s">
        <v>2157</v>
      </c>
      <c r="JKX25" s="1506" t="s">
        <v>1497</v>
      </c>
      <c r="JKY25" s="1509">
        <v>41901</v>
      </c>
      <c r="JKZ25" s="1507">
        <v>15000</v>
      </c>
      <c r="JLA25"/>
      <c r="JLB25" s="1506" t="s">
        <v>2158</v>
      </c>
      <c r="JLC25" s="1506" t="s">
        <v>2159</v>
      </c>
      <c r="JLD25" s="1506" t="s">
        <v>2160</v>
      </c>
      <c r="JLE25" s="1506" t="s">
        <v>2157</v>
      </c>
      <c r="JLF25" s="1506" t="s">
        <v>1497</v>
      </c>
      <c r="JLG25" s="1509">
        <v>41901</v>
      </c>
      <c r="JLH25" s="1507">
        <v>15000</v>
      </c>
      <c r="JLI25"/>
      <c r="JLJ25" s="1506" t="s">
        <v>2158</v>
      </c>
      <c r="JLK25" s="1506" t="s">
        <v>2159</v>
      </c>
      <c r="JLL25" s="1506" t="s">
        <v>2160</v>
      </c>
      <c r="JLM25" s="1506" t="s">
        <v>2157</v>
      </c>
      <c r="JLN25" s="1506" t="s">
        <v>1497</v>
      </c>
      <c r="JLO25" s="1509">
        <v>41901</v>
      </c>
      <c r="JLP25" s="1507">
        <v>15000</v>
      </c>
      <c r="JLQ25"/>
      <c r="JLR25" s="1506" t="s">
        <v>2158</v>
      </c>
      <c r="JLS25" s="1506" t="s">
        <v>2159</v>
      </c>
      <c r="JLT25" s="1506" t="s">
        <v>2160</v>
      </c>
      <c r="JLU25" s="1506" t="s">
        <v>2157</v>
      </c>
      <c r="JLV25" s="1506" t="s">
        <v>1497</v>
      </c>
      <c r="JLW25" s="1509">
        <v>41901</v>
      </c>
      <c r="JLX25" s="1507">
        <v>15000</v>
      </c>
      <c r="JLY25"/>
      <c r="JLZ25" s="1506" t="s">
        <v>2158</v>
      </c>
      <c r="JMA25" s="1506" t="s">
        <v>2159</v>
      </c>
      <c r="JMB25" s="1506" t="s">
        <v>2160</v>
      </c>
      <c r="JMC25" s="1506" t="s">
        <v>2157</v>
      </c>
      <c r="JMD25" s="1506" t="s">
        <v>1497</v>
      </c>
      <c r="JME25" s="1509">
        <v>41901</v>
      </c>
      <c r="JMF25" s="1507">
        <v>15000</v>
      </c>
      <c r="JMG25"/>
      <c r="JMH25" s="1506" t="s">
        <v>2158</v>
      </c>
      <c r="JMI25" s="1506" t="s">
        <v>2159</v>
      </c>
      <c r="JMJ25" s="1506" t="s">
        <v>2160</v>
      </c>
      <c r="JMK25" s="1506" t="s">
        <v>2157</v>
      </c>
      <c r="JML25" s="1506" t="s">
        <v>1497</v>
      </c>
      <c r="JMM25" s="1509">
        <v>41901</v>
      </c>
      <c r="JMN25" s="1507">
        <v>15000</v>
      </c>
      <c r="JMO25"/>
      <c r="JMP25" s="1506" t="s">
        <v>2158</v>
      </c>
      <c r="JMQ25" s="1506" t="s">
        <v>2159</v>
      </c>
      <c r="JMR25" s="1506" t="s">
        <v>2160</v>
      </c>
      <c r="JMS25" s="1506" t="s">
        <v>2157</v>
      </c>
      <c r="JMT25" s="1506" t="s">
        <v>1497</v>
      </c>
      <c r="JMU25" s="1509">
        <v>41901</v>
      </c>
      <c r="JMV25" s="1507">
        <v>15000</v>
      </c>
      <c r="JMW25"/>
      <c r="JMX25" s="1506" t="s">
        <v>2158</v>
      </c>
      <c r="JMY25" s="1506" t="s">
        <v>2159</v>
      </c>
      <c r="JMZ25" s="1506" t="s">
        <v>2160</v>
      </c>
      <c r="JNA25" s="1506" t="s">
        <v>2157</v>
      </c>
      <c r="JNB25" s="1506" t="s">
        <v>1497</v>
      </c>
      <c r="JNC25" s="1509">
        <v>41901</v>
      </c>
      <c r="JND25" s="1507">
        <v>15000</v>
      </c>
      <c r="JNE25"/>
      <c r="JNF25" s="1506" t="s">
        <v>2158</v>
      </c>
      <c r="JNG25" s="1506" t="s">
        <v>2159</v>
      </c>
      <c r="JNH25" s="1506" t="s">
        <v>2160</v>
      </c>
      <c r="JNI25" s="1506" t="s">
        <v>2157</v>
      </c>
      <c r="JNJ25" s="1506" t="s">
        <v>1497</v>
      </c>
      <c r="JNK25" s="1509">
        <v>41901</v>
      </c>
      <c r="JNL25" s="1507">
        <v>15000</v>
      </c>
      <c r="JNM25"/>
      <c r="JNN25" s="1506" t="s">
        <v>2158</v>
      </c>
      <c r="JNO25" s="1506" t="s">
        <v>2159</v>
      </c>
      <c r="JNP25" s="1506" t="s">
        <v>2160</v>
      </c>
      <c r="JNQ25" s="1506" t="s">
        <v>2157</v>
      </c>
      <c r="JNR25" s="1506" t="s">
        <v>1497</v>
      </c>
      <c r="JNS25" s="1509">
        <v>41901</v>
      </c>
      <c r="JNT25" s="1507">
        <v>15000</v>
      </c>
      <c r="JNU25"/>
      <c r="JNV25" s="1506" t="s">
        <v>2158</v>
      </c>
      <c r="JNW25" s="1506" t="s">
        <v>2159</v>
      </c>
      <c r="JNX25" s="1506" t="s">
        <v>2160</v>
      </c>
      <c r="JNY25" s="1506" t="s">
        <v>2157</v>
      </c>
      <c r="JNZ25" s="1506" t="s">
        <v>1497</v>
      </c>
      <c r="JOA25" s="1509">
        <v>41901</v>
      </c>
      <c r="JOB25" s="1507">
        <v>15000</v>
      </c>
      <c r="JOC25"/>
      <c r="JOD25" s="1506" t="s">
        <v>2158</v>
      </c>
      <c r="JOE25" s="1506" t="s">
        <v>2159</v>
      </c>
      <c r="JOF25" s="1506" t="s">
        <v>2160</v>
      </c>
      <c r="JOG25" s="1506" t="s">
        <v>2157</v>
      </c>
      <c r="JOH25" s="1506" t="s">
        <v>1497</v>
      </c>
      <c r="JOI25" s="1509">
        <v>41901</v>
      </c>
      <c r="JOJ25" s="1507">
        <v>15000</v>
      </c>
      <c r="JOK25"/>
      <c r="JOL25" s="1506" t="s">
        <v>2158</v>
      </c>
      <c r="JOM25" s="1506" t="s">
        <v>2159</v>
      </c>
      <c r="JON25" s="1506" t="s">
        <v>2160</v>
      </c>
      <c r="JOO25" s="1506" t="s">
        <v>2157</v>
      </c>
      <c r="JOP25" s="1506" t="s">
        <v>1497</v>
      </c>
      <c r="JOQ25" s="1509">
        <v>41901</v>
      </c>
      <c r="JOR25" s="1507">
        <v>15000</v>
      </c>
      <c r="JOS25"/>
      <c r="JOT25" s="1506" t="s">
        <v>2158</v>
      </c>
      <c r="JOU25" s="1506" t="s">
        <v>2159</v>
      </c>
      <c r="JOV25" s="1506" t="s">
        <v>2160</v>
      </c>
      <c r="JOW25" s="1506" t="s">
        <v>2157</v>
      </c>
      <c r="JOX25" s="1506" t="s">
        <v>1497</v>
      </c>
      <c r="JOY25" s="1509">
        <v>41901</v>
      </c>
      <c r="JOZ25" s="1507">
        <v>15000</v>
      </c>
      <c r="JPA25"/>
      <c r="JPB25" s="1506" t="s">
        <v>2158</v>
      </c>
      <c r="JPC25" s="1506" t="s">
        <v>2159</v>
      </c>
      <c r="JPD25" s="1506" t="s">
        <v>2160</v>
      </c>
      <c r="JPE25" s="1506" t="s">
        <v>2157</v>
      </c>
      <c r="JPF25" s="1506" t="s">
        <v>1497</v>
      </c>
      <c r="JPG25" s="1509">
        <v>41901</v>
      </c>
      <c r="JPH25" s="1507">
        <v>15000</v>
      </c>
      <c r="JPI25"/>
      <c r="JPJ25" s="1506" t="s">
        <v>2158</v>
      </c>
      <c r="JPK25" s="1506" t="s">
        <v>2159</v>
      </c>
      <c r="JPL25" s="1506" t="s">
        <v>2160</v>
      </c>
      <c r="JPM25" s="1506" t="s">
        <v>2157</v>
      </c>
      <c r="JPN25" s="1506" t="s">
        <v>1497</v>
      </c>
      <c r="JPO25" s="1509">
        <v>41901</v>
      </c>
      <c r="JPP25" s="1507">
        <v>15000</v>
      </c>
      <c r="JPQ25"/>
      <c r="JPR25" s="1506" t="s">
        <v>2158</v>
      </c>
      <c r="JPS25" s="1506" t="s">
        <v>2159</v>
      </c>
      <c r="JPT25" s="1506" t="s">
        <v>2160</v>
      </c>
      <c r="JPU25" s="1506" t="s">
        <v>2157</v>
      </c>
      <c r="JPV25" s="1506" t="s">
        <v>1497</v>
      </c>
      <c r="JPW25" s="1509">
        <v>41901</v>
      </c>
      <c r="JPX25" s="1507">
        <v>15000</v>
      </c>
      <c r="JPY25"/>
      <c r="JPZ25" s="1506" t="s">
        <v>2158</v>
      </c>
      <c r="JQA25" s="1506" t="s">
        <v>2159</v>
      </c>
      <c r="JQB25" s="1506" t="s">
        <v>2160</v>
      </c>
      <c r="JQC25" s="1506" t="s">
        <v>2157</v>
      </c>
      <c r="JQD25" s="1506" t="s">
        <v>1497</v>
      </c>
      <c r="JQE25" s="1509">
        <v>41901</v>
      </c>
      <c r="JQF25" s="1507">
        <v>15000</v>
      </c>
      <c r="JQG25"/>
      <c r="JQH25" s="1506" t="s">
        <v>2158</v>
      </c>
      <c r="JQI25" s="1506" t="s">
        <v>2159</v>
      </c>
      <c r="JQJ25" s="1506" t="s">
        <v>2160</v>
      </c>
      <c r="JQK25" s="1506" t="s">
        <v>2157</v>
      </c>
      <c r="JQL25" s="1506" t="s">
        <v>1497</v>
      </c>
      <c r="JQM25" s="1509">
        <v>41901</v>
      </c>
      <c r="JQN25" s="1507">
        <v>15000</v>
      </c>
      <c r="JQO25"/>
      <c r="JQP25" s="1506" t="s">
        <v>2158</v>
      </c>
      <c r="JQQ25" s="1506" t="s">
        <v>2159</v>
      </c>
      <c r="JQR25" s="1506" t="s">
        <v>2160</v>
      </c>
      <c r="JQS25" s="1506" t="s">
        <v>2157</v>
      </c>
      <c r="JQT25" s="1506" t="s">
        <v>1497</v>
      </c>
      <c r="JQU25" s="1509">
        <v>41901</v>
      </c>
      <c r="JQV25" s="1507">
        <v>15000</v>
      </c>
      <c r="JQW25"/>
      <c r="JQX25" s="1506" t="s">
        <v>2158</v>
      </c>
      <c r="JQY25" s="1506" t="s">
        <v>2159</v>
      </c>
      <c r="JQZ25" s="1506" t="s">
        <v>2160</v>
      </c>
      <c r="JRA25" s="1506" t="s">
        <v>2157</v>
      </c>
      <c r="JRB25" s="1506" t="s">
        <v>1497</v>
      </c>
      <c r="JRC25" s="1509">
        <v>41901</v>
      </c>
      <c r="JRD25" s="1507">
        <v>15000</v>
      </c>
      <c r="JRE25"/>
      <c r="JRF25" s="1506" t="s">
        <v>2158</v>
      </c>
      <c r="JRG25" s="1506" t="s">
        <v>2159</v>
      </c>
      <c r="JRH25" s="1506" t="s">
        <v>2160</v>
      </c>
      <c r="JRI25" s="1506" t="s">
        <v>2157</v>
      </c>
      <c r="JRJ25" s="1506" t="s">
        <v>1497</v>
      </c>
      <c r="JRK25" s="1509">
        <v>41901</v>
      </c>
      <c r="JRL25" s="1507">
        <v>15000</v>
      </c>
      <c r="JRM25"/>
      <c r="JRN25" s="1506" t="s">
        <v>2158</v>
      </c>
      <c r="JRO25" s="1506" t="s">
        <v>2159</v>
      </c>
      <c r="JRP25" s="1506" t="s">
        <v>2160</v>
      </c>
      <c r="JRQ25" s="1506" t="s">
        <v>2157</v>
      </c>
      <c r="JRR25" s="1506" t="s">
        <v>1497</v>
      </c>
      <c r="JRS25" s="1509">
        <v>41901</v>
      </c>
      <c r="JRT25" s="1507">
        <v>15000</v>
      </c>
      <c r="JRU25"/>
      <c r="JRV25" s="1506" t="s">
        <v>2158</v>
      </c>
      <c r="JRW25" s="1506" t="s">
        <v>2159</v>
      </c>
      <c r="JRX25" s="1506" t="s">
        <v>2160</v>
      </c>
      <c r="JRY25" s="1506" t="s">
        <v>2157</v>
      </c>
      <c r="JRZ25" s="1506" t="s">
        <v>1497</v>
      </c>
      <c r="JSA25" s="1509">
        <v>41901</v>
      </c>
      <c r="JSB25" s="1507">
        <v>15000</v>
      </c>
      <c r="JSC25"/>
      <c r="JSD25" s="1506" t="s">
        <v>2158</v>
      </c>
      <c r="JSE25" s="1506" t="s">
        <v>2159</v>
      </c>
      <c r="JSF25" s="1506" t="s">
        <v>2160</v>
      </c>
      <c r="JSG25" s="1506" t="s">
        <v>2157</v>
      </c>
      <c r="JSH25" s="1506" t="s">
        <v>1497</v>
      </c>
      <c r="JSI25" s="1509">
        <v>41901</v>
      </c>
      <c r="JSJ25" s="1507">
        <v>15000</v>
      </c>
      <c r="JSK25"/>
      <c r="JSL25" s="1506" t="s">
        <v>2158</v>
      </c>
      <c r="JSM25" s="1506" t="s">
        <v>2159</v>
      </c>
      <c r="JSN25" s="1506" t="s">
        <v>2160</v>
      </c>
      <c r="JSO25" s="1506" t="s">
        <v>2157</v>
      </c>
      <c r="JSP25" s="1506" t="s">
        <v>1497</v>
      </c>
      <c r="JSQ25" s="1509">
        <v>41901</v>
      </c>
      <c r="JSR25" s="1507">
        <v>15000</v>
      </c>
      <c r="JSS25"/>
      <c r="JST25" s="1506" t="s">
        <v>2158</v>
      </c>
      <c r="JSU25" s="1506" t="s">
        <v>2159</v>
      </c>
      <c r="JSV25" s="1506" t="s">
        <v>2160</v>
      </c>
      <c r="JSW25" s="1506" t="s">
        <v>2157</v>
      </c>
      <c r="JSX25" s="1506" t="s">
        <v>1497</v>
      </c>
      <c r="JSY25" s="1509">
        <v>41901</v>
      </c>
      <c r="JSZ25" s="1507">
        <v>15000</v>
      </c>
      <c r="JTA25"/>
      <c r="JTB25" s="1506" t="s">
        <v>2158</v>
      </c>
      <c r="JTC25" s="1506" t="s">
        <v>2159</v>
      </c>
      <c r="JTD25" s="1506" t="s">
        <v>2160</v>
      </c>
      <c r="JTE25" s="1506" t="s">
        <v>2157</v>
      </c>
      <c r="JTF25" s="1506" t="s">
        <v>1497</v>
      </c>
      <c r="JTG25" s="1509">
        <v>41901</v>
      </c>
      <c r="JTH25" s="1507">
        <v>15000</v>
      </c>
      <c r="JTI25"/>
      <c r="JTJ25" s="1506" t="s">
        <v>2158</v>
      </c>
      <c r="JTK25" s="1506" t="s">
        <v>2159</v>
      </c>
      <c r="JTL25" s="1506" t="s">
        <v>2160</v>
      </c>
      <c r="JTM25" s="1506" t="s">
        <v>2157</v>
      </c>
      <c r="JTN25" s="1506" t="s">
        <v>1497</v>
      </c>
      <c r="JTO25" s="1509">
        <v>41901</v>
      </c>
      <c r="JTP25" s="1507">
        <v>15000</v>
      </c>
      <c r="JTQ25"/>
      <c r="JTR25" s="1506" t="s">
        <v>2158</v>
      </c>
      <c r="JTS25" s="1506" t="s">
        <v>2159</v>
      </c>
      <c r="JTT25" s="1506" t="s">
        <v>2160</v>
      </c>
      <c r="JTU25" s="1506" t="s">
        <v>2157</v>
      </c>
      <c r="JTV25" s="1506" t="s">
        <v>1497</v>
      </c>
      <c r="JTW25" s="1509">
        <v>41901</v>
      </c>
      <c r="JTX25" s="1507">
        <v>15000</v>
      </c>
      <c r="JTY25"/>
      <c r="JTZ25" s="1506" t="s">
        <v>2158</v>
      </c>
      <c r="JUA25" s="1506" t="s">
        <v>2159</v>
      </c>
      <c r="JUB25" s="1506" t="s">
        <v>2160</v>
      </c>
      <c r="JUC25" s="1506" t="s">
        <v>2157</v>
      </c>
      <c r="JUD25" s="1506" t="s">
        <v>1497</v>
      </c>
      <c r="JUE25" s="1509">
        <v>41901</v>
      </c>
      <c r="JUF25" s="1507">
        <v>15000</v>
      </c>
      <c r="JUG25"/>
      <c r="JUH25" s="1506" t="s">
        <v>2158</v>
      </c>
      <c r="JUI25" s="1506" t="s">
        <v>2159</v>
      </c>
      <c r="JUJ25" s="1506" t="s">
        <v>2160</v>
      </c>
      <c r="JUK25" s="1506" t="s">
        <v>2157</v>
      </c>
      <c r="JUL25" s="1506" t="s">
        <v>1497</v>
      </c>
      <c r="JUM25" s="1509">
        <v>41901</v>
      </c>
      <c r="JUN25" s="1507">
        <v>15000</v>
      </c>
      <c r="JUO25"/>
      <c r="JUP25" s="1506" t="s">
        <v>2158</v>
      </c>
      <c r="JUQ25" s="1506" t="s">
        <v>2159</v>
      </c>
      <c r="JUR25" s="1506" t="s">
        <v>2160</v>
      </c>
      <c r="JUS25" s="1506" t="s">
        <v>2157</v>
      </c>
      <c r="JUT25" s="1506" t="s">
        <v>1497</v>
      </c>
      <c r="JUU25" s="1509">
        <v>41901</v>
      </c>
      <c r="JUV25" s="1507">
        <v>15000</v>
      </c>
      <c r="JUW25"/>
      <c r="JUX25" s="1506" t="s">
        <v>2158</v>
      </c>
      <c r="JUY25" s="1506" t="s">
        <v>2159</v>
      </c>
      <c r="JUZ25" s="1506" t="s">
        <v>2160</v>
      </c>
      <c r="JVA25" s="1506" t="s">
        <v>2157</v>
      </c>
      <c r="JVB25" s="1506" t="s">
        <v>1497</v>
      </c>
      <c r="JVC25" s="1509">
        <v>41901</v>
      </c>
      <c r="JVD25" s="1507">
        <v>15000</v>
      </c>
      <c r="JVE25"/>
      <c r="JVF25" s="1506" t="s">
        <v>2158</v>
      </c>
      <c r="JVG25" s="1506" t="s">
        <v>2159</v>
      </c>
      <c r="JVH25" s="1506" t="s">
        <v>2160</v>
      </c>
      <c r="JVI25" s="1506" t="s">
        <v>2157</v>
      </c>
      <c r="JVJ25" s="1506" t="s">
        <v>1497</v>
      </c>
      <c r="JVK25" s="1509">
        <v>41901</v>
      </c>
      <c r="JVL25" s="1507">
        <v>15000</v>
      </c>
      <c r="JVM25"/>
      <c r="JVN25" s="1506" t="s">
        <v>2158</v>
      </c>
      <c r="JVO25" s="1506" t="s">
        <v>2159</v>
      </c>
      <c r="JVP25" s="1506" t="s">
        <v>2160</v>
      </c>
      <c r="JVQ25" s="1506" t="s">
        <v>2157</v>
      </c>
      <c r="JVR25" s="1506" t="s">
        <v>1497</v>
      </c>
      <c r="JVS25" s="1509">
        <v>41901</v>
      </c>
      <c r="JVT25" s="1507">
        <v>15000</v>
      </c>
      <c r="JVU25"/>
      <c r="JVV25" s="1506" t="s">
        <v>2158</v>
      </c>
      <c r="JVW25" s="1506" t="s">
        <v>2159</v>
      </c>
      <c r="JVX25" s="1506" t="s">
        <v>2160</v>
      </c>
      <c r="JVY25" s="1506" t="s">
        <v>2157</v>
      </c>
      <c r="JVZ25" s="1506" t="s">
        <v>1497</v>
      </c>
      <c r="JWA25" s="1509">
        <v>41901</v>
      </c>
      <c r="JWB25" s="1507">
        <v>15000</v>
      </c>
      <c r="JWC25"/>
      <c r="JWD25" s="1506" t="s">
        <v>2158</v>
      </c>
      <c r="JWE25" s="1506" t="s">
        <v>2159</v>
      </c>
      <c r="JWF25" s="1506" t="s">
        <v>2160</v>
      </c>
      <c r="JWG25" s="1506" t="s">
        <v>2157</v>
      </c>
      <c r="JWH25" s="1506" t="s">
        <v>1497</v>
      </c>
      <c r="JWI25" s="1509">
        <v>41901</v>
      </c>
      <c r="JWJ25" s="1507">
        <v>15000</v>
      </c>
      <c r="JWK25"/>
      <c r="JWL25" s="1506" t="s">
        <v>2158</v>
      </c>
      <c r="JWM25" s="1506" t="s">
        <v>2159</v>
      </c>
      <c r="JWN25" s="1506" t="s">
        <v>2160</v>
      </c>
      <c r="JWO25" s="1506" t="s">
        <v>2157</v>
      </c>
      <c r="JWP25" s="1506" t="s">
        <v>1497</v>
      </c>
      <c r="JWQ25" s="1509">
        <v>41901</v>
      </c>
      <c r="JWR25" s="1507">
        <v>15000</v>
      </c>
      <c r="JWS25"/>
      <c r="JWT25" s="1506" t="s">
        <v>2158</v>
      </c>
      <c r="JWU25" s="1506" t="s">
        <v>2159</v>
      </c>
      <c r="JWV25" s="1506" t="s">
        <v>2160</v>
      </c>
      <c r="JWW25" s="1506" t="s">
        <v>2157</v>
      </c>
      <c r="JWX25" s="1506" t="s">
        <v>1497</v>
      </c>
      <c r="JWY25" s="1509">
        <v>41901</v>
      </c>
      <c r="JWZ25" s="1507">
        <v>15000</v>
      </c>
      <c r="JXA25"/>
      <c r="JXB25" s="1506" t="s">
        <v>2158</v>
      </c>
      <c r="JXC25" s="1506" t="s">
        <v>2159</v>
      </c>
      <c r="JXD25" s="1506" t="s">
        <v>2160</v>
      </c>
      <c r="JXE25" s="1506" t="s">
        <v>2157</v>
      </c>
      <c r="JXF25" s="1506" t="s">
        <v>1497</v>
      </c>
      <c r="JXG25" s="1509">
        <v>41901</v>
      </c>
      <c r="JXH25" s="1507">
        <v>15000</v>
      </c>
      <c r="JXI25"/>
      <c r="JXJ25" s="1506" t="s">
        <v>2158</v>
      </c>
      <c r="JXK25" s="1506" t="s">
        <v>2159</v>
      </c>
      <c r="JXL25" s="1506" t="s">
        <v>2160</v>
      </c>
      <c r="JXM25" s="1506" t="s">
        <v>2157</v>
      </c>
      <c r="JXN25" s="1506" t="s">
        <v>1497</v>
      </c>
      <c r="JXO25" s="1509">
        <v>41901</v>
      </c>
      <c r="JXP25" s="1507">
        <v>15000</v>
      </c>
      <c r="JXQ25"/>
      <c r="JXR25" s="1506" t="s">
        <v>2158</v>
      </c>
      <c r="JXS25" s="1506" t="s">
        <v>2159</v>
      </c>
      <c r="JXT25" s="1506" t="s">
        <v>2160</v>
      </c>
      <c r="JXU25" s="1506" t="s">
        <v>2157</v>
      </c>
      <c r="JXV25" s="1506" t="s">
        <v>1497</v>
      </c>
      <c r="JXW25" s="1509">
        <v>41901</v>
      </c>
      <c r="JXX25" s="1507">
        <v>15000</v>
      </c>
      <c r="JXY25"/>
      <c r="JXZ25" s="1506" t="s">
        <v>2158</v>
      </c>
      <c r="JYA25" s="1506" t="s">
        <v>2159</v>
      </c>
      <c r="JYB25" s="1506" t="s">
        <v>2160</v>
      </c>
      <c r="JYC25" s="1506" t="s">
        <v>2157</v>
      </c>
      <c r="JYD25" s="1506" t="s">
        <v>1497</v>
      </c>
      <c r="JYE25" s="1509">
        <v>41901</v>
      </c>
      <c r="JYF25" s="1507">
        <v>15000</v>
      </c>
      <c r="JYG25"/>
      <c r="JYH25" s="1506" t="s">
        <v>2158</v>
      </c>
      <c r="JYI25" s="1506" t="s">
        <v>2159</v>
      </c>
      <c r="JYJ25" s="1506" t="s">
        <v>2160</v>
      </c>
      <c r="JYK25" s="1506" t="s">
        <v>2157</v>
      </c>
      <c r="JYL25" s="1506" t="s">
        <v>1497</v>
      </c>
      <c r="JYM25" s="1509">
        <v>41901</v>
      </c>
      <c r="JYN25" s="1507">
        <v>15000</v>
      </c>
      <c r="JYO25"/>
      <c r="JYP25" s="1506" t="s">
        <v>2158</v>
      </c>
      <c r="JYQ25" s="1506" t="s">
        <v>2159</v>
      </c>
      <c r="JYR25" s="1506" t="s">
        <v>2160</v>
      </c>
      <c r="JYS25" s="1506" t="s">
        <v>2157</v>
      </c>
      <c r="JYT25" s="1506" t="s">
        <v>1497</v>
      </c>
      <c r="JYU25" s="1509">
        <v>41901</v>
      </c>
      <c r="JYV25" s="1507">
        <v>15000</v>
      </c>
      <c r="JYW25"/>
      <c r="JYX25" s="1506" t="s">
        <v>2158</v>
      </c>
      <c r="JYY25" s="1506" t="s">
        <v>2159</v>
      </c>
      <c r="JYZ25" s="1506" t="s">
        <v>2160</v>
      </c>
      <c r="JZA25" s="1506" t="s">
        <v>2157</v>
      </c>
      <c r="JZB25" s="1506" t="s">
        <v>1497</v>
      </c>
      <c r="JZC25" s="1509">
        <v>41901</v>
      </c>
      <c r="JZD25" s="1507">
        <v>15000</v>
      </c>
      <c r="JZE25"/>
      <c r="JZF25" s="1506" t="s">
        <v>2158</v>
      </c>
      <c r="JZG25" s="1506" t="s">
        <v>2159</v>
      </c>
      <c r="JZH25" s="1506" t="s">
        <v>2160</v>
      </c>
      <c r="JZI25" s="1506" t="s">
        <v>2157</v>
      </c>
      <c r="JZJ25" s="1506" t="s">
        <v>1497</v>
      </c>
      <c r="JZK25" s="1509">
        <v>41901</v>
      </c>
      <c r="JZL25" s="1507">
        <v>15000</v>
      </c>
      <c r="JZM25"/>
      <c r="JZN25" s="1506" t="s">
        <v>2158</v>
      </c>
      <c r="JZO25" s="1506" t="s">
        <v>2159</v>
      </c>
      <c r="JZP25" s="1506" t="s">
        <v>2160</v>
      </c>
      <c r="JZQ25" s="1506" t="s">
        <v>2157</v>
      </c>
      <c r="JZR25" s="1506" t="s">
        <v>1497</v>
      </c>
      <c r="JZS25" s="1509">
        <v>41901</v>
      </c>
      <c r="JZT25" s="1507">
        <v>15000</v>
      </c>
      <c r="JZU25"/>
      <c r="JZV25" s="1506" t="s">
        <v>2158</v>
      </c>
      <c r="JZW25" s="1506" t="s">
        <v>2159</v>
      </c>
      <c r="JZX25" s="1506" t="s">
        <v>2160</v>
      </c>
      <c r="JZY25" s="1506" t="s">
        <v>2157</v>
      </c>
      <c r="JZZ25" s="1506" t="s">
        <v>1497</v>
      </c>
      <c r="KAA25" s="1509">
        <v>41901</v>
      </c>
      <c r="KAB25" s="1507">
        <v>15000</v>
      </c>
      <c r="KAC25"/>
      <c r="KAD25" s="1506" t="s">
        <v>2158</v>
      </c>
      <c r="KAE25" s="1506" t="s">
        <v>2159</v>
      </c>
      <c r="KAF25" s="1506" t="s">
        <v>2160</v>
      </c>
      <c r="KAG25" s="1506" t="s">
        <v>2157</v>
      </c>
      <c r="KAH25" s="1506" t="s">
        <v>1497</v>
      </c>
      <c r="KAI25" s="1509">
        <v>41901</v>
      </c>
      <c r="KAJ25" s="1507">
        <v>15000</v>
      </c>
      <c r="KAK25"/>
      <c r="KAL25" s="1506" t="s">
        <v>2158</v>
      </c>
      <c r="KAM25" s="1506" t="s">
        <v>2159</v>
      </c>
      <c r="KAN25" s="1506" t="s">
        <v>2160</v>
      </c>
      <c r="KAO25" s="1506" t="s">
        <v>2157</v>
      </c>
      <c r="KAP25" s="1506" t="s">
        <v>1497</v>
      </c>
      <c r="KAQ25" s="1509">
        <v>41901</v>
      </c>
      <c r="KAR25" s="1507">
        <v>15000</v>
      </c>
      <c r="KAS25"/>
      <c r="KAT25" s="1506" t="s">
        <v>2158</v>
      </c>
      <c r="KAU25" s="1506" t="s">
        <v>2159</v>
      </c>
      <c r="KAV25" s="1506" t="s">
        <v>2160</v>
      </c>
      <c r="KAW25" s="1506" t="s">
        <v>2157</v>
      </c>
      <c r="KAX25" s="1506" t="s">
        <v>1497</v>
      </c>
      <c r="KAY25" s="1509">
        <v>41901</v>
      </c>
      <c r="KAZ25" s="1507">
        <v>15000</v>
      </c>
      <c r="KBA25"/>
      <c r="KBB25" s="1506" t="s">
        <v>2158</v>
      </c>
      <c r="KBC25" s="1506" t="s">
        <v>2159</v>
      </c>
      <c r="KBD25" s="1506" t="s">
        <v>2160</v>
      </c>
      <c r="KBE25" s="1506" t="s">
        <v>2157</v>
      </c>
      <c r="KBF25" s="1506" t="s">
        <v>1497</v>
      </c>
      <c r="KBG25" s="1509">
        <v>41901</v>
      </c>
      <c r="KBH25" s="1507">
        <v>15000</v>
      </c>
      <c r="KBI25"/>
      <c r="KBJ25" s="1506" t="s">
        <v>2158</v>
      </c>
      <c r="KBK25" s="1506" t="s">
        <v>2159</v>
      </c>
      <c r="KBL25" s="1506" t="s">
        <v>2160</v>
      </c>
      <c r="KBM25" s="1506" t="s">
        <v>2157</v>
      </c>
      <c r="KBN25" s="1506" t="s">
        <v>1497</v>
      </c>
      <c r="KBO25" s="1509">
        <v>41901</v>
      </c>
      <c r="KBP25" s="1507">
        <v>15000</v>
      </c>
      <c r="KBQ25"/>
      <c r="KBR25" s="1506" t="s">
        <v>2158</v>
      </c>
      <c r="KBS25" s="1506" t="s">
        <v>2159</v>
      </c>
      <c r="KBT25" s="1506" t="s">
        <v>2160</v>
      </c>
      <c r="KBU25" s="1506" t="s">
        <v>2157</v>
      </c>
      <c r="KBV25" s="1506" t="s">
        <v>1497</v>
      </c>
      <c r="KBW25" s="1509">
        <v>41901</v>
      </c>
      <c r="KBX25" s="1507">
        <v>15000</v>
      </c>
      <c r="KBY25"/>
      <c r="KBZ25" s="1506" t="s">
        <v>2158</v>
      </c>
      <c r="KCA25" s="1506" t="s">
        <v>2159</v>
      </c>
      <c r="KCB25" s="1506" t="s">
        <v>2160</v>
      </c>
      <c r="KCC25" s="1506" t="s">
        <v>2157</v>
      </c>
      <c r="KCD25" s="1506" t="s">
        <v>1497</v>
      </c>
      <c r="KCE25" s="1509">
        <v>41901</v>
      </c>
      <c r="KCF25" s="1507">
        <v>15000</v>
      </c>
      <c r="KCG25"/>
      <c r="KCH25" s="1506" t="s">
        <v>2158</v>
      </c>
      <c r="KCI25" s="1506" t="s">
        <v>2159</v>
      </c>
      <c r="KCJ25" s="1506" t="s">
        <v>2160</v>
      </c>
      <c r="KCK25" s="1506" t="s">
        <v>2157</v>
      </c>
      <c r="KCL25" s="1506" t="s">
        <v>1497</v>
      </c>
      <c r="KCM25" s="1509">
        <v>41901</v>
      </c>
      <c r="KCN25" s="1507">
        <v>15000</v>
      </c>
      <c r="KCO25"/>
      <c r="KCP25" s="1506" t="s">
        <v>2158</v>
      </c>
      <c r="KCQ25" s="1506" t="s">
        <v>2159</v>
      </c>
      <c r="KCR25" s="1506" t="s">
        <v>2160</v>
      </c>
      <c r="KCS25" s="1506" t="s">
        <v>2157</v>
      </c>
      <c r="KCT25" s="1506" t="s">
        <v>1497</v>
      </c>
      <c r="KCU25" s="1509">
        <v>41901</v>
      </c>
      <c r="KCV25" s="1507">
        <v>15000</v>
      </c>
      <c r="KCW25"/>
      <c r="KCX25" s="1506" t="s">
        <v>2158</v>
      </c>
      <c r="KCY25" s="1506" t="s">
        <v>2159</v>
      </c>
      <c r="KCZ25" s="1506" t="s">
        <v>2160</v>
      </c>
      <c r="KDA25" s="1506" t="s">
        <v>2157</v>
      </c>
      <c r="KDB25" s="1506" t="s">
        <v>1497</v>
      </c>
      <c r="KDC25" s="1509">
        <v>41901</v>
      </c>
      <c r="KDD25" s="1507">
        <v>15000</v>
      </c>
      <c r="KDE25"/>
      <c r="KDF25" s="1506" t="s">
        <v>2158</v>
      </c>
      <c r="KDG25" s="1506" t="s">
        <v>2159</v>
      </c>
      <c r="KDH25" s="1506" t="s">
        <v>2160</v>
      </c>
      <c r="KDI25" s="1506" t="s">
        <v>2157</v>
      </c>
      <c r="KDJ25" s="1506" t="s">
        <v>1497</v>
      </c>
      <c r="KDK25" s="1509">
        <v>41901</v>
      </c>
      <c r="KDL25" s="1507">
        <v>15000</v>
      </c>
      <c r="KDM25"/>
      <c r="KDN25" s="1506" t="s">
        <v>2158</v>
      </c>
      <c r="KDO25" s="1506" t="s">
        <v>2159</v>
      </c>
      <c r="KDP25" s="1506" t="s">
        <v>2160</v>
      </c>
      <c r="KDQ25" s="1506" t="s">
        <v>2157</v>
      </c>
      <c r="KDR25" s="1506" t="s">
        <v>1497</v>
      </c>
      <c r="KDS25" s="1509">
        <v>41901</v>
      </c>
      <c r="KDT25" s="1507">
        <v>15000</v>
      </c>
      <c r="KDU25"/>
      <c r="KDV25" s="1506" t="s">
        <v>2158</v>
      </c>
      <c r="KDW25" s="1506" t="s">
        <v>2159</v>
      </c>
      <c r="KDX25" s="1506" t="s">
        <v>2160</v>
      </c>
      <c r="KDY25" s="1506" t="s">
        <v>2157</v>
      </c>
      <c r="KDZ25" s="1506" t="s">
        <v>1497</v>
      </c>
      <c r="KEA25" s="1509">
        <v>41901</v>
      </c>
      <c r="KEB25" s="1507">
        <v>15000</v>
      </c>
      <c r="KEC25"/>
      <c r="KED25" s="1506" t="s">
        <v>2158</v>
      </c>
      <c r="KEE25" s="1506" t="s">
        <v>2159</v>
      </c>
      <c r="KEF25" s="1506" t="s">
        <v>2160</v>
      </c>
      <c r="KEG25" s="1506" t="s">
        <v>2157</v>
      </c>
      <c r="KEH25" s="1506" t="s">
        <v>1497</v>
      </c>
      <c r="KEI25" s="1509">
        <v>41901</v>
      </c>
      <c r="KEJ25" s="1507">
        <v>15000</v>
      </c>
      <c r="KEK25"/>
      <c r="KEL25" s="1506" t="s">
        <v>2158</v>
      </c>
      <c r="KEM25" s="1506" t="s">
        <v>2159</v>
      </c>
      <c r="KEN25" s="1506" t="s">
        <v>2160</v>
      </c>
      <c r="KEO25" s="1506" t="s">
        <v>2157</v>
      </c>
      <c r="KEP25" s="1506" t="s">
        <v>1497</v>
      </c>
      <c r="KEQ25" s="1509">
        <v>41901</v>
      </c>
      <c r="KER25" s="1507">
        <v>15000</v>
      </c>
      <c r="KES25"/>
      <c r="KET25" s="1506" t="s">
        <v>2158</v>
      </c>
      <c r="KEU25" s="1506" t="s">
        <v>2159</v>
      </c>
      <c r="KEV25" s="1506" t="s">
        <v>2160</v>
      </c>
      <c r="KEW25" s="1506" t="s">
        <v>2157</v>
      </c>
      <c r="KEX25" s="1506" t="s">
        <v>1497</v>
      </c>
      <c r="KEY25" s="1509">
        <v>41901</v>
      </c>
      <c r="KEZ25" s="1507">
        <v>15000</v>
      </c>
      <c r="KFA25"/>
      <c r="KFB25" s="1506" t="s">
        <v>2158</v>
      </c>
      <c r="KFC25" s="1506" t="s">
        <v>2159</v>
      </c>
      <c r="KFD25" s="1506" t="s">
        <v>2160</v>
      </c>
      <c r="KFE25" s="1506" t="s">
        <v>2157</v>
      </c>
      <c r="KFF25" s="1506" t="s">
        <v>1497</v>
      </c>
      <c r="KFG25" s="1509">
        <v>41901</v>
      </c>
      <c r="KFH25" s="1507">
        <v>15000</v>
      </c>
      <c r="KFI25"/>
      <c r="KFJ25" s="1506" t="s">
        <v>2158</v>
      </c>
      <c r="KFK25" s="1506" t="s">
        <v>2159</v>
      </c>
      <c r="KFL25" s="1506" t="s">
        <v>2160</v>
      </c>
      <c r="KFM25" s="1506" t="s">
        <v>2157</v>
      </c>
      <c r="KFN25" s="1506" t="s">
        <v>1497</v>
      </c>
      <c r="KFO25" s="1509">
        <v>41901</v>
      </c>
      <c r="KFP25" s="1507">
        <v>15000</v>
      </c>
      <c r="KFQ25"/>
      <c r="KFR25" s="1506" t="s">
        <v>2158</v>
      </c>
      <c r="KFS25" s="1506" t="s">
        <v>2159</v>
      </c>
      <c r="KFT25" s="1506" t="s">
        <v>2160</v>
      </c>
      <c r="KFU25" s="1506" t="s">
        <v>2157</v>
      </c>
      <c r="KFV25" s="1506" t="s">
        <v>1497</v>
      </c>
      <c r="KFW25" s="1509">
        <v>41901</v>
      </c>
      <c r="KFX25" s="1507">
        <v>15000</v>
      </c>
      <c r="KFY25"/>
      <c r="KFZ25" s="1506" t="s">
        <v>2158</v>
      </c>
      <c r="KGA25" s="1506" t="s">
        <v>2159</v>
      </c>
      <c r="KGB25" s="1506" t="s">
        <v>2160</v>
      </c>
      <c r="KGC25" s="1506" t="s">
        <v>2157</v>
      </c>
      <c r="KGD25" s="1506" t="s">
        <v>1497</v>
      </c>
      <c r="KGE25" s="1509">
        <v>41901</v>
      </c>
      <c r="KGF25" s="1507">
        <v>15000</v>
      </c>
      <c r="KGG25"/>
      <c r="KGH25" s="1506" t="s">
        <v>2158</v>
      </c>
      <c r="KGI25" s="1506" t="s">
        <v>2159</v>
      </c>
      <c r="KGJ25" s="1506" t="s">
        <v>2160</v>
      </c>
      <c r="KGK25" s="1506" t="s">
        <v>2157</v>
      </c>
      <c r="KGL25" s="1506" t="s">
        <v>1497</v>
      </c>
      <c r="KGM25" s="1509">
        <v>41901</v>
      </c>
      <c r="KGN25" s="1507">
        <v>15000</v>
      </c>
      <c r="KGO25"/>
      <c r="KGP25" s="1506" t="s">
        <v>2158</v>
      </c>
      <c r="KGQ25" s="1506" t="s">
        <v>2159</v>
      </c>
      <c r="KGR25" s="1506" t="s">
        <v>2160</v>
      </c>
      <c r="KGS25" s="1506" t="s">
        <v>2157</v>
      </c>
      <c r="KGT25" s="1506" t="s">
        <v>1497</v>
      </c>
      <c r="KGU25" s="1509">
        <v>41901</v>
      </c>
      <c r="KGV25" s="1507">
        <v>15000</v>
      </c>
      <c r="KGW25"/>
      <c r="KGX25" s="1506" t="s">
        <v>2158</v>
      </c>
      <c r="KGY25" s="1506" t="s">
        <v>2159</v>
      </c>
      <c r="KGZ25" s="1506" t="s">
        <v>2160</v>
      </c>
      <c r="KHA25" s="1506" t="s">
        <v>2157</v>
      </c>
      <c r="KHB25" s="1506" t="s">
        <v>1497</v>
      </c>
      <c r="KHC25" s="1509">
        <v>41901</v>
      </c>
      <c r="KHD25" s="1507">
        <v>15000</v>
      </c>
      <c r="KHE25"/>
      <c r="KHF25" s="1506" t="s">
        <v>2158</v>
      </c>
      <c r="KHG25" s="1506" t="s">
        <v>2159</v>
      </c>
      <c r="KHH25" s="1506" t="s">
        <v>2160</v>
      </c>
      <c r="KHI25" s="1506" t="s">
        <v>2157</v>
      </c>
      <c r="KHJ25" s="1506" t="s">
        <v>1497</v>
      </c>
      <c r="KHK25" s="1509">
        <v>41901</v>
      </c>
      <c r="KHL25" s="1507">
        <v>15000</v>
      </c>
      <c r="KHM25"/>
      <c r="KHN25" s="1506" t="s">
        <v>2158</v>
      </c>
      <c r="KHO25" s="1506" t="s">
        <v>2159</v>
      </c>
      <c r="KHP25" s="1506" t="s">
        <v>2160</v>
      </c>
      <c r="KHQ25" s="1506" t="s">
        <v>2157</v>
      </c>
      <c r="KHR25" s="1506" t="s">
        <v>1497</v>
      </c>
      <c r="KHS25" s="1509">
        <v>41901</v>
      </c>
      <c r="KHT25" s="1507">
        <v>15000</v>
      </c>
      <c r="KHU25"/>
      <c r="KHV25" s="1506" t="s">
        <v>2158</v>
      </c>
      <c r="KHW25" s="1506" t="s">
        <v>2159</v>
      </c>
      <c r="KHX25" s="1506" t="s">
        <v>2160</v>
      </c>
      <c r="KHY25" s="1506" t="s">
        <v>2157</v>
      </c>
      <c r="KHZ25" s="1506" t="s">
        <v>1497</v>
      </c>
      <c r="KIA25" s="1509">
        <v>41901</v>
      </c>
      <c r="KIB25" s="1507">
        <v>15000</v>
      </c>
      <c r="KIC25"/>
      <c r="KID25" s="1506" t="s">
        <v>2158</v>
      </c>
      <c r="KIE25" s="1506" t="s">
        <v>2159</v>
      </c>
      <c r="KIF25" s="1506" t="s">
        <v>2160</v>
      </c>
      <c r="KIG25" s="1506" t="s">
        <v>2157</v>
      </c>
      <c r="KIH25" s="1506" t="s">
        <v>1497</v>
      </c>
      <c r="KII25" s="1509">
        <v>41901</v>
      </c>
      <c r="KIJ25" s="1507">
        <v>15000</v>
      </c>
      <c r="KIK25"/>
      <c r="KIL25" s="1506" t="s">
        <v>2158</v>
      </c>
      <c r="KIM25" s="1506" t="s">
        <v>2159</v>
      </c>
      <c r="KIN25" s="1506" t="s">
        <v>2160</v>
      </c>
      <c r="KIO25" s="1506" t="s">
        <v>2157</v>
      </c>
      <c r="KIP25" s="1506" t="s">
        <v>1497</v>
      </c>
      <c r="KIQ25" s="1509">
        <v>41901</v>
      </c>
      <c r="KIR25" s="1507">
        <v>15000</v>
      </c>
      <c r="KIS25"/>
      <c r="KIT25" s="1506" t="s">
        <v>2158</v>
      </c>
      <c r="KIU25" s="1506" t="s">
        <v>2159</v>
      </c>
      <c r="KIV25" s="1506" t="s">
        <v>2160</v>
      </c>
      <c r="KIW25" s="1506" t="s">
        <v>2157</v>
      </c>
      <c r="KIX25" s="1506" t="s">
        <v>1497</v>
      </c>
      <c r="KIY25" s="1509">
        <v>41901</v>
      </c>
      <c r="KIZ25" s="1507">
        <v>15000</v>
      </c>
      <c r="KJA25"/>
      <c r="KJB25" s="1506" t="s">
        <v>2158</v>
      </c>
      <c r="KJC25" s="1506" t="s">
        <v>2159</v>
      </c>
      <c r="KJD25" s="1506" t="s">
        <v>2160</v>
      </c>
      <c r="KJE25" s="1506" t="s">
        <v>2157</v>
      </c>
      <c r="KJF25" s="1506" t="s">
        <v>1497</v>
      </c>
      <c r="KJG25" s="1509">
        <v>41901</v>
      </c>
      <c r="KJH25" s="1507">
        <v>15000</v>
      </c>
      <c r="KJI25"/>
      <c r="KJJ25" s="1506" t="s">
        <v>2158</v>
      </c>
      <c r="KJK25" s="1506" t="s">
        <v>2159</v>
      </c>
      <c r="KJL25" s="1506" t="s">
        <v>2160</v>
      </c>
      <c r="KJM25" s="1506" t="s">
        <v>2157</v>
      </c>
      <c r="KJN25" s="1506" t="s">
        <v>1497</v>
      </c>
      <c r="KJO25" s="1509">
        <v>41901</v>
      </c>
      <c r="KJP25" s="1507">
        <v>15000</v>
      </c>
      <c r="KJQ25"/>
      <c r="KJR25" s="1506" t="s">
        <v>2158</v>
      </c>
      <c r="KJS25" s="1506" t="s">
        <v>2159</v>
      </c>
      <c r="KJT25" s="1506" t="s">
        <v>2160</v>
      </c>
      <c r="KJU25" s="1506" t="s">
        <v>2157</v>
      </c>
      <c r="KJV25" s="1506" t="s">
        <v>1497</v>
      </c>
      <c r="KJW25" s="1509">
        <v>41901</v>
      </c>
      <c r="KJX25" s="1507">
        <v>15000</v>
      </c>
      <c r="KJY25"/>
      <c r="KJZ25" s="1506" t="s">
        <v>2158</v>
      </c>
      <c r="KKA25" s="1506" t="s">
        <v>2159</v>
      </c>
      <c r="KKB25" s="1506" t="s">
        <v>2160</v>
      </c>
      <c r="KKC25" s="1506" t="s">
        <v>2157</v>
      </c>
      <c r="KKD25" s="1506" t="s">
        <v>1497</v>
      </c>
      <c r="KKE25" s="1509">
        <v>41901</v>
      </c>
      <c r="KKF25" s="1507">
        <v>15000</v>
      </c>
      <c r="KKG25"/>
      <c r="KKH25" s="1506" t="s">
        <v>2158</v>
      </c>
      <c r="KKI25" s="1506" t="s">
        <v>2159</v>
      </c>
      <c r="KKJ25" s="1506" t="s">
        <v>2160</v>
      </c>
      <c r="KKK25" s="1506" t="s">
        <v>2157</v>
      </c>
      <c r="KKL25" s="1506" t="s">
        <v>1497</v>
      </c>
      <c r="KKM25" s="1509">
        <v>41901</v>
      </c>
      <c r="KKN25" s="1507">
        <v>15000</v>
      </c>
      <c r="KKO25"/>
      <c r="KKP25" s="1506" t="s">
        <v>2158</v>
      </c>
      <c r="KKQ25" s="1506" t="s">
        <v>2159</v>
      </c>
      <c r="KKR25" s="1506" t="s">
        <v>2160</v>
      </c>
      <c r="KKS25" s="1506" t="s">
        <v>2157</v>
      </c>
      <c r="KKT25" s="1506" t="s">
        <v>1497</v>
      </c>
      <c r="KKU25" s="1509">
        <v>41901</v>
      </c>
      <c r="KKV25" s="1507">
        <v>15000</v>
      </c>
      <c r="KKW25"/>
      <c r="KKX25" s="1506" t="s">
        <v>2158</v>
      </c>
      <c r="KKY25" s="1506" t="s">
        <v>2159</v>
      </c>
      <c r="KKZ25" s="1506" t="s">
        <v>2160</v>
      </c>
      <c r="KLA25" s="1506" t="s">
        <v>2157</v>
      </c>
      <c r="KLB25" s="1506" t="s">
        <v>1497</v>
      </c>
      <c r="KLC25" s="1509">
        <v>41901</v>
      </c>
      <c r="KLD25" s="1507">
        <v>15000</v>
      </c>
      <c r="KLE25"/>
      <c r="KLF25" s="1506" t="s">
        <v>2158</v>
      </c>
      <c r="KLG25" s="1506" t="s">
        <v>2159</v>
      </c>
      <c r="KLH25" s="1506" t="s">
        <v>2160</v>
      </c>
      <c r="KLI25" s="1506" t="s">
        <v>2157</v>
      </c>
      <c r="KLJ25" s="1506" t="s">
        <v>1497</v>
      </c>
      <c r="KLK25" s="1509">
        <v>41901</v>
      </c>
      <c r="KLL25" s="1507">
        <v>15000</v>
      </c>
      <c r="KLM25"/>
      <c r="KLN25" s="1506" t="s">
        <v>2158</v>
      </c>
      <c r="KLO25" s="1506" t="s">
        <v>2159</v>
      </c>
      <c r="KLP25" s="1506" t="s">
        <v>2160</v>
      </c>
      <c r="KLQ25" s="1506" t="s">
        <v>2157</v>
      </c>
      <c r="KLR25" s="1506" t="s">
        <v>1497</v>
      </c>
      <c r="KLS25" s="1509">
        <v>41901</v>
      </c>
      <c r="KLT25" s="1507">
        <v>15000</v>
      </c>
      <c r="KLU25"/>
      <c r="KLV25" s="1506" t="s">
        <v>2158</v>
      </c>
      <c r="KLW25" s="1506" t="s">
        <v>2159</v>
      </c>
      <c r="KLX25" s="1506" t="s">
        <v>2160</v>
      </c>
      <c r="KLY25" s="1506" t="s">
        <v>2157</v>
      </c>
      <c r="KLZ25" s="1506" t="s">
        <v>1497</v>
      </c>
      <c r="KMA25" s="1509">
        <v>41901</v>
      </c>
      <c r="KMB25" s="1507">
        <v>15000</v>
      </c>
      <c r="KMC25"/>
      <c r="KMD25" s="1506" t="s">
        <v>2158</v>
      </c>
      <c r="KME25" s="1506" t="s">
        <v>2159</v>
      </c>
      <c r="KMF25" s="1506" t="s">
        <v>2160</v>
      </c>
      <c r="KMG25" s="1506" t="s">
        <v>2157</v>
      </c>
      <c r="KMH25" s="1506" t="s">
        <v>1497</v>
      </c>
      <c r="KMI25" s="1509">
        <v>41901</v>
      </c>
      <c r="KMJ25" s="1507">
        <v>15000</v>
      </c>
      <c r="KMK25"/>
      <c r="KML25" s="1506" t="s">
        <v>2158</v>
      </c>
      <c r="KMM25" s="1506" t="s">
        <v>2159</v>
      </c>
      <c r="KMN25" s="1506" t="s">
        <v>2160</v>
      </c>
      <c r="KMO25" s="1506" t="s">
        <v>2157</v>
      </c>
      <c r="KMP25" s="1506" t="s">
        <v>1497</v>
      </c>
      <c r="KMQ25" s="1509">
        <v>41901</v>
      </c>
      <c r="KMR25" s="1507">
        <v>15000</v>
      </c>
      <c r="KMS25"/>
      <c r="KMT25" s="1506" t="s">
        <v>2158</v>
      </c>
      <c r="KMU25" s="1506" t="s">
        <v>2159</v>
      </c>
      <c r="KMV25" s="1506" t="s">
        <v>2160</v>
      </c>
      <c r="KMW25" s="1506" t="s">
        <v>2157</v>
      </c>
      <c r="KMX25" s="1506" t="s">
        <v>1497</v>
      </c>
      <c r="KMY25" s="1509">
        <v>41901</v>
      </c>
      <c r="KMZ25" s="1507">
        <v>15000</v>
      </c>
      <c r="KNA25"/>
      <c r="KNB25" s="1506" t="s">
        <v>2158</v>
      </c>
      <c r="KNC25" s="1506" t="s">
        <v>2159</v>
      </c>
      <c r="KND25" s="1506" t="s">
        <v>2160</v>
      </c>
      <c r="KNE25" s="1506" t="s">
        <v>2157</v>
      </c>
      <c r="KNF25" s="1506" t="s">
        <v>1497</v>
      </c>
      <c r="KNG25" s="1509">
        <v>41901</v>
      </c>
      <c r="KNH25" s="1507">
        <v>15000</v>
      </c>
      <c r="KNI25"/>
      <c r="KNJ25" s="1506" t="s">
        <v>2158</v>
      </c>
      <c r="KNK25" s="1506" t="s">
        <v>2159</v>
      </c>
      <c r="KNL25" s="1506" t="s">
        <v>2160</v>
      </c>
      <c r="KNM25" s="1506" t="s">
        <v>2157</v>
      </c>
      <c r="KNN25" s="1506" t="s">
        <v>1497</v>
      </c>
      <c r="KNO25" s="1509">
        <v>41901</v>
      </c>
      <c r="KNP25" s="1507">
        <v>15000</v>
      </c>
      <c r="KNQ25"/>
      <c r="KNR25" s="1506" t="s">
        <v>2158</v>
      </c>
      <c r="KNS25" s="1506" t="s">
        <v>2159</v>
      </c>
      <c r="KNT25" s="1506" t="s">
        <v>2160</v>
      </c>
      <c r="KNU25" s="1506" t="s">
        <v>2157</v>
      </c>
      <c r="KNV25" s="1506" t="s">
        <v>1497</v>
      </c>
      <c r="KNW25" s="1509">
        <v>41901</v>
      </c>
      <c r="KNX25" s="1507">
        <v>15000</v>
      </c>
      <c r="KNY25"/>
      <c r="KNZ25" s="1506" t="s">
        <v>2158</v>
      </c>
      <c r="KOA25" s="1506" t="s">
        <v>2159</v>
      </c>
      <c r="KOB25" s="1506" t="s">
        <v>2160</v>
      </c>
      <c r="KOC25" s="1506" t="s">
        <v>2157</v>
      </c>
      <c r="KOD25" s="1506" t="s">
        <v>1497</v>
      </c>
      <c r="KOE25" s="1509">
        <v>41901</v>
      </c>
      <c r="KOF25" s="1507">
        <v>15000</v>
      </c>
      <c r="KOG25"/>
      <c r="KOH25" s="1506" t="s">
        <v>2158</v>
      </c>
      <c r="KOI25" s="1506" t="s">
        <v>2159</v>
      </c>
      <c r="KOJ25" s="1506" t="s">
        <v>2160</v>
      </c>
      <c r="KOK25" s="1506" t="s">
        <v>2157</v>
      </c>
      <c r="KOL25" s="1506" t="s">
        <v>1497</v>
      </c>
      <c r="KOM25" s="1509">
        <v>41901</v>
      </c>
      <c r="KON25" s="1507">
        <v>15000</v>
      </c>
      <c r="KOO25"/>
      <c r="KOP25" s="1506" t="s">
        <v>2158</v>
      </c>
      <c r="KOQ25" s="1506" t="s">
        <v>2159</v>
      </c>
      <c r="KOR25" s="1506" t="s">
        <v>2160</v>
      </c>
      <c r="KOS25" s="1506" t="s">
        <v>2157</v>
      </c>
      <c r="KOT25" s="1506" t="s">
        <v>1497</v>
      </c>
      <c r="KOU25" s="1509">
        <v>41901</v>
      </c>
      <c r="KOV25" s="1507">
        <v>15000</v>
      </c>
      <c r="KOW25"/>
      <c r="KOX25" s="1506" t="s">
        <v>2158</v>
      </c>
      <c r="KOY25" s="1506" t="s">
        <v>2159</v>
      </c>
      <c r="KOZ25" s="1506" t="s">
        <v>2160</v>
      </c>
      <c r="KPA25" s="1506" t="s">
        <v>2157</v>
      </c>
      <c r="KPB25" s="1506" t="s">
        <v>1497</v>
      </c>
      <c r="KPC25" s="1509">
        <v>41901</v>
      </c>
      <c r="KPD25" s="1507">
        <v>15000</v>
      </c>
      <c r="KPE25"/>
      <c r="KPF25" s="1506" t="s">
        <v>2158</v>
      </c>
      <c r="KPG25" s="1506" t="s">
        <v>2159</v>
      </c>
      <c r="KPH25" s="1506" t="s">
        <v>2160</v>
      </c>
      <c r="KPI25" s="1506" t="s">
        <v>2157</v>
      </c>
      <c r="KPJ25" s="1506" t="s">
        <v>1497</v>
      </c>
      <c r="KPK25" s="1509">
        <v>41901</v>
      </c>
      <c r="KPL25" s="1507">
        <v>15000</v>
      </c>
      <c r="KPM25"/>
      <c r="KPN25" s="1506" t="s">
        <v>2158</v>
      </c>
      <c r="KPO25" s="1506" t="s">
        <v>2159</v>
      </c>
      <c r="KPP25" s="1506" t="s">
        <v>2160</v>
      </c>
      <c r="KPQ25" s="1506" t="s">
        <v>2157</v>
      </c>
      <c r="KPR25" s="1506" t="s">
        <v>1497</v>
      </c>
      <c r="KPS25" s="1509">
        <v>41901</v>
      </c>
      <c r="KPT25" s="1507">
        <v>15000</v>
      </c>
      <c r="KPU25"/>
      <c r="KPV25" s="1506" t="s">
        <v>2158</v>
      </c>
      <c r="KPW25" s="1506" t="s">
        <v>2159</v>
      </c>
      <c r="KPX25" s="1506" t="s">
        <v>2160</v>
      </c>
      <c r="KPY25" s="1506" t="s">
        <v>2157</v>
      </c>
      <c r="KPZ25" s="1506" t="s">
        <v>1497</v>
      </c>
      <c r="KQA25" s="1509">
        <v>41901</v>
      </c>
      <c r="KQB25" s="1507">
        <v>15000</v>
      </c>
      <c r="KQC25"/>
      <c r="KQD25" s="1506" t="s">
        <v>2158</v>
      </c>
      <c r="KQE25" s="1506" t="s">
        <v>2159</v>
      </c>
      <c r="KQF25" s="1506" t="s">
        <v>2160</v>
      </c>
      <c r="KQG25" s="1506" t="s">
        <v>2157</v>
      </c>
      <c r="KQH25" s="1506" t="s">
        <v>1497</v>
      </c>
      <c r="KQI25" s="1509">
        <v>41901</v>
      </c>
      <c r="KQJ25" s="1507">
        <v>15000</v>
      </c>
      <c r="KQK25"/>
      <c r="KQL25" s="1506" t="s">
        <v>2158</v>
      </c>
      <c r="KQM25" s="1506" t="s">
        <v>2159</v>
      </c>
      <c r="KQN25" s="1506" t="s">
        <v>2160</v>
      </c>
      <c r="KQO25" s="1506" t="s">
        <v>2157</v>
      </c>
      <c r="KQP25" s="1506" t="s">
        <v>1497</v>
      </c>
      <c r="KQQ25" s="1509">
        <v>41901</v>
      </c>
      <c r="KQR25" s="1507">
        <v>15000</v>
      </c>
      <c r="KQS25"/>
      <c r="KQT25" s="1506" t="s">
        <v>2158</v>
      </c>
      <c r="KQU25" s="1506" t="s">
        <v>2159</v>
      </c>
      <c r="KQV25" s="1506" t="s">
        <v>2160</v>
      </c>
      <c r="KQW25" s="1506" t="s">
        <v>2157</v>
      </c>
      <c r="KQX25" s="1506" t="s">
        <v>1497</v>
      </c>
      <c r="KQY25" s="1509">
        <v>41901</v>
      </c>
      <c r="KQZ25" s="1507">
        <v>15000</v>
      </c>
      <c r="KRA25"/>
      <c r="KRB25" s="1506" t="s">
        <v>2158</v>
      </c>
      <c r="KRC25" s="1506" t="s">
        <v>2159</v>
      </c>
      <c r="KRD25" s="1506" t="s">
        <v>2160</v>
      </c>
      <c r="KRE25" s="1506" t="s">
        <v>2157</v>
      </c>
      <c r="KRF25" s="1506" t="s">
        <v>1497</v>
      </c>
      <c r="KRG25" s="1509">
        <v>41901</v>
      </c>
      <c r="KRH25" s="1507">
        <v>15000</v>
      </c>
      <c r="KRI25"/>
      <c r="KRJ25" s="1506" t="s">
        <v>2158</v>
      </c>
      <c r="KRK25" s="1506" t="s">
        <v>2159</v>
      </c>
      <c r="KRL25" s="1506" t="s">
        <v>2160</v>
      </c>
      <c r="KRM25" s="1506" t="s">
        <v>2157</v>
      </c>
      <c r="KRN25" s="1506" t="s">
        <v>1497</v>
      </c>
      <c r="KRO25" s="1509">
        <v>41901</v>
      </c>
      <c r="KRP25" s="1507">
        <v>15000</v>
      </c>
      <c r="KRQ25"/>
      <c r="KRR25" s="1506" t="s">
        <v>2158</v>
      </c>
      <c r="KRS25" s="1506" t="s">
        <v>2159</v>
      </c>
      <c r="KRT25" s="1506" t="s">
        <v>2160</v>
      </c>
      <c r="KRU25" s="1506" t="s">
        <v>2157</v>
      </c>
      <c r="KRV25" s="1506" t="s">
        <v>1497</v>
      </c>
      <c r="KRW25" s="1509">
        <v>41901</v>
      </c>
      <c r="KRX25" s="1507">
        <v>15000</v>
      </c>
      <c r="KRY25"/>
      <c r="KRZ25" s="1506" t="s">
        <v>2158</v>
      </c>
      <c r="KSA25" s="1506" t="s">
        <v>2159</v>
      </c>
      <c r="KSB25" s="1506" t="s">
        <v>2160</v>
      </c>
      <c r="KSC25" s="1506" t="s">
        <v>2157</v>
      </c>
      <c r="KSD25" s="1506" t="s">
        <v>1497</v>
      </c>
      <c r="KSE25" s="1509">
        <v>41901</v>
      </c>
      <c r="KSF25" s="1507">
        <v>15000</v>
      </c>
      <c r="KSG25"/>
      <c r="KSH25" s="1506" t="s">
        <v>2158</v>
      </c>
      <c r="KSI25" s="1506" t="s">
        <v>2159</v>
      </c>
      <c r="KSJ25" s="1506" t="s">
        <v>2160</v>
      </c>
      <c r="KSK25" s="1506" t="s">
        <v>2157</v>
      </c>
      <c r="KSL25" s="1506" t="s">
        <v>1497</v>
      </c>
      <c r="KSM25" s="1509">
        <v>41901</v>
      </c>
      <c r="KSN25" s="1507">
        <v>15000</v>
      </c>
      <c r="KSO25"/>
      <c r="KSP25" s="1506" t="s">
        <v>2158</v>
      </c>
      <c r="KSQ25" s="1506" t="s">
        <v>2159</v>
      </c>
      <c r="KSR25" s="1506" t="s">
        <v>2160</v>
      </c>
      <c r="KSS25" s="1506" t="s">
        <v>2157</v>
      </c>
      <c r="KST25" s="1506" t="s">
        <v>1497</v>
      </c>
      <c r="KSU25" s="1509">
        <v>41901</v>
      </c>
      <c r="KSV25" s="1507">
        <v>15000</v>
      </c>
      <c r="KSW25"/>
      <c r="KSX25" s="1506" t="s">
        <v>2158</v>
      </c>
      <c r="KSY25" s="1506" t="s">
        <v>2159</v>
      </c>
      <c r="KSZ25" s="1506" t="s">
        <v>2160</v>
      </c>
      <c r="KTA25" s="1506" t="s">
        <v>2157</v>
      </c>
      <c r="KTB25" s="1506" t="s">
        <v>1497</v>
      </c>
      <c r="KTC25" s="1509">
        <v>41901</v>
      </c>
      <c r="KTD25" s="1507">
        <v>15000</v>
      </c>
      <c r="KTE25"/>
      <c r="KTF25" s="1506" t="s">
        <v>2158</v>
      </c>
      <c r="KTG25" s="1506" t="s">
        <v>2159</v>
      </c>
      <c r="KTH25" s="1506" t="s">
        <v>2160</v>
      </c>
      <c r="KTI25" s="1506" t="s">
        <v>2157</v>
      </c>
      <c r="KTJ25" s="1506" t="s">
        <v>1497</v>
      </c>
      <c r="KTK25" s="1509">
        <v>41901</v>
      </c>
      <c r="KTL25" s="1507">
        <v>15000</v>
      </c>
      <c r="KTM25"/>
      <c r="KTN25" s="1506" t="s">
        <v>2158</v>
      </c>
      <c r="KTO25" s="1506" t="s">
        <v>2159</v>
      </c>
      <c r="KTP25" s="1506" t="s">
        <v>2160</v>
      </c>
      <c r="KTQ25" s="1506" t="s">
        <v>2157</v>
      </c>
      <c r="KTR25" s="1506" t="s">
        <v>1497</v>
      </c>
      <c r="KTS25" s="1509">
        <v>41901</v>
      </c>
      <c r="KTT25" s="1507">
        <v>15000</v>
      </c>
      <c r="KTU25"/>
      <c r="KTV25" s="1506" t="s">
        <v>2158</v>
      </c>
      <c r="KTW25" s="1506" t="s">
        <v>2159</v>
      </c>
      <c r="KTX25" s="1506" t="s">
        <v>2160</v>
      </c>
      <c r="KTY25" s="1506" t="s">
        <v>2157</v>
      </c>
      <c r="KTZ25" s="1506" t="s">
        <v>1497</v>
      </c>
      <c r="KUA25" s="1509">
        <v>41901</v>
      </c>
      <c r="KUB25" s="1507">
        <v>15000</v>
      </c>
      <c r="KUC25"/>
      <c r="KUD25" s="1506" t="s">
        <v>2158</v>
      </c>
      <c r="KUE25" s="1506" t="s">
        <v>2159</v>
      </c>
      <c r="KUF25" s="1506" t="s">
        <v>2160</v>
      </c>
      <c r="KUG25" s="1506" t="s">
        <v>2157</v>
      </c>
      <c r="KUH25" s="1506" t="s">
        <v>1497</v>
      </c>
      <c r="KUI25" s="1509">
        <v>41901</v>
      </c>
      <c r="KUJ25" s="1507">
        <v>15000</v>
      </c>
      <c r="KUK25"/>
      <c r="KUL25" s="1506" t="s">
        <v>2158</v>
      </c>
      <c r="KUM25" s="1506" t="s">
        <v>2159</v>
      </c>
      <c r="KUN25" s="1506" t="s">
        <v>2160</v>
      </c>
      <c r="KUO25" s="1506" t="s">
        <v>2157</v>
      </c>
      <c r="KUP25" s="1506" t="s">
        <v>1497</v>
      </c>
      <c r="KUQ25" s="1509">
        <v>41901</v>
      </c>
      <c r="KUR25" s="1507">
        <v>15000</v>
      </c>
      <c r="KUS25"/>
      <c r="KUT25" s="1506" t="s">
        <v>2158</v>
      </c>
      <c r="KUU25" s="1506" t="s">
        <v>2159</v>
      </c>
      <c r="KUV25" s="1506" t="s">
        <v>2160</v>
      </c>
      <c r="KUW25" s="1506" t="s">
        <v>2157</v>
      </c>
      <c r="KUX25" s="1506" t="s">
        <v>1497</v>
      </c>
      <c r="KUY25" s="1509">
        <v>41901</v>
      </c>
      <c r="KUZ25" s="1507">
        <v>15000</v>
      </c>
      <c r="KVA25"/>
      <c r="KVB25" s="1506" t="s">
        <v>2158</v>
      </c>
      <c r="KVC25" s="1506" t="s">
        <v>2159</v>
      </c>
      <c r="KVD25" s="1506" t="s">
        <v>2160</v>
      </c>
      <c r="KVE25" s="1506" t="s">
        <v>2157</v>
      </c>
      <c r="KVF25" s="1506" t="s">
        <v>1497</v>
      </c>
      <c r="KVG25" s="1509">
        <v>41901</v>
      </c>
      <c r="KVH25" s="1507">
        <v>15000</v>
      </c>
      <c r="KVI25"/>
      <c r="KVJ25" s="1506" t="s">
        <v>2158</v>
      </c>
      <c r="KVK25" s="1506" t="s">
        <v>2159</v>
      </c>
      <c r="KVL25" s="1506" t="s">
        <v>2160</v>
      </c>
      <c r="KVM25" s="1506" t="s">
        <v>2157</v>
      </c>
      <c r="KVN25" s="1506" t="s">
        <v>1497</v>
      </c>
      <c r="KVO25" s="1509">
        <v>41901</v>
      </c>
      <c r="KVP25" s="1507">
        <v>15000</v>
      </c>
      <c r="KVQ25"/>
      <c r="KVR25" s="1506" t="s">
        <v>2158</v>
      </c>
      <c r="KVS25" s="1506" t="s">
        <v>2159</v>
      </c>
      <c r="KVT25" s="1506" t="s">
        <v>2160</v>
      </c>
      <c r="KVU25" s="1506" t="s">
        <v>2157</v>
      </c>
      <c r="KVV25" s="1506" t="s">
        <v>1497</v>
      </c>
      <c r="KVW25" s="1509">
        <v>41901</v>
      </c>
      <c r="KVX25" s="1507">
        <v>15000</v>
      </c>
      <c r="KVY25"/>
      <c r="KVZ25" s="1506" t="s">
        <v>2158</v>
      </c>
      <c r="KWA25" s="1506" t="s">
        <v>2159</v>
      </c>
      <c r="KWB25" s="1506" t="s">
        <v>2160</v>
      </c>
      <c r="KWC25" s="1506" t="s">
        <v>2157</v>
      </c>
      <c r="KWD25" s="1506" t="s">
        <v>1497</v>
      </c>
      <c r="KWE25" s="1509">
        <v>41901</v>
      </c>
      <c r="KWF25" s="1507">
        <v>15000</v>
      </c>
      <c r="KWG25"/>
      <c r="KWH25" s="1506" t="s">
        <v>2158</v>
      </c>
      <c r="KWI25" s="1506" t="s">
        <v>2159</v>
      </c>
      <c r="KWJ25" s="1506" t="s">
        <v>2160</v>
      </c>
      <c r="KWK25" s="1506" t="s">
        <v>2157</v>
      </c>
      <c r="KWL25" s="1506" t="s">
        <v>1497</v>
      </c>
      <c r="KWM25" s="1509">
        <v>41901</v>
      </c>
      <c r="KWN25" s="1507">
        <v>15000</v>
      </c>
      <c r="KWO25"/>
      <c r="KWP25" s="1506" t="s">
        <v>2158</v>
      </c>
      <c r="KWQ25" s="1506" t="s">
        <v>2159</v>
      </c>
      <c r="KWR25" s="1506" t="s">
        <v>2160</v>
      </c>
      <c r="KWS25" s="1506" t="s">
        <v>2157</v>
      </c>
      <c r="KWT25" s="1506" t="s">
        <v>1497</v>
      </c>
      <c r="KWU25" s="1509">
        <v>41901</v>
      </c>
      <c r="KWV25" s="1507">
        <v>15000</v>
      </c>
      <c r="KWW25"/>
      <c r="KWX25" s="1506" t="s">
        <v>2158</v>
      </c>
      <c r="KWY25" s="1506" t="s">
        <v>2159</v>
      </c>
      <c r="KWZ25" s="1506" t="s">
        <v>2160</v>
      </c>
      <c r="KXA25" s="1506" t="s">
        <v>2157</v>
      </c>
      <c r="KXB25" s="1506" t="s">
        <v>1497</v>
      </c>
      <c r="KXC25" s="1509">
        <v>41901</v>
      </c>
      <c r="KXD25" s="1507">
        <v>15000</v>
      </c>
      <c r="KXE25"/>
      <c r="KXF25" s="1506" t="s">
        <v>2158</v>
      </c>
      <c r="KXG25" s="1506" t="s">
        <v>2159</v>
      </c>
      <c r="KXH25" s="1506" t="s">
        <v>2160</v>
      </c>
      <c r="KXI25" s="1506" t="s">
        <v>2157</v>
      </c>
      <c r="KXJ25" s="1506" t="s">
        <v>1497</v>
      </c>
      <c r="KXK25" s="1509">
        <v>41901</v>
      </c>
      <c r="KXL25" s="1507">
        <v>15000</v>
      </c>
      <c r="KXM25"/>
      <c r="KXN25" s="1506" t="s">
        <v>2158</v>
      </c>
      <c r="KXO25" s="1506" t="s">
        <v>2159</v>
      </c>
      <c r="KXP25" s="1506" t="s">
        <v>2160</v>
      </c>
      <c r="KXQ25" s="1506" t="s">
        <v>2157</v>
      </c>
      <c r="KXR25" s="1506" t="s">
        <v>1497</v>
      </c>
      <c r="KXS25" s="1509">
        <v>41901</v>
      </c>
      <c r="KXT25" s="1507">
        <v>15000</v>
      </c>
      <c r="KXU25"/>
      <c r="KXV25" s="1506" t="s">
        <v>2158</v>
      </c>
      <c r="KXW25" s="1506" t="s">
        <v>2159</v>
      </c>
      <c r="KXX25" s="1506" t="s">
        <v>2160</v>
      </c>
      <c r="KXY25" s="1506" t="s">
        <v>2157</v>
      </c>
      <c r="KXZ25" s="1506" t="s">
        <v>1497</v>
      </c>
      <c r="KYA25" s="1509">
        <v>41901</v>
      </c>
      <c r="KYB25" s="1507">
        <v>15000</v>
      </c>
      <c r="KYC25"/>
      <c r="KYD25" s="1506" t="s">
        <v>2158</v>
      </c>
      <c r="KYE25" s="1506" t="s">
        <v>2159</v>
      </c>
      <c r="KYF25" s="1506" t="s">
        <v>2160</v>
      </c>
      <c r="KYG25" s="1506" t="s">
        <v>2157</v>
      </c>
      <c r="KYH25" s="1506" t="s">
        <v>1497</v>
      </c>
      <c r="KYI25" s="1509">
        <v>41901</v>
      </c>
      <c r="KYJ25" s="1507">
        <v>15000</v>
      </c>
      <c r="KYK25"/>
      <c r="KYL25" s="1506" t="s">
        <v>2158</v>
      </c>
      <c r="KYM25" s="1506" t="s">
        <v>2159</v>
      </c>
      <c r="KYN25" s="1506" t="s">
        <v>2160</v>
      </c>
      <c r="KYO25" s="1506" t="s">
        <v>2157</v>
      </c>
      <c r="KYP25" s="1506" t="s">
        <v>1497</v>
      </c>
      <c r="KYQ25" s="1509">
        <v>41901</v>
      </c>
      <c r="KYR25" s="1507">
        <v>15000</v>
      </c>
      <c r="KYS25"/>
      <c r="KYT25" s="1506" t="s">
        <v>2158</v>
      </c>
      <c r="KYU25" s="1506" t="s">
        <v>2159</v>
      </c>
      <c r="KYV25" s="1506" t="s">
        <v>2160</v>
      </c>
      <c r="KYW25" s="1506" t="s">
        <v>2157</v>
      </c>
      <c r="KYX25" s="1506" t="s">
        <v>1497</v>
      </c>
      <c r="KYY25" s="1509">
        <v>41901</v>
      </c>
      <c r="KYZ25" s="1507">
        <v>15000</v>
      </c>
      <c r="KZA25"/>
      <c r="KZB25" s="1506" t="s">
        <v>2158</v>
      </c>
      <c r="KZC25" s="1506" t="s">
        <v>2159</v>
      </c>
      <c r="KZD25" s="1506" t="s">
        <v>2160</v>
      </c>
      <c r="KZE25" s="1506" t="s">
        <v>2157</v>
      </c>
      <c r="KZF25" s="1506" t="s">
        <v>1497</v>
      </c>
      <c r="KZG25" s="1509">
        <v>41901</v>
      </c>
      <c r="KZH25" s="1507">
        <v>15000</v>
      </c>
      <c r="KZI25"/>
      <c r="KZJ25" s="1506" t="s">
        <v>2158</v>
      </c>
      <c r="KZK25" s="1506" t="s">
        <v>2159</v>
      </c>
      <c r="KZL25" s="1506" t="s">
        <v>2160</v>
      </c>
      <c r="KZM25" s="1506" t="s">
        <v>2157</v>
      </c>
      <c r="KZN25" s="1506" t="s">
        <v>1497</v>
      </c>
      <c r="KZO25" s="1509">
        <v>41901</v>
      </c>
      <c r="KZP25" s="1507">
        <v>15000</v>
      </c>
      <c r="KZQ25"/>
      <c r="KZR25" s="1506" t="s">
        <v>2158</v>
      </c>
      <c r="KZS25" s="1506" t="s">
        <v>2159</v>
      </c>
      <c r="KZT25" s="1506" t="s">
        <v>2160</v>
      </c>
      <c r="KZU25" s="1506" t="s">
        <v>2157</v>
      </c>
      <c r="KZV25" s="1506" t="s">
        <v>1497</v>
      </c>
      <c r="KZW25" s="1509">
        <v>41901</v>
      </c>
      <c r="KZX25" s="1507">
        <v>15000</v>
      </c>
      <c r="KZY25"/>
      <c r="KZZ25" s="1506" t="s">
        <v>2158</v>
      </c>
      <c r="LAA25" s="1506" t="s">
        <v>2159</v>
      </c>
      <c r="LAB25" s="1506" t="s">
        <v>2160</v>
      </c>
      <c r="LAC25" s="1506" t="s">
        <v>2157</v>
      </c>
      <c r="LAD25" s="1506" t="s">
        <v>1497</v>
      </c>
      <c r="LAE25" s="1509">
        <v>41901</v>
      </c>
      <c r="LAF25" s="1507">
        <v>15000</v>
      </c>
      <c r="LAG25"/>
      <c r="LAH25" s="1506" t="s">
        <v>2158</v>
      </c>
      <c r="LAI25" s="1506" t="s">
        <v>2159</v>
      </c>
      <c r="LAJ25" s="1506" t="s">
        <v>2160</v>
      </c>
      <c r="LAK25" s="1506" t="s">
        <v>2157</v>
      </c>
      <c r="LAL25" s="1506" t="s">
        <v>1497</v>
      </c>
      <c r="LAM25" s="1509">
        <v>41901</v>
      </c>
      <c r="LAN25" s="1507">
        <v>15000</v>
      </c>
      <c r="LAO25"/>
      <c r="LAP25" s="1506" t="s">
        <v>2158</v>
      </c>
      <c r="LAQ25" s="1506" t="s">
        <v>2159</v>
      </c>
      <c r="LAR25" s="1506" t="s">
        <v>2160</v>
      </c>
      <c r="LAS25" s="1506" t="s">
        <v>2157</v>
      </c>
      <c r="LAT25" s="1506" t="s">
        <v>1497</v>
      </c>
      <c r="LAU25" s="1509">
        <v>41901</v>
      </c>
      <c r="LAV25" s="1507">
        <v>15000</v>
      </c>
      <c r="LAW25"/>
      <c r="LAX25" s="1506" t="s">
        <v>2158</v>
      </c>
      <c r="LAY25" s="1506" t="s">
        <v>2159</v>
      </c>
      <c r="LAZ25" s="1506" t="s">
        <v>2160</v>
      </c>
      <c r="LBA25" s="1506" t="s">
        <v>2157</v>
      </c>
      <c r="LBB25" s="1506" t="s">
        <v>1497</v>
      </c>
      <c r="LBC25" s="1509">
        <v>41901</v>
      </c>
      <c r="LBD25" s="1507">
        <v>15000</v>
      </c>
      <c r="LBE25"/>
      <c r="LBF25" s="1506" t="s">
        <v>2158</v>
      </c>
      <c r="LBG25" s="1506" t="s">
        <v>2159</v>
      </c>
      <c r="LBH25" s="1506" t="s">
        <v>2160</v>
      </c>
      <c r="LBI25" s="1506" t="s">
        <v>2157</v>
      </c>
      <c r="LBJ25" s="1506" t="s">
        <v>1497</v>
      </c>
      <c r="LBK25" s="1509">
        <v>41901</v>
      </c>
      <c r="LBL25" s="1507">
        <v>15000</v>
      </c>
      <c r="LBM25"/>
      <c r="LBN25" s="1506" t="s">
        <v>2158</v>
      </c>
      <c r="LBO25" s="1506" t="s">
        <v>2159</v>
      </c>
      <c r="LBP25" s="1506" t="s">
        <v>2160</v>
      </c>
      <c r="LBQ25" s="1506" t="s">
        <v>2157</v>
      </c>
      <c r="LBR25" s="1506" t="s">
        <v>1497</v>
      </c>
      <c r="LBS25" s="1509">
        <v>41901</v>
      </c>
      <c r="LBT25" s="1507">
        <v>15000</v>
      </c>
      <c r="LBU25"/>
      <c r="LBV25" s="1506" t="s">
        <v>2158</v>
      </c>
      <c r="LBW25" s="1506" t="s">
        <v>2159</v>
      </c>
      <c r="LBX25" s="1506" t="s">
        <v>2160</v>
      </c>
      <c r="LBY25" s="1506" t="s">
        <v>2157</v>
      </c>
      <c r="LBZ25" s="1506" t="s">
        <v>1497</v>
      </c>
      <c r="LCA25" s="1509">
        <v>41901</v>
      </c>
      <c r="LCB25" s="1507">
        <v>15000</v>
      </c>
      <c r="LCC25"/>
      <c r="LCD25" s="1506" t="s">
        <v>2158</v>
      </c>
      <c r="LCE25" s="1506" t="s">
        <v>2159</v>
      </c>
      <c r="LCF25" s="1506" t="s">
        <v>2160</v>
      </c>
      <c r="LCG25" s="1506" t="s">
        <v>2157</v>
      </c>
      <c r="LCH25" s="1506" t="s">
        <v>1497</v>
      </c>
      <c r="LCI25" s="1509">
        <v>41901</v>
      </c>
      <c r="LCJ25" s="1507">
        <v>15000</v>
      </c>
      <c r="LCK25"/>
      <c r="LCL25" s="1506" t="s">
        <v>2158</v>
      </c>
      <c r="LCM25" s="1506" t="s">
        <v>2159</v>
      </c>
      <c r="LCN25" s="1506" t="s">
        <v>2160</v>
      </c>
      <c r="LCO25" s="1506" t="s">
        <v>2157</v>
      </c>
      <c r="LCP25" s="1506" t="s">
        <v>1497</v>
      </c>
      <c r="LCQ25" s="1509">
        <v>41901</v>
      </c>
      <c r="LCR25" s="1507">
        <v>15000</v>
      </c>
      <c r="LCS25"/>
      <c r="LCT25" s="1506" t="s">
        <v>2158</v>
      </c>
      <c r="LCU25" s="1506" t="s">
        <v>2159</v>
      </c>
      <c r="LCV25" s="1506" t="s">
        <v>2160</v>
      </c>
      <c r="LCW25" s="1506" t="s">
        <v>2157</v>
      </c>
      <c r="LCX25" s="1506" t="s">
        <v>1497</v>
      </c>
      <c r="LCY25" s="1509">
        <v>41901</v>
      </c>
      <c r="LCZ25" s="1507">
        <v>15000</v>
      </c>
      <c r="LDA25"/>
      <c r="LDB25" s="1506" t="s">
        <v>2158</v>
      </c>
      <c r="LDC25" s="1506" t="s">
        <v>2159</v>
      </c>
      <c r="LDD25" s="1506" t="s">
        <v>2160</v>
      </c>
      <c r="LDE25" s="1506" t="s">
        <v>2157</v>
      </c>
      <c r="LDF25" s="1506" t="s">
        <v>1497</v>
      </c>
      <c r="LDG25" s="1509">
        <v>41901</v>
      </c>
      <c r="LDH25" s="1507">
        <v>15000</v>
      </c>
      <c r="LDI25"/>
      <c r="LDJ25" s="1506" t="s">
        <v>2158</v>
      </c>
      <c r="LDK25" s="1506" t="s">
        <v>2159</v>
      </c>
      <c r="LDL25" s="1506" t="s">
        <v>2160</v>
      </c>
      <c r="LDM25" s="1506" t="s">
        <v>2157</v>
      </c>
      <c r="LDN25" s="1506" t="s">
        <v>1497</v>
      </c>
      <c r="LDO25" s="1509">
        <v>41901</v>
      </c>
      <c r="LDP25" s="1507">
        <v>15000</v>
      </c>
      <c r="LDQ25"/>
      <c r="LDR25" s="1506" t="s">
        <v>2158</v>
      </c>
      <c r="LDS25" s="1506" t="s">
        <v>2159</v>
      </c>
      <c r="LDT25" s="1506" t="s">
        <v>2160</v>
      </c>
      <c r="LDU25" s="1506" t="s">
        <v>2157</v>
      </c>
      <c r="LDV25" s="1506" t="s">
        <v>1497</v>
      </c>
      <c r="LDW25" s="1509">
        <v>41901</v>
      </c>
      <c r="LDX25" s="1507">
        <v>15000</v>
      </c>
      <c r="LDY25"/>
      <c r="LDZ25" s="1506" t="s">
        <v>2158</v>
      </c>
      <c r="LEA25" s="1506" t="s">
        <v>2159</v>
      </c>
      <c r="LEB25" s="1506" t="s">
        <v>2160</v>
      </c>
      <c r="LEC25" s="1506" t="s">
        <v>2157</v>
      </c>
      <c r="LED25" s="1506" t="s">
        <v>1497</v>
      </c>
      <c r="LEE25" s="1509">
        <v>41901</v>
      </c>
      <c r="LEF25" s="1507">
        <v>15000</v>
      </c>
      <c r="LEG25"/>
      <c r="LEH25" s="1506" t="s">
        <v>2158</v>
      </c>
      <c r="LEI25" s="1506" t="s">
        <v>2159</v>
      </c>
      <c r="LEJ25" s="1506" t="s">
        <v>2160</v>
      </c>
      <c r="LEK25" s="1506" t="s">
        <v>2157</v>
      </c>
      <c r="LEL25" s="1506" t="s">
        <v>1497</v>
      </c>
      <c r="LEM25" s="1509">
        <v>41901</v>
      </c>
      <c r="LEN25" s="1507">
        <v>15000</v>
      </c>
      <c r="LEO25"/>
      <c r="LEP25" s="1506" t="s">
        <v>2158</v>
      </c>
      <c r="LEQ25" s="1506" t="s">
        <v>2159</v>
      </c>
      <c r="LER25" s="1506" t="s">
        <v>2160</v>
      </c>
      <c r="LES25" s="1506" t="s">
        <v>2157</v>
      </c>
      <c r="LET25" s="1506" t="s">
        <v>1497</v>
      </c>
      <c r="LEU25" s="1509">
        <v>41901</v>
      </c>
      <c r="LEV25" s="1507">
        <v>15000</v>
      </c>
      <c r="LEW25"/>
      <c r="LEX25" s="1506" t="s">
        <v>2158</v>
      </c>
      <c r="LEY25" s="1506" t="s">
        <v>2159</v>
      </c>
      <c r="LEZ25" s="1506" t="s">
        <v>2160</v>
      </c>
      <c r="LFA25" s="1506" t="s">
        <v>2157</v>
      </c>
      <c r="LFB25" s="1506" t="s">
        <v>1497</v>
      </c>
      <c r="LFC25" s="1509">
        <v>41901</v>
      </c>
      <c r="LFD25" s="1507">
        <v>15000</v>
      </c>
      <c r="LFE25"/>
      <c r="LFF25" s="1506" t="s">
        <v>2158</v>
      </c>
      <c r="LFG25" s="1506" t="s">
        <v>2159</v>
      </c>
      <c r="LFH25" s="1506" t="s">
        <v>2160</v>
      </c>
      <c r="LFI25" s="1506" t="s">
        <v>2157</v>
      </c>
      <c r="LFJ25" s="1506" t="s">
        <v>1497</v>
      </c>
      <c r="LFK25" s="1509">
        <v>41901</v>
      </c>
      <c r="LFL25" s="1507">
        <v>15000</v>
      </c>
      <c r="LFM25"/>
      <c r="LFN25" s="1506" t="s">
        <v>2158</v>
      </c>
      <c r="LFO25" s="1506" t="s">
        <v>2159</v>
      </c>
      <c r="LFP25" s="1506" t="s">
        <v>2160</v>
      </c>
      <c r="LFQ25" s="1506" t="s">
        <v>2157</v>
      </c>
      <c r="LFR25" s="1506" t="s">
        <v>1497</v>
      </c>
      <c r="LFS25" s="1509">
        <v>41901</v>
      </c>
      <c r="LFT25" s="1507">
        <v>15000</v>
      </c>
      <c r="LFU25"/>
      <c r="LFV25" s="1506" t="s">
        <v>2158</v>
      </c>
      <c r="LFW25" s="1506" t="s">
        <v>2159</v>
      </c>
      <c r="LFX25" s="1506" t="s">
        <v>2160</v>
      </c>
      <c r="LFY25" s="1506" t="s">
        <v>2157</v>
      </c>
      <c r="LFZ25" s="1506" t="s">
        <v>1497</v>
      </c>
      <c r="LGA25" s="1509">
        <v>41901</v>
      </c>
      <c r="LGB25" s="1507">
        <v>15000</v>
      </c>
      <c r="LGC25"/>
      <c r="LGD25" s="1506" t="s">
        <v>2158</v>
      </c>
      <c r="LGE25" s="1506" t="s">
        <v>2159</v>
      </c>
      <c r="LGF25" s="1506" t="s">
        <v>2160</v>
      </c>
      <c r="LGG25" s="1506" t="s">
        <v>2157</v>
      </c>
      <c r="LGH25" s="1506" t="s">
        <v>1497</v>
      </c>
      <c r="LGI25" s="1509">
        <v>41901</v>
      </c>
      <c r="LGJ25" s="1507">
        <v>15000</v>
      </c>
      <c r="LGK25"/>
      <c r="LGL25" s="1506" t="s">
        <v>2158</v>
      </c>
      <c r="LGM25" s="1506" t="s">
        <v>2159</v>
      </c>
      <c r="LGN25" s="1506" t="s">
        <v>2160</v>
      </c>
      <c r="LGO25" s="1506" t="s">
        <v>2157</v>
      </c>
      <c r="LGP25" s="1506" t="s">
        <v>1497</v>
      </c>
      <c r="LGQ25" s="1509">
        <v>41901</v>
      </c>
      <c r="LGR25" s="1507">
        <v>15000</v>
      </c>
      <c r="LGS25"/>
      <c r="LGT25" s="1506" t="s">
        <v>2158</v>
      </c>
      <c r="LGU25" s="1506" t="s">
        <v>2159</v>
      </c>
      <c r="LGV25" s="1506" t="s">
        <v>2160</v>
      </c>
      <c r="LGW25" s="1506" t="s">
        <v>2157</v>
      </c>
      <c r="LGX25" s="1506" t="s">
        <v>1497</v>
      </c>
      <c r="LGY25" s="1509">
        <v>41901</v>
      </c>
      <c r="LGZ25" s="1507">
        <v>15000</v>
      </c>
      <c r="LHA25"/>
      <c r="LHB25" s="1506" t="s">
        <v>2158</v>
      </c>
      <c r="LHC25" s="1506" t="s">
        <v>2159</v>
      </c>
      <c r="LHD25" s="1506" t="s">
        <v>2160</v>
      </c>
      <c r="LHE25" s="1506" t="s">
        <v>2157</v>
      </c>
      <c r="LHF25" s="1506" t="s">
        <v>1497</v>
      </c>
      <c r="LHG25" s="1509">
        <v>41901</v>
      </c>
      <c r="LHH25" s="1507">
        <v>15000</v>
      </c>
      <c r="LHI25"/>
      <c r="LHJ25" s="1506" t="s">
        <v>2158</v>
      </c>
      <c r="LHK25" s="1506" t="s">
        <v>2159</v>
      </c>
      <c r="LHL25" s="1506" t="s">
        <v>2160</v>
      </c>
      <c r="LHM25" s="1506" t="s">
        <v>2157</v>
      </c>
      <c r="LHN25" s="1506" t="s">
        <v>1497</v>
      </c>
      <c r="LHO25" s="1509">
        <v>41901</v>
      </c>
      <c r="LHP25" s="1507">
        <v>15000</v>
      </c>
      <c r="LHQ25"/>
      <c r="LHR25" s="1506" t="s">
        <v>2158</v>
      </c>
      <c r="LHS25" s="1506" t="s">
        <v>2159</v>
      </c>
      <c r="LHT25" s="1506" t="s">
        <v>2160</v>
      </c>
      <c r="LHU25" s="1506" t="s">
        <v>2157</v>
      </c>
      <c r="LHV25" s="1506" t="s">
        <v>1497</v>
      </c>
      <c r="LHW25" s="1509">
        <v>41901</v>
      </c>
      <c r="LHX25" s="1507">
        <v>15000</v>
      </c>
      <c r="LHY25"/>
      <c r="LHZ25" s="1506" t="s">
        <v>2158</v>
      </c>
      <c r="LIA25" s="1506" t="s">
        <v>2159</v>
      </c>
      <c r="LIB25" s="1506" t="s">
        <v>2160</v>
      </c>
      <c r="LIC25" s="1506" t="s">
        <v>2157</v>
      </c>
      <c r="LID25" s="1506" t="s">
        <v>1497</v>
      </c>
      <c r="LIE25" s="1509">
        <v>41901</v>
      </c>
      <c r="LIF25" s="1507">
        <v>15000</v>
      </c>
      <c r="LIG25"/>
      <c r="LIH25" s="1506" t="s">
        <v>2158</v>
      </c>
      <c r="LII25" s="1506" t="s">
        <v>2159</v>
      </c>
      <c r="LIJ25" s="1506" t="s">
        <v>2160</v>
      </c>
      <c r="LIK25" s="1506" t="s">
        <v>2157</v>
      </c>
      <c r="LIL25" s="1506" t="s">
        <v>1497</v>
      </c>
      <c r="LIM25" s="1509">
        <v>41901</v>
      </c>
      <c r="LIN25" s="1507">
        <v>15000</v>
      </c>
      <c r="LIO25"/>
      <c r="LIP25" s="1506" t="s">
        <v>2158</v>
      </c>
      <c r="LIQ25" s="1506" t="s">
        <v>2159</v>
      </c>
      <c r="LIR25" s="1506" t="s">
        <v>2160</v>
      </c>
      <c r="LIS25" s="1506" t="s">
        <v>2157</v>
      </c>
      <c r="LIT25" s="1506" t="s">
        <v>1497</v>
      </c>
      <c r="LIU25" s="1509">
        <v>41901</v>
      </c>
      <c r="LIV25" s="1507">
        <v>15000</v>
      </c>
      <c r="LIW25"/>
      <c r="LIX25" s="1506" t="s">
        <v>2158</v>
      </c>
      <c r="LIY25" s="1506" t="s">
        <v>2159</v>
      </c>
      <c r="LIZ25" s="1506" t="s">
        <v>2160</v>
      </c>
      <c r="LJA25" s="1506" t="s">
        <v>2157</v>
      </c>
      <c r="LJB25" s="1506" t="s">
        <v>1497</v>
      </c>
      <c r="LJC25" s="1509">
        <v>41901</v>
      </c>
      <c r="LJD25" s="1507">
        <v>15000</v>
      </c>
      <c r="LJE25"/>
      <c r="LJF25" s="1506" t="s">
        <v>2158</v>
      </c>
      <c r="LJG25" s="1506" t="s">
        <v>2159</v>
      </c>
      <c r="LJH25" s="1506" t="s">
        <v>2160</v>
      </c>
      <c r="LJI25" s="1506" t="s">
        <v>2157</v>
      </c>
      <c r="LJJ25" s="1506" t="s">
        <v>1497</v>
      </c>
      <c r="LJK25" s="1509">
        <v>41901</v>
      </c>
      <c r="LJL25" s="1507">
        <v>15000</v>
      </c>
      <c r="LJM25"/>
      <c r="LJN25" s="1506" t="s">
        <v>2158</v>
      </c>
      <c r="LJO25" s="1506" t="s">
        <v>2159</v>
      </c>
      <c r="LJP25" s="1506" t="s">
        <v>2160</v>
      </c>
      <c r="LJQ25" s="1506" t="s">
        <v>2157</v>
      </c>
      <c r="LJR25" s="1506" t="s">
        <v>1497</v>
      </c>
      <c r="LJS25" s="1509">
        <v>41901</v>
      </c>
      <c r="LJT25" s="1507">
        <v>15000</v>
      </c>
      <c r="LJU25"/>
      <c r="LJV25" s="1506" t="s">
        <v>2158</v>
      </c>
      <c r="LJW25" s="1506" t="s">
        <v>2159</v>
      </c>
      <c r="LJX25" s="1506" t="s">
        <v>2160</v>
      </c>
      <c r="LJY25" s="1506" t="s">
        <v>2157</v>
      </c>
      <c r="LJZ25" s="1506" t="s">
        <v>1497</v>
      </c>
      <c r="LKA25" s="1509">
        <v>41901</v>
      </c>
      <c r="LKB25" s="1507">
        <v>15000</v>
      </c>
      <c r="LKC25"/>
      <c r="LKD25" s="1506" t="s">
        <v>2158</v>
      </c>
      <c r="LKE25" s="1506" t="s">
        <v>2159</v>
      </c>
      <c r="LKF25" s="1506" t="s">
        <v>2160</v>
      </c>
      <c r="LKG25" s="1506" t="s">
        <v>2157</v>
      </c>
      <c r="LKH25" s="1506" t="s">
        <v>1497</v>
      </c>
      <c r="LKI25" s="1509">
        <v>41901</v>
      </c>
      <c r="LKJ25" s="1507">
        <v>15000</v>
      </c>
      <c r="LKK25"/>
      <c r="LKL25" s="1506" t="s">
        <v>2158</v>
      </c>
      <c r="LKM25" s="1506" t="s">
        <v>2159</v>
      </c>
      <c r="LKN25" s="1506" t="s">
        <v>2160</v>
      </c>
      <c r="LKO25" s="1506" t="s">
        <v>2157</v>
      </c>
      <c r="LKP25" s="1506" t="s">
        <v>1497</v>
      </c>
      <c r="LKQ25" s="1509">
        <v>41901</v>
      </c>
      <c r="LKR25" s="1507">
        <v>15000</v>
      </c>
      <c r="LKS25"/>
      <c r="LKT25" s="1506" t="s">
        <v>2158</v>
      </c>
      <c r="LKU25" s="1506" t="s">
        <v>2159</v>
      </c>
      <c r="LKV25" s="1506" t="s">
        <v>2160</v>
      </c>
      <c r="LKW25" s="1506" t="s">
        <v>2157</v>
      </c>
      <c r="LKX25" s="1506" t="s">
        <v>1497</v>
      </c>
      <c r="LKY25" s="1509">
        <v>41901</v>
      </c>
      <c r="LKZ25" s="1507">
        <v>15000</v>
      </c>
      <c r="LLA25"/>
      <c r="LLB25" s="1506" t="s">
        <v>2158</v>
      </c>
      <c r="LLC25" s="1506" t="s">
        <v>2159</v>
      </c>
      <c r="LLD25" s="1506" t="s">
        <v>2160</v>
      </c>
      <c r="LLE25" s="1506" t="s">
        <v>2157</v>
      </c>
      <c r="LLF25" s="1506" t="s">
        <v>1497</v>
      </c>
      <c r="LLG25" s="1509">
        <v>41901</v>
      </c>
      <c r="LLH25" s="1507">
        <v>15000</v>
      </c>
      <c r="LLI25"/>
      <c r="LLJ25" s="1506" t="s">
        <v>2158</v>
      </c>
      <c r="LLK25" s="1506" t="s">
        <v>2159</v>
      </c>
      <c r="LLL25" s="1506" t="s">
        <v>2160</v>
      </c>
      <c r="LLM25" s="1506" t="s">
        <v>2157</v>
      </c>
      <c r="LLN25" s="1506" t="s">
        <v>1497</v>
      </c>
      <c r="LLO25" s="1509">
        <v>41901</v>
      </c>
      <c r="LLP25" s="1507">
        <v>15000</v>
      </c>
      <c r="LLQ25"/>
      <c r="LLR25" s="1506" t="s">
        <v>2158</v>
      </c>
      <c r="LLS25" s="1506" t="s">
        <v>2159</v>
      </c>
      <c r="LLT25" s="1506" t="s">
        <v>2160</v>
      </c>
      <c r="LLU25" s="1506" t="s">
        <v>2157</v>
      </c>
      <c r="LLV25" s="1506" t="s">
        <v>1497</v>
      </c>
      <c r="LLW25" s="1509">
        <v>41901</v>
      </c>
      <c r="LLX25" s="1507">
        <v>15000</v>
      </c>
      <c r="LLY25"/>
      <c r="LLZ25" s="1506" t="s">
        <v>2158</v>
      </c>
      <c r="LMA25" s="1506" t="s">
        <v>2159</v>
      </c>
      <c r="LMB25" s="1506" t="s">
        <v>2160</v>
      </c>
      <c r="LMC25" s="1506" t="s">
        <v>2157</v>
      </c>
      <c r="LMD25" s="1506" t="s">
        <v>1497</v>
      </c>
      <c r="LME25" s="1509">
        <v>41901</v>
      </c>
      <c r="LMF25" s="1507">
        <v>15000</v>
      </c>
      <c r="LMG25"/>
      <c r="LMH25" s="1506" t="s">
        <v>2158</v>
      </c>
      <c r="LMI25" s="1506" t="s">
        <v>2159</v>
      </c>
      <c r="LMJ25" s="1506" t="s">
        <v>2160</v>
      </c>
      <c r="LMK25" s="1506" t="s">
        <v>2157</v>
      </c>
      <c r="LML25" s="1506" t="s">
        <v>1497</v>
      </c>
      <c r="LMM25" s="1509">
        <v>41901</v>
      </c>
      <c r="LMN25" s="1507">
        <v>15000</v>
      </c>
      <c r="LMO25"/>
      <c r="LMP25" s="1506" t="s">
        <v>2158</v>
      </c>
      <c r="LMQ25" s="1506" t="s">
        <v>2159</v>
      </c>
      <c r="LMR25" s="1506" t="s">
        <v>2160</v>
      </c>
      <c r="LMS25" s="1506" t="s">
        <v>2157</v>
      </c>
      <c r="LMT25" s="1506" t="s">
        <v>1497</v>
      </c>
      <c r="LMU25" s="1509">
        <v>41901</v>
      </c>
      <c r="LMV25" s="1507">
        <v>15000</v>
      </c>
      <c r="LMW25"/>
      <c r="LMX25" s="1506" t="s">
        <v>2158</v>
      </c>
      <c r="LMY25" s="1506" t="s">
        <v>2159</v>
      </c>
      <c r="LMZ25" s="1506" t="s">
        <v>2160</v>
      </c>
      <c r="LNA25" s="1506" t="s">
        <v>2157</v>
      </c>
      <c r="LNB25" s="1506" t="s">
        <v>1497</v>
      </c>
      <c r="LNC25" s="1509">
        <v>41901</v>
      </c>
      <c r="LND25" s="1507">
        <v>15000</v>
      </c>
      <c r="LNE25"/>
      <c r="LNF25" s="1506" t="s">
        <v>2158</v>
      </c>
      <c r="LNG25" s="1506" t="s">
        <v>2159</v>
      </c>
      <c r="LNH25" s="1506" t="s">
        <v>2160</v>
      </c>
      <c r="LNI25" s="1506" t="s">
        <v>2157</v>
      </c>
      <c r="LNJ25" s="1506" t="s">
        <v>1497</v>
      </c>
      <c r="LNK25" s="1509">
        <v>41901</v>
      </c>
      <c r="LNL25" s="1507">
        <v>15000</v>
      </c>
      <c r="LNM25"/>
      <c r="LNN25" s="1506" t="s">
        <v>2158</v>
      </c>
      <c r="LNO25" s="1506" t="s">
        <v>2159</v>
      </c>
      <c r="LNP25" s="1506" t="s">
        <v>2160</v>
      </c>
      <c r="LNQ25" s="1506" t="s">
        <v>2157</v>
      </c>
      <c r="LNR25" s="1506" t="s">
        <v>1497</v>
      </c>
      <c r="LNS25" s="1509">
        <v>41901</v>
      </c>
      <c r="LNT25" s="1507">
        <v>15000</v>
      </c>
      <c r="LNU25"/>
      <c r="LNV25" s="1506" t="s">
        <v>2158</v>
      </c>
      <c r="LNW25" s="1506" t="s">
        <v>2159</v>
      </c>
      <c r="LNX25" s="1506" t="s">
        <v>2160</v>
      </c>
      <c r="LNY25" s="1506" t="s">
        <v>2157</v>
      </c>
      <c r="LNZ25" s="1506" t="s">
        <v>1497</v>
      </c>
      <c r="LOA25" s="1509">
        <v>41901</v>
      </c>
      <c r="LOB25" s="1507">
        <v>15000</v>
      </c>
      <c r="LOC25"/>
      <c r="LOD25" s="1506" t="s">
        <v>2158</v>
      </c>
      <c r="LOE25" s="1506" t="s">
        <v>2159</v>
      </c>
      <c r="LOF25" s="1506" t="s">
        <v>2160</v>
      </c>
      <c r="LOG25" s="1506" t="s">
        <v>2157</v>
      </c>
      <c r="LOH25" s="1506" t="s">
        <v>1497</v>
      </c>
      <c r="LOI25" s="1509">
        <v>41901</v>
      </c>
      <c r="LOJ25" s="1507">
        <v>15000</v>
      </c>
      <c r="LOK25"/>
      <c r="LOL25" s="1506" t="s">
        <v>2158</v>
      </c>
      <c r="LOM25" s="1506" t="s">
        <v>2159</v>
      </c>
      <c r="LON25" s="1506" t="s">
        <v>2160</v>
      </c>
      <c r="LOO25" s="1506" t="s">
        <v>2157</v>
      </c>
      <c r="LOP25" s="1506" t="s">
        <v>1497</v>
      </c>
      <c r="LOQ25" s="1509">
        <v>41901</v>
      </c>
      <c r="LOR25" s="1507">
        <v>15000</v>
      </c>
      <c r="LOS25"/>
      <c r="LOT25" s="1506" t="s">
        <v>2158</v>
      </c>
      <c r="LOU25" s="1506" t="s">
        <v>2159</v>
      </c>
      <c r="LOV25" s="1506" t="s">
        <v>2160</v>
      </c>
      <c r="LOW25" s="1506" t="s">
        <v>2157</v>
      </c>
      <c r="LOX25" s="1506" t="s">
        <v>1497</v>
      </c>
      <c r="LOY25" s="1509">
        <v>41901</v>
      </c>
      <c r="LOZ25" s="1507">
        <v>15000</v>
      </c>
      <c r="LPA25"/>
      <c r="LPB25" s="1506" t="s">
        <v>2158</v>
      </c>
      <c r="LPC25" s="1506" t="s">
        <v>2159</v>
      </c>
      <c r="LPD25" s="1506" t="s">
        <v>2160</v>
      </c>
      <c r="LPE25" s="1506" t="s">
        <v>2157</v>
      </c>
      <c r="LPF25" s="1506" t="s">
        <v>1497</v>
      </c>
      <c r="LPG25" s="1509">
        <v>41901</v>
      </c>
      <c r="LPH25" s="1507">
        <v>15000</v>
      </c>
      <c r="LPI25"/>
      <c r="LPJ25" s="1506" t="s">
        <v>2158</v>
      </c>
      <c r="LPK25" s="1506" t="s">
        <v>2159</v>
      </c>
      <c r="LPL25" s="1506" t="s">
        <v>2160</v>
      </c>
      <c r="LPM25" s="1506" t="s">
        <v>2157</v>
      </c>
      <c r="LPN25" s="1506" t="s">
        <v>1497</v>
      </c>
      <c r="LPO25" s="1509">
        <v>41901</v>
      </c>
      <c r="LPP25" s="1507">
        <v>15000</v>
      </c>
      <c r="LPQ25"/>
      <c r="LPR25" s="1506" t="s">
        <v>2158</v>
      </c>
      <c r="LPS25" s="1506" t="s">
        <v>2159</v>
      </c>
      <c r="LPT25" s="1506" t="s">
        <v>2160</v>
      </c>
      <c r="LPU25" s="1506" t="s">
        <v>2157</v>
      </c>
      <c r="LPV25" s="1506" t="s">
        <v>1497</v>
      </c>
      <c r="LPW25" s="1509">
        <v>41901</v>
      </c>
      <c r="LPX25" s="1507">
        <v>15000</v>
      </c>
      <c r="LPY25"/>
      <c r="LPZ25" s="1506" t="s">
        <v>2158</v>
      </c>
      <c r="LQA25" s="1506" t="s">
        <v>2159</v>
      </c>
      <c r="LQB25" s="1506" t="s">
        <v>2160</v>
      </c>
      <c r="LQC25" s="1506" t="s">
        <v>2157</v>
      </c>
      <c r="LQD25" s="1506" t="s">
        <v>1497</v>
      </c>
      <c r="LQE25" s="1509">
        <v>41901</v>
      </c>
      <c r="LQF25" s="1507">
        <v>15000</v>
      </c>
      <c r="LQG25"/>
      <c r="LQH25" s="1506" t="s">
        <v>2158</v>
      </c>
      <c r="LQI25" s="1506" t="s">
        <v>2159</v>
      </c>
      <c r="LQJ25" s="1506" t="s">
        <v>2160</v>
      </c>
      <c r="LQK25" s="1506" t="s">
        <v>2157</v>
      </c>
      <c r="LQL25" s="1506" t="s">
        <v>1497</v>
      </c>
      <c r="LQM25" s="1509">
        <v>41901</v>
      </c>
      <c r="LQN25" s="1507">
        <v>15000</v>
      </c>
      <c r="LQO25"/>
      <c r="LQP25" s="1506" t="s">
        <v>2158</v>
      </c>
      <c r="LQQ25" s="1506" t="s">
        <v>2159</v>
      </c>
      <c r="LQR25" s="1506" t="s">
        <v>2160</v>
      </c>
      <c r="LQS25" s="1506" t="s">
        <v>2157</v>
      </c>
      <c r="LQT25" s="1506" t="s">
        <v>1497</v>
      </c>
      <c r="LQU25" s="1509">
        <v>41901</v>
      </c>
      <c r="LQV25" s="1507">
        <v>15000</v>
      </c>
      <c r="LQW25"/>
      <c r="LQX25" s="1506" t="s">
        <v>2158</v>
      </c>
      <c r="LQY25" s="1506" t="s">
        <v>2159</v>
      </c>
      <c r="LQZ25" s="1506" t="s">
        <v>2160</v>
      </c>
      <c r="LRA25" s="1506" t="s">
        <v>2157</v>
      </c>
      <c r="LRB25" s="1506" t="s">
        <v>1497</v>
      </c>
      <c r="LRC25" s="1509">
        <v>41901</v>
      </c>
      <c r="LRD25" s="1507">
        <v>15000</v>
      </c>
      <c r="LRE25"/>
      <c r="LRF25" s="1506" t="s">
        <v>2158</v>
      </c>
      <c r="LRG25" s="1506" t="s">
        <v>2159</v>
      </c>
      <c r="LRH25" s="1506" t="s">
        <v>2160</v>
      </c>
      <c r="LRI25" s="1506" t="s">
        <v>2157</v>
      </c>
      <c r="LRJ25" s="1506" t="s">
        <v>1497</v>
      </c>
      <c r="LRK25" s="1509">
        <v>41901</v>
      </c>
      <c r="LRL25" s="1507">
        <v>15000</v>
      </c>
      <c r="LRM25"/>
      <c r="LRN25" s="1506" t="s">
        <v>2158</v>
      </c>
      <c r="LRO25" s="1506" t="s">
        <v>2159</v>
      </c>
      <c r="LRP25" s="1506" t="s">
        <v>2160</v>
      </c>
      <c r="LRQ25" s="1506" t="s">
        <v>2157</v>
      </c>
      <c r="LRR25" s="1506" t="s">
        <v>1497</v>
      </c>
      <c r="LRS25" s="1509">
        <v>41901</v>
      </c>
      <c r="LRT25" s="1507">
        <v>15000</v>
      </c>
      <c r="LRU25"/>
      <c r="LRV25" s="1506" t="s">
        <v>2158</v>
      </c>
      <c r="LRW25" s="1506" t="s">
        <v>2159</v>
      </c>
      <c r="LRX25" s="1506" t="s">
        <v>2160</v>
      </c>
      <c r="LRY25" s="1506" t="s">
        <v>2157</v>
      </c>
      <c r="LRZ25" s="1506" t="s">
        <v>1497</v>
      </c>
      <c r="LSA25" s="1509">
        <v>41901</v>
      </c>
      <c r="LSB25" s="1507">
        <v>15000</v>
      </c>
      <c r="LSC25"/>
      <c r="LSD25" s="1506" t="s">
        <v>2158</v>
      </c>
      <c r="LSE25" s="1506" t="s">
        <v>2159</v>
      </c>
      <c r="LSF25" s="1506" t="s">
        <v>2160</v>
      </c>
      <c r="LSG25" s="1506" t="s">
        <v>2157</v>
      </c>
      <c r="LSH25" s="1506" t="s">
        <v>1497</v>
      </c>
      <c r="LSI25" s="1509">
        <v>41901</v>
      </c>
      <c r="LSJ25" s="1507">
        <v>15000</v>
      </c>
      <c r="LSK25"/>
      <c r="LSL25" s="1506" t="s">
        <v>2158</v>
      </c>
      <c r="LSM25" s="1506" t="s">
        <v>2159</v>
      </c>
      <c r="LSN25" s="1506" t="s">
        <v>2160</v>
      </c>
      <c r="LSO25" s="1506" t="s">
        <v>2157</v>
      </c>
      <c r="LSP25" s="1506" t="s">
        <v>1497</v>
      </c>
      <c r="LSQ25" s="1509">
        <v>41901</v>
      </c>
      <c r="LSR25" s="1507">
        <v>15000</v>
      </c>
      <c r="LSS25"/>
      <c r="LST25" s="1506" t="s">
        <v>2158</v>
      </c>
      <c r="LSU25" s="1506" t="s">
        <v>2159</v>
      </c>
      <c r="LSV25" s="1506" t="s">
        <v>2160</v>
      </c>
      <c r="LSW25" s="1506" t="s">
        <v>2157</v>
      </c>
      <c r="LSX25" s="1506" t="s">
        <v>1497</v>
      </c>
      <c r="LSY25" s="1509">
        <v>41901</v>
      </c>
      <c r="LSZ25" s="1507">
        <v>15000</v>
      </c>
      <c r="LTA25"/>
      <c r="LTB25" s="1506" t="s">
        <v>2158</v>
      </c>
      <c r="LTC25" s="1506" t="s">
        <v>2159</v>
      </c>
      <c r="LTD25" s="1506" t="s">
        <v>2160</v>
      </c>
      <c r="LTE25" s="1506" t="s">
        <v>2157</v>
      </c>
      <c r="LTF25" s="1506" t="s">
        <v>1497</v>
      </c>
      <c r="LTG25" s="1509">
        <v>41901</v>
      </c>
      <c r="LTH25" s="1507">
        <v>15000</v>
      </c>
      <c r="LTI25"/>
      <c r="LTJ25" s="1506" t="s">
        <v>2158</v>
      </c>
      <c r="LTK25" s="1506" t="s">
        <v>2159</v>
      </c>
      <c r="LTL25" s="1506" t="s">
        <v>2160</v>
      </c>
      <c r="LTM25" s="1506" t="s">
        <v>2157</v>
      </c>
      <c r="LTN25" s="1506" t="s">
        <v>1497</v>
      </c>
      <c r="LTO25" s="1509">
        <v>41901</v>
      </c>
      <c r="LTP25" s="1507">
        <v>15000</v>
      </c>
      <c r="LTQ25"/>
      <c r="LTR25" s="1506" t="s">
        <v>2158</v>
      </c>
      <c r="LTS25" s="1506" t="s">
        <v>2159</v>
      </c>
      <c r="LTT25" s="1506" t="s">
        <v>2160</v>
      </c>
      <c r="LTU25" s="1506" t="s">
        <v>2157</v>
      </c>
      <c r="LTV25" s="1506" t="s">
        <v>1497</v>
      </c>
      <c r="LTW25" s="1509">
        <v>41901</v>
      </c>
      <c r="LTX25" s="1507">
        <v>15000</v>
      </c>
      <c r="LTY25"/>
      <c r="LTZ25" s="1506" t="s">
        <v>2158</v>
      </c>
      <c r="LUA25" s="1506" t="s">
        <v>2159</v>
      </c>
      <c r="LUB25" s="1506" t="s">
        <v>2160</v>
      </c>
      <c r="LUC25" s="1506" t="s">
        <v>2157</v>
      </c>
      <c r="LUD25" s="1506" t="s">
        <v>1497</v>
      </c>
      <c r="LUE25" s="1509">
        <v>41901</v>
      </c>
      <c r="LUF25" s="1507">
        <v>15000</v>
      </c>
      <c r="LUG25"/>
      <c r="LUH25" s="1506" t="s">
        <v>2158</v>
      </c>
      <c r="LUI25" s="1506" t="s">
        <v>2159</v>
      </c>
      <c r="LUJ25" s="1506" t="s">
        <v>2160</v>
      </c>
      <c r="LUK25" s="1506" t="s">
        <v>2157</v>
      </c>
      <c r="LUL25" s="1506" t="s">
        <v>1497</v>
      </c>
      <c r="LUM25" s="1509">
        <v>41901</v>
      </c>
      <c r="LUN25" s="1507">
        <v>15000</v>
      </c>
      <c r="LUO25"/>
      <c r="LUP25" s="1506" t="s">
        <v>2158</v>
      </c>
      <c r="LUQ25" s="1506" t="s">
        <v>2159</v>
      </c>
      <c r="LUR25" s="1506" t="s">
        <v>2160</v>
      </c>
      <c r="LUS25" s="1506" t="s">
        <v>2157</v>
      </c>
      <c r="LUT25" s="1506" t="s">
        <v>1497</v>
      </c>
      <c r="LUU25" s="1509">
        <v>41901</v>
      </c>
      <c r="LUV25" s="1507">
        <v>15000</v>
      </c>
      <c r="LUW25"/>
      <c r="LUX25" s="1506" t="s">
        <v>2158</v>
      </c>
      <c r="LUY25" s="1506" t="s">
        <v>2159</v>
      </c>
      <c r="LUZ25" s="1506" t="s">
        <v>2160</v>
      </c>
      <c r="LVA25" s="1506" t="s">
        <v>2157</v>
      </c>
      <c r="LVB25" s="1506" t="s">
        <v>1497</v>
      </c>
      <c r="LVC25" s="1509">
        <v>41901</v>
      </c>
      <c r="LVD25" s="1507">
        <v>15000</v>
      </c>
      <c r="LVE25"/>
      <c r="LVF25" s="1506" t="s">
        <v>2158</v>
      </c>
      <c r="LVG25" s="1506" t="s">
        <v>2159</v>
      </c>
      <c r="LVH25" s="1506" t="s">
        <v>2160</v>
      </c>
      <c r="LVI25" s="1506" t="s">
        <v>2157</v>
      </c>
      <c r="LVJ25" s="1506" t="s">
        <v>1497</v>
      </c>
      <c r="LVK25" s="1509">
        <v>41901</v>
      </c>
      <c r="LVL25" s="1507">
        <v>15000</v>
      </c>
      <c r="LVM25"/>
      <c r="LVN25" s="1506" t="s">
        <v>2158</v>
      </c>
      <c r="LVO25" s="1506" t="s">
        <v>2159</v>
      </c>
      <c r="LVP25" s="1506" t="s">
        <v>2160</v>
      </c>
      <c r="LVQ25" s="1506" t="s">
        <v>2157</v>
      </c>
      <c r="LVR25" s="1506" t="s">
        <v>1497</v>
      </c>
      <c r="LVS25" s="1509">
        <v>41901</v>
      </c>
      <c r="LVT25" s="1507">
        <v>15000</v>
      </c>
      <c r="LVU25"/>
      <c r="LVV25" s="1506" t="s">
        <v>2158</v>
      </c>
      <c r="LVW25" s="1506" t="s">
        <v>2159</v>
      </c>
      <c r="LVX25" s="1506" t="s">
        <v>2160</v>
      </c>
      <c r="LVY25" s="1506" t="s">
        <v>2157</v>
      </c>
      <c r="LVZ25" s="1506" t="s">
        <v>1497</v>
      </c>
      <c r="LWA25" s="1509">
        <v>41901</v>
      </c>
      <c r="LWB25" s="1507">
        <v>15000</v>
      </c>
      <c r="LWC25"/>
      <c r="LWD25" s="1506" t="s">
        <v>2158</v>
      </c>
      <c r="LWE25" s="1506" t="s">
        <v>2159</v>
      </c>
      <c r="LWF25" s="1506" t="s">
        <v>2160</v>
      </c>
      <c r="LWG25" s="1506" t="s">
        <v>2157</v>
      </c>
      <c r="LWH25" s="1506" t="s">
        <v>1497</v>
      </c>
      <c r="LWI25" s="1509">
        <v>41901</v>
      </c>
      <c r="LWJ25" s="1507">
        <v>15000</v>
      </c>
      <c r="LWK25"/>
      <c r="LWL25" s="1506" t="s">
        <v>2158</v>
      </c>
      <c r="LWM25" s="1506" t="s">
        <v>2159</v>
      </c>
      <c r="LWN25" s="1506" t="s">
        <v>2160</v>
      </c>
      <c r="LWO25" s="1506" t="s">
        <v>2157</v>
      </c>
      <c r="LWP25" s="1506" t="s">
        <v>1497</v>
      </c>
      <c r="LWQ25" s="1509">
        <v>41901</v>
      </c>
      <c r="LWR25" s="1507">
        <v>15000</v>
      </c>
      <c r="LWS25"/>
      <c r="LWT25" s="1506" t="s">
        <v>2158</v>
      </c>
      <c r="LWU25" s="1506" t="s">
        <v>2159</v>
      </c>
      <c r="LWV25" s="1506" t="s">
        <v>2160</v>
      </c>
      <c r="LWW25" s="1506" t="s">
        <v>2157</v>
      </c>
      <c r="LWX25" s="1506" t="s">
        <v>1497</v>
      </c>
      <c r="LWY25" s="1509">
        <v>41901</v>
      </c>
      <c r="LWZ25" s="1507">
        <v>15000</v>
      </c>
      <c r="LXA25"/>
      <c r="LXB25" s="1506" t="s">
        <v>2158</v>
      </c>
      <c r="LXC25" s="1506" t="s">
        <v>2159</v>
      </c>
      <c r="LXD25" s="1506" t="s">
        <v>2160</v>
      </c>
      <c r="LXE25" s="1506" t="s">
        <v>2157</v>
      </c>
      <c r="LXF25" s="1506" t="s">
        <v>1497</v>
      </c>
      <c r="LXG25" s="1509">
        <v>41901</v>
      </c>
      <c r="LXH25" s="1507">
        <v>15000</v>
      </c>
      <c r="LXI25"/>
      <c r="LXJ25" s="1506" t="s">
        <v>2158</v>
      </c>
      <c r="LXK25" s="1506" t="s">
        <v>2159</v>
      </c>
      <c r="LXL25" s="1506" t="s">
        <v>2160</v>
      </c>
      <c r="LXM25" s="1506" t="s">
        <v>2157</v>
      </c>
      <c r="LXN25" s="1506" t="s">
        <v>1497</v>
      </c>
      <c r="LXO25" s="1509">
        <v>41901</v>
      </c>
      <c r="LXP25" s="1507">
        <v>15000</v>
      </c>
      <c r="LXQ25"/>
      <c r="LXR25" s="1506" t="s">
        <v>2158</v>
      </c>
      <c r="LXS25" s="1506" t="s">
        <v>2159</v>
      </c>
      <c r="LXT25" s="1506" t="s">
        <v>2160</v>
      </c>
      <c r="LXU25" s="1506" t="s">
        <v>2157</v>
      </c>
      <c r="LXV25" s="1506" t="s">
        <v>1497</v>
      </c>
      <c r="LXW25" s="1509">
        <v>41901</v>
      </c>
      <c r="LXX25" s="1507">
        <v>15000</v>
      </c>
      <c r="LXY25"/>
      <c r="LXZ25" s="1506" t="s">
        <v>2158</v>
      </c>
      <c r="LYA25" s="1506" t="s">
        <v>2159</v>
      </c>
      <c r="LYB25" s="1506" t="s">
        <v>2160</v>
      </c>
      <c r="LYC25" s="1506" t="s">
        <v>2157</v>
      </c>
      <c r="LYD25" s="1506" t="s">
        <v>1497</v>
      </c>
      <c r="LYE25" s="1509">
        <v>41901</v>
      </c>
      <c r="LYF25" s="1507">
        <v>15000</v>
      </c>
      <c r="LYG25"/>
      <c r="LYH25" s="1506" t="s">
        <v>2158</v>
      </c>
      <c r="LYI25" s="1506" t="s">
        <v>2159</v>
      </c>
      <c r="LYJ25" s="1506" t="s">
        <v>2160</v>
      </c>
      <c r="LYK25" s="1506" t="s">
        <v>2157</v>
      </c>
      <c r="LYL25" s="1506" t="s">
        <v>1497</v>
      </c>
      <c r="LYM25" s="1509">
        <v>41901</v>
      </c>
      <c r="LYN25" s="1507">
        <v>15000</v>
      </c>
      <c r="LYO25"/>
      <c r="LYP25" s="1506" t="s">
        <v>2158</v>
      </c>
      <c r="LYQ25" s="1506" t="s">
        <v>2159</v>
      </c>
      <c r="LYR25" s="1506" t="s">
        <v>2160</v>
      </c>
      <c r="LYS25" s="1506" t="s">
        <v>2157</v>
      </c>
      <c r="LYT25" s="1506" t="s">
        <v>1497</v>
      </c>
      <c r="LYU25" s="1509">
        <v>41901</v>
      </c>
      <c r="LYV25" s="1507">
        <v>15000</v>
      </c>
      <c r="LYW25"/>
      <c r="LYX25" s="1506" t="s">
        <v>2158</v>
      </c>
      <c r="LYY25" s="1506" t="s">
        <v>2159</v>
      </c>
      <c r="LYZ25" s="1506" t="s">
        <v>2160</v>
      </c>
      <c r="LZA25" s="1506" t="s">
        <v>2157</v>
      </c>
      <c r="LZB25" s="1506" t="s">
        <v>1497</v>
      </c>
      <c r="LZC25" s="1509">
        <v>41901</v>
      </c>
      <c r="LZD25" s="1507">
        <v>15000</v>
      </c>
      <c r="LZE25"/>
      <c r="LZF25" s="1506" t="s">
        <v>2158</v>
      </c>
      <c r="LZG25" s="1506" t="s">
        <v>2159</v>
      </c>
      <c r="LZH25" s="1506" t="s">
        <v>2160</v>
      </c>
      <c r="LZI25" s="1506" t="s">
        <v>2157</v>
      </c>
      <c r="LZJ25" s="1506" t="s">
        <v>1497</v>
      </c>
      <c r="LZK25" s="1509">
        <v>41901</v>
      </c>
      <c r="LZL25" s="1507">
        <v>15000</v>
      </c>
      <c r="LZM25"/>
      <c r="LZN25" s="1506" t="s">
        <v>2158</v>
      </c>
      <c r="LZO25" s="1506" t="s">
        <v>2159</v>
      </c>
      <c r="LZP25" s="1506" t="s">
        <v>2160</v>
      </c>
      <c r="LZQ25" s="1506" t="s">
        <v>2157</v>
      </c>
      <c r="LZR25" s="1506" t="s">
        <v>1497</v>
      </c>
      <c r="LZS25" s="1509">
        <v>41901</v>
      </c>
      <c r="LZT25" s="1507">
        <v>15000</v>
      </c>
      <c r="LZU25"/>
      <c r="LZV25" s="1506" t="s">
        <v>2158</v>
      </c>
      <c r="LZW25" s="1506" t="s">
        <v>2159</v>
      </c>
      <c r="LZX25" s="1506" t="s">
        <v>2160</v>
      </c>
      <c r="LZY25" s="1506" t="s">
        <v>2157</v>
      </c>
      <c r="LZZ25" s="1506" t="s">
        <v>1497</v>
      </c>
      <c r="MAA25" s="1509">
        <v>41901</v>
      </c>
      <c r="MAB25" s="1507">
        <v>15000</v>
      </c>
      <c r="MAC25"/>
      <c r="MAD25" s="1506" t="s">
        <v>2158</v>
      </c>
      <c r="MAE25" s="1506" t="s">
        <v>2159</v>
      </c>
      <c r="MAF25" s="1506" t="s">
        <v>2160</v>
      </c>
      <c r="MAG25" s="1506" t="s">
        <v>2157</v>
      </c>
      <c r="MAH25" s="1506" t="s">
        <v>1497</v>
      </c>
      <c r="MAI25" s="1509">
        <v>41901</v>
      </c>
      <c r="MAJ25" s="1507">
        <v>15000</v>
      </c>
      <c r="MAK25"/>
      <c r="MAL25" s="1506" t="s">
        <v>2158</v>
      </c>
      <c r="MAM25" s="1506" t="s">
        <v>2159</v>
      </c>
      <c r="MAN25" s="1506" t="s">
        <v>2160</v>
      </c>
      <c r="MAO25" s="1506" t="s">
        <v>2157</v>
      </c>
      <c r="MAP25" s="1506" t="s">
        <v>1497</v>
      </c>
      <c r="MAQ25" s="1509">
        <v>41901</v>
      </c>
      <c r="MAR25" s="1507">
        <v>15000</v>
      </c>
      <c r="MAS25"/>
      <c r="MAT25" s="1506" t="s">
        <v>2158</v>
      </c>
      <c r="MAU25" s="1506" t="s">
        <v>2159</v>
      </c>
      <c r="MAV25" s="1506" t="s">
        <v>2160</v>
      </c>
      <c r="MAW25" s="1506" t="s">
        <v>2157</v>
      </c>
      <c r="MAX25" s="1506" t="s">
        <v>1497</v>
      </c>
      <c r="MAY25" s="1509">
        <v>41901</v>
      </c>
      <c r="MAZ25" s="1507">
        <v>15000</v>
      </c>
      <c r="MBA25"/>
      <c r="MBB25" s="1506" t="s">
        <v>2158</v>
      </c>
      <c r="MBC25" s="1506" t="s">
        <v>2159</v>
      </c>
      <c r="MBD25" s="1506" t="s">
        <v>2160</v>
      </c>
      <c r="MBE25" s="1506" t="s">
        <v>2157</v>
      </c>
      <c r="MBF25" s="1506" t="s">
        <v>1497</v>
      </c>
      <c r="MBG25" s="1509">
        <v>41901</v>
      </c>
      <c r="MBH25" s="1507">
        <v>15000</v>
      </c>
      <c r="MBI25"/>
      <c r="MBJ25" s="1506" t="s">
        <v>2158</v>
      </c>
      <c r="MBK25" s="1506" t="s">
        <v>2159</v>
      </c>
      <c r="MBL25" s="1506" t="s">
        <v>2160</v>
      </c>
      <c r="MBM25" s="1506" t="s">
        <v>2157</v>
      </c>
      <c r="MBN25" s="1506" t="s">
        <v>1497</v>
      </c>
      <c r="MBO25" s="1509">
        <v>41901</v>
      </c>
      <c r="MBP25" s="1507">
        <v>15000</v>
      </c>
      <c r="MBQ25"/>
      <c r="MBR25" s="1506" t="s">
        <v>2158</v>
      </c>
      <c r="MBS25" s="1506" t="s">
        <v>2159</v>
      </c>
      <c r="MBT25" s="1506" t="s">
        <v>2160</v>
      </c>
      <c r="MBU25" s="1506" t="s">
        <v>2157</v>
      </c>
      <c r="MBV25" s="1506" t="s">
        <v>1497</v>
      </c>
      <c r="MBW25" s="1509">
        <v>41901</v>
      </c>
      <c r="MBX25" s="1507">
        <v>15000</v>
      </c>
      <c r="MBY25"/>
      <c r="MBZ25" s="1506" t="s">
        <v>2158</v>
      </c>
      <c r="MCA25" s="1506" t="s">
        <v>2159</v>
      </c>
      <c r="MCB25" s="1506" t="s">
        <v>2160</v>
      </c>
      <c r="MCC25" s="1506" t="s">
        <v>2157</v>
      </c>
      <c r="MCD25" s="1506" t="s">
        <v>1497</v>
      </c>
      <c r="MCE25" s="1509">
        <v>41901</v>
      </c>
      <c r="MCF25" s="1507">
        <v>15000</v>
      </c>
      <c r="MCG25"/>
      <c r="MCH25" s="1506" t="s">
        <v>2158</v>
      </c>
      <c r="MCI25" s="1506" t="s">
        <v>2159</v>
      </c>
      <c r="MCJ25" s="1506" t="s">
        <v>2160</v>
      </c>
      <c r="MCK25" s="1506" t="s">
        <v>2157</v>
      </c>
      <c r="MCL25" s="1506" t="s">
        <v>1497</v>
      </c>
      <c r="MCM25" s="1509">
        <v>41901</v>
      </c>
      <c r="MCN25" s="1507">
        <v>15000</v>
      </c>
      <c r="MCO25"/>
      <c r="MCP25" s="1506" t="s">
        <v>2158</v>
      </c>
      <c r="MCQ25" s="1506" t="s">
        <v>2159</v>
      </c>
      <c r="MCR25" s="1506" t="s">
        <v>2160</v>
      </c>
      <c r="MCS25" s="1506" t="s">
        <v>2157</v>
      </c>
      <c r="MCT25" s="1506" t="s">
        <v>1497</v>
      </c>
      <c r="MCU25" s="1509">
        <v>41901</v>
      </c>
      <c r="MCV25" s="1507">
        <v>15000</v>
      </c>
      <c r="MCW25"/>
      <c r="MCX25" s="1506" t="s">
        <v>2158</v>
      </c>
      <c r="MCY25" s="1506" t="s">
        <v>2159</v>
      </c>
      <c r="MCZ25" s="1506" t="s">
        <v>2160</v>
      </c>
      <c r="MDA25" s="1506" t="s">
        <v>2157</v>
      </c>
      <c r="MDB25" s="1506" t="s">
        <v>1497</v>
      </c>
      <c r="MDC25" s="1509">
        <v>41901</v>
      </c>
      <c r="MDD25" s="1507">
        <v>15000</v>
      </c>
      <c r="MDE25"/>
      <c r="MDF25" s="1506" t="s">
        <v>2158</v>
      </c>
      <c r="MDG25" s="1506" t="s">
        <v>2159</v>
      </c>
      <c r="MDH25" s="1506" t="s">
        <v>2160</v>
      </c>
      <c r="MDI25" s="1506" t="s">
        <v>2157</v>
      </c>
      <c r="MDJ25" s="1506" t="s">
        <v>1497</v>
      </c>
      <c r="MDK25" s="1509">
        <v>41901</v>
      </c>
      <c r="MDL25" s="1507">
        <v>15000</v>
      </c>
      <c r="MDM25"/>
      <c r="MDN25" s="1506" t="s">
        <v>2158</v>
      </c>
      <c r="MDO25" s="1506" t="s">
        <v>2159</v>
      </c>
      <c r="MDP25" s="1506" t="s">
        <v>2160</v>
      </c>
      <c r="MDQ25" s="1506" t="s">
        <v>2157</v>
      </c>
      <c r="MDR25" s="1506" t="s">
        <v>1497</v>
      </c>
      <c r="MDS25" s="1509">
        <v>41901</v>
      </c>
      <c r="MDT25" s="1507">
        <v>15000</v>
      </c>
      <c r="MDU25"/>
      <c r="MDV25" s="1506" t="s">
        <v>2158</v>
      </c>
      <c r="MDW25" s="1506" t="s">
        <v>2159</v>
      </c>
      <c r="MDX25" s="1506" t="s">
        <v>2160</v>
      </c>
      <c r="MDY25" s="1506" t="s">
        <v>2157</v>
      </c>
      <c r="MDZ25" s="1506" t="s">
        <v>1497</v>
      </c>
      <c r="MEA25" s="1509">
        <v>41901</v>
      </c>
      <c r="MEB25" s="1507">
        <v>15000</v>
      </c>
      <c r="MEC25"/>
      <c r="MED25" s="1506" t="s">
        <v>2158</v>
      </c>
      <c r="MEE25" s="1506" t="s">
        <v>2159</v>
      </c>
      <c r="MEF25" s="1506" t="s">
        <v>2160</v>
      </c>
      <c r="MEG25" s="1506" t="s">
        <v>2157</v>
      </c>
      <c r="MEH25" s="1506" t="s">
        <v>1497</v>
      </c>
      <c r="MEI25" s="1509">
        <v>41901</v>
      </c>
      <c r="MEJ25" s="1507">
        <v>15000</v>
      </c>
      <c r="MEK25"/>
      <c r="MEL25" s="1506" t="s">
        <v>2158</v>
      </c>
      <c r="MEM25" s="1506" t="s">
        <v>2159</v>
      </c>
      <c r="MEN25" s="1506" t="s">
        <v>2160</v>
      </c>
      <c r="MEO25" s="1506" t="s">
        <v>2157</v>
      </c>
      <c r="MEP25" s="1506" t="s">
        <v>1497</v>
      </c>
      <c r="MEQ25" s="1509">
        <v>41901</v>
      </c>
      <c r="MER25" s="1507">
        <v>15000</v>
      </c>
      <c r="MES25"/>
      <c r="MET25" s="1506" t="s">
        <v>2158</v>
      </c>
      <c r="MEU25" s="1506" t="s">
        <v>2159</v>
      </c>
      <c r="MEV25" s="1506" t="s">
        <v>2160</v>
      </c>
      <c r="MEW25" s="1506" t="s">
        <v>2157</v>
      </c>
      <c r="MEX25" s="1506" t="s">
        <v>1497</v>
      </c>
      <c r="MEY25" s="1509">
        <v>41901</v>
      </c>
      <c r="MEZ25" s="1507">
        <v>15000</v>
      </c>
      <c r="MFA25"/>
      <c r="MFB25" s="1506" t="s">
        <v>2158</v>
      </c>
      <c r="MFC25" s="1506" t="s">
        <v>2159</v>
      </c>
      <c r="MFD25" s="1506" t="s">
        <v>2160</v>
      </c>
      <c r="MFE25" s="1506" t="s">
        <v>2157</v>
      </c>
      <c r="MFF25" s="1506" t="s">
        <v>1497</v>
      </c>
      <c r="MFG25" s="1509">
        <v>41901</v>
      </c>
      <c r="MFH25" s="1507">
        <v>15000</v>
      </c>
      <c r="MFI25"/>
      <c r="MFJ25" s="1506" t="s">
        <v>2158</v>
      </c>
      <c r="MFK25" s="1506" t="s">
        <v>2159</v>
      </c>
      <c r="MFL25" s="1506" t="s">
        <v>2160</v>
      </c>
      <c r="MFM25" s="1506" t="s">
        <v>2157</v>
      </c>
      <c r="MFN25" s="1506" t="s">
        <v>1497</v>
      </c>
      <c r="MFO25" s="1509">
        <v>41901</v>
      </c>
      <c r="MFP25" s="1507">
        <v>15000</v>
      </c>
      <c r="MFQ25"/>
      <c r="MFR25" s="1506" t="s">
        <v>2158</v>
      </c>
      <c r="MFS25" s="1506" t="s">
        <v>2159</v>
      </c>
      <c r="MFT25" s="1506" t="s">
        <v>2160</v>
      </c>
      <c r="MFU25" s="1506" t="s">
        <v>2157</v>
      </c>
      <c r="MFV25" s="1506" t="s">
        <v>1497</v>
      </c>
      <c r="MFW25" s="1509">
        <v>41901</v>
      </c>
      <c r="MFX25" s="1507">
        <v>15000</v>
      </c>
      <c r="MFY25"/>
      <c r="MFZ25" s="1506" t="s">
        <v>2158</v>
      </c>
      <c r="MGA25" s="1506" t="s">
        <v>2159</v>
      </c>
      <c r="MGB25" s="1506" t="s">
        <v>2160</v>
      </c>
      <c r="MGC25" s="1506" t="s">
        <v>2157</v>
      </c>
      <c r="MGD25" s="1506" t="s">
        <v>1497</v>
      </c>
      <c r="MGE25" s="1509">
        <v>41901</v>
      </c>
      <c r="MGF25" s="1507">
        <v>15000</v>
      </c>
      <c r="MGG25"/>
      <c r="MGH25" s="1506" t="s">
        <v>2158</v>
      </c>
      <c r="MGI25" s="1506" t="s">
        <v>2159</v>
      </c>
      <c r="MGJ25" s="1506" t="s">
        <v>2160</v>
      </c>
      <c r="MGK25" s="1506" t="s">
        <v>2157</v>
      </c>
      <c r="MGL25" s="1506" t="s">
        <v>1497</v>
      </c>
      <c r="MGM25" s="1509">
        <v>41901</v>
      </c>
      <c r="MGN25" s="1507">
        <v>15000</v>
      </c>
      <c r="MGO25"/>
      <c r="MGP25" s="1506" t="s">
        <v>2158</v>
      </c>
      <c r="MGQ25" s="1506" t="s">
        <v>2159</v>
      </c>
      <c r="MGR25" s="1506" t="s">
        <v>2160</v>
      </c>
      <c r="MGS25" s="1506" t="s">
        <v>2157</v>
      </c>
      <c r="MGT25" s="1506" t="s">
        <v>1497</v>
      </c>
      <c r="MGU25" s="1509">
        <v>41901</v>
      </c>
      <c r="MGV25" s="1507">
        <v>15000</v>
      </c>
      <c r="MGW25"/>
      <c r="MGX25" s="1506" t="s">
        <v>2158</v>
      </c>
      <c r="MGY25" s="1506" t="s">
        <v>2159</v>
      </c>
      <c r="MGZ25" s="1506" t="s">
        <v>2160</v>
      </c>
      <c r="MHA25" s="1506" t="s">
        <v>2157</v>
      </c>
      <c r="MHB25" s="1506" t="s">
        <v>1497</v>
      </c>
      <c r="MHC25" s="1509">
        <v>41901</v>
      </c>
      <c r="MHD25" s="1507">
        <v>15000</v>
      </c>
      <c r="MHE25"/>
      <c r="MHF25" s="1506" t="s">
        <v>2158</v>
      </c>
      <c r="MHG25" s="1506" t="s">
        <v>2159</v>
      </c>
      <c r="MHH25" s="1506" t="s">
        <v>2160</v>
      </c>
      <c r="MHI25" s="1506" t="s">
        <v>2157</v>
      </c>
      <c r="MHJ25" s="1506" t="s">
        <v>1497</v>
      </c>
      <c r="MHK25" s="1509">
        <v>41901</v>
      </c>
      <c r="MHL25" s="1507">
        <v>15000</v>
      </c>
      <c r="MHM25"/>
      <c r="MHN25" s="1506" t="s">
        <v>2158</v>
      </c>
      <c r="MHO25" s="1506" t="s">
        <v>2159</v>
      </c>
      <c r="MHP25" s="1506" t="s">
        <v>2160</v>
      </c>
      <c r="MHQ25" s="1506" t="s">
        <v>2157</v>
      </c>
      <c r="MHR25" s="1506" t="s">
        <v>1497</v>
      </c>
      <c r="MHS25" s="1509">
        <v>41901</v>
      </c>
      <c r="MHT25" s="1507">
        <v>15000</v>
      </c>
      <c r="MHU25"/>
      <c r="MHV25" s="1506" t="s">
        <v>2158</v>
      </c>
      <c r="MHW25" s="1506" t="s">
        <v>2159</v>
      </c>
      <c r="MHX25" s="1506" t="s">
        <v>2160</v>
      </c>
      <c r="MHY25" s="1506" t="s">
        <v>2157</v>
      </c>
      <c r="MHZ25" s="1506" t="s">
        <v>1497</v>
      </c>
      <c r="MIA25" s="1509">
        <v>41901</v>
      </c>
      <c r="MIB25" s="1507">
        <v>15000</v>
      </c>
      <c r="MIC25"/>
      <c r="MID25" s="1506" t="s">
        <v>2158</v>
      </c>
      <c r="MIE25" s="1506" t="s">
        <v>2159</v>
      </c>
      <c r="MIF25" s="1506" t="s">
        <v>2160</v>
      </c>
      <c r="MIG25" s="1506" t="s">
        <v>2157</v>
      </c>
      <c r="MIH25" s="1506" t="s">
        <v>1497</v>
      </c>
      <c r="MII25" s="1509">
        <v>41901</v>
      </c>
      <c r="MIJ25" s="1507">
        <v>15000</v>
      </c>
      <c r="MIK25"/>
      <c r="MIL25" s="1506" t="s">
        <v>2158</v>
      </c>
      <c r="MIM25" s="1506" t="s">
        <v>2159</v>
      </c>
      <c r="MIN25" s="1506" t="s">
        <v>2160</v>
      </c>
      <c r="MIO25" s="1506" t="s">
        <v>2157</v>
      </c>
      <c r="MIP25" s="1506" t="s">
        <v>1497</v>
      </c>
      <c r="MIQ25" s="1509">
        <v>41901</v>
      </c>
      <c r="MIR25" s="1507">
        <v>15000</v>
      </c>
      <c r="MIS25"/>
      <c r="MIT25" s="1506" t="s">
        <v>2158</v>
      </c>
      <c r="MIU25" s="1506" t="s">
        <v>2159</v>
      </c>
      <c r="MIV25" s="1506" t="s">
        <v>2160</v>
      </c>
      <c r="MIW25" s="1506" t="s">
        <v>2157</v>
      </c>
      <c r="MIX25" s="1506" t="s">
        <v>1497</v>
      </c>
      <c r="MIY25" s="1509">
        <v>41901</v>
      </c>
      <c r="MIZ25" s="1507">
        <v>15000</v>
      </c>
      <c r="MJA25"/>
      <c r="MJB25" s="1506" t="s">
        <v>2158</v>
      </c>
      <c r="MJC25" s="1506" t="s">
        <v>2159</v>
      </c>
      <c r="MJD25" s="1506" t="s">
        <v>2160</v>
      </c>
      <c r="MJE25" s="1506" t="s">
        <v>2157</v>
      </c>
      <c r="MJF25" s="1506" t="s">
        <v>1497</v>
      </c>
      <c r="MJG25" s="1509">
        <v>41901</v>
      </c>
      <c r="MJH25" s="1507">
        <v>15000</v>
      </c>
      <c r="MJI25"/>
      <c r="MJJ25" s="1506" t="s">
        <v>2158</v>
      </c>
      <c r="MJK25" s="1506" t="s">
        <v>2159</v>
      </c>
      <c r="MJL25" s="1506" t="s">
        <v>2160</v>
      </c>
      <c r="MJM25" s="1506" t="s">
        <v>2157</v>
      </c>
      <c r="MJN25" s="1506" t="s">
        <v>1497</v>
      </c>
      <c r="MJO25" s="1509">
        <v>41901</v>
      </c>
      <c r="MJP25" s="1507">
        <v>15000</v>
      </c>
      <c r="MJQ25"/>
      <c r="MJR25" s="1506" t="s">
        <v>2158</v>
      </c>
      <c r="MJS25" s="1506" t="s">
        <v>2159</v>
      </c>
      <c r="MJT25" s="1506" t="s">
        <v>2160</v>
      </c>
      <c r="MJU25" s="1506" t="s">
        <v>2157</v>
      </c>
      <c r="MJV25" s="1506" t="s">
        <v>1497</v>
      </c>
      <c r="MJW25" s="1509">
        <v>41901</v>
      </c>
      <c r="MJX25" s="1507">
        <v>15000</v>
      </c>
      <c r="MJY25"/>
      <c r="MJZ25" s="1506" t="s">
        <v>2158</v>
      </c>
      <c r="MKA25" s="1506" t="s">
        <v>2159</v>
      </c>
      <c r="MKB25" s="1506" t="s">
        <v>2160</v>
      </c>
      <c r="MKC25" s="1506" t="s">
        <v>2157</v>
      </c>
      <c r="MKD25" s="1506" t="s">
        <v>1497</v>
      </c>
      <c r="MKE25" s="1509">
        <v>41901</v>
      </c>
      <c r="MKF25" s="1507">
        <v>15000</v>
      </c>
      <c r="MKG25"/>
      <c r="MKH25" s="1506" t="s">
        <v>2158</v>
      </c>
      <c r="MKI25" s="1506" t="s">
        <v>2159</v>
      </c>
      <c r="MKJ25" s="1506" t="s">
        <v>2160</v>
      </c>
      <c r="MKK25" s="1506" t="s">
        <v>2157</v>
      </c>
      <c r="MKL25" s="1506" t="s">
        <v>1497</v>
      </c>
      <c r="MKM25" s="1509">
        <v>41901</v>
      </c>
      <c r="MKN25" s="1507">
        <v>15000</v>
      </c>
      <c r="MKO25"/>
      <c r="MKP25" s="1506" t="s">
        <v>2158</v>
      </c>
      <c r="MKQ25" s="1506" t="s">
        <v>2159</v>
      </c>
      <c r="MKR25" s="1506" t="s">
        <v>2160</v>
      </c>
      <c r="MKS25" s="1506" t="s">
        <v>2157</v>
      </c>
      <c r="MKT25" s="1506" t="s">
        <v>1497</v>
      </c>
      <c r="MKU25" s="1509">
        <v>41901</v>
      </c>
      <c r="MKV25" s="1507">
        <v>15000</v>
      </c>
      <c r="MKW25"/>
      <c r="MKX25" s="1506" t="s">
        <v>2158</v>
      </c>
      <c r="MKY25" s="1506" t="s">
        <v>2159</v>
      </c>
      <c r="MKZ25" s="1506" t="s">
        <v>2160</v>
      </c>
      <c r="MLA25" s="1506" t="s">
        <v>2157</v>
      </c>
      <c r="MLB25" s="1506" t="s">
        <v>1497</v>
      </c>
      <c r="MLC25" s="1509">
        <v>41901</v>
      </c>
      <c r="MLD25" s="1507">
        <v>15000</v>
      </c>
      <c r="MLE25"/>
      <c r="MLF25" s="1506" t="s">
        <v>2158</v>
      </c>
      <c r="MLG25" s="1506" t="s">
        <v>2159</v>
      </c>
      <c r="MLH25" s="1506" t="s">
        <v>2160</v>
      </c>
      <c r="MLI25" s="1506" t="s">
        <v>2157</v>
      </c>
      <c r="MLJ25" s="1506" t="s">
        <v>1497</v>
      </c>
      <c r="MLK25" s="1509">
        <v>41901</v>
      </c>
      <c r="MLL25" s="1507">
        <v>15000</v>
      </c>
      <c r="MLM25"/>
      <c r="MLN25" s="1506" t="s">
        <v>2158</v>
      </c>
      <c r="MLO25" s="1506" t="s">
        <v>2159</v>
      </c>
      <c r="MLP25" s="1506" t="s">
        <v>2160</v>
      </c>
      <c r="MLQ25" s="1506" t="s">
        <v>2157</v>
      </c>
      <c r="MLR25" s="1506" t="s">
        <v>1497</v>
      </c>
      <c r="MLS25" s="1509">
        <v>41901</v>
      </c>
      <c r="MLT25" s="1507">
        <v>15000</v>
      </c>
      <c r="MLU25"/>
      <c r="MLV25" s="1506" t="s">
        <v>2158</v>
      </c>
      <c r="MLW25" s="1506" t="s">
        <v>2159</v>
      </c>
      <c r="MLX25" s="1506" t="s">
        <v>2160</v>
      </c>
      <c r="MLY25" s="1506" t="s">
        <v>2157</v>
      </c>
      <c r="MLZ25" s="1506" t="s">
        <v>1497</v>
      </c>
      <c r="MMA25" s="1509">
        <v>41901</v>
      </c>
      <c r="MMB25" s="1507">
        <v>15000</v>
      </c>
      <c r="MMC25"/>
      <c r="MMD25" s="1506" t="s">
        <v>2158</v>
      </c>
      <c r="MME25" s="1506" t="s">
        <v>2159</v>
      </c>
      <c r="MMF25" s="1506" t="s">
        <v>2160</v>
      </c>
      <c r="MMG25" s="1506" t="s">
        <v>2157</v>
      </c>
      <c r="MMH25" s="1506" t="s">
        <v>1497</v>
      </c>
      <c r="MMI25" s="1509">
        <v>41901</v>
      </c>
      <c r="MMJ25" s="1507">
        <v>15000</v>
      </c>
      <c r="MMK25"/>
      <c r="MML25" s="1506" t="s">
        <v>2158</v>
      </c>
      <c r="MMM25" s="1506" t="s">
        <v>2159</v>
      </c>
      <c r="MMN25" s="1506" t="s">
        <v>2160</v>
      </c>
      <c r="MMO25" s="1506" t="s">
        <v>2157</v>
      </c>
      <c r="MMP25" s="1506" t="s">
        <v>1497</v>
      </c>
      <c r="MMQ25" s="1509">
        <v>41901</v>
      </c>
      <c r="MMR25" s="1507">
        <v>15000</v>
      </c>
      <c r="MMS25"/>
      <c r="MMT25" s="1506" t="s">
        <v>2158</v>
      </c>
      <c r="MMU25" s="1506" t="s">
        <v>2159</v>
      </c>
      <c r="MMV25" s="1506" t="s">
        <v>2160</v>
      </c>
      <c r="MMW25" s="1506" t="s">
        <v>2157</v>
      </c>
      <c r="MMX25" s="1506" t="s">
        <v>1497</v>
      </c>
      <c r="MMY25" s="1509">
        <v>41901</v>
      </c>
      <c r="MMZ25" s="1507">
        <v>15000</v>
      </c>
      <c r="MNA25"/>
      <c r="MNB25" s="1506" t="s">
        <v>2158</v>
      </c>
      <c r="MNC25" s="1506" t="s">
        <v>2159</v>
      </c>
      <c r="MND25" s="1506" t="s">
        <v>2160</v>
      </c>
      <c r="MNE25" s="1506" t="s">
        <v>2157</v>
      </c>
      <c r="MNF25" s="1506" t="s">
        <v>1497</v>
      </c>
      <c r="MNG25" s="1509">
        <v>41901</v>
      </c>
      <c r="MNH25" s="1507">
        <v>15000</v>
      </c>
      <c r="MNI25"/>
      <c r="MNJ25" s="1506" t="s">
        <v>2158</v>
      </c>
      <c r="MNK25" s="1506" t="s">
        <v>2159</v>
      </c>
      <c r="MNL25" s="1506" t="s">
        <v>2160</v>
      </c>
      <c r="MNM25" s="1506" t="s">
        <v>2157</v>
      </c>
      <c r="MNN25" s="1506" t="s">
        <v>1497</v>
      </c>
      <c r="MNO25" s="1509">
        <v>41901</v>
      </c>
      <c r="MNP25" s="1507">
        <v>15000</v>
      </c>
      <c r="MNQ25"/>
      <c r="MNR25" s="1506" t="s">
        <v>2158</v>
      </c>
      <c r="MNS25" s="1506" t="s">
        <v>2159</v>
      </c>
      <c r="MNT25" s="1506" t="s">
        <v>2160</v>
      </c>
      <c r="MNU25" s="1506" t="s">
        <v>2157</v>
      </c>
      <c r="MNV25" s="1506" t="s">
        <v>1497</v>
      </c>
      <c r="MNW25" s="1509">
        <v>41901</v>
      </c>
      <c r="MNX25" s="1507">
        <v>15000</v>
      </c>
      <c r="MNY25"/>
      <c r="MNZ25" s="1506" t="s">
        <v>2158</v>
      </c>
      <c r="MOA25" s="1506" t="s">
        <v>2159</v>
      </c>
      <c r="MOB25" s="1506" t="s">
        <v>2160</v>
      </c>
      <c r="MOC25" s="1506" t="s">
        <v>2157</v>
      </c>
      <c r="MOD25" s="1506" t="s">
        <v>1497</v>
      </c>
      <c r="MOE25" s="1509">
        <v>41901</v>
      </c>
      <c r="MOF25" s="1507">
        <v>15000</v>
      </c>
      <c r="MOG25"/>
      <c r="MOH25" s="1506" t="s">
        <v>2158</v>
      </c>
      <c r="MOI25" s="1506" t="s">
        <v>2159</v>
      </c>
      <c r="MOJ25" s="1506" t="s">
        <v>2160</v>
      </c>
      <c r="MOK25" s="1506" t="s">
        <v>2157</v>
      </c>
      <c r="MOL25" s="1506" t="s">
        <v>1497</v>
      </c>
      <c r="MOM25" s="1509">
        <v>41901</v>
      </c>
      <c r="MON25" s="1507">
        <v>15000</v>
      </c>
      <c r="MOO25"/>
      <c r="MOP25" s="1506" t="s">
        <v>2158</v>
      </c>
      <c r="MOQ25" s="1506" t="s">
        <v>2159</v>
      </c>
      <c r="MOR25" s="1506" t="s">
        <v>2160</v>
      </c>
      <c r="MOS25" s="1506" t="s">
        <v>2157</v>
      </c>
      <c r="MOT25" s="1506" t="s">
        <v>1497</v>
      </c>
      <c r="MOU25" s="1509">
        <v>41901</v>
      </c>
      <c r="MOV25" s="1507">
        <v>15000</v>
      </c>
      <c r="MOW25"/>
      <c r="MOX25" s="1506" t="s">
        <v>2158</v>
      </c>
      <c r="MOY25" s="1506" t="s">
        <v>2159</v>
      </c>
      <c r="MOZ25" s="1506" t="s">
        <v>2160</v>
      </c>
      <c r="MPA25" s="1506" t="s">
        <v>2157</v>
      </c>
      <c r="MPB25" s="1506" t="s">
        <v>1497</v>
      </c>
      <c r="MPC25" s="1509">
        <v>41901</v>
      </c>
      <c r="MPD25" s="1507">
        <v>15000</v>
      </c>
      <c r="MPE25"/>
      <c r="MPF25" s="1506" t="s">
        <v>2158</v>
      </c>
      <c r="MPG25" s="1506" t="s">
        <v>2159</v>
      </c>
      <c r="MPH25" s="1506" t="s">
        <v>2160</v>
      </c>
      <c r="MPI25" s="1506" t="s">
        <v>2157</v>
      </c>
      <c r="MPJ25" s="1506" t="s">
        <v>1497</v>
      </c>
      <c r="MPK25" s="1509">
        <v>41901</v>
      </c>
      <c r="MPL25" s="1507">
        <v>15000</v>
      </c>
      <c r="MPM25"/>
      <c r="MPN25" s="1506" t="s">
        <v>2158</v>
      </c>
      <c r="MPO25" s="1506" t="s">
        <v>2159</v>
      </c>
      <c r="MPP25" s="1506" t="s">
        <v>2160</v>
      </c>
      <c r="MPQ25" s="1506" t="s">
        <v>2157</v>
      </c>
      <c r="MPR25" s="1506" t="s">
        <v>1497</v>
      </c>
      <c r="MPS25" s="1509">
        <v>41901</v>
      </c>
      <c r="MPT25" s="1507">
        <v>15000</v>
      </c>
      <c r="MPU25"/>
      <c r="MPV25" s="1506" t="s">
        <v>2158</v>
      </c>
      <c r="MPW25" s="1506" t="s">
        <v>2159</v>
      </c>
      <c r="MPX25" s="1506" t="s">
        <v>2160</v>
      </c>
      <c r="MPY25" s="1506" t="s">
        <v>2157</v>
      </c>
      <c r="MPZ25" s="1506" t="s">
        <v>1497</v>
      </c>
      <c r="MQA25" s="1509">
        <v>41901</v>
      </c>
      <c r="MQB25" s="1507">
        <v>15000</v>
      </c>
      <c r="MQC25"/>
      <c r="MQD25" s="1506" t="s">
        <v>2158</v>
      </c>
      <c r="MQE25" s="1506" t="s">
        <v>2159</v>
      </c>
      <c r="MQF25" s="1506" t="s">
        <v>2160</v>
      </c>
      <c r="MQG25" s="1506" t="s">
        <v>2157</v>
      </c>
      <c r="MQH25" s="1506" t="s">
        <v>1497</v>
      </c>
      <c r="MQI25" s="1509">
        <v>41901</v>
      </c>
      <c r="MQJ25" s="1507">
        <v>15000</v>
      </c>
      <c r="MQK25"/>
      <c r="MQL25" s="1506" t="s">
        <v>2158</v>
      </c>
      <c r="MQM25" s="1506" t="s">
        <v>2159</v>
      </c>
      <c r="MQN25" s="1506" t="s">
        <v>2160</v>
      </c>
      <c r="MQO25" s="1506" t="s">
        <v>2157</v>
      </c>
      <c r="MQP25" s="1506" t="s">
        <v>1497</v>
      </c>
      <c r="MQQ25" s="1509">
        <v>41901</v>
      </c>
      <c r="MQR25" s="1507">
        <v>15000</v>
      </c>
      <c r="MQS25"/>
      <c r="MQT25" s="1506" t="s">
        <v>2158</v>
      </c>
      <c r="MQU25" s="1506" t="s">
        <v>2159</v>
      </c>
      <c r="MQV25" s="1506" t="s">
        <v>2160</v>
      </c>
      <c r="MQW25" s="1506" t="s">
        <v>2157</v>
      </c>
      <c r="MQX25" s="1506" t="s">
        <v>1497</v>
      </c>
      <c r="MQY25" s="1509">
        <v>41901</v>
      </c>
      <c r="MQZ25" s="1507">
        <v>15000</v>
      </c>
      <c r="MRA25"/>
      <c r="MRB25" s="1506" t="s">
        <v>2158</v>
      </c>
      <c r="MRC25" s="1506" t="s">
        <v>2159</v>
      </c>
      <c r="MRD25" s="1506" t="s">
        <v>2160</v>
      </c>
      <c r="MRE25" s="1506" t="s">
        <v>2157</v>
      </c>
      <c r="MRF25" s="1506" t="s">
        <v>1497</v>
      </c>
      <c r="MRG25" s="1509">
        <v>41901</v>
      </c>
      <c r="MRH25" s="1507">
        <v>15000</v>
      </c>
      <c r="MRI25"/>
      <c r="MRJ25" s="1506" t="s">
        <v>2158</v>
      </c>
      <c r="MRK25" s="1506" t="s">
        <v>2159</v>
      </c>
      <c r="MRL25" s="1506" t="s">
        <v>2160</v>
      </c>
      <c r="MRM25" s="1506" t="s">
        <v>2157</v>
      </c>
      <c r="MRN25" s="1506" t="s">
        <v>1497</v>
      </c>
      <c r="MRO25" s="1509">
        <v>41901</v>
      </c>
      <c r="MRP25" s="1507">
        <v>15000</v>
      </c>
      <c r="MRQ25"/>
      <c r="MRR25" s="1506" t="s">
        <v>2158</v>
      </c>
      <c r="MRS25" s="1506" t="s">
        <v>2159</v>
      </c>
      <c r="MRT25" s="1506" t="s">
        <v>2160</v>
      </c>
      <c r="MRU25" s="1506" t="s">
        <v>2157</v>
      </c>
      <c r="MRV25" s="1506" t="s">
        <v>1497</v>
      </c>
      <c r="MRW25" s="1509">
        <v>41901</v>
      </c>
      <c r="MRX25" s="1507">
        <v>15000</v>
      </c>
      <c r="MRY25"/>
      <c r="MRZ25" s="1506" t="s">
        <v>2158</v>
      </c>
      <c r="MSA25" s="1506" t="s">
        <v>2159</v>
      </c>
      <c r="MSB25" s="1506" t="s">
        <v>2160</v>
      </c>
      <c r="MSC25" s="1506" t="s">
        <v>2157</v>
      </c>
      <c r="MSD25" s="1506" t="s">
        <v>1497</v>
      </c>
      <c r="MSE25" s="1509">
        <v>41901</v>
      </c>
      <c r="MSF25" s="1507">
        <v>15000</v>
      </c>
      <c r="MSG25"/>
      <c r="MSH25" s="1506" t="s">
        <v>2158</v>
      </c>
      <c r="MSI25" s="1506" t="s">
        <v>2159</v>
      </c>
      <c r="MSJ25" s="1506" t="s">
        <v>2160</v>
      </c>
      <c r="MSK25" s="1506" t="s">
        <v>2157</v>
      </c>
      <c r="MSL25" s="1506" t="s">
        <v>1497</v>
      </c>
      <c r="MSM25" s="1509">
        <v>41901</v>
      </c>
      <c r="MSN25" s="1507">
        <v>15000</v>
      </c>
      <c r="MSO25"/>
      <c r="MSP25" s="1506" t="s">
        <v>2158</v>
      </c>
      <c r="MSQ25" s="1506" t="s">
        <v>2159</v>
      </c>
      <c r="MSR25" s="1506" t="s">
        <v>2160</v>
      </c>
      <c r="MSS25" s="1506" t="s">
        <v>2157</v>
      </c>
      <c r="MST25" s="1506" t="s">
        <v>1497</v>
      </c>
      <c r="MSU25" s="1509">
        <v>41901</v>
      </c>
      <c r="MSV25" s="1507">
        <v>15000</v>
      </c>
      <c r="MSW25"/>
      <c r="MSX25" s="1506" t="s">
        <v>2158</v>
      </c>
      <c r="MSY25" s="1506" t="s">
        <v>2159</v>
      </c>
      <c r="MSZ25" s="1506" t="s">
        <v>2160</v>
      </c>
      <c r="MTA25" s="1506" t="s">
        <v>2157</v>
      </c>
      <c r="MTB25" s="1506" t="s">
        <v>1497</v>
      </c>
      <c r="MTC25" s="1509">
        <v>41901</v>
      </c>
      <c r="MTD25" s="1507">
        <v>15000</v>
      </c>
      <c r="MTE25"/>
      <c r="MTF25" s="1506" t="s">
        <v>2158</v>
      </c>
      <c r="MTG25" s="1506" t="s">
        <v>2159</v>
      </c>
      <c r="MTH25" s="1506" t="s">
        <v>2160</v>
      </c>
      <c r="MTI25" s="1506" t="s">
        <v>2157</v>
      </c>
      <c r="MTJ25" s="1506" t="s">
        <v>1497</v>
      </c>
      <c r="MTK25" s="1509">
        <v>41901</v>
      </c>
      <c r="MTL25" s="1507">
        <v>15000</v>
      </c>
      <c r="MTM25"/>
      <c r="MTN25" s="1506" t="s">
        <v>2158</v>
      </c>
      <c r="MTO25" s="1506" t="s">
        <v>2159</v>
      </c>
      <c r="MTP25" s="1506" t="s">
        <v>2160</v>
      </c>
      <c r="MTQ25" s="1506" t="s">
        <v>2157</v>
      </c>
      <c r="MTR25" s="1506" t="s">
        <v>1497</v>
      </c>
      <c r="MTS25" s="1509">
        <v>41901</v>
      </c>
      <c r="MTT25" s="1507">
        <v>15000</v>
      </c>
      <c r="MTU25"/>
      <c r="MTV25" s="1506" t="s">
        <v>2158</v>
      </c>
      <c r="MTW25" s="1506" t="s">
        <v>2159</v>
      </c>
      <c r="MTX25" s="1506" t="s">
        <v>2160</v>
      </c>
      <c r="MTY25" s="1506" t="s">
        <v>2157</v>
      </c>
      <c r="MTZ25" s="1506" t="s">
        <v>1497</v>
      </c>
      <c r="MUA25" s="1509">
        <v>41901</v>
      </c>
      <c r="MUB25" s="1507">
        <v>15000</v>
      </c>
      <c r="MUC25"/>
      <c r="MUD25" s="1506" t="s">
        <v>2158</v>
      </c>
      <c r="MUE25" s="1506" t="s">
        <v>2159</v>
      </c>
      <c r="MUF25" s="1506" t="s">
        <v>2160</v>
      </c>
      <c r="MUG25" s="1506" t="s">
        <v>2157</v>
      </c>
      <c r="MUH25" s="1506" t="s">
        <v>1497</v>
      </c>
      <c r="MUI25" s="1509">
        <v>41901</v>
      </c>
      <c r="MUJ25" s="1507">
        <v>15000</v>
      </c>
      <c r="MUK25"/>
      <c r="MUL25" s="1506" t="s">
        <v>2158</v>
      </c>
      <c r="MUM25" s="1506" t="s">
        <v>2159</v>
      </c>
      <c r="MUN25" s="1506" t="s">
        <v>2160</v>
      </c>
      <c r="MUO25" s="1506" t="s">
        <v>2157</v>
      </c>
      <c r="MUP25" s="1506" t="s">
        <v>1497</v>
      </c>
      <c r="MUQ25" s="1509">
        <v>41901</v>
      </c>
      <c r="MUR25" s="1507">
        <v>15000</v>
      </c>
      <c r="MUS25"/>
      <c r="MUT25" s="1506" t="s">
        <v>2158</v>
      </c>
      <c r="MUU25" s="1506" t="s">
        <v>2159</v>
      </c>
      <c r="MUV25" s="1506" t="s">
        <v>2160</v>
      </c>
      <c r="MUW25" s="1506" t="s">
        <v>2157</v>
      </c>
      <c r="MUX25" s="1506" t="s">
        <v>1497</v>
      </c>
      <c r="MUY25" s="1509">
        <v>41901</v>
      </c>
      <c r="MUZ25" s="1507">
        <v>15000</v>
      </c>
      <c r="MVA25"/>
      <c r="MVB25" s="1506" t="s">
        <v>2158</v>
      </c>
      <c r="MVC25" s="1506" t="s">
        <v>2159</v>
      </c>
      <c r="MVD25" s="1506" t="s">
        <v>2160</v>
      </c>
      <c r="MVE25" s="1506" t="s">
        <v>2157</v>
      </c>
      <c r="MVF25" s="1506" t="s">
        <v>1497</v>
      </c>
      <c r="MVG25" s="1509">
        <v>41901</v>
      </c>
      <c r="MVH25" s="1507">
        <v>15000</v>
      </c>
      <c r="MVI25"/>
      <c r="MVJ25" s="1506" t="s">
        <v>2158</v>
      </c>
      <c r="MVK25" s="1506" t="s">
        <v>2159</v>
      </c>
      <c r="MVL25" s="1506" t="s">
        <v>2160</v>
      </c>
      <c r="MVM25" s="1506" t="s">
        <v>2157</v>
      </c>
      <c r="MVN25" s="1506" t="s">
        <v>1497</v>
      </c>
      <c r="MVO25" s="1509">
        <v>41901</v>
      </c>
      <c r="MVP25" s="1507">
        <v>15000</v>
      </c>
      <c r="MVQ25"/>
      <c r="MVR25" s="1506" t="s">
        <v>2158</v>
      </c>
      <c r="MVS25" s="1506" t="s">
        <v>2159</v>
      </c>
      <c r="MVT25" s="1506" t="s">
        <v>2160</v>
      </c>
      <c r="MVU25" s="1506" t="s">
        <v>2157</v>
      </c>
      <c r="MVV25" s="1506" t="s">
        <v>1497</v>
      </c>
      <c r="MVW25" s="1509">
        <v>41901</v>
      </c>
      <c r="MVX25" s="1507">
        <v>15000</v>
      </c>
      <c r="MVY25"/>
      <c r="MVZ25" s="1506" t="s">
        <v>2158</v>
      </c>
      <c r="MWA25" s="1506" t="s">
        <v>2159</v>
      </c>
      <c r="MWB25" s="1506" t="s">
        <v>2160</v>
      </c>
      <c r="MWC25" s="1506" t="s">
        <v>2157</v>
      </c>
      <c r="MWD25" s="1506" t="s">
        <v>1497</v>
      </c>
      <c r="MWE25" s="1509">
        <v>41901</v>
      </c>
      <c r="MWF25" s="1507">
        <v>15000</v>
      </c>
      <c r="MWG25"/>
      <c r="MWH25" s="1506" t="s">
        <v>2158</v>
      </c>
      <c r="MWI25" s="1506" t="s">
        <v>2159</v>
      </c>
      <c r="MWJ25" s="1506" t="s">
        <v>2160</v>
      </c>
      <c r="MWK25" s="1506" t="s">
        <v>2157</v>
      </c>
      <c r="MWL25" s="1506" t="s">
        <v>1497</v>
      </c>
      <c r="MWM25" s="1509">
        <v>41901</v>
      </c>
      <c r="MWN25" s="1507">
        <v>15000</v>
      </c>
      <c r="MWO25"/>
      <c r="MWP25" s="1506" t="s">
        <v>2158</v>
      </c>
      <c r="MWQ25" s="1506" t="s">
        <v>2159</v>
      </c>
      <c r="MWR25" s="1506" t="s">
        <v>2160</v>
      </c>
      <c r="MWS25" s="1506" t="s">
        <v>2157</v>
      </c>
      <c r="MWT25" s="1506" t="s">
        <v>1497</v>
      </c>
      <c r="MWU25" s="1509">
        <v>41901</v>
      </c>
      <c r="MWV25" s="1507">
        <v>15000</v>
      </c>
      <c r="MWW25"/>
      <c r="MWX25" s="1506" t="s">
        <v>2158</v>
      </c>
      <c r="MWY25" s="1506" t="s">
        <v>2159</v>
      </c>
      <c r="MWZ25" s="1506" t="s">
        <v>2160</v>
      </c>
      <c r="MXA25" s="1506" t="s">
        <v>2157</v>
      </c>
      <c r="MXB25" s="1506" t="s">
        <v>1497</v>
      </c>
      <c r="MXC25" s="1509">
        <v>41901</v>
      </c>
      <c r="MXD25" s="1507">
        <v>15000</v>
      </c>
      <c r="MXE25"/>
      <c r="MXF25" s="1506" t="s">
        <v>2158</v>
      </c>
      <c r="MXG25" s="1506" t="s">
        <v>2159</v>
      </c>
      <c r="MXH25" s="1506" t="s">
        <v>2160</v>
      </c>
      <c r="MXI25" s="1506" t="s">
        <v>2157</v>
      </c>
      <c r="MXJ25" s="1506" t="s">
        <v>1497</v>
      </c>
      <c r="MXK25" s="1509">
        <v>41901</v>
      </c>
      <c r="MXL25" s="1507">
        <v>15000</v>
      </c>
      <c r="MXM25"/>
      <c r="MXN25" s="1506" t="s">
        <v>2158</v>
      </c>
      <c r="MXO25" s="1506" t="s">
        <v>2159</v>
      </c>
      <c r="MXP25" s="1506" t="s">
        <v>2160</v>
      </c>
      <c r="MXQ25" s="1506" t="s">
        <v>2157</v>
      </c>
      <c r="MXR25" s="1506" t="s">
        <v>1497</v>
      </c>
      <c r="MXS25" s="1509">
        <v>41901</v>
      </c>
      <c r="MXT25" s="1507">
        <v>15000</v>
      </c>
      <c r="MXU25"/>
      <c r="MXV25" s="1506" t="s">
        <v>2158</v>
      </c>
      <c r="MXW25" s="1506" t="s">
        <v>2159</v>
      </c>
      <c r="MXX25" s="1506" t="s">
        <v>2160</v>
      </c>
      <c r="MXY25" s="1506" t="s">
        <v>2157</v>
      </c>
      <c r="MXZ25" s="1506" t="s">
        <v>1497</v>
      </c>
      <c r="MYA25" s="1509">
        <v>41901</v>
      </c>
      <c r="MYB25" s="1507">
        <v>15000</v>
      </c>
      <c r="MYC25"/>
      <c r="MYD25" s="1506" t="s">
        <v>2158</v>
      </c>
      <c r="MYE25" s="1506" t="s">
        <v>2159</v>
      </c>
      <c r="MYF25" s="1506" t="s">
        <v>2160</v>
      </c>
      <c r="MYG25" s="1506" t="s">
        <v>2157</v>
      </c>
      <c r="MYH25" s="1506" t="s">
        <v>1497</v>
      </c>
      <c r="MYI25" s="1509">
        <v>41901</v>
      </c>
      <c r="MYJ25" s="1507">
        <v>15000</v>
      </c>
      <c r="MYK25"/>
      <c r="MYL25" s="1506" t="s">
        <v>2158</v>
      </c>
      <c r="MYM25" s="1506" t="s">
        <v>2159</v>
      </c>
      <c r="MYN25" s="1506" t="s">
        <v>2160</v>
      </c>
      <c r="MYO25" s="1506" t="s">
        <v>2157</v>
      </c>
      <c r="MYP25" s="1506" t="s">
        <v>1497</v>
      </c>
      <c r="MYQ25" s="1509">
        <v>41901</v>
      </c>
      <c r="MYR25" s="1507">
        <v>15000</v>
      </c>
      <c r="MYS25"/>
      <c r="MYT25" s="1506" t="s">
        <v>2158</v>
      </c>
      <c r="MYU25" s="1506" t="s">
        <v>2159</v>
      </c>
      <c r="MYV25" s="1506" t="s">
        <v>2160</v>
      </c>
      <c r="MYW25" s="1506" t="s">
        <v>2157</v>
      </c>
      <c r="MYX25" s="1506" t="s">
        <v>1497</v>
      </c>
      <c r="MYY25" s="1509">
        <v>41901</v>
      </c>
      <c r="MYZ25" s="1507">
        <v>15000</v>
      </c>
      <c r="MZA25"/>
      <c r="MZB25" s="1506" t="s">
        <v>2158</v>
      </c>
      <c r="MZC25" s="1506" t="s">
        <v>2159</v>
      </c>
      <c r="MZD25" s="1506" t="s">
        <v>2160</v>
      </c>
      <c r="MZE25" s="1506" t="s">
        <v>2157</v>
      </c>
      <c r="MZF25" s="1506" t="s">
        <v>1497</v>
      </c>
      <c r="MZG25" s="1509">
        <v>41901</v>
      </c>
      <c r="MZH25" s="1507">
        <v>15000</v>
      </c>
      <c r="MZI25"/>
      <c r="MZJ25" s="1506" t="s">
        <v>2158</v>
      </c>
      <c r="MZK25" s="1506" t="s">
        <v>2159</v>
      </c>
      <c r="MZL25" s="1506" t="s">
        <v>2160</v>
      </c>
      <c r="MZM25" s="1506" t="s">
        <v>2157</v>
      </c>
      <c r="MZN25" s="1506" t="s">
        <v>1497</v>
      </c>
      <c r="MZO25" s="1509">
        <v>41901</v>
      </c>
      <c r="MZP25" s="1507">
        <v>15000</v>
      </c>
      <c r="MZQ25"/>
      <c r="MZR25" s="1506" t="s">
        <v>2158</v>
      </c>
      <c r="MZS25" s="1506" t="s">
        <v>2159</v>
      </c>
      <c r="MZT25" s="1506" t="s">
        <v>2160</v>
      </c>
      <c r="MZU25" s="1506" t="s">
        <v>2157</v>
      </c>
      <c r="MZV25" s="1506" t="s">
        <v>1497</v>
      </c>
      <c r="MZW25" s="1509">
        <v>41901</v>
      </c>
      <c r="MZX25" s="1507">
        <v>15000</v>
      </c>
      <c r="MZY25"/>
      <c r="MZZ25" s="1506" t="s">
        <v>2158</v>
      </c>
      <c r="NAA25" s="1506" t="s">
        <v>2159</v>
      </c>
      <c r="NAB25" s="1506" t="s">
        <v>2160</v>
      </c>
      <c r="NAC25" s="1506" t="s">
        <v>2157</v>
      </c>
      <c r="NAD25" s="1506" t="s">
        <v>1497</v>
      </c>
      <c r="NAE25" s="1509">
        <v>41901</v>
      </c>
      <c r="NAF25" s="1507">
        <v>15000</v>
      </c>
      <c r="NAG25"/>
      <c r="NAH25" s="1506" t="s">
        <v>2158</v>
      </c>
      <c r="NAI25" s="1506" t="s">
        <v>2159</v>
      </c>
      <c r="NAJ25" s="1506" t="s">
        <v>2160</v>
      </c>
      <c r="NAK25" s="1506" t="s">
        <v>2157</v>
      </c>
      <c r="NAL25" s="1506" t="s">
        <v>1497</v>
      </c>
      <c r="NAM25" s="1509">
        <v>41901</v>
      </c>
      <c r="NAN25" s="1507">
        <v>15000</v>
      </c>
      <c r="NAO25"/>
      <c r="NAP25" s="1506" t="s">
        <v>2158</v>
      </c>
      <c r="NAQ25" s="1506" t="s">
        <v>2159</v>
      </c>
      <c r="NAR25" s="1506" t="s">
        <v>2160</v>
      </c>
      <c r="NAS25" s="1506" t="s">
        <v>2157</v>
      </c>
      <c r="NAT25" s="1506" t="s">
        <v>1497</v>
      </c>
      <c r="NAU25" s="1509">
        <v>41901</v>
      </c>
      <c r="NAV25" s="1507">
        <v>15000</v>
      </c>
      <c r="NAW25"/>
      <c r="NAX25" s="1506" t="s">
        <v>2158</v>
      </c>
      <c r="NAY25" s="1506" t="s">
        <v>2159</v>
      </c>
      <c r="NAZ25" s="1506" t="s">
        <v>2160</v>
      </c>
      <c r="NBA25" s="1506" t="s">
        <v>2157</v>
      </c>
      <c r="NBB25" s="1506" t="s">
        <v>1497</v>
      </c>
      <c r="NBC25" s="1509">
        <v>41901</v>
      </c>
      <c r="NBD25" s="1507">
        <v>15000</v>
      </c>
      <c r="NBE25"/>
      <c r="NBF25" s="1506" t="s">
        <v>2158</v>
      </c>
      <c r="NBG25" s="1506" t="s">
        <v>2159</v>
      </c>
      <c r="NBH25" s="1506" t="s">
        <v>2160</v>
      </c>
      <c r="NBI25" s="1506" t="s">
        <v>2157</v>
      </c>
      <c r="NBJ25" s="1506" t="s">
        <v>1497</v>
      </c>
      <c r="NBK25" s="1509">
        <v>41901</v>
      </c>
      <c r="NBL25" s="1507">
        <v>15000</v>
      </c>
      <c r="NBM25"/>
      <c r="NBN25" s="1506" t="s">
        <v>2158</v>
      </c>
      <c r="NBO25" s="1506" t="s">
        <v>2159</v>
      </c>
      <c r="NBP25" s="1506" t="s">
        <v>2160</v>
      </c>
      <c r="NBQ25" s="1506" t="s">
        <v>2157</v>
      </c>
      <c r="NBR25" s="1506" t="s">
        <v>1497</v>
      </c>
      <c r="NBS25" s="1509">
        <v>41901</v>
      </c>
      <c r="NBT25" s="1507">
        <v>15000</v>
      </c>
      <c r="NBU25"/>
      <c r="NBV25" s="1506" t="s">
        <v>2158</v>
      </c>
      <c r="NBW25" s="1506" t="s">
        <v>2159</v>
      </c>
      <c r="NBX25" s="1506" t="s">
        <v>2160</v>
      </c>
      <c r="NBY25" s="1506" t="s">
        <v>2157</v>
      </c>
      <c r="NBZ25" s="1506" t="s">
        <v>1497</v>
      </c>
      <c r="NCA25" s="1509">
        <v>41901</v>
      </c>
      <c r="NCB25" s="1507">
        <v>15000</v>
      </c>
      <c r="NCC25"/>
      <c r="NCD25" s="1506" t="s">
        <v>2158</v>
      </c>
      <c r="NCE25" s="1506" t="s">
        <v>2159</v>
      </c>
      <c r="NCF25" s="1506" t="s">
        <v>2160</v>
      </c>
      <c r="NCG25" s="1506" t="s">
        <v>2157</v>
      </c>
      <c r="NCH25" s="1506" t="s">
        <v>1497</v>
      </c>
      <c r="NCI25" s="1509">
        <v>41901</v>
      </c>
      <c r="NCJ25" s="1507">
        <v>15000</v>
      </c>
      <c r="NCK25"/>
      <c r="NCL25" s="1506" t="s">
        <v>2158</v>
      </c>
      <c r="NCM25" s="1506" t="s">
        <v>2159</v>
      </c>
      <c r="NCN25" s="1506" t="s">
        <v>2160</v>
      </c>
      <c r="NCO25" s="1506" t="s">
        <v>2157</v>
      </c>
      <c r="NCP25" s="1506" t="s">
        <v>1497</v>
      </c>
      <c r="NCQ25" s="1509">
        <v>41901</v>
      </c>
      <c r="NCR25" s="1507">
        <v>15000</v>
      </c>
      <c r="NCS25"/>
      <c r="NCT25" s="1506" t="s">
        <v>2158</v>
      </c>
      <c r="NCU25" s="1506" t="s">
        <v>2159</v>
      </c>
      <c r="NCV25" s="1506" t="s">
        <v>2160</v>
      </c>
      <c r="NCW25" s="1506" t="s">
        <v>2157</v>
      </c>
      <c r="NCX25" s="1506" t="s">
        <v>1497</v>
      </c>
      <c r="NCY25" s="1509">
        <v>41901</v>
      </c>
      <c r="NCZ25" s="1507">
        <v>15000</v>
      </c>
      <c r="NDA25"/>
      <c r="NDB25" s="1506" t="s">
        <v>2158</v>
      </c>
      <c r="NDC25" s="1506" t="s">
        <v>2159</v>
      </c>
      <c r="NDD25" s="1506" t="s">
        <v>2160</v>
      </c>
      <c r="NDE25" s="1506" t="s">
        <v>2157</v>
      </c>
      <c r="NDF25" s="1506" t="s">
        <v>1497</v>
      </c>
      <c r="NDG25" s="1509">
        <v>41901</v>
      </c>
      <c r="NDH25" s="1507">
        <v>15000</v>
      </c>
      <c r="NDI25"/>
      <c r="NDJ25" s="1506" t="s">
        <v>2158</v>
      </c>
      <c r="NDK25" s="1506" t="s">
        <v>2159</v>
      </c>
      <c r="NDL25" s="1506" t="s">
        <v>2160</v>
      </c>
      <c r="NDM25" s="1506" t="s">
        <v>2157</v>
      </c>
      <c r="NDN25" s="1506" t="s">
        <v>1497</v>
      </c>
      <c r="NDO25" s="1509">
        <v>41901</v>
      </c>
      <c r="NDP25" s="1507">
        <v>15000</v>
      </c>
      <c r="NDQ25"/>
      <c r="NDR25" s="1506" t="s">
        <v>2158</v>
      </c>
      <c r="NDS25" s="1506" t="s">
        <v>2159</v>
      </c>
      <c r="NDT25" s="1506" t="s">
        <v>2160</v>
      </c>
      <c r="NDU25" s="1506" t="s">
        <v>2157</v>
      </c>
      <c r="NDV25" s="1506" t="s">
        <v>1497</v>
      </c>
      <c r="NDW25" s="1509">
        <v>41901</v>
      </c>
      <c r="NDX25" s="1507">
        <v>15000</v>
      </c>
      <c r="NDY25"/>
      <c r="NDZ25" s="1506" t="s">
        <v>2158</v>
      </c>
      <c r="NEA25" s="1506" t="s">
        <v>2159</v>
      </c>
      <c r="NEB25" s="1506" t="s">
        <v>2160</v>
      </c>
      <c r="NEC25" s="1506" t="s">
        <v>2157</v>
      </c>
      <c r="NED25" s="1506" t="s">
        <v>1497</v>
      </c>
      <c r="NEE25" s="1509">
        <v>41901</v>
      </c>
      <c r="NEF25" s="1507">
        <v>15000</v>
      </c>
      <c r="NEG25"/>
      <c r="NEH25" s="1506" t="s">
        <v>2158</v>
      </c>
      <c r="NEI25" s="1506" t="s">
        <v>2159</v>
      </c>
      <c r="NEJ25" s="1506" t="s">
        <v>2160</v>
      </c>
      <c r="NEK25" s="1506" t="s">
        <v>2157</v>
      </c>
      <c r="NEL25" s="1506" t="s">
        <v>1497</v>
      </c>
      <c r="NEM25" s="1509">
        <v>41901</v>
      </c>
      <c r="NEN25" s="1507">
        <v>15000</v>
      </c>
      <c r="NEO25"/>
      <c r="NEP25" s="1506" t="s">
        <v>2158</v>
      </c>
      <c r="NEQ25" s="1506" t="s">
        <v>2159</v>
      </c>
      <c r="NER25" s="1506" t="s">
        <v>2160</v>
      </c>
      <c r="NES25" s="1506" t="s">
        <v>2157</v>
      </c>
      <c r="NET25" s="1506" t="s">
        <v>1497</v>
      </c>
      <c r="NEU25" s="1509">
        <v>41901</v>
      </c>
      <c r="NEV25" s="1507">
        <v>15000</v>
      </c>
      <c r="NEW25"/>
      <c r="NEX25" s="1506" t="s">
        <v>2158</v>
      </c>
      <c r="NEY25" s="1506" t="s">
        <v>2159</v>
      </c>
      <c r="NEZ25" s="1506" t="s">
        <v>2160</v>
      </c>
      <c r="NFA25" s="1506" t="s">
        <v>2157</v>
      </c>
      <c r="NFB25" s="1506" t="s">
        <v>1497</v>
      </c>
      <c r="NFC25" s="1509">
        <v>41901</v>
      </c>
      <c r="NFD25" s="1507">
        <v>15000</v>
      </c>
      <c r="NFE25"/>
      <c r="NFF25" s="1506" t="s">
        <v>2158</v>
      </c>
      <c r="NFG25" s="1506" t="s">
        <v>2159</v>
      </c>
      <c r="NFH25" s="1506" t="s">
        <v>2160</v>
      </c>
      <c r="NFI25" s="1506" t="s">
        <v>2157</v>
      </c>
      <c r="NFJ25" s="1506" t="s">
        <v>1497</v>
      </c>
      <c r="NFK25" s="1509">
        <v>41901</v>
      </c>
      <c r="NFL25" s="1507">
        <v>15000</v>
      </c>
      <c r="NFM25"/>
      <c r="NFN25" s="1506" t="s">
        <v>2158</v>
      </c>
      <c r="NFO25" s="1506" t="s">
        <v>2159</v>
      </c>
      <c r="NFP25" s="1506" t="s">
        <v>2160</v>
      </c>
      <c r="NFQ25" s="1506" t="s">
        <v>2157</v>
      </c>
      <c r="NFR25" s="1506" t="s">
        <v>1497</v>
      </c>
      <c r="NFS25" s="1509">
        <v>41901</v>
      </c>
      <c r="NFT25" s="1507">
        <v>15000</v>
      </c>
      <c r="NFU25"/>
      <c r="NFV25" s="1506" t="s">
        <v>2158</v>
      </c>
      <c r="NFW25" s="1506" t="s">
        <v>2159</v>
      </c>
      <c r="NFX25" s="1506" t="s">
        <v>2160</v>
      </c>
      <c r="NFY25" s="1506" t="s">
        <v>2157</v>
      </c>
      <c r="NFZ25" s="1506" t="s">
        <v>1497</v>
      </c>
      <c r="NGA25" s="1509">
        <v>41901</v>
      </c>
      <c r="NGB25" s="1507">
        <v>15000</v>
      </c>
      <c r="NGC25"/>
      <c r="NGD25" s="1506" t="s">
        <v>2158</v>
      </c>
      <c r="NGE25" s="1506" t="s">
        <v>2159</v>
      </c>
      <c r="NGF25" s="1506" t="s">
        <v>2160</v>
      </c>
      <c r="NGG25" s="1506" t="s">
        <v>2157</v>
      </c>
      <c r="NGH25" s="1506" t="s">
        <v>1497</v>
      </c>
      <c r="NGI25" s="1509">
        <v>41901</v>
      </c>
      <c r="NGJ25" s="1507">
        <v>15000</v>
      </c>
      <c r="NGK25"/>
      <c r="NGL25" s="1506" t="s">
        <v>2158</v>
      </c>
      <c r="NGM25" s="1506" t="s">
        <v>2159</v>
      </c>
      <c r="NGN25" s="1506" t="s">
        <v>2160</v>
      </c>
      <c r="NGO25" s="1506" t="s">
        <v>2157</v>
      </c>
      <c r="NGP25" s="1506" t="s">
        <v>1497</v>
      </c>
      <c r="NGQ25" s="1509">
        <v>41901</v>
      </c>
      <c r="NGR25" s="1507">
        <v>15000</v>
      </c>
      <c r="NGS25"/>
      <c r="NGT25" s="1506" t="s">
        <v>2158</v>
      </c>
      <c r="NGU25" s="1506" t="s">
        <v>2159</v>
      </c>
      <c r="NGV25" s="1506" t="s">
        <v>2160</v>
      </c>
      <c r="NGW25" s="1506" t="s">
        <v>2157</v>
      </c>
      <c r="NGX25" s="1506" t="s">
        <v>1497</v>
      </c>
      <c r="NGY25" s="1509">
        <v>41901</v>
      </c>
      <c r="NGZ25" s="1507">
        <v>15000</v>
      </c>
      <c r="NHA25"/>
      <c r="NHB25" s="1506" t="s">
        <v>2158</v>
      </c>
      <c r="NHC25" s="1506" t="s">
        <v>2159</v>
      </c>
      <c r="NHD25" s="1506" t="s">
        <v>2160</v>
      </c>
      <c r="NHE25" s="1506" t="s">
        <v>2157</v>
      </c>
      <c r="NHF25" s="1506" t="s">
        <v>1497</v>
      </c>
      <c r="NHG25" s="1509">
        <v>41901</v>
      </c>
      <c r="NHH25" s="1507">
        <v>15000</v>
      </c>
      <c r="NHI25"/>
      <c r="NHJ25" s="1506" t="s">
        <v>2158</v>
      </c>
      <c r="NHK25" s="1506" t="s">
        <v>2159</v>
      </c>
      <c r="NHL25" s="1506" t="s">
        <v>2160</v>
      </c>
      <c r="NHM25" s="1506" t="s">
        <v>2157</v>
      </c>
      <c r="NHN25" s="1506" t="s">
        <v>1497</v>
      </c>
      <c r="NHO25" s="1509">
        <v>41901</v>
      </c>
      <c r="NHP25" s="1507">
        <v>15000</v>
      </c>
      <c r="NHQ25"/>
      <c r="NHR25" s="1506" t="s">
        <v>2158</v>
      </c>
      <c r="NHS25" s="1506" t="s">
        <v>2159</v>
      </c>
      <c r="NHT25" s="1506" t="s">
        <v>2160</v>
      </c>
      <c r="NHU25" s="1506" t="s">
        <v>2157</v>
      </c>
      <c r="NHV25" s="1506" t="s">
        <v>1497</v>
      </c>
      <c r="NHW25" s="1509">
        <v>41901</v>
      </c>
      <c r="NHX25" s="1507">
        <v>15000</v>
      </c>
      <c r="NHY25"/>
      <c r="NHZ25" s="1506" t="s">
        <v>2158</v>
      </c>
      <c r="NIA25" s="1506" t="s">
        <v>2159</v>
      </c>
      <c r="NIB25" s="1506" t="s">
        <v>2160</v>
      </c>
      <c r="NIC25" s="1506" t="s">
        <v>2157</v>
      </c>
      <c r="NID25" s="1506" t="s">
        <v>1497</v>
      </c>
      <c r="NIE25" s="1509">
        <v>41901</v>
      </c>
      <c r="NIF25" s="1507">
        <v>15000</v>
      </c>
      <c r="NIG25"/>
      <c r="NIH25" s="1506" t="s">
        <v>2158</v>
      </c>
      <c r="NII25" s="1506" t="s">
        <v>2159</v>
      </c>
      <c r="NIJ25" s="1506" t="s">
        <v>2160</v>
      </c>
      <c r="NIK25" s="1506" t="s">
        <v>2157</v>
      </c>
      <c r="NIL25" s="1506" t="s">
        <v>1497</v>
      </c>
      <c r="NIM25" s="1509">
        <v>41901</v>
      </c>
      <c r="NIN25" s="1507">
        <v>15000</v>
      </c>
      <c r="NIO25"/>
      <c r="NIP25" s="1506" t="s">
        <v>2158</v>
      </c>
      <c r="NIQ25" s="1506" t="s">
        <v>2159</v>
      </c>
      <c r="NIR25" s="1506" t="s">
        <v>2160</v>
      </c>
      <c r="NIS25" s="1506" t="s">
        <v>2157</v>
      </c>
      <c r="NIT25" s="1506" t="s">
        <v>1497</v>
      </c>
      <c r="NIU25" s="1509">
        <v>41901</v>
      </c>
      <c r="NIV25" s="1507">
        <v>15000</v>
      </c>
      <c r="NIW25"/>
      <c r="NIX25" s="1506" t="s">
        <v>2158</v>
      </c>
      <c r="NIY25" s="1506" t="s">
        <v>2159</v>
      </c>
      <c r="NIZ25" s="1506" t="s">
        <v>2160</v>
      </c>
      <c r="NJA25" s="1506" t="s">
        <v>2157</v>
      </c>
      <c r="NJB25" s="1506" t="s">
        <v>1497</v>
      </c>
      <c r="NJC25" s="1509">
        <v>41901</v>
      </c>
      <c r="NJD25" s="1507">
        <v>15000</v>
      </c>
      <c r="NJE25"/>
      <c r="NJF25" s="1506" t="s">
        <v>2158</v>
      </c>
      <c r="NJG25" s="1506" t="s">
        <v>2159</v>
      </c>
      <c r="NJH25" s="1506" t="s">
        <v>2160</v>
      </c>
      <c r="NJI25" s="1506" t="s">
        <v>2157</v>
      </c>
      <c r="NJJ25" s="1506" t="s">
        <v>1497</v>
      </c>
      <c r="NJK25" s="1509">
        <v>41901</v>
      </c>
      <c r="NJL25" s="1507">
        <v>15000</v>
      </c>
      <c r="NJM25"/>
      <c r="NJN25" s="1506" t="s">
        <v>2158</v>
      </c>
      <c r="NJO25" s="1506" t="s">
        <v>2159</v>
      </c>
      <c r="NJP25" s="1506" t="s">
        <v>2160</v>
      </c>
      <c r="NJQ25" s="1506" t="s">
        <v>2157</v>
      </c>
      <c r="NJR25" s="1506" t="s">
        <v>1497</v>
      </c>
      <c r="NJS25" s="1509">
        <v>41901</v>
      </c>
      <c r="NJT25" s="1507">
        <v>15000</v>
      </c>
      <c r="NJU25"/>
      <c r="NJV25" s="1506" t="s">
        <v>2158</v>
      </c>
      <c r="NJW25" s="1506" t="s">
        <v>2159</v>
      </c>
      <c r="NJX25" s="1506" t="s">
        <v>2160</v>
      </c>
      <c r="NJY25" s="1506" t="s">
        <v>2157</v>
      </c>
      <c r="NJZ25" s="1506" t="s">
        <v>1497</v>
      </c>
      <c r="NKA25" s="1509">
        <v>41901</v>
      </c>
      <c r="NKB25" s="1507">
        <v>15000</v>
      </c>
      <c r="NKC25"/>
      <c r="NKD25" s="1506" t="s">
        <v>2158</v>
      </c>
      <c r="NKE25" s="1506" t="s">
        <v>2159</v>
      </c>
      <c r="NKF25" s="1506" t="s">
        <v>2160</v>
      </c>
      <c r="NKG25" s="1506" t="s">
        <v>2157</v>
      </c>
      <c r="NKH25" s="1506" t="s">
        <v>1497</v>
      </c>
      <c r="NKI25" s="1509">
        <v>41901</v>
      </c>
      <c r="NKJ25" s="1507">
        <v>15000</v>
      </c>
      <c r="NKK25"/>
      <c r="NKL25" s="1506" t="s">
        <v>2158</v>
      </c>
      <c r="NKM25" s="1506" t="s">
        <v>2159</v>
      </c>
      <c r="NKN25" s="1506" t="s">
        <v>2160</v>
      </c>
      <c r="NKO25" s="1506" t="s">
        <v>2157</v>
      </c>
      <c r="NKP25" s="1506" t="s">
        <v>1497</v>
      </c>
      <c r="NKQ25" s="1509">
        <v>41901</v>
      </c>
      <c r="NKR25" s="1507">
        <v>15000</v>
      </c>
      <c r="NKS25"/>
      <c r="NKT25" s="1506" t="s">
        <v>2158</v>
      </c>
      <c r="NKU25" s="1506" t="s">
        <v>2159</v>
      </c>
      <c r="NKV25" s="1506" t="s">
        <v>2160</v>
      </c>
      <c r="NKW25" s="1506" t="s">
        <v>2157</v>
      </c>
      <c r="NKX25" s="1506" t="s">
        <v>1497</v>
      </c>
      <c r="NKY25" s="1509">
        <v>41901</v>
      </c>
      <c r="NKZ25" s="1507">
        <v>15000</v>
      </c>
      <c r="NLA25"/>
      <c r="NLB25" s="1506" t="s">
        <v>2158</v>
      </c>
      <c r="NLC25" s="1506" t="s">
        <v>2159</v>
      </c>
      <c r="NLD25" s="1506" t="s">
        <v>2160</v>
      </c>
      <c r="NLE25" s="1506" t="s">
        <v>2157</v>
      </c>
      <c r="NLF25" s="1506" t="s">
        <v>1497</v>
      </c>
      <c r="NLG25" s="1509">
        <v>41901</v>
      </c>
      <c r="NLH25" s="1507">
        <v>15000</v>
      </c>
      <c r="NLI25"/>
      <c r="NLJ25" s="1506" t="s">
        <v>2158</v>
      </c>
      <c r="NLK25" s="1506" t="s">
        <v>2159</v>
      </c>
      <c r="NLL25" s="1506" t="s">
        <v>2160</v>
      </c>
      <c r="NLM25" s="1506" t="s">
        <v>2157</v>
      </c>
      <c r="NLN25" s="1506" t="s">
        <v>1497</v>
      </c>
      <c r="NLO25" s="1509">
        <v>41901</v>
      </c>
      <c r="NLP25" s="1507">
        <v>15000</v>
      </c>
      <c r="NLQ25"/>
      <c r="NLR25" s="1506" t="s">
        <v>2158</v>
      </c>
      <c r="NLS25" s="1506" t="s">
        <v>2159</v>
      </c>
      <c r="NLT25" s="1506" t="s">
        <v>2160</v>
      </c>
      <c r="NLU25" s="1506" t="s">
        <v>2157</v>
      </c>
      <c r="NLV25" s="1506" t="s">
        <v>1497</v>
      </c>
      <c r="NLW25" s="1509">
        <v>41901</v>
      </c>
      <c r="NLX25" s="1507">
        <v>15000</v>
      </c>
      <c r="NLY25"/>
      <c r="NLZ25" s="1506" t="s">
        <v>2158</v>
      </c>
      <c r="NMA25" s="1506" t="s">
        <v>2159</v>
      </c>
      <c r="NMB25" s="1506" t="s">
        <v>2160</v>
      </c>
      <c r="NMC25" s="1506" t="s">
        <v>2157</v>
      </c>
      <c r="NMD25" s="1506" t="s">
        <v>1497</v>
      </c>
      <c r="NME25" s="1509">
        <v>41901</v>
      </c>
      <c r="NMF25" s="1507">
        <v>15000</v>
      </c>
      <c r="NMG25"/>
      <c r="NMH25" s="1506" t="s">
        <v>2158</v>
      </c>
      <c r="NMI25" s="1506" t="s">
        <v>2159</v>
      </c>
      <c r="NMJ25" s="1506" t="s">
        <v>2160</v>
      </c>
      <c r="NMK25" s="1506" t="s">
        <v>2157</v>
      </c>
      <c r="NML25" s="1506" t="s">
        <v>1497</v>
      </c>
      <c r="NMM25" s="1509">
        <v>41901</v>
      </c>
      <c r="NMN25" s="1507">
        <v>15000</v>
      </c>
      <c r="NMO25"/>
      <c r="NMP25" s="1506" t="s">
        <v>2158</v>
      </c>
      <c r="NMQ25" s="1506" t="s">
        <v>2159</v>
      </c>
      <c r="NMR25" s="1506" t="s">
        <v>2160</v>
      </c>
      <c r="NMS25" s="1506" t="s">
        <v>2157</v>
      </c>
      <c r="NMT25" s="1506" t="s">
        <v>1497</v>
      </c>
      <c r="NMU25" s="1509">
        <v>41901</v>
      </c>
      <c r="NMV25" s="1507">
        <v>15000</v>
      </c>
      <c r="NMW25"/>
      <c r="NMX25" s="1506" t="s">
        <v>2158</v>
      </c>
      <c r="NMY25" s="1506" t="s">
        <v>2159</v>
      </c>
      <c r="NMZ25" s="1506" t="s">
        <v>2160</v>
      </c>
      <c r="NNA25" s="1506" t="s">
        <v>2157</v>
      </c>
      <c r="NNB25" s="1506" t="s">
        <v>1497</v>
      </c>
      <c r="NNC25" s="1509">
        <v>41901</v>
      </c>
      <c r="NND25" s="1507">
        <v>15000</v>
      </c>
      <c r="NNE25"/>
      <c r="NNF25" s="1506" t="s">
        <v>2158</v>
      </c>
      <c r="NNG25" s="1506" t="s">
        <v>2159</v>
      </c>
      <c r="NNH25" s="1506" t="s">
        <v>2160</v>
      </c>
      <c r="NNI25" s="1506" t="s">
        <v>2157</v>
      </c>
      <c r="NNJ25" s="1506" t="s">
        <v>1497</v>
      </c>
      <c r="NNK25" s="1509">
        <v>41901</v>
      </c>
      <c r="NNL25" s="1507">
        <v>15000</v>
      </c>
      <c r="NNM25"/>
      <c r="NNN25" s="1506" t="s">
        <v>2158</v>
      </c>
      <c r="NNO25" s="1506" t="s">
        <v>2159</v>
      </c>
      <c r="NNP25" s="1506" t="s">
        <v>2160</v>
      </c>
      <c r="NNQ25" s="1506" t="s">
        <v>2157</v>
      </c>
      <c r="NNR25" s="1506" t="s">
        <v>1497</v>
      </c>
      <c r="NNS25" s="1509">
        <v>41901</v>
      </c>
      <c r="NNT25" s="1507">
        <v>15000</v>
      </c>
      <c r="NNU25"/>
      <c r="NNV25" s="1506" t="s">
        <v>2158</v>
      </c>
      <c r="NNW25" s="1506" t="s">
        <v>2159</v>
      </c>
      <c r="NNX25" s="1506" t="s">
        <v>2160</v>
      </c>
      <c r="NNY25" s="1506" t="s">
        <v>2157</v>
      </c>
      <c r="NNZ25" s="1506" t="s">
        <v>1497</v>
      </c>
      <c r="NOA25" s="1509">
        <v>41901</v>
      </c>
      <c r="NOB25" s="1507">
        <v>15000</v>
      </c>
      <c r="NOC25"/>
      <c r="NOD25" s="1506" t="s">
        <v>2158</v>
      </c>
      <c r="NOE25" s="1506" t="s">
        <v>2159</v>
      </c>
      <c r="NOF25" s="1506" t="s">
        <v>2160</v>
      </c>
      <c r="NOG25" s="1506" t="s">
        <v>2157</v>
      </c>
      <c r="NOH25" s="1506" t="s">
        <v>1497</v>
      </c>
      <c r="NOI25" s="1509">
        <v>41901</v>
      </c>
      <c r="NOJ25" s="1507">
        <v>15000</v>
      </c>
      <c r="NOK25"/>
      <c r="NOL25" s="1506" t="s">
        <v>2158</v>
      </c>
      <c r="NOM25" s="1506" t="s">
        <v>2159</v>
      </c>
      <c r="NON25" s="1506" t="s">
        <v>2160</v>
      </c>
      <c r="NOO25" s="1506" t="s">
        <v>2157</v>
      </c>
      <c r="NOP25" s="1506" t="s">
        <v>1497</v>
      </c>
      <c r="NOQ25" s="1509">
        <v>41901</v>
      </c>
      <c r="NOR25" s="1507">
        <v>15000</v>
      </c>
      <c r="NOS25"/>
      <c r="NOT25" s="1506" t="s">
        <v>2158</v>
      </c>
      <c r="NOU25" s="1506" t="s">
        <v>2159</v>
      </c>
      <c r="NOV25" s="1506" t="s">
        <v>2160</v>
      </c>
      <c r="NOW25" s="1506" t="s">
        <v>2157</v>
      </c>
      <c r="NOX25" s="1506" t="s">
        <v>1497</v>
      </c>
      <c r="NOY25" s="1509">
        <v>41901</v>
      </c>
      <c r="NOZ25" s="1507">
        <v>15000</v>
      </c>
      <c r="NPA25"/>
      <c r="NPB25" s="1506" t="s">
        <v>2158</v>
      </c>
      <c r="NPC25" s="1506" t="s">
        <v>2159</v>
      </c>
      <c r="NPD25" s="1506" t="s">
        <v>2160</v>
      </c>
      <c r="NPE25" s="1506" t="s">
        <v>2157</v>
      </c>
      <c r="NPF25" s="1506" t="s">
        <v>1497</v>
      </c>
      <c r="NPG25" s="1509">
        <v>41901</v>
      </c>
      <c r="NPH25" s="1507">
        <v>15000</v>
      </c>
      <c r="NPI25"/>
      <c r="NPJ25" s="1506" t="s">
        <v>2158</v>
      </c>
      <c r="NPK25" s="1506" t="s">
        <v>2159</v>
      </c>
      <c r="NPL25" s="1506" t="s">
        <v>2160</v>
      </c>
      <c r="NPM25" s="1506" t="s">
        <v>2157</v>
      </c>
      <c r="NPN25" s="1506" t="s">
        <v>1497</v>
      </c>
      <c r="NPO25" s="1509">
        <v>41901</v>
      </c>
      <c r="NPP25" s="1507">
        <v>15000</v>
      </c>
      <c r="NPQ25"/>
      <c r="NPR25" s="1506" t="s">
        <v>2158</v>
      </c>
      <c r="NPS25" s="1506" t="s">
        <v>2159</v>
      </c>
      <c r="NPT25" s="1506" t="s">
        <v>2160</v>
      </c>
      <c r="NPU25" s="1506" t="s">
        <v>2157</v>
      </c>
      <c r="NPV25" s="1506" t="s">
        <v>1497</v>
      </c>
      <c r="NPW25" s="1509">
        <v>41901</v>
      </c>
      <c r="NPX25" s="1507">
        <v>15000</v>
      </c>
      <c r="NPY25"/>
      <c r="NPZ25" s="1506" t="s">
        <v>2158</v>
      </c>
      <c r="NQA25" s="1506" t="s">
        <v>2159</v>
      </c>
      <c r="NQB25" s="1506" t="s">
        <v>2160</v>
      </c>
      <c r="NQC25" s="1506" t="s">
        <v>2157</v>
      </c>
      <c r="NQD25" s="1506" t="s">
        <v>1497</v>
      </c>
      <c r="NQE25" s="1509">
        <v>41901</v>
      </c>
      <c r="NQF25" s="1507">
        <v>15000</v>
      </c>
      <c r="NQG25"/>
      <c r="NQH25" s="1506" t="s">
        <v>2158</v>
      </c>
      <c r="NQI25" s="1506" t="s">
        <v>2159</v>
      </c>
      <c r="NQJ25" s="1506" t="s">
        <v>2160</v>
      </c>
      <c r="NQK25" s="1506" t="s">
        <v>2157</v>
      </c>
      <c r="NQL25" s="1506" t="s">
        <v>1497</v>
      </c>
      <c r="NQM25" s="1509">
        <v>41901</v>
      </c>
      <c r="NQN25" s="1507">
        <v>15000</v>
      </c>
      <c r="NQO25"/>
      <c r="NQP25" s="1506" t="s">
        <v>2158</v>
      </c>
      <c r="NQQ25" s="1506" t="s">
        <v>2159</v>
      </c>
      <c r="NQR25" s="1506" t="s">
        <v>2160</v>
      </c>
      <c r="NQS25" s="1506" t="s">
        <v>2157</v>
      </c>
      <c r="NQT25" s="1506" t="s">
        <v>1497</v>
      </c>
      <c r="NQU25" s="1509">
        <v>41901</v>
      </c>
      <c r="NQV25" s="1507">
        <v>15000</v>
      </c>
      <c r="NQW25"/>
      <c r="NQX25" s="1506" t="s">
        <v>2158</v>
      </c>
      <c r="NQY25" s="1506" t="s">
        <v>2159</v>
      </c>
      <c r="NQZ25" s="1506" t="s">
        <v>2160</v>
      </c>
      <c r="NRA25" s="1506" t="s">
        <v>2157</v>
      </c>
      <c r="NRB25" s="1506" t="s">
        <v>1497</v>
      </c>
      <c r="NRC25" s="1509">
        <v>41901</v>
      </c>
      <c r="NRD25" s="1507">
        <v>15000</v>
      </c>
      <c r="NRE25"/>
      <c r="NRF25" s="1506" t="s">
        <v>2158</v>
      </c>
      <c r="NRG25" s="1506" t="s">
        <v>2159</v>
      </c>
      <c r="NRH25" s="1506" t="s">
        <v>2160</v>
      </c>
      <c r="NRI25" s="1506" t="s">
        <v>2157</v>
      </c>
      <c r="NRJ25" s="1506" t="s">
        <v>1497</v>
      </c>
      <c r="NRK25" s="1509">
        <v>41901</v>
      </c>
      <c r="NRL25" s="1507">
        <v>15000</v>
      </c>
      <c r="NRM25"/>
      <c r="NRN25" s="1506" t="s">
        <v>2158</v>
      </c>
      <c r="NRO25" s="1506" t="s">
        <v>2159</v>
      </c>
      <c r="NRP25" s="1506" t="s">
        <v>2160</v>
      </c>
      <c r="NRQ25" s="1506" t="s">
        <v>2157</v>
      </c>
      <c r="NRR25" s="1506" t="s">
        <v>1497</v>
      </c>
      <c r="NRS25" s="1509">
        <v>41901</v>
      </c>
      <c r="NRT25" s="1507">
        <v>15000</v>
      </c>
      <c r="NRU25"/>
      <c r="NRV25" s="1506" t="s">
        <v>2158</v>
      </c>
      <c r="NRW25" s="1506" t="s">
        <v>2159</v>
      </c>
      <c r="NRX25" s="1506" t="s">
        <v>2160</v>
      </c>
      <c r="NRY25" s="1506" t="s">
        <v>2157</v>
      </c>
      <c r="NRZ25" s="1506" t="s">
        <v>1497</v>
      </c>
      <c r="NSA25" s="1509">
        <v>41901</v>
      </c>
      <c r="NSB25" s="1507">
        <v>15000</v>
      </c>
      <c r="NSC25"/>
      <c r="NSD25" s="1506" t="s">
        <v>2158</v>
      </c>
      <c r="NSE25" s="1506" t="s">
        <v>2159</v>
      </c>
      <c r="NSF25" s="1506" t="s">
        <v>2160</v>
      </c>
      <c r="NSG25" s="1506" t="s">
        <v>2157</v>
      </c>
      <c r="NSH25" s="1506" t="s">
        <v>1497</v>
      </c>
      <c r="NSI25" s="1509">
        <v>41901</v>
      </c>
      <c r="NSJ25" s="1507">
        <v>15000</v>
      </c>
      <c r="NSK25"/>
      <c r="NSL25" s="1506" t="s">
        <v>2158</v>
      </c>
      <c r="NSM25" s="1506" t="s">
        <v>2159</v>
      </c>
      <c r="NSN25" s="1506" t="s">
        <v>2160</v>
      </c>
      <c r="NSO25" s="1506" t="s">
        <v>2157</v>
      </c>
      <c r="NSP25" s="1506" t="s">
        <v>1497</v>
      </c>
      <c r="NSQ25" s="1509">
        <v>41901</v>
      </c>
      <c r="NSR25" s="1507">
        <v>15000</v>
      </c>
      <c r="NSS25"/>
      <c r="NST25" s="1506" t="s">
        <v>2158</v>
      </c>
      <c r="NSU25" s="1506" t="s">
        <v>2159</v>
      </c>
      <c r="NSV25" s="1506" t="s">
        <v>2160</v>
      </c>
      <c r="NSW25" s="1506" t="s">
        <v>2157</v>
      </c>
      <c r="NSX25" s="1506" t="s">
        <v>1497</v>
      </c>
      <c r="NSY25" s="1509">
        <v>41901</v>
      </c>
      <c r="NSZ25" s="1507">
        <v>15000</v>
      </c>
      <c r="NTA25"/>
      <c r="NTB25" s="1506" t="s">
        <v>2158</v>
      </c>
      <c r="NTC25" s="1506" t="s">
        <v>2159</v>
      </c>
      <c r="NTD25" s="1506" t="s">
        <v>2160</v>
      </c>
      <c r="NTE25" s="1506" t="s">
        <v>2157</v>
      </c>
      <c r="NTF25" s="1506" t="s">
        <v>1497</v>
      </c>
      <c r="NTG25" s="1509">
        <v>41901</v>
      </c>
      <c r="NTH25" s="1507">
        <v>15000</v>
      </c>
      <c r="NTI25"/>
      <c r="NTJ25" s="1506" t="s">
        <v>2158</v>
      </c>
      <c r="NTK25" s="1506" t="s">
        <v>2159</v>
      </c>
      <c r="NTL25" s="1506" t="s">
        <v>2160</v>
      </c>
      <c r="NTM25" s="1506" t="s">
        <v>2157</v>
      </c>
      <c r="NTN25" s="1506" t="s">
        <v>1497</v>
      </c>
      <c r="NTO25" s="1509">
        <v>41901</v>
      </c>
      <c r="NTP25" s="1507">
        <v>15000</v>
      </c>
      <c r="NTQ25"/>
      <c r="NTR25" s="1506" t="s">
        <v>2158</v>
      </c>
      <c r="NTS25" s="1506" t="s">
        <v>2159</v>
      </c>
      <c r="NTT25" s="1506" t="s">
        <v>2160</v>
      </c>
      <c r="NTU25" s="1506" t="s">
        <v>2157</v>
      </c>
      <c r="NTV25" s="1506" t="s">
        <v>1497</v>
      </c>
      <c r="NTW25" s="1509">
        <v>41901</v>
      </c>
      <c r="NTX25" s="1507">
        <v>15000</v>
      </c>
      <c r="NTY25"/>
      <c r="NTZ25" s="1506" t="s">
        <v>2158</v>
      </c>
      <c r="NUA25" s="1506" t="s">
        <v>2159</v>
      </c>
      <c r="NUB25" s="1506" t="s">
        <v>2160</v>
      </c>
      <c r="NUC25" s="1506" t="s">
        <v>2157</v>
      </c>
      <c r="NUD25" s="1506" t="s">
        <v>1497</v>
      </c>
      <c r="NUE25" s="1509">
        <v>41901</v>
      </c>
      <c r="NUF25" s="1507">
        <v>15000</v>
      </c>
      <c r="NUG25"/>
      <c r="NUH25" s="1506" t="s">
        <v>2158</v>
      </c>
      <c r="NUI25" s="1506" t="s">
        <v>2159</v>
      </c>
      <c r="NUJ25" s="1506" t="s">
        <v>2160</v>
      </c>
      <c r="NUK25" s="1506" t="s">
        <v>2157</v>
      </c>
      <c r="NUL25" s="1506" t="s">
        <v>1497</v>
      </c>
      <c r="NUM25" s="1509">
        <v>41901</v>
      </c>
      <c r="NUN25" s="1507">
        <v>15000</v>
      </c>
      <c r="NUO25"/>
      <c r="NUP25" s="1506" t="s">
        <v>2158</v>
      </c>
      <c r="NUQ25" s="1506" t="s">
        <v>2159</v>
      </c>
      <c r="NUR25" s="1506" t="s">
        <v>2160</v>
      </c>
      <c r="NUS25" s="1506" t="s">
        <v>2157</v>
      </c>
      <c r="NUT25" s="1506" t="s">
        <v>1497</v>
      </c>
      <c r="NUU25" s="1509">
        <v>41901</v>
      </c>
      <c r="NUV25" s="1507">
        <v>15000</v>
      </c>
      <c r="NUW25"/>
      <c r="NUX25" s="1506" t="s">
        <v>2158</v>
      </c>
      <c r="NUY25" s="1506" t="s">
        <v>2159</v>
      </c>
      <c r="NUZ25" s="1506" t="s">
        <v>2160</v>
      </c>
      <c r="NVA25" s="1506" t="s">
        <v>2157</v>
      </c>
      <c r="NVB25" s="1506" t="s">
        <v>1497</v>
      </c>
      <c r="NVC25" s="1509">
        <v>41901</v>
      </c>
      <c r="NVD25" s="1507">
        <v>15000</v>
      </c>
      <c r="NVE25"/>
      <c r="NVF25" s="1506" t="s">
        <v>2158</v>
      </c>
      <c r="NVG25" s="1506" t="s">
        <v>2159</v>
      </c>
      <c r="NVH25" s="1506" t="s">
        <v>2160</v>
      </c>
      <c r="NVI25" s="1506" t="s">
        <v>2157</v>
      </c>
      <c r="NVJ25" s="1506" t="s">
        <v>1497</v>
      </c>
      <c r="NVK25" s="1509">
        <v>41901</v>
      </c>
      <c r="NVL25" s="1507">
        <v>15000</v>
      </c>
      <c r="NVM25"/>
      <c r="NVN25" s="1506" t="s">
        <v>2158</v>
      </c>
      <c r="NVO25" s="1506" t="s">
        <v>2159</v>
      </c>
      <c r="NVP25" s="1506" t="s">
        <v>2160</v>
      </c>
      <c r="NVQ25" s="1506" t="s">
        <v>2157</v>
      </c>
      <c r="NVR25" s="1506" t="s">
        <v>1497</v>
      </c>
      <c r="NVS25" s="1509">
        <v>41901</v>
      </c>
      <c r="NVT25" s="1507">
        <v>15000</v>
      </c>
      <c r="NVU25"/>
      <c r="NVV25" s="1506" t="s">
        <v>2158</v>
      </c>
      <c r="NVW25" s="1506" t="s">
        <v>2159</v>
      </c>
      <c r="NVX25" s="1506" t="s">
        <v>2160</v>
      </c>
      <c r="NVY25" s="1506" t="s">
        <v>2157</v>
      </c>
      <c r="NVZ25" s="1506" t="s">
        <v>1497</v>
      </c>
      <c r="NWA25" s="1509">
        <v>41901</v>
      </c>
      <c r="NWB25" s="1507">
        <v>15000</v>
      </c>
      <c r="NWC25"/>
      <c r="NWD25" s="1506" t="s">
        <v>2158</v>
      </c>
      <c r="NWE25" s="1506" t="s">
        <v>2159</v>
      </c>
      <c r="NWF25" s="1506" t="s">
        <v>2160</v>
      </c>
      <c r="NWG25" s="1506" t="s">
        <v>2157</v>
      </c>
      <c r="NWH25" s="1506" t="s">
        <v>1497</v>
      </c>
      <c r="NWI25" s="1509">
        <v>41901</v>
      </c>
      <c r="NWJ25" s="1507">
        <v>15000</v>
      </c>
      <c r="NWK25"/>
      <c r="NWL25" s="1506" t="s">
        <v>2158</v>
      </c>
      <c r="NWM25" s="1506" t="s">
        <v>2159</v>
      </c>
      <c r="NWN25" s="1506" t="s">
        <v>2160</v>
      </c>
      <c r="NWO25" s="1506" t="s">
        <v>2157</v>
      </c>
      <c r="NWP25" s="1506" t="s">
        <v>1497</v>
      </c>
      <c r="NWQ25" s="1509">
        <v>41901</v>
      </c>
      <c r="NWR25" s="1507">
        <v>15000</v>
      </c>
      <c r="NWS25"/>
      <c r="NWT25" s="1506" t="s">
        <v>2158</v>
      </c>
      <c r="NWU25" s="1506" t="s">
        <v>2159</v>
      </c>
      <c r="NWV25" s="1506" t="s">
        <v>2160</v>
      </c>
      <c r="NWW25" s="1506" t="s">
        <v>2157</v>
      </c>
      <c r="NWX25" s="1506" t="s">
        <v>1497</v>
      </c>
      <c r="NWY25" s="1509">
        <v>41901</v>
      </c>
      <c r="NWZ25" s="1507">
        <v>15000</v>
      </c>
      <c r="NXA25"/>
      <c r="NXB25" s="1506" t="s">
        <v>2158</v>
      </c>
      <c r="NXC25" s="1506" t="s">
        <v>2159</v>
      </c>
      <c r="NXD25" s="1506" t="s">
        <v>2160</v>
      </c>
      <c r="NXE25" s="1506" t="s">
        <v>2157</v>
      </c>
      <c r="NXF25" s="1506" t="s">
        <v>1497</v>
      </c>
      <c r="NXG25" s="1509">
        <v>41901</v>
      </c>
      <c r="NXH25" s="1507">
        <v>15000</v>
      </c>
      <c r="NXI25"/>
      <c r="NXJ25" s="1506" t="s">
        <v>2158</v>
      </c>
      <c r="NXK25" s="1506" t="s">
        <v>2159</v>
      </c>
      <c r="NXL25" s="1506" t="s">
        <v>2160</v>
      </c>
      <c r="NXM25" s="1506" t="s">
        <v>2157</v>
      </c>
      <c r="NXN25" s="1506" t="s">
        <v>1497</v>
      </c>
      <c r="NXO25" s="1509">
        <v>41901</v>
      </c>
      <c r="NXP25" s="1507">
        <v>15000</v>
      </c>
      <c r="NXQ25"/>
      <c r="NXR25" s="1506" t="s">
        <v>2158</v>
      </c>
      <c r="NXS25" s="1506" t="s">
        <v>2159</v>
      </c>
      <c r="NXT25" s="1506" t="s">
        <v>2160</v>
      </c>
      <c r="NXU25" s="1506" t="s">
        <v>2157</v>
      </c>
      <c r="NXV25" s="1506" t="s">
        <v>1497</v>
      </c>
      <c r="NXW25" s="1509">
        <v>41901</v>
      </c>
      <c r="NXX25" s="1507">
        <v>15000</v>
      </c>
      <c r="NXY25"/>
      <c r="NXZ25" s="1506" t="s">
        <v>2158</v>
      </c>
      <c r="NYA25" s="1506" t="s">
        <v>2159</v>
      </c>
      <c r="NYB25" s="1506" t="s">
        <v>2160</v>
      </c>
      <c r="NYC25" s="1506" t="s">
        <v>2157</v>
      </c>
      <c r="NYD25" s="1506" t="s">
        <v>1497</v>
      </c>
      <c r="NYE25" s="1509">
        <v>41901</v>
      </c>
      <c r="NYF25" s="1507">
        <v>15000</v>
      </c>
      <c r="NYG25"/>
      <c r="NYH25" s="1506" t="s">
        <v>2158</v>
      </c>
      <c r="NYI25" s="1506" t="s">
        <v>2159</v>
      </c>
      <c r="NYJ25" s="1506" t="s">
        <v>2160</v>
      </c>
      <c r="NYK25" s="1506" t="s">
        <v>2157</v>
      </c>
      <c r="NYL25" s="1506" t="s">
        <v>1497</v>
      </c>
      <c r="NYM25" s="1509">
        <v>41901</v>
      </c>
      <c r="NYN25" s="1507">
        <v>15000</v>
      </c>
      <c r="NYO25"/>
      <c r="NYP25" s="1506" t="s">
        <v>2158</v>
      </c>
      <c r="NYQ25" s="1506" t="s">
        <v>2159</v>
      </c>
      <c r="NYR25" s="1506" t="s">
        <v>2160</v>
      </c>
      <c r="NYS25" s="1506" t="s">
        <v>2157</v>
      </c>
      <c r="NYT25" s="1506" t="s">
        <v>1497</v>
      </c>
      <c r="NYU25" s="1509">
        <v>41901</v>
      </c>
      <c r="NYV25" s="1507">
        <v>15000</v>
      </c>
      <c r="NYW25"/>
      <c r="NYX25" s="1506" t="s">
        <v>2158</v>
      </c>
      <c r="NYY25" s="1506" t="s">
        <v>2159</v>
      </c>
      <c r="NYZ25" s="1506" t="s">
        <v>2160</v>
      </c>
      <c r="NZA25" s="1506" t="s">
        <v>2157</v>
      </c>
      <c r="NZB25" s="1506" t="s">
        <v>1497</v>
      </c>
      <c r="NZC25" s="1509">
        <v>41901</v>
      </c>
      <c r="NZD25" s="1507">
        <v>15000</v>
      </c>
      <c r="NZE25"/>
      <c r="NZF25" s="1506" t="s">
        <v>2158</v>
      </c>
      <c r="NZG25" s="1506" t="s">
        <v>2159</v>
      </c>
      <c r="NZH25" s="1506" t="s">
        <v>2160</v>
      </c>
      <c r="NZI25" s="1506" t="s">
        <v>2157</v>
      </c>
      <c r="NZJ25" s="1506" t="s">
        <v>1497</v>
      </c>
      <c r="NZK25" s="1509">
        <v>41901</v>
      </c>
      <c r="NZL25" s="1507">
        <v>15000</v>
      </c>
      <c r="NZM25"/>
      <c r="NZN25" s="1506" t="s">
        <v>2158</v>
      </c>
      <c r="NZO25" s="1506" t="s">
        <v>2159</v>
      </c>
      <c r="NZP25" s="1506" t="s">
        <v>2160</v>
      </c>
      <c r="NZQ25" s="1506" t="s">
        <v>2157</v>
      </c>
      <c r="NZR25" s="1506" t="s">
        <v>1497</v>
      </c>
      <c r="NZS25" s="1509">
        <v>41901</v>
      </c>
      <c r="NZT25" s="1507">
        <v>15000</v>
      </c>
      <c r="NZU25"/>
      <c r="NZV25" s="1506" t="s">
        <v>2158</v>
      </c>
      <c r="NZW25" s="1506" t="s">
        <v>2159</v>
      </c>
      <c r="NZX25" s="1506" t="s">
        <v>2160</v>
      </c>
      <c r="NZY25" s="1506" t="s">
        <v>2157</v>
      </c>
      <c r="NZZ25" s="1506" t="s">
        <v>1497</v>
      </c>
      <c r="OAA25" s="1509">
        <v>41901</v>
      </c>
      <c r="OAB25" s="1507">
        <v>15000</v>
      </c>
      <c r="OAC25"/>
      <c r="OAD25" s="1506" t="s">
        <v>2158</v>
      </c>
      <c r="OAE25" s="1506" t="s">
        <v>2159</v>
      </c>
      <c r="OAF25" s="1506" t="s">
        <v>2160</v>
      </c>
      <c r="OAG25" s="1506" t="s">
        <v>2157</v>
      </c>
      <c r="OAH25" s="1506" t="s">
        <v>1497</v>
      </c>
      <c r="OAI25" s="1509">
        <v>41901</v>
      </c>
      <c r="OAJ25" s="1507">
        <v>15000</v>
      </c>
      <c r="OAK25"/>
      <c r="OAL25" s="1506" t="s">
        <v>2158</v>
      </c>
      <c r="OAM25" s="1506" t="s">
        <v>2159</v>
      </c>
      <c r="OAN25" s="1506" t="s">
        <v>2160</v>
      </c>
      <c r="OAO25" s="1506" t="s">
        <v>2157</v>
      </c>
      <c r="OAP25" s="1506" t="s">
        <v>1497</v>
      </c>
      <c r="OAQ25" s="1509">
        <v>41901</v>
      </c>
      <c r="OAR25" s="1507">
        <v>15000</v>
      </c>
      <c r="OAS25"/>
      <c r="OAT25" s="1506" t="s">
        <v>2158</v>
      </c>
      <c r="OAU25" s="1506" t="s">
        <v>2159</v>
      </c>
      <c r="OAV25" s="1506" t="s">
        <v>2160</v>
      </c>
      <c r="OAW25" s="1506" t="s">
        <v>2157</v>
      </c>
      <c r="OAX25" s="1506" t="s">
        <v>1497</v>
      </c>
      <c r="OAY25" s="1509">
        <v>41901</v>
      </c>
      <c r="OAZ25" s="1507">
        <v>15000</v>
      </c>
      <c r="OBA25"/>
      <c r="OBB25" s="1506" t="s">
        <v>2158</v>
      </c>
      <c r="OBC25" s="1506" t="s">
        <v>2159</v>
      </c>
      <c r="OBD25" s="1506" t="s">
        <v>2160</v>
      </c>
      <c r="OBE25" s="1506" t="s">
        <v>2157</v>
      </c>
      <c r="OBF25" s="1506" t="s">
        <v>1497</v>
      </c>
      <c r="OBG25" s="1509">
        <v>41901</v>
      </c>
      <c r="OBH25" s="1507">
        <v>15000</v>
      </c>
      <c r="OBI25"/>
      <c r="OBJ25" s="1506" t="s">
        <v>2158</v>
      </c>
      <c r="OBK25" s="1506" t="s">
        <v>2159</v>
      </c>
      <c r="OBL25" s="1506" t="s">
        <v>2160</v>
      </c>
      <c r="OBM25" s="1506" t="s">
        <v>2157</v>
      </c>
      <c r="OBN25" s="1506" t="s">
        <v>1497</v>
      </c>
      <c r="OBO25" s="1509">
        <v>41901</v>
      </c>
      <c r="OBP25" s="1507">
        <v>15000</v>
      </c>
      <c r="OBQ25"/>
      <c r="OBR25" s="1506" t="s">
        <v>2158</v>
      </c>
      <c r="OBS25" s="1506" t="s">
        <v>2159</v>
      </c>
      <c r="OBT25" s="1506" t="s">
        <v>2160</v>
      </c>
      <c r="OBU25" s="1506" t="s">
        <v>2157</v>
      </c>
      <c r="OBV25" s="1506" t="s">
        <v>1497</v>
      </c>
      <c r="OBW25" s="1509">
        <v>41901</v>
      </c>
      <c r="OBX25" s="1507">
        <v>15000</v>
      </c>
      <c r="OBY25"/>
      <c r="OBZ25" s="1506" t="s">
        <v>2158</v>
      </c>
      <c r="OCA25" s="1506" t="s">
        <v>2159</v>
      </c>
      <c r="OCB25" s="1506" t="s">
        <v>2160</v>
      </c>
      <c r="OCC25" s="1506" t="s">
        <v>2157</v>
      </c>
      <c r="OCD25" s="1506" t="s">
        <v>1497</v>
      </c>
      <c r="OCE25" s="1509">
        <v>41901</v>
      </c>
      <c r="OCF25" s="1507">
        <v>15000</v>
      </c>
      <c r="OCG25"/>
      <c r="OCH25" s="1506" t="s">
        <v>2158</v>
      </c>
      <c r="OCI25" s="1506" t="s">
        <v>2159</v>
      </c>
      <c r="OCJ25" s="1506" t="s">
        <v>2160</v>
      </c>
      <c r="OCK25" s="1506" t="s">
        <v>2157</v>
      </c>
      <c r="OCL25" s="1506" t="s">
        <v>1497</v>
      </c>
      <c r="OCM25" s="1509">
        <v>41901</v>
      </c>
      <c r="OCN25" s="1507">
        <v>15000</v>
      </c>
      <c r="OCO25"/>
      <c r="OCP25" s="1506" t="s">
        <v>2158</v>
      </c>
      <c r="OCQ25" s="1506" t="s">
        <v>2159</v>
      </c>
      <c r="OCR25" s="1506" t="s">
        <v>2160</v>
      </c>
      <c r="OCS25" s="1506" t="s">
        <v>2157</v>
      </c>
      <c r="OCT25" s="1506" t="s">
        <v>1497</v>
      </c>
      <c r="OCU25" s="1509">
        <v>41901</v>
      </c>
      <c r="OCV25" s="1507">
        <v>15000</v>
      </c>
      <c r="OCW25"/>
      <c r="OCX25" s="1506" t="s">
        <v>2158</v>
      </c>
      <c r="OCY25" s="1506" t="s">
        <v>2159</v>
      </c>
      <c r="OCZ25" s="1506" t="s">
        <v>2160</v>
      </c>
      <c r="ODA25" s="1506" t="s">
        <v>2157</v>
      </c>
      <c r="ODB25" s="1506" t="s">
        <v>1497</v>
      </c>
      <c r="ODC25" s="1509">
        <v>41901</v>
      </c>
      <c r="ODD25" s="1507">
        <v>15000</v>
      </c>
      <c r="ODE25"/>
      <c r="ODF25" s="1506" t="s">
        <v>2158</v>
      </c>
      <c r="ODG25" s="1506" t="s">
        <v>2159</v>
      </c>
      <c r="ODH25" s="1506" t="s">
        <v>2160</v>
      </c>
      <c r="ODI25" s="1506" t="s">
        <v>2157</v>
      </c>
      <c r="ODJ25" s="1506" t="s">
        <v>1497</v>
      </c>
      <c r="ODK25" s="1509">
        <v>41901</v>
      </c>
      <c r="ODL25" s="1507">
        <v>15000</v>
      </c>
      <c r="ODM25"/>
      <c r="ODN25" s="1506" t="s">
        <v>2158</v>
      </c>
      <c r="ODO25" s="1506" t="s">
        <v>2159</v>
      </c>
      <c r="ODP25" s="1506" t="s">
        <v>2160</v>
      </c>
      <c r="ODQ25" s="1506" t="s">
        <v>2157</v>
      </c>
      <c r="ODR25" s="1506" t="s">
        <v>1497</v>
      </c>
      <c r="ODS25" s="1509">
        <v>41901</v>
      </c>
      <c r="ODT25" s="1507">
        <v>15000</v>
      </c>
      <c r="ODU25"/>
      <c r="ODV25" s="1506" t="s">
        <v>2158</v>
      </c>
      <c r="ODW25" s="1506" t="s">
        <v>2159</v>
      </c>
      <c r="ODX25" s="1506" t="s">
        <v>2160</v>
      </c>
      <c r="ODY25" s="1506" t="s">
        <v>2157</v>
      </c>
      <c r="ODZ25" s="1506" t="s">
        <v>1497</v>
      </c>
      <c r="OEA25" s="1509">
        <v>41901</v>
      </c>
      <c r="OEB25" s="1507">
        <v>15000</v>
      </c>
      <c r="OEC25"/>
      <c r="OED25" s="1506" t="s">
        <v>2158</v>
      </c>
      <c r="OEE25" s="1506" t="s">
        <v>2159</v>
      </c>
      <c r="OEF25" s="1506" t="s">
        <v>2160</v>
      </c>
      <c r="OEG25" s="1506" t="s">
        <v>2157</v>
      </c>
      <c r="OEH25" s="1506" t="s">
        <v>1497</v>
      </c>
      <c r="OEI25" s="1509">
        <v>41901</v>
      </c>
      <c r="OEJ25" s="1507">
        <v>15000</v>
      </c>
      <c r="OEK25"/>
      <c r="OEL25" s="1506" t="s">
        <v>2158</v>
      </c>
      <c r="OEM25" s="1506" t="s">
        <v>2159</v>
      </c>
      <c r="OEN25" s="1506" t="s">
        <v>2160</v>
      </c>
      <c r="OEO25" s="1506" t="s">
        <v>2157</v>
      </c>
      <c r="OEP25" s="1506" t="s">
        <v>1497</v>
      </c>
      <c r="OEQ25" s="1509">
        <v>41901</v>
      </c>
      <c r="OER25" s="1507">
        <v>15000</v>
      </c>
      <c r="OES25"/>
      <c r="OET25" s="1506" t="s">
        <v>2158</v>
      </c>
      <c r="OEU25" s="1506" t="s">
        <v>2159</v>
      </c>
      <c r="OEV25" s="1506" t="s">
        <v>2160</v>
      </c>
      <c r="OEW25" s="1506" t="s">
        <v>2157</v>
      </c>
      <c r="OEX25" s="1506" t="s">
        <v>1497</v>
      </c>
      <c r="OEY25" s="1509">
        <v>41901</v>
      </c>
      <c r="OEZ25" s="1507">
        <v>15000</v>
      </c>
      <c r="OFA25"/>
      <c r="OFB25" s="1506" t="s">
        <v>2158</v>
      </c>
      <c r="OFC25" s="1506" t="s">
        <v>2159</v>
      </c>
      <c r="OFD25" s="1506" t="s">
        <v>2160</v>
      </c>
      <c r="OFE25" s="1506" t="s">
        <v>2157</v>
      </c>
      <c r="OFF25" s="1506" t="s">
        <v>1497</v>
      </c>
      <c r="OFG25" s="1509">
        <v>41901</v>
      </c>
      <c r="OFH25" s="1507">
        <v>15000</v>
      </c>
      <c r="OFI25"/>
      <c r="OFJ25" s="1506" t="s">
        <v>2158</v>
      </c>
      <c r="OFK25" s="1506" t="s">
        <v>2159</v>
      </c>
      <c r="OFL25" s="1506" t="s">
        <v>2160</v>
      </c>
      <c r="OFM25" s="1506" t="s">
        <v>2157</v>
      </c>
      <c r="OFN25" s="1506" t="s">
        <v>1497</v>
      </c>
      <c r="OFO25" s="1509">
        <v>41901</v>
      </c>
      <c r="OFP25" s="1507">
        <v>15000</v>
      </c>
      <c r="OFQ25"/>
      <c r="OFR25" s="1506" t="s">
        <v>2158</v>
      </c>
      <c r="OFS25" s="1506" t="s">
        <v>2159</v>
      </c>
      <c r="OFT25" s="1506" t="s">
        <v>2160</v>
      </c>
      <c r="OFU25" s="1506" t="s">
        <v>2157</v>
      </c>
      <c r="OFV25" s="1506" t="s">
        <v>1497</v>
      </c>
      <c r="OFW25" s="1509">
        <v>41901</v>
      </c>
      <c r="OFX25" s="1507">
        <v>15000</v>
      </c>
      <c r="OFY25"/>
      <c r="OFZ25" s="1506" t="s">
        <v>2158</v>
      </c>
      <c r="OGA25" s="1506" t="s">
        <v>2159</v>
      </c>
      <c r="OGB25" s="1506" t="s">
        <v>2160</v>
      </c>
      <c r="OGC25" s="1506" t="s">
        <v>2157</v>
      </c>
      <c r="OGD25" s="1506" t="s">
        <v>1497</v>
      </c>
      <c r="OGE25" s="1509">
        <v>41901</v>
      </c>
      <c r="OGF25" s="1507">
        <v>15000</v>
      </c>
      <c r="OGG25"/>
      <c r="OGH25" s="1506" t="s">
        <v>2158</v>
      </c>
      <c r="OGI25" s="1506" t="s">
        <v>2159</v>
      </c>
      <c r="OGJ25" s="1506" t="s">
        <v>2160</v>
      </c>
      <c r="OGK25" s="1506" t="s">
        <v>2157</v>
      </c>
      <c r="OGL25" s="1506" t="s">
        <v>1497</v>
      </c>
      <c r="OGM25" s="1509">
        <v>41901</v>
      </c>
      <c r="OGN25" s="1507">
        <v>15000</v>
      </c>
      <c r="OGO25"/>
      <c r="OGP25" s="1506" t="s">
        <v>2158</v>
      </c>
      <c r="OGQ25" s="1506" t="s">
        <v>2159</v>
      </c>
      <c r="OGR25" s="1506" t="s">
        <v>2160</v>
      </c>
      <c r="OGS25" s="1506" t="s">
        <v>2157</v>
      </c>
      <c r="OGT25" s="1506" t="s">
        <v>1497</v>
      </c>
      <c r="OGU25" s="1509">
        <v>41901</v>
      </c>
      <c r="OGV25" s="1507">
        <v>15000</v>
      </c>
      <c r="OGW25"/>
      <c r="OGX25" s="1506" t="s">
        <v>2158</v>
      </c>
      <c r="OGY25" s="1506" t="s">
        <v>2159</v>
      </c>
      <c r="OGZ25" s="1506" t="s">
        <v>2160</v>
      </c>
      <c r="OHA25" s="1506" t="s">
        <v>2157</v>
      </c>
      <c r="OHB25" s="1506" t="s">
        <v>1497</v>
      </c>
      <c r="OHC25" s="1509">
        <v>41901</v>
      </c>
      <c r="OHD25" s="1507">
        <v>15000</v>
      </c>
      <c r="OHE25"/>
      <c r="OHF25" s="1506" t="s">
        <v>2158</v>
      </c>
      <c r="OHG25" s="1506" t="s">
        <v>2159</v>
      </c>
      <c r="OHH25" s="1506" t="s">
        <v>2160</v>
      </c>
      <c r="OHI25" s="1506" t="s">
        <v>2157</v>
      </c>
      <c r="OHJ25" s="1506" t="s">
        <v>1497</v>
      </c>
      <c r="OHK25" s="1509">
        <v>41901</v>
      </c>
      <c r="OHL25" s="1507">
        <v>15000</v>
      </c>
      <c r="OHM25"/>
      <c r="OHN25" s="1506" t="s">
        <v>2158</v>
      </c>
      <c r="OHO25" s="1506" t="s">
        <v>2159</v>
      </c>
      <c r="OHP25" s="1506" t="s">
        <v>2160</v>
      </c>
      <c r="OHQ25" s="1506" t="s">
        <v>2157</v>
      </c>
      <c r="OHR25" s="1506" t="s">
        <v>1497</v>
      </c>
      <c r="OHS25" s="1509">
        <v>41901</v>
      </c>
      <c r="OHT25" s="1507">
        <v>15000</v>
      </c>
      <c r="OHU25"/>
      <c r="OHV25" s="1506" t="s">
        <v>2158</v>
      </c>
      <c r="OHW25" s="1506" t="s">
        <v>2159</v>
      </c>
      <c r="OHX25" s="1506" t="s">
        <v>2160</v>
      </c>
      <c r="OHY25" s="1506" t="s">
        <v>2157</v>
      </c>
      <c r="OHZ25" s="1506" t="s">
        <v>1497</v>
      </c>
      <c r="OIA25" s="1509">
        <v>41901</v>
      </c>
      <c r="OIB25" s="1507">
        <v>15000</v>
      </c>
      <c r="OIC25"/>
      <c r="OID25" s="1506" t="s">
        <v>2158</v>
      </c>
      <c r="OIE25" s="1506" t="s">
        <v>2159</v>
      </c>
      <c r="OIF25" s="1506" t="s">
        <v>2160</v>
      </c>
      <c r="OIG25" s="1506" t="s">
        <v>2157</v>
      </c>
      <c r="OIH25" s="1506" t="s">
        <v>1497</v>
      </c>
      <c r="OII25" s="1509">
        <v>41901</v>
      </c>
      <c r="OIJ25" s="1507">
        <v>15000</v>
      </c>
      <c r="OIK25"/>
      <c r="OIL25" s="1506" t="s">
        <v>2158</v>
      </c>
      <c r="OIM25" s="1506" t="s">
        <v>2159</v>
      </c>
      <c r="OIN25" s="1506" t="s">
        <v>2160</v>
      </c>
      <c r="OIO25" s="1506" t="s">
        <v>2157</v>
      </c>
      <c r="OIP25" s="1506" t="s">
        <v>1497</v>
      </c>
      <c r="OIQ25" s="1509">
        <v>41901</v>
      </c>
      <c r="OIR25" s="1507">
        <v>15000</v>
      </c>
      <c r="OIS25"/>
      <c r="OIT25" s="1506" t="s">
        <v>2158</v>
      </c>
      <c r="OIU25" s="1506" t="s">
        <v>2159</v>
      </c>
      <c r="OIV25" s="1506" t="s">
        <v>2160</v>
      </c>
      <c r="OIW25" s="1506" t="s">
        <v>2157</v>
      </c>
      <c r="OIX25" s="1506" t="s">
        <v>1497</v>
      </c>
      <c r="OIY25" s="1509">
        <v>41901</v>
      </c>
      <c r="OIZ25" s="1507">
        <v>15000</v>
      </c>
      <c r="OJA25"/>
      <c r="OJB25" s="1506" t="s">
        <v>2158</v>
      </c>
      <c r="OJC25" s="1506" t="s">
        <v>2159</v>
      </c>
      <c r="OJD25" s="1506" t="s">
        <v>2160</v>
      </c>
      <c r="OJE25" s="1506" t="s">
        <v>2157</v>
      </c>
      <c r="OJF25" s="1506" t="s">
        <v>1497</v>
      </c>
      <c r="OJG25" s="1509">
        <v>41901</v>
      </c>
      <c r="OJH25" s="1507">
        <v>15000</v>
      </c>
      <c r="OJI25"/>
      <c r="OJJ25" s="1506" t="s">
        <v>2158</v>
      </c>
      <c r="OJK25" s="1506" t="s">
        <v>2159</v>
      </c>
      <c r="OJL25" s="1506" t="s">
        <v>2160</v>
      </c>
      <c r="OJM25" s="1506" t="s">
        <v>2157</v>
      </c>
      <c r="OJN25" s="1506" t="s">
        <v>1497</v>
      </c>
      <c r="OJO25" s="1509">
        <v>41901</v>
      </c>
      <c r="OJP25" s="1507">
        <v>15000</v>
      </c>
      <c r="OJQ25"/>
      <c r="OJR25" s="1506" t="s">
        <v>2158</v>
      </c>
      <c r="OJS25" s="1506" t="s">
        <v>2159</v>
      </c>
      <c r="OJT25" s="1506" t="s">
        <v>2160</v>
      </c>
      <c r="OJU25" s="1506" t="s">
        <v>2157</v>
      </c>
      <c r="OJV25" s="1506" t="s">
        <v>1497</v>
      </c>
      <c r="OJW25" s="1509">
        <v>41901</v>
      </c>
      <c r="OJX25" s="1507">
        <v>15000</v>
      </c>
      <c r="OJY25"/>
      <c r="OJZ25" s="1506" t="s">
        <v>2158</v>
      </c>
      <c r="OKA25" s="1506" t="s">
        <v>2159</v>
      </c>
      <c r="OKB25" s="1506" t="s">
        <v>2160</v>
      </c>
      <c r="OKC25" s="1506" t="s">
        <v>2157</v>
      </c>
      <c r="OKD25" s="1506" t="s">
        <v>1497</v>
      </c>
      <c r="OKE25" s="1509">
        <v>41901</v>
      </c>
      <c r="OKF25" s="1507">
        <v>15000</v>
      </c>
      <c r="OKG25"/>
      <c r="OKH25" s="1506" t="s">
        <v>2158</v>
      </c>
      <c r="OKI25" s="1506" t="s">
        <v>2159</v>
      </c>
      <c r="OKJ25" s="1506" t="s">
        <v>2160</v>
      </c>
      <c r="OKK25" s="1506" t="s">
        <v>2157</v>
      </c>
      <c r="OKL25" s="1506" t="s">
        <v>1497</v>
      </c>
      <c r="OKM25" s="1509">
        <v>41901</v>
      </c>
      <c r="OKN25" s="1507">
        <v>15000</v>
      </c>
      <c r="OKO25"/>
      <c r="OKP25" s="1506" t="s">
        <v>2158</v>
      </c>
      <c r="OKQ25" s="1506" t="s">
        <v>2159</v>
      </c>
      <c r="OKR25" s="1506" t="s">
        <v>2160</v>
      </c>
      <c r="OKS25" s="1506" t="s">
        <v>2157</v>
      </c>
      <c r="OKT25" s="1506" t="s">
        <v>1497</v>
      </c>
      <c r="OKU25" s="1509">
        <v>41901</v>
      </c>
      <c r="OKV25" s="1507">
        <v>15000</v>
      </c>
      <c r="OKW25"/>
      <c r="OKX25" s="1506" t="s">
        <v>2158</v>
      </c>
      <c r="OKY25" s="1506" t="s">
        <v>2159</v>
      </c>
      <c r="OKZ25" s="1506" t="s">
        <v>2160</v>
      </c>
      <c r="OLA25" s="1506" t="s">
        <v>2157</v>
      </c>
      <c r="OLB25" s="1506" t="s">
        <v>1497</v>
      </c>
      <c r="OLC25" s="1509">
        <v>41901</v>
      </c>
      <c r="OLD25" s="1507">
        <v>15000</v>
      </c>
      <c r="OLE25"/>
      <c r="OLF25" s="1506" t="s">
        <v>2158</v>
      </c>
      <c r="OLG25" s="1506" t="s">
        <v>2159</v>
      </c>
      <c r="OLH25" s="1506" t="s">
        <v>2160</v>
      </c>
      <c r="OLI25" s="1506" t="s">
        <v>2157</v>
      </c>
      <c r="OLJ25" s="1506" t="s">
        <v>1497</v>
      </c>
      <c r="OLK25" s="1509">
        <v>41901</v>
      </c>
      <c r="OLL25" s="1507">
        <v>15000</v>
      </c>
      <c r="OLM25"/>
      <c r="OLN25" s="1506" t="s">
        <v>2158</v>
      </c>
      <c r="OLO25" s="1506" t="s">
        <v>2159</v>
      </c>
      <c r="OLP25" s="1506" t="s">
        <v>2160</v>
      </c>
      <c r="OLQ25" s="1506" t="s">
        <v>2157</v>
      </c>
      <c r="OLR25" s="1506" t="s">
        <v>1497</v>
      </c>
      <c r="OLS25" s="1509">
        <v>41901</v>
      </c>
      <c r="OLT25" s="1507">
        <v>15000</v>
      </c>
      <c r="OLU25"/>
      <c r="OLV25" s="1506" t="s">
        <v>2158</v>
      </c>
      <c r="OLW25" s="1506" t="s">
        <v>2159</v>
      </c>
      <c r="OLX25" s="1506" t="s">
        <v>2160</v>
      </c>
      <c r="OLY25" s="1506" t="s">
        <v>2157</v>
      </c>
      <c r="OLZ25" s="1506" t="s">
        <v>1497</v>
      </c>
      <c r="OMA25" s="1509">
        <v>41901</v>
      </c>
      <c r="OMB25" s="1507">
        <v>15000</v>
      </c>
      <c r="OMC25"/>
      <c r="OMD25" s="1506" t="s">
        <v>2158</v>
      </c>
      <c r="OME25" s="1506" t="s">
        <v>2159</v>
      </c>
      <c r="OMF25" s="1506" t="s">
        <v>2160</v>
      </c>
      <c r="OMG25" s="1506" t="s">
        <v>2157</v>
      </c>
      <c r="OMH25" s="1506" t="s">
        <v>1497</v>
      </c>
      <c r="OMI25" s="1509">
        <v>41901</v>
      </c>
      <c r="OMJ25" s="1507">
        <v>15000</v>
      </c>
      <c r="OMK25"/>
      <c r="OML25" s="1506" t="s">
        <v>2158</v>
      </c>
      <c r="OMM25" s="1506" t="s">
        <v>2159</v>
      </c>
      <c r="OMN25" s="1506" t="s">
        <v>2160</v>
      </c>
      <c r="OMO25" s="1506" t="s">
        <v>2157</v>
      </c>
      <c r="OMP25" s="1506" t="s">
        <v>1497</v>
      </c>
      <c r="OMQ25" s="1509">
        <v>41901</v>
      </c>
      <c r="OMR25" s="1507">
        <v>15000</v>
      </c>
      <c r="OMS25"/>
      <c r="OMT25" s="1506" t="s">
        <v>2158</v>
      </c>
      <c r="OMU25" s="1506" t="s">
        <v>2159</v>
      </c>
      <c r="OMV25" s="1506" t="s">
        <v>2160</v>
      </c>
      <c r="OMW25" s="1506" t="s">
        <v>2157</v>
      </c>
      <c r="OMX25" s="1506" t="s">
        <v>1497</v>
      </c>
      <c r="OMY25" s="1509">
        <v>41901</v>
      </c>
      <c r="OMZ25" s="1507">
        <v>15000</v>
      </c>
      <c r="ONA25"/>
      <c r="ONB25" s="1506" t="s">
        <v>2158</v>
      </c>
      <c r="ONC25" s="1506" t="s">
        <v>2159</v>
      </c>
      <c r="OND25" s="1506" t="s">
        <v>2160</v>
      </c>
      <c r="ONE25" s="1506" t="s">
        <v>2157</v>
      </c>
      <c r="ONF25" s="1506" t="s">
        <v>1497</v>
      </c>
      <c r="ONG25" s="1509">
        <v>41901</v>
      </c>
      <c r="ONH25" s="1507">
        <v>15000</v>
      </c>
      <c r="ONI25"/>
      <c r="ONJ25" s="1506" t="s">
        <v>2158</v>
      </c>
      <c r="ONK25" s="1506" t="s">
        <v>2159</v>
      </c>
      <c r="ONL25" s="1506" t="s">
        <v>2160</v>
      </c>
      <c r="ONM25" s="1506" t="s">
        <v>2157</v>
      </c>
      <c r="ONN25" s="1506" t="s">
        <v>1497</v>
      </c>
      <c r="ONO25" s="1509">
        <v>41901</v>
      </c>
      <c r="ONP25" s="1507">
        <v>15000</v>
      </c>
      <c r="ONQ25"/>
      <c r="ONR25" s="1506" t="s">
        <v>2158</v>
      </c>
      <c r="ONS25" s="1506" t="s">
        <v>2159</v>
      </c>
      <c r="ONT25" s="1506" t="s">
        <v>2160</v>
      </c>
      <c r="ONU25" s="1506" t="s">
        <v>2157</v>
      </c>
      <c r="ONV25" s="1506" t="s">
        <v>1497</v>
      </c>
      <c r="ONW25" s="1509">
        <v>41901</v>
      </c>
      <c r="ONX25" s="1507">
        <v>15000</v>
      </c>
      <c r="ONY25"/>
      <c r="ONZ25" s="1506" t="s">
        <v>2158</v>
      </c>
      <c r="OOA25" s="1506" t="s">
        <v>2159</v>
      </c>
      <c r="OOB25" s="1506" t="s">
        <v>2160</v>
      </c>
      <c r="OOC25" s="1506" t="s">
        <v>2157</v>
      </c>
      <c r="OOD25" s="1506" t="s">
        <v>1497</v>
      </c>
      <c r="OOE25" s="1509">
        <v>41901</v>
      </c>
      <c r="OOF25" s="1507">
        <v>15000</v>
      </c>
      <c r="OOG25"/>
      <c r="OOH25" s="1506" t="s">
        <v>2158</v>
      </c>
      <c r="OOI25" s="1506" t="s">
        <v>2159</v>
      </c>
      <c r="OOJ25" s="1506" t="s">
        <v>2160</v>
      </c>
      <c r="OOK25" s="1506" t="s">
        <v>2157</v>
      </c>
      <c r="OOL25" s="1506" t="s">
        <v>1497</v>
      </c>
      <c r="OOM25" s="1509">
        <v>41901</v>
      </c>
      <c r="OON25" s="1507">
        <v>15000</v>
      </c>
      <c r="OOO25"/>
      <c r="OOP25" s="1506" t="s">
        <v>2158</v>
      </c>
      <c r="OOQ25" s="1506" t="s">
        <v>2159</v>
      </c>
      <c r="OOR25" s="1506" t="s">
        <v>2160</v>
      </c>
      <c r="OOS25" s="1506" t="s">
        <v>2157</v>
      </c>
      <c r="OOT25" s="1506" t="s">
        <v>1497</v>
      </c>
      <c r="OOU25" s="1509">
        <v>41901</v>
      </c>
      <c r="OOV25" s="1507">
        <v>15000</v>
      </c>
      <c r="OOW25"/>
      <c r="OOX25" s="1506" t="s">
        <v>2158</v>
      </c>
      <c r="OOY25" s="1506" t="s">
        <v>2159</v>
      </c>
      <c r="OOZ25" s="1506" t="s">
        <v>2160</v>
      </c>
      <c r="OPA25" s="1506" t="s">
        <v>2157</v>
      </c>
      <c r="OPB25" s="1506" t="s">
        <v>1497</v>
      </c>
      <c r="OPC25" s="1509">
        <v>41901</v>
      </c>
      <c r="OPD25" s="1507">
        <v>15000</v>
      </c>
      <c r="OPE25"/>
      <c r="OPF25" s="1506" t="s">
        <v>2158</v>
      </c>
      <c r="OPG25" s="1506" t="s">
        <v>2159</v>
      </c>
      <c r="OPH25" s="1506" t="s">
        <v>2160</v>
      </c>
      <c r="OPI25" s="1506" t="s">
        <v>2157</v>
      </c>
      <c r="OPJ25" s="1506" t="s">
        <v>1497</v>
      </c>
      <c r="OPK25" s="1509">
        <v>41901</v>
      </c>
      <c r="OPL25" s="1507">
        <v>15000</v>
      </c>
      <c r="OPM25"/>
      <c r="OPN25" s="1506" t="s">
        <v>2158</v>
      </c>
      <c r="OPO25" s="1506" t="s">
        <v>2159</v>
      </c>
      <c r="OPP25" s="1506" t="s">
        <v>2160</v>
      </c>
      <c r="OPQ25" s="1506" t="s">
        <v>2157</v>
      </c>
      <c r="OPR25" s="1506" t="s">
        <v>1497</v>
      </c>
      <c r="OPS25" s="1509">
        <v>41901</v>
      </c>
      <c r="OPT25" s="1507">
        <v>15000</v>
      </c>
      <c r="OPU25"/>
      <c r="OPV25" s="1506" t="s">
        <v>2158</v>
      </c>
      <c r="OPW25" s="1506" t="s">
        <v>2159</v>
      </c>
      <c r="OPX25" s="1506" t="s">
        <v>2160</v>
      </c>
      <c r="OPY25" s="1506" t="s">
        <v>2157</v>
      </c>
      <c r="OPZ25" s="1506" t="s">
        <v>1497</v>
      </c>
      <c r="OQA25" s="1509">
        <v>41901</v>
      </c>
      <c r="OQB25" s="1507">
        <v>15000</v>
      </c>
      <c r="OQC25"/>
      <c r="OQD25" s="1506" t="s">
        <v>2158</v>
      </c>
      <c r="OQE25" s="1506" t="s">
        <v>2159</v>
      </c>
      <c r="OQF25" s="1506" t="s">
        <v>2160</v>
      </c>
      <c r="OQG25" s="1506" t="s">
        <v>2157</v>
      </c>
      <c r="OQH25" s="1506" t="s">
        <v>1497</v>
      </c>
      <c r="OQI25" s="1509">
        <v>41901</v>
      </c>
      <c r="OQJ25" s="1507">
        <v>15000</v>
      </c>
      <c r="OQK25"/>
      <c r="OQL25" s="1506" t="s">
        <v>2158</v>
      </c>
      <c r="OQM25" s="1506" t="s">
        <v>2159</v>
      </c>
      <c r="OQN25" s="1506" t="s">
        <v>2160</v>
      </c>
      <c r="OQO25" s="1506" t="s">
        <v>2157</v>
      </c>
      <c r="OQP25" s="1506" t="s">
        <v>1497</v>
      </c>
      <c r="OQQ25" s="1509">
        <v>41901</v>
      </c>
      <c r="OQR25" s="1507">
        <v>15000</v>
      </c>
      <c r="OQS25"/>
      <c r="OQT25" s="1506" t="s">
        <v>2158</v>
      </c>
      <c r="OQU25" s="1506" t="s">
        <v>2159</v>
      </c>
      <c r="OQV25" s="1506" t="s">
        <v>2160</v>
      </c>
      <c r="OQW25" s="1506" t="s">
        <v>2157</v>
      </c>
      <c r="OQX25" s="1506" t="s">
        <v>1497</v>
      </c>
      <c r="OQY25" s="1509">
        <v>41901</v>
      </c>
      <c r="OQZ25" s="1507">
        <v>15000</v>
      </c>
      <c r="ORA25"/>
      <c r="ORB25" s="1506" t="s">
        <v>2158</v>
      </c>
      <c r="ORC25" s="1506" t="s">
        <v>2159</v>
      </c>
      <c r="ORD25" s="1506" t="s">
        <v>2160</v>
      </c>
      <c r="ORE25" s="1506" t="s">
        <v>2157</v>
      </c>
      <c r="ORF25" s="1506" t="s">
        <v>1497</v>
      </c>
      <c r="ORG25" s="1509">
        <v>41901</v>
      </c>
      <c r="ORH25" s="1507">
        <v>15000</v>
      </c>
      <c r="ORI25"/>
      <c r="ORJ25" s="1506" t="s">
        <v>2158</v>
      </c>
      <c r="ORK25" s="1506" t="s">
        <v>2159</v>
      </c>
      <c r="ORL25" s="1506" t="s">
        <v>2160</v>
      </c>
      <c r="ORM25" s="1506" t="s">
        <v>2157</v>
      </c>
      <c r="ORN25" s="1506" t="s">
        <v>1497</v>
      </c>
      <c r="ORO25" s="1509">
        <v>41901</v>
      </c>
      <c r="ORP25" s="1507">
        <v>15000</v>
      </c>
      <c r="ORQ25"/>
      <c r="ORR25" s="1506" t="s">
        <v>2158</v>
      </c>
      <c r="ORS25" s="1506" t="s">
        <v>2159</v>
      </c>
      <c r="ORT25" s="1506" t="s">
        <v>2160</v>
      </c>
      <c r="ORU25" s="1506" t="s">
        <v>2157</v>
      </c>
      <c r="ORV25" s="1506" t="s">
        <v>1497</v>
      </c>
      <c r="ORW25" s="1509">
        <v>41901</v>
      </c>
      <c r="ORX25" s="1507">
        <v>15000</v>
      </c>
      <c r="ORY25"/>
      <c r="ORZ25" s="1506" t="s">
        <v>2158</v>
      </c>
      <c r="OSA25" s="1506" t="s">
        <v>2159</v>
      </c>
      <c r="OSB25" s="1506" t="s">
        <v>2160</v>
      </c>
      <c r="OSC25" s="1506" t="s">
        <v>2157</v>
      </c>
      <c r="OSD25" s="1506" t="s">
        <v>1497</v>
      </c>
      <c r="OSE25" s="1509">
        <v>41901</v>
      </c>
      <c r="OSF25" s="1507">
        <v>15000</v>
      </c>
      <c r="OSG25"/>
      <c r="OSH25" s="1506" t="s">
        <v>2158</v>
      </c>
      <c r="OSI25" s="1506" t="s">
        <v>2159</v>
      </c>
      <c r="OSJ25" s="1506" t="s">
        <v>2160</v>
      </c>
      <c r="OSK25" s="1506" t="s">
        <v>2157</v>
      </c>
      <c r="OSL25" s="1506" t="s">
        <v>1497</v>
      </c>
      <c r="OSM25" s="1509">
        <v>41901</v>
      </c>
      <c r="OSN25" s="1507">
        <v>15000</v>
      </c>
      <c r="OSO25"/>
      <c r="OSP25" s="1506" t="s">
        <v>2158</v>
      </c>
      <c r="OSQ25" s="1506" t="s">
        <v>2159</v>
      </c>
      <c r="OSR25" s="1506" t="s">
        <v>2160</v>
      </c>
      <c r="OSS25" s="1506" t="s">
        <v>2157</v>
      </c>
      <c r="OST25" s="1506" t="s">
        <v>1497</v>
      </c>
      <c r="OSU25" s="1509">
        <v>41901</v>
      </c>
      <c r="OSV25" s="1507">
        <v>15000</v>
      </c>
      <c r="OSW25"/>
      <c r="OSX25" s="1506" t="s">
        <v>2158</v>
      </c>
      <c r="OSY25" s="1506" t="s">
        <v>2159</v>
      </c>
      <c r="OSZ25" s="1506" t="s">
        <v>2160</v>
      </c>
      <c r="OTA25" s="1506" t="s">
        <v>2157</v>
      </c>
      <c r="OTB25" s="1506" t="s">
        <v>1497</v>
      </c>
      <c r="OTC25" s="1509">
        <v>41901</v>
      </c>
      <c r="OTD25" s="1507">
        <v>15000</v>
      </c>
      <c r="OTE25"/>
      <c r="OTF25" s="1506" t="s">
        <v>2158</v>
      </c>
      <c r="OTG25" s="1506" t="s">
        <v>2159</v>
      </c>
      <c r="OTH25" s="1506" t="s">
        <v>2160</v>
      </c>
      <c r="OTI25" s="1506" t="s">
        <v>2157</v>
      </c>
      <c r="OTJ25" s="1506" t="s">
        <v>1497</v>
      </c>
      <c r="OTK25" s="1509">
        <v>41901</v>
      </c>
      <c r="OTL25" s="1507">
        <v>15000</v>
      </c>
      <c r="OTM25"/>
      <c r="OTN25" s="1506" t="s">
        <v>2158</v>
      </c>
      <c r="OTO25" s="1506" t="s">
        <v>2159</v>
      </c>
      <c r="OTP25" s="1506" t="s">
        <v>2160</v>
      </c>
      <c r="OTQ25" s="1506" t="s">
        <v>2157</v>
      </c>
      <c r="OTR25" s="1506" t="s">
        <v>1497</v>
      </c>
      <c r="OTS25" s="1509">
        <v>41901</v>
      </c>
      <c r="OTT25" s="1507">
        <v>15000</v>
      </c>
      <c r="OTU25"/>
      <c r="OTV25" s="1506" t="s">
        <v>2158</v>
      </c>
      <c r="OTW25" s="1506" t="s">
        <v>2159</v>
      </c>
      <c r="OTX25" s="1506" t="s">
        <v>2160</v>
      </c>
      <c r="OTY25" s="1506" t="s">
        <v>2157</v>
      </c>
      <c r="OTZ25" s="1506" t="s">
        <v>1497</v>
      </c>
      <c r="OUA25" s="1509">
        <v>41901</v>
      </c>
      <c r="OUB25" s="1507">
        <v>15000</v>
      </c>
      <c r="OUC25"/>
      <c r="OUD25" s="1506" t="s">
        <v>2158</v>
      </c>
      <c r="OUE25" s="1506" t="s">
        <v>2159</v>
      </c>
      <c r="OUF25" s="1506" t="s">
        <v>2160</v>
      </c>
      <c r="OUG25" s="1506" t="s">
        <v>2157</v>
      </c>
      <c r="OUH25" s="1506" t="s">
        <v>1497</v>
      </c>
      <c r="OUI25" s="1509">
        <v>41901</v>
      </c>
      <c r="OUJ25" s="1507">
        <v>15000</v>
      </c>
      <c r="OUK25"/>
      <c r="OUL25" s="1506" t="s">
        <v>2158</v>
      </c>
      <c r="OUM25" s="1506" t="s">
        <v>2159</v>
      </c>
      <c r="OUN25" s="1506" t="s">
        <v>2160</v>
      </c>
      <c r="OUO25" s="1506" t="s">
        <v>2157</v>
      </c>
      <c r="OUP25" s="1506" t="s">
        <v>1497</v>
      </c>
      <c r="OUQ25" s="1509">
        <v>41901</v>
      </c>
      <c r="OUR25" s="1507">
        <v>15000</v>
      </c>
      <c r="OUS25"/>
      <c r="OUT25" s="1506" t="s">
        <v>2158</v>
      </c>
      <c r="OUU25" s="1506" t="s">
        <v>2159</v>
      </c>
      <c r="OUV25" s="1506" t="s">
        <v>2160</v>
      </c>
      <c r="OUW25" s="1506" t="s">
        <v>2157</v>
      </c>
      <c r="OUX25" s="1506" t="s">
        <v>1497</v>
      </c>
      <c r="OUY25" s="1509">
        <v>41901</v>
      </c>
      <c r="OUZ25" s="1507">
        <v>15000</v>
      </c>
      <c r="OVA25"/>
      <c r="OVB25" s="1506" t="s">
        <v>2158</v>
      </c>
      <c r="OVC25" s="1506" t="s">
        <v>2159</v>
      </c>
      <c r="OVD25" s="1506" t="s">
        <v>2160</v>
      </c>
      <c r="OVE25" s="1506" t="s">
        <v>2157</v>
      </c>
      <c r="OVF25" s="1506" t="s">
        <v>1497</v>
      </c>
      <c r="OVG25" s="1509">
        <v>41901</v>
      </c>
      <c r="OVH25" s="1507">
        <v>15000</v>
      </c>
      <c r="OVI25"/>
      <c r="OVJ25" s="1506" t="s">
        <v>2158</v>
      </c>
      <c r="OVK25" s="1506" t="s">
        <v>2159</v>
      </c>
      <c r="OVL25" s="1506" t="s">
        <v>2160</v>
      </c>
      <c r="OVM25" s="1506" t="s">
        <v>2157</v>
      </c>
      <c r="OVN25" s="1506" t="s">
        <v>1497</v>
      </c>
      <c r="OVO25" s="1509">
        <v>41901</v>
      </c>
      <c r="OVP25" s="1507">
        <v>15000</v>
      </c>
      <c r="OVQ25"/>
      <c r="OVR25" s="1506" t="s">
        <v>2158</v>
      </c>
      <c r="OVS25" s="1506" t="s">
        <v>2159</v>
      </c>
      <c r="OVT25" s="1506" t="s">
        <v>2160</v>
      </c>
      <c r="OVU25" s="1506" t="s">
        <v>2157</v>
      </c>
      <c r="OVV25" s="1506" t="s">
        <v>1497</v>
      </c>
      <c r="OVW25" s="1509">
        <v>41901</v>
      </c>
      <c r="OVX25" s="1507">
        <v>15000</v>
      </c>
      <c r="OVY25"/>
      <c r="OVZ25" s="1506" t="s">
        <v>2158</v>
      </c>
      <c r="OWA25" s="1506" t="s">
        <v>2159</v>
      </c>
      <c r="OWB25" s="1506" t="s">
        <v>2160</v>
      </c>
      <c r="OWC25" s="1506" t="s">
        <v>2157</v>
      </c>
      <c r="OWD25" s="1506" t="s">
        <v>1497</v>
      </c>
      <c r="OWE25" s="1509">
        <v>41901</v>
      </c>
      <c r="OWF25" s="1507">
        <v>15000</v>
      </c>
      <c r="OWG25"/>
      <c r="OWH25" s="1506" t="s">
        <v>2158</v>
      </c>
      <c r="OWI25" s="1506" t="s">
        <v>2159</v>
      </c>
      <c r="OWJ25" s="1506" t="s">
        <v>2160</v>
      </c>
      <c r="OWK25" s="1506" t="s">
        <v>2157</v>
      </c>
      <c r="OWL25" s="1506" t="s">
        <v>1497</v>
      </c>
      <c r="OWM25" s="1509">
        <v>41901</v>
      </c>
      <c r="OWN25" s="1507">
        <v>15000</v>
      </c>
      <c r="OWO25"/>
      <c r="OWP25" s="1506" t="s">
        <v>2158</v>
      </c>
      <c r="OWQ25" s="1506" t="s">
        <v>2159</v>
      </c>
      <c r="OWR25" s="1506" t="s">
        <v>2160</v>
      </c>
      <c r="OWS25" s="1506" t="s">
        <v>2157</v>
      </c>
      <c r="OWT25" s="1506" t="s">
        <v>1497</v>
      </c>
      <c r="OWU25" s="1509">
        <v>41901</v>
      </c>
      <c r="OWV25" s="1507">
        <v>15000</v>
      </c>
      <c r="OWW25"/>
      <c r="OWX25" s="1506" t="s">
        <v>2158</v>
      </c>
      <c r="OWY25" s="1506" t="s">
        <v>2159</v>
      </c>
      <c r="OWZ25" s="1506" t="s">
        <v>2160</v>
      </c>
      <c r="OXA25" s="1506" t="s">
        <v>2157</v>
      </c>
      <c r="OXB25" s="1506" t="s">
        <v>1497</v>
      </c>
      <c r="OXC25" s="1509">
        <v>41901</v>
      </c>
      <c r="OXD25" s="1507">
        <v>15000</v>
      </c>
      <c r="OXE25"/>
      <c r="OXF25" s="1506" t="s">
        <v>2158</v>
      </c>
      <c r="OXG25" s="1506" t="s">
        <v>2159</v>
      </c>
      <c r="OXH25" s="1506" t="s">
        <v>2160</v>
      </c>
      <c r="OXI25" s="1506" t="s">
        <v>2157</v>
      </c>
      <c r="OXJ25" s="1506" t="s">
        <v>1497</v>
      </c>
      <c r="OXK25" s="1509">
        <v>41901</v>
      </c>
      <c r="OXL25" s="1507">
        <v>15000</v>
      </c>
      <c r="OXM25"/>
      <c r="OXN25" s="1506" t="s">
        <v>2158</v>
      </c>
      <c r="OXO25" s="1506" t="s">
        <v>2159</v>
      </c>
      <c r="OXP25" s="1506" t="s">
        <v>2160</v>
      </c>
      <c r="OXQ25" s="1506" t="s">
        <v>2157</v>
      </c>
      <c r="OXR25" s="1506" t="s">
        <v>1497</v>
      </c>
      <c r="OXS25" s="1509">
        <v>41901</v>
      </c>
      <c r="OXT25" s="1507">
        <v>15000</v>
      </c>
      <c r="OXU25"/>
      <c r="OXV25" s="1506" t="s">
        <v>2158</v>
      </c>
      <c r="OXW25" s="1506" t="s">
        <v>2159</v>
      </c>
      <c r="OXX25" s="1506" t="s">
        <v>2160</v>
      </c>
      <c r="OXY25" s="1506" t="s">
        <v>2157</v>
      </c>
      <c r="OXZ25" s="1506" t="s">
        <v>1497</v>
      </c>
      <c r="OYA25" s="1509">
        <v>41901</v>
      </c>
      <c r="OYB25" s="1507">
        <v>15000</v>
      </c>
      <c r="OYC25"/>
      <c r="OYD25" s="1506" t="s">
        <v>2158</v>
      </c>
      <c r="OYE25" s="1506" t="s">
        <v>2159</v>
      </c>
      <c r="OYF25" s="1506" t="s">
        <v>2160</v>
      </c>
      <c r="OYG25" s="1506" t="s">
        <v>2157</v>
      </c>
      <c r="OYH25" s="1506" t="s">
        <v>1497</v>
      </c>
      <c r="OYI25" s="1509">
        <v>41901</v>
      </c>
      <c r="OYJ25" s="1507">
        <v>15000</v>
      </c>
      <c r="OYK25"/>
      <c r="OYL25" s="1506" t="s">
        <v>2158</v>
      </c>
      <c r="OYM25" s="1506" t="s">
        <v>2159</v>
      </c>
      <c r="OYN25" s="1506" t="s">
        <v>2160</v>
      </c>
      <c r="OYO25" s="1506" t="s">
        <v>2157</v>
      </c>
      <c r="OYP25" s="1506" t="s">
        <v>1497</v>
      </c>
      <c r="OYQ25" s="1509">
        <v>41901</v>
      </c>
      <c r="OYR25" s="1507">
        <v>15000</v>
      </c>
      <c r="OYS25"/>
      <c r="OYT25" s="1506" t="s">
        <v>2158</v>
      </c>
      <c r="OYU25" s="1506" t="s">
        <v>2159</v>
      </c>
      <c r="OYV25" s="1506" t="s">
        <v>2160</v>
      </c>
      <c r="OYW25" s="1506" t="s">
        <v>2157</v>
      </c>
      <c r="OYX25" s="1506" t="s">
        <v>1497</v>
      </c>
      <c r="OYY25" s="1509">
        <v>41901</v>
      </c>
      <c r="OYZ25" s="1507">
        <v>15000</v>
      </c>
      <c r="OZA25"/>
      <c r="OZB25" s="1506" t="s">
        <v>2158</v>
      </c>
      <c r="OZC25" s="1506" t="s">
        <v>2159</v>
      </c>
      <c r="OZD25" s="1506" t="s">
        <v>2160</v>
      </c>
      <c r="OZE25" s="1506" t="s">
        <v>2157</v>
      </c>
      <c r="OZF25" s="1506" t="s">
        <v>1497</v>
      </c>
      <c r="OZG25" s="1509">
        <v>41901</v>
      </c>
      <c r="OZH25" s="1507">
        <v>15000</v>
      </c>
      <c r="OZI25"/>
      <c r="OZJ25" s="1506" t="s">
        <v>2158</v>
      </c>
      <c r="OZK25" s="1506" t="s">
        <v>2159</v>
      </c>
      <c r="OZL25" s="1506" t="s">
        <v>2160</v>
      </c>
      <c r="OZM25" s="1506" t="s">
        <v>2157</v>
      </c>
      <c r="OZN25" s="1506" t="s">
        <v>1497</v>
      </c>
      <c r="OZO25" s="1509">
        <v>41901</v>
      </c>
      <c r="OZP25" s="1507">
        <v>15000</v>
      </c>
      <c r="OZQ25"/>
      <c r="OZR25" s="1506" t="s">
        <v>2158</v>
      </c>
      <c r="OZS25" s="1506" t="s">
        <v>2159</v>
      </c>
      <c r="OZT25" s="1506" t="s">
        <v>2160</v>
      </c>
      <c r="OZU25" s="1506" t="s">
        <v>2157</v>
      </c>
      <c r="OZV25" s="1506" t="s">
        <v>1497</v>
      </c>
      <c r="OZW25" s="1509">
        <v>41901</v>
      </c>
      <c r="OZX25" s="1507">
        <v>15000</v>
      </c>
      <c r="OZY25"/>
      <c r="OZZ25" s="1506" t="s">
        <v>2158</v>
      </c>
      <c r="PAA25" s="1506" t="s">
        <v>2159</v>
      </c>
      <c r="PAB25" s="1506" t="s">
        <v>2160</v>
      </c>
      <c r="PAC25" s="1506" t="s">
        <v>2157</v>
      </c>
      <c r="PAD25" s="1506" t="s">
        <v>1497</v>
      </c>
      <c r="PAE25" s="1509">
        <v>41901</v>
      </c>
      <c r="PAF25" s="1507">
        <v>15000</v>
      </c>
      <c r="PAG25"/>
      <c r="PAH25" s="1506" t="s">
        <v>2158</v>
      </c>
      <c r="PAI25" s="1506" t="s">
        <v>2159</v>
      </c>
      <c r="PAJ25" s="1506" t="s">
        <v>2160</v>
      </c>
      <c r="PAK25" s="1506" t="s">
        <v>2157</v>
      </c>
      <c r="PAL25" s="1506" t="s">
        <v>1497</v>
      </c>
      <c r="PAM25" s="1509">
        <v>41901</v>
      </c>
      <c r="PAN25" s="1507">
        <v>15000</v>
      </c>
      <c r="PAO25"/>
      <c r="PAP25" s="1506" t="s">
        <v>2158</v>
      </c>
      <c r="PAQ25" s="1506" t="s">
        <v>2159</v>
      </c>
      <c r="PAR25" s="1506" t="s">
        <v>2160</v>
      </c>
      <c r="PAS25" s="1506" t="s">
        <v>2157</v>
      </c>
      <c r="PAT25" s="1506" t="s">
        <v>1497</v>
      </c>
      <c r="PAU25" s="1509">
        <v>41901</v>
      </c>
      <c r="PAV25" s="1507">
        <v>15000</v>
      </c>
      <c r="PAW25"/>
      <c r="PAX25" s="1506" t="s">
        <v>2158</v>
      </c>
      <c r="PAY25" s="1506" t="s">
        <v>2159</v>
      </c>
      <c r="PAZ25" s="1506" t="s">
        <v>2160</v>
      </c>
      <c r="PBA25" s="1506" t="s">
        <v>2157</v>
      </c>
      <c r="PBB25" s="1506" t="s">
        <v>1497</v>
      </c>
      <c r="PBC25" s="1509">
        <v>41901</v>
      </c>
      <c r="PBD25" s="1507">
        <v>15000</v>
      </c>
      <c r="PBE25"/>
      <c r="PBF25" s="1506" t="s">
        <v>2158</v>
      </c>
      <c r="PBG25" s="1506" t="s">
        <v>2159</v>
      </c>
      <c r="PBH25" s="1506" t="s">
        <v>2160</v>
      </c>
      <c r="PBI25" s="1506" t="s">
        <v>2157</v>
      </c>
      <c r="PBJ25" s="1506" t="s">
        <v>1497</v>
      </c>
      <c r="PBK25" s="1509">
        <v>41901</v>
      </c>
      <c r="PBL25" s="1507">
        <v>15000</v>
      </c>
      <c r="PBM25"/>
      <c r="PBN25" s="1506" t="s">
        <v>2158</v>
      </c>
      <c r="PBO25" s="1506" t="s">
        <v>2159</v>
      </c>
      <c r="PBP25" s="1506" t="s">
        <v>2160</v>
      </c>
      <c r="PBQ25" s="1506" t="s">
        <v>2157</v>
      </c>
      <c r="PBR25" s="1506" t="s">
        <v>1497</v>
      </c>
      <c r="PBS25" s="1509">
        <v>41901</v>
      </c>
      <c r="PBT25" s="1507">
        <v>15000</v>
      </c>
      <c r="PBU25"/>
      <c r="PBV25" s="1506" t="s">
        <v>2158</v>
      </c>
      <c r="PBW25" s="1506" t="s">
        <v>2159</v>
      </c>
      <c r="PBX25" s="1506" t="s">
        <v>2160</v>
      </c>
      <c r="PBY25" s="1506" t="s">
        <v>2157</v>
      </c>
      <c r="PBZ25" s="1506" t="s">
        <v>1497</v>
      </c>
      <c r="PCA25" s="1509">
        <v>41901</v>
      </c>
      <c r="PCB25" s="1507">
        <v>15000</v>
      </c>
      <c r="PCC25"/>
      <c r="PCD25" s="1506" t="s">
        <v>2158</v>
      </c>
      <c r="PCE25" s="1506" t="s">
        <v>2159</v>
      </c>
      <c r="PCF25" s="1506" t="s">
        <v>2160</v>
      </c>
      <c r="PCG25" s="1506" t="s">
        <v>2157</v>
      </c>
      <c r="PCH25" s="1506" t="s">
        <v>1497</v>
      </c>
      <c r="PCI25" s="1509">
        <v>41901</v>
      </c>
      <c r="PCJ25" s="1507">
        <v>15000</v>
      </c>
      <c r="PCK25"/>
      <c r="PCL25" s="1506" t="s">
        <v>2158</v>
      </c>
      <c r="PCM25" s="1506" t="s">
        <v>2159</v>
      </c>
      <c r="PCN25" s="1506" t="s">
        <v>2160</v>
      </c>
      <c r="PCO25" s="1506" t="s">
        <v>2157</v>
      </c>
      <c r="PCP25" s="1506" t="s">
        <v>1497</v>
      </c>
      <c r="PCQ25" s="1509">
        <v>41901</v>
      </c>
      <c r="PCR25" s="1507">
        <v>15000</v>
      </c>
      <c r="PCS25"/>
      <c r="PCT25" s="1506" t="s">
        <v>2158</v>
      </c>
      <c r="PCU25" s="1506" t="s">
        <v>2159</v>
      </c>
      <c r="PCV25" s="1506" t="s">
        <v>2160</v>
      </c>
      <c r="PCW25" s="1506" t="s">
        <v>2157</v>
      </c>
      <c r="PCX25" s="1506" t="s">
        <v>1497</v>
      </c>
      <c r="PCY25" s="1509">
        <v>41901</v>
      </c>
      <c r="PCZ25" s="1507">
        <v>15000</v>
      </c>
      <c r="PDA25"/>
      <c r="PDB25" s="1506" t="s">
        <v>2158</v>
      </c>
      <c r="PDC25" s="1506" t="s">
        <v>2159</v>
      </c>
      <c r="PDD25" s="1506" t="s">
        <v>2160</v>
      </c>
      <c r="PDE25" s="1506" t="s">
        <v>2157</v>
      </c>
      <c r="PDF25" s="1506" t="s">
        <v>1497</v>
      </c>
      <c r="PDG25" s="1509">
        <v>41901</v>
      </c>
      <c r="PDH25" s="1507">
        <v>15000</v>
      </c>
      <c r="PDI25"/>
      <c r="PDJ25" s="1506" t="s">
        <v>2158</v>
      </c>
      <c r="PDK25" s="1506" t="s">
        <v>2159</v>
      </c>
      <c r="PDL25" s="1506" t="s">
        <v>2160</v>
      </c>
      <c r="PDM25" s="1506" t="s">
        <v>2157</v>
      </c>
      <c r="PDN25" s="1506" t="s">
        <v>1497</v>
      </c>
      <c r="PDO25" s="1509">
        <v>41901</v>
      </c>
      <c r="PDP25" s="1507">
        <v>15000</v>
      </c>
      <c r="PDQ25"/>
      <c r="PDR25" s="1506" t="s">
        <v>2158</v>
      </c>
      <c r="PDS25" s="1506" t="s">
        <v>2159</v>
      </c>
      <c r="PDT25" s="1506" t="s">
        <v>2160</v>
      </c>
      <c r="PDU25" s="1506" t="s">
        <v>2157</v>
      </c>
      <c r="PDV25" s="1506" t="s">
        <v>1497</v>
      </c>
      <c r="PDW25" s="1509">
        <v>41901</v>
      </c>
      <c r="PDX25" s="1507">
        <v>15000</v>
      </c>
      <c r="PDY25"/>
      <c r="PDZ25" s="1506" t="s">
        <v>2158</v>
      </c>
      <c r="PEA25" s="1506" t="s">
        <v>2159</v>
      </c>
      <c r="PEB25" s="1506" t="s">
        <v>2160</v>
      </c>
      <c r="PEC25" s="1506" t="s">
        <v>2157</v>
      </c>
      <c r="PED25" s="1506" t="s">
        <v>1497</v>
      </c>
      <c r="PEE25" s="1509">
        <v>41901</v>
      </c>
      <c r="PEF25" s="1507">
        <v>15000</v>
      </c>
      <c r="PEG25"/>
      <c r="PEH25" s="1506" t="s">
        <v>2158</v>
      </c>
      <c r="PEI25" s="1506" t="s">
        <v>2159</v>
      </c>
      <c r="PEJ25" s="1506" t="s">
        <v>2160</v>
      </c>
      <c r="PEK25" s="1506" t="s">
        <v>2157</v>
      </c>
      <c r="PEL25" s="1506" t="s">
        <v>1497</v>
      </c>
      <c r="PEM25" s="1509">
        <v>41901</v>
      </c>
      <c r="PEN25" s="1507">
        <v>15000</v>
      </c>
      <c r="PEO25"/>
      <c r="PEP25" s="1506" t="s">
        <v>2158</v>
      </c>
      <c r="PEQ25" s="1506" t="s">
        <v>2159</v>
      </c>
      <c r="PER25" s="1506" t="s">
        <v>2160</v>
      </c>
      <c r="PES25" s="1506" t="s">
        <v>2157</v>
      </c>
      <c r="PET25" s="1506" t="s">
        <v>1497</v>
      </c>
      <c r="PEU25" s="1509">
        <v>41901</v>
      </c>
      <c r="PEV25" s="1507">
        <v>15000</v>
      </c>
      <c r="PEW25"/>
      <c r="PEX25" s="1506" t="s">
        <v>2158</v>
      </c>
      <c r="PEY25" s="1506" t="s">
        <v>2159</v>
      </c>
      <c r="PEZ25" s="1506" t="s">
        <v>2160</v>
      </c>
      <c r="PFA25" s="1506" t="s">
        <v>2157</v>
      </c>
      <c r="PFB25" s="1506" t="s">
        <v>1497</v>
      </c>
      <c r="PFC25" s="1509">
        <v>41901</v>
      </c>
      <c r="PFD25" s="1507">
        <v>15000</v>
      </c>
      <c r="PFE25"/>
      <c r="PFF25" s="1506" t="s">
        <v>2158</v>
      </c>
      <c r="PFG25" s="1506" t="s">
        <v>2159</v>
      </c>
      <c r="PFH25" s="1506" t="s">
        <v>2160</v>
      </c>
      <c r="PFI25" s="1506" t="s">
        <v>2157</v>
      </c>
      <c r="PFJ25" s="1506" t="s">
        <v>1497</v>
      </c>
      <c r="PFK25" s="1509">
        <v>41901</v>
      </c>
      <c r="PFL25" s="1507">
        <v>15000</v>
      </c>
      <c r="PFM25"/>
      <c r="PFN25" s="1506" t="s">
        <v>2158</v>
      </c>
      <c r="PFO25" s="1506" t="s">
        <v>2159</v>
      </c>
      <c r="PFP25" s="1506" t="s">
        <v>2160</v>
      </c>
      <c r="PFQ25" s="1506" t="s">
        <v>2157</v>
      </c>
      <c r="PFR25" s="1506" t="s">
        <v>1497</v>
      </c>
      <c r="PFS25" s="1509">
        <v>41901</v>
      </c>
      <c r="PFT25" s="1507">
        <v>15000</v>
      </c>
      <c r="PFU25"/>
      <c r="PFV25" s="1506" t="s">
        <v>2158</v>
      </c>
      <c r="PFW25" s="1506" t="s">
        <v>2159</v>
      </c>
      <c r="PFX25" s="1506" t="s">
        <v>2160</v>
      </c>
      <c r="PFY25" s="1506" t="s">
        <v>2157</v>
      </c>
      <c r="PFZ25" s="1506" t="s">
        <v>1497</v>
      </c>
      <c r="PGA25" s="1509">
        <v>41901</v>
      </c>
      <c r="PGB25" s="1507">
        <v>15000</v>
      </c>
      <c r="PGC25"/>
      <c r="PGD25" s="1506" t="s">
        <v>2158</v>
      </c>
      <c r="PGE25" s="1506" t="s">
        <v>2159</v>
      </c>
      <c r="PGF25" s="1506" t="s">
        <v>2160</v>
      </c>
      <c r="PGG25" s="1506" t="s">
        <v>2157</v>
      </c>
      <c r="PGH25" s="1506" t="s">
        <v>1497</v>
      </c>
      <c r="PGI25" s="1509">
        <v>41901</v>
      </c>
      <c r="PGJ25" s="1507">
        <v>15000</v>
      </c>
      <c r="PGK25"/>
      <c r="PGL25" s="1506" t="s">
        <v>2158</v>
      </c>
      <c r="PGM25" s="1506" t="s">
        <v>2159</v>
      </c>
      <c r="PGN25" s="1506" t="s">
        <v>2160</v>
      </c>
      <c r="PGO25" s="1506" t="s">
        <v>2157</v>
      </c>
      <c r="PGP25" s="1506" t="s">
        <v>1497</v>
      </c>
      <c r="PGQ25" s="1509">
        <v>41901</v>
      </c>
      <c r="PGR25" s="1507">
        <v>15000</v>
      </c>
      <c r="PGS25"/>
      <c r="PGT25" s="1506" t="s">
        <v>2158</v>
      </c>
      <c r="PGU25" s="1506" t="s">
        <v>2159</v>
      </c>
      <c r="PGV25" s="1506" t="s">
        <v>2160</v>
      </c>
      <c r="PGW25" s="1506" t="s">
        <v>2157</v>
      </c>
      <c r="PGX25" s="1506" t="s">
        <v>1497</v>
      </c>
      <c r="PGY25" s="1509">
        <v>41901</v>
      </c>
      <c r="PGZ25" s="1507">
        <v>15000</v>
      </c>
      <c r="PHA25"/>
      <c r="PHB25" s="1506" t="s">
        <v>2158</v>
      </c>
      <c r="PHC25" s="1506" t="s">
        <v>2159</v>
      </c>
      <c r="PHD25" s="1506" t="s">
        <v>2160</v>
      </c>
      <c r="PHE25" s="1506" t="s">
        <v>2157</v>
      </c>
      <c r="PHF25" s="1506" t="s">
        <v>1497</v>
      </c>
      <c r="PHG25" s="1509">
        <v>41901</v>
      </c>
      <c r="PHH25" s="1507">
        <v>15000</v>
      </c>
      <c r="PHI25"/>
      <c r="PHJ25" s="1506" t="s">
        <v>2158</v>
      </c>
      <c r="PHK25" s="1506" t="s">
        <v>2159</v>
      </c>
      <c r="PHL25" s="1506" t="s">
        <v>2160</v>
      </c>
      <c r="PHM25" s="1506" t="s">
        <v>2157</v>
      </c>
      <c r="PHN25" s="1506" t="s">
        <v>1497</v>
      </c>
      <c r="PHO25" s="1509">
        <v>41901</v>
      </c>
      <c r="PHP25" s="1507">
        <v>15000</v>
      </c>
      <c r="PHQ25"/>
      <c r="PHR25" s="1506" t="s">
        <v>2158</v>
      </c>
      <c r="PHS25" s="1506" t="s">
        <v>2159</v>
      </c>
      <c r="PHT25" s="1506" t="s">
        <v>2160</v>
      </c>
      <c r="PHU25" s="1506" t="s">
        <v>2157</v>
      </c>
      <c r="PHV25" s="1506" t="s">
        <v>1497</v>
      </c>
      <c r="PHW25" s="1509">
        <v>41901</v>
      </c>
      <c r="PHX25" s="1507">
        <v>15000</v>
      </c>
      <c r="PHY25"/>
      <c r="PHZ25" s="1506" t="s">
        <v>2158</v>
      </c>
      <c r="PIA25" s="1506" t="s">
        <v>2159</v>
      </c>
      <c r="PIB25" s="1506" t="s">
        <v>2160</v>
      </c>
      <c r="PIC25" s="1506" t="s">
        <v>2157</v>
      </c>
      <c r="PID25" s="1506" t="s">
        <v>1497</v>
      </c>
      <c r="PIE25" s="1509">
        <v>41901</v>
      </c>
      <c r="PIF25" s="1507">
        <v>15000</v>
      </c>
      <c r="PIG25"/>
      <c r="PIH25" s="1506" t="s">
        <v>2158</v>
      </c>
      <c r="PII25" s="1506" t="s">
        <v>2159</v>
      </c>
      <c r="PIJ25" s="1506" t="s">
        <v>2160</v>
      </c>
      <c r="PIK25" s="1506" t="s">
        <v>2157</v>
      </c>
      <c r="PIL25" s="1506" t="s">
        <v>1497</v>
      </c>
      <c r="PIM25" s="1509">
        <v>41901</v>
      </c>
      <c r="PIN25" s="1507">
        <v>15000</v>
      </c>
      <c r="PIO25"/>
      <c r="PIP25" s="1506" t="s">
        <v>2158</v>
      </c>
      <c r="PIQ25" s="1506" t="s">
        <v>2159</v>
      </c>
      <c r="PIR25" s="1506" t="s">
        <v>2160</v>
      </c>
      <c r="PIS25" s="1506" t="s">
        <v>2157</v>
      </c>
      <c r="PIT25" s="1506" t="s">
        <v>1497</v>
      </c>
      <c r="PIU25" s="1509">
        <v>41901</v>
      </c>
      <c r="PIV25" s="1507">
        <v>15000</v>
      </c>
      <c r="PIW25"/>
      <c r="PIX25" s="1506" t="s">
        <v>2158</v>
      </c>
      <c r="PIY25" s="1506" t="s">
        <v>2159</v>
      </c>
      <c r="PIZ25" s="1506" t="s">
        <v>2160</v>
      </c>
      <c r="PJA25" s="1506" t="s">
        <v>2157</v>
      </c>
      <c r="PJB25" s="1506" t="s">
        <v>1497</v>
      </c>
      <c r="PJC25" s="1509">
        <v>41901</v>
      </c>
      <c r="PJD25" s="1507">
        <v>15000</v>
      </c>
      <c r="PJE25"/>
      <c r="PJF25" s="1506" t="s">
        <v>2158</v>
      </c>
      <c r="PJG25" s="1506" t="s">
        <v>2159</v>
      </c>
      <c r="PJH25" s="1506" t="s">
        <v>2160</v>
      </c>
      <c r="PJI25" s="1506" t="s">
        <v>2157</v>
      </c>
      <c r="PJJ25" s="1506" t="s">
        <v>1497</v>
      </c>
      <c r="PJK25" s="1509">
        <v>41901</v>
      </c>
      <c r="PJL25" s="1507">
        <v>15000</v>
      </c>
      <c r="PJM25"/>
      <c r="PJN25" s="1506" t="s">
        <v>2158</v>
      </c>
      <c r="PJO25" s="1506" t="s">
        <v>2159</v>
      </c>
      <c r="PJP25" s="1506" t="s">
        <v>2160</v>
      </c>
      <c r="PJQ25" s="1506" t="s">
        <v>2157</v>
      </c>
      <c r="PJR25" s="1506" t="s">
        <v>1497</v>
      </c>
      <c r="PJS25" s="1509">
        <v>41901</v>
      </c>
      <c r="PJT25" s="1507">
        <v>15000</v>
      </c>
      <c r="PJU25"/>
      <c r="PJV25" s="1506" t="s">
        <v>2158</v>
      </c>
      <c r="PJW25" s="1506" t="s">
        <v>2159</v>
      </c>
      <c r="PJX25" s="1506" t="s">
        <v>2160</v>
      </c>
      <c r="PJY25" s="1506" t="s">
        <v>2157</v>
      </c>
      <c r="PJZ25" s="1506" t="s">
        <v>1497</v>
      </c>
      <c r="PKA25" s="1509">
        <v>41901</v>
      </c>
      <c r="PKB25" s="1507">
        <v>15000</v>
      </c>
      <c r="PKC25"/>
      <c r="PKD25" s="1506" t="s">
        <v>2158</v>
      </c>
      <c r="PKE25" s="1506" t="s">
        <v>2159</v>
      </c>
      <c r="PKF25" s="1506" t="s">
        <v>2160</v>
      </c>
      <c r="PKG25" s="1506" t="s">
        <v>2157</v>
      </c>
      <c r="PKH25" s="1506" t="s">
        <v>1497</v>
      </c>
      <c r="PKI25" s="1509">
        <v>41901</v>
      </c>
      <c r="PKJ25" s="1507">
        <v>15000</v>
      </c>
      <c r="PKK25"/>
      <c r="PKL25" s="1506" t="s">
        <v>2158</v>
      </c>
      <c r="PKM25" s="1506" t="s">
        <v>2159</v>
      </c>
      <c r="PKN25" s="1506" t="s">
        <v>2160</v>
      </c>
      <c r="PKO25" s="1506" t="s">
        <v>2157</v>
      </c>
      <c r="PKP25" s="1506" t="s">
        <v>1497</v>
      </c>
      <c r="PKQ25" s="1509">
        <v>41901</v>
      </c>
      <c r="PKR25" s="1507">
        <v>15000</v>
      </c>
      <c r="PKS25"/>
      <c r="PKT25" s="1506" t="s">
        <v>2158</v>
      </c>
      <c r="PKU25" s="1506" t="s">
        <v>2159</v>
      </c>
      <c r="PKV25" s="1506" t="s">
        <v>2160</v>
      </c>
      <c r="PKW25" s="1506" t="s">
        <v>2157</v>
      </c>
      <c r="PKX25" s="1506" t="s">
        <v>1497</v>
      </c>
      <c r="PKY25" s="1509">
        <v>41901</v>
      </c>
      <c r="PKZ25" s="1507">
        <v>15000</v>
      </c>
      <c r="PLA25"/>
      <c r="PLB25" s="1506" t="s">
        <v>2158</v>
      </c>
      <c r="PLC25" s="1506" t="s">
        <v>2159</v>
      </c>
      <c r="PLD25" s="1506" t="s">
        <v>2160</v>
      </c>
      <c r="PLE25" s="1506" t="s">
        <v>2157</v>
      </c>
      <c r="PLF25" s="1506" t="s">
        <v>1497</v>
      </c>
      <c r="PLG25" s="1509">
        <v>41901</v>
      </c>
      <c r="PLH25" s="1507">
        <v>15000</v>
      </c>
      <c r="PLI25"/>
      <c r="PLJ25" s="1506" t="s">
        <v>2158</v>
      </c>
      <c r="PLK25" s="1506" t="s">
        <v>2159</v>
      </c>
      <c r="PLL25" s="1506" t="s">
        <v>2160</v>
      </c>
      <c r="PLM25" s="1506" t="s">
        <v>2157</v>
      </c>
      <c r="PLN25" s="1506" t="s">
        <v>1497</v>
      </c>
      <c r="PLO25" s="1509">
        <v>41901</v>
      </c>
      <c r="PLP25" s="1507">
        <v>15000</v>
      </c>
      <c r="PLQ25"/>
      <c r="PLR25" s="1506" t="s">
        <v>2158</v>
      </c>
      <c r="PLS25" s="1506" t="s">
        <v>2159</v>
      </c>
      <c r="PLT25" s="1506" t="s">
        <v>2160</v>
      </c>
      <c r="PLU25" s="1506" t="s">
        <v>2157</v>
      </c>
      <c r="PLV25" s="1506" t="s">
        <v>1497</v>
      </c>
      <c r="PLW25" s="1509">
        <v>41901</v>
      </c>
      <c r="PLX25" s="1507">
        <v>15000</v>
      </c>
      <c r="PLY25"/>
      <c r="PLZ25" s="1506" t="s">
        <v>2158</v>
      </c>
      <c r="PMA25" s="1506" t="s">
        <v>2159</v>
      </c>
      <c r="PMB25" s="1506" t="s">
        <v>2160</v>
      </c>
      <c r="PMC25" s="1506" t="s">
        <v>2157</v>
      </c>
      <c r="PMD25" s="1506" t="s">
        <v>1497</v>
      </c>
      <c r="PME25" s="1509">
        <v>41901</v>
      </c>
      <c r="PMF25" s="1507">
        <v>15000</v>
      </c>
      <c r="PMG25"/>
      <c r="PMH25" s="1506" t="s">
        <v>2158</v>
      </c>
      <c r="PMI25" s="1506" t="s">
        <v>2159</v>
      </c>
      <c r="PMJ25" s="1506" t="s">
        <v>2160</v>
      </c>
      <c r="PMK25" s="1506" t="s">
        <v>2157</v>
      </c>
      <c r="PML25" s="1506" t="s">
        <v>1497</v>
      </c>
      <c r="PMM25" s="1509">
        <v>41901</v>
      </c>
      <c r="PMN25" s="1507">
        <v>15000</v>
      </c>
      <c r="PMO25"/>
      <c r="PMP25" s="1506" t="s">
        <v>2158</v>
      </c>
      <c r="PMQ25" s="1506" t="s">
        <v>2159</v>
      </c>
      <c r="PMR25" s="1506" t="s">
        <v>2160</v>
      </c>
      <c r="PMS25" s="1506" t="s">
        <v>2157</v>
      </c>
      <c r="PMT25" s="1506" t="s">
        <v>1497</v>
      </c>
      <c r="PMU25" s="1509">
        <v>41901</v>
      </c>
      <c r="PMV25" s="1507">
        <v>15000</v>
      </c>
      <c r="PMW25"/>
      <c r="PMX25" s="1506" t="s">
        <v>2158</v>
      </c>
      <c r="PMY25" s="1506" t="s">
        <v>2159</v>
      </c>
      <c r="PMZ25" s="1506" t="s">
        <v>2160</v>
      </c>
      <c r="PNA25" s="1506" t="s">
        <v>2157</v>
      </c>
      <c r="PNB25" s="1506" t="s">
        <v>1497</v>
      </c>
      <c r="PNC25" s="1509">
        <v>41901</v>
      </c>
      <c r="PND25" s="1507">
        <v>15000</v>
      </c>
      <c r="PNE25"/>
      <c r="PNF25" s="1506" t="s">
        <v>2158</v>
      </c>
      <c r="PNG25" s="1506" t="s">
        <v>2159</v>
      </c>
      <c r="PNH25" s="1506" t="s">
        <v>2160</v>
      </c>
      <c r="PNI25" s="1506" t="s">
        <v>2157</v>
      </c>
      <c r="PNJ25" s="1506" t="s">
        <v>1497</v>
      </c>
      <c r="PNK25" s="1509">
        <v>41901</v>
      </c>
      <c r="PNL25" s="1507">
        <v>15000</v>
      </c>
      <c r="PNM25"/>
      <c r="PNN25" s="1506" t="s">
        <v>2158</v>
      </c>
      <c r="PNO25" s="1506" t="s">
        <v>2159</v>
      </c>
      <c r="PNP25" s="1506" t="s">
        <v>2160</v>
      </c>
      <c r="PNQ25" s="1506" t="s">
        <v>2157</v>
      </c>
      <c r="PNR25" s="1506" t="s">
        <v>1497</v>
      </c>
      <c r="PNS25" s="1509">
        <v>41901</v>
      </c>
      <c r="PNT25" s="1507">
        <v>15000</v>
      </c>
      <c r="PNU25"/>
      <c r="PNV25" s="1506" t="s">
        <v>2158</v>
      </c>
      <c r="PNW25" s="1506" t="s">
        <v>2159</v>
      </c>
      <c r="PNX25" s="1506" t="s">
        <v>2160</v>
      </c>
      <c r="PNY25" s="1506" t="s">
        <v>2157</v>
      </c>
      <c r="PNZ25" s="1506" t="s">
        <v>1497</v>
      </c>
      <c r="POA25" s="1509">
        <v>41901</v>
      </c>
      <c r="POB25" s="1507">
        <v>15000</v>
      </c>
      <c r="POC25"/>
      <c r="POD25" s="1506" t="s">
        <v>2158</v>
      </c>
      <c r="POE25" s="1506" t="s">
        <v>2159</v>
      </c>
      <c r="POF25" s="1506" t="s">
        <v>2160</v>
      </c>
      <c r="POG25" s="1506" t="s">
        <v>2157</v>
      </c>
      <c r="POH25" s="1506" t="s">
        <v>1497</v>
      </c>
      <c r="POI25" s="1509">
        <v>41901</v>
      </c>
      <c r="POJ25" s="1507">
        <v>15000</v>
      </c>
      <c r="POK25"/>
      <c r="POL25" s="1506" t="s">
        <v>2158</v>
      </c>
      <c r="POM25" s="1506" t="s">
        <v>2159</v>
      </c>
      <c r="PON25" s="1506" t="s">
        <v>2160</v>
      </c>
      <c r="POO25" s="1506" t="s">
        <v>2157</v>
      </c>
      <c r="POP25" s="1506" t="s">
        <v>1497</v>
      </c>
      <c r="POQ25" s="1509">
        <v>41901</v>
      </c>
      <c r="POR25" s="1507">
        <v>15000</v>
      </c>
      <c r="POS25"/>
      <c r="POT25" s="1506" t="s">
        <v>2158</v>
      </c>
      <c r="POU25" s="1506" t="s">
        <v>2159</v>
      </c>
      <c r="POV25" s="1506" t="s">
        <v>2160</v>
      </c>
      <c r="POW25" s="1506" t="s">
        <v>2157</v>
      </c>
      <c r="POX25" s="1506" t="s">
        <v>1497</v>
      </c>
      <c r="POY25" s="1509">
        <v>41901</v>
      </c>
      <c r="POZ25" s="1507">
        <v>15000</v>
      </c>
      <c r="PPA25"/>
      <c r="PPB25" s="1506" t="s">
        <v>2158</v>
      </c>
      <c r="PPC25" s="1506" t="s">
        <v>2159</v>
      </c>
      <c r="PPD25" s="1506" t="s">
        <v>2160</v>
      </c>
      <c r="PPE25" s="1506" t="s">
        <v>2157</v>
      </c>
      <c r="PPF25" s="1506" t="s">
        <v>1497</v>
      </c>
      <c r="PPG25" s="1509">
        <v>41901</v>
      </c>
      <c r="PPH25" s="1507">
        <v>15000</v>
      </c>
      <c r="PPI25"/>
      <c r="PPJ25" s="1506" t="s">
        <v>2158</v>
      </c>
      <c r="PPK25" s="1506" t="s">
        <v>2159</v>
      </c>
      <c r="PPL25" s="1506" t="s">
        <v>2160</v>
      </c>
      <c r="PPM25" s="1506" t="s">
        <v>2157</v>
      </c>
      <c r="PPN25" s="1506" t="s">
        <v>1497</v>
      </c>
      <c r="PPO25" s="1509">
        <v>41901</v>
      </c>
      <c r="PPP25" s="1507">
        <v>15000</v>
      </c>
      <c r="PPQ25"/>
      <c r="PPR25" s="1506" t="s">
        <v>2158</v>
      </c>
      <c r="PPS25" s="1506" t="s">
        <v>2159</v>
      </c>
      <c r="PPT25" s="1506" t="s">
        <v>2160</v>
      </c>
      <c r="PPU25" s="1506" t="s">
        <v>2157</v>
      </c>
      <c r="PPV25" s="1506" t="s">
        <v>1497</v>
      </c>
      <c r="PPW25" s="1509">
        <v>41901</v>
      </c>
      <c r="PPX25" s="1507">
        <v>15000</v>
      </c>
      <c r="PPY25"/>
      <c r="PPZ25" s="1506" t="s">
        <v>2158</v>
      </c>
      <c r="PQA25" s="1506" t="s">
        <v>2159</v>
      </c>
      <c r="PQB25" s="1506" t="s">
        <v>2160</v>
      </c>
      <c r="PQC25" s="1506" t="s">
        <v>2157</v>
      </c>
      <c r="PQD25" s="1506" t="s">
        <v>1497</v>
      </c>
      <c r="PQE25" s="1509">
        <v>41901</v>
      </c>
      <c r="PQF25" s="1507">
        <v>15000</v>
      </c>
      <c r="PQG25"/>
      <c r="PQH25" s="1506" t="s">
        <v>2158</v>
      </c>
      <c r="PQI25" s="1506" t="s">
        <v>2159</v>
      </c>
      <c r="PQJ25" s="1506" t="s">
        <v>2160</v>
      </c>
      <c r="PQK25" s="1506" t="s">
        <v>2157</v>
      </c>
      <c r="PQL25" s="1506" t="s">
        <v>1497</v>
      </c>
      <c r="PQM25" s="1509">
        <v>41901</v>
      </c>
      <c r="PQN25" s="1507">
        <v>15000</v>
      </c>
      <c r="PQO25"/>
      <c r="PQP25" s="1506" t="s">
        <v>2158</v>
      </c>
      <c r="PQQ25" s="1506" t="s">
        <v>2159</v>
      </c>
      <c r="PQR25" s="1506" t="s">
        <v>2160</v>
      </c>
      <c r="PQS25" s="1506" t="s">
        <v>2157</v>
      </c>
      <c r="PQT25" s="1506" t="s">
        <v>1497</v>
      </c>
      <c r="PQU25" s="1509">
        <v>41901</v>
      </c>
      <c r="PQV25" s="1507">
        <v>15000</v>
      </c>
      <c r="PQW25"/>
      <c r="PQX25" s="1506" t="s">
        <v>2158</v>
      </c>
      <c r="PQY25" s="1506" t="s">
        <v>2159</v>
      </c>
      <c r="PQZ25" s="1506" t="s">
        <v>2160</v>
      </c>
      <c r="PRA25" s="1506" t="s">
        <v>2157</v>
      </c>
      <c r="PRB25" s="1506" t="s">
        <v>1497</v>
      </c>
      <c r="PRC25" s="1509">
        <v>41901</v>
      </c>
      <c r="PRD25" s="1507">
        <v>15000</v>
      </c>
      <c r="PRE25"/>
      <c r="PRF25" s="1506" t="s">
        <v>2158</v>
      </c>
      <c r="PRG25" s="1506" t="s">
        <v>2159</v>
      </c>
      <c r="PRH25" s="1506" t="s">
        <v>2160</v>
      </c>
      <c r="PRI25" s="1506" t="s">
        <v>2157</v>
      </c>
      <c r="PRJ25" s="1506" t="s">
        <v>1497</v>
      </c>
      <c r="PRK25" s="1509">
        <v>41901</v>
      </c>
      <c r="PRL25" s="1507">
        <v>15000</v>
      </c>
      <c r="PRM25"/>
      <c r="PRN25" s="1506" t="s">
        <v>2158</v>
      </c>
      <c r="PRO25" s="1506" t="s">
        <v>2159</v>
      </c>
      <c r="PRP25" s="1506" t="s">
        <v>2160</v>
      </c>
      <c r="PRQ25" s="1506" t="s">
        <v>2157</v>
      </c>
      <c r="PRR25" s="1506" t="s">
        <v>1497</v>
      </c>
      <c r="PRS25" s="1509">
        <v>41901</v>
      </c>
      <c r="PRT25" s="1507">
        <v>15000</v>
      </c>
      <c r="PRU25"/>
      <c r="PRV25" s="1506" t="s">
        <v>2158</v>
      </c>
      <c r="PRW25" s="1506" t="s">
        <v>2159</v>
      </c>
      <c r="PRX25" s="1506" t="s">
        <v>2160</v>
      </c>
      <c r="PRY25" s="1506" t="s">
        <v>2157</v>
      </c>
      <c r="PRZ25" s="1506" t="s">
        <v>1497</v>
      </c>
      <c r="PSA25" s="1509">
        <v>41901</v>
      </c>
      <c r="PSB25" s="1507">
        <v>15000</v>
      </c>
      <c r="PSC25"/>
      <c r="PSD25" s="1506" t="s">
        <v>2158</v>
      </c>
      <c r="PSE25" s="1506" t="s">
        <v>2159</v>
      </c>
      <c r="PSF25" s="1506" t="s">
        <v>2160</v>
      </c>
      <c r="PSG25" s="1506" t="s">
        <v>2157</v>
      </c>
      <c r="PSH25" s="1506" t="s">
        <v>1497</v>
      </c>
      <c r="PSI25" s="1509">
        <v>41901</v>
      </c>
      <c r="PSJ25" s="1507">
        <v>15000</v>
      </c>
      <c r="PSK25"/>
      <c r="PSL25" s="1506" t="s">
        <v>2158</v>
      </c>
      <c r="PSM25" s="1506" t="s">
        <v>2159</v>
      </c>
      <c r="PSN25" s="1506" t="s">
        <v>2160</v>
      </c>
      <c r="PSO25" s="1506" t="s">
        <v>2157</v>
      </c>
      <c r="PSP25" s="1506" t="s">
        <v>1497</v>
      </c>
      <c r="PSQ25" s="1509">
        <v>41901</v>
      </c>
      <c r="PSR25" s="1507">
        <v>15000</v>
      </c>
      <c r="PSS25"/>
      <c r="PST25" s="1506" t="s">
        <v>2158</v>
      </c>
      <c r="PSU25" s="1506" t="s">
        <v>2159</v>
      </c>
      <c r="PSV25" s="1506" t="s">
        <v>2160</v>
      </c>
      <c r="PSW25" s="1506" t="s">
        <v>2157</v>
      </c>
      <c r="PSX25" s="1506" t="s">
        <v>1497</v>
      </c>
      <c r="PSY25" s="1509">
        <v>41901</v>
      </c>
      <c r="PSZ25" s="1507">
        <v>15000</v>
      </c>
      <c r="PTA25"/>
      <c r="PTB25" s="1506" t="s">
        <v>2158</v>
      </c>
      <c r="PTC25" s="1506" t="s">
        <v>2159</v>
      </c>
      <c r="PTD25" s="1506" t="s">
        <v>2160</v>
      </c>
      <c r="PTE25" s="1506" t="s">
        <v>2157</v>
      </c>
      <c r="PTF25" s="1506" t="s">
        <v>1497</v>
      </c>
      <c r="PTG25" s="1509">
        <v>41901</v>
      </c>
      <c r="PTH25" s="1507">
        <v>15000</v>
      </c>
      <c r="PTI25"/>
      <c r="PTJ25" s="1506" t="s">
        <v>2158</v>
      </c>
      <c r="PTK25" s="1506" t="s">
        <v>2159</v>
      </c>
      <c r="PTL25" s="1506" t="s">
        <v>2160</v>
      </c>
      <c r="PTM25" s="1506" t="s">
        <v>2157</v>
      </c>
      <c r="PTN25" s="1506" t="s">
        <v>1497</v>
      </c>
      <c r="PTO25" s="1509">
        <v>41901</v>
      </c>
      <c r="PTP25" s="1507">
        <v>15000</v>
      </c>
      <c r="PTQ25"/>
      <c r="PTR25" s="1506" t="s">
        <v>2158</v>
      </c>
      <c r="PTS25" s="1506" t="s">
        <v>2159</v>
      </c>
      <c r="PTT25" s="1506" t="s">
        <v>2160</v>
      </c>
      <c r="PTU25" s="1506" t="s">
        <v>2157</v>
      </c>
      <c r="PTV25" s="1506" t="s">
        <v>1497</v>
      </c>
      <c r="PTW25" s="1509">
        <v>41901</v>
      </c>
      <c r="PTX25" s="1507">
        <v>15000</v>
      </c>
      <c r="PTY25"/>
      <c r="PTZ25" s="1506" t="s">
        <v>2158</v>
      </c>
      <c r="PUA25" s="1506" t="s">
        <v>2159</v>
      </c>
      <c r="PUB25" s="1506" t="s">
        <v>2160</v>
      </c>
      <c r="PUC25" s="1506" t="s">
        <v>2157</v>
      </c>
      <c r="PUD25" s="1506" t="s">
        <v>1497</v>
      </c>
      <c r="PUE25" s="1509">
        <v>41901</v>
      </c>
      <c r="PUF25" s="1507">
        <v>15000</v>
      </c>
      <c r="PUG25"/>
      <c r="PUH25" s="1506" t="s">
        <v>2158</v>
      </c>
      <c r="PUI25" s="1506" t="s">
        <v>2159</v>
      </c>
      <c r="PUJ25" s="1506" t="s">
        <v>2160</v>
      </c>
      <c r="PUK25" s="1506" t="s">
        <v>2157</v>
      </c>
      <c r="PUL25" s="1506" t="s">
        <v>1497</v>
      </c>
      <c r="PUM25" s="1509">
        <v>41901</v>
      </c>
      <c r="PUN25" s="1507">
        <v>15000</v>
      </c>
      <c r="PUO25"/>
      <c r="PUP25" s="1506" t="s">
        <v>2158</v>
      </c>
      <c r="PUQ25" s="1506" t="s">
        <v>2159</v>
      </c>
      <c r="PUR25" s="1506" t="s">
        <v>2160</v>
      </c>
      <c r="PUS25" s="1506" t="s">
        <v>2157</v>
      </c>
      <c r="PUT25" s="1506" t="s">
        <v>1497</v>
      </c>
      <c r="PUU25" s="1509">
        <v>41901</v>
      </c>
      <c r="PUV25" s="1507">
        <v>15000</v>
      </c>
      <c r="PUW25"/>
      <c r="PUX25" s="1506" t="s">
        <v>2158</v>
      </c>
      <c r="PUY25" s="1506" t="s">
        <v>2159</v>
      </c>
      <c r="PUZ25" s="1506" t="s">
        <v>2160</v>
      </c>
      <c r="PVA25" s="1506" t="s">
        <v>2157</v>
      </c>
      <c r="PVB25" s="1506" t="s">
        <v>1497</v>
      </c>
      <c r="PVC25" s="1509">
        <v>41901</v>
      </c>
      <c r="PVD25" s="1507">
        <v>15000</v>
      </c>
      <c r="PVE25"/>
      <c r="PVF25" s="1506" t="s">
        <v>2158</v>
      </c>
      <c r="PVG25" s="1506" t="s">
        <v>2159</v>
      </c>
      <c r="PVH25" s="1506" t="s">
        <v>2160</v>
      </c>
      <c r="PVI25" s="1506" t="s">
        <v>2157</v>
      </c>
      <c r="PVJ25" s="1506" t="s">
        <v>1497</v>
      </c>
      <c r="PVK25" s="1509">
        <v>41901</v>
      </c>
      <c r="PVL25" s="1507">
        <v>15000</v>
      </c>
      <c r="PVM25"/>
      <c r="PVN25" s="1506" t="s">
        <v>2158</v>
      </c>
      <c r="PVO25" s="1506" t="s">
        <v>2159</v>
      </c>
      <c r="PVP25" s="1506" t="s">
        <v>2160</v>
      </c>
      <c r="PVQ25" s="1506" t="s">
        <v>2157</v>
      </c>
      <c r="PVR25" s="1506" t="s">
        <v>1497</v>
      </c>
      <c r="PVS25" s="1509">
        <v>41901</v>
      </c>
      <c r="PVT25" s="1507">
        <v>15000</v>
      </c>
      <c r="PVU25"/>
      <c r="PVV25" s="1506" t="s">
        <v>2158</v>
      </c>
      <c r="PVW25" s="1506" t="s">
        <v>2159</v>
      </c>
      <c r="PVX25" s="1506" t="s">
        <v>2160</v>
      </c>
      <c r="PVY25" s="1506" t="s">
        <v>2157</v>
      </c>
      <c r="PVZ25" s="1506" t="s">
        <v>1497</v>
      </c>
      <c r="PWA25" s="1509">
        <v>41901</v>
      </c>
      <c r="PWB25" s="1507">
        <v>15000</v>
      </c>
      <c r="PWC25"/>
      <c r="PWD25" s="1506" t="s">
        <v>2158</v>
      </c>
      <c r="PWE25" s="1506" t="s">
        <v>2159</v>
      </c>
      <c r="PWF25" s="1506" t="s">
        <v>2160</v>
      </c>
      <c r="PWG25" s="1506" t="s">
        <v>2157</v>
      </c>
      <c r="PWH25" s="1506" t="s">
        <v>1497</v>
      </c>
      <c r="PWI25" s="1509">
        <v>41901</v>
      </c>
      <c r="PWJ25" s="1507">
        <v>15000</v>
      </c>
      <c r="PWK25"/>
      <c r="PWL25" s="1506" t="s">
        <v>2158</v>
      </c>
      <c r="PWM25" s="1506" t="s">
        <v>2159</v>
      </c>
      <c r="PWN25" s="1506" t="s">
        <v>2160</v>
      </c>
      <c r="PWO25" s="1506" t="s">
        <v>2157</v>
      </c>
      <c r="PWP25" s="1506" t="s">
        <v>1497</v>
      </c>
      <c r="PWQ25" s="1509">
        <v>41901</v>
      </c>
      <c r="PWR25" s="1507">
        <v>15000</v>
      </c>
      <c r="PWS25"/>
      <c r="PWT25" s="1506" t="s">
        <v>2158</v>
      </c>
      <c r="PWU25" s="1506" t="s">
        <v>2159</v>
      </c>
      <c r="PWV25" s="1506" t="s">
        <v>2160</v>
      </c>
      <c r="PWW25" s="1506" t="s">
        <v>2157</v>
      </c>
      <c r="PWX25" s="1506" t="s">
        <v>1497</v>
      </c>
      <c r="PWY25" s="1509">
        <v>41901</v>
      </c>
      <c r="PWZ25" s="1507">
        <v>15000</v>
      </c>
      <c r="PXA25"/>
      <c r="PXB25" s="1506" t="s">
        <v>2158</v>
      </c>
      <c r="PXC25" s="1506" t="s">
        <v>2159</v>
      </c>
      <c r="PXD25" s="1506" t="s">
        <v>2160</v>
      </c>
      <c r="PXE25" s="1506" t="s">
        <v>2157</v>
      </c>
      <c r="PXF25" s="1506" t="s">
        <v>1497</v>
      </c>
      <c r="PXG25" s="1509">
        <v>41901</v>
      </c>
      <c r="PXH25" s="1507">
        <v>15000</v>
      </c>
      <c r="PXI25"/>
      <c r="PXJ25" s="1506" t="s">
        <v>2158</v>
      </c>
      <c r="PXK25" s="1506" t="s">
        <v>2159</v>
      </c>
      <c r="PXL25" s="1506" t="s">
        <v>2160</v>
      </c>
      <c r="PXM25" s="1506" t="s">
        <v>2157</v>
      </c>
      <c r="PXN25" s="1506" t="s">
        <v>1497</v>
      </c>
      <c r="PXO25" s="1509">
        <v>41901</v>
      </c>
      <c r="PXP25" s="1507">
        <v>15000</v>
      </c>
      <c r="PXQ25"/>
      <c r="PXR25" s="1506" t="s">
        <v>2158</v>
      </c>
      <c r="PXS25" s="1506" t="s">
        <v>2159</v>
      </c>
      <c r="PXT25" s="1506" t="s">
        <v>2160</v>
      </c>
      <c r="PXU25" s="1506" t="s">
        <v>2157</v>
      </c>
      <c r="PXV25" s="1506" t="s">
        <v>1497</v>
      </c>
      <c r="PXW25" s="1509">
        <v>41901</v>
      </c>
      <c r="PXX25" s="1507">
        <v>15000</v>
      </c>
      <c r="PXY25"/>
      <c r="PXZ25" s="1506" t="s">
        <v>2158</v>
      </c>
      <c r="PYA25" s="1506" t="s">
        <v>2159</v>
      </c>
      <c r="PYB25" s="1506" t="s">
        <v>2160</v>
      </c>
      <c r="PYC25" s="1506" t="s">
        <v>2157</v>
      </c>
      <c r="PYD25" s="1506" t="s">
        <v>1497</v>
      </c>
      <c r="PYE25" s="1509">
        <v>41901</v>
      </c>
      <c r="PYF25" s="1507">
        <v>15000</v>
      </c>
      <c r="PYG25"/>
      <c r="PYH25" s="1506" t="s">
        <v>2158</v>
      </c>
      <c r="PYI25" s="1506" t="s">
        <v>2159</v>
      </c>
      <c r="PYJ25" s="1506" t="s">
        <v>2160</v>
      </c>
      <c r="PYK25" s="1506" t="s">
        <v>2157</v>
      </c>
      <c r="PYL25" s="1506" t="s">
        <v>1497</v>
      </c>
      <c r="PYM25" s="1509">
        <v>41901</v>
      </c>
      <c r="PYN25" s="1507">
        <v>15000</v>
      </c>
      <c r="PYO25"/>
      <c r="PYP25" s="1506" t="s">
        <v>2158</v>
      </c>
      <c r="PYQ25" s="1506" t="s">
        <v>2159</v>
      </c>
      <c r="PYR25" s="1506" t="s">
        <v>2160</v>
      </c>
      <c r="PYS25" s="1506" t="s">
        <v>2157</v>
      </c>
      <c r="PYT25" s="1506" t="s">
        <v>1497</v>
      </c>
      <c r="PYU25" s="1509">
        <v>41901</v>
      </c>
      <c r="PYV25" s="1507">
        <v>15000</v>
      </c>
      <c r="PYW25"/>
      <c r="PYX25" s="1506" t="s">
        <v>2158</v>
      </c>
      <c r="PYY25" s="1506" t="s">
        <v>2159</v>
      </c>
      <c r="PYZ25" s="1506" t="s">
        <v>2160</v>
      </c>
      <c r="PZA25" s="1506" t="s">
        <v>2157</v>
      </c>
      <c r="PZB25" s="1506" t="s">
        <v>1497</v>
      </c>
      <c r="PZC25" s="1509">
        <v>41901</v>
      </c>
      <c r="PZD25" s="1507">
        <v>15000</v>
      </c>
      <c r="PZE25"/>
      <c r="PZF25" s="1506" t="s">
        <v>2158</v>
      </c>
      <c r="PZG25" s="1506" t="s">
        <v>2159</v>
      </c>
      <c r="PZH25" s="1506" t="s">
        <v>2160</v>
      </c>
      <c r="PZI25" s="1506" t="s">
        <v>2157</v>
      </c>
      <c r="PZJ25" s="1506" t="s">
        <v>1497</v>
      </c>
      <c r="PZK25" s="1509">
        <v>41901</v>
      </c>
      <c r="PZL25" s="1507">
        <v>15000</v>
      </c>
      <c r="PZM25"/>
      <c r="PZN25" s="1506" t="s">
        <v>2158</v>
      </c>
      <c r="PZO25" s="1506" t="s">
        <v>2159</v>
      </c>
      <c r="PZP25" s="1506" t="s">
        <v>2160</v>
      </c>
      <c r="PZQ25" s="1506" t="s">
        <v>2157</v>
      </c>
      <c r="PZR25" s="1506" t="s">
        <v>1497</v>
      </c>
      <c r="PZS25" s="1509">
        <v>41901</v>
      </c>
      <c r="PZT25" s="1507">
        <v>15000</v>
      </c>
      <c r="PZU25"/>
      <c r="PZV25" s="1506" t="s">
        <v>2158</v>
      </c>
      <c r="PZW25" s="1506" t="s">
        <v>2159</v>
      </c>
      <c r="PZX25" s="1506" t="s">
        <v>2160</v>
      </c>
      <c r="PZY25" s="1506" t="s">
        <v>2157</v>
      </c>
      <c r="PZZ25" s="1506" t="s">
        <v>1497</v>
      </c>
      <c r="QAA25" s="1509">
        <v>41901</v>
      </c>
      <c r="QAB25" s="1507">
        <v>15000</v>
      </c>
      <c r="QAC25"/>
      <c r="QAD25" s="1506" t="s">
        <v>2158</v>
      </c>
      <c r="QAE25" s="1506" t="s">
        <v>2159</v>
      </c>
      <c r="QAF25" s="1506" t="s">
        <v>2160</v>
      </c>
      <c r="QAG25" s="1506" t="s">
        <v>2157</v>
      </c>
      <c r="QAH25" s="1506" t="s">
        <v>1497</v>
      </c>
      <c r="QAI25" s="1509">
        <v>41901</v>
      </c>
      <c r="QAJ25" s="1507">
        <v>15000</v>
      </c>
      <c r="QAK25"/>
      <c r="QAL25" s="1506" t="s">
        <v>2158</v>
      </c>
      <c r="QAM25" s="1506" t="s">
        <v>2159</v>
      </c>
      <c r="QAN25" s="1506" t="s">
        <v>2160</v>
      </c>
      <c r="QAO25" s="1506" t="s">
        <v>2157</v>
      </c>
      <c r="QAP25" s="1506" t="s">
        <v>1497</v>
      </c>
      <c r="QAQ25" s="1509">
        <v>41901</v>
      </c>
      <c r="QAR25" s="1507">
        <v>15000</v>
      </c>
      <c r="QAS25"/>
      <c r="QAT25" s="1506" t="s">
        <v>2158</v>
      </c>
      <c r="QAU25" s="1506" t="s">
        <v>2159</v>
      </c>
      <c r="QAV25" s="1506" t="s">
        <v>2160</v>
      </c>
      <c r="QAW25" s="1506" t="s">
        <v>2157</v>
      </c>
      <c r="QAX25" s="1506" t="s">
        <v>1497</v>
      </c>
      <c r="QAY25" s="1509">
        <v>41901</v>
      </c>
      <c r="QAZ25" s="1507">
        <v>15000</v>
      </c>
      <c r="QBA25"/>
      <c r="QBB25" s="1506" t="s">
        <v>2158</v>
      </c>
      <c r="QBC25" s="1506" t="s">
        <v>2159</v>
      </c>
      <c r="QBD25" s="1506" t="s">
        <v>2160</v>
      </c>
      <c r="QBE25" s="1506" t="s">
        <v>2157</v>
      </c>
      <c r="QBF25" s="1506" t="s">
        <v>1497</v>
      </c>
      <c r="QBG25" s="1509">
        <v>41901</v>
      </c>
      <c r="QBH25" s="1507">
        <v>15000</v>
      </c>
      <c r="QBI25"/>
      <c r="QBJ25" s="1506" t="s">
        <v>2158</v>
      </c>
      <c r="QBK25" s="1506" t="s">
        <v>2159</v>
      </c>
      <c r="QBL25" s="1506" t="s">
        <v>2160</v>
      </c>
      <c r="QBM25" s="1506" t="s">
        <v>2157</v>
      </c>
      <c r="QBN25" s="1506" t="s">
        <v>1497</v>
      </c>
      <c r="QBO25" s="1509">
        <v>41901</v>
      </c>
      <c r="QBP25" s="1507">
        <v>15000</v>
      </c>
      <c r="QBQ25"/>
      <c r="QBR25" s="1506" t="s">
        <v>2158</v>
      </c>
      <c r="QBS25" s="1506" t="s">
        <v>2159</v>
      </c>
      <c r="QBT25" s="1506" t="s">
        <v>2160</v>
      </c>
      <c r="QBU25" s="1506" t="s">
        <v>2157</v>
      </c>
      <c r="QBV25" s="1506" t="s">
        <v>1497</v>
      </c>
      <c r="QBW25" s="1509">
        <v>41901</v>
      </c>
      <c r="QBX25" s="1507">
        <v>15000</v>
      </c>
      <c r="QBY25"/>
      <c r="QBZ25" s="1506" t="s">
        <v>2158</v>
      </c>
      <c r="QCA25" s="1506" t="s">
        <v>2159</v>
      </c>
      <c r="QCB25" s="1506" t="s">
        <v>2160</v>
      </c>
      <c r="QCC25" s="1506" t="s">
        <v>2157</v>
      </c>
      <c r="QCD25" s="1506" t="s">
        <v>1497</v>
      </c>
      <c r="QCE25" s="1509">
        <v>41901</v>
      </c>
      <c r="QCF25" s="1507">
        <v>15000</v>
      </c>
      <c r="QCG25"/>
      <c r="QCH25" s="1506" t="s">
        <v>2158</v>
      </c>
      <c r="QCI25" s="1506" t="s">
        <v>2159</v>
      </c>
      <c r="QCJ25" s="1506" t="s">
        <v>2160</v>
      </c>
      <c r="QCK25" s="1506" t="s">
        <v>2157</v>
      </c>
      <c r="QCL25" s="1506" t="s">
        <v>1497</v>
      </c>
      <c r="QCM25" s="1509">
        <v>41901</v>
      </c>
      <c r="QCN25" s="1507">
        <v>15000</v>
      </c>
      <c r="QCO25"/>
      <c r="QCP25" s="1506" t="s">
        <v>2158</v>
      </c>
      <c r="QCQ25" s="1506" t="s">
        <v>2159</v>
      </c>
      <c r="QCR25" s="1506" t="s">
        <v>2160</v>
      </c>
      <c r="QCS25" s="1506" t="s">
        <v>2157</v>
      </c>
      <c r="QCT25" s="1506" t="s">
        <v>1497</v>
      </c>
      <c r="QCU25" s="1509">
        <v>41901</v>
      </c>
      <c r="QCV25" s="1507">
        <v>15000</v>
      </c>
      <c r="QCW25"/>
      <c r="QCX25" s="1506" t="s">
        <v>2158</v>
      </c>
      <c r="QCY25" s="1506" t="s">
        <v>2159</v>
      </c>
      <c r="QCZ25" s="1506" t="s">
        <v>2160</v>
      </c>
      <c r="QDA25" s="1506" t="s">
        <v>2157</v>
      </c>
      <c r="QDB25" s="1506" t="s">
        <v>1497</v>
      </c>
      <c r="QDC25" s="1509">
        <v>41901</v>
      </c>
      <c r="QDD25" s="1507">
        <v>15000</v>
      </c>
      <c r="QDE25"/>
      <c r="QDF25" s="1506" t="s">
        <v>2158</v>
      </c>
      <c r="QDG25" s="1506" t="s">
        <v>2159</v>
      </c>
      <c r="QDH25" s="1506" t="s">
        <v>2160</v>
      </c>
      <c r="QDI25" s="1506" t="s">
        <v>2157</v>
      </c>
      <c r="QDJ25" s="1506" t="s">
        <v>1497</v>
      </c>
      <c r="QDK25" s="1509">
        <v>41901</v>
      </c>
      <c r="QDL25" s="1507">
        <v>15000</v>
      </c>
      <c r="QDM25"/>
      <c r="QDN25" s="1506" t="s">
        <v>2158</v>
      </c>
      <c r="QDO25" s="1506" t="s">
        <v>2159</v>
      </c>
      <c r="QDP25" s="1506" t="s">
        <v>2160</v>
      </c>
      <c r="QDQ25" s="1506" t="s">
        <v>2157</v>
      </c>
      <c r="QDR25" s="1506" t="s">
        <v>1497</v>
      </c>
      <c r="QDS25" s="1509">
        <v>41901</v>
      </c>
      <c r="QDT25" s="1507">
        <v>15000</v>
      </c>
      <c r="QDU25"/>
      <c r="QDV25" s="1506" t="s">
        <v>2158</v>
      </c>
      <c r="QDW25" s="1506" t="s">
        <v>2159</v>
      </c>
      <c r="QDX25" s="1506" t="s">
        <v>2160</v>
      </c>
      <c r="QDY25" s="1506" t="s">
        <v>2157</v>
      </c>
      <c r="QDZ25" s="1506" t="s">
        <v>1497</v>
      </c>
      <c r="QEA25" s="1509">
        <v>41901</v>
      </c>
      <c r="QEB25" s="1507">
        <v>15000</v>
      </c>
      <c r="QEC25"/>
      <c r="QED25" s="1506" t="s">
        <v>2158</v>
      </c>
      <c r="QEE25" s="1506" t="s">
        <v>2159</v>
      </c>
      <c r="QEF25" s="1506" t="s">
        <v>2160</v>
      </c>
      <c r="QEG25" s="1506" t="s">
        <v>2157</v>
      </c>
      <c r="QEH25" s="1506" t="s">
        <v>1497</v>
      </c>
      <c r="QEI25" s="1509">
        <v>41901</v>
      </c>
      <c r="QEJ25" s="1507">
        <v>15000</v>
      </c>
      <c r="QEK25"/>
      <c r="QEL25" s="1506" t="s">
        <v>2158</v>
      </c>
      <c r="QEM25" s="1506" t="s">
        <v>2159</v>
      </c>
      <c r="QEN25" s="1506" t="s">
        <v>2160</v>
      </c>
      <c r="QEO25" s="1506" t="s">
        <v>2157</v>
      </c>
      <c r="QEP25" s="1506" t="s">
        <v>1497</v>
      </c>
      <c r="QEQ25" s="1509">
        <v>41901</v>
      </c>
      <c r="QER25" s="1507">
        <v>15000</v>
      </c>
      <c r="QES25"/>
      <c r="QET25" s="1506" t="s">
        <v>2158</v>
      </c>
      <c r="QEU25" s="1506" t="s">
        <v>2159</v>
      </c>
      <c r="QEV25" s="1506" t="s">
        <v>2160</v>
      </c>
      <c r="QEW25" s="1506" t="s">
        <v>2157</v>
      </c>
      <c r="QEX25" s="1506" t="s">
        <v>1497</v>
      </c>
      <c r="QEY25" s="1509">
        <v>41901</v>
      </c>
      <c r="QEZ25" s="1507">
        <v>15000</v>
      </c>
      <c r="QFA25"/>
      <c r="QFB25" s="1506" t="s">
        <v>2158</v>
      </c>
      <c r="QFC25" s="1506" t="s">
        <v>2159</v>
      </c>
      <c r="QFD25" s="1506" t="s">
        <v>2160</v>
      </c>
      <c r="QFE25" s="1506" t="s">
        <v>2157</v>
      </c>
      <c r="QFF25" s="1506" t="s">
        <v>1497</v>
      </c>
      <c r="QFG25" s="1509">
        <v>41901</v>
      </c>
      <c r="QFH25" s="1507">
        <v>15000</v>
      </c>
      <c r="QFI25"/>
      <c r="QFJ25" s="1506" t="s">
        <v>2158</v>
      </c>
      <c r="QFK25" s="1506" t="s">
        <v>2159</v>
      </c>
      <c r="QFL25" s="1506" t="s">
        <v>2160</v>
      </c>
      <c r="QFM25" s="1506" t="s">
        <v>2157</v>
      </c>
      <c r="QFN25" s="1506" t="s">
        <v>1497</v>
      </c>
      <c r="QFO25" s="1509">
        <v>41901</v>
      </c>
      <c r="QFP25" s="1507">
        <v>15000</v>
      </c>
      <c r="QFQ25"/>
      <c r="QFR25" s="1506" t="s">
        <v>2158</v>
      </c>
      <c r="QFS25" s="1506" t="s">
        <v>2159</v>
      </c>
      <c r="QFT25" s="1506" t="s">
        <v>2160</v>
      </c>
      <c r="QFU25" s="1506" t="s">
        <v>2157</v>
      </c>
      <c r="QFV25" s="1506" t="s">
        <v>1497</v>
      </c>
      <c r="QFW25" s="1509">
        <v>41901</v>
      </c>
      <c r="QFX25" s="1507">
        <v>15000</v>
      </c>
      <c r="QFY25"/>
      <c r="QFZ25" s="1506" t="s">
        <v>2158</v>
      </c>
      <c r="QGA25" s="1506" t="s">
        <v>2159</v>
      </c>
      <c r="QGB25" s="1506" t="s">
        <v>2160</v>
      </c>
      <c r="QGC25" s="1506" t="s">
        <v>2157</v>
      </c>
      <c r="QGD25" s="1506" t="s">
        <v>1497</v>
      </c>
      <c r="QGE25" s="1509">
        <v>41901</v>
      </c>
      <c r="QGF25" s="1507">
        <v>15000</v>
      </c>
      <c r="QGG25"/>
      <c r="QGH25" s="1506" t="s">
        <v>2158</v>
      </c>
      <c r="QGI25" s="1506" t="s">
        <v>2159</v>
      </c>
      <c r="QGJ25" s="1506" t="s">
        <v>2160</v>
      </c>
      <c r="QGK25" s="1506" t="s">
        <v>2157</v>
      </c>
      <c r="QGL25" s="1506" t="s">
        <v>1497</v>
      </c>
      <c r="QGM25" s="1509">
        <v>41901</v>
      </c>
      <c r="QGN25" s="1507">
        <v>15000</v>
      </c>
      <c r="QGO25"/>
      <c r="QGP25" s="1506" t="s">
        <v>2158</v>
      </c>
      <c r="QGQ25" s="1506" t="s">
        <v>2159</v>
      </c>
      <c r="QGR25" s="1506" t="s">
        <v>2160</v>
      </c>
      <c r="QGS25" s="1506" t="s">
        <v>2157</v>
      </c>
      <c r="QGT25" s="1506" t="s">
        <v>1497</v>
      </c>
      <c r="QGU25" s="1509">
        <v>41901</v>
      </c>
      <c r="QGV25" s="1507">
        <v>15000</v>
      </c>
      <c r="QGW25"/>
      <c r="QGX25" s="1506" t="s">
        <v>2158</v>
      </c>
      <c r="QGY25" s="1506" t="s">
        <v>2159</v>
      </c>
      <c r="QGZ25" s="1506" t="s">
        <v>2160</v>
      </c>
      <c r="QHA25" s="1506" t="s">
        <v>2157</v>
      </c>
      <c r="QHB25" s="1506" t="s">
        <v>1497</v>
      </c>
      <c r="QHC25" s="1509">
        <v>41901</v>
      </c>
      <c r="QHD25" s="1507">
        <v>15000</v>
      </c>
      <c r="QHE25"/>
      <c r="QHF25" s="1506" t="s">
        <v>2158</v>
      </c>
      <c r="QHG25" s="1506" t="s">
        <v>2159</v>
      </c>
      <c r="QHH25" s="1506" t="s">
        <v>2160</v>
      </c>
      <c r="QHI25" s="1506" t="s">
        <v>2157</v>
      </c>
      <c r="QHJ25" s="1506" t="s">
        <v>1497</v>
      </c>
      <c r="QHK25" s="1509">
        <v>41901</v>
      </c>
      <c r="QHL25" s="1507">
        <v>15000</v>
      </c>
      <c r="QHM25"/>
      <c r="QHN25" s="1506" t="s">
        <v>2158</v>
      </c>
      <c r="QHO25" s="1506" t="s">
        <v>2159</v>
      </c>
      <c r="QHP25" s="1506" t="s">
        <v>2160</v>
      </c>
      <c r="QHQ25" s="1506" t="s">
        <v>2157</v>
      </c>
      <c r="QHR25" s="1506" t="s">
        <v>1497</v>
      </c>
      <c r="QHS25" s="1509">
        <v>41901</v>
      </c>
      <c r="QHT25" s="1507">
        <v>15000</v>
      </c>
      <c r="QHU25"/>
      <c r="QHV25" s="1506" t="s">
        <v>2158</v>
      </c>
      <c r="QHW25" s="1506" t="s">
        <v>2159</v>
      </c>
      <c r="QHX25" s="1506" t="s">
        <v>2160</v>
      </c>
      <c r="QHY25" s="1506" t="s">
        <v>2157</v>
      </c>
      <c r="QHZ25" s="1506" t="s">
        <v>1497</v>
      </c>
      <c r="QIA25" s="1509">
        <v>41901</v>
      </c>
      <c r="QIB25" s="1507">
        <v>15000</v>
      </c>
      <c r="QIC25"/>
      <c r="QID25" s="1506" t="s">
        <v>2158</v>
      </c>
      <c r="QIE25" s="1506" t="s">
        <v>2159</v>
      </c>
      <c r="QIF25" s="1506" t="s">
        <v>2160</v>
      </c>
      <c r="QIG25" s="1506" t="s">
        <v>2157</v>
      </c>
      <c r="QIH25" s="1506" t="s">
        <v>1497</v>
      </c>
      <c r="QII25" s="1509">
        <v>41901</v>
      </c>
      <c r="QIJ25" s="1507">
        <v>15000</v>
      </c>
      <c r="QIK25"/>
      <c r="QIL25" s="1506" t="s">
        <v>2158</v>
      </c>
      <c r="QIM25" s="1506" t="s">
        <v>2159</v>
      </c>
      <c r="QIN25" s="1506" t="s">
        <v>2160</v>
      </c>
      <c r="QIO25" s="1506" t="s">
        <v>2157</v>
      </c>
      <c r="QIP25" s="1506" t="s">
        <v>1497</v>
      </c>
      <c r="QIQ25" s="1509">
        <v>41901</v>
      </c>
      <c r="QIR25" s="1507">
        <v>15000</v>
      </c>
      <c r="QIS25"/>
      <c r="QIT25" s="1506" t="s">
        <v>2158</v>
      </c>
      <c r="QIU25" s="1506" t="s">
        <v>2159</v>
      </c>
      <c r="QIV25" s="1506" t="s">
        <v>2160</v>
      </c>
      <c r="QIW25" s="1506" t="s">
        <v>2157</v>
      </c>
      <c r="QIX25" s="1506" t="s">
        <v>1497</v>
      </c>
      <c r="QIY25" s="1509">
        <v>41901</v>
      </c>
      <c r="QIZ25" s="1507">
        <v>15000</v>
      </c>
      <c r="QJA25"/>
      <c r="QJB25" s="1506" t="s">
        <v>2158</v>
      </c>
      <c r="QJC25" s="1506" t="s">
        <v>2159</v>
      </c>
      <c r="QJD25" s="1506" t="s">
        <v>2160</v>
      </c>
      <c r="QJE25" s="1506" t="s">
        <v>2157</v>
      </c>
      <c r="QJF25" s="1506" t="s">
        <v>1497</v>
      </c>
      <c r="QJG25" s="1509">
        <v>41901</v>
      </c>
      <c r="QJH25" s="1507">
        <v>15000</v>
      </c>
      <c r="QJI25"/>
      <c r="QJJ25" s="1506" t="s">
        <v>2158</v>
      </c>
      <c r="QJK25" s="1506" t="s">
        <v>2159</v>
      </c>
      <c r="QJL25" s="1506" t="s">
        <v>2160</v>
      </c>
      <c r="QJM25" s="1506" t="s">
        <v>2157</v>
      </c>
      <c r="QJN25" s="1506" t="s">
        <v>1497</v>
      </c>
      <c r="QJO25" s="1509">
        <v>41901</v>
      </c>
      <c r="QJP25" s="1507">
        <v>15000</v>
      </c>
      <c r="QJQ25"/>
      <c r="QJR25" s="1506" t="s">
        <v>2158</v>
      </c>
      <c r="QJS25" s="1506" t="s">
        <v>2159</v>
      </c>
      <c r="QJT25" s="1506" t="s">
        <v>2160</v>
      </c>
      <c r="QJU25" s="1506" t="s">
        <v>2157</v>
      </c>
      <c r="QJV25" s="1506" t="s">
        <v>1497</v>
      </c>
      <c r="QJW25" s="1509">
        <v>41901</v>
      </c>
      <c r="QJX25" s="1507">
        <v>15000</v>
      </c>
      <c r="QJY25"/>
      <c r="QJZ25" s="1506" t="s">
        <v>2158</v>
      </c>
      <c r="QKA25" s="1506" t="s">
        <v>2159</v>
      </c>
      <c r="QKB25" s="1506" t="s">
        <v>2160</v>
      </c>
      <c r="QKC25" s="1506" t="s">
        <v>2157</v>
      </c>
      <c r="QKD25" s="1506" t="s">
        <v>1497</v>
      </c>
      <c r="QKE25" s="1509">
        <v>41901</v>
      </c>
      <c r="QKF25" s="1507">
        <v>15000</v>
      </c>
      <c r="QKG25"/>
      <c r="QKH25" s="1506" t="s">
        <v>2158</v>
      </c>
      <c r="QKI25" s="1506" t="s">
        <v>2159</v>
      </c>
      <c r="QKJ25" s="1506" t="s">
        <v>2160</v>
      </c>
      <c r="QKK25" s="1506" t="s">
        <v>2157</v>
      </c>
      <c r="QKL25" s="1506" t="s">
        <v>1497</v>
      </c>
      <c r="QKM25" s="1509">
        <v>41901</v>
      </c>
      <c r="QKN25" s="1507">
        <v>15000</v>
      </c>
      <c r="QKO25"/>
      <c r="QKP25" s="1506" t="s">
        <v>2158</v>
      </c>
      <c r="QKQ25" s="1506" t="s">
        <v>2159</v>
      </c>
      <c r="QKR25" s="1506" t="s">
        <v>2160</v>
      </c>
      <c r="QKS25" s="1506" t="s">
        <v>2157</v>
      </c>
      <c r="QKT25" s="1506" t="s">
        <v>1497</v>
      </c>
      <c r="QKU25" s="1509">
        <v>41901</v>
      </c>
      <c r="QKV25" s="1507">
        <v>15000</v>
      </c>
      <c r="QKW25"/>
      <c r="QKX25" s="1506" t="s">
        <v>2158</v>
      </c>
      <c r="QKY25" s="1506" t="s">
        <v>2159</v>
      </c>
      <c r="QKZ25" s="1506" t="s">
        <v>2160</v>
      </c>
      <c r="QLA25" s="1506" t="s">
        <v>2157</v>
      </c>
      <c r="QLB25" s="1506" t="s">
        <v>1497</v>
      </c>
      <c r="QLC25" s="1509">
        <v>41901</v>
      </c>
      <c r="QLD25" s="1507">
        <v>15000</v>
      </c>
      <c r="QLE25"/>
      <c r="QLF25" s="1506" t="s">
        <v>2158</v>
      </c>
      <c r="QLG25" s="1506" t="s">
        <v>2159</v>
      </c>
      <c r="QLH25" s="1506" t="s">
        <v>2160</v>
      </c>
      <c r="QLI25" s="1506" t="s">
        <v>2157</v>
      </c>
      <c r="QLJ25" s="1506" t="s">
        <v>1497</v>
      </c>
      <c r="QLK25" s="1509">
        <v>41901</v>
      </c>
      <c r="QLL25" s="1507">
        <v>15000</v>
      </c>
      <c r="QLM25"/>
      <c r="QLN25" s="1506" t="s">
        <v>2158</v>
      </c>
      <c r="QLO25" s="1506" t="s">
        <v>2159</v>
      </c>
      <c r="QLP25" s="1506" t="s">
        <v>2160</v>
      </c>
      <c r="QLQ25" s="1506" t="s">
        <v>2157</v>
      </c>
      <c r="QLR25" s="1506" t="s">
        <v>1497</v>
      </c>
      <c r="QLS25" s="1509">
        <v>41901</v>
      </c>
      <c r="QLT25" s="1507">
        <v>15000</v>
      </c>
      <c r="QLU25"/>
      <c r="QLV25" s="1506" t="s">
        <v>2158</v>
      </c>
      <c r="QLW25" s="1506" t="s">
        <v>2159</v>
      </c>
      <c r="QLX25" s="1506" t="s">
        <v>2160</v>
      </c>
      <c r="QLY25" s="1506" t="s">
        <v>2157</v>
      </c>
      <c r="QLZ25" s="1506" t="s">
        <v>1497</v>
      </c>
      <c r="QMA25" s="1509">
        <v>41901</v>
      </c>
      <c r="QMB25" s="1507">
        <v>15000</v>
      </c>
      <c r="QMC25"/>
      <c r="QMD25" s="1506" t="s">
        <v>2158</v>
      </c>
      <c r="QME25" s="1506" t="s">
        <v>2159</v>
      </c>
      <c r="QMF25" s="1506" t="s">
        <v>2160</v>
      </c>
      <c r="QMG25" s="1506" t="s">
        <v>2157</v>
      </c>
      <c r="QMH25" s="1506" t="s">
        <v>1497</v>
      </c>
      <c r="QMI25" s="1509">
        <v>41901</v>
      </c>
      <c r="QMJ25" s="1507">
        <v>15000</v>
      </c>
      <c r="QMK25"/>
      <c r="QML25" s="1506" t="s">
        <v>2158</v>
      </c>
      <c r="QMM25" s="1506" t="s">
        <v>2159</v>
      </c>
      <c r="QMN25" s="1506" t="s">
        <v>2160</v>
      </c>
      <c r="QMO25" s="1506" t="s">
        <v>2157</v>
      </c>
      <c r="QMP25" s="1506" t="s">
        <v>1497</v>
      </c>
      <c r="QMQ25" s="1509">
        <v>41901</v>
      </c>
      <c r="QMR25" s="1507">
        <v>15000</v>
      </c>
      <c r="QMS25"/>
      <c r="QMT25" s="1506" t="s">
        <v>2158</v>
      </c>
      <c r="QMU25" s="1506" t="s">
        <v>2159</v>
      </c>
      <c r="QMV25" s="1506" t="s">
        <v>2160</v>
      </c>
      <c r="QMW25" s="1506" t="s">
        <v>2157</v>
      </c>
      <c r="QMX25" s="1506" t="s">
        <v>1497</v>
      </c>
      <c r="QMY25" s="1509">
        <v>41901</v>
      </c>
      <c r="QMZ25" s="1507">
        <v>15000</v>
      </c>
      <c r="QNA25"/>
      <c r="QNB25" s="1506" t="s">
        <v>2158</v>
      </c>
      <c r="QNC25" s="1506" t="s">
        <v>2159</v>
      </c>
      <c r="QND25" s="1506" t="s">
        <v>2160</v>
      </c>
      <c r="QNE25" s="1506" t="s">
        <v>2157</v>
      </c>
      <c r="QNF25" s="1506" t="s">
        <v>1497</v>
      </c>
      <c r="QNG25" s="1509">
        <v>41901</v>
      </c>
      <c r="QNH25" s="1507">
        <v>15000</v>
      </c>
      <c r="QNI25"/>
      <c r="QNJ25" s="1506" t="s">
        <v>2158</v>
      </c>
      <c r="QNK25" s="1506" t="s">
        <v>2159</v>
      </c>
      <c r="QNL25" s="1506" t="s">
        <v>2160</v>
      </c>
      <c r="QNM25" s="1506" t="s">
        <v>2157</v>
      </c>
      <c r="QNN25" s="1506" t="s">
        <v>1497</v>
      </c>
      <c r="QNO25" s="1509">
        <v>41901</v>
      </c>
      <c r="QNP25" s="1507">
        <v>15000</v>
      </c>
      <c r="QNQ25"/>
      <c r="QNR25" s="1506" t="s">
        <v>2158</v>
      </c>
      <c r="QNS25" s="1506" t="s">
        <v>2159</v>
      </c>
      <c r="QNT25" s="1506" t="s">
        <v>2160</v>
      </c>
      <c r="QNU25" s="1506" t="s">
        <v>2157</v>
      </c>
      <c r="QNV25" s="1506" t="s">
        <v>1497</v>
      </c>
      <c r="QNW25" s="1509">
        <v>41901</v>
      </c>
      <c r="QNX25" s="1507">
        <v>15000</v>
      </c>
      <c r="QNY25"/>
      <c r="QNZ25" s="1506" t="s">
        <v>2158</v>
      </c>
      <c r="QOA25" s="1506" t="s">
        <v>2159</v>
      </c>
      <c r="QOB25" s="1506" t="s">
        <v>2160</v>
      </c>
      <c r="QOC25" s="1506" t="s">
        <v>2157</v>
      </c>
      <c r="QOD25" s="1506" t="s">
        <v>1497</v>
      </c>
      <c r="QOE25" s="1509">
        <v>41901</v>
      </c>
      <c r="QOF25" s="1507">
        <v>15000</v>
      </c>
      <c r="QOG25"/>
      <c r="QOH25" s="1506" t="s">
        <v>2158</v>
      </c>
      <c r="QOI25" s="1506" t="s">
        <v>2159</v>
      </c>
      <c r="QOJ25" s="1506" t="s">
        <v>2160</v>
      </c>
      <c r="QOK25" s="1506" t="s">
        <v>2157</v>
      </c>
      <c r="QOL25" s="1506" t="s">
        <v>1497</v>
      </c>
      <c r="QOM25" s="1509">
        <v>41901</v>
      </c>
      <c r="QON25" s="1507">
        <v>15000</v>
      </c>
      <c r="QOO25"/>
      <c r="QOP25" s="1506" t="s">
        <v>2158</v>
      </c>
      <c r="QOQ25" s="1506" t="s">
        <v>2159</v>
      </c>
      <c r="QOR25" s="1506" t="s">
        <v>2160</v>
      </c>
      <c r="QOS25" s="1506" t="s">
        <v>2157</v>
      </c>
      <c r="QOT25" s="1506" t="s">
        <v>1497</v>
      </c>
      <c r="QOU25" s="1509">
        <v>41901</v>
      </c>
      <c r="QOV25" s="1507">
        <v>15000</v>
      </c>
      <c r="QOW25"/>
      <c r="QOX25" s="1506" t="s">
        <v>2158</v>
      </c>
      <c r="QOY25" s="1506" t="s">
        <v>2159</v>
      </c>
      <c r="QOZ25" s="1506" t="s">
        <v>2160</v>
      </c>
      <c r="QPA25" s="1506" t="s">
        <v>2157</v>
      </c>
      <c r="QPB25" s="1506" t="s">
        <v>1497</v>
      </c>
      <c r="QPC25" s="1509">
        <v>41901</v>
      </c>
      <c r="QPD25" s="1507">
        <v>15000</v>
      </c>
      <c r="QPE25"/>
      <c r="QPF25" s="1506" t="s">
        <v>2158</v>
      </c>
      <c r="QPG25" s="1506" t="s">
        <v>2159</v>
      </c>
      <c r="QPH25" s="1506" t="s">
        <v>2160</v>
      </c>
      <c r="QPI25" s="1506" t="s">
        <v>2157</v>
      </c>
      <c r="QPJ25" s="1506" t="s">
        <v>1497</v>
      </c>
      <c r="QPK25" s="1509">
        <v>41901</v>
      </c>
      <c r="QPL25" s="1507">
        <v>15000</v>
      </c>
      <c r="QPM25"/>
      <c r="QPN25" s="1506" t="s">
        <v>2158</v>
      </c>
      <c r="QPO25" s="1506" t="s">
        <v>2159</v>
      </c>
      <c r="QPP25" s="1506" t="s">
        <v>2160</v>
      </c>
      <c r="QPQ25" s="1506" t="s">
        <v>2157</v>
      </c>
      <c r="QPR25" s="1506" t="s">
        <v>1497</v>
      </c>
      <c r="QPS25" s="1509">
        <v>41901</v>
      </c>
      <c r="QPT25" s="1507">
        <v>15000</v>
      </c>
      <c r="QPU25"/>
      <c r="QPV25" s="1506" t="s">
        <v>2158</v>
      </c>
      <c r="QPW25" s="1506" t="s">
        <v>2159</v>
      </c>
      <c r="QPX25" s="1506" t="s">
        <v>2160</v>
      </c>
      <c r="QPY25" s="1506" t="s">
        <v>2157</v>
      </c>
      <c r="QPZ25" s="1506" t="s">
        <v>1497</v>
      </c>
      <c r="QQA25" s="1509">
        <v>41901</v>
      </c>
      <c r="QQB25" s="1507">
        <v>15000</v>
      </c>
      <c r="QQC25"/>
      <c r="QQD25" s="1506" t="s">
        <v>2158</v>
      </c>
      <c r="QQE25" s="1506" t="s">
        <v>2159</v>
      </c>
      <c r="QQF25" s="1506" t="s">
        <v>2160</v>
      </c>
      <c r="QQG25" s="1506" t="s">
        <v>2157</v>
      </c>
      <c r="QQH25" s="1506" t="s">
        <v>1497</v>
      </c>
      <c r="QQI25" s="1509">
        <v>41901</v>
      </c>
      <c r="QQJ25" s="1507">
        <v>15000</v>
      </c>
      <c r="QQK25"/>
      <c r="QQL25" s="1506" t="s">
        <v>2158</v>
      </c>
      <c r="QQM25" s="1506" t="s">
        <v>2159</v>
      </c>
      <c r="QQN25" s="1506" t="s">
        <v>2160</v>
      </c>
      <c r="QQO25" s="1506" t="s">
        <v>2157</v>
      </c>
      <c r="QQP25" s="1506" t="s">
        <v>1497</v>
      </c>
      <c r="QQQ25" s="1509">
        <v>41901</v>
      </c>
      <c r="QQR25" s="1507">
        <v>15000</v>
      </c>
      <c r="QQS25"/>
      <c r="QQT25" s="1506" t="s">
        <v>2158</v>
      </c>
      <c r="QQU25" s="1506" t="s">
        <v>2159</v>
      </c>
      <c r="QQV25" s="1506" t="s">
        <v>2160</v>
      </c>
      <c r="QQW25" s="1506" t="s">
        <v>2157</v>
      </c>
      <c r="QQX25" s="1506" t="s">
        <v>1497</v>
      </c>
      <c r="QQY25" s="1509">
        <v>41901</v>
      </c>
      <c r="QQZ25" s="1507">
        <v>15000</v>
      </c>
      <c r="QRA25"/>
      <c r="QRB25" s="1506" t="s">
        <v>2158</v>
      </c>
      <c r="QRC25" s="1506" t="s">
        <v>2159</v>
      </c>
      <c r="QRD25" s="1506" t="s">
        <v>2160</v>
      </c>
      <c r="QRE25" s="1506" t="s">
        <v>2157</v>
      </c>
      <c r="QRF25" s="1506" t="s">
        <v>1497</v>
      </c>
      <c r="QRG25" s="1509">
        <v>41901</v>
      </c>
      <c r="QRH25" s="1507">
        <v>15000</v>
      </c>
      <c r="QRI25"/>
      <c r="QRJ25" s="1506" t="s">
        <v>2158</v>
      </c>
      <c r="QRK25" s="1506" t="s">
        <v>2159</v>
      </c>
      <c r="QRL25" s="1506" t="s">
        <v>2160</v>
      </c>
      <c r="QRM25" s="1506" t="s">
        <v>2157</v>
      </c>
      <c r="QRN25" s="1506" t="s">
        <v>1497</v>
      </c>
      <c r="QRO25" s="1509">
        <v>41901</v>
      </c>
      <c r="QRP25" s="1507">
        <v>15000</v>
      </c>
      <c r="QRQ25"/>
      <c r="QRR25" s="1506" t="s">
        <v>2158</v>
      </c>
      <c r="QRS25" s="1506" t="s">
        <v>2159</v>
      </c>
      <c r="QRT25" s="1506" t="s">
        <v>2160</v>
      </c>
      <c r="QRU25" s="1506" t="s">
        <v>2157</v>
      </c>
      <c r="QRV25" s="1506" t="s">
        <v>1497</v>
      </c>
      <c r="QRW25" s="1509">
        <v>41901</v>
      </c>
      <c r="QRX25" s="1507">
        <v>15000</v>
      </c>
      <c r="QRY25"/>
      <c r="QRZ25" s="1506" t="s">
        <v>2158</v>
      </c>
      <c r="QSA25" s="1506" t="s">
        <v>2159</v>
      </c>
      <c r="QSB25" s="1506" t="s">
        <v>2160</v>
      </c>
      <c r="QSC25" s="1506" t="s">
        <v>2157</v>
      </c>
      <c r="QSD25" s="1506" t="s">
        <v>1497</v>
      </c>
      <c r="QSE25" s="1509">
        <v>41901</v>
      </c>
      <c r="QSF25" s="1507">
        <v>15000</v>
      </c>
      <c r="QSG25"/>
      <c r="QSH25" s="1506" t="s">
        <v>2158</v>
      </c>
      <c r="QSI25" s="1506" t="s">
        <v>2159</v>
      </c>
      <c r="QSJ25" s="1506" t="s">
        <v>2160</v>
      </c>
      <c r="QSK25" s="1506" t="s">
        <v>2157</v>
      </c>
      <c r="QSL25" s="1506" t="s">
        <v>1497</v>
      </c>
      <c r="QSM25" s="1509">
        <v>41901</v>
      </c>
      <c r="QSN25" s="1507">
        <v>15000</v>
      </c>
      <c r="QSO25"/>
      <c r="QSP25" s="1506" t="s">
        <v>2158</v>
      </c>
      <c r="QSQ25" s="1506" t="s">
        <v>2159</v>
      </c>
      <c r="QSR25" s="1506" t="s">
        <v>2160</v>
      </c>
      <c r="QSS25" s="1506" t="s">
        <v>2157</v>
      </c>
      <c r="QST25" s="1506" t="s">
        <v>1497</v>
      </c>
      <c r="QSU25" s="1509">
        <v>41901</v>
      </c>
      <c r="QSV25" s="1507">
        <v>15000</v>
      </c>
      <c r="QSW25"/>
      <c r="QSX25" s="1506" t="s">
        <v>2158</v>
      </c>
      <c r="QSY25" s="1506" t="s">
        <v>2159</v>
      </c>
      <c r="QSZ25" s="1506" t="s">
        <v>2160</v>
      </c>
      <c r="QTA25" s="1506" t="s">
        <v>2157</v>
      </c>
      <c r="QTB25" s="1506" t="s">
        <v>1497</v>
      </c>
      <c r="QTC25" s="1509">
        <v>41901</v>
      </c>
      <c r="QTD25" s="1507">
        <v>15000</v>
      </c>
      <c r="QTE25"/>
      <c r="QTF25" s="1506" t="s">
        <v>2158</v>
      </c>
      <c r="QTG25" s="1506" t="s">
        <v>2159</v>
      </c>
      <c r="QTH25" s="1506" t="s">
        <v>2160</v>
      </c>
      <c r="QTI25" s="1506" t="s">
        <v>2157</v>
      </c>
      <c r="QTJ25" s="1506" t="s">
        <v>1497</v>
      </c>
      <c r="QTK25" s="1509">
        <v>41901</v>
      </c>
      <c r="QTL25" s="1507">
        <v>15000</v>
      </c>
      <c r="QTM25"/>
      <c r="QTN25" s="1506" t="s">
        <v>2158</v>
      </c>
      <c r="QTO25" s="1506" t="s">
        <v>2159</v>
      </c>
      <c r="QTP25" s="1506" t="s">
        <v>2160</v>
      </c>
      <c r="QTQ25" s="1506" t="s">
        <v>2157</v>
      </c>
      <c r="QTR25" s="1506" t="s">
        <v>1497</v>
      </c>
      <c r="QTS25" s="1509">
        <v>41901</v>
      </c>
      <c r="QTT25" s="1507">
        <v>15000</v>
      </c>
      <c r="QTU25"/>
      <c r="QTV25" s="1506" t="s">
        <v>2158</v>
      </c>
      <c r="QTW25" s="1506" t="s">
        <v>2159</v>
      </c>
      <c r="QTX25" s="1506" t="s">
        <v>2160</v>
      </c>
      <c r="QTY25" s="1506" t="s">
        <v>2157</v>
      </c>
      <c r="QTZ25" s="1506" t="s">
        <v>1497</v>
      </c>
      <c r="QUA25" s="1509">
        <v>41901</v>
      </c>
      <c r="QUB25" s="1507">
        <v>15000</v>
      </c>
      <c r="QUC25"/>
      <c r="QUD25" s="1506" t="s">
        <v>2158</v>
      </c>
      <c r="QUE25" s="1506" t="s">
        <v>2159</v>
      </c>
      <c r="QUF25" s="1506" t="s">
        <v>2160</v>
      </c>
      <c r="QUG25" s="1506" t="s">
        <v>2157</v>
      </c>
      <c r="QUH25" s="1506" t="s">
        <v>1497</v>
      </c>
      <c r="QUI25" s="1509">
        <v>41901</v>
      </c>
      <c r="QUJ25" s="1507">
        <v>15000</v>
      </c>
      <c r="QUK25"/>
      <c r="QUL25" s="1506" t="s">
        <v>2158</v>
      </c>
      <c r="QUM25" s="1506" t="s">
        <v>2159</v>
      </c>
      <c r="QUN25" s="1506" t="s">
        <v>2160</v>
      </c>
      <c r="QUO25" s="1506" t="s">
        <v>2157</v>
      </c>
      <c r="QUP25" s="1506" t="s">
        <v>1497</v>
      </c>
      <c r="QUQ25" s="1509">
        <v>41901</v>
      </c>
      <c r="QUR25" s="1507">
        <v>15000</v>
      </c>
      <c r="QUS25"/>
      <c r="QUT25" s="1506" t="s">
        <v>2158</v>
      </c>
      <c r="QUU25" s="1506" t="s">
        <v>2159</v>
      </c>
      <c r="QUV25" s="1506" t="s">
        <v>2160</v>
      </c>
      <c r="QUW25" s="1506" t="s">
        <v>2157</v>
      </c>
      <c r="QUX25" s="1506" t="s">
        <v>1497</v>
      </c>
      <c r="QUY25" s="1509">
        <v>41901</v>
      </c>
      <c r="QUZ25" s="1507">
        <v>15000</v>
      </c>
      <c r="QVA25"/>
      <c r="QVB25" s="1506" t="s">
        <v>2158</v>
      </c>
      <c r="QVC25" s="1506" t="s">
        <v>2159</v>
      </c>
      <c r="QVD25" s="1506" t="s">
        <v>2160</v>
      </c>
      <c r="QVE25" s="1506" t="s">
        <v>2157</v>
      </c>
      <c r="QVF25" s="1506" t="s">
        <v>1497</v>
      </c>
      <c r="QVG25" s="1509">
        <v>41901</v>
      </c>
      <c r="QVH25" s="1507">
        <v>15000</v>
      </c>
      <c r="QVI25"/>
      <c r="QVJ25" s="1506" t="s">
        <v>2158</v>
      </c>
      <c r="QVK25" s="1506" t="s">
        <v>2159</v>
      </c>
      <c r="QVL25" s="1506" t="s">
        <v>2160</v>
      </c>
      <c r="QVM25" s="1506" t="s">
        <v>2157</v>
      </c>
      <c r="QVN25" s="1506" t="s">
        <v>1497</v>
      </c>
      <c r="QVO25" s="1509">
        <v>41901</v>
      </c>
      <c r="QVP25" s="1507">
        <v>15000</v>
      </c>
      <c r="QVQ25"/>
      <c r="QVR25" s="1506" t="s">
        <v>2158</v>
      </c>
      <c r="QVS25" s="1506" t="s">
        <v>2159</v>
      </c>
      <c r="QVT25" s="1506" t="s">
        <v>2160</v>
      </c>
      <c r="QVU25" s="1506" t="s">
        <v>2157</v>
      </c>
      <c r="QVV25" s="1506" t="s">
        <v>1497</v>
      </c>
      <c r="QVW25" s="1509">
        <v>41901</v>
      </c>
      <c r="QVX25" s="1507">
        <v>15000</v>
      </c>
      <c r="QVY25"/>
      <c r="QVZ25" s="1506" t="s">
        <v>2158</v>
      </c>
      <c r="QWA25" s="1506" t="s">
        <v>2159</v>
      </c>
      <c r="QWB25" s="1506" t="s">
        <v>2160</v>
      </c>
      <c r="QWC25" s="1506" t="s">
        <v>2157</v>
      </c>
      <c r="QWD25" s="1506" t="s">
        <v>1497</v>
      </c>
      <c r="QWE25" s="1509">
        <v>41901</v>
      </c>
      <c r="QWF25" s="1507">
        <v>15000</v>
      </c>
      <c r="QWG25"/>
      <c r="QWH25" s="1506" t="s">
        <v>2158</v>
      </c>
      <c r="QWI25" s="1506" t="s">
        <v>2159</v>
      </c>
      <c r="QWJ25" s="1506" t="s">
        <v>2160</v>
      </c>
      <c r="QWK25" s="1506" t="s">
        <v>2157</v>
      </c>
      <c r="QWL25" s="1506" t="s">
        <v>1497</v>
      </c>
      <c r="QWM25" s="1509">
        <v>41901</v>
      </c>
      <c r="QWN25" s="1507">
        <v>15000</v>
      </c>
      <c r="QWO25"/>
      <c r="QWP25" s="1506" t="s">
        <v>2158</v>
      </c>
      <c r="QWQ25" s="1506" t="s">
        <v>2159</v>
      </c>
      <c r="QWR25" s="1506" t="s">
        <v>2160</v>
      </c>
      <c r="QWS25" s="1506" t="s">
        <v>2157</v>
      </c>
      <c r="QWT25" s="1506" t="s">
        <v>1497</v>
      </c>
      <c r="QWU25" s="1509">
        <v>41901</v>
      </c>
      <c r="QWV25" s="1507">
        <v>15000</v>
      </c>
      <c r="QWW25"/>
      <c r="QWX25" s="1506" t="s">
        <v>2158</v>
      </c>
      <c r="QWY25" s="1506" t="s">
        <v>2159</v>
      </c>
      <c r="QWZ25" s="1506" t="s">
        <v>2160</v>
      </c>
      <c r="QXA25" s="1506" t="s">
        <v>2157</v>
      </c>
      <c r="QXB25" s="1506" t="s">
        <v>1497</v>
      </c>
      <c r="QXC25" s="1509">
        <v>41901</v>
      </c>
      <c r="QXD25" s="1507">
        <v>15000</v>
      </c>
      <c r="QXE25"/>
      <c r="QXF25" s="1506" t="s">
        <v>2158</v>
      </c>
      <c r="QXG25" s="1506" t="s">
        <v>2159</v>
      </c>
      <c r="QXH25" s="1506" t="s">
        <v>2160</v>
      </c>
      <c r="QXI25" s="1506" t="s">
        <v>2157</v>
      </c>
      <c r="QXJ25" s="1506" t="s">
        <v>1497</v>
      </c>
      <c r="QXK25" s="1509">
        <v>41901</v>
      </c>
      <c r="QXL25" s="1507">
        <v>15000</v>
      </c>
      <c r="QXM25"/>
      <c r="QXN25" s="1506" t="s">
        <v>2158</v>
      </c>
      <c r="QXO25" s="1506" t="s">
        <v>2159</v>
      </c>
      <c r="QXP25" s="1506" t="s">
        <v>2160</v>
      </c>
      <c r="QXQ25" s="1506" t="s">
        <v>2157</v>
      </c>
      <c r="QXR25" s="1506" t="s">
        <v>1497</v>
      </c>
      <c r="QXS25" s="1509">
        <v>41901</v>
      </c>
      <c r="QXT25" s="1507">
        <v>15000</v>
      </c>
      <c r="QXU25"/>
      <c r="QXV25" s="1506" t="s">
        <v>2158</v>
      </c>
      <c r="QXW25" s="1506" t="s">
        <v>2159</v>
      </c>
      <c r="QXX25" s="1506" t="s">
        <v>2160</v>
      </c>
      <c r="QXY25" s="1506" t="s">
        <v>2157</v>
      </c>
      <c r="QXZ25" s="1506" t="s">
        <v>1497</v>
      </c>
      <c r="QYA25" s="1509">
        <v>41901</v>
      </c>
      <c r="QYB25" s="1507">
        <v>15000</v>
      </c>
      <c r="QYC25"/>
      <c r="QYD25" s="1506" t="s">
        <v>2158</v>
      </c>
      <c r="QYE25" s="1506" t="s">
        <v>2159</v>
      </c>
      <c r="QYF25" s="1506" t="s">
        <v>2160</v>
      </c>
      <c r="QYG25" s="1506" t="s">
        <v>2157</v>
      </c>
      <c r="QYH25" s="1506" t="s">
        <v>1497</v>
      </c>
      <c r="QYI25" s="1509">
        <v>41901</v>
      </c>
      <c r="QYJ25" s="1507">
        <v>15000</v>
      </c>
      <c r="QYK25"/>
      <c r="QYL25" s="1506" t="s">
        <v>2158</v>
      </c>
      <c r="QYM25" s="1506" t="s">
        <v>2159</v>
      </c>
      <c r="QYN25" s="1506" t="s">
        <v>2160</v>
      </c>
      <c r="QYO25" s="1506" t="s">
        <v>2157</v>
      </c>
      <c r="QYP25" s="1506" t="s">
        <v>1497</v>
      </c>
      <c r="QYQ25" s="1509">
        <v>41901</v>
      </c>
      <c r="QYR25" s="1507">
        <v>15000</v>
      </c>
      <c r="QYS25"/>
      <c r="QYT25" s="1506" t="s">
        <v>2158</v>
      </c>
      <c r="QYU25" s="1506" t="s">
        <v>2159</v>
      </c>
      <c r="QYV25" s="1506" t="s">
        <v>2160</v>
      </c>
      <c r="QYW25" s="1506" t="s">
        <v>2157</v>
      </c>
      <c r="QYX25" s="1506" t="s">
        <v>1497</v>
      </c>
      <c r="QYY25" s="1509">
        <v>41901</v>
      </c>
      <c r="QYZ25" s="1507">
        <v>15000</v>
      </c>
      <c r="QZA25"/>
      <c r="QZB25" s="1506" t="s">
        <v>2158</v>
      </c>
      <c r="QZC25" s="1506" t="s">
        <v>2159</v>
      </c>
      <c r="QZD25" s="1506" t="s">
        <v>2160</v>
      </c>
      <c r="QZE25" s="1506" t="s">
        <v>2157</v>
      </c>
      <c r="QZF25" s="1506" t="s">
        <v>1497</v>
      </c>
      <c r="QZG25" s="1509">
        <v>41901</v>
      </c>
      <c r="QZH25" s="1507">
        <v>15000</v>
      </c>
      <c r="QZI25"/>
      <c r="QZJ25" s="1506" t="s">
        <v>2158</v>
      </c>
      <c r="QZK25" s="1506" t="s">
        <v>2159</v>
      </c>
      <c r="QZL25" s="1506" t="s">
        <v>2160</v>
      </c>
      <c r="QZM25" s="1506" t="s">
        <v>2157</v>
      </c>
      <c r="QZN25" s="1506" t="s">
        <v>1497</v>
      </c>
      <c r="QZO25" s="1509">
        <v>41901</v>
      </c>
      <c r="QZP25" s="1507">
        <v>15000</v>
      </c>
      <c r="QZQ25"/>
      <c r="QZR25" s="1506" t="s">
        <v>2158</v>
      </c>
      <c r="QZS25" s="1506" t="s">
        <v>2159</v>
      </c>
      <c r="QZT25" s="1506" t="s">
        <v>2160</v>
      </c>
      <c r="QZU25" s="1506" t="s">
        <v>2157</v>
      </c>
      <c r="QZV25" s="1506" t="s">
        <v>1497</v>
      </c>
      <c r="QZW25" s="1509">
        <v>41901</v>
      </c>
      <c r="QZX25" s="1507">
        <v>15000</v>
      </c>
      <c r="QZY25"/>
      <c r="QZZ25" s="1506" t="s">
        <v>2158</v>
      </c>
      <c r="RAA25" s="1506" t="s">
        <v>2159</v>
      </c>
      <c r="RAB25" s="1506" t="s">
        <v>2160</v>
      </c>
      <c r="RAC25" s="1506" t="s">
        <v>2157</v>
      </c>
      <c r="RAD25" s="1506" t="s">
        <v>1497</v>
      </c>
      <c r="RAE25" s="1509">
        <v>41901</v>
      </c>
      <c r="RAF25" s="1507">
        <v>15000</v>
      </c>
      <c r="RAG25"/>
      <c r="RAH25" s="1506" t="s">
        <v>2158</v>
      </c>
      <c r="RAI25" s="1506" t="s">
        <v>2159</v>
      </c>
      <c r="RAJ25" s="1506" t="s">
        <v>2160</v>
      </c>
      <c r="RAK25" s="1506" t="s">
        <v>2157</v>
      </c>
      <c r="RAL25" s="1506" t="s">
        <v>1497</v>
      </c>
      <c r="RAM25" s="1509">
        <v>41901</v>
      </c>
      <c r="RAN25" s="1507">
        <v>15000</v>
      </c>
      <c r="RAO25"/>
      <c r="RAP25" s="1506" t="s">
        <v>2158</v>
      </c>
      <c r="RAQ25" s="1506" t="s">
        <v>2159</v>
      </c>
      <c r="RAR25" s="1506" t="s">
        <v>2160</v>
      </c>
      <c r="RAS25" s="1506" t="s">
        <v>2157</v>
      </c>
      <c r="RAT25" s="1506" t="s">
        <v>1497</v>
      </c>
      <c r="RAU25" s="1509">
        <v>41901</v>
      </c>
      <c r="RAV25" s="1507">
        <v>15000</v>
      </c>
      <c r="RAW25"/>
      <c r="RAX25" s="1506" t="s">
        <v>2158</v>
      </c>
      <c r="RAY25" s="1506" t="s">
        <v>2159</v>
      </c>
      <c r="RAZ25" s="1506" t="s">
        <v>2160</v>
      </c>
      <c r="RBA25" s="1506" t="s">
        <v>2157</v>
      </c>
      <c r="RBB25" s="1506" t="s">
        <v>1497</v>
      </c>
      <c r="RBC25" s="1509">
        <v>41901</v>
      </c>
      <c r="RBD25" s="1507">
        <v>15000</v>
      </c>
      <c r="RBE25"/>
      <c r="RBF25" s="1506" t="s">
        <v>2158</v>
      </c>
      <c r="RBG25" s="1506" t="s">
        <v>2159</v>
      </c>
      <c r="RBH25" s="1506" t="s">
        <v>2160</v>
      </c>
      <c r="RBI25" s="1506" t="s">
        <v>2157</v>
      </c>
      <c r="RBJ25" s="1506" t="s">
        <v>1497</v>
      </c>
      <c r="RBK25" s="1509">
        <v>41901</v>
      </c>
      <c r="RBL25" s="1507">
        <v>15000</v>
      </c>
      <c r="RBM25"/>
      <c r="RBN25" s="1506" t="s">
        <v>2158</v>
      </c>
      <c r="RBO25" s="1506" t="s">
        <v>2159</v>
      </c>
      <c r="RBP25" s="1506" t="s">
        <v>2160</v>
      </c>
      <c r="RBQ25" s="1506" t="s">
        <v>2157</v>
      </c>
      <c r="RBR25" s="1506" t="s">
        <v>1497</v>
      </c>
      <c r="RBS25" s="1509">
        <v>41901</v>
      </c>
      <c r="RBT25" s="1507">
        <v>15000</v>
      </c>
      <c r="RBU25"/>
      <c r="RBV25" s="1506" t="s">
        <v>2158</v>
      </c>
      <c r="RBW25" s="1506" t="s">
        <v>2159</v>
      </c>
      <c r="RBX25" s="1506" t="s">
        <v>2160</v>
      </c>
      <c r="RBY25" s="1506" t="s">
        <v>2157</v>
      </c>
      <c r="RBZ25" s="1506" t="s">
        <v>1497</v>
      </c>
      <c r="RCA25" s="1509">
        <v>41901</v>
      </c>
      <c r="RCB25" s="1507">
        <v>15000</v>
      </c>
      <c r="RCC25"/>
      <c r="RCD25" s="1506" t="s">
        <v>2158</v>
      </c>
      <c r="RCE25" s="1506" t="s">
        <v>2159</v>
      </c>
      <c r="RCF25" s="1506" t="s">
        <v>2160</v>
      </c>
      <c r="RCG25" s="1506" t="s">
        <v>2157</v>
      </c>
      <c r="RCH25" s="1506" t="s">
        <v>1497</v>
      </c>
      <c r="RCI25" s="1509">
        <v>41901</v>
      </c>
      <c r="RCJ25" s="1507">
        <v>15000</v>
      </c>
      <c r="RCK25"/>
      <c r="RCL25" s="1506" t="s">
        <v>2158</v>
      </c>
      <c r="RCM25" s="1506" t="s">
        <v>2159</v>
      </c>
      <c r="RCN25" s="1506" t="s">
        <v>2160</v>
      </c>
      <c r="RCO25" s="1506" t="s">
        <v>2157</v>
      </c>
      <c r="RCP25" s="1506" t="s">
        <v>1497</v>
      </c>
      <c r="RCQ25" s="1509">
        <v>41901</v>
      </c>
      <c r="RCR25" s="1507">
        <v>15000</v>
      </c>
      <c r="RCS25"/>
      <c r="RCT25" s="1506" t="s">
        <v>2158</v>
      </c>
      <c r="RCU25" s="1506" t="s">
        <v>2159</v>
      </c>
      <c r="RCV25" s="1506" t="s">
        <v>2160</v>
      </c>
      <c r="RCW25" s="1506" t="s">
        <v>2157</v>
      </c>
      <c r="RCX25" s="1506" t="s">
        <v>1497</v>
      </c>
      <c r="RCY25" s="1509">
        <v>41901</v>
      </c>
      <c r="RCZ25" s="1507">
        <v>15000</v>
      </c>
      <c r="RDA25"/>
      <c r="RDB25" s="1506" t="s">
        <v>2158</v>
      </c>
      <c r="RDC25" s="1506" t="s">
        <v>2159</v>
      </c>
      <c r="RDD25" s="1506" t="s">
        <v>2160</v>
      </c>
      <c r="RDE25" s="1506" t="s">
        <v>2157</v>
      </c>
      <c r="RDF25" s="1506" t="s">
        <v>1497</v>
      </c>
      <c r="RDG25" s="1509">
        <v>41901</v>
      </c>
      <c r="RDH25" s="1507">
        <v>15000</v>
      </c>
      <c r="RDI25"/>
      <c r="RDJ25" s="1506" t="s">
        <v>2158</v>
      </c>
      <c r="RDK25" s="1506" t="s">
        <v>2159</v>
      </c>
      <c r="RDL25" s="1506" t="s">
        <v>2160</v>
      </c>
      <c r="RDM25" s="1506" t="s">
        <v>2157</v>
      </c>
      <c r="RDN25" s="1506" t="s">
        <v>1497</v>
      </c>
      <c r="RDO25" s="1509">
        <v>41901</v>
      </c>
      <c r="RDP25" s="1507">
        <v>15000</v>
      </c>
      <c r="RDQ25"/>
      <c r="RDR25" s="1506" t="s">
        <v>2158</v>
      </c>
      <c r="RDS25" s="1506" t="s">
        <v>2159</v>
      </c>
      <c r="RDT25" s="1506" t="s">
        <v>2160</v>
      </c>
      <c r="RDU25" s="1506" t="s">
        <v>2157</v>
      </c>
      <c r="RDV25" s="1506" t="s">
        <v>1497</v>
      </c>
      <c r="RDW25" s="1509">
        <v>41901</v>
      </c>
      <c r="RDX25" s="1507">
        <v>15000</v>
      </c>
      <c r="RDY25"/>
      <c r="RDZ25" s="1506" t="s">
        <v>2158</v>
      </c>
      <c r="REA25" s="1506" t="s">
        <v>2159</v>
      </c>
      <c r="REB25" s="1506" t="s">
        <v>2160</v>
      </c>
      <c r="REC25" s="1506" t="s">
        <v>2157</v>
      </c>
      <c r="RED25" s="1506" t="s">
        <v>1497</v>
      </c>
      <c r="REE25" s="1509">
        <v>41901</v>
      </c>
      <c r="REF25" s="1507">
        <v>15000</v>
      </c>
      <c r="REG25"/>
      <c r="REH25" s="1506" t="s">
        <v>2158</v>
      </c>
      <c r="REI25" s="1506" t="s">
        <v>2159</v>
      </c>
      <c r="REJ25" s="1506" t="s">
        <v>2160</v>
      </c>
      <c r="REK25" s="1506" t="s">
        <v>2157</v>
      </c>
      <c r="REL25" s="1506" t="s">
        <v>1497</v>
      </c>
      <c r="REM25" s="1509">
        <v>41901</v>
      </c>
      <c r="REN25" s="1507">
        <v>15000</v>
      </c>
      <c r="REO25"/>
      <c r="REP25" s="1506" t="s">
        <v>2158</v>
      </c>
      <c r="REQ25" s="1506" t="s">
        <v>2159</v>
      </c>
      <c r="RER25" s="1506" t="s">
        <v>2160</v>
      </c>
      <c r="RES25" s="1506" t="s">
        <v>2157</v>
      </c>
      <c r="RET25" s="1506" t="s">
        <v>1497</v>
      </c>
      <c r="REU25" s="1509">
        <v>41901</v>
      </c>
      <c r="REV25" s="1507">
        <v>15000</v>
      </c>
      <c r="REW25"/>
      <c r="REX25" s="1506" t="s">
        <v>2158</v>
      </c>
      <c r="REY25" s="1506" t="s">
        <v>2159</v>
      </c>
      <c r="REZ25" s="1506" t="s">
        <v>2160</v>
      </c>
      <c r="RFA25" s="1506" t="s">
        <v>2157</v>
      </c>
      <c r="RFB25" s="1506" t="s">
        <v>1497</v>
      </c>
      <c r="RFC25" s="1509">
        <v>41901</v>
      </c>
      <c r="RFD25" s="1507">
        <v>15000</v>
      </c>
      <c r="RFE25"/>
      <c r="RFF25" s="1506" t="s">
        <v>2158</v>
      </c>
      <c r="RFG25" s="1506" t="s">
        <v>2159</v>
      </c>
      <c r="RFH25" s="1506" t="s">
        <v>2160</v>
      </c>
      <c r="RFI25" s="1506" t="s">
        <v>2157</v>
      </c>
      <c r="RFJ25" s="1506" t="s">
        <v>1497</v>
      </c>
      <c r="RFK25" s="1509">
        <v>41901</v>
      </c>
      <c r="RFL25" s="1507">
        <v>15000</v>
      </c>
      <c r="RFM25"/>
      <c r="RFN25" s="1506" t="s">
        <v>2158</v>
      </c>
      <c r="RFO25" s="1506" t="s">
        <v>2159</v>
      </c>
      <c r="RFP25" s="1506" t="s">
        <v>2160</v>
      </c>
      <c r="RFQ25" s="1506" t="s">
        <v>2157</v>
      </c>
      <c r="RFR25" s="1506" t="s">
        <v>1497</v>
      </c>
      <c r="RFS25" s="1509">
        <v>41901</v>
      </c>
      <c r="RFT25" s="1507">
        <v>15000</v>
      </c>
      <c r="RFU25"/>
      <c r="RFV25" s="1506" t="s">
        <v>2158</v>
      </c>
      <c r="RFW25" s="1506" t="s">
        <v>2159</v>
      </c>
      <c r="RFX25" s="1506" t="s">
        <v>2160</v>
      </c>
      <c r="RFY25" s="1506" t="s">
        <v>2157</v>
      </c>
      <c r="RFZ25" s="1506" t="s">
        <v>1497</v>
      </c>
      <c r="RGA25" s="1509">
        <v>41901</v>
      </c>
      <c r="RGB25" s="1507">
        <v>15000</v>
      </c>
      <c r="RGC25"/>
      <c r="RGD25" s="1506" t="s">
        <v>2158</v>
      </c>
      <c r="RGE25" s="1506" t="s">
        <v>2159</v>
      </c>
      <c r="RGF25" s="1506" t="s">
        <v>2160</v>
      </c>
      <c r="RGG25" s="1506" t="s">
        <v>2157</v>
      </c>
      <c r="RGH25" s="1506" t="s">
        <v>1497</v>
      </c>
      <c r="RGI25" s="1509">
        <v>41901</v>
      </c>
      <c r="RGJ25" s="1507">
        <v>15000</v>
      </c>
      <c r="RGK25"/>
      <c r="RGL25" s="1506" t="s">
        <v>2158</v>
      </c>
      <c r="RGM25" s="1506" t="s">
        <v>2159</v>
      </c>
      <c r="RGN25" s="1506" t="s">
        <v>2160</v>
      </c>
      <c r="RGO25" s="1506" t="s">
        <v>2157</v>
      </c>
      <c r="RGP25" s="1506" t="s">
        <v>1497</v>
      </c>
      <c r="RGQ25" s="1509">
        <v>41901</v>
      </c>
      <c r="RGR25" s="1507">
        <v>15000</v>
      </c>
      <c r="RGS25"/>
      <c r="RGT25" s="1506" t="s">
        <v>2158</v>
      </c>
      <c r="RGU25" s="1506" t="s">
        <v>2159</v>
      </c>
      <c r="RGV25" s="1506" t="s">
        <v>2160</v>
      </c>
      <c r="RGW25" s="1506" t="s">
        <v>2157</v>
      </c>
      <c r="RGX25" s="1506" t="s">
        <v>1497</v>
      </c>
      <c r="RGY25" s="1509">
        <v>41901</v>
      </c>
      <c r="RGZ25" s="1507">
        <v>15000</v>
      </c>
      <c r="RHA25"/>
      <c r="RHB25" s="1506" t="s">
        <v>2158</v>
      </c>
      <c r="RHC25" s="1506" t="s">
        <v>2159</v>
      </c>
      <c r="RHD25" s="1506" t="s">
        <v>2160</v>
      </c>
      <c r="RHE25" s="1506" t="s">
        <v>2157</v>
      </c>
      <c r="RHF25" s="1506" t="s">
        <v>1497</v>
      </c>
      <c r="RHG25" s="1509">
        <v>41901</v>
      </c>
      <c r="RHH25" s="1507">
        <v>15000</v>
      </c>
      <c r="RHI25"/>
      <c r="RHJ25" s="1506" t="s">
        <v>2158</v>
      </c>
      <c r="RHK25" s="1506" t="s">
        <v>2159</v>
      </c>
      <c r="RHL25" s="1506" t="s">
        <v>2160</v>
      </c>
      <c r="RHM25" s="1506" t="s">
        <v>2157</v>
      </c>
      <c r="RHN25" s="1506" t="s">
        <v>1497</v>
      </c>
      <c r="RHO25" s="1509">
        <v>41901</v>
      </c>
      <c r="RHP25" s="1507">
        <v>15000</v>
      </c>
      <c r="RHQ25"/>
      <c r="RHR25" s="1506" t="s">
        <v>2158</v>
      </c>
      <c r="RHS25" s="1506" t="s">
        <v>2159</v>
      </c>
      <c r="RHT25" s="1506" t="s">
        <v>2160</v>
      </c>
      <c r="RHU25" s="1506" t="s">
        <v>2157</v>
      </c>
      <c r="RHV25" s="1506" t="s">
        <v>1497</v>
      </c>
      <c r="RHW25" s="1509">
        <v>41901</v>
      </c>
      <c r="RHX25" s="1507">
        <v>15000</v>
      </c>
      <c r="RHY25"/>
      <c r="RHZ25" s="1506" t="s">
        <v>2158</v>
      </c>
      <c r="RIA25" s="1506" t="s">
        <v>2159</v>
      </c>
      <c r="RIB25" s="1506" t="s">
        <v>2160</v>
      </c>
      <c r="RIC25" s="1506" t="s">
        <v>2157</v>
      </c>
      <c r="RID25" s="1506" t="s">
        <v>1497</v>
      </c>
      <c r="RIE25" s="1509">
        <v>41901</v>
      </c>
      <c r="RIF25" s="1507">
        <v>15000</v>
      </c>
      <c r="RIG25"/>
      <c r="RIH25" s="1506" t="s">
        <v>2158</v>
      </c>
      <c r="RII25" s="1506" t="s">
        <v>2159</v>
      </c>
      <c r="RIJ25" s="1506" t="s">
        <v>2160</v>
      </c>
      <c r="RIK25" s="1506" t="s">
        <v>2157</v>
      </c>
      <c r="RIL25" s="1506" t="s">
        <v>1497</v>
      </c>
      <c r="RIM25" s="1509">
        <v>41901</v>
      </c>
      <c r="RIN25" s="1507">
        <v>15000</v>
      </c>
      <c r="RIO25"/>
      <c r="RIP25" s="1506" t="s">
        <v>2158</v>
      </c>
      <c r="RIQ25" s="1506" t="s">
        <v>2159</v>
      </c>
      <c r="RIR25" s="1506" t="s">
        <v>2160</v>
      </c>
      <c r="RIS25" s="1506" t="s">
        <v>2157</v>
      </c>
      <c r="RIT25" s="1506" t="s">
        <v>1497</v>
      </c>
      <c r="RIU25" s="1509">
        <v>41901</v>
      </c>
      <c r="RIV25" s="1507">
        <v>15000</v>
      </c>
      <c r="RIW25"/>
      <c r="RIX25" s="1506" t="s">
        <v>2158</v>
      </c>
      <c r="RIY25" s="1506" t="s">
        <v>2159</v>
      </c>
      <c r="RIZ25" s="1506" t="s">
        <v>2160</v>
      </c>
      <c r="RJA25" s="1506" t="s">
        <v>2157</v>
      </c>
      <c r="RJB25" s="1506" t="s">
        <v>1497</v>
      </c>
      <c r="RJC25" s="1509">
        <v>41901</v>
      </c>
      <c r="RJD25" s="1507">
        <v>15000</v>
      </c>
      <c r="RJE25"/>
      <c r="RJF25" s="1506" t="s">
        <v>2158</v>
      </c>
      <c r="RJG25" s="1506" t="s">
        <v>2159</v>
      </c>
      <c r="RJH25" s="1506" t="s">
        <v>2160</v>
      </c>
      <c r="RJI25" s="1506" t="s">
        <v>2157</v>
      </c>
      <c r="RJJ25" s="1506" t="s">
        <v>1497</v>
      </c>
      <c r="RJK25" s="1509">
        <v>41901</v>
      </c>
      <c r="RJL25" s="1507">
        <v>15000</v>
      </c>
      <c r="RJM25"/>
      <c r="RJN25" s="1506" t="s">
        <v>2158</v>
      </c>
      <c r="RJO25" s="1506" t="s">
        <v>2159</v>
      </c>
      <c r="RJP25" s="1506" t="s">
        <v>2160</v>
      </c>
      <c r="RJQ25" s="1506" t="s">
        <v>2157</v>
      </c>
      <c r="RJR25" s="1506" t="s">
        <v>1497</v>
      </c>
      <c r="RJS25" s="1509">
        <v>41901</v>
      </c>
      <c r="RJT25" s="1507">
        <v>15000</v>
      </c>
      <c r="RJU25"/>
      <c r="RJV25" s="1506" t="s">
        <v>2158</v>
      </c>
      <c r="RJW25" s="1506" t="s">
        <v>2159</v>
      </c>
      <c r="RJX25" s="1506" t="s">
        <v>2160</v>
      </c>
      <c r="RJY25" s="1506" t="s">
        <v>2157</v>
      </c>
      <c r="RJZ25" s="1506" t="s">
        <v>1497</v>
      </c>
      <c r="RKA25" s="1509">
        <v>41901</v>
      </c>
      <c r="RKB25" s="1507">
        <v>15000</v>
      </c>
      <c r="RKC25"/>
      <c r="RKD25" s="1506" t="s">
        <v>2158</v>
      </c>
      <c r="RKE25" s="1506" t="s">
        <v>2159</v>
      </c>
      <c r="RKF25" s="1506" t="s">
        <v>2160</v>
      </c>
      <c r="RKG25" s="1506" t="s">
        <v>2157</v>
      </c>
      <c r="RKH25" s="1506" t="s">
        <v>1497</v>
      </c>
      <c r="RKI25" s="1509">
        <v>41901</v>
      </c>
      <c r="RKJ25" s="1507">
        <v>15000</v>
      </c>
      <c r="RKK25"/>
      <c r="RKL25" s="1506" t="s">
        <v>2158</v>
      </c>
      <c r="RKM25" s="1506" t="s">
        <v>2159</v>
      </c>
      <c r="RKN25" s="1506" t="s">
        <v>2160</v>
      </c>
      <c r="RKO25" s="1506" t="s">
        <v>2157</v>
      </c>
      <c r="RKP25" s="1506" t="s">
        <v>1497</v>
      </c>
      <c r="RKQ25" s="1509">
        <v>41901</v>
      </c>
      <c r="RKR25" s="1507">
        <v>15000</v>
      </c>
      <c r="RKS25"/>
      <c r="RKT25" s="1506" t="s">
        <v>2158</v>
      </c>
      <c r="RKU25" s="1506" t="s">
        <v>2159</v>
      </c>
      <c r="RKV25" s="1506" t="s">
        <v>2160</v>
      </c>
      <c r="RKW25" s="1506" t="s">
        <v>2157</v>
      </c>
      <c r="RKX25" s="1506" t="s">
        <v>1497</v>
      </c>
      <c r="RKY25" s="1509">
        <v>41901</v>
      </c>
      <c r="RKZ25" s="1507">
        <v>15000</v>
      </c>
      <c r="RLA25"/>
      <c r="RLB25" s="1506" t="s">
        <v>2158</v>
      </c>
      <c r="RLC25" s="1506" t="s">
        <v>2159</v>
      </c>
      <c r="RLD25" s="1506" t="s">
        <v>2160</v>
      </c>
      <c r="RLE25" s="1506" t="s">
        <v>2157</v>
      </c>
      <c r="RLF25" s="1506" t="s">
        <v>1497</v>
      </c>
      <c r="RLG25" s="1509">
        <v>41901</v>
      </c>
      <c r="RLH25" s="1507">
        <v>15000</v>
      </c>
      <c r="RLI25"/>
      <c r="RLJ25" s="1506" t="s">
        <v>2158</v>
      </c>
      <c r="RLK25" s="1506" t="s">
        <v>2159</v>
      </c>
      <c r="RLL25" s="1506" t="s">
        <v>2160</v>
      </c>
      <c r="RLM25" s="1506" t="s">
        <v>2157</v>
      </c>
      <c r="RLN25" s="1506" t="s">
        <v>1497</v>
      </c>
      <c r="RLO25" s="1509">
        <v>41901</v>
      </c>
      <c r="RLP25" s="1507">
        <v>15000</v>
      </c>
      <c r="RLQ25"/>
      <c r="RLR25" s="1506" t="s">
        <v>2158</v>
      </c>
      <c r="RLS25" s="1506" t="s">
        <v>2159</v>
      </c>
      <c r="RLT25" s="1506" t="s">
        <v>2160</v>
      </c>
      <c r="RLU25" s="1506" t="s">
        <v>2157</v>
      </c>
      <c r="RLV25" s="1506" t="s">
        <v>1497</v>
      </c>
      <c r="RLW25" s="1509">
        <v>41901</v>
      </c>
      <c r="RLX25" s="1507">
        <v>15000</v>
      </c>
      <c r="RLY25"/>
      <c r="RLZ25" s="1506" t="s">
        <v>2158</v>
      </c>
      <c r="RMA25" s="1506" t="s">
        <v>2159</v>
      </c>
      <c r="RMB25" s="1506" t="s">
        <v>2160</v>
      </c>
      <c r="RMC25" s="1506" t="s">
        <v>2157</v>
      </c>
      <c r="RMD25" s="1506" t="s">
        <v>1497</v>
      </c>
      <c r="RME25" s="1509">
        <v>41901</v>
      </c>
      <c r="RMF25" s="1507">
        <v>15000</v>
      </c>
      <c r="RMG25"/>
      <c r="RMH25" s="1506" t="s">
        <v>2158</v>
      </c>
      <c r="RMI25" s="1506" t="s">
        <v>2159</v>
      </c>
      <c r="RMJ25" s="1506" t="s">
        <v>2160</v>
      </c>
      <c r="RMK25" s="1506" t="s">
        <v>2157</v>
      </c>
      <c r="RML25" s="1506" t="s">
        <v>1497</v>
      </c>
      <c r="RMM25" s="1509">
        <v>41901</v>
      </c>
      <c r="RMN25" s="1507">
        <v>15000</v>
      </c>
      <c r="RMO25"/>
      <c r="RMP25" s="1506" t="s">
        <v>2158</v>
      </c>
      <c r="RMQ25" s="1506" t="s">
        <v>2159</v>
      </c>
      <c r="RMR25" s="1506" t="s">
        <v>2160</v>
      </c>
      <c r="RMS25" s="1506" t="s">
        <v>2157</v>
      </c>
      <c r="RMT25" s="1506" t="s">
        <v>1497</v>
      </c>
      <c r="RMU25" s="1509">
        <v>41901</v>
      </c>
      <c r="RMV25" s="1507">
        <v>15000</v>
      </c>
      <c r="RMW25"/>
      <c r="RMX25" s="1506" t="s">
        <v>2158</v>
      </c>
      <c r="RMY25" s="1506" t="s">
        <v>2159</v>
      </c>
      <c r="RMZ25" s="1506" t="s">
        <v>2160</v>
      </c>
      <c r="RNA25" s="1506" t="s">
        <v>2157</v>
      </c>
      <c r="RNB25" s="1506" t="s">
        <v>1497</v>
      </c>
      <c r="RNC25" s="1509">
        <v>41901</v>
      </c>
      <c r="RND25" s="1507">
        <v>15000</v>
      </c>
      <c r="RNE25"/>
      <c r="RNF25" s="1506" t="s">
        <v>2158</v>
      </c>
      <c r="RNG25" s="1506" t="s">
        <v>2159</v>
      </c>
      <c r="RNH25" s="1506" t="s">
        <v>2160</v>
      </c>
      <c r="RNI25" s="1506" t="s">
        <v>2157</v>
      </c>
      <c r="RNJ25" s="1506" t="s">
        <v>1497</v>
      </c>
      <c r="RNK25" s="1509">
        <v>41901</v>
      </c>
      <c r="RNL25" s="1507">
        <v>15000</v>
      </c>
      <c r="RNM25"/>
      <c r="RNN25" s="1506" t="s">
        <v>2158</v>
      </c>
      <c r="RNO25" s="1506" t="s">
        <v>2159</v>
      </c>
      <c r="RNP25" s="1506" t="s">
        <v>2160</v>
      </c>
      <c r="RNQ25" s="1506" t="s">
        <v>2157</v>
      </c>
      <c r="RNR25" s="1506" t="s">
        <v>1497</v>
      </c>
      <c r="RNS25" s="1509">
        <v>41901</v>
      </c>
      <c r="RNT25" s="1507">
        <v>15000</v>
      </c>
      <c r="RNU25"/>
      <c r="RNV25" s="1506" t="s">
        <v>2158</v>
      </c>
      <c r="RNW25" s="1506" t="s">
        <v>2159</v>
      </c>
      <c r="RNX25" s="1506" t="s">
        <v>2160</v>
      </c>
      <c r="RNY25" s="1506" t="s">
        <v>2157</v>
      </c>
      <c r="RNZ25" s="1506" t="s">
        <v>1497</v>
      </c>
      <c r="ROA25" s="1509">
        <v>41901</v>
      </c>
      <c r="ROB25" s="1507">
        <v>15000</v>
      </c>
      <c r="ROC25"/>
      <c r="ROD25" s="1506" t="s">
        <v>2158</v>
      </c>
      <c r="ROE25" s="1506" t="s">
        <v>2159</v>
      </c>
      <c r="ROF25" s="1506" t="s">
        <v>2160</v>
      </c>
      <c r="ROG25" s="1506" t="s">
        <v>2157</v>
      </c>
      <c r="ROH25" s="1506" t="s">
        <v>1497</v>
      </c>
      <c r="ROI25" s="1509">
        <v>41901</v>
      </c>
      <c r="ROJ25" s="1507">
        <v>15000</v>
      </c>
      <c r="ROK25"/>
      <c r="ROL25" s="1506" t="s">
        <v>2158</v>
      </c>
      <c r="ROM25" s="1506" t="s">
        <v>2159</v>
      </c>
      <c r="RON25" s="1506" t="s">
        <v>2160</v>
      </c>
      <c r="ROO25" s="1506" t="s">
        <v>2157</v>
      </c>
      <c r="ROP25" s="1506" t="s">
        <v>1497</v>
      </c>
      <c r="ROQ25" s="1509">
        <v>41901</v>
      </c>
      <c r="ROR25" s="1507">
        <v>15000</v>
      </c>
      <c r="ROS25"/>
      <c r="ROT25" s="1506" t="s">
        <v>2158</v>
      </c>
      <c r="ROU25" s="1506" t="s">
        <v>2159</v>
      </c>
      <c r="ROV25" s="1506" t="s">
        <v>2160</v>
      </c>
      <c r="ROW25" s="1506" t="s">
        <v>2157</v>
      </c>
      <c r="ROX25" s="1506" t="s">
        <v>1497</v>
      </c>
      <c r="ROY25" s="1509">
        <v>41901</v>
      </c>
      <c r="ROZ25" s="1507">
        <v>15000</v>
      </c>
      <c r="RPA25"/>
      <c r="RPB25" s="1506" t="s">
        <v>2158</v>
      </c>
      <c r="RPC25" s="1506" t="s">
        <v>2159</v>
      </c>
      <c r="RPD25" s="1506" t="s">
        <v>2160</v>
      </c>
      <c r="RPE25" s="1506" t="s">
        <v>2157</v>
      </c>
      <c r="RPF25" s="1506" t="s">
        <v>1497</v>
      </c>
      <c r="RPG25" s="1509">
        <v>41901</v>
      </c>
      <c r="RPH25" s="1507">
        <v>15000</v>
      </c>
      <c r="RPI25"/>
      <c r="RPJ25" s="1506" t="s">
        <v>2158</v>
      </c>
      <c r="RPK25" s="1506" t="s">
        <v>2159</v>
      </c>
      <c r="RPL25" s="1506" t="s">
        <v>2160</v>
      </c>
      <c r="RPM25" s="1506" t="s">
        <v>2157</v>
      </c>
      <c r="RPN25" s="1506" t="s">
        <v>1497</v>
      </c>
      <c r="RPO25" s="1509">
        <v>41901</v>
      </c>
      <c r="RPP25" s="1507">
        <v>15000</v>
      </c>
      <c r="RPQ25"/>
      <c r="RPR25" s="1506" t="s">
        <v>2158</v>
      </c>
      <c r="RPS25" s="1506" t="s">
        <v>2159</v>
      </c>
      <c r="RPT25" s="1506" t="s">
        <v>2160</v>
      </c>
      <c r="RPU25" s="1506" t="s">
        <v>2157</v>
      </c>
      <c r="RPV25" s="1506" t="s">
        <v>1497</v>
      </c>
      <c r="RPW25" s="1509">
        <v>41901</v>
      </c>
      <c r="RPX25" s="1507">
        <v>15000</v>
      </c>
      <c r="RPY25"/>
      <c r="RPZ25" s="1506" t="s">
        <v>2158</v>
      </c>
      <c r="RQA25" s="1506" t="s">
        <v>2159</v>
      </c>
      <c r="RQB25" s="1506" t="s">
        <v>2160</v>
      </c>
      <c r="RQC25" s="1506" t="s">
        <v>2157</v>
      </c>
      <c r="RQD25" s="1506" t="s">
        <v>1497</v>
      </c>
      <c r="RQE25" s="1509">
        <v>41901</v>
      </c>
      <c r="RQF25" s="1507">
        <v>15000</v>
      </c>
      <c r="RQG25"/>
      <c r="RQH25" s="1506" t="s">
        <v>2158</v>
      </c>
      <c r="RQI25" s="1506" t="s">
        <v>2159</v>
      </c>
      <c r="RQJ25" s="1506" t="s">
        <v>2160</v>
      </c>
      <c r="RQK25" s="1506" t="s">
        <v>2157</v>
      </c>
      <c r="RQL25" s="1506" t="s">
        <v>1497</v>
      </c>
      <c r="RQM25" s="1509">
        <v>41901</v>
      </c>
      <c r="RQN25" s="1507">
        <v>15000</v>
      </c>
      <c r="RQO25"/>
      <c r="RQP25" s="1506" t="s">
        <v>2158</v>
      </c>
      <c r="RQQ25" s="1506" t="s">
        <v>2159</v>
      </c>
      <c r="RQR25" s="1506" t="s">
        <v>2160</v>
      </c>
      <c r="RQS25" s="1506" t="s">
        <v>2157</v>
      </c>
      <c r="RQT25" s="1506" t="s">
        <v>1497</v>
      </c>
      <c r="RQU25" s="1509">
        <v>41901</v>
      </c>
      <c r="RQV25" s="1507">
        <v>15000</v>
      </c>
      <c r="RQW25"/>
      <c r="RQX25" s="1506" t="s">
        <v>2158</v>
      </c>
      <c r="RQY25" s="1506" t="s">
        <v>2159</v>
      </c>
      <c r="RQZ25" s="1506" t="s">
        <v>2160</v>
      </c>
      <c r="RRA25" s="1506" t="s">
        <v>2157</v>
      </c>
      <c r="RRB25" s="1506" t="s">
        <v>1497</v>
      </c>
      <c r="RRC25" s="1509">
        <v>41901</v>
      </c>
      <c r="RRD25" s="1507">
        <v>15000</v>
      </c>
      <c r="RRE25"/>
      <c r="RRF25" s="1506" t="s">
        <v>2158</v>
      </c>
      <c r="RRG25" s="1506" t="s">
        <v>2159</v>
      </c>
      <c r="RRH25" s="1506" t="s">
        <v>2160</v>
      </c>
      <c r="RRI25" s="1506" t="s">
        <v>2157</v>
      </c>
      <c r="RRJ25" s="1506" t="s">
        <v>1497</v>
      </c>
      <c r="RRK25" s="1509">
        <v>41901</v>
      </c>
      <c r="RRL25" s="1507">
        <v>15000</v>
      </c>
      <c r="RRM25"/>
      <c r="RRN25" s="1506" t="s">
        <v>2158</v>
      </c>
      <c r="RRO25" s="1506" t="s">
        <v>2159</v>
      </c>
      <c r="RRP25" s="1506" t="s">
        <v>2160</v>
      </c>
      <c r="RRQ25" s="1506" t="s">
        <v>2157</v>
      </c>
      <c r="RRR25" s="1506" t="s">
        <v>1497</v>
      </c>
      <c r="RRS25" s="1509">
        <v>41901</v>
      </c>
      <c r="RRT25" s="1507">
        <v>15000</v>
      </c>
      <c r="RRU25"/>
      <c r="RRV25" s="1506" t="s">
        <v>2158</v>
      </c>
      <c r="RRW25" s="1506" t="s">
        <v>2159</v>
      </c>
      <c r="RRX25" s="1506" t="s">
        <v>2160</v>
      </c>
      <c r="RRY25" s="1506" t="s">
        <v>2157</v>
      </c>
      <c r="RRZ25" s="1506" t="s">
        <v>1497</v>
      </c>
      <c r="RSA25" s="1509">
        <v>41901</v>
      </c>
      <c r="RSB25" s="1507">
        <v>15000</v>
      </c>
      <c r="RSC25"/>
      <c r="RSD25" s="1506" t="s">
        <v>2158</v>
      </c>
      <c r="RSE25" s="1506" t="s">
        <v>2159</v>
      </c>
      <c r="RSF25" s="1506" t="s">
        <v>2160</v>
      </c>
      <c r="RSG25" s="1506" t="s">
        <v>2157</v>
      </c>
      <c r="RSH25" s="1506" t="s">
        <v>1497</v>
      </c>
      <c r="RSI25" s="1509">
        <v>41901</v>
      </c>
      <c r="RSJ25" s="1507">
        <v>15000</v>
      </c>
      <c r="RSK25"/>
      <c r="RSL25" s="1506" t="s">
        <v>2158</v>
      </c>
      <c r="RSM25" s="1506" t="s">
        <v>2159</v>
      </c>
      <c r="RSN25" s="1506" t="s">
        <v>2160</v>
      </c>
      <c r="RSO25" s="1506" t="s">
        <v>2157</v>
      </c>
      <c r="RSP25" s="1506" t="s">
        <v>1497</v>
      </c>
      <c r="RSQ25" s="1509">
        <v>41901</v>
      </c>
      <c r="RSR25" s="1507">
        <v>15000</v>
      </c>
      <c r="RSS25"/>
      <c r="RST25" s="1506" t="s">
        <v>2158</v>
      </c>
      <c r="RSU25" s="1506" t="s">
        <v>2159</v>
      </c>
      <c r="RSV25" s="1506" t="s">
        <v>2160</v>
      </c>
      <c r="RSW25" s="1506" t="s">
        <v>2157</v>
      </c>
      <c r="RSX25" s="1506" t="s">
        <v>1497</v>
      </c>
      <c r="RSY25" s="1509">
        <v>41901</v>
      </c>
      <c r="RSZ25" s="1507">
        <v>15000</v>
      </c>
      <c r="RTA25"/>
      <c r="RTB25" s="1506" t="s">
        <v>2158</v>
      </c>
      <c r="RTC25" s="1506" t="s">
        <v>2159</v>
      </c>
      <c r="RTD25" s="1506" t="s">
        <v>2160</v>
      </c>
      <c r="RTE25" s="1506" t="s">
        <v>2157</v>
      </c>
      <c r="RTF25" s="1506" t="s">
        <v>1497</v>
      </c>
      <c r="RTG25" s="1509">
        <v>41901</v>
      </c>
      <c r="RTH25" s="1507">
        <v>15000</v>
      </c>
      <c r="RTI25"/>
      <c r="RTJ25" s="1506" t="s">
        <v>2158</v>
      </c>
      <c r="RTK25" s="1506" t="s">
        <v>2159</v>
      </c>
      <c r="RTL25" s="1506" t="s">
        <v>2160</v>
      </c>
      <c r="RTM25" s="1506" t="s">
        <v>2157</v>
      </c>
      <c r="RTN25" s="1506" t="s">
        <v>1497</v>
      </c>
      <c r="RTO25" s="1509">
        <v>41901</v>
      </c>
      <c r="RTP25" s="1507">
        <v>15000</v>
      </c>
      <c r="RTQ25"/>
      <c r="RTR25" s="1506" t="s">
        <v>2158</v>
      </c>
      <c r="RTS25" s="1506" t="s">
        <v>2159</v>
      </c>
      <c r="RTT25" s="1506" t="s">
        <v>2160</v>
      </c>
      <c r="RTU25" s="1506" t="s">
        <v>2157</v>
      </c>
      <c r="RTV25" s="1506" t="s">
        <v>1497</v>
      </c>
      <c r="RTW25" s="1509">
        <v>41901</v>
      </c>
      <c r="RTX25" s="1507">
        <v>15000</v>
      </c>
      <c r="RTY25"/>
      <c r="RTZ25" s="1506" t="s">
        <v>2158</v>
      </c>
      <c r="RUA25" s="1506" t="s">
        <v>2159</v>
      </c>
      <c r="RUB25" s="1506" t="s">
        <v>2160</v>
      </c>
      <c r="RUC25" s="1506" t="s">
        <v>2157</v>
      </c>
      <c r="RUD25" s="1506" t="s">
        <v>1497</v>
      </c>
      <c r="RUE25" s="1509">
        <v>41901</v>
      </c>
      <c r="RUF25" s="1507">
        <v>15000</v>
      </c>
      <c r="RUG25"/>
      <c r="RUH25" s="1506" t="s">
        <v>2158</v>
      </c>
      <c r="RUI25" s="1506" t="s">
        <v>2159</v>
      </c>
      <c r="RUJ25" s="1506" t="s">
        <v>2160</v>
      </c>
      <c r="RUK25" s="1506" t="s">
        <v>2157</v>
      </c>
      <c r="RUL25" s="1506" t="s">
        <v>1497</v>
      </c>
      <c r="RUM25" s="1509">
        <v>41901</v>
      </c>
      <c r="RUN25" s="1507">
        <v>15000</v>
      </c>
      <c r="RUO25"/>
      <c r="RUP25" s="1506" t="s">
        <v>2158</v>
      </c>
      <c r="RUQ25" s="1506" t="s">
        <v>2159</v>
      </c>
      <c r="RUR25" s="1506" t="s">
        <v>2160</v>
      </c>
      <c r="RUS25" s="1506" t="s">
        <v>2157</v>
      </c>
      <c r="RUT25" s="1506" t="s">
        <v>1497</v>
      </c>
      <c r="RUU25" s="1509">
        <v>41901</v>
      </c>
      <c r="RUV25" s="1507">
        <v>15000</v>
      </c>
      <c r="RUW25"/>
      <c r="RUX25" s="1506" t="s">
        <v>2158</v>
      </c>
      <c r="RUY25" s="1506" t="s">
        <v>2159</v>
      </c>
      <c r="RUZ25" s="1506" t="s">
        <v>2160</v>
      </c>
      <c r="RVA25" s="1506" t="s">
        <v>2157</v>
      </c>
      <c r="RVB25" s="1506" t="s">
        <v>1497</v>
      </c>
      <c r="RVC25" s="1509">
        <v>41901</v>
      </c>
      <c r="RVD25" s="1507">
        <v>15000</v>
      </c>
      <c r="RVE25"/>
      <c r="RVF25" s="1506" t="s">
        <v>2158</v>
      </c>
      <c r="RVG25" s="1506" t="s">
        <v>2159</v>
      </c>
      <c r="RVH25" s="1506" t="s">
        <v>2160</v>
      </c>
      <c r="RVI25" s="1506" t="s">
        <v>2157</v>
      </c>
      <c r="RVJ25" s="1506" t="s">
        <v>1497</v>
      </c>
      <c r="RVK25" s="1509">
        <v>41901</v>
      </c>
      <c r="RVL25" s="1507">
        <v>15000</v>
      </c>
      <c r="RVM25"/>
      <c r="RVN25" s="1506" t="s">
        <v>2158</v>
      </c>
      <c r="RVO25" s="1506" t="s">
        <v>2159</v>
      </c>
      <c r="RVP25" s="1506" t="s">
        <v>2160</v>
      </c>
      <c r="RVQ25" s="1506" t="s">
        <v>2157</v>
      </c>
      <c r="RVR25" s="1506" t="s">
        <v>1497</v>
      </c>
      <c r="RVS25" s="1509">
        <v>41901</v>
      </c>
      <c r="RVT25" s="1507">
        <v>15000</v>
      </c>
      <c r="RVU25"/>
      <c r="RVV25" s="1506" t="s">
        <v>2158</v>
      </c>
      <c r="RVW25" s="1506" t="s">
        <v>2159</v>
      </c>
      <c r="RVX25" s="1506" t="s">
        <v>2160</v>
      </c>
      <c r="RVY25" s="1506" t="s">
        <v>2157</v>
      </c>
      <c r="RVZ25" s="1506" t="s">
        <v>1497</v>
      </c>
      <c r="RWA25" s="1509">
        <v>41901</v>
      </c>
      <c r="RWB25" s="1507">
        <v>15000</v>
      </c>
      <c r="RWC25"/>
      <c r="RWD25" s="1506" t="s">
        <v>2158</v>
      </c>
      <c r="RWE25" s="1506" t="s">
        <v>2159</v>
      </c>
      <c r="RWF25" s="1506" t="s">
        <v>2160</v>
      </c>
      <c r="RWG25" s="1506" t="s">
        <v>2157</v>
      </c>
      <c r="RWH25" s="1506" t="s">
        <v>1497</v>
      </c>
      <c r="RWI25" s="1509">
        <v>41901</v>
      </c>
      <c r="RWJ25" s="1507">
        <v>15000</v>
      </c>
      <c r="RWK25"/>
      <c r="RWL25" s="1506" t="s">
        <v>2158</v>
      </c>
      <c r="RWM25" s="1506" t="s">
        <v>2159</v>
      </c>
      <c r="RWN25" s="1506" t="s">
        <v>2160</v>
      </c>
      <c r="RWO25" s="1506" t="s">
        <v>2157</v>
      </c>
      <c r="RWP25" s="1506" t="s">
        <v>1497</v>
      </c>
      <c r="RWQ25" s="1509">
        <v>41901</v>
      </c>
      <c r="RWR25" s="1507">
        <v>15000</v>
      </c>
      <c r="RWS25"/>
      <c r="RWT25" s="1506" t="s">
        <v>2158</v>
      </c>
      <c r="RWU25" s="1506" t="s">
        <v>2159</v>
      </c>
      <c r="RWV25" s="1506" t="s">
        <v>2160</v>
      </c>
      <c r="RWW25" s="1506" t="s">
        <v>2157</v>
      </c>
      <c r="RWX25" s="1506" t="s">
        <v>1497</v>
      </c>
      <c r="RWY25" s="1509">
        <v>41901</v>
      </c>
      <c r="RWZ25" s="1507">
        <v>15000</v>
      </c>
      <c r="RXA25"/>
      <c r="RXB25" s="1506" t="s">
        <v>2158</v>
      </c>
      <c r="RXC25" s="1506" t="s">
        <v>2159</v>
      </c>
      <c r="RXD25" s="1506" t="s">
        <v>2160</v>
      </c>
      <c r="RXE25" s="1506" t="s">
        <v>2157</v>
      </c>
      <c r="RXF25" s="1506" t="s">
        <v>1497</v>
      </c>
      <c r="RXG25" s="1509">
        <v>41901</v>
      </c>
      <c r="RXH25" s="1507">
        <v>15000</v>
      </c>
      <c r="RXI25"/>
      <c r="RXJ25" s="1506" t="s">
        <v>2158</v>
      </c>
      <c r="RXK25" s="1506" t="s">
        <v>2159</v>
      </c>
      <c r="RXL25" s="1506" t="s">
        <v>2160</v>
      </c>
      <c r="RXM25" s="1506" t="s">
        <v>2157</v>
      </c>
      <c r="RXN25" s="1506" t="s">
        <v>1497</v>
      </c>
      <c r="RXO25" s="1509">
        <v>41901</v>
      </c>
      <c r="RXP25" s="1507">
        <v>15000</v>
      </c>
      <c r="RXQ25"/>
      <c r="RXR25" s="1506" t="s">
        <v>2158</v>
      </c>
      <c r="RXS25" s="1506" t="s">
        <v>2159</v>
      </c>
      <c r="RXT25" s="1506" t="s">
        <v>2160</v>
      </c>
      <c r="RXU25" s="1506" t="s">
        <v>2157</v>
      </c>
      <c r="RXV25" s="1506" t="s">
        <v>1497</v>
      </c>
      <c r="RXW25" s="1509">
        <v>41901</v>
      </c>
      <c r="RXX25" s="1507">
        <v>15000</v>
      </c>
      <c r="RXY25"/>
      <c r="RXZ25" s="1506" t="s">
        <v>2158</v>
      </c>
      <c r="RYA25" s="1506" t="s">
        <v>2159</v>
      </c>
      <c r="RYB25" s="1506" t="s">
        <v>2160</v>
      </c>
      <c r="RYC25" s="1506" t="s">
        <v>2157</v>
      </c>
      <c r="RYD25" s="1506" t="s">
        <v>1497</v>
      </c>
      <c r="RYE25" s="1509">
        <v>41901</v>
      </c>
      <c r="RYF25" s="1507">
        <v>15000</v>
      </c>
      <c r="RYG25"/>
      <c r="RYH25" s="1506" t="s">
        <v>2158</v>
      </c>
      <c r="RYI25" s="1506" t="s">
        <v>2159</v>
      </c>
      <c r="RYJ25" s="1506" t="s">
        <v>2160</v>
      </c>
      <c r="RYK25" s="1506" t="s">
        <v>2157</v>
      </c>
      <c r="RYL25" s="1506" t="s">
        <v>1497</v>
      </c>
      <c r="RYM25" s="1509">
        <v>41901</v>
      </c>
      <c r="RYN25" s="1507">
        <v>15000</v>
      </c>
      <c r="RYO25"/>
      <c r="RYP25" s="1506" t="s">
        <v>2158</v>
      </c>
      <c r="RYQ25" s="1506" t="s">
        <v>2159</v>
      </c>
      <c r="RYR25" s="1506" t="s">
        <v>2160</v>
      </c>
      <c r="RYS25" s="1506" t="s">
        <v>2157</v>
      </c>
      <c r="RYT25" s="1506" t="s">
        <v>1497</v>
      </c>
      <c r="RYU25" s="1509">
        <v>41901</v>
      </c>
      <c r="RYV25" s="1507">
        <v>15000</v>
      </c>
      <c r="RYW25"/>
      <c r="RYX25" s="1506" t="s">
        <v>2158</v>
      </c>
      <c r="RYY25" s="1506" t="s">
        <v>2159</v>
      </c>
      <c r="RYZ25" s="1506" t="s">
        <v>2160</v>
      </c>
      <c r="RZA25" s="1506" t="s">
        <v>2157</v>
      </c>
      <c r="RZB25" s="1506" t="s">
        <v>1497</v>
      </c>
      <c r="RZC25" s="1509">
        <v>41901</v>
      </c>
      <c r="RZD25" s="1507">
        <v>15000</v>
      </c>
      <c r="RZE25"/>
      <c r="RZF25" s="1506" t="s">
        <v>2158</v>
      </c>
      <c r="RZG25" s="1506" t="s">
        <v>2159</v>
      </c>
      <c r="RZH25" s="1506" t="s">
        <v>2160</v>
      </c>
      <c r="RZI25" s="1506" t="s">
        <v>2157</v>
      </c>
      <c r="RZJ25" s="1506" t="s">
        <v>1497</v>
      </c>
      <c r="RZK25" s="1509">
        <v>41901</v>
      </c>
      <c r="RZL25" s="1507">
        <v>15000</v>
      </c>
      <c r="RZM25"/>
      <c r="RZN25" s="1506" t="s">
        <v>2158</v>
      </c>
      <c r="RZO25" s="1506" t="s">
        <v>2159</v>
      </c>
      <c r="RZP25" s="1506" t="s">
        <v>2160</v>
      </c>
      <c r="RZQ25" s="1506" t="s">
        <v>2157</v>
      </c>
      <c r="RZR25" s="1506" t="s">
        <v>1497</v>
      </c>
      <c r="RZS25" s="1509">
        <v>41901</v>
      </c>
      <c r="RZT25" s="1507">
        <v>15000</v>
      </c>
      <c r="RZU25"/>
      <c r="RZV25" s="1506" t="s">
        <v>2158</v>
      </c>
      <c r="RZW25" s="1506" t="s">
        <v>2159</v>
      </c>
      <c r="RZX25" s="1506" t="s">
        <v>2160</v>
      </c>
      <c r="RZY25" s="1506" t="s">
        <v>2157</v>
      </c>
      <c r="RZZ25" s="1506" t="s">
        <v>1497</v>
      </c>
      <c r="SAA25" s="1509">
        <v>41901</v>
      </c>
      <c r="SAB25" s="1507">
        <v>15000</v>
      </c>
      <c r="SAC25"/>
      <c r="SAD25" s="1506" t="s">
        <v>2158</v>
      </c>
      <c r="SAE25" s="1506" t="s">
        <v>2159</v>
      </c>
      <c r="SAF25" s="1506" t="s">
        <v>2160</v>
      </c>
      <c r="SAG25" s="1506" t="s">
        <v>2157</v>
      </c>
      <c r="SAH25" s="1506" t="s">
        <v>1497</v>
      </c>
      <c r="SAI25" s="1509">
        <v>41901</v>
      </c>
      <c r="SAJ25" s="1507">
        <v>15000</v>
      </c>
      <c r="SAK25"/>
      <c r="SAL25" s="1506" t="s">
        <v>2158</v>
      </c>
      <c r="SAM25" s="1506" t="s">
        <v>2159</v>
      </c>
      <c r="SAN25" s="1506" t="s">
        <v>2160</v>
      </c>
      <c r="SAO25" s="1506" t="s">
        <v>2157</v>
      </c>
      <c r="SAP25" s="1506" t="s">
        <v>1497</v>
      </c>
      <c r="SAQ25" s="1509">
        <v>41901</v>
      </c>
      <c r="SAR25" s="1507">
        <v>15000</v>
      </c>
      <c r="SAS25"/>
      <c r="SAT25" s="1506" t="s">
        <v>2158</v>
      </c>
      <c r="SAU25" s="1506" t="s">
        <v>2159</v>
      </c>
      <c r="SAV25" s="1506" t="s">
        <v>2160</v>
      </c>
      <c r="SAW25" s="1506" t="s">
        <v>2157</v>
      </c>
      <c r="SAX25" s="1506" t="s">
        <v>1497</v>
      </c>
      <c r="SAY25" s="1509">
        <v>41901</v>
      </c>
      <c r="SAZ25" s="1507">
        <v>15000</v>
      </c>
      <c r="SBA25"/>
      <c r="SBB25" s="1506" t="s">
        <v>2158</v>
      </c>
      <c r="SBC25" s="1506" t="s">
        <v>2159</v>
      </c>
      <c r="SBD25" s="1506" t="s">
        <v>2160</v>
      </c>
      <c r="SBE25" s="1506" t="s">
        <v>2157</v>
      </c>
      <c r="SBF25" s="1506" t="s">
        <v>1497</v>
      </c>
      <c r="SBG25" s="1509">
        <v>41901</v>
      </c>
      <c r="SBH25" s="1507">
        <v>15000</v>
      </c>
      <c r="SBI25"/>
      <c r="SBJ25" s="1506" t="s">
        <v>2158</v>
      </c>
      <c r="SBK25" s="1506" t="s">
        <v>2159</v>
      </c>
      <c r="SBL25" s="1506" t="s">
        <v>2160</v>
      </c>
      <c r="SBM25" s="1506" t="s">
        <v>2157</v>
      </c>
      <c r="SBN25" s="1506" t="s">
        <v>1497</v>
      </c>
      <c r="SBO25" s="1509">
        <v>41901</v>
      </c>
      <c r="SBP25" s="1507">
        <v>15000</v>
      </c>
      <c r="SBQ25"/>
      <c r="SBR25" s="1506" t="s">
        <v>2158</v>
      </c>
      <c r="SBS25" s="1506" t="s">
        <v>2159</v>
      </c>
      <c r="SBT25" s="1506" t="s">
        <v>2160</v>
      </c>
      <c r="SBU25" s="1506" t="s">
        <v>2157</v>
      </c>
      <c r="SBV25" s="1506" t="s">
        <v>1497</v>
      </c>
      <c r="SBW25" s="1509">
        <v>41901</v>
      </c>
      <c r="SBX25" s="1507">
        <v>15000</v>
      </c>
      <c r="SBY25"/>
      <c r="SBZ25" s="1506" t="s">
        <v>2158</v>
      </c>
      <c r="SCA25" s="1506" t="s">
        <v>2159</v>
      </c>
      <c r="SCB25" s="1506" t="s">
        <v>2160</v>
      </c>
      <c r="SCC25" s="1506" t="s">
        <v>2157</v>
      </c>
      <c r="SCD25" s="1506" t="s">
        <v>1497</v>
      </c>
      <c r="SCE25" s="1509">
        <v>41901</v>
      </c>
      <c r="SCF25" s="1507">
        <v>15000</v>
      </c>
      <c r="SCG25"/>
      <c r="SCH25" s="1506" t="s">
        <v>2158</v>
      </c>
      <c r="SCI25" s="1506" t="s">
        <v>2159</v>
      </c>
      <c r="SCJ25" s="1506" t="s">
        <v>2160</v>
      </c>
      <c r="SCK25" s="1506" t="s">
        <v>2157</v>
      </c>
      <c r="SCL25" s="1506" t="s">
        <v>1497</v>
      </c>
      <c r="SCM25" s="1509">
        <v>41901</v>
      </c>
      <c r="SCN25" s="1507">
        <v>15000</v>
      </c>
      <c r="SCO25"/>
      <c r="SCP25" s="1506" t="s">
        <v>2158</v>
      </c>
      <c r="SCQ25" s="1506" t="s">
        <v>2159</v>
      </c>
      <c r="SCR25" s="1506" t="s">
        <v>2160</v>
      </c>
      <c r="SCS25" s="1506" t="s">
        <v>2157</v>
      </c>
      <c r="SCT25" s="1506" t="s">
        <v>1497</v>
      </c>
      <c r="SCU25" s="1509">
        <v>41901</v>
      </c>
      <c r="SCV25" s="1507">
        <v>15000</v>
      </c>
      <c r="SCW25"/>
      <c r="SCX25" s="1506" t="s">
        <v>2158</v>
      </c>
      <c r="SCY25" s="1506" t="s">
        <v>2159</v>
      </c>
      <c r="SCZ25" s="1506" t="s">
        <v>2160</v>
      </c>
      <c r="SDA25" s="1506" t="s">
        <v>2157</v>
      </c>
      <c r="SDB25" s="1506" t="s">
        <v>1497</v>
      </c>
      <c r="SDC25" s="1509">
        <v>41901</v>
      </c>
      <c r="SDD25" s="1507">
        <v>15000</v>
      </c>
      <c r="SDE25"/>
      <c r="SDF25" s="1506" t="s">
        <v>2158</v>
      </c>
      <c r="SDG25" s="1506" t="s">
        <v>2159</v>
      </c>
      <c r="SDH25" s="1506" t="s">
        <v>2160</v>
      </c>
      <c r="SDI25" s="1506" t="s">
        <v>2157</v>
      </c>
      <c r="SDJ25" s="1506" t="s">
        <v>1497</v>
      </c>
      <c r="SDK25" s="1509">
        <v>41901</v>
      </c>
      <c r="SDL25" s="1507">
        <v>15000</v>
      </c>
      <c r="SDM25"/>
      <c r="SDN25" s="1506" t="s">
        <v>2158</v>
      </c>
      <c r="SDO25" s="1506" t="s">
        <v>2159</v>
      </c>
      <c r="SDP25" s="1506" t="s">
        <v>2160</v>
      </c>
      <c r="SDQ25" s="1506" t="s">
        <v>2157</v>
      </c>
      <c r="SDR25" s="1506" t="s">
        <v>1497</v>
      </c>
      <c r="SDS25" s="1509">
        <v>41901</v>
      </c>
      <c r="SDT25" s="1507">
        <v>15000</v>
      </c>
      <c r="SDU25"/>
      <c r="SDV25" s="1506" t="s">
        <v>2158</v>
      </c>
      <c r="SDW25" s="1506" t="s">
        <v>2159</v>
      </c>
      <c r="SDX25" s="1506" t="s">
        <v>2160</v>
      </c>
      <c r="SDY25" s="1506" t="s">
        <v>2157</v>
      </c>
      <c r="SDZ25" s="1506" t="s">
        <v>1497</v>
      </c>
      <c r="SEA25" s="1509">
        <v>41901</v>
      </c>
      <c r="SEB25" s="1507">
        <v>15000</v>
      </c>
      <c r="SEC25"/>
      <c r="SED25" s="1506" t="s">
        <v>2158</v>
      </c>
      <c r="SEE25" s="1506" t="s">
        <v>2159</v>
      </c>
      <c r="SEF25" s="1506" t="s">
        <v>2160</v>
      </c>
      <c r="SEG25" s="1506" t="s">
        <v>2157</v>
      </c>
      <c r="SEH25" s="1506" t="s">
        <v>1497</v>
      </c>
      <c r="SEI25" s="1509">
        <v>41901</v>
      </c>
      <c r="SEJ25" s="1507">
        <v>15000</v>
      </c>
      <c r="SEK25"/>
      <c r="SEL25" s="1506" t="s">
        <v>2158</v>
      </c>
      <c r="SEM25" s="1506" t="s">
        <v>2159</v>
      </c>
      <c r="SEN25" s="1506" t="s">
        <v>2160</v>
      </c>
      <c r="SEO25" s="1506" t="s">
        <v>2157</v>
      </c>
      <c r="SEP25" s="1506" t="s">
        <v>1497</v>
      </c>
      <c r="SEQ25" s="1509">
        <v>41901</v>
      </c>
      <c r="SER25" s="1507">
        <v>15000</v>
      </c>
      <c r="SES25"/>
      <c r="SET25" s="1506" t="s">
        <v>2158</v>
      </c>
      <c r="SEU25" s="1506" t="s">
        <v>2159</v>
      </c>
      <c r="SEV25" s="1506" t="s">
        <v>2160</v>
      </c>
      <c r="SEW25" s="1506" t="s">
        <v>2157</v>
      </c>
      <c r="SEX25" s="1506" t="s">
        <v>1497</v>
      </c>
      <c r="SEY25" s="1509">
        <v>41901</v>
      </c>
      <c r="SEZ25" s="1507">
        <v>15000</v>
      </c>
      <c r="SFA25"/>
      <c r="SFB25" s="1506" t="s">
        <v>2158</v>
      </c>
      <c r="SFC25" s="1506" t="s">
        <v>2159</v>
      </c>
      <c r="SFD25" s="1506" t="s">
        <v>2160</v>
      </c>
      <c r="SFE25" s="1506" t="s">
        <v>2157</v>
      </c>
      <c r="SFF25" s="1506" t="s">
        <v>1497</v>
      </c>
      <c r="SFG25" s="1509">
        <v>41901</v>
      </c>
      <c r="SFH25" s="1507">
        <v>15000</v>
      </c>
      <c r="SFI25"/>
      <c r="SFJ25" s="1506" t="s">
        <v>2158</v>
      </c>
      <c r="SFK25" s="1506" t="s">
        <v>2159</v>
      </c>
      <c r="SFL25" s="1506" t="s">
        <v>2160</v>
      </c>
      <c r="SFM25" s="1506" t="s">
        <v>2157</v>
      </c>
      <c r="SFN25" s="1506" t="s">
        <v>1497</v>
      </c>
      <c r="SFO25" s="1509">
        <v>41901</v>
      </c>
      <c r="SFP25" s="1507">
        <v>15000</v>
      </c>
      <c r="SFQ25"/>
      <c r="SFR25" s="1506" t="s">
        <v>2158</v>
      </c>
      <c r="SFS25" s="1506" t="s">
        <v>2159</v>
      </c>
      <c r="SFT25" s="1506" t="s">
        <v>2160</v>
      </c>
      <c r="SFU25" s="1506" t="s">
        <v>2157</v>
      </c>
      <c r="SFV25" s="1506" t="s">
        <v>1497</v>
      </c>
      <c r="SFW25" s="1509">
        <v>41901</v>
      </c>
      <c r="SFX25" s="1507">
        <v>15000</v>
      </c>
      <c r="SFY25"/>
      <c r="SFZ25" s="1506" t="s">
        <v>2158</v>
      </c>
      <c r="SGA25" s="1506" t="s">
        <v>2159</v>
      </c>
      <c r="SGB25" s="1506" t="s">
        <v>2160</v>
      </c>
      <c r="SGC25" s="1506" t="s">
        <v>2157</v>
      </c>
      <c r="SGD25" s="1506" t="s">
        <v>1497</v>
      </c>
      <c r="SGE25" s="1509">
        <v>41901</v>
      </c>
      <c r="SGF25" s="1507">
        <v>15000</v>
      </c>
      <c r="SGG25"/>
      <c r="SGH25" s="1506" t="s">
        <v>2158</v>
      </c>
      <c r="SGI25" s="1506" t="s">
        <v>2159</v>
      </c>
      <c r="SGJ25" s="1506" t="s">
        <v>2160</v>
      </c>
      <c r="SGK25" s="1506" t="s">
        <v>2157</v>
      </c>
      <c r="SGL25" s="1506" t="s">
        <v>1497</v>
      </c>
      <c r="SGM25" s="1509">
        <v>41901</v>
      </c>
      <c r="SGN25" s="1507">
        <v>15000</v>
      </c>
      <c r="SGO25"/>
      <c r="SGP25" s="1506" t="s">
        <v>2158</v>
      </c>
      <c r="SGQ25" s="1506" t="s">
        <v>2159</v>
      </c>
      <c r="SGR25" s="1506" t="s">
        <v>2160</v>
      </c>
      <c r="SGS25" s="1506" t="s">
        <v>2157</v>
      </c>
      <c r="SGT25" s="1506" t="s">
        <v>1497</v>
      </c>
      <c r="SGU25" s="1509">
        <v>41901</v>
      </c>
      <c r="SGV25" s="1507">
        <v>15000</v>
      </c>
      <c r="SGW25"/>
      <c r="SGX25" s="1506" t="s">
        <v>2158</v>
      </c>
      <c r="SGY25" s="1506" t="s">
        <v>2159</v>
      </c>
      <c r="SGZ25" s="1506" t="s">
        <v>2160</v>
      </c>
      <c r="SHA25" s="1506" t="s">
        <v>2157</v>
      </c>
      <c r="SHB25" s="1506" t="s">
        <v>1497</v>
      </c>
      <c r="SHC25" s="1509">
        <v>41901</v>
      </c>
      <c r="SHD25" s="1507">
        <v>15000</v>
      </c>
      <c r="SHE25"/>
      <c r="SHF25" s="1506" t="s">
        <v>2158</v>
      </c>
      <c r="SHG25" s="1506" t="s">
        <v>2159</v>
      </c>
      <c r="SHH25" s="1506" t="s">
        <v>2160</v>
      </c>
      <c r="SHI25" s="1506" t="s">
        <v>2157</v>
      </c>
      <c r="SHJ25" s="1506" t="s">
        <v>1497</v>
      </c>
      <c r="SHK25" s="1509">
        <v>41901</v>
      </c>
      <c r="SHL25" s="1507">
        <v>15000</v>
      </c>
      <c r="SHM25"/>
      <c r="SHN25" s="1506" t="s">
        <v>2158</v>
      </c>
      <c r="SHO25" s="1506" t="s">
        <v>2159</v>
      </c>
      <c r="SHP25" s="1506" t="s">
        <v>2160</v>
      </c>
      <c r="SHQ25" s="1506" t="s">
        <v>2157</v>
      </c>
      <c r="SHR25" s="1506" t="s">
        <v>1497</v>
      </c>
      <c r="SHS25" s="1509">
        <v>41901</v>
      </c>
      <c r="SHT25" s="1507">
        <v>15000</v>
      </c>
      <c r="SHU25"/>
      <c r="SHV25" s="1506" t="s">
        <v>2158</v>
      </c>
      <c r="SHW25" s="1506" t="s">
        <v>2159</v>
      </c>
      <c r="SHX25" s="1506" t="s">
        <v>2160</v>
      </c>
      <c r="SHY25" s="1506" t="s">
        <v>2157</v>
      </c>
      <c r="SHZ25" s="1506" t="s">
        <v>1497</v>
      </c>
      <c r="SIA25" s="1509">
        <v>41901</v>
      </c>
      <c r="SIB25" s="1507">
        <v>15000</v>
      </c>
      <c r="SIC25"/>
      <c r="SID25" s="1506" t="s">
        <v>2158</v>
      </c>
      <c r="SIE25" s="1506" t="s">
        <v>2159</v>
      </c>
      <c r="SIF25" s="1506" t="s">
        <v>2160</v>
      </c>
      <c r="SIG25" s="1506" t="s">
        <v>2157</v>
      </c>
      <c r="SIH25" s="1506" t="s">
        <v>1497</v>
      </c>
      <c r="SII25" s="1509">
        <v>41901</v>
      </c>
      <c r="SIJ25" s="1507">
        <v>15000</v>
      </c>
      <c r="SIK25"/>
      <c r="SIL25" s="1506" t="s">
        <v>2158</v>
      </c>
      <c r="SIM25" s="1506" t="s">
        <v>2159</v>
      </c>
      <c r="SIN25" s="1506" t="s">
        <v>2160</v>
      </c>
      <c r="SIO25" s="1506" t="s">
        <v>2157</v>
      </c>
      <c r="SIP25" s="1506" t="s">
        <v>1497</v>
      </c>
      <c r="SIQ25" s="1509">
        <v>41901</v>
      </c>
      <c r="SIR25" s="1507">
        <v>15000</v>
      </c>
      <c r="SIS25"/>
      <c r="SIT25" s="1506" t="s">
        <v>2158</v>
      </c>
      <c r="SIU25" s="1506" t="s">
        <v>2159</v>
      </c>
      <c r="SIV25" s="1506" t="s">
        <v>2160</v>
      </c>
      <c r="SIW25" s="1506" t="s">
        <v>2157</v>
      </c>
      <c r="SIX25" s="1506" t="s">
        <v>1497</v>
      </c>
      <c r="SIY25" s="1509">
        <v>41901</v>
      </c>
      <c r="SIZ25" s="1507">
        <v>15000</v>
      </c>
      <c r="SJA25"/>
      <c r="SJB25" s="1506" t="s">
        <v>2158</v>
      </c>
      <c r="SJC25" s="1506" t="s">
        <v>2159</v>
      </c>
      <c r="SJD25" s="1506" t="s">
        <v>2160</v>
      </c>
      <c r="SJE25" s="1506" t="s">
        <v>2157</v>
      </c>
      <c r="SJF25" s="1506" t="s">
        <v>1497</v>
      </c>
      <c r="SJG25" s="1509">
        <v>41901</v>
      </c>
      <c r="SJH25" s="1507">
        <v>15000</v>
      </c>
      <c r="SJI25"/>
      <c r="SJJ25" s="1506" t="s">
        <v>2158</v>
      </c>
      <c r="SJK25" s="1506" t="s">
        <v>2159</v>
      </c>
      <c r="SJL25" s="1506" t="s">
        <v>2160</v>
      </c>
      <c r="SJM25" s="1506" t="s">
        <v>2157</v>
      </c>
      <c r="SJN25" s="1506" t="s">
        <v>1497</v>
      </c>
      <c r="SJO25" s="1509">
        <v>41901</v>
      </c>
      <c r="SJP25" s="1507">
        <v>15000</v>
      </c>
      <c r="SJQ25"/>
      <c r="SJR25" s="1506" t="s">
        <v>2158</v>
      </c>
      <c r="SJS25" s="1506" t="s">
        <v>2159</v>
      </c>
      <c r="SJT25" s="1506" t="s">
        <v>2160</v>
      </c>
      <c r="SJU25" s="1506" t="s">
        <v>2157</v>
      </c>
      <c r="SJV25" s="1506" t="s">
        <v>1497</v>
      </c>
      <c r="SJW25" s="1509">
        <v>41901</v>
      </c>
      <c r="SJX25" s="1507">
        <v>15000</v>
      </c>
      <c r="SJY25"/>
      <c r="SJZ25" s="1506" t="s">
        <v>2158</v>
      </c>
      <c r="SKA25" s="1506" t="s">
        <v>2159</v>
      </c>
      <c r="SKB25" s="1506" t="s">
        <v>2160</v>
      </c>
      <c r="SKC25" s="1506" t="s">
        <v>2157</v>
      </c>
      <c r="SKD25" s="1506" t="s">
        <v>1497</v>
      </c>
      <c r="SKE25" s="1509">
        <v>41901</v>
      </c>
      <c r="SKF25" s="1507">
        <v>15000</v>
      </c>
      <c r="SKG25"/>
      <c r="SKH25" s="1506" t="s">
        <v>2158</v>
      </c>
      <c r="SKI25" s="1506" t="s">
        <v>2159</v>
      </c>
      <c r="SKJ25" s="1506" t="s">
        <v>2160</v>
      </c>
      <c r="SKK25" s="1506" t="s">
        <v>2157</v>
      </c>
      <c r="SKL25" s="1506" t="s">
        <v>1497</v>
      </c>
      <c r="SKM25" s="1509">
        <v>41901</v>
      </c>
      <c r="SKN25" s="1507">
        <v>15000</v>
      </c>
      <c r="SKO25"/>
      <c r="SKP25" s="1506" t="s">
        <v>2158</v>
      </c>
      <c r="SKQ25" s="1506" t="s">
        <v>2159</v>
      </c>
      <c r="SKR25" s="1506" t="s">
        <v>2160</v>
      </c>
      <c r="SKS25" s="1506" t="s">
        <v>2157</v>
      </c>
      <c r="SKT25" s="1506" t="s">
        <v>1497</v>
      </c>
      <c r="SKU25" s="1509">
        <v>41901</v>
      </c>
      <c r="SKV25" s="1507">
        <v>15000</v>
      </c>
      <c r="SKW25"/>
      <c r="SKX25" s="1506" t="s">
        <v>2158</v>
      </c>
      <c r="SKY25" s="1506" t="s">
        <v>2159</v>
      </c>
      <c r="SKZ25" s="1506" t="s">
        <v>2160</v>
      </c>
      <c r="SLA25" s="1506" t="s">
        <v>2157</v>
      </c>
      <c r="SLB25" s="1506" t="s">
        <v>1497</v>
      </c>
      <c r="SLC25" s="1509">
        <v>41901</v>
      </c>
      <c r="SLD25" s="1507">
        <v>15000</v>
      </c>
      <c r="SLE25"/>
      <c r="SLF25" s="1506" t="s">
        <v>2158</v>
      </c>
      <c r="SLG25" s="1506" t="s">
        <v>2159</v>
      </c>
      <c r="SLH25" s="1506" t="s">
        <v>2160</v>
      </c>
      <c r="SLI25" s="1506" t="s">
        <v>2157</v>
      </c>
      <c r="SLJ25" s="1506" t="s">
        <v>1497</v>
      </c>
      <c r="SLK25" s="1509">
        <v>41901</v>
      </c>
      <c r="SLL25" s="1507">
        <v>15000</v>
      </c>
      <c r="SLM25"/>
      <c r="SLN25" s="1506" t="s">
        <v>2158</v>
      </c>
      <c r="SLO25" s="1506" t="s">
        <v>2159</v>
      </c>
      <c r="SLP25" s="1506" t="s">
        <v>2160</v>
      </c>
      <c r="SLQ25" s="1506" t="s">
        <v>2157</v>
      </c>
      <c r="SLR25" s="1506" t="s">
        <v>1497</v>
      </c>
      <c r="SLS25" s="1509">
        <v>41901</v>
      </c>
      <c r="SLT25" s="1507">
        <v>15000</v>
      </c>
      <c r="SLU25"/>
      <c r="SLV25" s="1506" t="s">
        <v>2158</v>
      </c>
      <c r="SLW25" s="1506" t="s">
        <v>2159</v>
      </c>
      <c r="SLX25" s="1506" t="s">
        <v>2160</v>
      </c>
      <c r="SLY25" s="1506" t="s">
        <v>2157</v>
      </c>
      <c r="SLZ25" s="1506" t="s">
        <v>1497</v>
      </c>
      <c r="SMA25" s="1509">
        <v>41901</v>
      </c>
      <c r="SMB25" s="1507">
        <v>15000</v>
      </c>
      <c r="SMC25"/>
      <c r="SMD25" s="1506" t="s">
        <v>2158</v>
      </c>
      <c r="SME25" s="1506" t="s">
        <v>2159</v>
      </c>
      <c r="SMF25" s="1506" t="s">
        <v>2160</v>
      </c>
      <c r="SMG25" s="1506" t="s">
        <v>2157</v>
      </c>
      <c r="SMH25" s="1506" t="s">
        <v>1497</v>
      </c>
      <c r="SMI25" s="1509">
        <v>41901</v>
      </c>
      <c r="SMJ25" s="1507">
        <v>15000</v>
      </c>
      <c r="SMK25"/>
      <c r="SML25" s="1506" t="s">
        <v>2158</v>
      </c>
      <c r="SMM25" s="1506" t="s">
        <v>2159</v>
      </c>
      <c r="SMN25" s="1506" t="s">
        <v>2160</v>
      </c>
      <c r="SMO25" s="1506" t="s">
        <v>2157</v>
      </c>
      <c r="SMP25" s="1506" t="s">
        <v>1497</v>
      </c>
      <c r="SMQ25" s="1509">
        <v>41901</v>
      </c>
      <c r="SMR25" s="1507">
        <v>15000</v>
      </c>
      <c r="SMS25"/>
      <c r="SMT25" s="1506" t="s">
        <v>2158</v>
      </c>
      <c r="SMU25" s="1506" t="s">
        <v>2159</v>
      </c>
      <c r="SMV25" s="1506" t="s">
        <v>2160</v>
      </c>
      <c r="SMW25" s="1506" t="s">
        <v>2157</v>
      </c>
      <c r="SMX25" s="1506" t="s">
        <v>1497</v>
      </c>
      <c r="SMY25" s="1509">
        <v>41901</v>
      </c>
      <c r="SMZ25" s="1507">
        <v>15000</v>
      </c>
      <c r="SNA25"/>
      <c r="SNB25" s="1506" t="s">
        <v>2158</v>
      </c>
      <c r="SNC25" s="1506" t="s">
        <v>2159</v>
      </c>
      <c r="SND25" s="1506" t="s">
        <v>2160</v>
      </c>
      <c r="SNE25" s="1506" t="s">
        <v>2157</v>
      </c>
      <c r="SNF25" s="1506" t="s">
        <v>1497</v>
      </c>
      <c r="SNG25" s="1509">
        <v>41901</v>
      </c>
      <c r="SNH25" s="1507">
        <v>15000</v>
      </c>
      <c r="SNI25"/>
      <c r="SNJ25" s="1506" t="s">
        <v>2158</v>
      </c>
      <c r="SNK25" s="1506" t="s">
        <v>2159</v>
      </c>
      <c r="SNL25" s="1506" t="s">
        <v>2160</v>
      </c>
      <c r="SNM25" s="1506" t="s">
        <v>2157</v>
      </c>
      <c r="SNN25" s="1506" t="s">
        <v>1497</v>
      </c>
      <c r="SNO25" s="1509">
        <v>41901</v>
      </c>
      <c r="SNP25" s="1507">
        <v>15000</v>
      </c>
      <c r="SNQ25"/>
      <c r="SNR25" s="1506" t="s">
        <v>2158</v>
      </c>
      <c r="SNS25" s="1506" t="s">
        <v>2159</v>
      </c>
      <c r="SNT25" s="1506" t="s">
        <v>2160</v>
      </c>
      <c r="SNU25" s="1506" t="s">
        <v>2157</v>
      </c>
      <c r="SNV25" s="1506" t="s">
        <v>1497</v>
      </c>
      <c r="SNW25" s="1509">
        <v>41901</v>
      </c>
      <c r="SNX25" s="1507">
        <v>15000</v>
      </c>
      <c r="SNY25"/>
      <c r="SNZ25" s="1506" t="s">
        <v>2158</v>
      </c>
      <c r="SOA25" s="1506" t="s">
        <v>2159</v>
      </c>
      <c r="SOB25" s="1506" t="s">
        <v>2160</v>
      </c>
      <c r="SOC25" s="1506" t="s">
        <v>2157</v>
      </c>
      <c r="SOD25" s="1506" t="s">
        <v>1497</v>
      </c>
      <c r="SOE25" s="1509">
        <v>41901</v>
      </c>
      <c r="SOF25" s="1507">
        <v>15000</v>
      </c>
      <c r="SOG25"/>
      <c r="SOH25" s="1506" t="s">
        <v>2158</v>
      </c>
      <c r="SOI25" s="1506" t="s">
        <v>2159</v>
      </c>
      <c r="SOJ25" s="1506" t="s">
        <v>2160</v>
      </c>
      <c r="SOK25" s="1506" t="s">
        <v>2157</v>
      </c>
      <c r="SOL25" s="1506" t="s">
        <v>1497</v>
      </c>
      <c r="SOM25" s="1509">
        <v>41901</v>
      </c>
      <c r="SON25" s="1507">
        <v>15000</v>
      </c>
      <c r="SOO25"/>
      <c r="SOP25" s="1506" t="s">
        <v>2158</v>
      </c>
      <c r="SOQ25" s="1506" t="s">
        <v>2159</v>
      </c>
      <c r="SOR25" s="1506" t="s">
        <v>2160</v>
      </c>
      <c r="SOS25" s="1506" t="s">
        <v>2157</v>
      </c>
      <c r="SOT25" s="1506" t="s">
        <v>1497</v>
      </c>
      <c r="SOU25" s="1509">
        <v>41901</v>
      </c>
      <c r="SOV25" s="1507">
        <v>15000</v>
      </c>
      <c r="SOW25"/>
      <c r="SOX25" s="1506" t="s">
        <v>2158</v>
      </c>
      <c r="SOY25" s="1506" t="s">
        <v>2159</v>
      </c>
      <c r="SOZ25" s="1506" t="s">
        <v>2160</v>
      </c>
      <c r="SPA25" s="1506" t="s">
        <v>2157</v>
      </c>
      <c r="SPB25" s="1506" t="s">
        <v>1497</v>
      </c>
      <c r="SPC25" s="1509">
        <v>41901</v>
      </c>
      <c r="SPD25" s="1507">
        <v>15000</v>
      </c>
      <c r="SPE25"/>
      <c r="SPF25" s="1506" t="s">
        <v>2158</v>
      </c>
      <c r="SPG25" s="1506" t="s">
        <v>2159</v>
      </c>
      <c r="SPH25" s="1506" t="s">
        <v>2160</v>
      </c>
      <c r="SPI25" s="1506" t="s">
        <v>2157</v>
      </c>
      <c r="SPJ25" s="1506" t="s">
        <v>1497</v>
      </c>
      <c r="SPK25" s="1509">
        <v>41901</v>
      </c>
      <c r="SPL25" s="1507">
        <v>15000</v>
      </c>
      <c r="SPM25"/>
      <c r="SPN25" s="1506" t="s">
        <v>2158</v>
      </c>
      <c r="SPO25" s="1506" t="s">
        <v>2159</v>
      </c>
      <c r="SPP25" s="1506" t="s">
        <v>2160</v>
      </c>
      <c r="SPQ25" s="1506" t="s">
        <v>2157</v>
      </c>
      <c r="SPR25" s="1506" t="s">
        <v>1497</v>
      </c>
      <c r="SPS25" s="1509">
        <v>41901</v>
      </c>
      <c r="SPT25" s="1507">
        <v>15000</v>
      </c>
      <c r="SPU25"/>
      <c r="SPV25" s="1506" t="s">
        <v>2158</v>
      </c>
      <c r="SPW25" s="1506" t="s">
        <v>2159</v>
      </c>
      <c r="SPX25" s="1506" t="s">
        <v>2160</v>
      </c>
      <c r="SPY25" s="1506" t="s">
        <v>2157</v>
      </c>
      <c r="SPZ25" s="1506" t="s">
        <v>1497</v>
      </c>
      <c r="SQA25" s="1509">
        <v>41901</v>
      </c>
      <c r="SQB25" s="1507">
        <v>15000</v>
      </c>
      <c r="SQC25"/>
      <c r="SQD25" s="1506" t="s">
        <v>2158</v>
      </c>
      <c r="SQE25" s="1506" t="s">
        <v>2159</v>
      </c>
      <c r="SQF25" s="1506" t="s">
        <v>2160</v>
      </c>
      <c r="SQG25" s="1506" t="s">
        <v>2157</v>
      </c>
      <c r="SQH25" s="1506" t="s">
        <v>1497</v>
      </c>
      <c r="SQI25" s="1509">
        <v>41901</v>
      </c>
      <c r="SQJ25" s="1507">
        <v>15000</v>
      </c>
      <c r="SQK25"/>
      <c r="SQL25" s="1506" t="s">
        <v>2158</v>
      </c>
      <c r="SQM25" s="1506" t="s">
        <v>2159</v>
      </c>
      <c r="SQN25" s="1506" t="s">
        <v>2160</v>
      </c>
      <c r="SQO25" s="1506" t="s">
        <v>2157</v>
      </c>
      <c r="SQP25" s="1506" t="s">
        <v>1497</v>
      </c>
      <c r="SQQ25" s="1509">
        <v>41901</v>
      </c>
      <c r="SQR25" s="1507">
        <v>15000</v>
      </c>
      <c r="SQS25"/>
      <c r="SQT25" s="1506" t="s">
        <v>2158</v>
      </c>
      <c r="SQU25" s="1506" t="s">
        <v>2159</v>
      </c>
      <c r="SQV25" s="1506" t="s">
        <v>2160</v>
      </c>
      <c r="SQW25" s="1506" t="s">
        <v>2157</v>
      </c>
      <c r="SQX25" s="1506" t="s">
        <v>1497</v>
      </c>
      <c r="SQY25" s="1509">
        <v>41901</v>
      </c>
      <c r="SQZ25" s="1507">
        <v>15000</v>
      </c>
      <c r="SRA25"/>
      <c r="SRB25" s="1506" t="s">
        <v>2158</v>
      </c>
      <c r="SRC25" s="1506" t="s">
        <v>2159</v>
      </c>
      <c r="SRD25" s="1506" t="s">
        <v>2160</v>
      </c>
      <c r="SRE25" s="1506" t="s">
        <v>2157</v>
      </c>
      <c r="SRF25" s="1506" t="s">
        <v>1497</v>
      </c>
      <c r="SRG25" s="1509">
        <v>41901</v>
      </c>
      <c r="SRH25" s="1507">
        <v>15000</v>
      </c>
      <c r="SRI25"/>
      <c r="SRJ25" s="1506" t="s">
        <v>2158</v>
      </c>
      <c r="SRK25" s="1506" t="s">
        <v>2159</v>
      </c>
      <c r="SRL25" s="1506" t="s">
        <v>2160</v>
      </c>
      <c r="SRM25" s="1506" t="s">
        <v>2157</v>
      </c>
      <c r="SRN25" s="1506" t="s">
        <v>1497</v>
      </c>
      <c r="SRO25" s="1509">
        <v>41901</v>
      </c>
      <c r="SRP25" s="1507">
        <v>15000</v>
      </c>
      <c r="SRQ25"/>
      <c r="SRR25" s="1506" t="s">
        <v>2158</v>
      </c>
      <c r="SRS25" s="1506" t="s">
        <v>2159</v>
      </c>
      <c r="SRT25" s="1506" t="s">
        <v>2160</v>
      </c>
      <c r="SRU25" s="1506" t="s">
        <v>2157</v>
      </c>
      <c r="SRV25" s="1506" t="s">
        <v>1497</v>
      </c>
      <c r="SRW25" s="1509">
        <v>41901</v>
      </c>
      <c r="SRX25" s="1507">
        <v>15000</v>
      </c>
      <c r="SRY25"/>
      <c r="SRZ25" s="1506" t="s">
        <v>2158</v>
      </c>
      <c r="SSA25" s="1506" t="s">
        <v>2159</v>
      </c>
      <c r="SSB25" s="1506" t="s">
        <v>2160</v>
      </c>
      <c r="SSC25" s="1506" t="s">
        <v>2157</v>
      </c>
      <c r="SSD25" s="1506" t="s">
        <v>1497</v>
      </c>
      <c r="SSE25" s="1509">
        <v>41901</v>
      </c>
      <c r="SSF25" s="1507">
        <v>15000</v>
      </c>
      <c r="SSG25"/>
      <c r="SSH25" s="1506" t="s">
        <v>2158</v>
      </c>
      <c r="SSI25" s="1506" t="s">
        <v>2159</v>
      </c>
      <c r="SSJ25" s="1506" t="s">
        <v>2160</v>
      </c>
      <c r="SSK25" s="1506" t="s">
        <v>2157</v>
      </c>
      <c r="SSL25" s="1506" t="s">
        <v>1497</v>
      </c>
      <c r="SSM25" s="1509">
        <v>41901</v>
      </c>
      <c r="SSN25" s="1507">
        <v>15000</v>
      </c>
      <c r="SSO25"/>
      <c r="SSP25" s="1506" t="s">
        <v>2158</v>
      </c>
      <c r="SSQ25" s="1506" t="s">
        <v>2159</v>
      </c>
      <c r="SSR25" s="1506" t="s">
        <v>2160</v>
      </c>
      <c r="SSS25" s="1506" t="s">
        <v>2157</v>
      </c>
      <c r="SST25" s="1506" t="s">
        <v>1497</v>
      </c>
      <c r="SSU25" s="1509">
        <v>41901</v>
      </c>
      <c r="SSV25" s="1507">
        <v>15000</v>
      </c>
      <c r="SSW25"/>
      <c r="SSX25" s="1506" t="s">
        <v>2158</v>
      </c>
      <c r="SSY25" s="1506" t="s">
        <v>2159</v>
      </c>
      <c r="SSZ25" s="1506" t="s">
        <v>2160</v>
      </c>
      <c r="STA25" s="1506" t="s">
        <v>2157</v>
      </c>
      <c r="STB25" s="1506" t="s">
        <v>1497</v>
      </c>
      <c r="STC25" s="1509">
        <v>41901</v>
      </c>
      <c r="STD25" s="1507">
        <v>15000</v>
      </c>
      <c r="STE25"/>
      <c r="STF25" s="1506" t="s">
        <v>2158</v>
      </c>
      <c r="STG25" s="1506" t="s">
        <v>2159</v>
      </c>
      <c r="STH25" s="1506" t="s">
        <v>2160</v>
      </c>
      <c r="STI25" s="1506" t="s">
        <v>2157</v>
      </c>
      <c r="STJ25" s="1506" t="s">
        <v>1497</v>
      </c>
      <c r="STK25" s="1509">
        <v>41901</v>
      </c>
      <c r="STL25" s="1507">
        <v>15000</v>
      </c>
      <c r="STM25"/>
      <c r="STN25" s="1506" t="s">
        <v>2158</v>
      </c>
      <c r="STO25" s="1506" t="s">
        <v>2159</v>
      </c>
      <c r="STP25" s="1506" t="s">
        <v>2160</v>
      </c>
      <c r="STQ25" s="1506" t="s">
        <v>2157</v>
      </c>
      <c r="STR25" s="1506" t="s">
        <v>1497</v>
      </c>
      <c r="STS25" s="1509">
        <v>41901</v>
      </c>
      <c r="STT25" s="1507">
        <v>15000</v>
      </c>
      <c r="STU25"/>
      <c r="STV25" s="1506" t="s">
        <v>2158</v>
      </c>
      <c r="STW25" s="1506" t="s">
        <v>2159</v>
      </c>
      <c r="STX25" s="1506" t="s">
        <v>2160</v>
      </c>
      <c r="STY25" s="1506" t="s">
        <v>2157</v>
      </c>
      <c r="STZ25" s="1506" t="s">
        <v>1497</v>
      </c>
      <c r="SUA25" s="1509">
        <v>41901</v>
      </c>
      <c r="SUB25" s="1507">
        <v>15000</v>
      </c>
      <c r="SUC25"/>
      <c r="SUD25" s="1506" t="s">
        <v>2158</v>
      </c>
      <c r="SUE25" s="1506" t="s">
        <v>2159</v>
      </c>
      <c r="SUF25" s="1506" t="s">
        <v>2160</v>
      </c>
      <c r="SUG25" s="1506" t="s">
        <v>2157</v>
      </c>
      <c r="SUH25" s="1506" t="s">
        <v>1497</v>
      </c>
      <c r="SUI25" s="1509">
        <v>41901</v>
      </c>
      <c r="SUJ25" s="1507">
        <v>15000</v>
      </c>
      <c r="SUK25"/>
      <c r="SUL25" s="1506" t="s">
        <v>2158</v>
      </c>
      <c r="SUM25" s="1506" t="s">
        <v>2159</v>
      </c>
      <c r="SUN25" s="1506" t="s">
        <v>2160</v>
      </c>
      <c r="SUO25" s="1506" t="s">
        <v>2157</v>
      </c>
      <c r="SUP25" s="1506" t="s">
        <v>1497</v>
      </c>
      <c r="SUQ25" s="1509">
        <v>41901</v>
      </c>
      <c r="SUR25" s="1507">
        <v>15000</v>
      </c>
      <c r="SUS25"/>
      <c r="SUT25" s="1506" t="s">
        <v>2158</v>
      </c>
      <c r="SUU25" s="1506" t="s">
        <v>2159</v>
      </c>
      <c r="SUV25" s="1506" t="s">
        <v>2160</v>
      </c>
      <c r="SUW25" s="1506" t="s">
        <v>2157</v>
      </c>
      <c r="SUX25" s="1506" t="s">
        <v>1497</v>
      </c>
      <c r="SUY25" s="1509">
        <v>41901</v>
      </c>
      <c r="SUZ25" s="1507">
        <v>15000</v>
      </c>
      <c r="SVA25"/>
      <c r="SVB25" s="1506" t="s">
        <v>2158</v>
      </c>
      <c r="SVC25" s="1506" t="s">
        <v>2159</v>
      </c>
      <c r="SVD25" s="1506" t="s">
        <v>2160</v>
      </c>
      <c r="SVE25" s="1506" t="s">
        <v>2157</v>
      </c>
      <c r="SVF25" s="1506" t="s">
        <v>1497</v>
      </c>
      <c r="SVG25" s="1509">
        <v>41901</v>
      </c>
      <c r="SVH25" s="1507">
        <v>15000</v>
      </c>
      <c r="SVI25"/>
      <c r="SVJ25" s="1506" t="s">
        <v>2158</v>
      </c>
      <c r="SVK25" s="1506" t="s">
        <v>2159</v>
      </c>
      <c r="SVL25" s="1506" t="s">
        <v>2160</v>
      </c>
      <c r="SVM25" s="1506" t="s">
        <v>2157</v>
      </c>
      <c r="SVN25" s="1506" t="s">
        <v>1497</v>
      </c>
      <c r="SVO25" s="1509">
        <v>41901</v>
      </c>
      <c r="SVP25" s="1507">
        <v>15000</v>
      </c>
      <c r="SVQ25"/>
      <c r="SVR25" s="1506" t="s">
        <v>2158</v>
      </c>
      <c r="SVS25" s="1506" t="s">
        <v>2159</v>
      </c>
      <c r="SVT25" s="1506" t="s">
        <v>2160</v>
      </c>
      <c r="SVU25" s="1506" t="s">
        <v>2157</v>
      </c>
      <c r="SVV25" s="1506" t="s">
        <v>1497</v>
      </c>
      <c r="SVW25" s="1509">
        <v>41901</v>
      </c>
      <c r="SVX25" s="1507">
        <v>15000</v>
      </c>
      <c r="SVY25"/>
      <c r="SVZ25" s="1506" t="s">
        <v>2158</v>
      </c>
      <c r="SWA25" s="1506" t="s">
        <v>2159</v>
      </c>
      <c r="SWB25" s="1506" t="s">
        <v>2160</v>
      </c>
      <c r="SWC25" s="1506" t="s">
        <v>2157</v>
      </c>
      <c r="SWD25" s="1506" t="s">
        <v>1497</v>
      </c>
      <c r="SWE25" s="1509">
        <v>41901</v>
      </c>
      <c r="SWF25" s="1507">
        <v>15000</v>
      </c>
      <c r="SWG25"/>
      <c r="SWH25" s="1506" t="s">
        <v>2158</v>
      </c>
      <c r="SWI25" s="1506" t="s">
        <v>2159</v>
      </c>
      <c r="SWJ25" s="1506" t="s">
        <v>2160</v>
      </c>
      <c r="SWK25" s="1506" t="s">
        <v>2157</v>
      </c>
      <c r="SWL25" s="1506" t="s">
        <v>1497</v>
      </c>
      <c r="SWM25" s="1509">
        <v>41901</v>
      </c>
      <c r="SWN25" s="1507">
        <v>15000</v>
      </c>
      <c r="SWO25"/>
      <c r="SWP25" s="1506" t="s">
        <v>2158</v>
      </c>
      <c r="SWQ25" s="1506" t="s">
        <v>2159</v>
      </c>
      <c r="SWR25" s="1506" t="s">
        <v>2160</v>
      </c>
      <c r="SWS25" s="1506" t="s">
        <v>2157</v>
      </c>
      <c r="SWT25" s="1506" t="s">
        <v>1497</v>
      </c>
      <c r="SWU25" s="1509">
        <v>41901</v>
      </c>
      <c r="SWV25" s="1507">
        <v>15000</v>
      </c>
      <c r="SWW25"/>
      <c r="SWX25" s="1506" t="s">
        <v>2158</v>
      </c>
      <c r="SWY25" s="1506" t="s">
        <v>2159</v>
      </c>
      <c r="SWZ25" s="1506" t="s">
        <v>2160</v>
      </c>
      <c r="SXA25" s="1506" t="s">
        <v>2157</v>
      </c>
      <c r="SXB25" s="1506" t="s">
        <v>1497</v>
      </c>
      <c r="SXC25" s="1509">
        <v>41901</v>
      </c>
      <c r="SXD25" s="1507">
        <v>15000</v>
      </c>
      <c r="SXE25"/>
      <c r="SXF25" s="1506" t="s">
        <v>2158</v>
      </c>
      <c r="SXG25" s="1506" t="s">
        <v>2159</v>
      </c>
      <c r="SXH25" s="1506" t="s">
        <v>2160</v>
      </c>
      <c r="SXI25" s="1506" t="s">
        <v>2157</v>
      </c>
      <c r="SXJ25" s="1506" t="s">
        <v>1497</v>
      </c>
      <c r="SXK25" s="1509">
        <v>41901</v>
      </c>
      <c r="SXL25" s="1507">
        <v>15000</v>
      </c>
      <c r="SXM25"/>
      <c r="SXN25" s="1506" t="s">
        <v>2158</v>
      </c>
      <c r="SXO25" s="1506" t="s">
        <v>2159</v>
      </c>
      <c r="SXP25" s="1506" t="s">
        <v>2160</v>
      </c>
      <c r="SXQ25" s="1506" t="s">
        <v>2157</v>
      </c>
      <c r="SXR25" s="1506" t="s">
        <v>1497</v>
      </c>
      <c r="SXS25" s="1509">
        <v>41901</v>
      </c>
      <c r="SXT25" s="1507">
        <v>15000</v>
      </c>
      <c r="SXU25"/>
      <c r="SXV25" s="1506" t="s">
        <v>2158</v>
      </c>
      <c r="SXW25" s="1506" t="s">
        <v>2159</v>
      </c>
      <c r="SXX25" s="1506" t="s">
        <v>2160</v>
      </c>
      <c r="SXY25" s="1506" t="s">
        <v>2157</v>
      </c>
      <c r="SXZ25" s="1506" t="s">
        <v>1497</v>
      </c>
      <c r="SYA25" s="1509">
        <v>41901</v>
      </c>
      <c r="SYB25" s="1507">
        <v>15000</v>
      </c>
      <c r="SYC25"/>
      <c r="SYD25" s="1506" t="s">
        <v>2158</v>
      </c>
      <c r="SYE25" s="1506" t="s">
        <v>2159</v>
      </c>
      <c r="SYF25" s="1506" t="s">
        <v>2160</v>
      </c>
      <c r="SYG25" s="1506" t="s">
        <v>2157</v>
      </c>
      <c r="SYH25" s="1506" t="s">
        <v>1497</v>
      </c>
      <c r="SYI25" s="1509">
        <v>41901</v>
      </c>
      <c r="SYJ25" s="1507">
        <v>15000</v>
      </c>
      <c r="SYK25"/>
      <c r="SYL25" s="1506" t="s">
        <v>2158</v>
      </c>
      <c r="SYM25" s="1506" t="s">
        <v>2159</v>
      </c>
      <c r="SYN25" s="1506" t="s">
        <v>2160</v>
      </c>
      <c r="SYO25" s="1506" t="s">
        <v>2157</v>
      </c>
      <c r="SYP25" s="1506" t="s">
        <v>1497</v>
      </c>
      <c r="SYQ25" s="1509">
        <v>41901</v>
      </c>
      <c r="SYR25" s="1507">
        <v>15000</v>
      </c>
      <c r="SYS25"/>
      <c r="SYT25" s="1506" t="s">
        <v>2158</v>
      </c>
      <c r="SYU25" s="1506" t="s">
        <v>2159</v>
      </c>
      <c r="SYV25" s="1506" t="s">
        <v>2160</v>
      </c>
      <c r="SYW25" s="1506" t="s">
        <v>2157</v>
      </c>
      <c r="SYX25" s="1506" t="s">
        <v>1497</v>
      </c>
      <c r="SYY25" s="1509">
        <v>41901</v>
      </c>
      <c r="SYZ25" s="1507">
        <v>15000</v>
      </c>
      <c r="SZA25"/>
      <c r="SZB25" s="1506" t="s">
        <v>2158</v>
      </c>
      <c r="SZC25" s="1506" t="s">
        <v>2159</v>
      </c>
      <c r="SZD25" s="1506" t="s">
        <v>2160</v>
      </c>
      <c r="SZE25" s="1506" t="s">
        <v>2157</v>
      </c>
      <c r="SZF25" s="1506" t="s">
        <v>1497</v>
      </c>
      <c r="SZG25" s="1509">
        <v>41901</v>
      </c>
      <c r="SZH25" s="1507">
        <v>15000</v>
      </c>
      <c r="SZI25"/>
      <c r="SZJ25" s="1506" t="s">
        <v>2158</v>
      </c>
      <c r="SZK25" s="1506" t="s">
        <v>2159</v>
      </c>
      <c r="SZL25" s="1506" t="s">
        <v>2160</v>
      </c>
      <c r="SZM25" s="1506" t="s">
        <v>2157</v>
      </c>
      <c r="SZN25" s="1506" t="s">
        <v>1497</v>
      </c>
      <c r="SZO25" s="1509">
        <v>41901</v>
      </c>
      <c r="SZP25" s="1507">
        <v>15000</v>
      </c>
      <c r="SZQ25"/>
      <c r="SZR25" s="1506" t="s">
        <v>2158</v>
      </c>
      <c r="SZS25" s="1506" t="s">
        <v>2159</v>
      </c>
      <c r="SZT25" s="1506" t="s">
        <v>2160</v>
      </c>
      <c r="SZU25" s="1506" t="s">
        <v>2157</v>
      </c>
      <c r="SZV25" s="1506" t="s">
        <v>1497</v>
      </c>
      <c r="SZW25" s="1509">
        <v>41901</v>
      </c>
      <c r="SZX25" s="1507">
        <v>15000</v>
      </c>
      <c r="SZY25"/>
      <c r="SZZ25" s="1506" t="s">
        <v>2158</v>
      </c>
      <c r="TAA25" s="1506" t="s">
        <v>2159</v>
      </c>
      <c r="TAB25" s="1506" t="s">
        <v>2160</v>
      </c>
      <c r="TAC25" s="1506" t="s">
        <v>2157</v>
      </c>
      <c r="TAD25" s="1506" t="s">
        <v>1497</v>
      </c>
      <c r="TAE25" s="1509">
        <v>41901</v>
      </c>
      <c r="TAF25" s="1507">
        <v>15000</v>
      </c>
      <c r="TAG25"/>
      <c r="TAH25" s="1506" t="s">
        <v>2158</v>
      </c>
      <c r="TAI25" s="1506" t="s">
        <v>2159</v>
      </c>
      <c r="TAJ25" s="1506" t="s">
        <v>2160</v>
      </c>
      <c r="TAK25" s="1506" t="s">
        <v>2157</v>
      </c>
      <c r="TAL25" s="1506" t="s">
        <v>1497</v>
      </c>
      <c r="TAM25" s="1509">
        <v>41901</v>
      </c>
      <c r="TAN25" s="1507">
        <v>15000</v>
      </c>
      <c r="TAO25"/>
      <c r="TAP25" s="1506" t="s">
        <v>2158</v>
      </c>
      <c r="TAQ25" s="1506" t="s">
        <v>2159</v>
      </c>
      <c r="TAR25" s="1506" t="s">
        <v>2160</v>
      </c>
      <c r="TAS25" s="1506" t="s">
        <v>2157</v>
      </c>
      <c r="TAT25" s="1506" t="s">
        <v>1497</v>
      </c>
      <c r="TAU25" s="1509">
        <v>41901</v>
      </c>
      <c r="TAV25" s="1507">
        <v>15000</v>
      </c>
      <c r="TAW25"/>
      <c r="TAX25" s="1506" t="s">
        <v>2158</v>
      </c>
      <c r="TAY25" s="1506" t="s">
        <v>2159</v>
      </c>
      <c r="TAZ25" s="1506" t="s">
        <v>2160</v>
      </c>
      <c r="TBA25" s="1506" t="s">
        <v>2157</v>
      </c>
      <c r="TBB25" s="1506" t="s">
        <v>1497</v>
      </c>
      <c r="TBC25" s="1509">
        <v>41901</v>
      </c>
      <c r="TBD25" s="1507">
        <v>15000</v>
      </c>
      <c r="TBE25"/>
      <c r="TBF25" s="1506" t="s">
        <v>2158</v>
      </c>
      <c r="TBG25" s="1506" t="s">
        <v>2159</v>
      </c>
      <c r="TBH25" s="1506" t="s">
        <v>2160</v>
      </c>
      <c r="TBI25" s="1506" t="s">
        <v>2157</v>
      </c>
      <c r="TBJ25" s="1506" t="s">
        <v>1497</v>
      </c>
      <c r="TBK25" s="1509">
        <v>41901</v>
      </c>
      <c r="TBL25" s="1507">
        <v>15000</v>
      </c>
      <c r="TBM25"/>
      <c r="TBN25" s="1506" t="s">
        <v>2158</v>
      </c>
      <c r="TBO25" s="1506" t="s">
        <v>2159</v>
      </c>
      <c r="TBP25" s="1506" t="s">
        <v>2160</v>
      </c>
      <c r="TBQ25" s="1506" t="s">
        <v>2157</v>
      </c>
      <c r="TBR25" s="1506" t="s">
        <v>1497</v>
      </c>
      <c r="TBS25" s="1509">
        <v>41901</v>
      </c>
      <c r="TBT25" s="1507">
        <v>15000</v>
      </c>
      <c r="TBU25"/>
      <c r="TBV25" s="1506" t="s">
        <v>2158</v>
      </c>
      <c r="TBW25" s="1506" t="s">
        <v>2159</v>
      </c>
      <c r="TBX25" s="1506" t="s">
        <v>2160</v>
      </c>
      <c r="TBY25" s="1506" t="s">
        <v>2157</v>
      </c>
      <c r="TBZ25" s="1506" t="s">
        <v>1497</v>
      </c>
      <c r="TCA25" s="1509">
        <v>41901</v>
      </c>
      <c r="TCB25" s="1507">
        <v>15000</v>
      </c>
      <c r="TCC25"/>
      <c r="TCD25" s="1506" t="s">
        <v>2158</v>
      </c>
      <c r="TCE25" s="1506" t="s">
        <v>2159</v>
      </c>
      <c r="TCF25" s="1506" t="s">
        <v>2160</v>
      </c>
      <c r="TCG25" s="1506" t="s">
        <v>2157</v>
      </c>
      <c r="TCH25" s="1506" t="s">
        <v>1497</v>
      </c>
      <c r="TCI25" s="1509">
        <v>41901</v>
      </c>
      <c r="TCJ25" s="1507">
        <v>15000</v>
      </c>
      <c r="TCK25"/>
      <c r="TCL25" s="1506" t="s">
        <v>2158</v>
      </c>
      <c r="TCM25" s="1506" t="s">
        <v>2159</v>
      </c>
      <c r="TCN25" s="1506" t="s">
        <v>2160</v>
      </c>
      <c r="TCO25" s="1506" t="s">
        <v>2157</v>
      </c>
      <c r="TCP25" s="1506" t="s">
        <v>1497</v>
      </c>
      <c r="TCQ25" s="1509">
        <v>41901</v>
      </c>
      <c r="TCR25" s="1507">
        <v>15000</v>
      </c>
      <c r="TCS25"/>
      <c r="TCT25" s="1506" t="s">
        <v>2158</v>
      </c>
      <c r="TCU25" s="1506" t="s">
        <v>2159</v>
      </c>
      <c r="TCV25" s="1506" t="s">
        <v>2160</v>
      </c>
      <c r="TCW25" s="1506" t="s">
        <v>2157</v>
      </c>
      <c r="TCX25" s="1506" t="s">
        <v>1497</v>
      </c>
      <c r="TCY25" s="1509">
        <v>41901</v>
      </c>
      <c r="TCZ25" s="1507">
        <v>15000</v>
      </c>
      <c r="TDA25"/>
      <c r="TDB25" s="1506" t="s">
        <v>2158</v>
      </c>
      <c r="TDC25" s="1506" t="s">
        <v>2159</v>
      </c>
      <c r="TDD25" s="1506" t="s">
        <v>2160</v>
      </c>
      <c r="TDE25" s="1506" t="s">
        <v>2157</v>
      </c>
      <c r="TDF25" s="1506" t="s">
        <v>1497</v>
      </c>
      <c r="TDG25" s="1509">
        <v>41901</v>
      </c>
      <c r="TDH25" s="1507">
        <v>15000</v>
      </c>
      <c r="TDI25"/>
      <c r="TDJ25" s="1506" t="s">
        <v>2158</v>
      </c>
      <c r="TDK25" s="1506" t="s">
        <v>2159</v>
      </c>
      <c r="TDL25" s="1506" t="s">
        <v>2160</v>
      </c>
      <c r="TDM25" s="1506" t="s">
        <v>2157</v>
      </c>
      <c r="TDN25" s="1506" t="s">
        <v>1497</v>
      </c>
      <c r="TDO25" s="1509">
        <v>41901</v>
      </c>
      <c r="TDP25" s="1507">
        <v>15000</v>
      </c>
      <c r="TDQ25"/>
      <c r="TDR25" s="1506" t="s">
        <v>2158</v>
      </c>
      <c r="TDS25" s="1506" t="s">
        <v>2159</v>
      </c>
      <c r="TDT25" s="1506" t="s">
        <v>2160</v>
      </c>
      <c r="TDU25" s="1506" t="s">
        <v>2157</v>
      </c>
      <c r="TDV25" s="1506" t="s">
        <v>1497</v>
      </c>
      <c r="TDW25" s="1509">
        <v>41901</v>
      </c>
      <c r="TDX25" s="1507">
        <v>15000</v>
      </c>
      <c r="TDY25"/>
      <c r="TDZ25" s="1506" t="s">
        <v>2158</v>
      </c>
      <c r="TEA25" s="1506" t="s">
        <v>2159</v>
      </c>
      <c r="TEB25" s="1506" t="s">
        <v>2160</v>
      </c>
      <c r="TEC25" s="1506" t="s">
        <v>2157</v>
      </c>
      <c r="TED25" s="1506" t="s">
        <v>1497</v>
      </c>
      <c r="TEE25" s="1509">
        <v>41901</v>
      </c>
      <c r="TEF25" s="1507">
        <v>15000</v>
      </c>
      <c r="TEG25"/>
      <c r="TEH25" s="1506" t="s">
        <v>2158</v>
      </c>
      <c r="TEI25" s="1506" t="s">
        <v>2159</v>
      </c>
      <c r="TEJ25" s="1506" t="s">
        <v>2160</v>
      </c>
      <c r="TEK25" s="1506" t="s">
        <v>2157</v>
      </c>
      <c r="TEL25" s="1506" t="s">
        <v>1497</v>
      </c>
      <c r="TEM25" s="1509">
        <v>41901</v>
      </c>
      <c r="TEN25" s="1507">
        <v>15000</v>
      </c>
      <c r="TEO25"/>
      <c r="TEP25" s="1506" t="s">
        <v>2158</v>
      </c>
      <c r="TEQ25" s="1506" t="s">
        <v>2159</v>
      </c>
      <c r="TER25" s="1506" t="s">
        <v>2160</v>
      </c>
      <c r="TES25" s="1506" t="s">
        <v>2157</v>
      </c>
      <c r="TET25" s="1506" t="s">
        <v>1497</v>
      </c>
      <c r="TEU25" s="1509">
        <v>41901</v>
      </c>
      <c r="TEV25" s="1507">
        <v>15000</v>
      </c>
      <c r="TEW25"/>
      <c r="TEX25" s="1506" t="s">
        <v>2158</v>
      </c>
      <c r="TEY25" s="1506" t="s">
        <v>2159</v>
      </c>
      <c r="TEZ25" s="1506" t="s">
        <v>2160</v>
      </c>
      <c r="TFA25" s="1506" t="s">
        <v>2157</v>
      </c>
      <c r="TFB25" s="1506" t="s">
        <v>1497</v>
      </c>
      <c r="TFC25" s="1509">
        <v>41901</v>
      </c>
      <c r="TFD25" s="1507">
        <v>15000</v>
      </c>
      <c r="TFE25"/>
      <c r="TFF25" s="1506" t="s">
        <v>2158</v>
      </c>
      <c r="TFG25" s="1506" t="s">
        <v>2159</v>
      </c>
      <c r="TFH25" s="1506" t="s">
        <v>2160</v>
      </c>
      <c r="TFI25" s="1506" t="s">
        <v>2157</v>
      </c>
      <c r="TFJ25" s="1506" t="s">
        <v>1497</v>
      </c>
      <c r="TFK25" s="1509">
        <v>41901</v>
      </c>
      <c r="TFL25" s="1507">
        <v>15000</v>
      </c>
      <c r="TFM25"/>
      <c r="TFN25" s="1506" t="s">
        <v>2158</v>
      </c>
      <c r="TFO25" s="1506" t="s">
        <v>2159</v>
      </c>
      <c r="TFP25" s="1506" t="s">
        <v>2160</v>
      </c>
      <c r="TFQ25" s="1506" t="s">
        <v>2157</v>
      </c>
      <c r="TFR25" s="1506" t="s">
        <v>1497</v>
      </c>
      <c r="TFS25" s="1509">
        <v>41901</v>
      </c>
      <c r="TFT25" s="1507">
        <v>15000</v>
      </c>
      <c r="TFU25"/>
      <c r="TFV25" s="1506" t="s">
        <v>2158</v>
      </c>
      <c r="TFW25" s="1506" t="s">
        <v>2159</v>
      </c>
      <c r="TFX25" s="1506" t="s">
        <v>2160</v>
      </c>
      <c r="TFY25" s="1506" t="s">
        <v>2157</v>
      </c>
      <c r="TFZ25" s="1506" t="s">
        <v>1497</v>
      </c>
      <c r="TGA25" s="1509">
        <v>41901</v>
      </c>
      <c r="TGB25" s="1507">
        <v>15000</v>
      </c>
      <c r="TGC25"/>
      <c r="TGD25" s="1506" t="s">
        <v>2158</v>
      </c>
      <c r="TGE25" s="1506" t="s">
        <v>2159</v>
      </c>
      <c r="TGF25" s="1506" t="s">
        <v>2160</v>
      </c>
      <c r="TGG25" s="1506" t="s">
        <v>2157</v>
      </c>
      <c r="TGH25" s="1506" t="s">
        <v>1497</v>
      </c>
      <c r="TGI25" s="1509">
        <v>41901</v>
      </c>
      <c r="TGJ25" s="1507">
        <v>15000</v>
      </c>
      <c r="TGK25"/>
      <c r="TGL25" s="1506" t="s">
        <v>2158</v>
      </c>
      <c r="TGM25" s="1506" t="s">
        <v>2159</v>
      </c>
      <c r="TGN25" s="1506" t="s">
        <v>2160</v>
      </c>
      <c r="TGO25" s="1506" t="s">
        <v>2157</v>
      </c>
      <c r="TGP25" s="1506" t="s">
        <v>1497</v>
      </c>
      <c r="TGQ25" s="1509">
        <v>41901</v>
      </c>
      <c r="TGR25" s="1507">
        <v>15000</v>
      </c>
      <c r="TGS25"/>
      <c r="TGT25" s="1506" t="s">
        <v>2158</v>
      </c>
      <c r="TGU25" s="1506" t="s">
        <v>2159</v>
      </c>
      <c r="TGV25" s="1506" t="s">
        <v>2160</v>
      </c>
      <c r="TGW25" s="1506" t="s">
        <v>2157</v>
      </c>
      <c r="TGX25" s="1506" t="s">
        <v>1497</v>
      </c>
      <c r="TGY25" s="1509">
        <v>41901</v>
      </c>
      <c r="TGZ25" s="1507">
        <v>15000</v>
      </c>
      <c r="THA25"/>
      <c r="THB25" s="1506" t="s">
        <v>2158</v>
      </c>
      <c r="THC25" s="1506" t="s">
        <v>2159</v>
      </c>
      <c r="THD25" s="1506" t="s">
        <v>2160</v>
      </c>
      <c r="THE25" s="1506" t="s">
        <v>2157</v>
      </c>
      <c r="THF25" s="1506" t="s">
        <v>1497</v>
      </c>
      <c r="THG25" s="1509">
        <v>41901</v>
      </c>
      <c r="THH25" s="1507">
        <v>15000</v>
      </c>
      <c r="THI25"/>
      <c r="THJ25" s="1506" t="s">
        <v>2158</v>
      </c>
      <c r="THK25" s="1506" t="s">
        <v>2159</v>
      </c>
      <c r="THL25" s="1506" t="s">
        <v>2160</v>
      </c>
      <c r="THM25" s="1506" t="s">
        <v>2157</v>
      </c>
      <c r="THN25" s="1506" t="s">
        <v>1497</v>
      </c>
      <c r="THO25" s="1509">
        <v>41901</v>
      </c>
      <c r="THP25" s="1507">
        <v>15000</v>
      </c>
      <c r="THQ25"/>
      <c r="THR25" s="1506" t="s">
        <v>2158</v>
      </c>
      <c r="THS25" s="1506" t="s">
        <v>2159</v>
      </c>
      <c r="THT25" s="1506" t="s">
        <v>2160</v>
      </c>
      <c r="THU25" s="1506" t="s">
        <v>2157</v>
      </c>
      <c r="THV25" s="1506" t="s">
        <v>1497</v>
      </c>
      <c r="THW25" s="1509">
        <v>41901</v>
      </c>
      <c r="THX25" s="1507">
        <v>15000</v>
      </c>
      <c r="THY25"/>
      <c r="THZ25" s="1506" t="s">
        <v>2158</v>
      </c>
      <c r="TIA25" s="1506" t="s">
        <v>2159</v>
      </c>
      <c r="TIB25" s="1506" t="s">
        <v>2160</v>
      </c>
      <c r="TIC25" s="1506" t="s">
        <v>2157</v>
      </c>
      <c r="TID25" s="1506" t="s">
        <v>1497</v>
      </c>
      <c r="TIE25" s="1509">
        <v>41901</v>
      </c>
      <c r="TIF25" s="1507">
        <v>15000</v>
      </c>
      <c r="TIG25"/>
      <c r="TIH25" s="1506" t="s">
        <v>2158</v>
      </c>
      <c r="TII25" s="1506" t="s">
        <v>2159</v>
      </c>
      <c r="TIJ25" s="1506" t="s">
        <v>2160</v>
      </c>
      <c r="TIK25" s="1506" t="s">
        <v>2157</v>
      </c>
      <c r="TIL25" s="1506" t="s">
        <v>1497</v>
      </c>
      <c r="TIM25" s="1509">
        <v>41901</v>
      </c>
      <c r="TIN25" s="1507">
        <v>15000</v>
      </c>
      <c r="TIO25"/>
      <c r="TIP25" s="1506" t="s">
        <v>2158</v>
      </c>
      <c r="TIQ25" s="1506" t="s">
        <v>2159</v>
      </c>
      <c r="TIR25" s="1506" t="s">
        <v>2160</v>
      </c>
      <c r="TIS25" s="1506" t="s">
        <v>2157</v>
      </c>
      <c r="TIT25" s="1506" t="s">
        <v>1497</v>
      </c>
      <c r="TIU25" s="1509">
        <v>41901</v>
      </c>
      <c r="TIV25" s="1507">
        <v>15000</v>
      </c>
      <c r="TIW25"/>
      <c r="TIX25" s="1506" t="s">
        <v>2158</v>
      </c>
      <c r="TIY25" s="1506" t="s">
        <v>2159</v>
      </c>
      <c r="TIZ25" s="1506" t="s">
        <v>2160</v>
      </c>
      <c r="TJA25" s="1506" t="s">
        <v>2157</v>
      </c>
      <c r="TJB25" s="1506" t="s">
        <v>1497</v>
      </c>
      <c r="TJC25" s="1509">
        <v>41901</v>
      </c>
      <c r="TJD25" s="1507">
        <v>15000</v>
      </c>
      <c r="TJE25"/>
      <c r="TJF25" s="1506" t="s">
        <v>2158</v>
      </c>
      <c r="TJG25" s="1506" t="s">
        <v>2159</v>
      </c>
      <c r="TJH25" s="1506" t="s">
        <v>2160</v>
      </c>
      <c r="TJI25" s="1506" t="s">
        <v>2157</v>
      </c>
      <c r="TJJ25" s="1506" t="s">
        <v>1497</v>
      </c>
      <c r="TJK25" s="1509">
        <v>41901</v>
      </c>
      <c r="TJL25" s="1507">
        <v>15000</v>
      </c>
      <c r="TJM25"/>
      <c r="TJN25" s="1506" t="s">
        <v>2158</v>
      </c>
      <c r="TJO25" s="1506" t="s">
        <v>2159</v>
      </c>
      <c r="TJP25" s="1506" t="s">
        <v>2160</v>
      </c>
      <c r="TJQ25" s="1506" t="s">
        <v>2157</v>
      </c>
      <c r="TJR25" s="1506" t="s">
        <v>1497</v>
      </c>
      <c r="TJS25" s="1509">
        <v>41901</v>
      </c>
      <c r="TJT25" s="1507">
        <v>15000</v>
      </c>
      <c r="TJU25"/>
      <c r="TJV25" s="1506" t="s">
        <v>2158</v>
      </c>
      <c r="TJW25" s="1506" t="s">
        <v>2159</v>
      </c>
      <c r="TJX25" s="1506" t="s">
        <v>2160</v>
      </c>
      <c r="TJY25" s="1506" t="s">
        <v>2157</v>
      </c>
      <c r="TJZ25" s="1506" t="s">
        <v>1497</v>
      </c>
      <c r="TKA25" s="1509">
        <v>41901</v>
      </c>
      <c r="TKB25" s="1507">
        <v>15000</v>
      </c>
      <c r="TKC25"/>
      <c r="TKD25" s="1506" t="s">
        <v>2158</v>
      </c>
      <c r="TKE25" s="1506" t="s">
        <v>2159</v>
      </c>
      <c r="TKF25" s="1506" t="s">
        <v>2160</v>
      </c>
      <c r="TKG25" s="1506" t="s">
        <v>2157</v>
      </c>
      <c r="TKH25" s="1506" t="s">
        <v>1497</v>
      </c>
      <c r="TKI25" s="1509">
        <v>41901</v>
      </c>
      <c r="TKJ25" s="1507">
        <v>15000</v>
      </c>
      <c r="TKK25"/>
      <c r="TKL25" s="1506" t="s">
        <v>2158</v>
      </c>
      <c r="TKM25" s="1506" t="s">
        <v>2159</v>
      </c>
      <c r="TKN25" s="1506" t="s">
        <v>2160</v>
      </c>
      <c r="TKO25" s="1506" t="s">
        <v>2157</v>
      </c>
      <c r="TKP25" s="1506" t="s">
        <v>1497</v>
      </c>
      <c r="TKQ25" s="1509">
        <v>41901</v>
      </c>
      <c r="TKR25" s="1507">
        <v>15000</v>
      </c>
      <c r="TKS25"/>
      <c r="TKT25" s="1506" t="s">
        <v>2158</v>
      </c>
      <c r="TKU25" s="1506" t="s">
        <v>2159</v>
      </c>
      <c r="TKV25" s="1506" t="s">
        <v>2160</v>
      </c>
      <c r="TKW25" s="1506" t="s">
        <v>2157</v>
      </c>
      <c r="TKX25" s="1506" t="s">
        <v>1497</v>
      </c>
      <c r="TKY25" s="1509">
        <v>41901</v>
      </c>
      <c r="TKZ25" s="1507">
        <v>15000</v>
      </c>
      <c r="TLA25"/>
      <c r="TLB25" s="1506" t="s">
        <v>2158</v>
      </c>
      <c r="TLC25" s="1506" t="s">
        <v>2159</v>
      </c>
      <c r="TLD25" s="1506" t="s">
        <v>2160</v>
      </c>
      <c r="TLE25" s="1506" t="s">
        <v>2157</v>
      </c>
      <c r="TLF25" s="1506" t="s">
        <v>1497</v>
      </c>
      <c r="TLG25" s="1509">
        <v>41901</v>
      </c>
      <c r="TLH25" s="1507">
        <v>15000</v>
      </c>
      <c r="TLI25"/>
      <c r="TLJ25" s="1506" t="s">
        <v>2158</v>
      </c>
      <c r="TLK25" s="1506" t="s">
        <v>2159</v>
      </c>
      <c r="TLL25" s="1506" t="s">
        <v>2160</v>
      </c>
      <c r="TLM25" s="1506" t="s">
        <v>2157</v>
      </c>
      <c r="TLN25" s="1506" t="s">
        <v>1497</v>
      </c>
      <c r="TLO25" s="1509">
        <v>41901</v>
      </c>
      <c r="TLP25" s="1507">
        <v>15000</v>
      </c>
      <c r="TLQ25"/>
      <c r="TLR25" s="1506" t="s">
        <v>2158</v>
      </c>
      <c r="TLS25" s="1506" t="s">
        <v>2159</v>
      </c>
      <c r="TLT25" s="1506" t="s">
        <v>2160</v>
      </c>
      <c r="TLU25" s="1506" t="s">
        <v>2157</v>
      </c>
      <c r="TLV25" s="1506" t="s">
        <v>1497</v>
      </c>
      <c r="TLW25" s="1509">
        <v>41901</v>
      </c>
      <c r="TLX25" s="1507">
        <v>15000</v>
      </c>
      <c r="TLY25"/>
      <c r="TLZ25" s="1506" t="s">
        <v>2158</v>
      </c>
      <c r="TMA25" s="1506" t="s">
        <v>2159</v>
      </c>
      <c r="TMB25" s="1506" t="s">
        <v>2160</v>
      </c>
      <c r="TMC25" s="1506" t="s">
        <v>2157</v>
      </c>
      <c r="TMD25" s="1506" t="s">
        <v>1497</v>
      </c>
      <c r="TME25" s="1509">
        <v>41901</v>
      </c>
      <c r="TMF25" s="1507">
        <v>15000</v>
      </c>
      <c r="TMG25"/>
      <c r="TMH25" s="1506" t="s">
        <v>2158</v>
      </c>
      <c r="TMI25" s="1506" t="s">
        <v>2159</v>
      </c>
      <c r="TMJ25" s="1506" t="s">
        <v>2160</v>
      </c>
      <c r="TMK25" s="1506" t="s">
        <v>2157</v>
      </c>
      <c r="TML25" s="1506" t="s">
        <v>1497</v>
      </c>
      <c r="TMM25" s="1509">
        <v>41901</v>
      </c>
      <c r="TMN25" s="1507">
        <v>15000</v>
      </c>
      <c r="TMO25"/>
      <c r="TMP25" s="1506" t="s">
        <v>2158</v>
      </c>
      <c r="TMQ25" s="1506" t="s">
        <v>2159</v>
      </c>
      <c r="TMR25" s="1506" t="s">
        <v>2160</v>
      </c>
      <c r="TMS25" s="1506" t="s">
        <v>2157</v>
      </c>
      <c r="TMT25" s="1506" t="s">
        <v>1497</v>
      </c>
      <c r="TMU25" s="1509">
        <v>41901</v>
      </c>
      <c r="TMV25" s="1507">
        <v>15000</v>
      </c>
      <c r="TMW25"/>
      <c r="TMX25" s="1506" t="s">
        <v>2158</v>
      </c>
      <c r="TMY25" s="1506" t="s">
        <v>2159</v>
      </c>
      <c r="TMZ25" s="1506" t="s">
        <v>2160</v>
      </c>
      <c r="TNA25" s="1506" t="s">
        <v>2157</v>
      </c>
      <c r="TNB25" s="1506" t="s">
        <v>1497</v>
      </c>
      <c r="TNC25" s="1509">
        <v>41901</v>
      </c>
      <c r="TND25" s="1507">
        <v>15000</v>
      </c>
      <c r="TNE25"/>
      <c r="TNF25" s="1506" t="s">
        <v>2158</v>
      </c>
      <c r="TNG25" s="1506" t="s">
        <v>2159</v>
      </c>
      <c r="TNH25" s="1506" t="s">
        <v>2160</v>
      </c>
      <c r="TNI25" s="1506" t="s">
        <v>2157</v>
      </c>
      <c r="TNJ25" s="1506" t="s">
        <v>1497</v>
      </c>
      <c r="TNK25" s="1509">
        <v>41901</v>
      </c>
      <c r="TNL25" s="1507">
        <v>15000</v>
      </c>
      <c r="TNM25"/>
      <c r="TNN25" s="1506" t="s">
        <v>2158</v>
      </c>
      <c r="TNO25" s="1506" t="s">
        <v>2159</v>
      </c>
      <c r="TNP25" s="1506" t="s">
        <v>2160</v>
      </c>
      <c r="TNQ25" s="1506" t="s">
        <v>2157</v>
      </c>
      <c r="TNR25" s="1506" t="s">
        <v>1497</v>
      </c>
      <c r="TNS25" s="1509">
        <v>41901</v>
      </c>
      <c r="TNT25" s="1507">
        <v>15000</v>
      </c>
      <c r="TNU25"/>
      <c r="TNV25" s="1506" t="s">
        <v>2158</v>
      </c>
      <c r="TNW25" s="1506" t="s">
        <v>2159</v>
      </c>
      <c r="TNX25" s="1506" t="s">
        <v>2160</v>
      </c>
      <c r="TNY25" s="1506" t="s">
        <v>2157</v>
      </c>
      <c r="TNZ25" s="1506" t="s">
        <v>1497</v>
      </c>
      <c r="TOA25" s="1509">
        <v>41901</v>
      </c>
      <c r="TOB25" s="1507">
        <v>15000</v>
      </c>
      <c r="TOC25"/>
      <c r="TOD25" s="1506" t="s">
        <v>2158</v>
      </c>
      <c r="TOE25" s="1506" t="s">
        <v>2159</v>
      </c>
      <c r="TOF25" s="1506" t="s">
        <v>2160</v>
      </c>
      <c r="TOG25" s="1506" t="s">
        <v>2157</v>
      </c>
      <c r="TOH25" s="1506" t="s">
        <v>1497</v>
      </c>
      <c r="TOI25" s="1509">
        <v>41901</v>
      </c>
      <c r="TOJ25" s="1507">
        <v>15000</v>
      </c>
      <c r="TOK25"/>
      <c r="TOL25" s="1506" t="s">
        <v>2158</v>
      </c>
      <c r="TOM25" s="1506" t="s">
        <v>2159</v>
      </c>
      <c r="TON25" s="1506" t="s">
        <v>2160</v>
      </c>
      <c r="TOO25" s="1506" t="s">
        <v>2157</v>
      </c>
      <c r="TOP25" s="1506" t="s">
        <v>1497</v>
      </c>
      <c r="TOQ25" s="1509">
        <v>41901</v>
      </c>
      <c r="TOR25" s="1507">
        <v>15000</v>
      </c>
      <c r="TOS25"/>
      <c r="TOT25" s="1506" t="s">
        <v>2158</v>
      </c>
      <c r="TOU25" s="1506" t="s">
        <v>2159</v>
      </c>
      <c r="TOV25" s="1506" t="s">
        <v>2160</v>
      </c>
      <c r="TOW25" s="1506" t="s">
        <v>2157</v>
      </c>
      <c r="TOX25" s="1506" t="s">
        <v>1497</v>
      </c>
      <c r="TOY25" s="1509">
        <v>41901</v>
      </c>
      <c r="TOZ25" s="1507">
        <v>15000</v>
      </c>
      <c r="TPA25"/>
      <c r="TPB25" s="1506" t="s">
        <v>2158</v>
      </c>
      <c r="TPC25" s="1506" t="s">
        <v>2159</v>
      </c>
      <c r="TPD25" s="1506" t="s">
        <v>2160</v>
      </c>
      <c r="TPE25" s="1506" t="s">
        <v>2157</v>
      </c>
      <c r="TPF25" s="1506" t="s">
        <v>1497</v>
      </c>
      <c r="TPG25" s="1509">
        <v>41901</v>
      </c>
      <c r="TPH25" s="1507">
        <v>15000</v>
      </c>
      <c r="TPI25"/>
      <c r="TPJ25" s="1506" t="s">
        <v>2158</v>
      </c>
      <c r="TPK25" s="1506" t="s">
        <v>2159</v>
      </c>
      <c r="TPL25" s="1506" t="s">
        <v>2160</v>
      </c>
      <c r="TPM25" s="1506" t="s">
        <v>2157</v>
      </c>
      <c r="TPN25" s="1506" t="s">
        <v>1497</v>
      </c>
      <c r="TPO25" s="1509">
        <v>41901</v>
      </c>
      <c r="TPP25" s="1507">
        <v>15000</v>
      </c>
      <c r="TPQ25"/>
      <c r="TPR25" s="1506" t="s">
        <v>2158</v>
      </c>
      <c r="TPS25" s="1506" t="s">
        <v>2159</v>
      </c>
      <c r="TPT25" s="1506" t="s">
        <v>2160</v>
      </c>
      <c r="TPU25" s="1506" t="s">
        <v>2157</v>
      </c>
      <c r="TPV25" s="1506" t="s">
        <v>1497</v>
      </c>
      <c r="TPW25" s="1509">
        <v>41901</v>
      </c>
      <c r="TPX25" s="1507">
        <v>15000</v>
      </c>
      <c r="TPY25"/>
      <c r="TPZ25" s="1506" t="s">
        <v>2158</v>
      </c>
      <c r="TQA25" s="1506" t="s">
        <v>2159</v>
      </c>
      <c r="TQB25" s="1506" t="s">
        <v>2160</v>
      </c>
      <c r="TQC25" s="1506" t="s">
        <v>2157</v>
      </c>
      <c r="TQD25" s="1506" t="s">
        <v>1497</v>
      </c>
      <c r="TQE25" s="1509">
        <v>41901</v>
      </c>
      <c r="TQF25" s="1507">
        <v>15000</v>
      </c>
      <c r="TQG25"/>
      <c r="TQH25" s="1506" t="s">
        <v>2158</v>
      </c>
      <c r="TQI25" s="1506" t="s">
        <v>2159</v>
      </c>
      <c r="TQJ25" s="1506" t="s">
        <v>2160</v>
      </c>
      <c r="TQK25" s="1506" t="s">
        <v>2157</v>
      </c>
      <c r="TQL25" s="1506" t="s">
        <v>1497</v>
      </c>
      <c r="TQM25" s="1509">
        <v>41901</v>
      </c>
      <c r="TQN25" s="1507">
        <v>15000</v>
      </c>
      <c r="TQO25"/>
      <c r="TQP25" s="1506" t="s">
        <v>2158</v>
      </c>
      <c r="TQQ25" s="1506" t="s">
        <v>2159</v>
      </c>
      <c r="TQR25" s="1506" t="s">
        <v>2160</v>
      </c>
      <c r="TQS25" s="1506" t="s">
        <v>2157</v>
      </c>
      <c r="TQT25" s="1506" t="s">
        <v>1497</v>
      </c>
      <c r="TQU25" s="1509">
        <v>41901</v>
      </c>
      <c r="TQV25" s="1507">
        <v>15000</v>
      </c>
      <c r="TQW25"/>
      <c r="TQX25" s="1506" t="s">
        <v>2158</v>
      </c>
      <c r="TQY25" s="1506" t="s">
        <v>2159</v>
      </c>
      <c r="TQZ25" s="1506" t="s">
        <v>2160</v>
      </c>
      <c r="TRA25" s="1506" t="s">
        <v>2157</v>
      </c>
      <c r="TRB25" s="1506" t="s">
        <v>1497</v>
      </c>
      <c r="TRC25" s="1509">
        <v>41901</v>
      </c>
      <c r="TRD25" s="1507">
        <v>15000</v>
      </c>
      <c r="TRE25"/>
      <c r="TRF25" s="1506" t="s">
        <v>2158</v>
      </c>
      <c r="TRG25" s="1506" t="s">
        <v>2159</v>
      </c>
      <c r="TRH25" s="1506" t="s">
        <v>2160</v>
      </c>
      <c r="TRI25" s="1506" t="s">
        <v>2157</v>
      </c>
      <c r="TRJ25" s="1506" t="s">
        <v>1497</v>
      </c>
      <c r="TRK25" s="1509">
        <v>41901</v>
      </c>
      <c r="TRL25" s="1507">
        <v>15000</v>
      </c>
      <c r="TRM25"/>
      <c r="TRN25" s="1506" t="s">
        <v>2158</v>
      </c>
      <c r="TRO25" s="1506" t="s">
        <v>2159</v>
      </c>
      <c r="TRP25" s="1506" t="s">
        <v>2160</v>
      </c>
      <c r="TRQ25" s="1506" t="s">
        <v>2157</v>
      </c>
      <c r="TRR25" s="1506" t="s">
        <v>1497</v>
      </c>
      <c r="TRS25" s="1509">
        <v>41901</v>
      </c>
      <c r="TRT25" s="1507">
        <v>15000</v>
      </c>
      <c r="TRU25"/>
      <c r="TRV25" s="1506" t="s">
        <v>2158</v>
      </c>
      <c r="TRW25" s="1506" t="s">
        <v>2159</v>
      </c>
      <c r="TRX25" s="1506" t="s">
        <v>2160</v>
      </c>
      <c r="TRY25" s="1506" t="s">
        <v>2157</v>
      </c>
      <c r="TRZ25" s="1506" t="s">
        <v>1497</v>
      </c>
      <c r="TSA25" s="1509">
        <v>41901</v>
      </c>
      <c r="TSB25" s="1507">
        <v>15000</v>
      </c>
      <c r="TSC25"/>
      <c r="TSD25" s="1506" t="s">
        <v>2158</v>
      </c>
      <c r="TSE25" s="1506" t="s">
        <v>2159</v>
      </c>
      <c r="TSF25" s="1506" t="s">
        <v>2160</v>
      </c>
      <c r="TSG25" s="1506" t="s">
        <v>2157</v>
      </c>
      <c r="TSH25" s="1506" t="s">
        <v>1497</v>
      </c>
      <c r="TSI25" s="1509">
        <v>41901</v>
      </c>
      <c r="TSJ25" s="1507">
        <v>15000</v>
      </c>
      <c r="TSK25"/>
      <c r="TSL25" s="1506" t="s">
        <v>2158</v>
      </c>
      <c r="TSM25" s="1506" t="s">
        <v>2159</v>
      </c>
      <c r="TSN25" s="1506" t="s">
        <v>2160</v>
      </c>
      <c r="TSO25" s="1506" t="s">
        <v>2157</v>
      </c>
      <c r="TSP25" s="1506" t="s">
        <v>1497</v>
      </c>
      <c r="TSQ25" s="1509">
        <v>41901</v>
      </c>
      <c r="TSR25" s="1507">
        <v>15000</v>
      </c>
      <c r="TSS25"/>
      <c r="TST25" s="1506" t="s">
        <v>2158</v>
      </c>
      <c r="TSU25" s="1506" t="s">
        <v>2159</v>
      </c>
      <c r="TSV25" s="1506" t="s">
        <v>2160</v>
      </c>
      <c r="TSW25" s="1506" t="s">
        <v>2157</v>
      </c>
      <c r="TSX25" s="1506" t="s">
        <v>1497</v>
      </c>
      <c r="TSY25" s="1509">
        <v>41901</v>
      </c>
      <c r="TSZ25" s="1507">
        <v>15000</v>
      </c>
      <c r="TTA25"/>
      <c r="TTB25" s="1506" t="s">
        <v>2158</v>
      </c>
      <c r="TTC25" s="1506" t="s">
        <v>2159</v>
      </c>
      <c r="TTD25" s="1506" t="s">
        <v>2160</v>
      </c>
      <c r="TTE25" s="1506" t="s">
        <v>2157</v>
      </c>
      <c r="TTF25" s="1506" t="s">
        <v>1497</v>
      </c>
      <c r="TTG25" s="1509">
        <v>41901</v>
      </c>
      <c r="TTH25" s="1507">
        <v>15000</v>
      </c>
      <c r="TTI25"/>
      <c r="TTJ25" s="1506" t="s">
        <v>2158</v>
      </c>
      <c r="TTK25" s="1506" t="s">
        <v>2159</v>
      </c>
      <c r="TTL25" s="1506" t="s">
        <v>2160</v>
      </c>
      <c r="TTM25" s="1506" t="s">
        <v>2157</v>
      </c>
      <c r="TTN25" s="1506" t="s">
        <v>1497</v>
      </c>
      <c r="TTO25" s="1509">
        <v>41901</v>
      </c>
      <c r="TTP25" s="1507">
        <v>15000</v>
      </c>
      <c r="TTQ25"/>
      <c r="TTR25" s="1506" t="s">
        <v>2158</v>
      </c>
      <c r="TTS25" s="1506" t="s">
        <v>2159</v>
      </c>
      <c r="TTT25" s="1506" t="s">
        <v>2160</v>
      </c>
      <c r="TTU25" s="1506" t="s">
        <v>2157</v>
      </c>
      <c r="TTV25" s="1506" t="s">
        <v>1497</v>
      </c>
      <c r="TTW25" s="1509">
        <v>41901</v>
      </c>
      <c r="TTX25" s="1507">
        <v>15000</v>
      </c>
      <c r="TTY25"/>
      <c r="TTZ25" s="1506" t="s">
        <v>2158</v>
      </c>
      <c r="TUA25" s="1506" t="s">
        <v>2159</v>
      </c>
      <c r="TUB25" s="1506" t="s">
        <v>2160</v>
      </c>
      <c r="TUC25" s="1506" t="s">
        <v>2157</v>
      </c>
      <c r="TUD25" s="1506" t="s">
        <v>1497</v>
      </c>
      <c r="TUE25" s="1509">
        <v>41901</v>
      </c>
      <c r="TUF25" s="1507">
        <v>15000</v>
      </c>
      <c r="TUG25"/>
      <c r="TUH25" s="1506" t="s">
        <v>2158</v>
      </c>
      <c r="TUI25" s="1506" t="s">
        <v>2159</v>
      </c>
      <c r="TUJ25" s="1506" t="s">
        <v>2160</v>
      </c>
      <c r="TUK25" s="1506" t="s">
        <v>2157</v>
      </c>
      <c r="TUL25" s="1506" t="s">
        <v>1497</v>
      </c>
      <c r="TUM25" s="1509">
        <v>41901</v>
      </c>
      <c r="TUN25" s="1507">
        <v>15000</v>
      </c>
      <c r="TUO25"/>
      <c r="TUP25" s="1506" t="s">
        <v>2158</v>
      </c>
      <c r="TUQ25" s="1506" t="s">
        <v>2159</v>
      </c>
      <c r="TUR25" s="1506" t="s">
        <v>2160</v>
      </c>
      <c r="TUS25" s="1506" t="s">
        <v>2157</v>
      </c>
      <c r="TUT25" s="1506" t="s">
        <v>1497</v>
      </c>
      <c r="TUU25" s="1509">
        <v>41901</v>
      </c>
      <c r="TUV25" s="1507">
        <v>15000</v>
      </c>
      <c r="TUW25"/>
      <c r="TUX25" s="1506" t="s">
        <v>2158</v>
      </c>
      <c r="TUY25" s="1506" t="s">
        <v>2159</v>
      </c>
      <c r="TUZ25" s="1506" t="s">
        <v>2160</v>
      </c>
      <c r="TVA25" s="1506" t="s">
        <v>2157</v>
      </c>
      <c r="TVB25" s="1506" t="s">
        <v>1497</v>
      </c>
      <c r="TVC25" s="1509">
        <v>41901</v>
      </c>
      <c r="TVD25" s="1507">
        <v>15000</v>
      </c>
      <c r="TVE25"/>
      <c r="TVF25" s="1506" t="s">
        <v>2158</v>
      </c>
      <c r="TVG25" s="1506" t="s">
        <v>2159</v>
      </c>
      <c r="TVH25" s="1506" t="s">
        <v>2160</v>
      </c>
      <c r="TVI25" s="1506" t="s">
        <v>2157</v>
      </c>
      <c r="TVJ25" s="1506" t="s">
        <v>1497</v>
      </c>
      <c r="TVK25" s="1509">
        <v>41901</v>
      </c>
      <c r="TVL25" s="1507">
        <v>15000</v>
      </c>
      <c r="TVM25"/>
      <c r="TVN25" s="1506" t="s">
        <v>2158</v>
      </c>
      <c r="TVO25" s="1506" t="s">
        <v>2159</v>
      </c>
      <c r="TVP25" s="1506" t="s">
        <v>2160</v>
      </c>
      <c r="TVQ25" s="1506" t="s">
        <v>2157</v>
      </c>
      <c r="TVR25" s="1506" t="s">
        <v>1497</v>
      </c>
      <c r="TVS25" s="1509">
        <v>41901</v>
      </c>
      <c r="TVT25" s="1507">
        <v>15000</v>
      </c>
      <c r="TVU25"/>
      <c r="TVV25" s="1506" t="s">
        <v>2158</v>
      </c>
      <c r="TVW25" s="1506" t="s">
        <v>2159</v>
      </c>
      <c r="TVX25" s="1506" t="s">
        <v>2160</v>
      </c>
      <c r="TVY25" s="1506" t="s">
        <v>2157</v>
      </c>
      <c r="TVZ25" s="1506" t="s">
        <v>1497</v>
      </c>
      <c r="TWA25" s="1509">
        <v>41901</v>
      </c>
      <c r="TWB25" s="1507">
        <v>15000</v>
      </c>
      <c r="TWC25"/>
      <c r="TWD25" s="1506" t="s">
        <v>2158</v>
      </c>
      <c r="TWE25" s="1506" t="s">
        <v>2159</v>
      </c>
      <c r="TWF25" s="1506" t="s">
        <v>2160</v>
      </c>
      <c r="TWG25" s="1506" t="s">
        <v>2157</v>
      </c>
      <c r="TWH25" s="1506" t="s">
        <v>1497</v>
      </c>
      <c r="TWI25" s="1509">
        <v>41901</v>
      </c>
      <c r="TWJ25" s="1507">
        <v>15000</v>
      </c>
      <c r="TWK25"/>
      <c r="TWL25" s="1506" t="s">
        <v>2158</v>
      </c>
      <c r="TWM25" s="1506" t="s">
        <v>2159</v>
      </c>
      <c r="TWN25" s="1506" t="s">
        <v>2160</v>
      </c>
      <c r="TWO25" s="1506" t="s">
        <v>2157</v>
      </c>
      <c r="TWP25" s="1506" t="s">
        <v>1497</v>
      </c>
      <c r="TWQ25" s="1509">
        <v>41901</v>
      </c>
      <c r="TWR25" s="1507">
        <v>15000</v>
      </c>
      <c r="TWS25"/>
      <c r="TWT25" s="1506" t="s">
        <v>2158</v>
      </c>
      <c r="TWU25" s="1506" t="s">
        <v>2159</v>
      </c>
      <c r="TWV25" s="1506" t="s">
        <v>2160</v>
      </c>
      <c r="TWW25" s="1506" t="s">
        <v>2157</v>
      </c>
      <c r="TWX25" s="1506" t="s">
        <v>1497</v>
      </c>
      <c r="TWY25" s="1509">
        <v>41901</v>
      </c>
      <c r="TWZ25" s="1507">
        <v>15000</v>
      </c>
      <c r="TXA25"/>
      <c r="TXB25" s="1506" t="s">
        <v>2158</v>
      </c>
      <c r="TXC25" s="1506" t="s">
        <v>2159</v>
      </c>
      <c r="TXD25" s="1506" t="s">
        <v>2160</v>
      </c>
      <c r="TXE25" s="1506" t="s">
        <v>2157</v>
      </c>
      <c r="TXF25" s="1506" t="s">
        <v>1497</v>
      </c>
      <c r="TXG25" s="1509">
        <v>41901</v>
      </c>
      <c r="TXH25" s="1507">
        <v>15000</v>
      </c>
      <c r="TXI25"/>
      <c r="TXJ25" s="1506" t="s">
        <v>2158</v>
      </c>
      <c r="TXK25" s="1506" t="s">
        <v>2159</v>
      </c>
      <c r="TXL25" s="1506" t="s">
        <v>2160</v>
      </c>
      <c r="TXM25" s="1506" t="s">
        <v>2157</v>
      </c>
      <c r="TXN25" s="1506" t="s">
        <v>1497</v>
      </c>
      <c r="TXO25" s="1509">
        <v>41901</v>
      </c>
      <c r="TXP25" s="1507">
        <v>15000</v>
      </c>
      <c r="TXQ25"/>
      <c r="TXR25" s="1506" t="s">
        <v>2158</v>
      </c>
      <c r="TXS25" s="1506" t="s">
        <v>2159</v>
      </c>
      <c r="TXT25" s="1506" t="s">
        <v>2160</v>
      </c>
      <c r="TXU25" s="1506" t="s">
        <v>2157</v>
      </c>
      <c r="TXV25" s="1506" t="s">
        <v>1497</v>
      </c>
      <c r="TXW25" s="1509">
        <v>41901</v>
      </c>
      <c r="TXX25" s="1507">
        <v>15000</v>
      </c>
      <c r="TXY25"/>
      <c r="TXZ25" s="1506" t="s">
        <v>2158</v>
      </c>
      <c r="TYA25" s="1506" t="s">
        <v>2159</v>
      </c>
      <c r="TYB25" s="1506" t="s">
        <v>2160</v>
      </c>
      <c r="TYC25" s="1506" t="s">
        <v>2157</v>
      </c>
      <c r="TYD25" s="1506" t="s">
        <v>1497</v>
      </c>
      <c r="TYE25" s="1509">
        <v>41901</v>
      </c>
      <c r="TYF25" s="1507">
        <v>15000</v>
      </c>
      <c r="TYG25"/>
      <c r="TYH25" s="1506" t="s">
        <v>2158</v>
      </c>
      <c r="TYI25" s="1506" t="s">
        <v>2159</v>
      </c>
      <c r="TYJ25" s="1506" t="s">
        <v>2160</v>
      </c>
      <c r="TYK25" s="1506" t="s">
        <v>2157</v>
      </c>
      <c r="TYL25" s="1506" t="s">
        <v>1497</v>
      </c>
      <c r="TYM25" s="1509">
        <v>41901</v>
      </c>
      <c r="TYN25" s="1507">
        <v>15000</v>
      </c>
      <c r="TYO25"/>
      <c r="TYP25" s="1506" t="s">
        <v>2158</v>
      </c>
      <c r="TYQ25" s="1506" t="s">
        <v>2159</v>
      </c>
      <c r="TYR25" s="1506" t="s">
        <v>2160</v>
      </c>
      <c r="TYS25" s="1506" t="s">
        <v>2157</v>
      </c>
      <c r="TYT25" s="1506" t="s">
        <v>1497</v>
      </c>
      <c r="TYU25" s="1509">
        <v>41901</v>
      </c>
      <c r="TYV25" s="1507">
        <v>15000</v>
      </c>
      <c r="TYW25"/>
      <c r="TYX25" s="1506" t="s">
        <v>2158</v>
      </c>
      <c r="TYY25" s="1506" t="s">
        <v>2159</v>
      </c>
      <c r="TYZ25" s="1506" t="s">
        <v>2160</v>
      </c>
      <c r="TZA25" s="1506" t="s">
        <v>2157</v>
      </c>
      <c r="TZB25" s="1506" t="s">
        <v>1497</v>
      </c>
      <c r="TZC25" s="1509">
        <v>41901</v>
      </c>
      <c r="TZD25" s="1507">
        <v>15000</v>
      </c>
      <c r="TZE25"/>
      <c r="TZF25" s="1506" t="s">
        <v>2158</v>
      </c>
      <c r="TZG25" s="1506" t="s">
        <v>2159</v>
      </c>
      <c r="TZH25" s="1506" t="s">
        <v>2160</v>
      </c>
      <c r="TZI25" s="1506" t="s">
        <v>2157</v>
      </c>
      <c r="TZJ25" s="1506" t="s">
        <v>1497</v>
      </c>
      <c r="TZK25" s="1509">
        <v>41901</v>
      </c>
      <c r="TZL25" s="1507">
        <v>15000</v>
      </c>
      <c r="TZM25"/>
      <c r="TZN25" s="1506" t="s">
        <v>2158</v>
      </c>
      <c r="TZO25" s="1506" t="s">
        <v>2159</v>
      </c>
      <c r="TZP25" s="1506" t="s">
        <v>2160</v>
      </c>
      <c r="TZQ25" s="1506" t="s">
        <v>2157</v>
      </c>
      <c r="TZR25" s="1506" t="s">
        <v>1497</v>
      </c>
      <c r="TZS25" s="1509">
        <v>41901</v>
      </c>
      <c r="TZT25" s="1507">
        <v>15000</v>
      </c>
      <c r="TZU25"/>
      <c r="TZV25" s="1506" t="s">
        <v>2158</v>
      </c>
      <c r="TZW25" s="1506" t="s">
        <v>2159</v>
      </c>
      <c r="TZX25" s="1506" t="s">
        <v>2160</v>
      </c>
      <c r="TZY25" s="1506" t="s">
        <v>2157</v>
      </c>
      <c r="TZZ25" s="1506" t="s">
        <v>1497</v>
      </c>
      <c r="UAA25" s="1509">
        <v>41901</v>
      </c>
      <c r="UAB25" s="1507">
        <v>15000</v>
      </c>
      <c r="UAC25"/>
      <c r="UAD25" s="1506" t="s">
        <v>2158</v>
      </c>
      <c r="UAE25" s="1506" t="s">
        <v>2159</v>
      </c>
      <c r="UAF25" s="1506" t="s">
        <v>2160</v>
      </c>
      <c r="UAG25" s="1506" t="s">
        <v>2157</v>
      </c>
      <c r="UAH25" s="1506" t="s">
        <v>1497</v>
      </c>
      <c r="UAI25" s="1509">
        <v>41901</v>
      </c>
      <c r="UAJ25" s="1507">
        <v>15000</v>
      </c>
      <c r="UAK25"/>
      <c r="UAL25" s="1506" t="s">
        <v>2158</v>
      </c>
      <c r="UAM25" s="1506" t="s">
        <v>2159</v>
      </c>
      <c r="UAN25" s="1506" t="s">
        <v>2160</v>
      </c>
      <c r="UAO25" s="1506" t="s">
        <v>2157</v>
      </c>
      <c r="UAP25" s="1506" t="s">
        <v>1497</v>
      </c>
      <c r="UAQ25" s="1509">
        <v>41901</v>
      </c>
      <c r="UAR25" s="1507">
        <v>15000</v>
      </c>
      <c r="UAS25"/>
      <c r="UAT25" s="1506" t="s">
        <v>2158</v>
      </c>
      <c r="UAU25" s="1506" t="s">
        <v>2159</v>
      </c>
      <c r="UAV25" s="1506" t="s">
        <v>2160</v>
      </c>
      <c r="UAW25" s="1506" t="s">
        <v>2157</v>
      </c>
      <c r="UAX25" s="1506" t="s">
        <v>1497</v>
      </c>
      <c r="UAY25" s="1509">
        <v>41901</v>
      </c>
      <c r="UAZ25" s="1507">
        <v>15000</v>
      </c>
      <c r="UBA25"/>
      <c r="UBB25" s="1506" t="s">
        <v>2158</v>
      </c>
      <c r="UBC25" s="1506" t="s">
        <v>2159</v>
      </c>
      <c r="UBD25" s="1506" t="s">
        <v>2160</v>
      </c>
      <c r="UBE25" s="1506" t="s">
        <v>2157</v>
      </c>
      <c r="UBF25" s="1506" t="s">
        <v>1497</v>
      </c>
      <c r="UBG25" s="1509">
        <v>41901</v>
      </c>
      <c r="UBH25" s="1507">
        <v>15000</v>
      </c>
      <c r="UBI25"/>
      <c r="UBJ25" s="1506" t="s">
        <v>2158</v>
      </c>
      <c r="UBK25" s="1506" t="s">
        <v>2159</v>
      </c>
      <c r="UBL25" s="1506" t="s">
        <v>2160</v>
      </c>
      <c r="UBM25" s="1506" t="s">
        <v>2157</v>
      </c>
      <c r="UBN25" s="1506" t="s">
        <v>1497</v>
      </c>
      <c r="UBO25" s="1509">
        <v>41901</v>
      </c>
      <c r="UBP25" s="1507">
        <v>15000</v>
      </c>
      <c r="UBQ25"/>
      <c r="UBR25" s="1506" t="s">
        <v>2158</v>
      </c>
      <c r="UBS25" s="1506" t="s">
        <v>2159</v>
      </c>
      <c r="UBT25" s="1506" t="s">
        <v>2160</v>
      </c>
      <c r="UBU25" s="1506" t="s">
        <v>2157</v>
      </c>
      <c r="UBV25" s="1506" t="s">
        <v>1497</v>
      </c>
      <c r="UBW25" s="1509">
        <v>41901</v>
      </c>
      <c r="UBX25" s="1507">
        <v>15000</v>
      </c>
      <c r="UBY25"/>
      <c r="UBZ25" s="1506" t="s">
        <v>2158</v>
      </c>
      <c r="UCA25" s="1506" t="s">
        <v>2159</v>
      </c>
      <c r="UCB25" s="1506" t="s">
        <v>2160</v>
      </c>
      <c r="UCC25" s="1506" t="s">
        <v>2157</v>
      </c>
      <c r="UCD25" s="1506" t="s">
        <v>1497</v>
      </c>
      <c r="UCE25" s="1509">
        <v>41901</v>
      </c>
      <c r="UCF25" s="1507">
        <v>15000</v>
      </c>
      <c r="UCG25"/>
      <c r="UCH25" s="1506" t="s">
        <v>2158</v>
      </c>
      <c r="UCI25" s="1506" t="s">
        <v>2159</v>
      </c>
      <c r="UCJ25" s="1506" t="s">
        <v>2160</v>
      </c>
      <c r="UCK25" s="1506" t="s">
        <v>2157</v>
      </c>
      <c r="UCL25" s="1506" t="s">
        <v>1497</v>
      </c>
      <c r="UCM25" s="1509">
        <v>41901</v>
      </c>
      <c r="UCN25" s="1507">
        <v>15000</v>
      </c>
      <c r="UCO25"/>
      <c r="UCP25" s="1506" t="s">
        <v>2158</v>
      </c>
      <c r="UCQ25" s="1506" t="s">
        <v>2159</v>
      </c>
      <c r="UCR25" s="1506" t="s">
        <v>2160</v>
      </c>
      <c r="UCS25" s="1506" t="s">
        <v>2157</v>
      </c>
      <c r="UCT25" s="1506" t="s">
        <v>1497</v>
      </c>
      <c r="UCU25" s="1509">
        <v>41901</v>
      </c>
      <c r="UCV25" s="1507">
        <v>15000</v>
      </c>
      <c r="UCW25"/>
      <c r="UCX25" s="1506" t="s">
        <v>2158</v>
      </c>
      <c r="UCY25" s="1506" t="s">
        <v>2159</v>
      </c>
      <c r="UCZ25" s="1506" t="s">
        <v>2160</v>
      </c>
      <c r="UDA25" s="1506" t="s">
        <v>2157</v>
      </c>
      <c r="UDB25" s="1506" t="s">
        <v>1497</v>
      </c>
      <c r="UDC25" s="1509">
        <v>41901</v>
      </c>
      <c r="UDD25" s="1507">
        <v>15000</v>
      </c>
      <c r="UDE25"/>
      <c r="UDF25" s="1506" t="s">
        <v>2158</v>
      </c>
      <c r="UDG25" s="1506" t="s">
        <v>2159</v>
      </c>
      <c r="UDH25" s="1506" t="s">
        <v>2160</v>
      </c>
      <c r="UDI25" s="1506" t="s">
        <v>2157</v>
      </c>
      <c r="UDJ25" s="1506" t="s">
        <v>1497</v>
      </c>
      <c r="UDK25" s="1509">
        <v>41901</v>
      </c>
      <c r="UDL25" s="1507">
        <v>15000</v>
      </c>
      <c r="UDM25"/>
      <c r="UDN25" s="1506" t="s">
        <v>2158</v>
      </c>
      <c r="UDO25" s="1506" t="s">
        <v>2159</v>
      </c>
      <c r="UDP25" s="1506" t="s">
        <v>2160</v>
      </c>
      <c r="UDQ25" s="1506" t="s">
        <v>2157</v>
      </c>
      <c r="UDR25" s="1506" t="s">
        <v>1497</v>
      </c>
      <c r="UDS25" s="1509">
        <v>41901</v>
      </c>
      <c r="UDT25" s="1507">
        <v>15000</v>
      </c>
      <c r="UDU25"/>
      <c r="UDV25" s="1506" t="s">
        <v>2158</v>
      </c>
      <c r="UDW25" s="1506" t="s">
        <v>2159</v>
      </c>
      <c r="UDX25" s="1506" t="s">
        <v>2160</v>
      </c>
      <c r="UDY25" s="1506" t="s">
        <v>2157</v>
      </c>
      <c r="UDZ25" s="1506" t="s">
        <v>1497</v>
      </c>
      <c r="UEA25" s="1509">
        <v>41901</v>
      </c>
      <c r="UEB25" s="1507">
        <v>15000</v>
      </c>
      <c r="UEC25"/>
      <c r="UED25" s="1506" t="s">
        <v>2158</v>
      </c>
      <c r="UEE25" s="1506" t="s">
        <v>2159</v>
      </c>
      <c r="UEF25" s="1506" t="s">
        <v>2160</v>
      </c>
      <c r="UEG25" s="1506" t="s">
        <v>2157</v>
      </c>
      <c r="UEH25" s="1506" t="s">
        <v>1497</v>
      </c>
      <c r="UEI25" s="1509">
        <v>41901</v>
      </c>
      <c r="UEJ25" s="1507">
        <v>15000</v>
      </c>
      <c r="UEK25"/>
      <c r="UEL25" s="1506" t="s">
        <v>2158</v>
      </c>
      <c r="UEM25" s="1506" t="s">
        <v>2159</v>
      </c>
      <c r="UEN25" s="1506" t="s">
        <v>2160</v>
      </c>
      <c r="UEO25" s="1506" t="s">
        <v>2157</v>
      </c>
      <c r="UEP25" s="1506" t="s">
        <v>1497</v>
      </c>
      <c r="UEQ25" s="1509">
        <v>41901</v>
      </c>
      <c r="UER25" s="1507">
        <v>15000</v>
      </c>
      <c r="UES25"/>
      <c r="UET25" s="1506" t="s">
        <v>2158</v>
      </c>
      <c r="UEU25" s="1506" t="s">
        <v>2159</v>
      </c>
      <c r="UEV25" s="1506" t="s">
        <v>2160</v>
      </c>
      <c r="UEW25" s="1506" t="s">
        <v>2157</v>
      </c>
      <c r="UEX25" s="1506" t="s">
        <v>1497</v>
      </c>
      <c r="UEY25" s="1509">
        <v>41901</v>
      </c>
      <c r="UEZ25" s="1507">
        <v>15000</v>
      </c>
      <c r="UFA25"/>
      <c r="UFB25" s="1506" t="s">
        <v>2158</v>
      </c>
      <c r="UFC25" s="1506" t="s">
        <v>2159</v>
      </c>
      <c r="UFD25" s="1506" t="s">
        <v>2160</v>
      </c>
      <c r="UFE25" s="1506" t="s">
        <v>2157</v>
      </c>
      <c r="UFF25" s="1506" t="s">
        <v>1497</v>
      </c>
      <c r="UFG25" s="1509">
        <v>41901</v>
      </c>
      <c r="UFH25" s="1507">
        <v>15000</v>
      </c>
      <c r="UFI25"/>
      <c r="UFJ25" s="1506" t="s">
        <v>2158</v>
      </c>
      <c r="UFK25" s="1506" t="s">
        <v>2159</v>
      </c>
      <c r="UFL25" s="1506" t="s">
        <v>2160</v>
      </c>
      <c r="UFM25" s="1506" t="s">
        <v>2157</v>
      </c>
      <c r="UFN25" s="1506" t="s">
        <v>1497</v>
      </c>
      <c r="UFO25" s="1509">
        <v>41901</v>
      </c>
      <c r="UFP25" s="1507">
        <v>15000</v>
      </c>
      <c r="UFQ25"/>
      <c r="UFR25" s="1506" t="s">
        <v>2158</v>
      </c>
      <c r="UFS25" s="1506" t="s">
        <v>2159</v>
      </c>
      <c r="UFT25" s="1506" t="s">
        <v>2160</v>
      </c>
      <c r="UFU25" s="1506" t="s">
        <v>2157</v>
      </c>
      <c r="UFV25" s="1506" t="s">
        <v>1497</v>
      </c>
      <c r="UFW25" s="1509">
        <v>41901</v>
      </c>
      <c r="UFX25" s="1507">
        <v>15000</v>
      </c>
      <c r="UFY25"/>
      <c r="UFZ25" s="1506" t="s">
        <v>2158</v>
      </c>
      <c r="UGA25" s="1506" t="s">
        <v>2159</v>
      </c>
      <c r="UGB25" s="1506" t="s">
        <v>2160</v>
      </c>
      <c r="UGC25" s="1506" t="s">
        <v>2157</v>
      </c>
      <c r="UGD25" s="1506" t="s">
        <v>1497</v>
      </c>
      <c r="UGE25" s="1509">
        <v>41901</v>
      </c>
      <c r="UGF25" s="1507">
        <v>15000</v>
      </c>
      <c r="UGG25"/>
      <c r="UGH25" s="1506" t="s">
        <v>2158</v>
      </c>
      <c r="UGI25" s="1506" t="s">
        <v>2159</v>
      </c>
      <c r="UGJ25" s="1506" t="s">
        <v>2160</v>
      </c>
      <c r="UGK25" s="1506" t="s">
        <v>2157</v>
      </c>
      <c r="UGL25" s="1506" t="s">
        <v>1497</v>
      </c>
      <c r="UGM25" s="1509">
        <v>41901</v>
      </c>
      <c r="UGN25" s="1507">
        <v>15000</v>
      </c>
      <c r="UGO25"/>
      <c r="UGP25" s="1506" t="s">
        <v>2158</v>
      </c>
      <c r="UGQ25" s="1506" t="s">
        <v>2159</v>
      </c>
      <c r="UGR25" s="1506" t="s">
        <v>2160</v>
      </c>
      <c r="UGS25" s="1506" t="s">
        <v>2157</v>
      </c>
      <c r="UGT25" s="1506" t="s">
        <v>1497</v>
      </c>
      <c r="UGU25" s="1509">
        <v>41901</v>
      </c>
      <c r="UGV25" s="1507">
        <v>15000</v>
      </c>
      <c r="UGW25"/>
      <c r="UGX25" s="1506" t="s">
        <v>2158</v>
      </c>
      <c r="UGY25" s="1506" t="s">
        <v>2159</v>
      </c>
      <c r="UGZ25" s="1506" t="s">
        <v>2160</v>
      </c>
      <c r="UHA25" s="1506" t="s">
        <v>2157</v>
      </c>
      <c r="UHB25" s="1506" t="s">
        <v>1497</v>
      </c>
      <c r="UHC25" s="1509">
        <v>41901</v>
      </c>
      <c r="UHD25" s="1507">
        <v>15000</v>
      </c>
      <c r="UHE25"/>
      <c r="UHF25" s="1506" t="s">
        <v>2158</v>
      </c>
      <c r="UHG25" s="1506" t="s">
        <v>2159</v>
      </c>
      <c r="UHH25" s="1506" t="s">
        <v>2160</v>
      </c>
      <c r="UHI25" s="1506" t="s">
        <v>2157</v>
      </c>
      <c r="UHJ25" s="1506" t="s">
        <v>1497</v>
      </c>
      <c r="UHK25" s="1509">
        <v>41901</v>
      </c>
      <c r="UHL25" s="1507">
        <v>15000</v>
      </c>
      <c r="UHM25"/>
      <c r="UHN25" s="1506" t="s">
        <v>2158</v>
      </c>
      <c r="UHO25" s="1506" t="s">
        <v>2159</v>
      </c>
      <c r="UHP25" s="1506" t="s">
        <v>2160</v>
      </c>
      <c r="UHQ25" s="1506" t="s">
        <v>2157</v>
      </c>
      <c r="UHR25" s="1506" t="s">
        <v>1497</v>
      </c>
      <c r="UHS25" s="1509">
        <v>41901</v>
      </c>
      <c r="UHT25" s="1507">
        <v>15000</v>
      </c>
      <c r="UHU25"/>
      <c r="UHV25" s="1506" t="s">
        <v>2158</v>
      </c>
      <c r="UHW25" s="1506" t="s">
        <v>2159</v>
      </c>
      <c r="UHX25" s="1506" t="s">
        <v>2160</v>
      </c>
      <c r="UHY25" s="1506" t="s">
        <v>2157</v>
      </c>
      <c r="UHZ25" s="1506" t="s">
        <v>1497</v>
      </c>
      <c r="UIA25" s="1509">
        <v>41901</v>
      </c>
      <c r="UIB25" s="1507">
        <v>15000</v>
      </c>
      <c r="UIC25"/>
      <c r="UID25" s="1506" t="s">
        <v>2158</v>
      </c>
      <c r="UIE25" s="1506" t="s">
        <v>2159</v>
      </c>
      <c r="UIF25" s="1506" t="s">
        <v>2160</v>
      </c>
      <c r="UIG25" s="1506" t="s">
        <v>2157</v>
      </c>
      <c r="UIH25" s="1506" t="s">
        <v>1497</v>
      </c>
      <c r="UII25" s="1509">
        <v>41901</v>
      </c>
      <c r="UIJ25" s="1507">
        <v>15000</v>
      </c>
      <c r="UIK25"/>
      <c r="UIL25" s="1506" t="s">
        <v>2158</v>
      </c>
      <c r="UIM25" s="1506" t="s">
        <v>2159</v>
      </c>
      <c r="UIN25" s="1506" t="s">
        <v>2160</v>
      </c>
      <c r="UIO25" s="1506" t="s">
        <v>2157</v>
      </c>
      <c r="UIP25" s="1506" t="s">
        <v>1497</v>
      </c>
      <c r="UIQ25" s="1509">
        <v>41901</v>
      </c>
      <c r="UIR25" s="1507">
        <v>15000</v>
      </c>
      <c r="UIS25"/>
      <c r="UIT25" s="1506" t="s">
        <v>2158</v>
      </c>
      <c r="UIU25" s="1506" t="s">
        <v>2159</v>
      </c>
      <c r="UIV25" s="1506" t="s">
        <v>2160</v>
      </c>
      <c r="UIW25" s="1506" t="s">
        <v>2157</v>
      </c>
      <c r="UIX25" s="1506" t="s">
        <v>1497</v>
      </c>
      <c r="UIY25" s="1509">
        <v>41901</v>
      </c>
      <c r="UIZ25" s="1507">
        <v>15000</v>
      </c>
      <c r="UJA25"/>
      <c r="UJB25" s="1506" t="s">
        <v>2158</v>
      </c>
      <c r="UJC25" s="1506" t="s">
        <v>2159</v>
      </c>
      <c r="UJD25" s="1506" t="s">
        <v>2160</v>
      </c>
      <c r="UJE25" s="1506" t="s">
        <v>2157</v>
      </c>
      <c r="UJF25" s="1506" t="s">
        <v>1497</v>
      </c>
      <c r="UJG25" s="1509">
        <v>41901</v>
      </c>
      <c r="UJH25" s="1507">
        <v>15000</v>
      </c>
      <c r="UJI25"/>
      <c r="UJJ25" s="1506" t="s">
        <v>2158</v>
      </c>
      <c r="UJK25" s="1506" t="s">
        <v>2159</v>
      </c>
      <c r="UJL25" s="1506" t="s">
        <v>2160</v>
      </c>
      <c r="UJM25" s="1506" t="s">
        <v>2157</v>
      </c>
      <c r="UJN25" s="1506" t="s">
        <v>1497</v>
      </c>
      <c r="UJO25" s="1509">
        <v>41901</v>
      </c>
      <c r="UJP25" s="1507">
        <v>15000</v>
      </c>
      <c r="UJQ25"/>
      <c r="UJR25" s="1506" t="s">
        <v>2158</v>
      </c>
      <c r="UJS25" s="1506" t="s">
        <v>2159</v>
      </c>
      <c r="UJT25" s="1506" t="s">
        <v>2160</v>
      </c>
      <c r="UJU25" s="1506" t="s">
        <v>2157</v>
      </c>
      <c r="UJV25" s="1506" t="s">
        <v>1497</v>
      </c>
      <c r="UJW25" s="1509">
        <v>41901</v>
      </c>
      <c r="UJX25" s="1507">
        <v>15000</v>
      </c>
      <c r="UJY25"/>
      <c r="UJZ25" s="1506" t="s">
        <v>2158</v>
      </c>
      <c r="UKA25" s="1506" t="s">
        <v>2159</v>
      </c>
      <c r="UKB25" s="1506" t="s">
        <v>2160</v>
      </c>
      <c r="UKC25" s="1506" t="s">
        <v>2157</v>
      </c>
      <c r="UKD25" s="1506" t="s">
        <v>1497</v>
      </c>
      <c r="UKE25" s="1509">
        <v>41901</v>
      </c>
      <c r="UKF25" s="1507">
        <v>15000</v>
      </c>
      <c r="UKG25"/>
      <c r="UKH25" s="1506" t="s">
        <v>2158</v>
      </c>
      <c r="UKI25" s="1506" t="s">
        <v>2159</v>
      </c>
      <c r="UKJ25" s="1506" t="s">
        <v>2160</v>
      </c>
      <c r="UKK25" s="1506" t="s">
        <v>2157</v>
      </c>
      <c r="UKL25" s="1506" t="s">
        <v>1497</v>
      </c>
      <c r="UKM25" s="1509">
        <v>41901</v>
      </c>
      <c r="UKN25" s="1507">
        <v>15000</v>
      </c>
      <c r="UKO25"/>
      <c r="UKP25" s="1506" t="s">
        <v>2158</v>
      </c>
      <c r="UKQ25" s="1506" t="s">
        <v>2159</v>
      </c>
      <c r="UKR25" s="1506" t="s">
        <v>2160</v>
      </c>
      <c r="UKS25" s="1506" t="s">
        <v>2157</v>
      </c>
      <c r="UKT25" s="1506" t="s">
        <v>1497</v>
      </c>
      <c r="UKU25" s="1509">
        <v>41901</v>
      </c>
      <c r="UKV25" s="1507">
        <v>15000</v>
      </c>
      <c r="UKW25"/>
      <c r="UKX25" s="1506" t="s">
        <v>2158</v>
      </c>
      <c r="UKY25" s="1506" t="s">
        <v>2159</v>
      </c>
      <c r="UKZ25" s="1506" t="s">
        <v>2160</v>
      </c>
      <c r="ULA25" s="1506" t="s">
        <v>2157</v>
      </c>
      <c r="ULB25" s="1506" t="s">
        <v>1497</v>
      </c>
      <c r="ULC25" s="1509">
        <v>41901</v>
      </c>
      <c r="ULD25" s="1507">
        <v>15000</v>
      </c>
      <c r="ULE25"/>
      <c r="ULF25" s="1506" t="s">
        <v>2158</v>
      </c>
      <c r="ULG25" s="1506" t="s">
        <v>2159</v>
      </c>
      <c r="ULH25" s="1506" t="s">
        <v>2160</v>
      </c>
      <c r="ULI25" s="1506" t="s">
        <v>2157</v>
      </c>
      <c r="ULJ25" s="1506" t="s">
        <v>1497</v>
      </c>
      <c r="ULK25" s="1509">
        <v>41901</v>
      </c>
      <c r="ULL25" s="1507">
        <v>15000</v>
      </c>
      <c r="ULM25"/>
      <c r="ULN25" s="1506" t="s">
        <v>2158</v>
      </c>
      <c r="ULO25" s="1506" t="s">
        <v>2159</v>
      </c>
      <c r="ULP25" s="1506" t="s">
        <v>2160</v>
      </c>
      <c r="ULQ25" s="1506" t="s">
        <v>2157</v>
      </c>
      <c r="ULR25" s="1506" t="s">
        <v>1497</v>
      </c>
      <c r="ULS25" s="1509">
        <v>41901</v>
      </c>
      <c r="ULT25" s="1507">
        <v>15000</v>
      </c>
      <c r="ULU25"/>
      <c r="ULV25" s="1506" t="s">
        <v>2158</v>
      </c>
      <c r="ULW25" s="1506" t="s">
        <v>2159</v>
      </c>
      <c r="ULX25" s="1506" t="s">
        <v>2160</v>
      </c>
      <c r="ULY25" s="1506" t="s">
        <v>2157</v>
      </c>
      <c r="ULZ25" s="1506" t="s">
        <v>1497</v>
      </c>
      <c r="UMA25" s="1509">
        <v>41901</v>
      </c>
      <c r="UMB25" s="1507">
        <v>15000</v>
      </c>
      <c r="UMC25"/>
      <c r="UMD25" s="1506" t="s">
        <v>2158</v>
      </c>
      <c r="UME25" s="1506" t="s">
        <v>2159</v>
      </c>
      <c r="UMF25" s="1506" t="s">
        <v>2160</v>
      </c>
      <c r="UMG25" s="1506" t="s">
        <v>2157</v>
      </c>
      <c r="UMH25" s="1506" t="s">
        <v>1497</v>
      </c>
      <c r="UMI25" s="1509">
        <v>41901</v>
      </c>
      <c r="UMJ25" s="1507">
        <v>15000</v>
      </c>
      <c r="UMK25"/>
      <c r="UML25" s="1506" t="s">
        <v>2158</v>
      </c>
      <c r="UMM25" s="1506" t="s">
        <v>2159</v>
      </c>
      <c r="UMN25" s="1506" t="s">
        <v>2160</v>
      </c>
      <c r="UMO25" s="1506" t="s">
        <v>2157</v>
      </c>
      <c r="UMP25" s="1506" t="s">
        <v>1497</v>
      </c>
      <c r="UMQ25" s="1509">
        <v>41901</v>
      </c>
      <c r="UMR25" s="1507">
        <v>15000</v>
      </c>
      <c r="UMS25"/>
      <c r="UMT25" s="1506" t="s">
        <v>2158</v>
      </c>
      <c r="UMU25" s="1506" t="s">
        <v>2159</v>
      </c>
      <c r="UMV25" s="1506" t="s">
        <v>2160</v>
      </c>
      <c r="UMW25" s="1506" t="s">
        <v>2157</v>
      </c>
      <c r="UMX25" s="1506" t="s">
        <v>1497</v>
      </c>
      <c r="UMY25" s="1509">
        <v>41901</v>
      </c>
      <c r="UMZ25" s="1507">
        <v>15000</v>
      </c>
      <c r="UNA25"/>
      <c r="UNB25" s="1506" t="s">
        <v>2158</v>
      </c>
      <c r="UNC25" s="1506" t="s">
        <v>2159</v>
      </c>
      <c r="UND25" s="1506" t="s">
        <v>2160</v>
      </c>
      <c r="UNE25" s="1506" t="s">
        <v>2157</v>
      </c>
      <c r="UNF25" s="1506" t="s">
        <v>1497</v>
      </c>
      <c r="UNG25" s="1509">
        <v>41901</v>
      </c>
      <c r="UNH25" s="1507">
        <v>15000</v>
      </c>
      <c r="UNI25"/>
      <c r="UNJ25" s="1506" t="s">
        <v>2158</v>
      </c>
      <c r="UNK25" s="1506" t="s">
        <v>2159</v>
      </c>
      <c r="UNL25" s="1506" t="s">
        <v>2160</v>
      </c>
      <c r="UNM25" s="1506" t="s">
        <v>2157</v>
      </c>
      <c r="UNN25" s="1506" t="s">
        <v>1497</v>
      </c>
      <c r="UNO25" s="1509">
        <v>41901</v>
      </c>
      <c r="UNP25" s="1507">
        <v>15000</v>
      </c>
      <c r="UNQ25"/>
      <c r="UNR25" s="1506" t="s">
        <v>2158</v>
      </c>
      <c r="UNS25" s="1506" t="s">
        <v>2159</v>
      </c>
      <c r="UNT25" s="1506" t="s">
        <v>2160</v>
      </c>
      <c r="UNU25" s="1506" t="s">
        <v>2157</v>
      </c>
      <c r="UNV25" s="1506" t="s">
        <v>1497</v>
      </c>
      <c r="UNW25" s="1509">
        <v>41901</v>
      </c>
      <c r="UNX25" s="1507">
        <v>15000</v>
      </c>
      <c r="UNY25"/>
      <c r="UNZ25" s="1506" t="s">
        <v>2158</v>
      </c>
      <c r="UOA25" s="1506" t="s">
        <v>2159</v>
      </c>
      <c r="UOB25" s="1506" t="s">
        <v>2160</v>
      </c>
      <c r="UOC25" s="1506" t="s">
        <v>2157</v>
      </c>
      <c r="UOD25" s="1506" t="s">
        <v>1497</v>
      </c>
      <c r="UOE25" s="1509">
        <v>41901</v>
      </c>
      <c r="UOF25" s="1507">
        <v>15000</v>
      </c>
      <c r="UOG25"/>
      <c r="UOH25" s="1506" t="s">
        <v>2158</v>
      </c>
      <c r="UOI25" s="1506" t="s">
        <v>2159</v>
      </c>
      <c r="UOJ25" s="1506" t="s">
        <v>2160</v>
      </c>
      <c r="UOK25" s="1506" t="s">
        <v>2157</v>
      </c>
      <c r="UOL25" s="1506" t="s">
        <v>1497</v>
      </c>
      <c r="UOM25" s="1509">
        <v>41901</v>
      </c>
      <c r="UON25" s="1507">
        <v>15000</v>
      </c>
      <c r="UOO25"/>
      <c r="UOP25" s="1506" t="s">
        <v>2158</v>
      </c>
      <c r="UOQ25" s="1506" t="s">
        <v>2159</v>
      </c>
      <c r="UOR25" s="1506" t="s">
        <v>2160</v>
      </c>
      <c r="UOS25" s="1506" t="s">
        <v>2157</v>
      </c>
      <c r="UOT25" s="1506" t="s">
        <v>1497</v>
      </c>
      <c r="UOU25" s="1509">
        <v>41901</v>
      </c>
      <c r="UOV25" s="1507">
        <v>15000</v>
      </c>
      <c r="UOW25"/>
      <c r="UOX25" s="1506" t="s">
        <v>2158</v>
      </c>
      <c r="UOY25" s="1506" t="s">
        <v>2159</v>
      </c>
      <c r="UOZ25" s="1506" t="s">
        <v>2160</v>
      </c>
      <c r="UPA25" s="1506" t="s">
        <v>2157</v>
      </c>
      <c r="UPB25" s="1506" t="s">
        <v>1497</v>
      </c>
      <c r="UPC25" s="1509">
        <v>41901</v>
      </c>
      <c r="UPD25" s="1507">
        <v>15000</v>
      </c>
      <c r="UPE25"/>
      <c r="UPF25" s="1506" t="s">
        <v>2158</v>
      </c>
      <c r="UPG25" s="1506" t="s">
        <v>2159</v>
      </c>
      <c r="UPH25" s="1506" t="s">
        <v>2160</v>
      </c>
      <c r="UPI25" s="1506" t="s">
        <v>2157</v>
      </c>
      <c r="UPJ25" s="1506" t="s">
        <v>1497</v>
      </c>
      <c r="UPK25" s="1509">
        <v>41901</v>
      </c>
      <c r="UPL25" s="1507">
        <v>15000</v>
      </c>
      <c r="UPM25"/>
      <c r="UPN25" s="1506" t="s">
        <v>2158</v>
      </c>
      <c r="UPO25" s="1506" t="s">
        <v>2159</v>
      </c>
      <c r="UPP25" s="1506" t="s">
        <v>2160</v>
      </c>
      <c r="UPQ25" s="1506" t="s">
        <v>2157</v>
      </c>
      <c r="UPR25" s="1506" t="s">
        <v>1497</v>
      </c>
      <c r="UPS25" s="1509">
        <v>41901</v>
      </c>
      <c r="UPT25" s="1507">
        <v>15000</v>
      </c>
      <c r="UPU25"/>
      <c r="UPV25" s="1506" t="s">
        <v>2158</v>
      </c>
      <c r="UPW25" s="1506" t="s">
        <v>2159</v>
      </c>
      <c r="UPX25" s="1506" t="s">
        <v>2160</v>
      </c>
      <c r="UPY25" s="1506" t="s">
        <v>2157</v>
      </c>
      <c r="UPZ25" s="1506" t="s">
        <v>1497</v>
      </c>
      <c r="UQA25" s="1509">
        <v>41901</v>
      </c>
      <c r="UQB25" s="1507">
        <v>15000</v>
      </c>
      <c r="UQC25"/>
      <c r="UQD25" s="1506" t="s">
        <v>2158</v>
      </c>
      <c r="UQE25" s="1506" t="s">
        <v>2159</v>
      </c>
      <c r="UQF25" s="1506" t="s">
        <v>2160</v>
      </c>
      <c r="UQG25" s="1506" t="s">
        <v>2157</v>
      </c>
      <c r="UQH25" s="1506" t="s">
        <v>1497</v>
      </c>
      <c r="UQI25" s="1509">
        <v>41901</v>
      </c>
      <c r="UQJ25" s="1507">
        <v>15000</v>
      </c>
      <c r="UQK25"/>
      <c r="UQL25" s="1506" t="s">
        <v>2158</v>
      </c>
      <c r="UQM25" s="1506" t="s">
        <v>2159</v>
      </c>
      <c r="UQN25" s="1506" t="s">
        <v>2160</v>
      </c>
      <c r="UQO25" s="1506" t="s">
        <v>2157</v>
      </c>
      <c r="UQP25" s="1506" t="s">
        <v>1497</v>
      </c>
      <c r="UQQ25" s="1509">
        <v>41901</v>
      </c>
      <c r="UQR25" s="1507">
        <v>15000</v>
      </c>
      <c r="UQS25"/>
      <c r="UQT25" s="1506" t="s">
        <v>2158</v>
      </c>
      <c r="UQU25" s="1506" t="s">
        <v>2159</v>
      </c>
      <c r="UQV25" s="1506" t="s">
        <v>2160</v>
      </c>
      <c r="UQW25" s="1506" t="s">
        <v>2157</v>
      </c>
      <c r="UQX25" s="1506" t="s">
        <v>1497</v>
      </c>
      <c r="UQY25" s="1509">
        <v>41901</v>
      </c>
      <c r="UQZ25" s="1507">
        <v>15000</v>
      </c>
      <c r="URA25"/>
      <c r="URB25" s="1506" t="s">
        <v>2158</v>
      </c>
      <c r="URC25" s="1506" t="s">
        <v>2159</v>
      </c>
      <c r="URD25" s="1506" t="s">
        <v>2160</v>
      </c>
      <c r="URE25" s="1506" t="s">
        <v>2157</v>
      </c>
      <c r="URF25" s="1506" t="s">
        <v>1497</v>
      </c>
      <c r="URG25" s="1509">
        <v>41901</v>
      </c>
      <c r="URH25" s="1507">
        <v>15000</v>
      </c>
      <c r="URI25"/>
      <c r="URJ25" s="1506" t="s">
        <v>2158</v>
      </c>
      <c r="URK25" s="1506" t="s">
        <v>2159</v>
      </c>
      <c r="URL25" s="1506" t="s">
        <v>2160</v>
      </c>
      <c r="URM25" s="1506" t="s">
        <v>2157</v>
      </c>
      <c r="URN25" s="1506" t="s">
        <v>1497</v>
      </c>
      <c r="URO25" s="1509">
        <v>41901</v>
      </c>
      <c r="URP25" s="1507">
        <v>15000</v>
      </c>
      <c r="URQ25"/>
      <c r="URR25" s="1506" t="s">
        <v>2158</v>
      </c>
      <c r="URS25" s="1506" t="s">
        <v>2159</v>
      </c>
      <c r="URT25" s="1506" t="s">
        <v>2160</v>
      </c>
      <c r="URU25" s="1506" t="s">
        <v>2157</v>
      </c>
      <c r="URV25" s="1506" t="s">
        <v>1497</v>
      </c>
      <c r="URW25" s="1509">
        <v>41901</v>
      </c>
      <c r="URX25" s="1507">
        <v>15000</v>
      </c>
      <c r="URY25"/>
      <c r="URZ25" s="1506" t="s">
        <v>2158</v>
      </c>
      <c r="USA25" s="1506" t="s">
        <v>2159</v>
      </c>
      <c r="USB25" s="1506" t="s">
        <v>2160</v>
      </c>
      <c r="USC25" s="1506" t="s">
        <v>2157</v>
      </c>
      <c r="USD25" s="1506" t="s">
        <v>1497</v>
      </c>
      <c r="USE25" s="1509">
        <v>41901</v>
      </c>
      <c r="USF25" s="1507">
        <v>15000</v>
      </c>
      <c r="USG25"/>
      <c r="USH25" s="1506" t="s">
        <v>2158</v>
      </c>
      <c r="USI25" s="1506" t="s">
        <v>2159</v>
      </c>
      <c r="USJ25" s="1506" t="s">
        <v>2160</v>
      </c>
      <c r="USK25" s="1506" t="s">
        <v>2157</v>
      </c>
      <c r="USL25" s="1506" t="s">
        <v>1497</v>
      </c>
      <c r="USM25" s="1509">
        <v>41901</v>
      </c>
      <c r="USN25" s="1507">
        <v>15000</v>
      </c>
      <c r="USO25"/>
      <c r="USP25" s="1506" t="s">
        <v>2158</v>
      </c>
      <c r="USQ25" s="1506" t="s">
        <v>2159</v>
      </c>
      <c r="USR25" s="1506" t="s">
        <v>2160</v>
      </c>
      <c r="USS25" s="1506" t="s">
        <v>2157</v>
      </c>
      <c r="UST25" s="1506" t="s">
        <v>1497</v>
      </c>
      <c r="USU25" s="1509">
        <v>41901</v>
      </c>
      <c r="USV25" s="1507">
        <v>15000</v>
      </c>
      <c r="USW25"/>
      <c r="USX25" s="1506" t="s">
        <v>2158</v>
      </c>
      <c r="USY25" s="1506" t="s">
        <v>2159</v>
      </c>
      <c r="USZ25" s="1506" t="s">
        <v>2160</v>
      </c>
      <c r="UTA25" s="1506" t="s">
        <v>2157</v>
      </c>
      <c r="UTB25" s="1506" t="s">
        <v>1497</v>
      </c>
      <c r="UTC25" s="1509">
        <v>41901</v>
      </c>
      <c r="UTD25" s="1507">
        <v>15000</v>
      </c>
      <c r="UTE25"/>
      <c r="UTF25" s="1506" t="s">
        <v>2158</v>
      </c>
      <c r="UTG25" s="1506" t="s">
        <v>2159</v>
      </c>
      <c r="UTH25" s="1506" t="s">
        <v>2160</v>
      </c>
      <c r="UTI25" s="1506" t="s">
        <v>2157</v>
      </c>
      <c r="UTJ25" s="1506" t="s">
        <v>1497</v>
      </c>
      <c r="UTK25" s="1509">
        <v>41901</v>
      </c>
      <c r="UTL25" s="1507">
        <v>15000</v>
      </c>
      <c r="UTM25"/>
      <c r="UTN25" s="1506" t="s">
        <v>2158</v>
      </c>
      <c r="UTO25" s="1506" t="s">
        <v>2159</v>
      </c>
      <c r="UTP25" s="1506" t="s">
        <v>2160</v>
      </c>
      <c r="UTQ25" s="1506" t="s">
        <v>2157</v>
      </c>
      <c r="UTR25" s="1506" t="s">
        <v>1497</v>
      </c>
      <c r="UTS25" s="1509">
        <v>41901</v>
      </c>
      <c r="UTT25" s="1507">
        <v>15000</v>
      </c>
      <c r="UTU25"/>
      <c r="UTV25" s="1506" t="s">
        <v>2158</v>
      </c>
      <c r="UTW25" s="1506" t="s">
        <v>2159</v>
      </c>
      <c r="UTX25" s="1506" t="s">
        <v>2160</v>
      </c>
      <c r="UTY25" s="1506" t="s">
        <v>2157</v>
      </c>
      <c r="UTZ25" s="1506" t="s">
        <v>1497</v>
      </c>
      <c r="UUA25" s="1509">
        <v>41901</v>
      </c>
      <c r="UUB25" s="1507">
        <v>15000</v>
      </c>
      <c r="UUC25"/>
      <c r="UUD25" s="1506" t="s">
        <v>2158</v>
      </c>
      <c r="UUE25" s="1506" t="s">
        <v>2159</v>
      </c>
      <c r="UUF25" s="1506" t="s">
        <v>2160</v>
      </c>
      <c r="UUG25" s="1506" t="s">
        <v>2157</v>
      </c>
      <c r="UUH25" s="1506" t="s">
        <v>1497</v>
      </c>
      <c r="UUI25" s="1509">
        <v>41901</v>
      </c>
      <c r="UUJ25" s="1507">
        <v>15000</v>
      </c>
      <c r="UUK25"/>
      <c r="UUL25" s="1506" t="s">
        <v>2158</v>
      </c>
      <c r="UUM25" s="1506" t="s">
        <v>2159</v>
      </c>
      <c r="UUN25" s="1506" t="s">
        <v>2160</v>
      </c>
      <c r="UUO25" s="1506" t="s">
        <v>2157</v>
      </c>
      <c r="UUP25" s="1506" t="s">
        <v>1497</v>
      </c>
      <c r="UUQ25" s="1509">
        <v>41901</v>
      </c>
      <c r="UUR25" s="1507">
        <v>15000</v>
      </c>
      <c r="UUS25"/>
      <c r="UUT25" s="1506" t="s">
        <v>2158</v>
      </c>
      <c r="UUU25" s="1506" t="s">
        <v>2159</v>
      </c>
      <c r="UUV25" s="1506" t="s">
        <v>2160</v>
      </c>
      <c r="UUW25" s="1506" t="s">
        <v>2157</v>
      </c>
      <c r="UUX25" s="1506" t="s">
        <v>1497</v>
      </c>
      <c r="UUY25" s="1509">
        <v>41901</v>
      </c>
      <c r="UUZ25" s="1507">
        <v>15000</v>
      </c>
      <c r="UVA25"/>
      <c r="UVB25" s="1506" t="s">
        <v>2158</v>
      </c>
      <c r="UVC25" s="1506" t="s">
        <v>2159</v>
      </c>
      <c r="UVD25" s="1506" t="s">
        <v>2160</v>
      </c>
      <c r="UVE25" s="1506" t="s">
        <v>2157</v>
      </c>
      <c r="UVF25" s="1506" t="s">
        <v>1497</v>
      </c>
      <c r="UVG25" s="1509">
        <v>41901</v>
      </c>
      <c r="UVH25" s="1507">
        <v>15000</v>
      </c>
      <c r="UVI25"/>
      <c r="UVJ25" s="1506" t="s">
        <v>2158</v>
      </c>
      <c r="UVK25" s="1506" t="s">
        <v>2159</v>
      </c>
      <c r="UVL25" s="1506" t="s">
        <v>2160</v>
      </c>
      <c r="UVM25" s="1506" t="s">
        <v>2157</v>
      </c>
      <c r="UVN25" s="1506" t="s">
        <v>1497</v>
      </c>
      <c r="UVO25" s="1509">
        <v>41901</v>
      </c>
      <c r="UVP25" s="1507">
        <v>15000</v>
      </c>
      <c r="UVQ25"/>
      <c r="UVR25" s="1506" t="s">
        <v>2158</v>
      </c>
      <c r="UVS25" s="1506" t="s">
        <v>2159</v>
      </c>
      <c r="UVT25" s="1506" t="s">
        <v>2160</v>
      </c>
      <c r="UVU25" s="1506" t="s">
        <v>2157</v>
      </c>
      <c r="UVV25" s="1506" t="s">
        <v>1497</v>
      </c>
      <c r="UVW25" s="1509">
        <v>41901</v>
      </c>
      <c r="UVX25" s="1507">
        <v>15000</v>
      </c>
      <c r="UVY25"/>
      <c r="UVZ25" s="1506" t="s">
        <v>2158</v>
      </c>
      <c r="UWA25" s="1506" t="s">
        <v>2159</v>
      </c>
      <c r="UWB25" s="1506" t="s">
        <v>2160</v>
      </c>
      <c r="UWC25" s="1506" t="s">
        <v>2157</v>
      </c>
      <c r="UWD25" s="1506" t="s">
        <v>1497</v>
      </c>
      <c r="UWE25" s="1509">
        <v>41901</v>
      </c>
      <c r="UWF25" s="1507">
        <v>15000</v>
      </c>
      <c r="UWG25"/>
      <c r="UWH25" s="1506" t="s">
        <v>2158</v>
      </c>
      <c r="UWI25" s="1506" t="s">
        <v>2159</v>
      </c>
      <c r="UWJ25" s="1506" t="s">
        <v>2160</v>
      </c>
      <c r="UWK25" s="1506" t="s">
        <v>2157</v>
      </c>
      <c r="UWL25" s="1506" t="s">
        <v>1497</v>
      </c>
      <c r="UWM25" s="1509">
        <v>41901</v>
      </c>
      <c r="UWN25" s="1507">
        <v>15000</v>
      </c>
      <c r="UWO25"/>
      <c r="UWP25" s="1506" t="s">
        <v>2158</v>
      </c>
      <c r="UWQ25" s="1506" t="s">
        <v>2159</v>
      </c>
      <c r="UWR25" s="1506" t="s">
        <v>2160</v>
      </c>
      <c r="UWS25" s="1506" t="s">
        <v>2157</v>
      </c>
      <c r="UWT25" s="1506" t="s">
        <v>1497</v>
      </c>
      <c r="UWU25" s="1509">
        <v>41901</v>
      </c>
      <c r="UWV25" s="1507">
        <v>15000</v>
      </c>
      <c r="UWW25"/>
      <c r="UWX25" s="1506" t="s">
        <v>2158</v>
      </c>
      <c r="UWY25" s="1506" t="s">
        <v>2159</v>
      </c>
      <c r="UWZ25" s="1506" t="s">
        <v>2160</v>
      </c>
      <c r="UXA25" s="1506" t="s">
        <v>2157</v>
      </c>
      <c r="UXB25" s="1506" t="s">
        <v>1497</v>
      </c>
      <c r="UXC25" s="1509">
        <v>41901</v>
      </c>
      <c r="UXD25" s="1507">
        <v>15000</v>
      </c>
      <c r="UXE25"/>
      <c r="UXF25" s="1506" t="s">
        <v>2158</v>
      </c>
      <c r="UXG25" s="1506" t="s">
        <v>2159</v>
      </c>
      <c r="UXH25" s="1506" t="s">
        <v>2160</v>
      </c>
      <c r="UXI25" s="1506" t="s">
        <v>2157</v>
      </c>
      <c r="UXJ25" s="1506" t="s">
        <v>1497</v>
      </c>
      <c r="UXK25" s="1509">
        <v>41901</v>
      </c>
      <c r="UXL25" s="1507">
        <v>15000</v>
      </c>
      <c r="UXM25"/>
      <c r="UXN25" s="1506" t="s">
        <v>2158</v>
      </c>
      <c r="UXO25" s="1506" t="s">
        <v>2159</v>
      </c>
      <c r="UXP25" s="1506" t="s">
        <v>2160</v>
      </c>
      <c r="UXQ25" s="1506" t="s">
        <v>2157</v>
      </c>
      <c r="UXR25" s="1506" t="s">
        <v>1497</v>
      </c>
      <c r="UXS25" s="1509">
        <v>41901</v>
      </c>
      <c r="UXT25" s="1507">
        <v>15000</v>
      </c>
      <c r="UXU25"/>
      <c r="UXV25" s="1506" t="s">
        <v>2158</v>
      </c>
      <c r="UXW25" s="1506" t="s">
        <v>2159</v>
      </c>
      <c r="UXX25" s="1506" t="s">
        <v>2160</v>
      </c>
      <c r="UXY25" s="1506" t="s">
        <v>2157</v>
      </c>
      <c r="UXZ25" s="1506" t="s">
        <v>1497</v>
      </c>
      <c r="UYA25" s="1509">
        <v>41901</v>
      </c>
      <c r="UYB25" s="1507">
        <v>15000</v>
      </c>
      <c r="UYC25"/>
      <c r="UYD25" s="1506" t="s">
        <v>2158</v>
      </c>
      <c r="UYE25" s="1506" t="s">
        <v>2159</v>
      </c>
      <c r="UYF25" s="1506" t="s">
        <v>2160</v>
      </c>
      <c r="UYG25" s="1506" t="s">
        <v>2157</v>
      </c>
      <c r="UYH25" s="1506" t="s">
        <v>1497</v>
      </c>
      <c r="UYI25" s="1509">
        <v>41901</v>
      </c>
      <c r="UYJ25" s="1507">
        <v>15000</v>
      </c>
      <c r="UYK25"/>
      <c r="UYL25" s="1506" t="s">
        <v>2158</v>
      </c>
      <c r="UYM25" s="1506" t="s">
        <v>2159</v>
      </c>
      <c r="UYN25" s="1506" t="s">
        <v>2160</v>
      </c>
      <c r="UYO25" s="1506" t="s">
        <v>2157</v>
      </c>
      <c r="UYP25" s="1506" t="s">
        <v>1497</v>
      </c>
      <c r="UYQ25" s="1509">
        <v>41901</v>
      </c>
      <c r="UYR25" s="1507">
        <v>15000</v>
      </c>
      <c r="UYS25"/>
      <c r="UYT25" s="1506" t="s">
        <v>2158</v>
      </c>
      <c r="UYU25" s="1506" t="s">
        <v>2159</v>
      </c>
      <c r="UYV25" s="1506" t="s">
        <v>2160</v>
      </c>
      <c r="UYW25" s="1506" t="s">
        <v>2157</v>
      </c>
      <c r="UYX25" s="1506" t="s">
        <v>1497</v>
      </c>
      <c r="UYY25" s="1509">
        <v>41901</v>
      </c>
      <c r="UYZ25" s="1507">
        <v>15000</v>
      </c>
      <c r="UZA25"/>
      <c r="UZB25" s="1506" t="s">
        <v>2158</v>
      </c>
      <c r="UZC25" s="1506" t="s">
        <v>2159</v>
      </c>
      <c r="UZD25" s="1506" t="s">
        <v>2160</v>
      </c>
      <c r="UZE25" s="1506" t="s">
        <v>2157</v>
      </c>
      <c r="UZF25" s="1506" t="s">
        <v>1497</v>
      </c>
      <c r="UZG25" s="1509">
        <v>41901</v>
      </c>
      <c r="UZH25" s="1507">
        <v>15000</v>
      </c>
      <c r="UZI25"/>
      <c r="UZJ25" s="1506" t="s">
        <v>2158</v>
      </c>
      <c r="UZK25" s="1506" t="s">
        <v>2159</v>
      </c>
      <c r="UZL25" s="1506" t="s">
        <v>2160</v>
      </c>
      <c r="UZM25" s="1506" t="s">
        <v>2157</v>
      </c>
      <c r="UZN25" s="1506" t="s">
        <v>1497</v>
      </c>
      <c r="UZO25" s="1509">
        <v>41901</v>
      </c>
      <c r="UZP25" s="1507">
        <v>15000</v>
      </c>
      <c r="UZQ25"/>
      <c r="UZR25" s="1506" t="s">
        <v>2158</v>
      </c>
      <c r="UZS25" s="1506" t="s">
        <v>2159</v>
      </c>
      <c r="UZT25" s="1506" t="s">
        <v>2160</v>
      </c>
      <c r="UZU25" s="1506" t="s">
        <v>2157</v>
      </c>
      <c r="UZV25" s="1506" t="s">
        <v>1497</v>
      </c>
      <c r="UZW25" s="1509">
        <v>41901</v>
      </c>
      <c r="UZX25" s="1507">
        <v>15000</v>
      </c>
      <c r="UZY25"/>
      <c r="UZZ25" s="1506" t="s">
        <v>2158</v>
      </c>
      <c r="VAA25" s="1506" t="s">
        <v>2159</v>
      </c>
      <c r="VAB25" s="1506" t="s">
        <v>2160</v>
      </c>
      <c r="VAC25" s="1506" t="s">
        <v>2157</v>
      </c>
      <c r="VAD25" s="1506" t="s">
        <v>1497</v>
      </c>
      <c r="VAE25" s="1509">
        <v>41901</v>
      </c>
      <c r="VAF25" s="1507">
        <v>15000</v>
      </c>
      <c r="VAG25"/>
      <c r="VAH25" s="1506" t="s">
        <v>2158</v>
      </c>
      <c r="VAI25" s="1506" t="s">
        <v>2159</v>
      </c>
      <c r="VAJ25" s="1506" t="s">
        <v>2160</v>
      </c>
      <c r="VAK25" s="1506" t="s">
        <v>2157</v>
      </c>
      <c r="VAL25" s="1506" t="s">
        <v>1497</v>
      </c>
      <c r="VAM25" s="1509">
        <v>41901</v>
      </c>
      <c r="VAN25" s="1507">
        <v>15000</v>
      </c>
      <c r="VAO25"/>
      <c r="VAP25" s="1506" t="s">
        <v>2158</v>
      </c>
      <c r="VAQ25" s="1506" t="s">
        <v>2159</v>
      </c>
      <c r="VAR25" s="1506" t="s">
        <v>2160</v>
      </c>
      <c r="VAS25" s="1506" t="s">
        <v>2157</v>
      </c>
      <c r="VAT25" s="1506" t="s">
        <v>1497</v>
      </c>
      <c r="VAU25" s="1509">
        <v>41901</v>
      </c>
      <c r="VAV25" s="1507">
        <v>15000</v>
      </c>
      <c r="VAW25"/>
      <c r="VAX25" s="1506" t="s">
        <v>2158</v>
      </c>
      <c r="VAY25" s="1506" t="s">
        <v>2159</v>
      </c>
      <c r="VAZ25" s="1506" t="s">
        <v>2160</v>
      </c>
      <c r="VBA25" s="1506" t="s">
        <v>2157</v>
      </c>
      <c r="VBB25" s="1506" t="s">
        <v>1497</v>
      </c>
      <c r="VBC25" s="1509">
        <v>41901</v>
      </c>
      <c r="VBD25" s="1507">
        <v>15000</v>
      </c>
      <c r="VBE25"/>
      <c r="VBF25" s="1506" t="s">
        <v>2158</v>
      </c>
      <c r="VBG25" s="1506" t="s">
        <v>2159</v>
      </c>
      <c r="VBH25" s="1506" t="s">
        <v>2160</v>
      </c>
      <c r="VBI25" s="1506" t="s">
        <v>2157</v>
      </c>
      <c r="VBJ25" s="1506" t="s">
        <v>1497</v>
      </c>
      <c r="VBK25" s="1509">
        <v>41901</v>
      </c>
      <c r="VBL25" s="1507">
        <v>15000</v>
      </c>
      <c r="VBM25"/>
      <c r="VBN25" s="1506" t="s">
        <v>2158</v>
      </c>
      <c r="VBO25" s="1506" t="s">
        <v>2159</v>
      </c>
      <c r="VBP25" s="1506" t="s">
        <v>2160</v>
      </c>
      <c r="VBQ25" s="1506" t="s">
        <v>2157</v>
      </c>
      <c r="VBR25" s="1506" t="s">
        <v>1497</v>
      </c>
      <c r="VBS25" s="1509">
        <v>41901</v>
      </c>
      <c r="VBT25" s="1507">
        <v>15000</v>
      </c>
      <c r="VBU25"/>
      <c r="VBV25" s="1506" t="s">
        <v>2158</v>
      </c>
      <c r="VBW25" s="1506" t="s">
        <v>2159</v>
      </c>
      <c r="VBX25" s="1506" t="s">
        <v>2160</v>
      </c>
      <c r="VBY25" s="1506" t="s">
        <v>2157</v>
      </c>
      <c r="VBZ25" s="1506" t="s">
        <v>1497</v>
      </c>
      <c r="VCA25" s="1509">
        <v>41901</v>
      </c>
      <c r="VCB25" s="1507">
        <v>15000</v>
      </c>
      <c r="VCC25"/>
      <c r="VCD25" s="1506" t="s">
        <v>2158</v>
      </c>
      <c r="VCE25" s="1506" t="s">
        <v>2159</v>
      </c>
      <c r="VCF25" s="1506" t="s">
        <v>2160</v>
      </c>
      <c r="VCG25" s="1506" t="s">
        <v>2157</v>
      </c>
      <c r="VCH25" s="1506" t="s">
        <v>1497</v>
      </c>
      <c r="VCI25" s="1509">
        <v>41901</v>
      </c>
      <c r="VCJ25" s="1507">
        <v>15000</v>
      </c>
      <c r="VCK25"/>
      <c r="VCL25" s="1506" t="s">
        <v>2158</v>
      </c>
      <c r="VCM25" s="1506" t="s">
        <v>2159</v>
      </c>
      <c r="VCN25" s="1506" t="s">
        <v>2160</v>
      </c>
      <c r="VCO25" s="1506" t="s">
        <v>2157</v>
      </c>
      <c r="VCP25" s="1506" t="s">
        <v>1497</v>
      </c>
      <c r="VCQ25" s="1509">
        <v>41901</v>
      </c>
      <c r="VCR25" s="1507">
        <v>15000</v>
      </c>
      <c r="VCS25"/>
      <c r="VCT25" s="1506" t="s">
        <v>2158</v>
      </c>
      <c r="VCU25" s="1506" t="s">
        <v>2159</v>
      </c>
      <c r="VCV25" s="1506" t="s">
        <v>2160</v>
      </c>
      <c r="VCW25" s="1506" t="s">
        <v>2157</v>
      </c>
      <c r="VCX25" s="1506" t="s">
        <v>1497</v>
      </c>
      <c r="VCY25" s="1509">
        <v>41901</v>
      </c>
      <c r="VCZ25" s="1507">
        <v>15000</v>
      </c>
      <c r="VDA25"/>
      <c r="VDB25" s="1506" t="s">
        <v>2158</v>
      </c>
      <c r="VDC25" s="1506" t="s">
        <v>2159</v>
      </c>
      <c r="VDD25" s="1506" t="s">
        <v>2160</v>
      </c>
      <c r="VDE25" s="1506" t="s">
        <v>2157</v>
      </c>
      <c r="VDF25" s="1506" t="s">
        <v>1497</v>
      </c>
      <c r="VDG25" s="1509">
        <v>41901</v>
      </c>
      <c r="VDH25" s="1507">
        <v>15000</v>
      </c>
      <c r="VDI25"/>
      <c r="VDJ25" s="1506" t="s">
        <v>2158</v>
      </c>
      <c r="VDK25" s="1506" t="s">
        <v>2159</v>
      </c>
      <c r="VDL25" s="1506" t="s">
        <v>2160</v>
      </c>
      <c r="VDM25" s="1506" t="s">
        <v>2157</v>
      </c>
      <c r="VDN25" s="1506" t="s">
        <v>1497</v>
      </c>
      <c r="VDO25" s="1509">
        <v>41901</v>
      </c>
      <c r="VDP25" s="1507">
        <v>15000</v>
      </c>
      <c r="VDQ25"/>
      <c r="VDR25" s="1506" t="s">
        <v>2158</v>
      </c>
      <c r="VDS25" s="1506" t="s">
        <v>2159</v>
      </c>
      <c r="VDT25" s="1506" t="s">
        <v>2160</v>
      </c>
      <c r="VDU25" s="1506" t="s">
        <v>2157</v>
      </c>
      <c r="VDV25" s="1506" t="s">
        <v>1497</v>
      </c>
      <c r="VDW25" s="1509">
        <v>41901</v>
      </c>
      <c r="VDX25" s="1507">
        <v>15000</v>
      </c>
      <c r="VDY25"/>
      <c r="VDZ25" s="1506" t="s">
        <v>2158</v>
      </c>
      <c r="VEA25" s="1506" t="s">
        <v>2159</v>
      </c>
      <c r="VEB25" s="1506" t="s">
        <v>2160</v>
      </c>
      <c r="VEC25" s="1506" t="s">
        <v>2157</v>
      </c>
      <c r="VED25" s="1506" t="s">
        <v>1497</v>
      </c>
      <c r="VEE25" s="1509">
        <v>41901</v>
      </c>
      <c r="VEF25" s="1507">
        <v>15000</v>
      </c>
      <c r="VEG25"/>
      <c r="VEH25" s="1506" t="s">
        <v>2158</v>
      </c>
      <c r="VEI25" s="1506" t="s">
        <v>2159</v>
      </c>
      <c r="VEJ25" s="1506" t="s">
        <v>2160</v>
      </c>
      <c r="VEK25" s="1506" t="s">
        <v>2157</v>
      </c>
      <c r="VEL25" s="1506" t="s">
        <v>1497</v>
      </c>
      <c r="VEM25" s="1509">
        <v>41901</v>
      </c>
      <c r="VEN25" s="1507">
        <v>15000</v>
      </c>
      <c r="VEO25"/>
      <c r="VEP25" s="1506" t="s">
        <v>2158</v>
      </c>
      <c r="VEQ25" s="1506" t="s">
        <v>2159</v>
      </c>
      <c r="VER25" s="1506" t="s">
        <v>2160</v>
      </c>
      <c r="VES25" s="1506" t="s">
        <v>2157</v>
      </c>
      <c r="VET25" s="1506" t="s">
        <v>1497</v>
      </c>
      <c r="VEU25" s="1509">
        <v>41901</v>
      </c>
      <c r="VEV25" s="1507">
        <v>15000</v>
      </c>
      <c r="VEW25"/>
      <c r="VEX25" s="1506" t="s">
        <v>2158</v>
      </c>
      <c r="VEY25" s="1506" t="s">
        <v>2159</v>
      </c>
      <c r="VEZ25" s="1506" t="s">
        <v>2160</v>
      </c>
      <c r="VFA25" s="1506" t="s">
        <v>2157</v>
      </c>
      <c r="VFB25" s="1506" t="s">
        <v>1497</v>
      </c>
      <c r="VFC25" s="1509">
        <v>41901</v>
      </c>
      <c r="VFD25" s="1507">
        <v>15000</v>
      </c>
      <c r="VFE25"/>
      <c r="VFF25" s="1506" t="s">
        <v>2158</v>
      </c>
      <c r="VFG25" s="1506" t="s">
        <v>2159</v>
      </c>
      <c r="VFH25" s="1506" t="s">
        <v>2160</v>
      </c>
      <c r="VFI25" s="1506" t="s">
        <v>2157</v>
      </c>
      <c r="VFJ25" s="1506" t="s">
        <v>1497</v>
      </c>
      <c r="VFK25" s="1509">
        <v>41901</v>
      </c>
      <c r="VFL25" s="1507">
        <v>15000</v>
      </c>
      <c r="VFM25"/>
      <c r="VFN25" s="1506" t="s">
        <v>2158</v>
      </c>
      <c r="VFO25" s="1506" t="s">
        <v>2159</v>
      </c>
      <c r="VFP25" s="1506" t="s">
        <v>2160</v>
      </c>
      <c r="VFQ25" s="1506" t="s">
        <v>2157</v>
      </c>
      <c r="VFR25" s="1506" t="s">
        <v>1497</v>
      </c>
      <c r="VFS25" s="1509">
        <v>41901</v>
      </c>
      <c r="VFT25" s="1507">
        <v>15000</v>
      </c>
      <c r="VFU25"/>
      <c r="VFV25" s="1506" t="s">
        <v>2158</v>
      </c>
      <c r="VFW25" s="1506" t="s">
        <v>2159</v>
      </c>
      <c r="VFX25" s="1506" t="s">
        <v>2160</v>
      </c>
      <c r="VFY25" s="1506" t="s">
        <v>2157</v>
      </c>
      <c r="VFZ25" s="1506" t="s">
        <v>1497</v>
      </c>
      <c r="VGA25" s="1509">
        <v>41901</v>
      </c>
      <c r="VGB25" s="1507">
        <v>15000</v>
      </c>
      <c r="VGC25"/>
      <c r="VGD25" s="1506" t="s">
        <v>2158</v>
      </c>
      <c r="VGE25" s="1506" t="s">
        <v>2159</v>
      </c>
      <c r="VGF25" s="1506" t="s">
        <v>2160</v>
      </c>
      <c r="VGG25" s="1506" t="s">
        <v>2157</v>
      </c>
      <c r="VGH25" s="1506" t="s">
        <v>1497</v>
      </c>
      <c r="VGI25" s="1509">
        <v>41901</v>
      </c>
      <c r="VGJ25" s="1507">
        <v>15000</v>
      </c>
      <c r="VGK25"/>
      <c r="VGL25" s="1506" t="s">
        <v>2158</v>
      </c>
      <c r="VGM25" s="1506" t="s">
        <v>2159</v>
      </c>
      <c r="VGN25" s="1506" t="s">
        <v>2160</v>
      </c>
      <c r="VGO25" s="1506" t="s">
        <v>2157</v>
      </c>
      <c r="VGP25" s="1506" t="s">
        <v>1497</v>
      </c>
      <c r="VGQ25" s="1509">
        <v>41901</v>
      </c>
      <c r="VGR25" s="1507">
        <v>15000</v>
      </c>
      <c r="VGS25"/>
      <c r="VGT25" s="1506" t="s">
        <v>2158</v>
      </c>
      <c r="VGU25" s="1506" t="s">
        <v>2159</v>
      </c>
      <c r="VGV25" s="1506" t="s">
        <v>2160</v>
      </c>
      <c r="VGW25" s="1506" t="s">
        <v>2157</v>
      </c>
      <c r="VGX25" s="1506" t="s">
        <v>1497</v>
      </c>
      <c r="VGY25" s="1509">
        <v>41901</v>
      </c>
      <c r="VGZ25" s="1507">
        <v>15000</v>
      </c>
      <c r="VHA25"/>
      <c r="VHB25" s="1506" t="s">
        <v>2158</v>
      </c>
      <c r="VHC25" s="1506" t="s">
        <v>2159</v>
      </c>
      <c r="VHD25" s="1506" t="s">
        <v>2160</v>
      </c>
      <c r="VHE25" s="1506" t="s">
        <v>2157</v>
      </c>
      <c r="VHF25" s="1506" t="s">
        <v>1497</v>
      </c>
      <c r="VHG25" s="1509">
        <v>41901</v>
      </c>
      <c r="VHH25" s="1507">
        <v>15000</v>
      </c>
      <c r="VHI25"/>
      <c r="VHJ25" s="1506" t="s">
        <v>2158</v>
      </c>
      <c r="VHK25" s="1506" t="s">
        <v>2159</v>
      </c>
      <c r="VHL25" s="1506" t="s">
        <v>2160</v>
      </c>
      <c r="VHM25" s="1506" t="s">
        <v>2157</v>
      </c>
      <c r="VHN25" s="1506" t="s">
        <v>1497</v>
      </c>
      <c r="VHO25" s="1509">
        <v>41901</v>
      </c>
      <c r="VHP25" s="1507">
        <v>15000</v>
      </c>
      <c r="VHQ25"/>
      <c r="VHR25" s="1506" t="s">
        <v>2158</v>
      </c>
      <c r="VHS25" s="1506" t="s">
        <v>2159</v>
      </c>
      <c r="VHT25" s="1506" t="s">
        <v>2160</v>
      </c>
      <c r="VHU25" s="1506" t="s">
        <v>2157</v>
      </c>
      <c r="VHV25" s="1506" t="s">
        <v>1497</v>
      </c>
      <c r="VHW25" s="1509">
        <v>41901</v>
      </c>
      <c r="VHX25" s="1507">
        <v>15000</v>
      </c>
      <c r="VHY25"/>
      <c r="VHZ25" s="1506" t="s">
        <v>2158</v>
      </c>
      <c r="VIA25" s="1506" t="s">
        <v>2159</v>
      </c>
      <c r="VIB25" s="1506" t="s">
        <v>2160</v>
      </c>
      <c r="VIC25" s="1506" t="s">
        <v>2157</v>
      </c>
      <c r="VID25" s="1506" t="s">
        <v>1497</v>
      </c>
      <c r="VIE25" s="1509">
        <v>41901</v>
      </c>
      <c r="VIF25" s="1507">
        <v>15000</v>
      </c>
      <c r="VIG25"/>
      <c r="VIH25" s="1506" t="s">
        <v>2158</v>
      </c>
      <c r="VII25" s="1506" t="s">
        <v>2159</v>
      </c>
      <c r="VIJ25" s="1506" t="s">
        <v>2160</v>
      </c>
      <c r="VIK25" s="1506" t="s">
        <v>2157</v>
      </c>
      <c r="VIL25" s="1506" t="s">
        <v>1497</v>
      </c>
      <c r="VIM25" s="1509">
        <v>41901</v>
      </c>
      <c r="VIN25" s="1507">
        <v>15000</v>
      </c>
      <c r="VIO25"/>
      <c r="VIP25" s="1506" t="s">
        <v>2158</v>
      </c>
      <c r="VIQ25" s="1506" t="s">
        <v>2159</v>
      </c>
      <c r="VIR25" s="1506" t="s">
        <v>2160</v>
      </c>
      <c r="VIS25" s="1506" t="s">
        <v>2157</v>
      </c>
      <c r="VIT25" s="1506" t="s">
        <v>1497</v>
      </c>
      <c r="VIU25" s="1509">
        <v>41901</v>
      </c>
      <c r="VIV25" s="1507">
        <v>15000</v>
      </c>
      <c r="VIW25"/>
      <c r="VIX25" s="1506" t="s">
        <v>2158</v>
      </c>
      <c r="VIY25" s="1506" t="s">
        <v>2159</v>
      </c>
      <c r="VIZ25" s="1506" t="s">
        <v>2160</v>
      </c>
      <c r="VJA25" s="1506" t="s">
        <v>2157</v>
      </c>
      <c r="VJB25" s="1506" t="s">
        <v>1497</v>
      </c>
      <c r="VJC25" s="1509">
        <v>41901</v>
      </c>
      <c r="VJD25" s="1507">
        <v>15000</v>
      </c>
      <c r="VJE25"/>
      <c r="VJF25" s="1506" t="s">
        <v>2158</v>
      </c>
      <c r="VJG25" s="1506" t="s">
        <v>2159</v>
      </c>
      <c r="VJH25" s="1506" t="s">
        <v>2160</v>
      </c>
      <c r="VJI25" s="1506" t="s">
        <v>2157</v>
      </c>
      <c r="VJJ25" s="1506" t="s">
        <v>1497</v>
      </c>
      <c r="VJK25" s="1509">
        <v>41901</v>
      </c>
      <c r="VJL25" s="1507">
        <v>15000</v>
      </c>
      <c r="VJM25"/>
      <c r="VJN25" s="1506" t="s">
        <v>2158</v>
      </c>
      <c r="VJO25" s="1506" t="s">
        <v>2159</v>
      </c>
      <c r="VJP25" s="1506" t="s">
        <v>2160</v>
      </c>
      <c r="VJQ25" s="1506" t="s">
        <v>2157</v>
      </c>
      <c r="VJR25" s="1506" t="s">
        <v>1497</v>
      </c>
      <c r="VJS25" s="1509">
        <v>41901</v>
      </c>
      <c r="VJT25" s="1507">
        <v>15000</v>
      </c>
      <c r="VJU25"/>
      <c r="VJV25" s="1506" t="s">
        <v>2158</v>
      </c>
      <c r="VJW25" s="1506" t="s">
        <v>2159</v>
      </c>
      <c r="VJX25" s="1506" t="s">
        <v>2160</v>
      </c>
      <c r="VJY25" s="1506" t="s">
        <v>2157</v>
      </c>
      <c r="VJZ25" s="1506" t="s">
        <v>1497</v>
      </c>
      <c r="VKA25" s="1509">
        <v>41901</v>
      </c>
      <c r="VKB25" s="1507">
        <v>15000</v>
      </c>
      <c r="VKC25"/>
      <c r="VKD25" s="1506" t="s">
        <v>2158</v>
      </c>
      <c r="VKE25" s="1506" t="s">
        <v>2159</v>
      </c>
      <c r="VKF25" s="1506" t="s">
        <v>2160</v>
      </c>
      <c r="VKG25" s="1506" t="s">
        <v>2157</v>
      </c>
      <c r="VKH25" s="1506" t="s">
        <v>1497</v>
      </c>
      <c r="VKI25" s="1509">
        <v>41901</v>
      </c>
      <c r="VKJ25" s="1507">
        <v>15000</v>
      </c>
      <c r="VKK25"/>
      <c r="VKL25" s="1506" t="s">
        <v>2158</v>
      </c>
      <c r="VKM25" s="1506" t="s">
        <v>2159</v>
      </c>
      <c r="VKN25" s="1506" t="s">
        <v>2160</v>
      </c>
      <c r="VKO25" s="1506" t="s">
        <v>2157</v>
      </c>
      <c r="VKP25" s="1506" t="s">
        <v>1497</v>
      </c>
      <c r="VKQ25" s="1509">
        <v>41901</v>
      </c>
      <c r="VKR25" s="1507">
        <v>15000</v>
      </c>
      <c r="VKS25"/>
      <c r="VKT25" s="1506" t="s">
        <v>2158</v>
      </c>
      <c r="VKU25" s="1506" t="s">
        <v>2159</v>
      </c>
      <c r="VKV25" s="1506" t="s">
        <v>2160</v>
      </c>
      <c r="VKW25" s="1506" t="s">
        <v>2157</v>
      </c>
      <c r="VKX25" s="1506" t="s">
        <v>1497</v>
      </c>
      <c r="VKY25" s="1509">
        <v>41901</v>
      </c>
      <c r="VKZ25" s="1507">
        <v>15000</v>
      </c>
      <c r="VLA25"/>
      <c r="VLB25" s="1506" t="s">
        <v>2158</v>
      </c>
      <c r="VLC25" s="1506" t="s">
        <v>2159</v>
      </c>
      <c r="VLD25" s="1506" t="s">
        <v>2160</v>
      </c>
      <c r="VLE25" s="1506" t="s">
        <v>2157</v>
      </c>
      <c r="VLF25" s="1506" t="s">
        <v>1497</v>
      </c>
      <c r="VLG25" s="1509">
        <v>41901</v>
      </c>
      <c r="VLH25" s="1507">
        <v>15000</v>
      </c>
      <c r="VLI25"/>
      <c r="VLJ25" s="1506" t="s">
        <v>2158</v>
      </c>
      <c r="VLK25" s="1506" t="s">
        <v>2159</v>
      </c>
      <c r="VLL25" s="1506" t="s">
        <v>2160</v>
      </c>
      <c r="VLM25" s="1506" t="s">
        <v>2157</v>
      </c>
      <c r="VLN25" s="1506" t="s">
        <v>1497</v>
      </c>
      <c r="VLO25" s="1509">
        <v>41901</v>
      </c>
      <c r="VLP25" s="1507">
        <v>15000</v>
      </c>
      <c r="VLQ25"/>
      <c r="VLR25" s="1506" t="s">
        <v>2158</v>
      </c>
      <c r="VLS25" s="1506" t="s">
        <v>2159</v>
      </c>
      <c r="VLT25" s="1506" t="s">
        <v>2160</v>
      </c>
      <c r="VLU25" s="1506" t="s">
        <v>2157</v>
      </c>
      <c r="VLV25" s="1506" t="s">
        <v>1497</v>
      </c>
      <c r="VLW25" s="1509">
        <v>41901</v>
      </c>
      <c r="VLX25" s="1507">
        <v>15000</v>
      </c>
      <c r="VLY25"/>
      <c r="VLZ25" s="1506" t="s">
        <v>2158</v>
      </c>
      <c r="VMA25" s="1506" t="s">
        <v>2159</v>
      </c>
      <c r="VMB25" s="1506" t="s">
        <v>2160</v>
      </c>
      <c r="VMC25" s="1506" t="s">
        <v>2157</v>
      </c>
      <c r="VMD25" s="1506" t="s">
        <v>1497</v>
      </c>
      <c r="VME25" s="1509">
        <v>41901</v>
      </c>
      <c r="VMF25" s="1507">
        <v>15000</v>
      </c>
      <c r="VMG25"/>
      <c r="VMH25" s="1506" t="s">
        <v>2158</v>
      </c>
      <c r="VMI25" s="1506" t="s">
        <v>2159</v>
      </c>
      <c r="VMJ25" s="1506" t="s">
        <v>2160</v>
      </c>
      <c r="VMK25" s="1506" t="s">
        <v>2157</v>
      </c>
      <c r="VML25" s="1506" t="s">
        <v>1497</v>
      </c>
      <c r="VMM25" s="1509">
        <v>41901</v>
      </c>
      <c r="VMN25" s="1507">
        <v>15000</v>
      </c>
      <c r="VMO25"/>
      <c r="VMP25" s="1506" t="s">
        <v>2158</v>
      </c>
      <c r="VMQ25" s="1506" t="s">
        <v>2159</v>
      </c>
      <c r="VMR25" s="1506" t="s">
        <v>2160</v>
      </c>
      <c r="VMS25" s="1506" t="s">
        <v>2157</v>
      </c>
      <c r="VMT25" s="1506" t="s">
        <v>1497</v>
      </c>
      <c r="VMU25" s="1509">
        <v>41901</v>
      </c>
      <c r="VMV25" s="1507">
        <v>15000</v>
      </c>
      <c r="VMW25"/>
      <c r="VMX25" s="1506" t="s">
        <v>2158</v>
      </c>
      <c r="VMY25" s="1506" t="s">
        <v>2159</v>
      </c>
      <c r="VMZ25" s="1506" t="s">
        <v>2160</v>
      </c>
      <c r="VNA25" s="1506" t="s">
        <v>2157</v>
      </c>
      <c r="VNB25" s="1506" t="s">
        <v>1497</v>
      </c>
      <c r="VNC25" s="1509">
        <v>41901</v>
      </c>
      <c r="VND25" s="1507">
        <v>15000</v>
      </c>
      <c r="VNE25"/>
      <c r="VNF25" s="1506" t="s">
        <v>2158</v>
      </c>
      <c r="VNG25" s="1506" t="s">
        <v>2159</v>
      </c>
      <c r="VNH25" s="1506" t="s">
        <v>2160</v>
      </c>
      <c r="VNI25" s="1506" t="s">
        <v>2157</v>
      </c>
      <c r="VNJ25" s="1506" t="s">
        <v>1497</v>
      </c>
      <c r="VNK25" s="1509">
        <v>41901</v>
      </c>
      <c r="VNL25" s="1507">
        <v>15000</v>
      </c>
      <c r="VNM25"/>
      <c r="VNN25" s="1506" t="s">
        <v>2158</v>
      </c>
      <c r="VNO25" s="1506" t="s">
        <v>2159</v>
      </c>
      <c r="VNP25" s="1506" t="s">
        <v>2160</v>
      </c>
      <c r="VNQ25" s="1506" t="s">
        <v>2157</v>
      </c>
      <c r="VNR25" s="1506" t="s">
        <v>1497</v>
      </c>
      <c r="VNS25" s="1509">
        <v>41901</v>
      </c>
      <c r="VNT25" s="1507">
        <v>15000</v>
      </c>
      <c r="VNU25"/>
      <c r="VNV25" s="1506" t="s">
        <v>2158</v>
      </c>
      <c r="VNW25" s="1506" t="s">
        <v>2159</v>
      </c>
      <c r="VNX25" s="1506" t="s">
        <v>2160</v>
      </c>
      <c r="VNY25" s="1506" t="s">
        <v>2157</v>
      </c>
      <c r="VNZ25" s="1506" t="s">
        <v>1497</v>
      </c>
      <c r="VOA25" s="1509">
        <v>41901</v>
      </c>
      <c r="VOB25" s="1507">
        <v>15000</v>
      </c>
      <c r="VOC25"/>
      <c r="VOD25" s="1506" t="s">
        <v>2158</v>
      </c>
      <c r="VOE25" s="1506" t="s">
        <v>2159</v>
      </c>
      <c r="VOF25" s="1506" t="s">
        <v>2160</v>
      </c>
      <c r="VOG25" s="1506" t="s">
        <v>2157</v>
      </c>
      <c r="VOH25" s="1506" t="s">
        <v>1497</v>
      </c>
      <c r="VOI25" s="1509">
        <v>41901</v>
      </c>
      <c r="VOJ25" s="1507">
        <v>15000</v>
      </c>
      <c r="VOK25"/>
      <c r="VOL25" s="1506" t="s">
        <v>2158</v>
      </c>
      <c r="VOM25" s="1506" t="s">
        <v>2159</v>
      </c>
      <c r="VON25" s="1506" t="s">
        <v>2160</v>
      </c>
      <c r="VOO25" s="1506" t="s">
        <v>2157</v>
      </c>
      <c r="VOP25" s="1506" t="s">
        <v>1497</v>
      </c>
      <c r="VOQ25" s="1509">
        <v>41901</v>
      </c>
      <c r="VOR25" s="1507">
        <v>15000</v>
      </c>
      <c r="VOS25"/>
      <c r="VOT25" s="1506" t="s">
        <v>2158</v>
      </c>
      <c r="VOU25" s="1506" t="s">
        <v>2159</v>
      </c>
      <c r="VOV25" s="1506" t="s">
        <v>2160</v>
      </c>
      <c r="VOW25" s="1506" t="s">
        <v>2157</v>
      </c>
      <c r="VOX25" s="1506" t="s">
        <v>1497</v>
      </c>
      <c r="VOY25" s="1509">
        <v>41901</v>
      </c>
      <c r="VOZ25" s="1507">
        <v>15000</v>
      </c>
      <c r="VPA25"/>
      <c r="VPB25" s="1506" t="s">
        <v>2158</v>
      </c>
      <c r="VPC25" s="1506" t="s">
        <v>2159</v>
      </c>
      <c r="VPD25" s="1506" t="s">
        <v>2160</v>
      </c>
      <c r="VPE25" s="1506" t="s">
        <v>2157</v>
      </c>
      <c r="VPF25" s="1506" t="s">
        <v>1497</v>
      </c>
      <c r="VPG25" s="1509">
        <v>41901</v>
      </c>
      <c r="VPH25" s="1507">
        <v>15000</v>
      </c>
      <c r="VPI25"/>
      <c r="VPJ25" s="1506" t="s">
        <v>2158</v>
      </c>
      <c r="VPK25" s="1506" t="s">
        <v>2159</v>
      </c>
      <c r="VPL25" s="1506" t="s">
        <v>2160</v>
      </c>
      <c r="VPM25" s="1506" t="s">
        <v>2157</v>
      </c>
      <c r="VPN25" s="1506" t="s">
        <v>1497</v>
      </c>
      <c r="VPO25" s="1509">
        <v>41901</v>
      </c>
      <c r="VPP25" s="1507">
        <v>15000</v>
      </c>
      <c r="VPQ25"/>
      <c r="VPR25" s="1506" t="s">
        <v>2158</v>
      </c>
      <c r="VPS25" s="1506" t="s">
        <v>2159</v>
      </c>
      <c r="VPT25" s="1506" t="s">
        <v>2160</v>
      </c>
      <c r="VPU25" s="1506" t="s">
        <v>2157</v>
      </c>
      <c r="VPV25" s="1506" t="s">
        <v>1497</v>
      </c>
      <c r="VPW25" s="1509">
        <v>41901</v>
      </c>
      <c r="VPX25" s="1507">
        <v>15000</v>
      </c>
      <c r="VPY25"/>
      <c r="VPZ25" s="1506" t="s">
        <v>2158</v>
      </c>
      <c r="VQA25" s="1506" t="s">
        <v>2159</v>
      </c>
      <c r="VQB25" s="1506" t="s">
        <v>2160</v>
      </c>
      <c r="VQC25" s="1506" t="s">
        <v>2157</v>
      </c>
      <c r="VQD25" s="1506" t="s">
        <v>1497</v>
      </c>
      <c r="VQE25" s="1509">
        <v>41901</v>
      </c>
      <c r="VQF25" s="1507">
        <v>15000</v>
      </c>
      <c r="VQG25"/>
      <c r="VQH25" s="1506" t="s">
        <v>2158</v>
      </c>
      <c r="VQI25" s="1506" t="s">
        <v>2159</v>
      </c>
      <c r="VQJ25" s="1506" t="s">
        <v>2160</v>
      </c>
      <c r="VQK25" s="1506" t="s">
        <v>2157</v>
      </c>
      <c r="VQL25" s="1506" t="s">
        <v>1497</v>
      </c>
      <c r="VQM25" s="1509">
        <v>41901</v>
      </c>
      <c r="VQN25" s="1507">
        <v>15000</v>
      </c>
      <c r="VQO25"/>
      <c r="VQP25" s="1506" t="s">
        <v>2158</v>
      </c>
      <c r="VQQ25" s="1506" t="s">
        <v>2159</v>
      </c>
      <c r="VQR25" s="1506" t="s">
        <v>2160</v>
      </c>
      <c r="VQS25" s="1506" t="s">
        <v>2157</v>
      </c>
      <c r="VQT25" s="1506" t="s">
        <v>1497</v>
      </c>
      <c r="VQU25" s="1509">
        <v>41901</v>
      </c>
      <c r="VQV25" s="1507">
        <v>15000</v>
      </c>
      <c r="VQW25"/>
      <c r="VQX25" s="1506" t="s">
        <v>2158</v>
      </c>
      <c r="VQY25" s="1506" t="s">
        <v>2159</v>
      </c>
      <c r="VQZ25" s="1506" t="s">
        <v>2160</v>
      </c>
      <c r="VRA25" s="1506" t="s">
        <v>2157</v>
      </c>
      <c r="VRB25" s="1506" t="s">
        <v>1497</v>
      </c>
      <c r="VRC25" s="1509">
        <v>41901</v>
      </c>
      <c r="VRD25" s="1507">
        <v>15000</v>
      </c>
      <c r="VRE25"/>
      <c r="VRF25" s="1506" t="s">
        <v>2158</v>
      </c>
      <c r="VRG25" s="1506" t="s">
        <v>2159</v>
      </c>
      <c r="VRH25" s="1506" t="s">
        <v>2160</v>
      </c>
      <c r="VRI25" s="1506" t="s">
        <v>2157</v>
      </c>
      <c r="VRJ25" s="1506" t="s">
        <v>1497</v>
      </c>
      <c r="VRK25" s="1509">
        <v>41901</v>
      </c>
      <c r="VRL25" s="1507">
        <v>15000</v>
      </c>
      <c r="VRM25"/>
      <c r="VRN25" s="1506" t="s">
        <v>2158</v>
      </c>
      <c r="VRO25" s="1506" t="s">
        <v>2159</v>
      </c>
      <c r="VRP25" s="1506" t="s">
        <v>2160</v>
      </c>
      <c r="VRQ25" s="1506" t="s">
        <v>2157</v>
      </c>
      <c r="VRR25" s="1506" t="s">
        <v>1497</v>
      </c>
      <c r="VRS25" s="1509">
        <v>41901</v>
      </c>
      <c r="VRT25" s="1507">
        <v>15000</v>
      </c>
      <c r="VRU25"/>
      <c r="VRV25" s="1506" t="s">
        <v>2158</v>
      </c>
      <c r="VRW25" s="1506" t="s">
        <v>2159</v>
      </c>
      <c r="VRX25" s="1506" t="s">
        <v>2160</v>
      </c>
      <c r="VRY25" s="1506" t="s">
        <v>2157</v>
      </c>
      <c r="VRZ25" s="1506" t="s">
        <v>1497</v>
      </c>
      <c r="VSA25" s="1509">
        <v>41901</v>
      </c>
      <c r="VSB25" s="1507">
        <v>15000</v>
      </c>
      <c r="VSC25"/>
      <c r="VSD25" s="1506" t="s">
        <v>2158</v>
      </c>
      <c r="VSE25" s="1506" t="s">
        <v>2159</v>
      </c>
      <c r="VSF25" s="1506" t="s">
        <v>2160</v>
      </c>
      <c r="VSG25" s="1506" t="s">
        <v>2157</v>
      </c>
      <c r="VSH25" s="1506" t="s">
        <v>1497</v>
      </c>
      <c r="VSI25" s="1509">
        <v>41901</v>
      </c>
      <c r="VSJ25" s="1507">
        <v>15000</v>
      </c>
      <c r="VSK25"/>
      <c r="VSL25" s="1506" t="s">
        <v>2158</v>
      </c>
      <c r="VSM25" s="1506" t="s">
        <v>2159</v>
      </c>
      <c r="VSN25" s="1506" t="s">
        <v>2160</v>
      </c>
      <c r="VSO25" s="1506" t="s">
        <v>2157</v>
      </c>
      <c r="VSP25" s="1506" t="s">
        <v>1497</v>
      </c>
      <c r="VSQ25" s="1509">
        <v>41901</v>
      </c>
      <c r="VSR25" s="1507">
        <v>15000</v>
      </c>
      <c r="VSS25"/>
      <c r="VST25" s="1506" t="s">
        <v>2158</v>
      </c>
      <c r="VSU25" s="1506" t="s">
        <v>2159</v>
      </c>
      <c r="VSV25" s="1506" t="s">
        <v>2160</v>
      </c>
      <c r="VSW25" s="1506" t="s">
        <v>2157</v>
      </c>
      <c r="VSX25" s="1506" t="s">
        <v>1497</v>
      </c>
      <c r="VSY25" s="1509">
        <v>41901</v>
      </c>
      <c r="VSZ25" s="1507">
        <v>15000</v>
      </c>
      <c r="VTA25"/>
      <c r="VTB25" s="1506" t="s">
        <v>2158</v>
      </c>
      <c r="VTC25" s="1506" t="s">
        <v>2159</v>
      </c>
      <c r="VTD25" s="1506" t="s">
        <v>2160</v>
      </c>
      <c r="VTE25" s="1506" t="s">
        <v>2157</v>
      </c>
      <c r="VTF25" s="1506" t="s">
        <v>1497</v>
      </c>
      <c r="VTG25" s="1509">
        <v>41901</v>
      </c>
      <c r="VTH25" s="1507">
        <v>15000</v>
      </c>
      <c r="VTI25"/>
      <c r="VTJ25" s="1506" t="s">
        <v>2158</v>
      </c>
      <c r="VTK25" s="1506" t="s">
        <v>2159</v>
      </c>
      <c r="VTL25" s="1506" t="s">
        <v>2160</v>
      </c>
      <c r="VTM25" s="1506" t="s">
        <v>2157</v>
      </c>
      <c r="VTN25" s="1506" t="s">
        <v>1497</v>
      </c>
      <c r="VTO25" s="1509">
        <v>41901</v>
      </c>
      <c r="VTP25" s="1507">
        <v>15000</v>
      </c>
      <c r="VTQ25"/>
      <c r="VTR25" s="1506" t="s">
        <v>2158</v>
      </c>
      <c r="VTS25" s="1506" t="s">
        <v>2159</v>
      </c>
      <c r="VTT25" s="1506" t="s">
        <v>2160</v>
      </c>
      <c r="VTU25" s="1506" t="s">
        <v>2157</v>
      </c>
      <c r="VTV25" s="1506" t="s">
        <v>1497</v>
      </c>
      <c r="VTW25" s="1509">
        <v>41901</v>
      </c>
      <c r="VTX25" s="1507">
        <v>15000</v>
      </c>
      <c r="VTY25"/>
      <c r="VTZ25" s="1506" t="s">
        <v>2158</v>
      </c>
      <c r="VUA25" s="1506" t="s">
        <v>2159</v>
      </c>
      <c r="VUB25" s="1506" t="s">
        <v>2160</v>
      </c>
      <c r="VUC25" s="1506" t="s">
        <v>2157</v>
      </c>
      <c r="VUD25" s="1506" t="s">
        <v>1497</v>
      </c>
      <c r="VUE25" s="1509">
        <v>41901</v>
      </c>
      <c r="VUF25" s="1507">
        <v>15000</v>
      </c>
      <c r="VUG25"/>
      <c r="VUH25" s="1506" t="s">
        <v>2158</v>
      </c>
      <c r="VUI25" s="1506" t="s">
        <v>2159</v>
      </c>
      <c r="VUJ25" s="1506" t="s">
        <v>2160</v>
      </c>
      <c r="VUK25" s="1506" t="s">
        <v>2157</v>
      </c>
      <c r="VUL25" s="1506" t="s">
        <v>1497</v>
      </c>
      <c r="VUM25" s="1509">
        <v>41901</v>
      </c>
      <c r="VUN25" s="1507">
        <v>15000</v>
      </c>
      <c r="VUO25"/>
      <c r="VUP25" s="1506" t="s">
        <v>2158</v>
      </c>
      <c r="VUQ25" s="1506" t="s">
        <v>2159</v>
      </c>
      <c r="VUR25" s="1506" t="s">
        <v>2160</v>
      </c>
      <c r="VUS25" s="1506" t="s">
        <v>2157</v>
      </c>
      <c r="VUT25" s="1506" t="s">
        <v>1497</v>
      </c>
      <c r="VUU25" s="1509">
        <v>41901</v>
      </c>
      <c r="VUV25" s="1507">
        <v>15000</v>
      </c>
      <c r="VUW25"/>
      <c r="VUX25" s="1506" t="s">
        <v>2158</v>
      </c>
      <c r="VUY25" s="1506" t="s">
        <v>2159</v>
      </c>
      <c r="VUZ25" s="1506" t="s">
        <v>2160</v>
      </c>
      <c r="VVA25" s="1506" t="s">
        <v>2157</v>
      </c>
      <c r="VVB25" s="1506" t="s">
        <v>1497</v>
      </c>
      <c r="VVC25" s="1509">
        <v>41901</v>
      </c>
      <c r="VVD25" s="1507">
        <v>15000</v>
      </c>
      <c r="VVE25"/>
      <c r="VVF25" s="1506" t="s">
        <v>2158</v>
      </c>
      <c r="VVG25" s="1506" t="s">
        <v>2159</v>
      </c>
      <c r="VVH25" s="1506" t="s">
        <v>2160</v>
      </c>
      <c r="VVI25" s="1506" t="s">
        <v>2157</v>
      </c>
      <c r="VVJ25" s="1506" t="s">
        <v>1497</v>
      </c>
      <c r="VVK25" s="1509">
        <v>41901</v>
      </c>
      <c r="VVL25" s="1507">
        <v>15000</v>
      </c>
      <c r="VVM25"/>
      <c r="VVN25" s="1506" t="s">
        <v>2158</v>
      </c>
      <c r="VVO25" s="1506" t="s">
        <v>2159</v>
      </c>
      <c r="VVP25" s="1506" t="s">
        <v>2160</v>
      </c>
      <c r="VVQ25" s="1506" t="s">
        <v>2157</v>
      </c>
      <c r="VVR25" s="1506" t="s">
        <v>1497</v>
      </c>
      <c r="VVS25" s="1509">
        <v>41901</v>
      </c>
      <c r="VVT25" s="1507">
        <v>15000</v>
      </c>
      <c r="VVU25"/>
      <c r="VVV25" s="1506" t="s">
        <v>2158</v>
      </c>
      <c r="VVW25" s="1506" t="s">
        <v>2159</v>
      </c>
      <c r="VVX25" s="1506" t="s">
        <v>2160</v>
      </c>
      <c r="VVY25" s="1506" t="s">
        <v>2157</v>
      </c>
      <c r="VVZ25" s="1506" t="s">
        <v>1497</v>
      </c>
      <c r="VWA25" s="1509">
        <v>41901</v>
      </c>
      <c r="VWB25" s="1507">
        <v>15000</v>
      </c>
      <c r="VWC25"/>
      <c r="VWD25" s="1506" t="s">
        <v>2158</v>
      </c>
      <c r="VWE25" s="1506" t="s">
        <v>2159</v>
      </c>
      <c r="VWF25" s="1506" t="s">
        <v>2160</v>
      </c>
      <c r="VWG25" s="1506" t="s">
        <v>2157</v>
      </c>
      <c r="VWH25" s="1506" t="s">
        <v>1497</v>
      </c>
      <c r="VWI25" s="1509">
        <v>41901</v>
      </c>
      <c r="VWJ25" s="1507">
        <v>15000</v>
      </c>
      <c r="VWK25"/>
      <c r="VWL25" s="1506" t="s">
        <v>2158</v>
      </c>
      <c r="VWM25" s="1506" t="s">
        <v>2159</v>
      </c>
      <c r="VWN25" s="1506" t="s">
        <v>2160</v>
      </c>
      <c r="VWO25" s="1506" t="s">
        <v>2157</v>
      </c>
      <c r="VWP25" s="1506" t="s">
        <v>1497</v>
      </c>
      <c r="VWQ25" s="1509">
        <v>41901</v>
      </c>
      <c r="VWR25" s="1507">
        <v>15000</v>
      </c>
      <c r="VWS25"/>
      <c r="VWT25" s="1506" t="s">
        <v>2158</v>
      </c>
      <c r="VWU25" s="1506" t="s">
        <v>2159</v>
      </c>
      <c r="VWV25" s="1506" t="s">
        <v>2160</v>
      </c>
      <c r="VWW25" s="1506" t="s">
        <v>2157</v>
      </c>
      <c r="VWX25" s="1506" t="s">
        <v>1497</v>
      </c>
      <c r="VWY25" s="1509">
        <v>41901</v>
      </c>
      <c r="VWZ25" s="1507">
        <v>15000</v>
      </c>
      <c r="VXA25"/>
      <c r="VXB25" s="1506" t="s">
        <v>2158</v>
      </c>
      <c r="VXC25" s="1506" t="s">
        <v>2159</v>
      </c>
      <c r="VXD25" s="1506" t="s">
        <v>2160</v>
      </c>
      <c r="VXE25" s="1506" t="s">
        <v>2157</v>
      </c>
      <c r="VXF25" s="1506" t="s">
        <v>1497</v>
      </c>
      <c r="VXG25" s="1509">
        <v>41901</v>
      </c>
      <c r="VXH25" s="1507">
        <v>15000</v>
      </c>
      <c r="VXI25"/>
      <c r="VXJ25" s="1506" t="s">
        <v>2158</v>
      </c>
      <c r="VXK25" s="1506" t="s">
        <v>2159</v>
      </c>
      <c r="VXL25" s="1506" t="s">
        <v>2160</v>
      </c>
      <c r="VXM25" s="1506" t="s">
        <v>2157</v>
      </c>
      <c r="VXN25" s="1506" t="s">
        <v>1497</v>
      </c>
      <c r="VXO25" s="1509">
        <v>41901</v>
      </c>
      <c r="VXP25" s="1507">
        <v>15000</v>
      </c>
      <c r="VXQ25"/>
      <c r="VXR25" s="1506" t="s">
        <v>2158</v>
      </c>
      <c r="VXS25" s="1506" t="s">
        <v>2159</v>
      </c>
      <c r="VXT25" s="1506" t="s">
        <v>2160</v>
      </c>
      <c r="VXU25" s="1506" t="s">
        <v>2157</v>
      </c>
      <c r="VXV25" s="1506" t="s">
        <v>1497</v>
      </c>
      <c r="VXW25" s="1509">
        <v>41901</v>
      </c>
      <c r="VXX25" s="1507">
        <v>15000</v>
      </c>
      <c r="VXY25"/>
      <c r="VXZ25" s="1506" t="s">
        <v>2158</v>
      </c>
      <c r="VYA25" s="1506" t="s">
        <v>2159</v>
      </c>
      <c r="VYB25" s="1506" t="s">
        <v>2160</v>
      </c>
      <c r="VYC25" s="1506" t="s">
        <v>2157</v>
      </c>
      <c r="VYD25" s="1506" t="s">
        <v>1497</v>
      </c>
      <c r="VYE25" s="1509">
        <v>41901</v>
      </c>
      <c r="VYF25" s="1507">
        <v>15000</v>
      </c>
      <c r="VYG25"/>
      <c r="VYH25" s="1506" t="s">
        <v>2158</v>
      </c>
      <c r="VYI25" s="1506" t="s">
        <v>2159</v>
      </c>
      <c r="VYJ25" s="1506" t="s">
        <v>2160</v>
      </c>
      <c r="VYK25" s="1506" t="s">
        <v>2157</v>
      </c>
      <c r="VYL25" s="1506" t="s">
        <v>1497</v>
      </c>
      <c r="VYM25" s="1509">
        <v>41901</v>
      </c>
      <c r="VYN25" s="1507">
        <v>15000</v>
      </c>
      <c r="VYO25"/>
      <c r="VYP25" s="1506" t="s">
        <v>2158</v>
      </c>
      <c r="VYQ25" s="1506" t="s">
        <v>2159</v>
      </c>
      <c r="VYR25" s="1506" t="s">
        <v>2160</v>
      </c>
      <c r="VYS25" s="1506" t="s">
        <v>2157</v>
      </c>
      <c r="VYT25" s="1506" t="s">
        <v>1497</v>
      </c>
      <c r="VYU25" s="1509">
        <v>41901</v>
      </c>
      <c r="VYV25" s="1507">
        <v>15000</v>
      </c>
      <c r="VYW25"/>
      <c r="VYX25" s="1506" t="s">
        <v>2158</v>
      </c>
      <c r="VYY25" s="1506" t="s">
        <v>2159</v>
      </c>
      <c r="VYZ25" s="1506" t="s">
        <v>2160</v>
      </c>
      <c r="VZA25" s="1506" t="s">
        <v>2157</v>
      </c>
      <c r="VZB25" s="1506" t="s">
        <v>1497</v>
      </c>
      <c r="VZC25" s="1509">
        <v>41901</v>
      </c>
      <c r="VZD25" s="1507">
        <v>15000</v>
      </c>
      <c r="VZE25"/>
      <c r="VZF25" s="1506" t="s">
        <v>2158</v>
      </c>
      <c r="VZG25" s="1506" t="s">
        <v>2159</v>
      </c>
      <c r="VZH25" s="1506" t="s">
        <v>2160</v>
      </c>
      <c r="VZI25" s="1506" t="s">
        <v>2157</v>
      </c>
      <c r="VZJ25" s="1506" t="s">
        <v>1497</v>
      </c>
      <c r="VZK25" s="1509">
        <v>41901</v>
      </c>
      <c r="VZL25" s="1507">
        <v>15000</v>
      </c>
      <c r="VZM25"/>
      <c r="VZN25" s="1506" t="s">
        <v>2158</v>
      </c>
      <c r="VZO25" s="1506" t="s">
        <v>2159</v>
      </c>
      <c r="VZP25" s="1506" t="s">
        <v>2160</v>
      </c>
      <c r="VZQ25" s="1506" t="s">
        <v>2157</v>
      </c>
      <c r="VZR25" s="1506" t="s">
        <v>1497</v>
      </c>
      <c r="VZS25" s="1509">
        <v>41901</v>
      </c>
      <c r="VZT25" s="1507">
        <v>15000</v>
      </c>
      <c r="VZU25"/>
      <c r="VZV25" s="1506" t="s">
        <v>2158</v>
      </c>
      <c r="VZW25" s="1506" t="s">
        <v>2159</v>
      </c>
      <c r="VZX25" s="1506" t="s">
        <v>2160</v>
      </c>
      <c r="VZY25" s="1506" t="s">
        <v>2157</v>
      </c>
      <c r="VZZ25" s="1506" t="s">
        <v>1497</v>
      </c>
      <c r="WAA25" s="1509">
        <v>41901</v>
      </c>
      <c r="WAB25" s="1507">
        <v>15000</v>
      </c>
      <c r="WAC25"/>
      <c r="WAD25" s="1506" t="s">
        <v>2158</v>
      </c>
      <c r="WAE25" s="1506" t="s">
        <v>2159</v>
      </c>
      <c r="WAF25" s="1506" t="s">
        <v>2160</v>
      </c>
      <c r="WAG25" s="1506" t="s">
        <v>2157</v>
      </c>
      <c r="WAH25" s="1506" t="s">
        <v>1497</v>
      </c>
      <c r="WAI25" s="1509">
        <v>41901</v>
      </c>
      <c r="WAJ25" s="1507">
        <v>15000</v>
      </c>
      <c r="WAK25"/>
      <c r="WAL25" s="1506" t="s">
        <v>2158</v>
      </c>
      <c r="WAM25" s="1506" t="s">
        <v>2159</v>
      </c>
      <c r="WAN25" s="1506" t="s">
        <v>2160</v>
      </c>
      <c r="WAO25" s="1506" t="s">
        <v>2157</v>
      </c>
      <c r="WAP25" s="1506" t="s">
        <v>1497</v>
      </c>
      <c r="WAQ25" s="1509">
        <v>41901</v>
      </c>
      <c r="WAR25" s="1507">
        <v>15000</v>
      </c>
      <c r="WAS25"/>
      <c r="WAT25" s="1506" t="s">
        <v>2158</v>
      </c>
      <c r="WAU25" s="1506" t="s">
        <v>2159</v>
      </c>
      <c r="WAV25" s="1506" t="s">
        <v>2160</v>
      </c>
      <c r="WAW25" s="1506" t="s">
        <v>2157</v>
      </c>
      <c r="WAX25" s="1506" t="s">
        <v>1497</v>
      </c>
      <c r="WAY25" s="1509">
        <v>41901</v>
      </c>
      <c r="WAZ25" s="1507">
        <v>15000</v>
      </c>
      <c r="WBA25"/>
      <c r="WBB25" s="1506" t="s">
        <v>2158</v>
      </c>
      <c r="WBC25" s="1506" t="s">
        <v>2159</v>
      </c>
      <c r="WBD25" s="1506" t="s">
        <v>2160</v>
      </c>
      <c r="WBE25" s="1506" t="s">
        <v>2157</v>
      </c>
      <c r="WBF25" s="1506" t="s">
        <v>1497</v>
      </c>
      <c r="WBG25" s="1509">
        <v>41901</v>
      </c>
      <c r="WBH25" s="1507">
        <v>15000</v>
      </c>
      <c r="WBI25"/>
      <c r="WBJ25" s="1506" t="s">
        <v>2158</v>
      </c>
      <c r="WBK25" s="1506" t="s">
        <v>2159</v>
      </c>
      <c r="WBL25" s="1506" t="s">
        <v>2160</v>
      </c>
      <c r="WBM25" s="1506" t="s">
        <v>2157</v>
      </c>
      <c r="WBN25" s="1506" t="s">
        <v>1497</v>
      </c>
      <c r="WBO25" s="1509">
        <v>41901</v>
      </c>
      <c r="WBP25" s="1507">
        <v>15000</v>
      </c>
      <c r="WBQ25"/>
      <c r="WBR25" s="1506" t="s">
        <v>2158</v>
      </c>
      <c r="WBS25" s="1506" t="s">
        <v>2159</v>
      </c>
      <c r="WBT25" s="1506" t="s">
        <v>2160</v>
      </c>
      <c r="WBU25" s="1506" t="s">
        <v>2157</v>
      </c>
      <c r="WBV25" s="1506" t="s">
        <v>1497</v>
      </c>
      <c r="WBW25" s="1509">
        <v>41901</v>
      </c>
      <c r="WBX25" s="1507">
        <v>15000</v>
      </c>
      <c r="WBY25"/>
      <c r="WBZ25" s="1506" t="s">
        <v>2158</v>
      </c>
      <c r="WCA25" s="1506" t="s">
        <v>2159</v>
      </c>
      <c r="WCB25" s="1506" t="s">
        <v>2160</v>
      </c>
      <c r="WCC25" s="1506" t="s">
        <v>2157</v>
      </c>
      <c r="WCD25" s="1506" t="s">
        <v>1497</v>
      </c>
      <c r="WCE25" s="1509">
        <v>41901</v>
      </c>
      <c r="WCF25" s="1507">
        <v>15000</v>
      </c>
      <c r="WCG25"/>
      <c r="WCH25" s="1506" t="s">
        <v>2158</v>
      </c>
      <c r="WCI25" s="1506" t="s">
        <v>2159</v>
      </c>
      <c r="WCJ25" s="1506" t="s">
        <v>2160</v>
      </c>
      <c r="WCK25" s="1506" t="s">
        <v>2157</v>
      </c>
      <c r="WCL25" s="1506" t="s">
        <v>1497</v>
      </c>
      <c r="WCM25" s="1509">
        <v>41901</v>
      </c>
      <c r="WCN25" s="1507">
        <v>15000</v>
      </c>
      <c r="WCO25"/>
      <c r="WCP25" s="1506" t="s">
        <v>2158</v>
      </c>
      <c r="WCQ25" s="1506" t="s">
        <v>2159</v>
      </c>
      <c r="WCR25" s="1506" t="s">
        <v>2160</v>
      </c>
      <c r="WCS25" s="1506" t="s">
        <v>2157</v>
      </c>
      <c r="WCT25" s="1506" t="s">
        <v>1497</v>
      </c>
      <c r="WCU25" s="1509">
        <v>41901</v>
      </c>
      <c r="WCV25" s="1507">
        <v>15000</v>
      </c>
      <c r="WCW25"/>
      <c r="WCX25" s="1506" t="s">
        <v>2158</v>
      </c>
      <c r="WCY25" s="1506" t="s">
        <v>2159</v>
      </c>
      <c r="WCZ25" s="1506" t="s">
        <v>2160</v>
      </c>
      <c r="WDA25" s="1506" t="s">
        <v>2157</v>
      </c>
      <c r="WDB25" s="1506" t="s">
        <v>1497</v>
      </c>
      <c r="WDC25" s="1509">
        <v>41901</v>
      </c>
      <c r="WDD25" s="1507">
        <v>15000</v>
      </c>
      <c r="WDE25"/>
      <c r="WDF25" s="1506" t="s">
        <v>2158</v>
      </c>
      <c r="WDG25" s="1506" t="s">
        <v>2159</v>
      </c>
      <c r="WDH25" s="1506" t="s">
        <v>2160</v>
      </c>
      <c r="WDI25" s="1506" t="s">
        <v>2157</v>
      </c>
      <c r="WDJ25" s="1506" t="s">
        <v>1497</v>
      </c>
      <c r="WDK25" s="1509">
        <v>41901</v>
      </c>
      <c r="WDL25" s="1507">
        <v>15000</v>
      </c>
      <c r="WDM25"/>
      <c r="WDN25" s="1506" t="s">
        <v>2158</v>
      </c>
      <c r="WDO25" s="1506" t="s">
        <v>2159</v>
      </c>
      <c r="WDP25" s="1506" t="s">
        <v>2160</v>
      </c>
      <c r="WDQ25" s="1506" t="s">
        <v>2157</v>
      </c>
      <c r="WDR25" s="1506" t="s">
        <v>1497</v>
      </c>
      <c r="WDS25" s="1509">
        <v>41901</v>
      </c>
      <c r="WDT25" s="1507">
        <v>15000</v>
      </c>
      <c r="WDU25"/>
      <c r="WDV25" s="1506" t="s">
        <v>2158</v>
      </c>
      <c r="WDW25" s="1506" t="s">
        <v>2159</v>
      </c>
      <c r="WDX25" s="1506" t="s">
        <v>2160</v>
      </c>
      <c r="WDY25" s="1506" t="s">
        <v>2157</v>
      </c>
      <c r="WDZ25" s="1506" t="s">
        <v>1497</v>
      </c>
      <c r="WEA25" s="1509">
        <v>41901</v>
      </c>
      <c r="WEB25" s="1507">
        <v>15000</v>
      </c>
      <c r="WEC25"/>
      <c r="WED25" s="1506" t="s">
        <v>2158</v>
      </c>
      <c r="WEE25" s="1506" t="s">
        <v>2159</v>
      </c>
      <c r="WEF25" s="1506" t="s">
        <v>2160</v>
      </c>
      <c r="WEG25" s="1506" t="s">
        <v>2157</v>
      </c>
      <c r="WEH25" s="1506" t="s">
        <v>1497</v>
      </c>
      <c r="WEI25" s="1509">
        <v>41901</v>
      </c>
      <c r="WEJ25" s="1507">
        <v>15000</v>
      </c>
      <c r="WEK25"/>
      <c r="WEL25" s="1506" t="s">
        <v>2158</v>
      </c>
      <c r="WEM25" s="1506" t="s">
        <v>2159</v>
      </c>
      <c r="WEN25" s="1506" t="s">
        <v>2160</v>
      </c>
      <c r="WEO25" s="1506" t="s">
        <v>2157</v>
      </c>
      <c r="WEP25" s="1506" t="s">
        <v>1497</v>
      </c>
      <c r="WEQ25" s="1509">
        <v>41901</v>
      </c>
      <c r="WER25" s="1507">
        <v>15000</v>
      </c>
      <c r="WES25"/>
      <c r="WET25" s="1506" t="s">
        <v>2158</v>
      </c>
      <c r="WEU25" s="1506" t="s">
        <v>2159</v>
      </c>
      <c r="WEV25" s="1506" t="s">
        <v>2160</v>
      </c>
      <c r="WEW25" s="1506" t="s">
        <v>2157</v>
      </c>
      <c r="WEX25" s="1506" t="s">
        <v>1497</v>
      </c>
      <c r="WEY25" s="1509">
        <v>41901</v>
      </c>
      <c r="WEZ25" s="1507">
        <v>15000</v>
      </c>
      <c r="WFA25"/>
      <c r="WFB25" s="1506" t="s">
        <v>2158</v>
      </c>
      <c r="WFC25" s="1506" t="s">
        <v>2159</v>
      </c>
      <c r="WFD25" s="1506" t="s">
        <v>2160</v>
      </c>
      <c r="WFE25" s="1506" t="s">
        <v>2157</v>
      </c>
      <c r="WFF25" s="1506" t="s">
        <v>1497</v>
      </c>
      <c r="WFG25" s="1509">
        <v>41901</v>
      </c>
      <c r="WFH25" s="1507">
        <v>15000</v>
      </c>
      <c r="WFI25"/>
      <c r="WFJ25" s="1506" t="s">
        <v>2158</v>
      </c>
      <c r="WFK25" s="1506" t="s">
        <v>2159</v>
      </c>
      <c r="WFL25" s="1506" t="s">
        <v>2160</v>
      </c>
      <c r="WFM25" s="1506" t="s">
        <v>2157</v>
      </c>
      <c r="WFN25" s="1506" t="s">
        <v>1497</v>
      </c>
      <c r="WFO25" s="1509">
        <v>41901</v>
      </c>
      <c r="WFP25" s="1507">
        <v>15000</v>
      </c>
      <c r="WFQ25"/>
      <c r="WFR25" s="1506" t="s">
        <v>2158</v>
      </c>
      <c r="WFS25" s="1506" t="s">
        <v>2159</v>
      </c>
      <c r="WFT25" s="1506" t="s">
        <v>2160</v>
      </c>
      <c r="WFU25" s="1506" t="s">
        <v>2157</v>
      </c>
      <c r="WFV25" s="1506" t="s">
        <v>1497</v>
      </c>
      <c r="WFW25" s="1509">
        <v>41901</v>
      </c>
      <c r="WFX25" s="1507">
        <v>15000</v>
      </c>
      <c r="WFY25"/>
      <c r="WFZ25" s="1506" t="s">
        <v>2158</v>
      </c>
      <c r="WGA25" s="1506" t="s">
        <v>2159</v>
      </c>
      <c r="WGB25" s="1506" t="s">
        <v>2160</v>
      </c>
      <c r="WGC25" s="1506" t="s">
        <v>2157</v>
      </c>
      <c r="WGD25" s="1506" t="s">
        <v>1497</v>
      </c>
      <c r="WGE25" s="1509">
        <v>41901</v>
      </c>
      <c r="WGF25" s="1507">
        <v>15000</v>
      </c>
      <c r="WGG25"/>
      <c r="WGH25" s="1506" t="s">
        <v>2158</v>
      </c>
      <c r="WGI25" s="1506" t="s">
        <v>2159</v>
      </c>
      <c r="WGJ25" s="1506" t="s">
        <v>2160</v>
      </c>
      <c r="WGK25" s="1506" t="s">
        <v>2157</v>
      </c>
      <c r="WGL25" s="1506" t="s">
        <v>1497</v>
      </c>
      <c r="WGM25" s="1509">
        <v>41901</v>
      </c>
      <c r="WGN25" s="1507">
        <v>15000</v>
      </c>
      <c r="WGO25"/>
      <c r="WGP25" s="1506" t="s">
        <v>2158</v>
      </c>
      <c r="WGQ25" s="1506" t="s">
        <v>2159</v>
      </c>
      <c r="WGR25" s="1506" t="s">
        <v>2160</v>
      </c>
      <c r="WGS25" s="1506" t="s">
        <v>2157</v>
      </c>
      <c r="WGT25" s="1506" t="s">
        <v>1497</v>
      </c>
      <c r="WGU25" s="1509">
        <v>41901</v>
      </c>
      <c r="WGV25" s="1507">
        <v>15000</v>
      </c>
      <c r="WGW25"/>
      <c r="WGX25" s="1506" t="s">
        <v>2158</v>
      </c>
      <c r="WGY25" s="1506" t="s">
        <v>2159</v>
      </c>
      <c r="WGZ25" s="1506" t="s">
        <v>2160</v>
      </c>
      <c r="WHA25" s="1506" t="s">
        <v>2157</v>
      </c>
      <c r="WHB25" s="1506" t="s">
        <v>1497</v>
      </c>
      <c r="WHC25" s="1509">
        <v>41901</v>
      </c>
      <c r="WHD25" s="1507">
        <v>15000</v>
      </c>
      <c r="WHE25"/>
      <c r="WHF25" s="1506" t="s">
        <v>2158</v>
      </c>
      <c r="WHG25" s="1506" t="s">
        <v>2159</v>
      </c>
      <c r="WHH25" s="1506" t="s">
        <v>2160</v>
      </c>
      <c r="WHI25" s="1506" t="s">
        <v>2157</v>
      </c>
      <c r="WHJ25" s="1506" t="s">
        <v>1497</v>
      </c>
      <c r="WHK25" s="1509">
        <v>41901</v>
      </c>
      <c r="WHL25" s="1507">
        <v>15000</v>
      </c>
      <c r="WHM25"/>
      <c r="WHN25" s="1506" t="s">
        <v>2158</v>
      </c>
      <c r="WHO25" s="1506" t="s">
        <v>2159</v>
      </c>
      <c r="WHP25" s="1506" t="s">
        <v>2160</v>
      </c>
      <c r="WHQ25" s="1506" t="s">
        <v>2157</v>
      </c>
      <c r="WHR25" s="1506" t="s">
        <v>1497</v>
      </c>
      <c r="WHS25" s="1509">
        <v>41901</v>
      </c>
      <c r="WHT25" s="1507">
        <v>15000</v>
      </c>
      <c r="WHU25"/>
      <c r="WHV25" s="1506" t="s">
        <v>2158</v>
      </c>
      <c r="WHW25" s="1506" t="s">
        <v>2159</v>
      </c>
      <c r="WHX25" s="1506" t="s">
        <v>2160</v>
      </c>
      <c r="WHY25" s="1506" t="s">
        <v>2157</v>
      </c>
      <c r="WHZ25" s="1506" t="s">
        <v>1497</v>
      </c>
      <c r="WIA25" s="1509">
        <v>41901</v>
      </c>
      <c r="WIB25" s="1507">
        <v>15000</v>
      </c>
      <c r="WIC25"/>
      <c r="WID25" s="1506" t="s">
        <v>2158</v>
      </c>
      <c r="WIE25" s="1506" t="s">
        <v>2159</v>
      </c>
      <c r="WIF25" s="1506" t="s">
        <v>2160</v>
      </c>
      <c r="WIG25" s="1506" t="s">
        <v>2157</v>
      </c>
      <c r="WIH25" s="1506" t="s">
        <v>1497</v>
      </c>
      <c r="WII25" s="1509">
        <v>41901</v>
      </c>
      <c r="WIJ25" s="1507">
        <v>15000</v>
      </c>
      <c r="WIK25"/>
      <c r="WIL25" s="1506" t="s">
        <v>2158</v>
      </c>
      <c r="WIM25" s="1506" t="s">
        <v>2159</v>
      </c>
      <c r="WIN25" s="1506" t="s">
        <v>2160</v>
      </c>
      <c r="WIO25" s="1506" t="s">
        <v>2157</v>
      </c>
      <c r="WIP25" s="1506" t="s">
        <v>1497</v>
      </c>
      <c r="WIQ25" s="1509">
        <v>41901</v>
      </c>
      <c r="WIR25" s="1507">
        <v>15000</v>
      </c>
      <c r="WIS25"/>
      <c r="WIT25" s="1506" t="s">
        <v>2158</v>
      </c>
      <c r="WIU25" s="1506" t="s">
        <v>2159</v>
      </c>
      <c r="WIV25" s="1506" t="s">
        <v>2160</v>
      </c>
      <c r="WIW25" s="1506" t="s">
        <v>2157</v>
      </c>
      <c r="WIX25" s="1506" t="s">
        <v>1497</v>
      </c>
      <c r="WIY25" s="1509">
        <v>41901</v>
      </c>
      <c r="WIZ25" s="1507">
        <v>15000</v>
      </c>
      <c r="WJA25"/>
      <c r="WJB25" s="1506" t="s">
        <v>2158</v>
      </c>
      <c r="WJC25" s="1506" t="s">
        <v>2159</v>
      </c>
      <c r="WJD25" s="1506" t="s">
        <v>2160</v>
      </c>
      <c r="WJE25" s="1506" t="s">
        <v>2157</v>
      </c>
      <c r="WJF25" s="1506" t="s">
        <v>1497</v>
      </c>
      <c r="WJG25" s="1509">
        <v>41901</v>
      </c>
      <c r="WJH25" s="1507">
        <v>15000</v>
      </c>
      <c r="WJI25"/>
      <c r="WJJ25" s="1506" t="s">
        <v>2158</v>
      </c>
      <c r="WJK25" s="1506" t="s">
        <v>2159</v>
      </c>
      <c r="WJL25" s="1506" t="s">
        <v>2160</v>
      </c>
      <c r="WJM25" s="1506" t="s">
        <v>2157</v>
      </c>
      <c r="WJN25" s="1506" t="s">
        <v>1497</v>
      </c>
      <c r="WJO25" s="1509">
        <v>41901</v>
      </c>
      <c r="WJP25" s="1507">
        <v>15000</v>
      </c>
      <c r="WJQ25"/>
      <c r="WJR25" s="1506" t="s">
        <v>2158</v>
      </c>
      <c r="WJS25" s="1506" t="s">
        <v>2159</v>
      </c>
      <c r="WJT25" s="1506" t="s">
        <v>2160</v>
      </c>
      <c r="WJU25" s="1506" t="s">
        <v>2157</v>
      </c>
      <c r="WJV25" s="1506" t="s">
        <v>1497</v>
      </c>
      <c r="WJW25" s="1509">
        <v>41901</v>
      </c>
      <c r="WJX25" s="1507">
        <v>15000</v>
      </c>
      <c r="WJY25"/>
      <c r="WJZ25" s="1506" t="s">
        <v>2158</v>
      </c>
      <c r="WKA25" s="1506" t="s">
        <v>2159</v>
      </c>
      <c r="WKB25" s="1506" t="s">
        <v>2160</v>
      </c>
      <c r="WKC25" s="1506" t="s">
        <v>2157</v>
      </c>
      <c r="WKD25" s="1506" t="s">
        <v>1497</v>
      </c>
      <c r="WKE25" s="1509">
        <v>41901</v>
      </c>
      <c r="WKF25" s="1507">
        <v>15000</v>
      </c>
      <c r="WKG25"/>
      <c r="WKH25" s="1506" t="s">
        <v>2158</v>
      </c>
      <c r="WKI25" s="1506" t="s">
        <v>2159</v>
      </c>
      <c r="WKJ25" s="1506" t="s">
        <v>2160</v>
      </c>
      <c r="WKK25" s="1506" t="s">
        <v>2157</v>
      </c>
      <c r="WKL25" s="1506" t="s">
        <v>1497</v>
      </c>
      <c r="WKM25" s="1509">
        <v>41901</v>
      </c>
      <c r="WKN25" s="1507">
        <v>15000</v>
      </c>
      <c r="WKO25"/>
      <c r="WKP25" s="1506" t="s">
        <v>2158</v>
      </c>
      <c r="WKQ25" s="1506" t="s">
        <v>2159</v>
      </c>
      <c r="WKR25" s="1506" t="s">
        <v>2160</v>
      </c>
      <c r="WKS25" s="1506" t="s">
        <v>2157</v>
      </c>
      <c r="WKT25" s="1506" t="s">
        <v>1497</v>
      </c>
      <c r="WKU25" s="1509">
        <v>41901</v>
      </c>
      <c r="WKV25" s="1507">
        <v>15000</v>
      </c>
      <c r="WKW25"/>
      <c r="WKX25" s="1506" t="s">
        <v>2158</v>
      </c>
      <c r="WKY25" s="1506" t="s">
        <v>2159</v>
      </c>
      <c r="WKZ25" s="1506" t="s">
        <v>2160</v>
      </c>
      <c r="WLA25" s="1506" t="s">
        <v>2157</v>
      </c>
      <c r="WLB25" s="1506" t="s">
        <v>1497</v>
      </c>
      <c r="WLC25" s="1509">
        <v>41901</v>
      </c>
      <c r="WLD25" s="1507">
        <v>15000</v>
      </c>
      <c r="WLE25"/>
      <c r="WLF25" s="1506" t="s">
        <v>2158</v>
      </c>
      <c r="WLG25" s="1506" t="s">
        <v>2159</v>
      </c>
      <c r="WLH25" s="1506" t="s">
        <v>2160</v>
      </c>
      <c r="WLI25" s="1506" t="s">
        <v>2157</v>
      </c>
      <c r="WLJ25" s="1506" t="s">
        <v>1497</v>
      </c>
      <c r="WLK25" s="1509">
        <v>41901</v>
      </c>
      <c r="WLL25" s="1507">
        <v>15000</v>
      </c>
      <c r="WLM25"/>
      <c r="WLN25" s="1506" t="s">
        <v>2158</v>
      </c>
      <c r="WLO25" s="1506" t="s">
        <v>2159</v>
      </c>
      <c r="WLP25" s="1506" t="s">
        <v>2160</v>
      </c>
      <c r="WLQ25" s="1506" t="s">
        <v>2157</v>
      </c>
      <c r="WLR25" s="1506" t="s">
        <v>1497</v>
      </c>
      <c r="WLS25" s="1509">
        <v>41901</v>
      </c>
      <c r="WLT25" s="1507">
        <v>15000</v>
      </c>
      <c r="WLU25"/>
      <c r="WLV25" s="1506" t="s">
        <v>2158</v>
      </c>
      <c r="WLW25" s="1506" t="s">
        <v>2159</v>
      </c>
      <c r="WLX25" s="1506" t="s">
        <v>2160</v>
      </c>
      <c r="WLY25" s="1506" t="s">
        <v>2157</v>
      </c>
      <c r="WLZ25" s="1506" t="s">
        <v>1497</v>
      </c>
      <c r="WMA25" s="1509">
        <v>41901</v>
      </c>
      <c r="WMB25" s="1507">
        <v>15000</v>
      </c>
      <c r="WMC25"/>
      <c r="WMD25" s="1506" t="s">
        <v>2158</v>
      </c>
      <c r="WME25" s="1506" t="s">
        <v>2159</v>
      </c>
      <c r="WMF25" s="1506" t="s">
        <v>2160</v>
      </c>
      <c r="WMG25" s="1506" t="s">
        <v>2157</v>
      </c>
      <c r="WMH25" s="1506" t="s">
        <v>1497</v>
      </c>
      <c r="WMI25" s="1509">
        <v>41901</v>
      </c>
      <c r="WMJ25" s="1507">
        <v>15000</v>
      </c>
      <c r="WMK25"/>
      <c r="WML25" s="1506" t="s">
        <v>2158</v>
      </c>
      <c r="WMM25" s="1506" t="s">
        <v>2159</v>
      </c>
      <c r="WMN25" s="1506" t="s">
        <v>2160</v>
      </c>
      <c r="WMO25" s="1506" t="s">
        <v>2157</v>
      </c>
      <c r="WMP25" s="1506" t="s">
        <v>1497</v>
      </c>
      <c r="WMQ25" s="1509">
        <v>41901</v>
      </c>
      <c r="WMR25" s="1507">
        <v>15000</v>
      </c>
      <c r="WMS25"/>
      <c r="WMT25" s="1506" t="s">
        <v>2158</v>
      </c>
      <c r="WMU25" s="1506" t="s">
        <v>2159</v>
      </c>
      <c r="WMV25" s="1506" t="s">
        <v>2160</v>
      </c>
      <c r="WMW25" s="1506" t="s">
        <v>2157</v>
      </c>
      <c r="WMX25" s="1506" t="s">
        <v>1497</v>
      </c>
      <c r="WMY25" s="1509">
        <v>41901</v>
      </c>
      <c r="WMZ25" s="1507">
        <v>15000</v>
      </c>
      <c r="WNA25"/>
      <c r="WNB25" s="1506" t="s">
        <v>2158</v>
      </c>
      <c r="WNC25" s="1506" t="s">
        <v>2159</v>
      </c>
      <c r="WND25" s="1506" t="s">
        <v>2160</v>
      </c>
      <c r="WNE25" s="1506" t="s">
        <v>2157</v>
      </c>
      <c r="WNF25" s="1506" t="s">
        <v>1497</v>
      </c>
      <c r="WNG25" s="1509">
        <v>41901</v>
      </c>
      <c r="WNH25" s="1507">
        <v>15000</v>
      </c>
      <c r="WNI25"/>
      <c r="WNJ25" s="1506" t="s">
        <v>2158</v>
      </c>
      <c r="WNK25" s="1506" t="s">
        <v>2159</v>
      </c>
      <c r="WNL25" s="1506" t="s">
        <v>2160</v>
      </c>
      <c r="WNM25" s="1506" t="s">
        <v>2157</v>
      </c>
      <c r="WNN25" s="1506" t="s">
        <v>1497</v>
      </c>
      <c r="WNO25" s="1509">
        <v>41901</v>
      </c>
      <c r="WNP25" s="1507">
        <v>15000</v>
      </c>
      <c r="WNQ25"/>
      <c r="WNR25" s="1506" t="s">
        <v>2158</v>
      </c>
      <c r="WNS25" s="1506" t="s">
        <v>2159</v>
      </c>
      <c r="WNT25" s="1506" t="s">
        <v>2160</v>
      </c>
      <c r="WNU25" s="1506" t="s">
        <v>2157</v>
      </c>
      <c r="WNV25" s="1506" t="s">
        <v>1497</v>
      </c>
      <c r="WNW25" s="1509">
        <v>41901</v>
      </c>
      <c r="WNX25" s="1507">
        <v>15000</v>
      </c>
      <c r="WNY25"/>
      <c r="WNZ25" s="1506" t="s">
        <v>2158</v>
      </c>
      <c r="WOA25" s="1506" t="s">
        <v>2159</v>
      </c>
      <c r="WOB25" s="1506" t="s">
        <v>2160</v>
      </c>
      <c r="WOC25" s="1506" t="s">
        <v>2157</v>
      </c>
      <c r="WOD25" s="1506" t="s">
        <v>1497</v>
      </c>
      <c r="WOE25" s="1509">
        <v>41901</v>
      </c>
      <c r="WOF25" s="1507">
        <v>15000</v>
      </c>
      <c r="WOG25"/>
      <c r="WOH25" s="1506" t="s">
        <v>2158</v>
      </c>
      <c r="WOI25" s="1506" t="s">
        <v>2159</v>
      </c>
      <c r="WOJ25" s="1506" t="s">
        <v>2160</v>
      </c>
      <c r="WOK25" s="1506" t="s">
        <v>2157</v>
      </c>
      <c r="WOL25" s="1506" t="s">
        <v>1497</v>
      </c>
      <c r="WOM25" s="1509">
        <v>41901</v>
      </c>
      <c r="WON25" s="1507">
        <v>15000</v>
      </c>
      <c r="WOO25"/>
      <c r="WOP25" s="1506" t="s">
        <v>2158</v>
      </c>
      <c r="WOQ25" s="1506" t="s">
        <v>2159</v>
      </c>
      <c r="WOR25" s="1506" t="s">
        <v>2160</v>
      </c>
      <c r="WOS25" s="1506" t="s">
        <v>2157</v>
      </c>
      <c r="WOT25" s="1506" t="s">
        <v>1497</v>
      </c>
      <c r="WOU25" s="1509">
        <v>41901</v>
      </c>
      <c r="WOV25" s="1507">
        <v>15000</v>
      </c>
      <c r="WOW25"/>
      <c r="WOX25" s="1506" t="s">
        <v>2158</v>
      </c>
      <c r="WOY25" s="1506" t="s">
        <v>2159</v>
      </c>
      <c r="WOZ25" s="1506" t="s">
        <v>2160</v>
      </c>
      <c r="WPA25" s="1506" t="s">
        <v>2157</v>
      </c>
      <c r="WPB25" s="1506" t="s">
        <v>1497</v>
      </c>
      <c r="WPC25" s="1509">
        <v>41901</v>
      </c>
      <c r="WPD25" s="1507">
        <v>15000</v>
      </c>
      <c r="WPE25"/>
      <c r="WPF25" s="1506" t="s">
        <v>2158</v>
      </c>
      <c r="WPG25" s="1506" t="s">
        <v>2159</v>
      </c>
      <c r="WPH25" s="1506" t="s">
        <v>2160</v>
      </c>
      <c r="WPI25" s="1506" t="s">
        <v>2157</v>
      </c>
      <c r="WPJ25" s="1506" t="s">
        <v>1497</v>
      </c>
      <c r="WPK25" s="1509">
        <v>41901</v>
      </c>
      <c r="WPL25" s="1507">
        <v>15000</v>
      </c>
      <c r="WPM25"/>
      <c r="WPN25" s="1506" t="s">
        <v>2158</v>
      </c>
      <c r="WPO25" s="1506" t="s">
        <v>2159</v>
      </c>
      <c r="WPP25" s="1506" t="s">
        <v>2160</v>
      </c>
      <c r="WPQ25" s="1506" t="s">
        <v>2157</v>
      </c>
      <c r="WPR25" s="1506" t="s">
        <v>1497</v>
      </c>
      <c r="WPS25" s="1509">
        <v>41901</v>
      </c>
      <c r="WPT25" s="1507">
        <v>15000</v>
      </c>
      <c r="WPU25"/>
      <c r="WPV25" s="1506" t="s">
        <v>2158</v>
      </c>
      <c r="WPW25" s="1506" t="s">
        <v>2159</v>
      </c>
      <c r="WPX25" s="1506" t="s">
        <v>2160</v>
      </c>
      <c r="WPY25" s="1506" t="s">
        <v>2157</v>
      </c>
      <c r="WPZ25" s="1506" t="s">
        <v>1497</v>
      </c>
      <c r="WQA25" s="1509">
        <v>41901</v>
      </c>
      <c r="WQB25" s="1507">
        <v>15000</v>
      </c>
      <c r="WQC25"/>
      <c r="WQD25" s="1506" t="s">
        <v>2158</v>
      </c>
      <c r="WQE25" s="1506" t="s">
        <v>2159</v>
      </c>
      <c r="WQF25" s="1506" t="s">
        <v>2160</v>
      </c>
      <c r="WQG25" s="1506" t="s">
        <v>2157</v>
      </c>
      <c r="WQH25" s="1506" t="s">
        <v>1497</v>
      </c>
      <c r="WQI25" s="1509">
        <v>41901</v>
      </c>
      <c r="WQJ25" s="1507">
        <v>15000</v>
      </c>
      <c r="WQK25"/>
      <c r="WQL25" s="1506" t="s">
        <v>2158</v>
      </c>
      <c r="WQM25" s="1506" t="s">
        <v>2159</v>
      </c>
      <c r="WQN25" s="1506" t="s">
        <v>2160</v>
      </c>
      <c r="WQO25" s="1506" t="s">
        <v>2157</v>
      </c>
      <c r="WQP25" s="1506" t="s">
        <v>1497</v>
      </c>
      <c r="WQQ25" s="1509">
        <v>41901</v>
      </c>
      <c r="WQR25" s="1507">
        <v>15000</v>
      </c>
      <c r="WQS25"/>
      <c r="WQT25" s="1506" t="s">
        <v>2158</v>
      </c>
      <c r="WQU25" s="1506" t="s">
        <v>2159</v>
      </c>
      <c r="WQV25" s="1506" t="s">
        <v>2160</v>
      </c>
      <c r="WQW25" s="1506" t="s">
        <v>2157</v>
      </c>
      <c r="WQX25" s="1506" t="s">
        <v>1497</v>
      </c>
      <c r="WQY25" s="1509">
        <v>41901</v>
      </c>
      <c r="WQZ25" s="1507">
        <v>15000</v>
      </c>
      <c r="WRA25"/>
      <c r="WRB25" s="1506" t="s">
        <v>2158</v>
      </c>
      <c r="WRC25" s="1506" t="s">
        <v>2159</v>
      </c>
      <c r="WRD25" s="1506" t="s">
        <v>2160</v>
      </c>
      <c r="WRE25" s="1506" t="s">
        <v>2157</v>
      </c>
      <c r="WRF25" s="1506" t="s">
        <v>1497</v>
      </c>
      <c r="WRG25" s="1509">
        <v>41901</v>
      </c>
      <c r="WRH25" s="1507">
        <v>15000</v>
      </c>
      <c r="WRI25"/>
      <c r="WRJ25" s="1506" t="s">
        <v>2158</v>
      </c>
      <c r="WRK25" s="1506" t="s">
        <v>2159</v>
      </c>
      <c r="WRL25" s="1506" t="s">
        <v>2160</v>
      </c>
      <c r="WRM25" s="1506" t="s">
        <v>2157</v>
      </c>
      <c r="WRN25" s="1506" t="s">
        <v>1497</v>
      </c>
      <c r="WRO25" s="1509">
        <v>41901</v>
      </c>
      <c r="WRP25" s="1507">
        <v>15000</v>
      </c>
      <c r="WRQ25"/>
      <c r="WRR25" s="1506" t="s">
        <v>2158</v>
      </c>
      <c r="WRS25" s="1506" t="s">
        <v>2159</v>
      </c>
      <c r="WRT25" s="1506" t="s">
        <v>2160</v>
      </c>
      <c r="WRU25" s="1506" t="s">
        <v>2157</v>
      </c>
      <c r="WRV25" s="1506" t="s">
        <v>1497</v>
      </c>
      <c r="WRW25" s="1509">
        <v>41901</v>
      </c>
      <c r="WRX25" s="1507">
        <v>15000</v>
      </c>
      <c r="WRY25"/>
      <c r="WRZ25" s="1506" t="s">
        <v>2158</v>
      </c>
      <c r="WSA25" s="1506" t="s">
        <v>2159</v>
      </c>
      <c r="WSB25" s="1506" t="s">
        <v>2160</v>
      </c>
      <c r="WSC25" s="1506" t="s">
        <v>2157</v>
      </c>
      <c r="WSD25" s="1506" t="s">
        <v>1497</v>
      </c>
      <c r="WSE25" s="1509">
        <v>41901</v>
      </c>
      <c r="WSF25" s="1507">
        <v>15000</v>
      </c>
      <c r="WSG25"/>
      <c r="WSH25" s="1506" t="s">
        <v>2158</v>
      </c>
      <c r="WSI25" s="1506" t="s">
        <v>2159</v>
      </c>
      <c r="WSJ25" s="1506" t="s">
        <v>2160</v>
      </c>
      <c r="WSK25" s="1506" t="s">
        <v>2157</v>
      </c>
      <c r="WSL25" s="1506" t="s">
        <v>1497</v>
      </c>
      <c r="WSM25" s="1509">
        <v>41901</v>
      </c>
      <c r="WSN25" s="1507">
        <v>15000</v>
      </c>
      <c r="WSO25"/>
      <c r="WSP25" s="1506" t="s">
        <v>2158</v>
      </c>
      <c r="WSQ25" s="1506" t="s">
        <v>2159</v>
      </c>
      <c r="WSR25" s="1506" t="s">
        <v>2160</v>
      </c>
      <c r="WSS25" s="1506" t="s">
        <v>2157</v>
      </c>
      <c r="WST25" s="1506" t="s">
        <v>1497</v>
      </c>
      <c r="WSU25" s="1509">
        <v>41901</v>
      </c>
      <c r="WSV25" s="1507">
        <v>15000</v>
      </c>
      <c r="WSW25"/>
      <c r="WSX25" s="1506" t="s">
        <v>2158</v>
      </c>
      <c r="WSY25" s="1506" t="s">
        <v>2159</v>
      </c>
      <c r="WSZ25" s="1506" t="s">
        <v>2160</v>
      </c>
      <c r="WTA25" s="1506" t="s">
        <v>2157</v>
      </c>
      <c r="WTB25" s="1506" t="s">
        <v>1497</v>
      </c>
      <c r="WTC25" s="1509">
        <v>41901</v>
      </c>
      <c r="WTD25" s="1507">
        <v>15000</v>
      </c>
      <c r="WTE25"/>
      <c r="WTF25" s="1506" t="s">
        <v>2158</v>
      </c>
      <c r="WTG25" s="1506" t="s">
        <v>2159</v>
      </c>
      <c r="WTH25" s="1506" t="s">
        <v>2160</v>
      </c>
      <c r="WTI25" s="1506" t="s">
        <v>2157</v>
      </c>
      <c r="WTJ25" s="1506" t="s">
        <v>1497</v>
      </c>
      <c r="WTK25" s="1509">
        <v>41901</v>
      </c>
      <c r="WTL25" s="1507">
        <v>15000</v>
      </c>
      <c r="WTM25"/>
      <c r="WTN25" s="1506" t="s">
        <v>2158</v>
      </c>
      <c r="WTO25" s="1506" t="s">
        <v>2159</v>
      </c>
      <c r="WTP25" s="1506" t="s">
        <v>2160</v>
      </c>
      <c r="WTQ25" s="1506" t="s">
        <v>2157</v>
      </c>
      <c r="WTR25" s="1506" t="s">
        <v>1497</v>
      </c>
      <c r="WTS25" s="1509">
        <v>41901</v>
      </c>
      <c r="WTT25" s="1507">
        <v>15000</v>
      </c>
      <c r="WTU25"/>
      <c r="WTV25" s="1506" t="s">
        <v>2158</v>
      </c>
      <c r="WTW25" s="1506" t="s">
        <v>2159</v>
      </c>
      <c r="WTX25" s="1506" t="s">
        <v>2160</v>
      </c>
      <c r="WTY25" s="1506" t="s">
        <v>2157</v>
      </c>
      <c r="WTZ25" s="1506" t="s">
        <v>1497</v>
      </c>
      <c r="WUA25" s="1509">
        <v>41901</v>
      </c>
      <c r="WUB25" s="1507">
        <v>15000</v>
      </c>
      <c r="WUC25"/>
      <c r="WUD25" s="1506" t="s">
        <v>2158</v>
      </c>
      <c r="WUE25" s="1506" t="s">
        <v>2159</v>
      </c>
      <c r="WUF25" s="1506" t="s">
        <v>2160</v>
      </c>
      <c r="WUG25" s="1506" t="s">
        <v>2157</v>
      </c>
      <c r="WUH25" s="1506" t="s">
        <v>1497</v>
      </c>
      <c r="WUI25" s="1509">
        <v>41901</v>
      </c>
      <c r="WUJ25" s="1507">
        <v>15000</v>
      </c>
      <c r="WUK25"/>
      <c r="WUL25" s="1506" t="s">
        <v>2158</v>
      </c>
      <c r="WUM25" s="1506" t="s">
        <v>2159</v>
      </c>
      <c r="WUN25" s="1506" t="s">
        <v>2160</v>
      </c>
      <c r="WUO25" s="1506" t="s">
        <v>2157</v>
      </c>
      <c r="WUP25" s="1506" t="s">
        <v>1497</v>
      </c>
      <c r="WUQ25" s="1509">
        <v>41901</v>
      </c>
      <c r="WUR25" s="1507">
        <v>15000</v>
      </c>
      <c r="WUS25"/>
      <c r="WUT25" s="1506" t="s">
        <v>2158</v>
      </c>
      <c r="WUU25" s="1506" t="s">
        <v>2159</v>
      </c>
      <c r="WUV25" s="1506" t="s">
        <v>2160</v>
      </c>
      <c r="WUW25" s="1506" t="s">
        <v>2157</v>
      </c>
      <c r="WUX25" s="1506" t="s">
        <v>1497</v>
      </c>
      <c r="WUY25" s="1509">
        <v>41901</v>
      </c>
      <c r="WUZ25" s="1507">
        <v>15000</v>
      </c>
      <c r="WVA25"/>
      <c r="WVB25" s="1506" t="s">
        <v>2158</v>
      </c>
      <c r="WVC25" s="1506" t="s">
        <v>2159</v>
      </c>
      <c r="WVD25" s="1506" t="s">
        <v>2160</v>
      </c>
      <c r="WVE25" s="1506" t="s">
        <v>2157</v>
      </c>
      <c r="WVF25" s="1506" t="s">
        <v>1497</v>
      </c>
      <c r="WVG25" s="1509">
        <v>41901</v>
      </c>
      <c r="WVH25" s="1507">
        <v>15000</v>
      </c>
      <c r="WVI25"/>
      <c r="WVJ25" s="1506" t="s">
        <v>2158</v>
      </c>
      <c r="WVK25" s="1506" t="s">
        <v>2159</v>
      </c>
      <c r="WVL25" s="1506" t="s">
        <v>2160</v>
      </c>
      <c r="WVM25" s="1506" t="s">
        <v>2157</v>
      </c>
      <c r="WVN25" s="1506" t="s">
        <v>1497</v>
      </c>
      <c r="WVO25" s="1509">
        <v>41901</v>
      </c>
      <c r="WVP25" s="1507">
        <v>15000</v>
      </c>
      <c r="WVQ25"/>
      <c r="WVR25" s="1506" t="s">
        <v>2158</v>
      </c>
      <c r="WVS25" s="1506" t="s">
        <v>2159</v>
      </c>
      <c r="WVT25" s="1506" t="s">
        <v>2160</v>
      </c>
      <c r="WVU25" s="1506" t="s">
        <v>2157</v>
      </c>
      <c r="WVV25" s="1506" t="s">
        <v>1497</v>
      </c>
      <c r="WVW25" s="1509">
        <v>41901</v>
      </c>
      <c r="WVX25" s="1507">
        <v>15000</v>
      </c>
      <c r="WVY25"/>
      <c r="WVZ25" s="1506" t="s">
        <v>2158</v>
      </c>
      <c r="WWA25" s="1506" t="s">
        <v>2159</v>
      </c>
      <c r="WWB25" s="1506" t="s">
        <v>2160</v>
      </c>
      <c r="WWC25" s="1506" t="s">
        <v>2157</v>
      </c>
      <c r="WWD25" s="1506" t="s">
        <v>1497</v>
      </c>
      <c r="WWE25" s="1509">
        <v>41901</v>
      </c>
      <c r="WWF25" s="1507">
        <v>15000</v>
      </c>
      <c r="WWG25"/>
      <c r="WWH25" s="1506" t="s">
        <v>2158</v>
      </c>
      <c r="WWI25" s="1506" t="s">
        <v>2159</v>
      </c>
      <c r="WWJ25" s="1506" t="s">
        <v>2160</v>
      </c>
      <c r="WWK25" s="1506" t="s">
        <v>2157</v>
      </c>
      <c r="WWL25" s="1506" t="s">
        <v>1497</v>
      </c>
      <c r="WWM25" s="1509">
        <v>41901</v>
      </c>
      <c r="WWN25" s="1507">
        <v>15000</v>
      </c>
      <c r="WWO25"/>
      <c r="WWP25" s="1506" t="s">
        <v>2158</v>
      </c>
      <c r="WWQ25" s="1506" t="s">
        <v>2159</v>
      </c>
      <c r="WWR25" s="1506" t="s">
        <v>2160</v>
      </c>
      <c r="WWS25" s="1506" t="s">
        <v>2157</v>
      </c>
      <c r="WWT25" s="1506" t="s">
        <v>1497</v>
      </c>
      <c r="WWU25" s="1509">
        <v>41901</v>
      </c>
      <c r="WWV25" s="1507">
        <v>15000</v>
      </c>
      <c r="WWW25"/>
      <c r="WWX25" s="1506" t="s">
        <v>2158</v>
      </c>
      <c r="WWY25" s="1506" t="s">
        <v>2159</v>
      </c>
      <c r="WWZ25" s="1506" t="s">
        <v>2160</v>
      </c>
      <c r="WXA25" s="1506" t="s">
        <v>2157</v>
      </c>
      <c r="WXB25" s="1506" t="s">
        <v>1497</v>
      </c>
      <c r="WXC25" s="1509">
        <v>41901</v>
      </c>
      <c r="WXD25" s="1507">
        <v>15000</v>
      </c>
      <c r="WXE25"/>
      <c r="WXF25" s="1506" t="s">
        <v>2158</v>
      </c>
      <c r="WXG25" s="1506" t="s">
        <v>2159</v>
      </c>
      <c r="WXH25" s="1506" t="s">
        <v>2160</v>
      </c>
      <c r="WXI25" s="1506" t="s">
        <v>2157</v>
      </c>
      <c r="WXJ25" s="1506" t="s">
        <v>1497</v>
      </c>
      <c r="WXK25" s="1509">
        <v>41901</v>
      </c>
      <c r="WXL25" s="1507">
        <v>15000</v>
      </c>
      <c r="WXM25"/>
      <c r="WXN25" s="1506" t="s">
        <v>2158</v>
      </c>
      <c r="WXO25" s="1506" t="s">
        <v>2159</v>
      </c>
      <c r="WXP25" s="1506" t="s">
        <v>2160</v>
      </c>
      <c r="WXQ25" s="1506" t="s">
        <v>2157</v>
      </c>
      <c r="WXR25" s="1506" t="s">
        <v>1497</v>
      </c>
      <c r="WXS25" s="1509">
        <v>41901</v>
      </c>
      <c r="WXT25" s="1507">
        <v>15000</v>
      </c>
      <c r="WXU25"/>
      <c r="WXV25" s="1506" t="s">
        <v>2158</v>
      </c>
      <c r="WXW25" s="1506" t="s">
        <v>2159</v>
      </c>
      <c r="WXX25" s="1506" t="s">
        <v>2160</v>
      </c>
      <c r="WXY25" s="1506" t="s">
        <v>2157</v>
      </c>
      <c r="WXZ25" s="1506" t="s">
        <v>1497</v>
      </c>
      <c r="WYA25" s="1509">
        <v>41901</v>
      </c>
      <c r="WYB25" s="1507">
        <v>15000</v>
      </c>
      <c r="WYC25"/>
      <c r="WYD25" s="1506" t="s">
        <v>2158</v>
      </c>
      <c r="WYE25" s="1506" t="s">
        <v>2159</v>
      </c>
      <c r="WYF25" s="1506" t="s">
        <v>2160</v>
      </c>
      <c r="WYG25" s="1506" t="s">
        <v>2157</v>
      </c>
      <c r="WYH25" s="1506" t="s">
        <v>1497</v>
      </c>
      <c r="WYI25" s="1509">
        <v>41901</v>
      </c>
      <c r="WYJ25" s="1507">
        <v>15000</v>
      </c>
      <c r="WYK25"/>
      <c r="WYL25" s="1506" t="s">
        <v>2158</v>
      </c>
      <c r="WYM25" s="1506" t="s">
        <v>2159</v>
      </c>
      <c r="WYN25" s="1506" t="s">
        <v>2160</v>
      </c>
      <c r="WYO25" s="1506" t="s">
        <v>2157</v>
      </c>
      <c r="WYP25" s="1506" t="s">
        <v>1497</v>
      </c>
      <c r="WYQ25" s="1509">
        <v>41901</v>
      </c>
      <c r="WYR25" s="1507">
        <v>15000</v>
      </c>
      <c r="WYS25"/>
      <c r="WYT25" s="1506" t="s">
        <v>2158</v>
      </c>
      <c r="WYU25" s="1506" t="s">
        <v>2159</v>
      </c>
      <c r="WYV25" s="1506" t="s">
        <v>2160</v>
      </c>
      <c r="WYW25" s="1506" t="s">
        <v>2157</v>
      </c>
      <c r="WYX25" s="1506" t="s">
        <v>1497</v>
      </c>
      <c r="WYY25" s="1509">
        <v>41901</v>
      </c>
      <c r="WYZ25" s="1507">
        <v>15000</v>
      </c>
      <c r="WZA25"/>
      <c r="WZB25" s="1506" t="s">
        <v>2158</v>
      </c>
      <c r="WZC25" s="1506" t="s">
        <v>2159</v>
      </c>
      <c r="WZD25" s="1506" t="s">
        <v>2160</v>
      </c>
      <c r="WZE25" s="1506" t="s">
        <v>2157</v>
      </c>
      <c r="WZF25" s="1506" t="s">
        <v>1497</v>
      </c>
      <c r="WZG25" s="1509">
        <v>41901</v>
      </c>
      <c r="WZH25" s="1507">
        <v>15000</v>
      </c>
      <c r="WZI25"/>
      <c r="WZJ25" s="1506" t="s">
        <v>2158</v>
      </c>
      <c r="WZK25" s="1506" t="s">
        <v>2159</v>
      </c>
      <c r="WZL25" s="1506" t="s">
        <v>2160</v>
      </c>
      <c r="WZM25" s="1506" t="s">
        <v>2157</v>
      </c>
      <c r="WZN25" s="1506" t="s">
        <v>1497</v>
      </c>
      <c r="WZO25" s="1509">
        <v>41901</v>
      </c>
      <c r="WZP25" s="1507">
        <v>15000</v>
      </c>
      <c r="WZQ25"/>
      <c r="WZR25" s="1506" t="s">
        <v>2158</v>
      </c>
      <c r="WZS25" s="1506" t="s">
        <v>2159</v>
      </c>
      <c r="WZT25" s="1506" t="s">
        <v>2160</v>
      </c>
      <c r="WZU25" s="1506" t="s">
        <v>2157</v>
      </c>
      <c r="WZV25" s="1506" t="s">
        <v>1497</v>
      </c>
      <c r="WZW25" s="1509">
        <v>41901</v>
      </c>
      <c r="WZX25" s="1507">
        <v>15000</v>
      </c>
      <c r="WZY25"/>
      <c r="WZZ25" s="1506" t="s">
        <v>2158</v>
      </c>
      <c r="XAA25" s="1506" t="s">
        <v>2159</v>
      </c>
      <c r="XAB25" s="1506" t="s">
        <v>2160</v>
      </c>
      <c r="XAC25" s="1506" t="s">
        <v>2157</v>
      </c>
      <c r="XAD25" s="1506" t="s">
        <v>1497</v>
      </c>
      <c r="XAE25" s="1509">
        <v>41901</v>
      </c>
      <c r="XAF25" s="1507">
        <v>15000</v>
      </c>
      <c r="XAG25"/>
      <c r="XAH25" s="1506" t="s">
        <v>2158</v>
      </c>
      <c r="XAI25" s="1506" t="s">
        <v>2159</v>
      </c>
      <c r="XAJ25" s="1506" t="s">
        <v>2160</v>
      </c>
      <c r="XAK25" s="1506" t="s">
        <v>2157</v>
      </c>
      <c r="XAL25" s="1506" t="s">
        <v>1497</v>
      </c>
      <c r="XAM25" s="1509">
        <v>41901</v>
      </c>
      <c r="XAN25" s="1507">
        <v>15000</v>
      </c>
      <c r="XAO25"/>
      <c r="XAP25" s="1506" t="s">
        <v>2158</v>
      </c>
      <c r="XAQ25" s="1506" t="s">
        <v>2159</v>
      </c>
      <c r="XAR25" s="1506" t="s">
        <v>2160</v>
      </c>
      <c r="XAS25" s="1506" t="s">
        <v>2157</v>
      </c>
      <c r="XAT25" s="1506" t="s">
        <v>1497</v>
      </c>
      <c r="XAU25" s="1509">
        <v>41901</v>
      </c>
      <c r="XAV25" s="1507">
        <v>15000</v>
      </c>
      <c r="XAW25"/>
      <c r="XAX25" s="1506" t="s">
        <v>2158</v>
      </c>
      <c r="XAY25" s="1506" t="s">
        <v>2159</v>
      </c>
      <c r="XAZ25" s="1506" t="s">
        <v>2160</v>
      </c>
      <c r="XBA25" s="1506" t="s">
        <v>2157</v>
      </c>
      <c r="XBB25" s="1506" t="s">
        <v>1497</v>
      </c>
      <c r="XBC25" s="1509">
        <v>41901</v>
      </c>
      <c r="XBD25" s="1507">
        <v>15000</v>
      </c>
      <c r="XBE25"/>
      <c r="XBF25" s="1506" t="s">
        <v>2158</v>
      </c>
      <c r="XBG25" s="1506" t="s">
        <v>2159</v>
      </c>
      <c r="XBH25" s="1506" t="s">
        <v>2160</v>
      </c>
      <c r="XBI25" s="1506" t="s">
        <v>2157</v>
      </c>
      <c r="XBJ25" s="1506" t="s">
        <v>1497</v>
      </c>
      <c r="XBK25" s="1509">
        <v>41901</v>
      </c>
      <c r="XBL25" s="1507">
        <v>15000</v>
      </c>
      <c r="XBM25"/>
      <c r="XBN25" s="1506" t="s">
        <v>2158</v>
      </c>
      <c r="XBO25" s="1506" t="s">
        <v>2159</v>
      </c>
      <c r="XBP25" s="1506" t="s">
        <v>2160</v>
      </c>
      <c r="XBQ25" s="1506" t="s">
        <v>2157</v>
      </c>
      <c r="XBR25" s="1506" t="s">
        <v>1497</v>
      </c>
      <c r="XBS25" s="1509">
        <v>41901</v>
      </c>
      <c r="XBT25" s="1507">
        <v>15000</v>
      </c>
      <c r="XBU25"/>
      <c r="XBV25" s="1506" t="s">
        <v>2158</v>
      </c>
      <c r="XBW25" s="1506" t="s">
        <v>2159</v>
      </c>
      <c r="XBX25" s="1506" t="s">
        <v>2160</v>
      </c>
      <c r="XBY25" s="1506" t="s">
        <v>2157</v>
      </c>
      <c r="XBZ25" s="1506" t="s">
        <v>1497</v>
      </c>
      <c r="XCA25" s="1509">
        <v>41901</v>
      </c>
      <c r="XCB25" s="1507">
        <v>15000</v>
      </c>
      <c r="XCC25"/>
      <c r="XCD25" s="1506" t="s">
        <v>2158</v>
      </c>
      <c r="XCE25" s="1506" t="s">
        <v>2159</v>
      </c>
      <c r="XCF25" s="1506" t="s">
        <v>2160</v>
      </c>
      <c r="XCG25" s="1506" t="s">
        <v>2157</v>
      </c>
      <c r="XCH25" s="1506" t="s">
        <v>1497</v>
      </c>
      <c r="XCI25" s="1509">
        <v>41901</v>
      </c>
      <c r="XCJ25" s="1507">
        <v>15000</v>
      </c>
      <c r="XCK25"/>
      <c r="XCL25" s="1506" t="s">
        <v>2158</v>
      </c>
      <c r="XCM25" s="1506" t="s">
        <v>2159</v>
      </c>
      <c r="XCN25" s="1506" t="s">
        <v>2160</v>
      </c>
      <c r="XCO25" s="1506" t="s">
        <v>2157</v>
      </c>
      <c r="XCP25" s="1506" t="s">
        <v>1497</v>
      </c>
      <c r="XCQ25" s="1509">
        <v>41901</v>
      </c>
      <c r="XCR25" s="1507">
        <v>15000</v>
      </c>
      <c r="XCS25"/>
      <c r="XCT25" s="1506" t="s">
        <v>2158</v>
      </c>
      <c r="XCU25" s="1506" t="s">
        <v>2159</v>
      </c>
      <c r="XCV25" s="1506" t="s">
        <v>2160</v>
      </c>
      <c r="XCW25" s="1506" t="s">
        <v>2157</v>
      </c>
      <c r="XCX25" s="1506" t="s">
        <v>1497</v>
      </c>
      <c r="XCY25" s="1509">
        <v>41901</v>
      </c>
      <c r="XCZ25" s="1507">
        <v>15000</v>
      </c>
      <c r="XDA25"/>
      <c r="XDB25" s="1506" t="s">
        <v>2158</v>
      </c>
      <c r="XDC25" s="1506" t="s">
        <v>2159</v>
      </c>
      <c r="XDD25" s="1506" t="s">
        <v>2160</v>
      </c>
      <c r="XDE25" s="1506" t="s">
        <v>2157</v>
      </c>
      <c r="XDF25" s="1506" t="s">
        <v>1497</v>
      </c>
      <c r="XDG25" s="1509">
        <v>41901</v>
      </c>
      <c r="XDH25" s="1507">
        <v>15000</v>
      </c>
      <c r="XDI25"/>
      <c r="XDJ25" s="1506" t="s">
        <v>2158</v>
      </c>
      <c r="XDK25" s="1506" t="s">
        <v>2159</v>
      </c>
      <c r="XDL25" s="1506" t="s">
        <v>2160</v>
      </c>
      <c r="XDM25" s="1506" t="s">
        <v>2157</v>
      </c>
      <c r="XDN25" s="1506" t="s">
        <v>1497</v>
      </c>
      <c r="XDO25" s="1509">
        <v>41901</v>
      </c>
      <c r="XDP25" s="1507">
        <v>15000</v>
      </c>
      <c r="XDQ25"/>
      <c r="XDR25" s="1506" t="s">
        <v>2158</v>
      </c>
      <c r="XDS25" s="1506" t="s">
        <v>2159</v>
      </c>
      <c r="XDT25" s="1506" t="s">
        <v>2160</v>
      </c>
      <c r="XDU25" s="1506" t="s">
        <v>2157</v>
      </c>
      <c r="XDV25" s="1506" t="s">
        <v>1497</v>
      </c>
      <c r="XDW25" s="1509">
        <v>41901</v>
      </c>
      <c r="XDX25" s="1507">
        <v>15000</v>
      </c>
      <c r="XDY25"/>
      <c r="XDZ25" s="1506" t="s">
        <v>2158</v>
      </c>
      <c r="XEA25" s="1506" t="s">
        <v>2159</v>
      </c>
      <c r="XEB25" s="1506" t="s">
        <v>2160</v>
      </c>
      <c r="XEC25" s="1506" t="s">
        <v>2157</v>
      </c>
      <c r="XED25" s="1506" t="s">
        <v>1497</v>
      </c>
      <c r="XEE25" s="1509">
        <v>41901</v>
      </c>
      <c r="XEF25" s="1507">
        <v>15000</v>
      </c>
      <c r="XEG25"/>
      <c r="XEH25" s="1506" t="s">
        <v>2158</v>
      </c>
      <c r="XEI25" s="1506" t="s">
        <v>2159</v>
      </c>
      <c r="XEJ25" s="1506" t="s">
        <v>2160</v>
      </c>
      <c r="XEK25" s="1506" t="s">
        <v>2157</v>
      </c>
      <c r="XEL25" s="1506" t="s">
        <v>1497</v>
      </c>
      <c r="XEM25" s="1509">
        <v>41901</v>
      </c>
      <c r="XEN25" s="1507">
        <v>15000</v>
      </c>
      <c r="XEO25"/>
      <c r="XEP25" s="1506" t="s">
        <v>2158</v>
      </c>
      <c r="XEQ25" s="1506" t="s">
        <v>2159</v>
      </c>
      <c r="XER25" s="1506" t="s">
        <v>2160</v>
      </c>
      <c r="XES25" s="1506" t="s">
        <v>2157</v>
      </c>
      <c r="XET25" s="1506" t="s">
        <v>1497</v>
      </c>
      <c r="XEU25" s="1509">
        <v>41901</v>
      </c>
      <c r="XEV25" s="1507">
        <v>15000</v>
      </c>
      <c r="XEW25"/>
      <c r="XEX25" s="1506" t="s">
        <v>2158</v>
      </c>
      <c r="XEY25" s="1506" t="s">
        <v>2159</v>
      </c>
      <c r="XEZ25" s="1506" t="s">
        <v>2160</v>
      </c>
      <c r="XFA25" s="1506" t="s">
        <v>2157</v>
      </c>
      <c r="XFB25" s="1506" t="s">
        <v>1497</v>
      </c>
      <c r="XFC25" s="1509">
        <v>41901</v>
      </c>
      <c r="XFD25" s="1507">
        <v>15000</v>
      </c>
    </row>
    <row r="26" spans="1:16384" ht="15">
      <c r="A26">
        <v>22</v>
      </c>
      <c r="B26" s="1627"/>
      <c r="C26" s="1627" t="s">
        <v>2265</v>
      </c>
      <c r="D26" s="1623" t="s">
        <v>1391</v>
      </c>
      <c r="E26" s="1623" t="s">
        <v>1269</v>
      </c>
      <c r="F26" s="1625"/>
      <c r="G26" s="1624"/>
      <c r="H26" s="1625">
        <v>40000</v>
      </c>
      <c r="I26" s="1618"/>
    </row>
    <row r="27" spans="1:16384" ht="15">
      <c r="A27">
        <v>23</v>
      </c>
      <c r="B27" s="1627" t="s">
        <v>2266</v>
      </c>
      <c r="C27" s="1627" t="s">
        <v>2267</v>
      </c>
      <c r="D27" s="1623" t="s">
        <v>1265</v>
      </c>
      <c r="E27" s="1623" t="s">
        <v>1269</v>
      </c>
      <c r="F27" s="1625"/>
      <c r="G27" s="1624"/>
      <c r="H27" s="1625">
        <v>20000</v>
      </c>
      <c r="I27" s="1618"/>
    </row>
    <row r="28" spans="1:16384" ht="15">
      <c r="A28"/>
      <c r="B28" s="1627"/>
      <c r="C28" s="1627" t="s">
        <v>2298</v>
      </c>
      <c r="D28" s="1623" t="s">
        <v>1265</v>
      </c>
      <c r="E28" s="1623" t="s">
        <v>1269</v>
      </c>
      <c r="F28" s="1625"/>
      <c r="G28" s="1624"/>
      <c r="H28" s="1625">
        <v>20000</v>
      </c>
      <c r="I28" s="1618"/>
    </row>
    <row r="29" spans="1:16384" ht="21" customHeight="1">
      <c r="A29" s="2134" t="s">
        <v>1309</v>
      </c>
      <c r="B29" s="2134"/>
      <c r="C29" s="2134"/>
      <c r="D29" s="2134"/>
      <c r="E29" s="2134"/>
      <c r="F29" s="2134"/>
      <c r="G29" s="2134"/>
      <c r="H29" s="1133">
        <f>SUM(H7:H28)</f>
        <v>733377</v>
      </c>
      <c r="I29" s="1134"/>
    </row>
    <row r="30" spans="1:16384" ht="21" customHeight="1">
      <c r="A30" s="2136" t="s">
        <v>1504</v>
      </c>
      <c r="B30" s="2136"/>
      <c r="C30" s="2136"/>
      <c r="D30" s="2136"/>
      <c r="E30" s="2136"/>
      <c r="F30" s="2136"/>
      <c r="G30" s="2136"/>
      <c r="H30" s="2136"/>
      <c r="I30" s="2136"/>
    </row>
    <row r="31" spans="1:16384" ht="15">
      <c r="A31" s="1135">
        <v>24</v>
      </c>
      <c r="B31" s="1208" t="s">
        <v>1505</v>
      </c>
      <c r="C31" s="1211" t="s">
        <v>1506</v>
      </c>
      <c r="D31" s="1211" t="s">
        <v>1267</v>
      </c>
      <c r="E31" s="1211" t="s">
        <v>1269</v>
      </c>
      <c r="F31" s="1211" t="s">
        <v>1280</v>
      </c>
      <c r="G31" s="1209">
        <v>41713</v>
      </c>
      <c r="H31" s="1208">
        <v>30239</v>
      </c>
      <c r="I31" s="1210"/>
    </row>
    <row r="32" spans="1:16384" ht="21" customHeight="1">
      <c r="A32" s="2134" t="s">
        <v>1504</v>
      </c>
      <c r="B32" s="2134"/>
      <c r="C32" s="2134"/>
      <c r="D32" s="2134"/>
      <c r="E32" s="2134"/>
      <c r="F32" s="2134"/>
      <c r="G32" s="2134"/>
      <c r="H32" s="1185">
        <f>SUM(H31)</f>
        <v>30239</v>
      </c>
      <c r="I32" s="1134"/>
    </row>
    <row r="33" spans="1:9" ht="21" customHeight="1">
      <c r="A33" s="2136" t="s">
        <v>1985</v>
      </c>
      <c r="B33" s="2136"/>
      <c r="C33" s="2136"/>
      <c r="D33" s="2136"/>
      <c r="E33" s="2136"/>
      <c r="F33" s="2136"/>
      <c r="G33" s="2136"/>
      <c r="H33" s="2136"/>
      <c r="I33" s="2136"/>
    </row>
    <row r="34" spans="1:9" ht="15">
      <c r="A34" s="1135">
        <v>25</v>
      </c>
      <c r="B34" s="1208" t="s">
        <v>1988</v>
      </c>
      <c r="C34" s="1211" t="s">
        <v>1987</v>
      </c>
      <c r="D34" s="1211" t="s">
        <v>1985</v>
      </c>
      <c r="E34" s="1211" t="s">
        <v>1985</v>
      </c>
      <c r="F34" s="1211"/>
      <c r="G34" s="1209" t="s">
        <v>1986</v>
      </c>
      <c r="H34" s="1208">
        <v>50000</v>
      </c>
      <c r="I34" s="1210"/>
    </row>
    <row r="35" spans="1:9" ht="21" customHeight="1">
      <c r="A35" s="2136" t="s">
        <v>1310</v>
      </c>
      <c r="B35" s="2136"/>
      <c r="C35" s="2136"/>
      <c r="D35" s="2136"/>
      <c r="E35" s="2136"/>
      <c r="F35" s="2136"/>
      <c r="G35" s="2136"/>
      <c r="H35" s="2136"/>
      <c r="I35" s="2136"/>
    </row>
    <row r="36" spans="1:9" ht="15">
      <c r="A36" s="1135">
        <v>26</v>
      </c>
      <c r="B36" s="1208" t="s">
        <v>1485</v>
      </c>
      <c r="C36" s="1211" t="s">
        <v>1483</v>
      </c>
      <c r="D36" s="1211" t="s">
        <v>1484</v>
      </c>
      <c r="E36" s="1211" t="s">
        <v>1273</v>
      </c>
      <c r="F36" s="1211" t="s">
        <v>1280</v>
      </c>
      <c r="G36" s="1209">
        <v>37288</v>
      </c>
      <c r="H36" s="1208">
        <v>25039</v>
      </c>
      <c r="I36" s="1210"/>
    </row>
    <row r="37" spans="1:9" ht="21" customHeight="1">
      <c r="A37" s="2134" t="s">
        <v>1310</v>
      </c>
      <c r="B37" s="2134"/>
      <c r="C37" s="2134"/>
      <c r="D37" s="2134"/>
      <c r="E37" s="2134"/>
      <c r="F37" s="2134"/>
      <c r="G37" s="2134"/>
      <c r="H37" s="1185">
        <f>SUM(H36)</f>
        <v>25039</v>
      </c>
      <c r="I37" s="1134"/>
    </row>
    <row r="38" spans="1:9" ht="21" customHeight="1">
      <c r="A38" s="2135" t="s">
        <v>1311</v>
      </c>
      <c r="B38" s="2135"/>
      <c r="C38" s="2135"/>
      <c r="D38" s="2135"/>
      <c r="E38" s="2135"/>
      <c r="F38" s="2135"/>
      <c r="G38" s="2135"/>
      <c r="H38" s="2135"/>
      <c r="I38" s="2135"/>
    </row>
    <row r="39" spans="1:9" s="1634" customFormat="1" ht="26.25" customHeight="1">
      <c r="A39" s="1632">
        <v>27</v>
      </c>
      <c r="B39" s="1635" t="s">
        <v>2125</v>
      </c>
      <c r="C39" s="1635" t="s">
        <v>2161</v>
      </c>
      <c r="D39" s="1635" t="s">
        <v>2162</v>
      </c>
      <c r="E39" s="1635" t="s">
        <v>1271</v>
      </c>
      <c r="F39" s="1635" t="s">
        <v>1281</v>
      </c>
      <c r="G39" s="1636">
        <v>38797</v>
      </c>
      <c r="H39" s="1637">
        <v>16781</v>
      </c>
      <c r="I39" s="1633"/>
    </row>
    <row r="40" spans="1:9" s="1634" customFormat="1" ht="29.25" customHeight="1">
      <c r="A40" s="1632">
        <v>28</v>
      </c>
      <c r="B40" s="1635" t="s">
        <v>1486</v>
      </c>
      <c r="C40" s="1635" t="s">
        <v>1487</v>
      </c>
      <c r="D40" s="1635" t="s">
        <v>1268</v>
      </c>
      <c r="E40" s="1635" t="s">
        <v>1271</v>
      </c>
      <c r="F40" s="1635" t="s">
        <v>1276</v>
      </c>
      <c r="G40" s="1636">
        <v>39434</v>
      </c>
      <c r="H40" s="1637">
        <v>13669</v>
      </c>
      <c r="I40" s="1633"/>
    </row>
    <row r="41" spans="1:9" s="1634" customFormat="1" ht="30" customHeight="1">
      <c r="A41" s="1632">
        <v>29</v>
      </c>
      <c r="B41" s="1638" t="s">
        <v>2163</v>
      </c>
      <c r="C41" s="1638" t="s">
        <v>2164</v>
      </c>
      <c r="D41" s="1638" t="s">
        <v>2165</v>
      </c>
      <c r="E41" s="1638" t="s">
        <v>1271</v>
      </c>
      <c r="F41" s="1638" t="s">
        <v>2133</v>
      </c>
      <c r="G41" s="1639">
        <v>41869</v>
      </c>
      <c r="H41" s="1640">
        <v>11000</v>
      </c>
      <c r="I41" s="1633"/>
    </row>
    <row r="42" spans="1:9" ht="21" customHeight="1">
      <c r="A42" s="2134" t="s">
        <v>1311</v>
      </c>
      <c r="B42" s="2134"/>
      <c r="C42" s="2134"/>
      <c r="D42" s="2134"/>
      <c r="E42" s="2134"/>
      <c r="F42" s="2134"/>
      <c r="G42" s="2134"/>
      <c r="H42" s="1185">
        <f>SUM(H39:H41)</f>
        <v>41450</v>
      </c>
      <c r="I42" s="1134"/>
    </row>
    <row r="43" spans="1:9" ht="21" customHeight="1">
      <c r="A43" s="2136" t="s">
        <v>1312</v>
      </c>
      <c r="B43" s="2136"/>
      <c r="C43" s="2136"/>
      <c r="D43" s="2136"/>
      <c r="E43" s="2136"/>
      <c r="F43" s="2136"/>
      <c r="G43" s="2136"/>
      <c r="H43" s="2136"/>
      <c r="I43" s="2136"/>
    </row>
    <row r="44" spans="1:9" ht="21" customHeight="1">
      <c r="A44">
        <v>30</v>
      </c>
      <c r="B44" s="1506" t="s">
        <v>1485</v>
      </c>
      <c r="C44" s="1506" t="s">
        <v>2155</v>
      </c>
      <c r="D44" s="1506" t="s">
        <v>2156</v>
      </c>
      <c r="E44" s="1506" t="s">
        <v>1273</v>
      </c>
      <c r="F44" s="1506" t="s">
        <v>1280</v>
      </c>
      <c r="G44" s="1509">
        <v>37288</v>
      </c>
      <c r="H44" s="1507">
        <v>28800</v>
      </c>
      <c r="I44" s="1210"/>
    </row>
    <row r="45" spans="1:9" ht="21" customHeight="1">
      <c r="A45" s="2134" t="s">
        <v>1313</v>
      </c>
      <c r="B45" s="2134"/>
      <c r="C45" s="2134"/>
      <c r="D45" s="2134"/>
      <c r="E45" s="2134"/>
      <c r="F45" s="2134"/>
      <c r="G45" s="2134"/>
      <c r="H45" s="1185">
        <f>SUM(H44:H44)</f>
        <v>28800</v>
      </c>
      <c r="I45" s="1134"/>
    </row>
    <row r="46" spans="1:9" ht="15">
      <c r="A46" s="2137" t="s">
        <v>1314</v>
      </c>
      <c r="B46" s="2138"/>
      <c r="C46" s="2138"/>
      <c r="D46" s="2138"/>
      <c r="E46" s="2138"/>
      <c r="F46" s="2138"/>
      <c r="G46" s="2138"/>
      <c r="H46" s="2138"/>
      <c r="I46" s="2138"/>
    </row>
    <row r="47" spans="1:9" ht="15" customHeight="1">
      <c r="A47" s="1132">
        <v>31</v>
      </c>
      <c r="B47" s="1218" t="s">
        <v>2103</v>
      </c>
      <c r="C47" s="1212" t="s">
        <v>2104</v>
      </c>
      <c r="D47" s="1212" t="s">
        <v>1488</v>
      </c>
      <c r="E47" s="1212" t="s">
        <v>1274</v>
      </c>
      <c r="F47" s="1212" t="s">
        <v>1280</v>
      </c>
      <c r="G47" s="1217">
        <v>39762</v>
      </c>
      <c r="H47" s="1205">
        <v>27793</v>
      </c>
      <c r="I47" s="1130"/>
    </row>
    <row r="48" spans="1:9" ht="15" customHeight="1">
      <c r="A48" s="2134" t="s">
        <v>1315</v>
      </c>
      <c r="B48" s="2134"/>
      <c r="C48" s="2134"/>
      <c r="D48" s="2134"/>
      <c r="E48" s="2134"/>
      <c r="F48" s="2134"/>
      <c r="G48" s="2134"/>
      <c r="H48" s="1185">
        <f>SUM(H47)</f>
        <v>27793</v>
      </c>
      <c r="I48" s="1134"/>
    </row>
    <row r="49" spans="1:9" ht="15">
      <c r="A49" s="2137" t="s">
        <v>1316</v>
      </c>
      <c r="B49" s="2138"/>
      <c r="C49" s="2138"/>
      <c r="D49" s="2138"/>
      <c r="E49" s="2138"/>
      <c r="F49" s="2138"/>
      <c r="G49" s="2138"/>
      <c r="H49" s="2138"/>
      <c r="I49" s="2138"/>
    </row>
    <row r="50" spans="1:9" ht="15" customHeight="1">
      <c r="A50" s="1132">
        <v>20</v>
      </c>
      <c r="B50" s="1218" t="s">
        <v>1489</v>
      </c>
      <c r="C50" s="1212" t="s">
        <v>1490</v>
      </c>
      <c r="D50" s="1212" t="s">
        <v>1491</v>
      </c>
      <c r="E50" s="1212" t="s">
        <v>1275</v>
      </c>
      <c r="F50" s="1212" t="s">
        <v>1276</v>
      </c>
      <c r="G50" s="1217">
        <v>41702</v>
      </c>
      <c r="H50" s="1205">
        <v>16375</v>
      </c>
      <c r="I50" s="1130"/>
    </row>
    <row r="51" spans="1:9" ht="15" customHeight="1">
      <c r="A51" s="2134" t="s">
        <v>1316</v>
      </c>
      <c r="B51" s="2134"/>
      <c r="C51" s="2134"/>
      <c r="D51" s="2134"/>
      <c r="E51" s="2134"/>
      <c r="F51" s="2134"/>
      <c r="G51" s="2134"/>
      <c r="H51" s="1185">
        <f>SUM(H50)</f>
        <v>16375</v>
      </c>
      <c r="I51" s="1134"/>
    </row>
    <row r="52" spans="1:9" ht="15">
      <c r="A52" s="2137" t="s">
        <v>1317</v>
      </c>
      <c r="B52" s="2138"/>
      <c r="C52" s="2138"/>
      <c r="D52" s="2138"/>
      <c r="E52" s="2138"/>
      <c r="F52" s="2138"/>
      <c r="G52" s="2138"/>
      <c r="H52" s="2138"/>
      <c r="I52" s="2138"/>
    </row>
    <row r="53" spans="1:9" ht="15" customHeight="1">
      <c r="A53" s="1132">
        <v>32</v>
      </c>
      <c r="B53" s="1218" t="s">
        <v>1492</v>
      </c>
      <c r="C53" s="1212" t="s">
        <v>1493</v>
      </c>
      <c r="D53" s="1212" t="s">
        <v>1494</v>
      </c>
      <c r="E53" s="1212" t="s">
        <v>1272</v>
      </c>
      <c r="F53" s="1212" t="s">
        <v>1277</v>
      </c>
      <c r="G53" s="1217">
        <v>39791</v>
      </c>
      <c r="H53" s="1205">
        <v>33827</v>
      </c>
      <c r="I53" s="1130"/>
    </row>
    <row r="54" spans="1:9" ht="15" customHeight="1">
      <c r="A54" s="2134" t="s">
        <v>1317</v>
      </c>
      <c r="B54" s="2134"/>
      <c r="C54" s="2134"/>
      <c r="D54" s="2134"/>
      <c r="E54" s="2134"/>
      <c r="F54" s="2134"/>
      <c r="G54" s="2134"/>
      <c r="H54" s="1185">
        <f>SUM(H53)</f>
        <v>33827</v>
      </c>
      <c r="I54" s="1134"/>
    </row>
    <row r="55" spans="1:9" ht="15">
      <c r="A55" s="2137" t="s">
        <v>1318</v>
      </c>
      <c r="B55" s="2138"/>
      <c r="C55" s="2138"/>
      <c r="D55" s="2138"/>
      <c r="E55" s="2138"/>
      <c r="F55" s="2138"/>
      <c r="G55" s="2138"/>
      <c r="H55" s="2138"/>
      <c r="I55" s="2138"/>
    </row>
    <row r="56" spans="1:9" ht="23.25">
      <c r="A56" s="1631">
        <v>33</v>
      </c>
      <c r="B56" s="1629" t="s">
        <v>1971</v>
      </c>
      <c r="C56" s="1518" t="s">
        <v>2134</v>
      </c>
      <c r="D56" s="1518" t="s">
        <v>2136</v>
      </c>
      <c r="E56" s="1518" t="s">
        <v>1270</v>
      </c>
      <c r="F56" s="1518" t="s">
        <v>2135</v>
      </c>
      <c r="G56" s="1519">
        <v>41817</v>
      </c>
      <c r="H56" s="1520">
        <v>13031</v>
      </c>
      <c r="I56" s="1521"/>
    </row>
    <row r="57" spans="1:9" ht="23.25">
      <c r="A57" s="1631">
        <v>34</v>
      </c>
      <c r="B57" s="1630" t="s">
        <v>2137</v>
      </c>
      <c r="C57" s="1522" t="s">
        <v>2138</v>
      </c>
      <c r="D57" s="1522" t="s">
        <v>2139</v>
      </c>
      <c r="E57" s="1522" t="s">
        <v>1270</v>
      </c>
      <c r="F57" s="1522" t="s">
        <v>2135</v>
      </c>
      <c r="G57" s="1523">
        <v>40710</v>
      </c>
      <c r="H57" s="1524">
        <v>13636</v>
      </c>
      <c r="I57" s="1521"/>
    </row>
    <row r="58" spans="1:9" ht="30" customHeight="1">
      <c r="A58" s="1631">
        <v>35</v>
      </c>
      <c r="B58" s="1629" t="s">
        <v>2140</v>
      </c>
      <c r="C58" s="1518" t="s">
        <v>2141</v>
      </c>
      <c r="D58" s="1518" t="s">
        <v>2142</v>
      </c>
      <c r="E58" s="1518" t="s">
        <v>1270</v>
      </c>
      <c r="F58" s="1518" t="s">
        <v>2135</v>
      </c>
      <c r="G58" s="1519">
        <v>40179</v>
      </c>
      <c r="H58" s="1520">
        <v>11435</v>
      </c>
      <c r="I58" s="1521"/>
    </row>
    <row r="59" spans="1:9" ht="30" customHeight="1">
      <c r="A59" s="1631">
        <v>36</v>
      </c>
      <c r="B59" s="1630" t="s">
        <v>2143</v>
      </c>
      <c r="C59" s="1522" t="s">
        <v>2144</v>
      </c>
      <c r="D59" s="1522" t="s">
        <v>2139</v>
      </c>
      <c r="E59" s="1522" t="s">
        <v>1270</v>
      </c>
      <c r="F59" s="1522" t="s">
        <v>2135</v>
      </c>
      <c r="G59" s="1523">
        <v>41904</v>
      </c>
      <c r="H59" s="1524">
        <v>15008</v>
      </c>
      <c r="I59" s="1521"/>
    </row>
    <row r="60" spans="1:9" ht="30" customHeight="1">
      <c r="A60" s="1631">
        <v>37</v>
      </c>
      <c r="B60" s="1629" t="s">
        <v>1498</v>
      </c>
      <c r="C60" s="1518" t="s">
        <v>1499</v>
      </c>
      <c r="D60" s="1518" t="s">
        <v>1266</v>
      </c>
      <c r="E60" s="1518" t="s">
        <v>1270</v>
      </c>
      <c r="F60" s="1518" t="s">
        <v>1279</v>
      </c>
      <c r="G60" s="1519">
        <v>40241</v>
      </c>
      <c r="H60" s="1520">
        <v>10523</v>
      </c>
      <c r="I60" s="1521"/>
    </row>
    <row r="61" spans="1:9" ht="30" customHeight="1">
      <c r="A61" s="1631">
        <v>38</v>
      </c>
      <c r="B61" s="1630" t="s">
        <v>1508</v>
      </c>
      <c r="C61" s="1522" t="s">
        <v>1509</v>
      </c>
      <c r="D61" s="1522" t="s">
        <v>1510</v>
      </c>
      <c r="E61" s="1522" t="s">
        <v>1270</v>
      </c>
      <c r="F61" s="1522" t="s">
        <v>1279</v>
      </c>
      <c r="G61" s="1523">
        <v>38500</v>
      </c>
      <c r="H61" s="1524">
        <v>9900</v>
      </c>
      <c r="I61" s="1521"/>
    </row>
    <row r="62" spans="1:9" ht="30" customHeight="1">
      <c r="A62" s="1631">
        <v>39</v>
      </c>
      <c r="B62" s="1629" t="s">
        <v>1495</v>
      </c>
      <c r="C62" s="1518" t="s">
        <v>1496</v>
      </c>
      <c r="D62" s="1518" t="s">
        <v>2145</v>
      </c>
      <c r="E62" s="1518" t="s">
        <v>1270</v>
      </c>
      <c r="F62" s="1518" t="s">
        <v>1497</v>
      </c>
      <c r="G62" s="1519">
        <v>39569</v>
      </c>
      <c r="H62" s="1520">
        <v>25133</v>
      </c>
      <c r="I62" s="1521"/>
    </row>
    <row r="63" spans="1:9" ht="30" customHeight="1">
      <c r="A63" s="1631">
        <v>40</v>
      </c>
      <c r="B63" s="1630" t="s">
        <v>1967</v>
      </c>
      <c r="C63" s="1522" t="s">
        <v>1968</v>
      </c>
      <c r="D63" s="1522" t="s">
        <v>1969</v>
      </c>
      <c r="E63" s="1522" t="s">
        <v>1270</v>
      </c>
      <c r="F63" s="1522" t="s">
        <v>1497</v>
      </c>
      <c r="G63" s="1523">
        <v>41816</v>
      </c>
      <c r="H63" s="1524">
        <v>18546</v>
      </c>
      <c r="I63" s="1521"/>
    </row>
    <row r="64" spans="1:9" ht="15">
      <c r="A64" s="1631">
        <v>41</v>
      </c>
      <c r="B64" s="1629" t="s">
        <v>1970</v>
      </c>
      <c r="C64" s="1518" t="s">
        <v>2146</v>
      </c>
      <c r="D64" s="1518" t="s">
        <v>2147</v>
      </c>
      <c r="E64" s="1518" t="s">
        <v>1270</v>
      </c>
      <c r="F64" s="1518" t="s">
        <v>1278</v>
      </c>
      <c r="G64" s="1519">
        <v>41820</v>
      </c>
      <c r="H64" s="1520">
        <v>13021</v>
      </c>
      <c r="I64" s="1521"/>
    </row>
    <row r="65" spans="1:9" ht="15">
      <c r="A65" s="1631">
        <v>42</v>
      </c>
      <c r="B65" s="1630" t="s">
        <v>2148</v>
      </c>
      <c r="C65" s="1522" t="s">
        <v>2149</v>
      </c>
      <c r="D65" s="1522" t="s">
        <v>2151</v>
      </c>
      <c r="E65" s="1522" t="s">
        <v>1270</v>
      </c>
      <c r="F65" s="1522" t="s">
        <v>2150</v>
      </c>
      <c r="G65" s="1523">
        <v>41928</v>
      </c>
      <c r="H65" s="1524">
        <v>11050</v>
      </c>
      <c r="I65" s="1521"/>
    </row>
    <row r="66" spans="1:9" ht="15">
      <c r="A66" s="1909">
        <v>43</v>
      </c>
      <c r="B66" s="1910" t="s">
        <v>2152</v>
      </c>
      <c r="C66" s="1911" t="s">
        <v>2153</v>
      </c>
      <c r="D66" s="1911" t="s">
        <v>2154</v>
      </c>
      <c r="E66" s="1911" t="s">
        <v>1270</v>
      </c>
      <c r="F66" s="1911" t="s">
        <v>2150</v>
      </c>
      <c r="G66" s="1912">
        <v>39988</v>
      </c>
      <c r="H66" s="1913">
        <v>10317</v>
      </c>
      <c r="I66" s="1914"/>
    </row>
    <row r="67" spans="1:9" ht="15">
      <c r="A67" s="1631">
        <v>45</v>
      </c>
      <c r="B67" s="1917"/>
      <c r="C67" s="1917" t="s">
        <v>2485</v>
      </c>
      <c r="D67" s="1917" t="s">
        <v>2486</v>
      </c>
      <c r="E67" s="1911" t="s">
        <v>1270</v>
      </c>
      <c r="F67" s="1917" t="s">
        <v>1281</v>
      </c>
      <c r="G67" s="1918"/>
      <c r="H67" s="1919">
        <v>15000</v>
      </c>
      <c r="I67" s="1908"/>
    </row>
    <row r="68" spans="1:9" ht="15" customHeight="1">
      <c r="A68" s="2139" t="s">
        <v>1318</v>
      </c>
      <c r="B68" s="2140"/>
      <c r="C68" s="2140"/>
      <c r="D68" s="2140"/>
      <c r="E68" s="2140"/>
      <c r="F68" s="2140"/>
      <c r="G68" s="2141"/>
      <c r="H68" s="1915">
        <f>SUM(H56:H67)</f>
        <v>166600</v>
      </c>
      <c r="I68" s="1916"/>
    </row>
    <row r="69" spans="1:9" ht="15" customHeight="1">
      <c r="A69" s="2131" t="s">
        <v>1319</v>
      </c>
      <c r="B69" s="2132"/>
      <c r="C69" s="2132"/>
      <c r="D69" s="2132"/>
      <c r="E69" s="2132"/>
      <c r="F69" s="2132"/>
      <c r="G69" s="2133"/>
      <c r="H69" s="1219">
        <f>H68+H54+H51+H48+H45+H42+H37+H32+H29</f>
        <v>1103500</v>
      </c>
      <c r="I69" s="1130"/>
    </row>
  </sheetData>
  <mergeCells count="21">
    <mergeCell ref="A35:I35"/>
    <mergeCell ref="A30:I30"/>
    <mergeCell ref="A32:G32"/>
    <mergeCell ref="A2:I2"/>
    <mergeCell ref="A6:I6"/>
    <mergeCell ref="A29:G29"/>
    <mergeCell ref="A33:I33"/>
    <mergeCell ref="A69:G69"/>
    <mergeCell ref="A37:G37"/>
    <mergeCell ref="A38:I38"/>
    <mergeCell ref="A42:G42"/>
    <mergeCell ref="A43:I43"/>
    <mergeCell ref="A45:G45"/>
    <mergeCell ref="A46:I46"/>
    <mergeCell ref="A68:G68"/>
    <mergeCell ref="A48:G48"/>
    <mergeCell ref="A49:I49"/>
    <mergeCell ref="A51:G51"/>
    <mergeCell ref="A52:I52"/>
    <mergeCell ref="A54:G54"/>
    <mergeCell ref="A55:I55"/>
  </mergeCells>
  <pageMargins left="0.38" right="0.39" top="0.46" bottom="0.44" header="0.3" footer="0.3"/>
  <pageSetup scale="50" orientation="portrait" r:id="rId1"/>
</worksheet>
</file>

<file path=xl/worksheets/sheet21.xml><?xml version="1.0" encoding="utf-8"?>
<worksheet xmlns="http://schemas.openxmlformats.org/spreadsheetml/2006/main" xmlns:r="http://schemas.openxmlformats.org/officeDocument/2006/relationships">
  <sheetPr codeName="Sheet17">
    <tabColor rgb="FFFF0000"/>
  </sheetPr>
  <dimension ref="A1:AL214"/>
  <sheetViews>
    <sheetView view="pageBreakPreview" zoomScale="75" zoomScaleNormal="75" zoomScaleSheetLayoutView="100" workbookViewId="0">
      <pane xSplit="5" ySplit="3" topLeftCell="F45" activePane="bottomRight" state="frozen"/>
      <selection activeCell="Q12" sqref="Q12"/>
      <selection pane="topRight" activeCell="Q12" sqref="Q12"/>
      <selection pane="bottomLeft" activeCell="Q12" sqref="Q12"/>
      <selection pane="bottomRight"/>
    </sheetView>
  </sheetViews>
  <sheetFormatPr defaultRowHeight="12.75"/>
  <cols>
    <col min="1" max="1" width="5.5703125" style="555" customWidth="1"/>
    <col min="2" max="2" width="6.85546875" style="513" customWidth="1"/>
    <col min="3" max="3" width="40.140625" style="513" customWidth="1"/>
    <col min="4" max="4" width="5.7109375" style="556" customWidth="1"/>
    <col min="5" max="5" width="8.7109375" style="557" customWidth="1"/>
    <col min="6" max="6" width="7" style="500" bestFit="1" customWidth="1"/>
    <col min="7" max="9" width="6.5703125" style="500" bestFit="1" customWidth="1"/>
    <col min="10" max="10" width="6.5703125" style="559" bestFit="1" customWidth="1"/>
    <col min="11" max="11" width="7" style="500" bestFit="1" customWidth="1"/>
    <col min="12" max="12" width="7" style="563" bestFit="1" customWidth="1"/>
    <col min="13" max="16" width="7" style="559" bestFit="1" customWidth="1"/>
    <col min="17" max="18" width="6.42578125" style="559" bestFit="1" customWidth="1"/>
    <col min="19" max="19" width="7" style="563" bestFit="1" customWidth="1"/>
    <col min="20" max="20" width="7" style="559" bestFit="1" customWidth="1"/>
    <col min="21" max="25" width="6.42578125" style="500" bestFit="1" customWidth="1"/>
    <col min="26" max="26" width="7" style="563" bestFit="1" customWidth="1"/>
    <col min="27" max="28" width="6.42578125" style="500" bestFit="1" customWidth="1"/>
    <col min="29" max="32" width="6.5703125" style="562" customWidth="1"/>
    <col min="33" max="33" width="7" style="563" bestFit="1" customWidth="1"/>
    <col min="34" max="34" width="6" style="562" customWidth="1"/>
    <col min="35" max="36" width="6.5703125" style="562" customWidth="1"/>
    <col min="37" max="37" width="10.42578125" style="513" customWidth="1"/>
    <col min="38" max="38" width="11.5703125" style="513" customWidth="1"/>
    <col min="39" max="39" width="6.28515625" style="513" customWidth="1"/>
    <col min="40" max="16384" width="9.140625" style="513"/>
  </cols>
  <sheetData>
    <row r="1" spans="1:38" s="500" customFormat="1" ht="22.5" customHeight="1" thickBot="1">
      <c r="A1" s="492" t="s">
        <v>686</v>
      </c>
      <c r="B1" s="493"/>
      <c r="C1" s="493"/>
      <c r="D1" s="494"/>
      <c r="E1" s="495"/>
      <c r="F1" s="496"/>
      <c r="G1" s="496"/>
      <c r="H1" s="496"/>
      <c r="I1" s="496"/>
      <c r="J1" s="497"/>
      <c r="K1" s="496"/>
      <c r="L1" s="498"/>
      <c r="M1" s="498"/>
      <c r="N1" s="498"/>
      <c r="O1" s="498"/>
      <c r="P1" s="498"/>
      <c r="Q1" s="2149">
        <v>41164</v>
      </c>
      <c r="R1" s="2150"/>
      <c r="S1" s="498"/>
      <c r="T1" s="498"/>
      <c r="U1" s="496"/>
      <c r="V1" s="496"/>
      <c r="W1" s="496"/>
      <c r="X1" s="496"/>
      <c r="Y1" s="496"/>
      <c r="Z1" s="498"/>
      <c r="AA1" s="496"/>
      <c r="AB1" s="496"/>
      <c r="AC1" s="499"/>
      <c r="AD1" s="499"/>
      <c r="AE1" s="499"/>
      <c r="AF1" s="499"/>
      <c r="AG1" s="498"/>
      <c r="AH1" s="499"/>
      <c r="AI1" s="499"/>
      <c r="AJ1" s="499"/>
    </row>
    <row r="2" spans="1:38" s="501" customFormat="1" ht="12.75" customHeight="1">
      <c r="A2" s="2151" t="s">
        <v>687</v>
      </c>
      <c r="B2" s="2153" t="s">
        <v>688</v>
      </c>
      <c r="C2" s="2155" t="s">
        <v>689</v>
      </c>
      <c r="D2" s="2157" t="s">
        <v>443</v>
      </c>
      <c r="E2" s="2159" t="s">
        <v>430</v>
      </c>
      <c r="F2" s="2147">
        <v>1</v>
      </c>
      <c r="G2" s="2147">
        <v>2</v>
      </c>
      <c r="H2" s="2147">
        <v>3</v>
      </c>
      <c r="I2" s="2147">
        <v>4</v>
      </c>
      <c r="J2" s="2147">
        <v>5</v>
      </c>
      <c r="K2" s="2161">
        <v>6</v>
      </c>
      <c r="L2" s="2147">
        <v>7</v>
      </c>
      <c r="M2" s="2147">
        <v>8</v>
      </c>
      <c r="N2" s="2147">
        <v>9</v>
      </c>
      <c r="O2" s="2147">
        <v>10</v>
      </c>
      <c r="P2" s="2147">
        <v>11</v>
      </c>
      <c r="Q2" s="2171">
        <v>12</v>
      </c>
      <c r="R2" s="2161">
        <v>13</v>
      </c>
      <c r="S2" s="2147">
        <v>14</v>
      </c>
      <c r="T2" s="2147">
        <v>15</v>
      </c>
      <c r="U2" s="2147">
        <v>16</v>
      </c>
      <c r="V2" s="2147">
        <v>17</v>
      </c>
      <c r="W2" s="2147">
        <v>18</v>
      </c>
      <c r="X2" s="2147">
        <v>19</v>
      </c>
      <c r="Y2" s="2163">
        <v>20</v>
      </c>
      <c r="Z2" s="2147">
        <v>21</v>
      </c>
      <c r="AA2" s="2147">
        <v>22</v>
      </c>
      <c r="AB2" s="2147">
        <v>23</v>
      </c>
      <c r="AC2" s="2147">
        <v>24</v>
      </c>
      <c r="AD2" s="2147">
        <v>25</v>
      </c>
      <c r="AE2" s="2147">
        <v>26</v>
      </c>
      <c r="AF2" s="2161">
        <v>27</v>
      </c>
      <c r="AG2" s="2147">
        <v>28</v>
      </c>
      <c r="AH2" s="2147">
        <v>29</v>
      </c>
      <c r="AI2" s="2147">
        <v>30</v>
      </c>
      <c r="AJ2" s="2147">
        <v>31</v>
      </c>
      <c r="AK2" s="2173"/>
      <c r="AL2" s="2173"/>
    </row>
    <row r="3" spans="1:38" s="501" customFormat="1" ht="12.75" customHeight="1" thickBot="1">
      <c r="A3" s="2152"/>
      <c r="B3" s="2154"/>
      <c r="C3" s="2156"/>
      <c r="D3" s="2158"/>
      <c r="E3" s="2160"/>
      <c r="F3" s="2148"/>
      <c r="G3" s="2148"/>
      <c r="H3" s="2148"/>
      <c r="I3" s="2148"/>
      <c r="J3" s="2148"/>
      <c r="K3" s="2162"/>
      <c r="L3" s="2148"/>
      <c r="M3" s="2148"/>
      <c r="N3" s="2148"/>
      <c r="O3" s="2148"/>
      <c r="P3" s="2148"/>
      <c r="Q3" s="2172"/>
      <c r="R3" s="2162"/>
      <c r="S3" s="2148"/>
      <c r="T3" s="2148"/>
      <c r="U3" s="2148"/>
      <c r="V3" s="2148"/>
      <c r="W3" s="2148"/>
      <c r="X3" s="2148"/>
      <c r="Y3" s="2164"/>
      <c r="Z3" s="2148"/>
      <c r="AA3" s="2148"/>
      <c r="AB3" s="2148"/>
      <c r="AC3" s="2148"/>
      <c r="AD3" s="2148"/>
      <c r="AE3" s="2148"/>
      <c r="AF3" s="2162"/>
      <c r="AG3" s="2148"/>
      <c r="AH3" s="2148"/>
      <c r="AI3" s="2148"/>
      <c r="AJ3" s="2148"/>
      <c r="AK3" s="2174" t="s">
        <v>690</v>
      </c>
      <c r="AL3" s="2174" t="s">
        <v>691</v>
      </c>
    </row>
    <row r="4" spans="1:38" ht="28.5" customHeight="1">
      <c r="A4" s="502">
        <v>1</v>
      </c>
      <c r="B4" s="503" t="s">
        <v>711</v>
      </c>
      <c r="C4" s="504" t="s">
        <v>712</v>
      </c>
      <c r="D4" s="505" t="s">
        <v>643</v>
      </c>
      <c r="E4" s="506" t="e">
        <v>#REF!</v>
      </c>
      <c r="F4" s="507">
        <v>8</v>
      </c>
      <c r="G4" s="508">
        <v>6</v>
      </c>
      <c r="H4" s="508">
        <v>6</v>
      </c>
      <c r="I4" s="508">
        <v>8</v>
      </c>
      <c r="J4" s="508">
        <v>8</v>
      </c>
      <c r="K4" s="509">
        <v>3</v>
      </c>
      <c r="L4" s="508">
        <v>6</v>
      </c>
      <c r="M4" s="508">
        <v>6</v>
      </c>
      <c r="N4" s="508">
        <v>8</v>
      </c>
      <c r="O4" s="508">
        <v>8</v>
      </c>
      <c r="P4" s="508">
        <v>6</v>
      </c>
      <c r="Q4" s="508">
        <v>6</v>
      </c>
      <c r="R4" s="509">
        <v>3</v>
      </c>
      <c r="S4" s="508">
        <v>6</v>
      </c>
      <c r="T4" s="508">
        <v>8</v>
      </c>
      <c r="U4" s="508">
        <v>8</v>
      </c>
      <c r="V4" s="508">
        <v>6</v>
      </c>
      <c r="W4" s="508">
        <v>6</v>
      </c>
      <c r="X4" s="508">
        <v>8</v>
      </c>
      <c r="Y4" s="510"/>
      <c r="Z4" s="508">
        <v>8</v>
      </c>
      <c r="AA4" s="508">
        <v>8</v>
      </c>
      <c r="AB4" s="508">
        <v>6</v>
      </c>
      <c r="AC4" s="508">
        <v>8</v>
      </c>
      <c r="AD4" s="508">
        <v>8</v>
      </c>
      <c r="AE4" s="508">
        <v>6</v>
      </c>
      <c r="AF4" s="509">
        <v>4</v>
      </c>
      <c r="AG4" s="508">
        <v>6</v>
      </c>
      <c r="AH4" s="508">
        <v>8</v>
      </c>
      <c r="AI4" s="508">
        <v>7</v>
      </c>
      <c r="AJ4" s="508">
        <v>7</v>
      </c>
      <c r="AK4" s="511">
        <f t="shared" ref="AK4:AK67" si="0">SUM(F4:AJ4)</f>
        <v>200</v>
      </c>
      <c r="AL4" s="512" t="e">
        <f t="shared" ref="AL4:AL67" si="1">E4-AK4</f>
        <v>#REF!</v>
      </c>
    </row>
    <row r="5" spans="1:38" ht="28.5" customHeight="1">
      <c r="A5" s="502">
        <v>3</v>
      </c>
      <c r="B5" s="502" t="s">
        <v>804</v>
      </c>
      <c r="C5" s="504" t="s">
        <v>766</v>
      </c>
      <c r="D5" s="514" t="s">
        <v>643</v>
      </c>
      <c r="E5" s="506" t="e">
        <v>#REF!</v>
      </c>
      <c r="F5" s="507">
        <v>4</v>
      </c>
      <c r="G5" s="508">
        <v>5</v>
      </c>
      <c r="H5" s="508">
        <v>5</v>
      </c>
      <c r="I5" s="508">
        <v>4</v>
      </c>
      <c r="J5" s="508">
        <v>5</v>
      </c>
      <c r="K5" s="509">
        <v>2</v>
      </c>
      <c r="L5" s="508">
        <v>5</v>
      </c>
      <c r="M5" s="508">
        <v>4</v>
      </c>
      <c r="N5" s="508">
        <v>4</v>
      </c>
      <c r="O5" s="508">
        <v>5</v>
      </c>
      <c r="P5" s="508">
        <v>4</v>
      </c>
      <c r="Q5" s="508">
        <v>5</v>
      </c>
      <c r="R5" s="509">
        <v>2</v>
      </c>
      <c r="S5" s="508">
        <v>4</v>
      </c>
      <c r="T5" s="508">
        <v>4</v>
      </c>
      <c r="U5" s="508">
        <v>5</v>
      </c>
      <c r="V5" s="508">
        <v>4</v>
      </c>
      <c r="W5" s="508">
        <v>6</v>
      </c>
      <c r="X5" s="508">
        <v>5</v>
      </c>
      <c r="Y5" s="510"/>
      <c r="Z5" s="508">
        <v>4</v>
      </c>
      <c r="AA5" s="508">
        <v>5</v>
      </c>
      <c r="AB5" s="508">
        <v>5</v>
      </c>
      <c r="AC5" s="508">
        <v>4</v>
      </c>
      <c r="AD5" s="508">
        <v>5</v>
      </c>
      <c r="AE5" s="508">
        <v>4</v>
      </c>
      <c r="AF5" s="509">
        <v>2</v>
      </c>
      <c r="AG5" s="508">
        <v>4</v>
      </c>
      <c r="AH5" s="508">
        <v>4.5</v>
      </c>
      <c r="AI5" s="508">
        <v>5.5</v>
      </c>
      <c r="AJ5" s="508">
        <v>5</v>
      </c>
      <c r="AK5" s="511">
        <f t="shared" si="0"/>
        <v>130</v>
      </c>
      <c r="AL5" s="512" t="e">
        <f t="shared" si="1"/>
        <v>#REF!</v>
      </c>
    </row>
    <row r="6" spans="1:38" ht="28.5" customHeight="1">
      <c r="A6" s="502">
        <v>4</v>
      </c>
      <c r="B6" s="502" t="s">
        <v>692</v>
      </c>
      <c r="C6" s="504" t="s">
        <v>717</v>
      </c>
      <c r="D6" s="505" t="s">
        <v>643</v>
      </c>
      <c r="E6" s="506" t="e">
        <v>#REF!</v>
      </c>
      <c r="F6" s="507">
        <v>4</v>
      </c>
      <c r="G6" s="508">
        <v>3</v>
      </c>
      <c r="H6" s="508">
        <v>3</v>
      </c>
      <c r="I6" s="508">
        <v>4</v>
      </c>
      <c r="J6" s="508">
        <v>4</v>
      </c>
      <c r="K6" s="509">
        <v>1</v>
      </c>
      <c r="L6" s="508">
        <v>3</v>
      </c>
      <c r="M6" s="508">
        <v>4</v>
      </c>
      <c r="N6" s="508">
        <v>2</v>
      </c>
      <c r="O6" s="508">
        <v>2</v>
      </c>
      <c r="P6" s="508">
        <v>4</v>
      </c>
      <c r="Q6" s="508">
        <v>3</v>
      </c>
      <c r="R6" s="509">
        <v>1</v>
      </c>
      <c r="S6" s="508">
        <v>4</v>
      </c>
      <c r="T6" s="508">
        <v>4</v>
      </c>
      <c r="U6" s="508">
        <v>3</v>
      </c>
      <c r="V6" s="508">
        <v>4</v>
      </c>
      <c r="W6" s="508">
        <v>3</v>
      </c>
      <c r="X6" s="508">
        <v>3</v>
      </c>
      <c r="Y6" s="510"/>
      <c r="Z6" s="508">
        <v>4</v>
      </c>
      <c r="AA6" s="508">
        <v>3</v>
      </c>
      <c r="AB6" s="508">
        <v>4</v>
      </c>
      <c r="AC6" s="508">
        <v>2</v>
      </c>
      <c r="AD6" s="508">
        <v>3</v>
      </c>
      <c r="AE6" s="508">
        <v>4</v>
      </c>
      <c r="AF6" s="509">
        <v>1</v>
      </c>
      <c r="AG6" s="508">
        <v>2</v>
      </c>
      <c r="AH6" s="508">
        <v>3</v>
      </c>
      <c r="AI6" s="508">
        <v>2</v>
      </c>
      <c r="AJ6" s="508">
        <v>3</v>
      </c>
      <c r="AK6" s="511">
        <f>SUM(F6:AJ6)</f>
        <v>90</v>
      </c>
      <c r="AL6" s="512" t="e">
        <f t="shared" si="1"/>
        <v>#REF!</v>
      </c>
    </row>
    <row r="7" spans="1:38" ht="28.5" customHeight="1">
      <c r="A7" s="502">
        <v>4</v>
      </c>
      <c r="B7" s="502" t="s">
        <v>693</v>
      </c>
      <c r="C7" s="504" t="s">
        <v>2017</v>
      </c>
      <c r="D7" s="505" t="s">
        <v>643</v>
      </c>
      <c r="E7" s="506" t="e">
        <v>#REF!</v>
      </c>
      <c r="F7" s="507">
        <v>2</v>
      </c>
      <c r="G7" s="508">
        <v>1.5</v>
      </c>
      <c r="H7" s="508">
        <v>1.5</v>
      </c>
      <c r="I7" s="508">
        <v>2</v>
      </c>
      <c r="J7" s="508">
        <v>2</v>
      </c>
      <c r="K7" s="509">
        <v>0.75</v>
      </c>
      <c r="L7" s="508">
        <v>1.5</v>
      </c>
      <c r="M7" s="508">
        <v>1.5</v>
      </c>
      <c r="N7" s="508">
        <v>2</v>
      </c>
      <c r="O7" s="508">
        <v>2</v>
      </c>
      <c r="P7" s="508">
        <v>1.5</v>
      </c>
      <c r="Q7" s="508">
        <v>1.5</v>
      </c>
      <c r="R7" s="509">
        <v>0.75</v>
      </c>
      <c r="S7" s="508">
        <v>1.5</v>
      </c>
      <c r="T7" s="508">
        <v>2</v>
      </c>
      <c r="U7" s="508">
        <v>2</v>
      </c>
      <c r="V7" s="508">
        <v>1.5</v>
      </c>
      <c r="W7" s="508">
        <v>1.5</v>
      </c>
      <c r="X7" s="508">
        <v>2</v>
      </c>
      <c r="Y7" s="510"/>
      <c r="Z7" s="508">
        <v>1.25</v>
      </c>
      <c r="AA7" s="508">
        <v>2</v>
      </c>
      <c r="AB7" s="508">
        <v>1.5</v>
      </c>
      <c r="AC7" s="508">
        <v>2</v>
      </c>
      <c r="AD7" s="508">
        <v>2</v>
      </c>
      <c r="AE7" s="508">
        <v>1.5</v>
      </c>
      <c r="AF7" s="509">
        <v>1.5</v>
      </c>
      <c r="AG7" s="508">
        <v>1.5</v>
      </c>
      <c r="AH7" s="508">
        <v>2</v>
      </c>
      <c r="AI7" s="508">
        <v>2</v>
      </c>
      <c r="AJ7" s="508">
        <v>1.75</v>
      </c>
      <c r="AK7" s="511">
        <f>SUM(F7:AJ7)</f>
        <v>50</v>
      </c>
      <c r="AL7" s="512" t="e">
        <f t="shared" si="1"/>
        <v>#REF!</v>
      </c>
    </row>
    <row r="8" spans="1:38" ht="28.5" customHeight="1">
      <c r="A8" s="502">
        <v>4</v>
      </c>
      <c r="B8" s="502" t="s">
        <v>718</v>
      </c>
      <c r="C8" s="504" t="s">
        <v>719</v>
      </c>
      <c r="D8" s="505" t="s">
        <v>643</v>
      </c>
      <c r="E8" s="506" t="e">
        <v>#REF!</v>
      </c>
      <c r="F8" s="507">
        <v>8</v>
      </c>
      <c r="G8" s="508">
        <v>6</v>
      </c>
      <c r="H8" s="508">
        <v>6</v>
      </c>
      <c r="I8" s="508">
        <v>8</v>
      </c>
      <c r="J8" s="508">
        <v>8</v>
      </c>
      <c r="K8" s="509">
        <v>3</v>
      </c>
      <c r="L8" s="508">
        <v>6</v>
      </c>
      <c r="M8" s="508">
        <v>6</v>
      </c>
      <c r="N8" s="508">
        <v>8</v>
      </c>
      <c r="O8" s="508">
        <v>8</v>
      </c>
      <c r="P8" s="508">
        <v>6</v>
      </c>
      <c r="Q8" s="508">
        <v>6</v>
      </c>
      <c r="R8" s="509">
        <v>3</v>
      </c>
      <c r="S8" s="508">
        <v>6</v>
      </c>
      <c r="T8" s="508">
        <v>8</v>
      </c>
      <c r="U8" s="508">
        <v>8</v>
      </c>
      <c r="V8" s="508">
        <v>6</v>
      </c>
      <c r="W8" s="508">
        <v>6</v>
      </c>
      <c r="X8" s="508">
        <v>8</v>
      </c>
      <c r="Y8" s="510"/>
      <c r="Z8" s="508">
        <v>8</v>
      </c>
      <c r="AA8" s="508">
        <v>8</v>
      </c>
      <c r="AB8" s="508">
        <v>6</v>
      </c>
      <c r="AC8" s="508">
        <v>8</v>
      </c>
      <c r="AD8" s="508">
        <v>8</v>
      </c>
      <c r="AE8" s="508">
        <v>6</v>
      </c>
      <c r="AF8" s="509">
        <v>4</v>
      </c>
      <c r="AG8" s="508">
        <v>6</v>
      </c>
      <c r="AH8" s="508">
        <v>8</v>
      </c>
      <c r="AI8" s="508">
        <v>7</v>
      </c>
      <c r="AJ8" s="508">
        <v>7</v>
      </c>
      <c r="AK8" s="511">
        <f t="shared" si="0"/>
        <v>200</v>
      </c>
      <c r="AL8" s="512" t="e">
        <f t="shared" si="1"/>
        <v>#REF!</v>
      </c>
    </row>
    <row r="9" spans="1:38" ht="28.5" customHeight="1">
      <c r="A9" s="502">
        <v>5</v>
      </c>
      <c r="B9" s="502" t="s">
        <v>720</v>
      </c>
      <c r="C9" s="504" t="s">
        <v>767</v>
      </c>
      <c r="D9" s="505" t="s">
        <v>643</v>
      </c>
      <c r="E9" s="506" t="e">
        <v>#REF!</v>
      </c>
      <c r="F9" s="508">
        <v>8</v>
      </c>
      <c r="G9" s="508">
        <v>6</v>
      </c>
      <c r="H9" s="508">
        <v>6</v>
      </c>
      <c r="I9" s="508">
        <v>8</v>
      </c>
      <c r="J9" s="508">
        <v>8</v>
      </c>
      <c r="K9" s="509">
        <v>3</v>
      </c>
      <c r="L9" s="508">
        <v>6</v>
      </c>
      <c r="M9" s="508">
        <v>6</v>
      </c>
      <c r="N9" s="508">
        <v>8</v>
      </c>
      <c r="O9" s="508">
        <v>8</v>
      </c>
      <c r="P9" s="508">
        <v>6</v>
      </c>
      <c r="Q9" s="508">
        <v>6</v>
      </c>
      <c r="R9" s="509">
        <v>3</v>
      </c>
      <c r="S9" s="508">
        <v>6</v>
      </c>
      <c r="T9" s="508">
        <v>8</v>
      </c>
      <c r="U9" s="508">
        <v>8</v>
      </c>
      <c r="V9" s="508">
        <v>6</v>
      </c>
      <c r="W9" s="508">
        <v>6</v>
      </c>
      <c r="X9" s="508">
        <v>8</v>
      </c>
      <c r="Y9" s="510"/>
      <c r="Z9" s="508">
        <v>8</v>
      </c>
      <c r="AA9" s="508">
        <v>8</v>
      </c>
      <c r="AB9" s="508">
        <v>6</v>
      </c>
      <c r="AC9" s="508">
        <v>8</v>
      </c>
      <c r="AD9" s="508">
        <v>8</v>
      </c>
      <c r="AE9" s="508">
        <v>6</v>
      </c>
      <c r="AF9" s="509">
        <v>4</v>
      </c>
      <c r="AG9" s="508">
        <v>6</v>
      </c>
      <c r="AH9" s="508">
        <v>8</v>
      </c>
      <c r="AI9" s="508">
        <v>7</v>
      </c>
      <c r="AJ9" s="508">
        <v>7</v>
      </c>
      <c r="AK9" s="511">
        <f t="shared" si="0"/>
        <v>200</v>
      </c>
      <c r="AL9" s="512" t="e">
        <f t="shared" si="1"/>
        <v>#REF!</v>
      </c>
    </row>
    <row r="10" spans="1:38" ht="28.5" hidden="1" customHeight="1">
      <c r="A10" s="502">
        <v>6</v>
      </c>
      <c r="B10" s="502" t="s">
        <v>2018</v>
      </c>
      <c r="C10" s="504" t="s">
        <v>2019</v>
      </c>
      <c r="D10" s="505" t="s">
        <v>643</v>
      </c>
      <c r="E10" s="506" t="e">
        <v>#REF!</v>
      </c>
      <c r="F10" s="508"/>
      <c r="G10" s="508"/>
      <c r="H10" s="508"/>
      <c r="I10" s="508"/>
      <c r="J10" s="508"/>
      <c r="K10" s="509">
        <v>8</v>
      </c>
      <c r="L10" s="508">
        <v>4</v>
      </c>
      <c r="M10" s="508">
        <v>8</v>
      </c>
      <c r="N10" s="508">
        <v>8</v>
      </c>
      <c r="O10" s="508">
        <v>8</v>
      </c>
      <c r="P10" s="508">
        <v>7</v>
      </c>
      <c r="Q10" s="508">
        <v>7</v>
      </c>
      <c r="R10" s="509">
        <v>10</v>
      </c>
      <c r="S10" s="508">
        <v>4</v>
      </c>
      <c r="T10" s="508">
        <v>9</v>
      </c>
      <c r="U10" s="508">
        <v>10</v>
      </c>
      <c r="V10" s="508">
        <v>12</v>
      </c>
      <c r="W10" s="508">
        <v>11</v>
      </c>
      <c r="X10" s="508">
        <v>9</v>
      </c>
      <c r="Y10" s="510"/>
      <c r="Z10" s="508">
        <v>5</v>
      </c>
      <c r="AA10" s="508">
        <v>9</v>
      </c>
      <c r="AB10" s="508">
        <v>10</v>
      </c>
      <c r="AC10" s="508">
        <v>12</v>
      </c>
      <c r="AD10" s="508">
        <v>12</v>
      </c>
      <c r="AE10" s="508">
        <v>10</v>
      </c>
      <c r="AF10" s="509">
        <v>10</v>
      </c>
      <c r="AG10" s="508">
        <v>4</v>
      </c>
      <c r="AH10" s="508">
        <v>8</v>
      </c>
      <c r="AI10" s="508">
        <v>12</v>
      </c>
      <c r="AJ10" s="508"/>
      <c r="AK10" s="511">
        <f t="shared" si="0"/>
        <v>207</v>
      </c>
      <c r="AL10" s="512" t="e">
        <f t="shared" si="1"/>
        <v>#REF!</v>
      </c>
    </row>
    <row r="11" spans="1:38" ht="28.5" hidden="1" customHeight="1">
      <c r="A11" s="502">
        <v>7</v>
      </c>
      <c r="B11" s="502" t="s">
        <v>721</v>
      </c>
      <c r="C11" s="504" t="s">
        <v>2020</v>
      </c>
      <c r="D11" s="505" t="s">
        <v>643</v>
      </c>
      <c r="E11" s="506" t="e">
        <v>#REF!</v>
      </c>
      <c r="F11" s="508"/>
      <c r="G11" s="508"/>
      <c r="H11" s="508"/>
      <c r="I11" s="508"/>
      <c r="J11" s="508"/>
      <c r="K11" s="509">
        <v>8</v>
      </c>
      <c r="L11" s="508">
        <v>4</v>
      </c>
      <c r="M11" s="508">
        <v>8</v>
      </c>
      <c r="N11" s="508">
        <v>8</v>
      </c>
      <c r="O11" s="508">
        <v>8</v>
      </c>
      <c r="P11" s="508">
        <v>7</v>
      </c>
      <c r="Q11" s="508">
        <v>7</v>
      </c>
      <c r="R11" s="509">
        <v>10</v>
      </c>
      <c r="S11" s="508">
        <v>4</v>
      </c>
      <c r="T11" s="508">
        <v>9</v>
      </c>
      <c r="U11" s="508">
        <v>10</v>
      </c>
      <c r="V11" s="508">
        <v>12</v>
      </c>
      <c r="W11" s="508">
        <v>11</v>
      </c>
      <c r="X11" s="508">
        <v>9</v>
      </c>
      <c r="Y11" s="510"/>
      <c r="Z11" s="508">
        <v>5</v>
      </c>
      <c r="AA11" s="508">
        <v>9</v>
      </c>
      <c r="AB11" s="508">
        <v>10</v>
      </c>
      <c r="AC11" s="508">
        <v>12</v>
      </c>
      <c r="AD11" s="508">
        <v>12</v>
      </c>
      <c r="AE11" s="508">
        <v>10</v>
      </c>
      <c r="AF11" s="509">
        <v>10</v>
      </c>
      <c r="AG11" s="508">
        <v>4</v>
      </c>
      <c r="AH11" s="508">
        <v>8</v>
      </c>
      <c r="AI11" s="508">
        <v>12</v>
      </c>
      <c r="AJ11" s="508"/>
      <c r="AK11" s="511">
        <f t="shared" si="0"/>
        <v>207</v>
      </c>
      <c r="AL11" s="512" t="e">
        <f t="shared" si="1"/>
        <v>#REF!</v>
      </c>
    </row>
    <row r="12" spans="1:38" ht="28.5" customHeight="1">
      <c r="A12" s="502">
        <v>8</v>
      </c>
      <c r="B12" s="502">
        <v>9</v>
      </c>
      <c r="C12" s="504" t="s">
        <v>2021</v>
      </c>
      <c r="D12" s="505" t="s">
        <v>2022</v>
      </c>
      <c r="E12" s="506" t="e">
        <v>#REF!</v>
      </c>
      <c r="F12" s="508">
        <v>56</v>
      </c>
      <c r="G12" s="508">
        <v>56</v>
      </c>
      <c r="H12" s="508">
        <v>60</v>
      </c>
      <c r="I12" s="508">
        <v>52</v>
      </c>
      <c r="J12" s="508">
        <v>52</v>
      </c>
      <c r="K12" s="509">
        <v>16</v>
      </c>
      <c r="L12" s="508">
        <v>68</v>
      </c>
      <c r="M12" s="508">
        <v>68</v>
      </c>
      <c r="N12" s="508">
        <v>56</v>
      </c>
      <c r="O12" s="508">
        <v>56</v>
      </c>
      <c r="P12" s="508">
        <v>48</v>
      </c>
      <c r="Q12" s="508">
        <v>48</v>
      </c>
      <c r="R12" s="509">
        <v>16</v>
      </c>
      <c r="S12" s="508">
        <v>60</v>
      </c>
      <c r="T12" s="508">
        <v>60</v>
      </c>
      <c r="U12" s="508">
        <v>52</v>
      </c>
      <c r="V12" s="508">
        <v>52</v>
      </c>
      <c r="W12" s="508">
        <v>44</v>
      </c>
      <c r="X12" s="508">
        <v>44</v>
      </c>
      <c r="Y12" s="510"/>
      <c r="Z12" s="508">
        <v>52</v>
      </c>
      <c r="AA12" s="508">
        <v>52</v>
      </c>
      <c r="AB12" s="508">
        <v>48</v>
      </c>
      <c r="AC12" s="508">
        <v>48</v>
      </c>
      <c r="AD12" s="508">
        <v>60</v>
      </c>
      <c r="AE12" s="508">
        <v>52</v>
      </c>
      <c r="AF12" s="509">
        <v>16</v>
      </c>
      <c r="AG12" s="508">
        <v>56</v>
      </c>
      <c r="AH12" s="508">
        <v>56</v>
      </c>
      <c r="AI12" s="508">
        <v>48</v>
      </c>
      <c r="AJ12" s="508">
        <v>48</v>
      </c>
      <c r="AK12" s="511">
        <f t="shared" si="0"/>
        <v>1500</v>
      </c>
      <c r="AL12" s="512" t="e">
        <f t="shared" si="1"/>
        <v>#REF!</v>
      </c>
    </row>
    <row r="13" spans="1:38" ht="28.5" customHeight="1">
      <c r="A13" s="502">
        <v>9</v>
      </c>
      <c r="B13" s="502" t="s">
        <v>722</v>
      </c>
      <c r="C13" s="504" t="s">
        <v>723</v>
      </c>
      <c r="D13" s="505" t="s">
        <v>81</v>
      </c>
      <c r="E13" s="506" t="e">
        <v>#REF!</v>
      </c>
      <c r="F13" s="508">
        <v>1.6</v>
      </c>
      <c r="G13" s="508">
        <v>1.2</v>
      </c>
      <c r="H13" s="508">
        <v>1.2</v>
      </c>
      <c r="I13" s="508">
        <v>1.6</v>
      </c>
      <c r="J13" s="508">
        <v>1.6</v>
      </c>
      <c r="K13" s="509">
        <v>0.6</v>
      </c>
      <c r="L13" s="508">
        <v>1.2</v>
      </c>
      <c r="M13" s="508">
        <v>1.2</v>
      </c>
      <c r="N13" s="508">
        <v>1.6</v>
      </c>
      <c r="O13" s="508">
        <v>1.6</v>
      </c>
      <c r="P13" s="508">
        <v>1.2</v>
      </c>
      <c r="Q13" s="508">
        <v>1.2</v>
      </c>
      <c r="R13" s="509">
        <v>0.6</v>
      </c>
      <c r="S13" s="508">
        <v>1.2</v>
      </c>
      <c r="T13" s="508">
        <v>1.6</v>
      </c>
      <c r="U13" s="508">
        <v>1.6</v>
      </c>
      <c r="V13" s="508">
        <v>1.2</v>
      </c>
      <c r="W13" s="508">
        <v>1.2</v>
      </c>
      <c r="X13" s="508">
        <v>1.6</v>
      </c>
      <c r="Y13" s="510"/>
      <c r="Z13" s="508">
        <v>1.4</v>
      </c>
      <c r="AA13" s="508">
        <v>1.6</v>
      </c>
      <c r="AB13" s="508">
        <v>1.2</v>
      </c>
      <c r="AC13" s="508">
        <v>1.6</v>
      </c>
      <c r="AD13" s="508">
        <v>1.6</v>
      </c>
      <c r="AE13" s="508">
        <v>1.2</v>
      </c>
      <c r="AF13" s="509">
        <v>0.8</v>
      </c>
      <c r="AG13" s="508">
        <v>1.2</v>
      </c>
      <c r="AH13" s="508">
        <v>1.6</v>
      </c>
      <c r="AI13" s="508">
        <v>1.6</v>
      </c>
      <c r="AJ13" s="508">
        <v>1.4</v>
      </c>
      <c r="AK13" s="511">
        <f t="shared" si="0"/>
        <v>40</v>
      </c>
      <c r="AL13" s="512" t="e">
        <f t="shared" si="1"/>
        <v>#REF!</v>
      </c>
    </row>
    <row r="14" spans="1:38" ht="28.5" customHeight="1">
      <c r="A14" s="502">
        <v>10</v>
      </c>
      <c r="B14" s="502" t="s">
        <v>724</v>
      </c>
      <c r="C14" s="504" t="s">
        <v>725</v>
      </c>
      <c r="D14" s="505" t="s">
        <v>81</v>
      </c>
      <c r="E14" s="506" t="e">
        <v>#REF!</v>
      </c>
      <c r="F14" s="508">
        <v>0.8</v>
      </c>
      <c r="G14" s="508">
        <v>0.6</v>
      </c>
      <c r="H14" s="508">
        <v>0.6</v>
      </c>
      <c r="I14" s="508">
        <v>0.8</v>
      </c>
      <c r="J14" s="508">
        <v>0.8</v>
      </c>
      <c r="K14" s="509">
        <v>0.3</v>
      </c>
      <c r="L14" s="508">
        <v>0.6</v>
      </c>
      <c r="M14" s="508">
        <v>0.6</v>
      </c>
      <c r="N14" s="508">
        <v>0.8</v>
      </c>
      <c r="O14" s="508">
        <v>0.8</v>
      </c>
      <c r="P14" s="508">
        <v>0.6</v>
      </c>
      <c r="Q14" s="508">
        <v>0.6</v>
      </c>
      <c r="R14" s="509">
        <v>0.3</v>
      </c>
      <c r="S14" s="508">
        <v>0.6</v>
      </c>
      <c r="T14" s="508">
        <v>0.8</v>
      </c>
      <c r="U14" s="508">
        <v>0.8</v>
      </c>
      <c r="V14" s="508">
        <v>0.6</v>
      </c>
      <c r="W14" s="508">
        <v>0.6</v>
      </c>
      <c r="X14" s="508">
        <v>0.8</v>
      </c>
      <c r="Y14" s="510"/>
      <c r="Z14" s="508">
        <v>0.7</v>
      </c>
      <c r="AA14" s="508">
        <v>0.8</v>
      </c>
      <c r="AB14" s="508">
        <v>0.6</v>
      </c>
      <c r="AC14" s="508">
        <v>0.8</v>
      </c>
      <c r="AD14" s="508">
        <v>0.8</v>
      </c>
      <c r="AE14" s="508">
        <v>0.6</v>
      </c>
      <c r="AF14" s="509">
        <v>0.4</v>
      </c>
      <c r="AG14" s="508">
        <v>0.6</v>
      </c>
      <c r="AH14" s="508">
        <v>0.8</v>
      </c>
      <c r="AI14" s="508">
        <v>0.8</v>
      </c>
      <c r="AJ14" s="508">
        <v>0.7</v>
      </c>
      <c r="AK14" s="511">
        <f t="shared" si="0"/>
        <v>20</v>
      </c>
      <c r="AL14" s="512" t="e">
        <f t="shared" si="1"/>
        <v>#REF!</v>
      </c>
    </row>
    <row r="15" spans="1:38" ht="28.5" customHeight="1">
      <c r="A15" s="502">
        <v>11</v>
      </c>
      <c r="B15" s="502" t="s">
        <v>726</v>
      </c>
      <c r="C15" s="504" t="s">
        <v>723</v>
      </c>
      <c r="D15" s="505" t="s">
        <v>699</v>
      </c>
      <c r="E15" s="506" t="e">
        <v>#REF!</v>
      </c>
      <c r="F15" s="508">
        <v>10</v>
      </c>
      <c r="G15" s="508">
        <v>14</v>
      </c>
      <c r="H15" s="508">
        <v>12</v>
      </c>
      <c r="I15" s="508">
        <v>10</v>
      </c>
      <c r="J15" s="508">
        <v>10</v>
      </c>
      <c r="K15" s="509">
        <v>4</v>
      </c>
      <c r="L15" s="508">
        <v>10</v>
      </c>
      <c r="M15" s="508">
        <v>8</v>
      </c>
      <c r="N15" s="508">
        <v>12</v>
      </c>
      <c r="O15" s="508">
        <v>12</v>
      </c>
      <c r="P15" s="508">
        <v>10</v>
      </c>
      <c r="Q15" s="508">
        <v>10</v>
      </c>
      <c r="R15" s="509">
        <v>4</v>
      </c>
      <c r="S15" s="508">
        <v>8</v>
      </c>
      <c r="T15" s="508">
        <v>8</v>
      </c>
      <c r="U15" s="508">
        <v>10</v>
      </c>
      <c r="V15" s="508">
        <v>10</v>
      </c>
      <c r="W15" s="508">
        <v>12</v>
      </c>
      <c r="X15" s="508">
        <v>4</v>
      </c>
      <c r="Y15" s="510"/>
      <c r="Z15" s="508">
        <v>10</v>
      </c>
      <c r="AA15" s="508">
        <v>10</v>
      </c>
      <c r="AB15" s="508">
        <v>8</v>
      </c>
      <c r="AC15" s="508">
        <v>12</v>
      </c>
      <c r="AD15" s="508">
        <v>12</v>
      </c>
      <c r="AE15" s="508">
        <v>14</v>
      </c>
      <c r="AF15" s="509">
        <v>4</v>
      </c>
      <c r="AG15" s="508">
        <v>14</v>
      </c>
      <c r="AH15" s="508">
        <v>12</v>
      </c>
      <c r="AI15" s="508">
        <v>12</v>
      </c>
      <c r="AJ15" s="508">
        <v>14</v>
      </c>
      <c r="AK15" s="511">
        <f t="shared" si="0"/>
        <v>300</v>
      </c>
      <c r="AL15" s="512" t="e">
        <f t="shared" si="1"/>
        <v>#REF!</v>
      </c>
    </row>
    <row r="16" spans="1:38" ht="28.5" customHeight="1">
      <c r="A16" s="502">
        <v>12</v>
      </c>
      <c r="B16" s="502" t="s">
        <v>727</v>
      </c>
      <c r="C16" s="504" t="s">
        <v>728</v>
      </c>
      <c r="D16" s="505" t="s">
        <v>699</v>
      </c>
      <c r="E16" s="506" t="e">
        <v>#REF!</v>
      </c>
      <c r="F16" s="508">
        <v>60</v>
      </c>
      <c r="G16" s="508">
        <v>64</v>
      </c>
      <c r="H16" s="508">
        <v>54</v>
      </c>
      <c r="I16" s="508">
        <v>58</v>
      </c>
      <c r="J16" s="508">
        <v>62</v>
      </c>
      <c r="K16" s="509">
        <v>28</v>
      </c>
      <c r="L16" s="508">
        <v>64</v>
      </c>
      <c r="M16" s="508">
        <v>58</v>
      </c>
      <c r="N16" s="508">
        <v>58</v>
      </c>
      <c r="O16" s="508">
        <v>60</v>
      </c>
      <c r="P16" s="508">
        <v>62</v>
      </c>
      <c r="Q16" s="508">
        <v>62</v>
      </c>
      <c r="R16" s="509">
        <v>28</v>
      </c>
      <c r="S16" s="508">
        <v>60</v>
      </c>
      <c r="T16" s="508">
        <v>60</v>
      </c>
      <c r="U16" s="508">
        <v>62</v>
      </c>
      <c r="V16" s="508">
        <v>58</v>
      </c>
      <c r="W16" s="508">
        <v>58</v>
      </c>
      <c r="X16" s="508">
        <v>64</v>
      </c>
      <c r="Y16" s="510"/>
      <c r="Z16" s="508">
        <v>62</v>
      </c>
      <c r="AA16" s="508">
        <v>56</v>
      </c>
      <c r="AB16" s="508">
        <v>58</v>
      </c>
      <c r="AC16" s="508">
        <v>56</v>
      </c>
      <c r="AD16" s="508">
        <v>62</v>
      </c>
      <c r="AE16" s="508">
        <v>64</v>
      </c>
      <c r="AF16" s="509">
        <v>28</v>
      </c>
      <c r="AG16" s="508">
        <v>58</v>
      </c>
      <c r="AH16" s="508">
        <v>60</v>
      </c>
      <c r="AI16" s="508">
        <v>60</v>
      </c>
      <c r="AJ16" s="508">
        <v>56</v>
      </c>
      <c r="AK16" s="511">
        <f t="shared" si="0"/>
        <v>1700</v>
      </c>
      <c r="AL16" s="512" t="e">
        <f t="shared" si="1"/>
        <v>#REF!</v>
      </c>
    </row>
    <row r="17" spans="1:38" ht="28.5" hidden="1" customHeight="1">
      <c r="A17" s="502">
        <v>13</v>
      </c>
      <c r="B17" s="502" t="s">
        <v>2023</v>
      </c>
      <c r="C17" s="504" t="s">
        <v>2024</v>
      </c>
      <c r="D17" s="505" t="s">
        <v>699</v>
      </c>
      <c r="E17" s="506" t="e">
        <v>#REF!</v>
      </c>
      <c r="F17" s="508"/>
      <c r="G17" s="508"/>
      <c r="H17" s="508"/>
      <c r="I17" s="508"/>
      <c r="J17" s="508"/>
      <c r="K17" s="509">
        <v>12</v>
      </c>
      <c r="L17" s="508">
        <v>6</v>
      </c>
      <c r="M17" s="508">
        <v>10</v>
      </c>
      <c r="N17" s="508">
        <v>10</v>
      </c>
      <c r="O17" s="508">
        <v>12</v>
      </c>
      <c r="P17" s="508">
        <v>10</v>
      </c>
      <c r="Q17" s="508">
        <v>12</v>
      </c>
      <c r="R17" s="509">
        <v>14</v>
      </c>
      <c r="S17" s="508">
        <v>5</v>
      </c>
      <c r="T17" s="508">
        <v>12</v>
      </c>
      <c r="U17" s="508">
        <v>10</v>
      </c>
      <c r="V17" s="508">
        <v>14</v>
      </c>
      <c r="W17" s="508">
        <v>18</v>
      </c>
      <c r="X17" s="508">
        <v>15</v>
      </c>
      <c r="Y17" s="510"/>
      <c r="Z17" s="508">
        <v>10</v>
      </c>
      <c r="AA17" s="508">
        <v>15</v>
      </c>
      <c r="AB17" s="508">
        <v>15</v>
      </c>
      <c r="AC17" s="508">
        <v>12</v>
      </c>
      <c r="AD17" s="508">
        <v>10</v>
      </c>
      <c r="AE17" s="508">
        <v>10</v>
      </c>
      <c r="AF17" s="509">
        <v>12</v>
      </c>
      <c r="AG17" s="508">
        <v>6</v>
      </c>
      <c r="AH17" s="508">
        <v>14</v>
      </c>
      <c r="AI17" s="508">
        <v>15</v>
      </c>
      <c r="AJ17" s="508"/>
      <c r="AK17" s="511">
        <f t="shared" si="0"/>
        <v>279</v>
      </c>
      <c r="AL17" s="512" t="e">
        <f t="shared" si="1"/>
        <v>#REF!</v>
      </c>
    </row>
    <row r="18" spans="1:38" ht="28.5" customHeight="1">
      <c r="A18" s="502">
        <v>14</v>
      </c>
      <c r="B18" s="502" t="s">
        <v>812</v>
      </c>
      <c r="C18" s="504" t="s">
        <v>115</v>
      </c>
      <c r="D18" s="505" t="s">
        <v>704</v>
      </c>
      <c r="E18" s="506" t="e">
        <v>#REF!</v>
      </c>
      <c r="F18" s="508">
        <v>1</v>
      </c>
      <c r="G18" s="508">
        <v>1.4</v>
      </c>
      <c r="H18" s="508">
        <v>1.2</v>
      </c>
      <c r="I18" s="508">
        <v>1</v>
      </c>
      <c r="J18" s="508">
        <v>1</v>
      </c>
      <c r="K18" s="509">
        <v>0.4</v>
      </c>
      <c r="L18" s="508">
        <v>1</v>
      </c>
      <c r="M18" s="508">
        <v>0.8</v>
      </c>
      <c r="N18" s="508">
        <v>1.2</v>
      </c>
      <c r="O18" s="508">
        <v>1.2</v>
      </c>
      <c r="P18" s="508">
        <v>1</v>
      </c>
      <c r="Q18" s="508">
        <v>1</v>
      </c>
      <c r="R18" s="509">
        <v>0.4</v>
      </c>
      <c r="S18" s="508">
        <v>0.8</v>
      </c>
      <c r="T18" s="508">
        <v>0.8</v>
      </c>
      <c r="U18" s="508">
        <v>1</v>
      </c>
      <c r="V18" s="508">
        <v>1</v>
      </c>
      <c r="W18" s="508">
        <v>1.2</v>
      </c>
      <c r="X18" s="508">
        <v>0.4</v>
      </c>
      <c r="Y18" s="510"/>
      <c r="Z18" s="508">
        <v>1</v>
      </c>
      <c r="AA18" s="508">
        <v>1</v>
      </c>
      <c r="AB18" s="508">
        <v>0.8</v>
      </c>
      <c r="AC18" s="508">
        <v>1.2</v>
      </c>
      <c r="AD18" s="508">
        <v>1.2</v>
      </c>
      <c r="AE18" s="508">
        <v>1.4</v>
      </c>
      <c r="AF18" s="509">
        <v>0.4</v>
      </c>
      <c r="AG18" s="508">
        <v>1.4</v>
      </c>
      <c r="AH18" s="508">
        <v>1.2</v>
      </c>
      <c r="AI18" s="508">
        <v>1.2</v>
      </c>
      <c r="AJ18" s="508">
        <v>1.4</v>
      </c>
      <c r="AK18" s="511">
        <f t="shared" si="0"/>
        <v>29.999999999999993</v>
      </c>
      <c r="AL18" s="512" t="e">
        <f t="shared" si="1"/>
        <v>#REF!</v>
      </c>
    </row>
    <row r="19" spans="1:38" ht="28.5" customHeight="1">
      <c r="A19" s="502">
        <v>15</v>
      </c>
      <c r="B19" s="503" t="s">
        <v>2025</v>
      </c>
      <c r="C19" s="504" t="s">
        <v>2026</v>
      </c>
      <c r="D19" s="505" t="s">
        <v>704</v>
      </c>
      <c r="E19" s="506" t="e">
        <v>#REF!</v>
      </c>
      <c r="F19" s="508">
        <v>0.25</v>
      </c>
      <c r="G19" s="508">
        <v>0.5</v>
      </c>
      <c r="H19" s="508">
        <v>0.25</v>
      </c>
      <c r="I19" s="508">
        <v>0.3</v>
      </c>
      <c r="J19" s="508">
        <v>0.4</v>
      </c>
      <c r="K19" s="509"/>
      <c r="L19" s="508">
        <v>0.25</v>
      </c>
      <c r="M19" s="508">
        <v>0.25</v>
      </c>
      <c r="N19" s="508">
        <v>0.4</v>
      </c>
      <c r="O19" s="508">
        <v>0.4</v>
      </c>
      <c r="P19" s="508">
        <v>0.2</v>
      </c>
      <c r="Q19" s="508">
        <v>0.25</v>
      </c>
      <c r="R19" s="509"/>
      <c r="S19" s="508">
        <v>0.2</v>
      </c>
      <c r="T19" s="508">
        <v>0.25</v>
      </c>
      <c r="U19" s="508">
        <v>0.25</v>
      </c>
      <c r="V19" s="508">
        <v>0.2</v>
      </c>
      <c r="W19" s="508">
        <v>0.2</v>
      </c>
      <c r="X19" s="508">
        <v>0.25</v>
      </c>
      <c r="Y19" s="510"/>
      <c r="Z19" s="508">
        <v>0.25</v>
      </c>
      <c r="AA19" s="508">
        <v>0.3</v>
      </c>
      <c r="AB19" s="508">
        <v>0.4</v>
      </c>
      <c r="AC19" s="508">
        <v>0.5</v>
      </c>
      <c r="AD19" s="508">
        <v>0.3</v>
      </c>
      <c r="AE19" s="508">
        <v>0.3</v>
      </c>
      <c r="AF19" s="509"/>
      <c r="AG19" s="508">
        <v>0.25</v>
      </c>
      <c r="AH19" s="508">
        <v>0.2</v>
      </c>
      <c r="AI19" s="508">
        <v>0.4</v>
      </c>
      <c r="AJ19" s="508">
        <v>0.3</v>
      </c>
      <c r="AK19" s="511">
        <f t="shared" si="0"/>
        <v>8.0000000000000018</v>
      </c>
      <c r="AL19" s="512" t="e">
        <f t="shared" si="1"/>
        <v>#REF!</v>
      </c>
    </row>
    <row r="20" spans="1:38" ht="28.5" customHeight="1">
      <c r="A20" s="502">
        <v>16</v>
      </c>
      <c r="B20" s="503" t="s">
        <v>813</v>
      </c>
      <c r="C20" s="504" t="s">
        <v>814</v>
      </c>
      <c r="D20" s="515" t="s">
        <v>815</v>
      </c>
      <c r="E20" s="506" t="e">
        <v>#REF!</v>
      </c>
      <c r="F20" s="508">
        <v>80</v>
      </c>
      <c r="G20" s="508">
        <v>60</v>
      </c>
      <c r="H20" s="508">
        <v>70</v>
      </c>
      <c r="I20" s="508">
        <v>80</v>
      </c>
      <c r="J20" s="508">
        <v>80</v>
      </c>
      <c r="K20" s="509">
        <v>30</v>
      </c>
      <c r="L20" s="508">
        <v>60</v>
      </c>
      <c r="M20" s="508">
        <v>60</v>
      </c>
      <c r="N20" s="508">
        <v>80</v>
      </c>
      <c r="O20" s="508">
        <v>80</v>
      </c>
      <c r="P20" s="508">
        <v>60</v>
      </c>
      <c r="Q20" s="508">
        <v>80</v>
      </c>
      <c r="R20" s="509">
        <v>30</v>
      </c>
      <c r="S20" s="508">
        <v>60</v>
      </c>
      <c r="T20" s="508">
        <v>80</v>
      </c>
      <c r="U20" s="508">
        <v>80</v>
      </c>
      <c r="V20" s="508">
        <v>60</v>
      </c>
      <c r="W20" s="508">
        <v>60</v>
      </c>
      <c r="X20" s="508">
        <v>80</v>
      </c>
      <c r="Y20" s="510"/>
      <c r="Z20" s="508">
        <v>60</v>
      </c>
      <c r="AA20" s="508">
        <v>80</v>
      </c>
      <c r="AB20" s="508">
        <v>60</v>
      </c>
      <c r="AC20" s="508">
        <v>80</v>
      </c>
      <c r="AD20" s="508">
        <v>80</v>
      </c>
      <c r="AE20" s="508">
        <v>60</v>
      </c>
      <c r="AF20" s="509">
        <v>30</v>
      </c>
      <c r="AG20" s="508">
        <v>60</v>
      </c>
      <c r="AH20" s="508">
        <v>80</v>
      </c>
      <c r="AI20" s="508">
        <v>80</v>
      </c>
      <c r="AJ20" s="508">
        <v>60</v>
      </c>
      <c r="AK20" s="511">
        <f t="shared" si="0"/>
        <v>2000</v>
      </c>
      <c r="AL20" s="512" t="e">
        <f t="shared" si="1"/>
        <v>#REF!</v>
      </c>
    </row>
    <row r="21" spans="1:38" ht="28.5" customHeight="1">
      <c r="A21" s="502">
        <v>17</v>
      </c>
      <c r="B21" s="503" t="s">
        <v>694</v>
      </c>
      <c r="C21" s="516" t="s">
        <v>2027</v>
      </c>
      <c r="D21" s="515" t="s">
        <v>695</v>
      </c>
      <c r="E21" s="506" t="e">
        <v>#REF!</v>
      </c>
      <c r="F21" s="507">
        <v>2</v>
      </c>
      <c r="G21" s="508">
        <v>1.5</v>
      </c>
      <c r="H21" s="508">
        <v>1.5</v>
      </c>
      <c r="I21" s="508">
        <v>2</v>
      </c>
      <c r="J21" s="508">
        <v>2</v>
      </c>
      <c r="K21" s="509">
        <v>0.75</v>
      </c>
      <c r="L21" s="508">
        <v>1.5</v>
      </c>
      <c r="M21" s="508">
        <v>1.5</v>
      </c>
      <c r="N21" s="508">
        <v>2</v>
      </c>
      <c r="O21" s="508">
        <v>2</v>
      </c>
      <c r="P21" s="508">
        <v>1.5</v>
      </c>
      <c r="Q21" s="508">
        <v>1.5</v>
      </c>
      <c r="R21" s="509">
        <v>0.75</v>
      </c>
      <c r="S21" s="508">
        <v>1.5</v>
      </c>
      <c r="T21" s="508">
        <v>2</v>
      </c>
      <c r="U21" s="508">
        <v>2</v>
      </c>
      <c r="V21" s="508">
        <v>1.5</v>
      </c>
      <c r="W21" s="508">
        <v>1.5</v>
      </c>
      <c r="X21" s="508">
        <v>2</v>
      </c>
      <c r="Y21" s="510"/>
      <c r="Z21" s="508">
        <v>1.25</v>
      </c>
      <c r="AA21" s="508">
        <v>2</v>
      </c>
      <c r="AB21" s="508">
        <v>1.5</v>
      </c>
      <c r="AC21" s="508">
        <v>2</v>
      </c>
      <c r="AD21" s="508">
        <v>2</v>
      </c>
      <c r="AE21" s="508">
        <v>1.5</v>
      </c>
      <c r="AF21" s="509">
        <v>1.5</v>
      </c>
      <c r="AG21" s="508">
        <v>1.5</v>
      </c>
      <c r="AH21" s="508">
        <v>2</v>
      </c>
      <c r="AI21" s="508">
        <v>2</v>
      </c>
      <c r="AJ21" s="508">
        <v>1.75</v>
      </c>
      <c r="AK21" s="511">
        <f t="shared" si="0"/>
        <v>50</v>
      </c>
      <c r="AL21" s="512" t="e">
        <f t="shared" si="1"/>
        <v>#REF!</v>
      </c>
    </row>
    <row r="22" spans="1:38" ht="28.5" customHeight="1">
      <c r="A22" s="502">
        <v>18</v>
      </c>
      <c r="B22" s="503" t="s">
        <v>2028</v>
      </c>
      <c r="C22" s="504" t="s">
        <v>2029</v>
      </c>
      <c r="D22" s="515" t="s">
        <v>815</v>
      </c>
      <c r="E22" s="506" t="e">
        <v>#REF!</v>
      </c>
      <c r="F22" s="508">
        <v>80</v>
      </c>
      <c r="G22" s="508">
        <v>60</v>
      </c>
      <c r="H22" s="508">
        <v>70</v>
      </c>
      <c r="I22" s="508">
        <v>80</v>
      </c>
      <c r="J22" s="508">
        <v>80</v>
      </c>
      <c r="K22" s="509">
        <v>30</v>
      </c>
      <c r="L22" s="508">
        <v>60</v>
      </c>
      <c r="M22" s="508">
        <v>60</v>
      </c>
      <c r="N22" s="508">
        <v>80</v>
      </c>
      <c r="O22" s="508">
        <v>80</v>
      </c>
      <c r="P22" s="508">
        <v>60</v>
      </c>
      <c r="Q22" s="508">
        <v>80</v>
      </c>
      <c r="R22" s="509">
        <v>30</v>
      </c>
      <c r="S22" s="508">
        <v>60</v>
      </c>
      <c r="T22" s="508">
        <v>80</v>
      </c>
      <c r="U22" s="508">
        <v>80</v>
      </c>
      <c r="V22" s="508">
        <v>60</v>
      </c>
      <c r="W22" s="508">
        <v>60</v>
      </c>
      <c r="X22" s="508">
        <v>80</v>
      </c>
      <c r="Y22" s="510"/>
      <c r="Z22" s="508">
        <v>60</v>
      </c>
      <c r="AA22" s="508">
        <v>80</v>
      </c>
      <c r="AB22" s="508">
        <v>60</v>
      </c>
      <c r="AC22" s="508">
        <v>80</v>
      </c>
      <c r="AD22" s="508">
        <v>80</v>
      </c>
      <c r="AE22" s="508">
        <v>60</v>
      </c>
      <c r="AF22" s="509">
        <v>30</v>
      </c>
      <c r="AG22" s="508">
        <v>60</v>
      </c>
      <c r="AH22" s="508">
        <v>80</v>
      </c>
      <c r="AI22" s="508">
        <v>80</v>
      </c>
      <c r="AJ22" s="508">
        <v>60</v>
      </c>
      <c r="AK22" s="511">
        <f t="shared" si="0"/>
        <v>2000</v>
      </c>
      <c r="AL22" s="512" t="e">
        <f t="shared" si="1"/>
        <v>#REF!</v>
      </c>
    </row>
    <row r="23" spans="1:38" ht="28.5" customHeight="1">
      <c r="A23" s="2165">
        <v>19</v>
      </c>
      <c r="B23" s="2168" t="s">
        <v>696</v>
      </c>
      <c r="C23" s="517" t="s">
        <v>730</v>
      </c>
      <c r="D23" s="515" t="s">
        <v>81</v>
      </c>
      <c r="E23" s="506"/>
      <c r="F23" s="508"/>
      <c r="G23" s="508"/>
      <c r="H23" s="508"/>
      <c r="I23" s="508"/>
      <c r="J23" s="508"/>
      <c r="K23" s="509"/>
      <c r="L23" s="508"/>
      <c r="M23" s="508"/>
      <c r="N23" s="508"/>
      <c r="O23" s="508"/>
      <c r="P23" s="508"/>
      <c r="Q23" s="508"/>
      <c r="R23" s="509"/>
      <c r="S23" s="508"/>
      <c r="T23" s="508"/>
      <c r="U23" s="508"/>
      <c r="V23" s="508"/>
      <c r="W23" s="508"/>
      <c r="X23" s="508"/>
      <c r="Y23" s="510"/>
      <c r="Z23" s="508"/>
      <c r="AA23" s="508"/>
      <c r="AB23" s="508"/>
      <c r="AC23" s="508"/>
      <c r="AD23" s="508"/>
      <c r="AE23" s="508"/>
      <c r="AF23" s="509"/>
      <c r="AG23" s="508"/>
      <c r="AH23" s="508"/>
      <c r="AI23" s="508"/>
      <c r="AJ23" s="508"/>
      <c r="AK23" s="511">
        <f t="shared" si="0"/>
        <v>0</v>
      </c>
      <c r="AL23" s="512">
        <f t="shared" si="1"/>
        <v>0</v>
      </c>
    </row>
    <row r="24" spans="1:38" ht="28.5" customHeight="1">
      <c r="A24" s="2166"/>
      <c r="B24" s="2169"/>
      <c r="C24" s="504" t="s">
        <v>731</v>
      </c>
      <c r="D24" s="515" t="str">
        <f>+D23</f>
        <v>MT</v>
      </c>
      <c r="E24" s="506" t="e">
        <v>#REF!</v>
      </c>
      <c r="F24" s="508">
        <v>0.1</v>
      </c>
      <c r="G24" s="508">
        <v>0.1</v>
      </c>
      <c r="H24" s="508">
        <v>0.1</v>
      </c>
      <c r="I24" s="508">
        <v>0.1</v>
      </c>
      <c r="J24" s="508"/>
      <c r="K24" s="509"/>
      <c r="L24" s="508">
        <v>0.1</v>
      </c>
      <c r="M24" s="508">
        <v>0.1</v>
      </c>
      <c r="N24" s="508">
        <v>0.1</v>
      </c>
      <c r="O24" s="508"/>
      <c r="P24" s="508">
        <v>0.1</v>
      </c>
      <c r="Q24" s="508">
        <v>0.1</v>
      </c>
      <c r="R24" s="509"/>
      <c r="S24" s="508"/>
      <c r="T24" s="508">
        <v>0.1</v>
      </c>
      <c r="U24" s="508">
        <v>0.1</v>
      </c>
      <c r="V24" s="508">
        <v>0.1</v>
      </c>
      <c r="W24" s="508">
        <v>0.1</v>
      </c>
      <c r="X24" s="508"/>
      <c r="Y24" s="510"/>
      <c r="Z24" s="508"/>
      <c r="AA24" s="508">
        <v>0.1</v>
      </c>
      <c r="AB24" s="508">
        <v>0.1</v>
      </c>
      <c r="AC24" s="508">
        <v>0.1</v>
      </c>
      <c r="AD24" s="508">
        <v>0.1</v>
      </c>
      <c r="AE24" s="508"/>
      <c r="AF24" s="509"/>
      <c r="AG24" s="508">
        <v>0.1</v>
      </c>
      <c r="AH24" s="508">
        <v>0.1</v>
      </c>
      <c r="AI24" s="508">
        <v>0.1</v>
      </c>
      <c r="AJ24" s="508"/>
      <c r="AK24" s="511">
        <f t="shared" si="0"/>
        <v>2.0000000000000004</v>
      </c>
      <c r="AL24" s="512" t="e">
        <f t="shared" si="1"/>
        <v>#REF!</v>
      </c>
    </row>
    <row r="25" spans="1:38" ht="28.5" customHeight="1">
      <c r="A25" s="2166"/>
      <c r="B25" s="2169"/>
      <c r="C25" s="504" t="s">
        <v>732</v>
      </c>
      <c r="D25" s="515" t="str">
        <f>+D24</f>
        <v>MT</v>
      </c>
      <c r="E25" s="506" t="e">
        <v>#REF!</v>
      </c>
      <c r="F25" s="508">
        <v>0.1</v>
      </c>
      <c r="G25" s="508">
        <v>0.1</v>
      </c>
      <c r="H25" s="508">
        <v>0.1</v>
      </c>
      <c r="I25" s="508">
        <v>0.1</v>
      </c>
      <c r="J25" s="508"/>
      <c r="K25" s="509"/>
      <c r="L25" s="508">
        <v>0.1</v>
      </c>
      <c r="M25" s="508">
        <v>0.1</v>
      </c>
      <c r="N25" s="508">
        <v>0.1</v>
      </c>
      <c r="O25" s="508"/>
      <c r="P25" s="508">
        <v>0.1</v>
      </c>
      <c r="Q25" s="508">
        <v>0.1</v>
      </c>
      <c r="R25" s="509"/>
      <c r="S25" s="508"/>
      <c r="T25" s="508">
        <v>0.1</v>
      </c>
      <c r="U25" s="508">
        <v>0.1</v>
      </c>
      <c r="V25" s="508">
        <v>0.1</v>
      </c>
      <c r="W25" s="508">
        <v>0.1</v>
      </c>
      <c r="X25" s="508"/>
      <c r="Y25" s="510"/>
      <c r="Z25" s="508"/>
      <c r="AA25" s="508">
        <v>0.1</v>
      </c>
      <c r="AB25" s="508">
        <v>0.1</v>
      </c>
      <c r="AC25" s="508">
        <v>0.1</v>
      </c>
      <c r="AD25" s="508">
        <v>0.1</v>
      </c>
      <c r="AE25" s="508"/>
      <c r="AF25" s="509"/>
      <c r="AG25" s="508">
        <v>0.1</v>
      </c>
      <c r="AH25" s="508">
        <v>0.1</v>
      </c>
      <c r="AI25" s="508">
        <v>0.1</v>
      </c>
      <c r="AJ25" s="508"/>
      <c r="AK25" s="511">
        <f t="shared" si="0"/>
        <v>2.0000000000000004</v>
      </c>
      <c r="AL25" s="512" t="e">
        <f t="shared" si="1"/>
        <v>#REF!</v>
      </c>
    </row>
    <row r="26" spans="1:38" ht="28.5" customHeight="1">
      <c r="A26" s="2166"/>
      <c r="B26" s="2169"/>
      <c r="C26" s="504" t="s">
        <v>733</v>
      </c>
      <c r="D26" s="515" t="str">
        <f>+D25</f>
        <v>MT</v>
      </c>
      <c r="E26" s="506" t="e">
        <v>#REF!</v>
      </c>
      <c r="F26" s="508">
        <v>0.1</v>
      </c>
      <c r="G26" s="508">
        <v>0.1</v>
      </c>
      <c r="H26" s="508">
        <v>0.1</v>
      </c>
      <c r="I26" s="508">
        <v>0.1</v>
      </c>
      <c r="J26" s="508"/>
      <c r="K26" s="509"/>
      <c r="L26" s="508">
        <v>0.1</v>
      </c>
      <c r="M26" s="508">
        <v>0.1</v>
      </c>
      <c r="N26" s="508">
        <v>0.1</v>
      </c>
      <c r="O26" s="508"/>
      <c r="P26" s="508">
        <v>0.1</v>
      </c>
      <c r="Q26" s="508">
        <v>0.1</v>
      </c>
      <c r="R26" s="509"/>
      <c r="S26" s="508"/>
      <c r="T26" s="508">
        <v>0.1</v>
      </c>
      <c r="U26" s="508">
        <v>0.1</v>
      </c>
      <c r="V26" s="508">
        <v>0.1</v>
      </c>
      <c r="W26" s="508">
        <v>0.1</v>
      </c>
      <c r="X26" s="508"/>
      <c r="Y26" s="510"/>
      <c r="Z26" s="508"/>
      <c r="AA26" s="508">
        <v>0.1</v>
      </c>
      <c r="AB26" s="508">
        <v>0.1</v>
      </c>
      <c r="AC26" s="508">
        <v>0.1</v>
      </c>
      <c r="AD26" s="508">
        <v>0.1</v>
      </c>
      <c r="AE26" s="508"/>
      <c r="AF26" s="509"/>
      <c r="AG26" s="508">
        <v>0.1</v>
      </c>
      <c r="AH26" s="508">
        <v>0.1</v>
      </c>
      <c r="AI26" s="508">
        <v>0.1</v>
      </c>
      <c r="AJ26" s="508"/>
      <c r="AK26" s="511">
        <f t="shared" si="0"/>
        <v>2.0000000000000004</v>
      </c>
      <c r="AL26" s="512" t="e">
        <f t="shared" si="1"/>
        <v>#REF!</v>
      </c>
    </row>
    <row r="27" spans="1:38" ht="28.5" customHeight="1">
      <c r="A27" s="2166"/>
      <c r="B27" s="2169"/>
      <c r="C27" s="504" t="s">
        <v>734</v>
      </c>
      <c r="D27" s="515" t="str">
        <f>+D26</f>
        <v>MT</v>
      </c>
      <c r="E27" s="506" t="e">
        <v>#REF!</v>
      </c>
      <c r="F27" s="508">
        <v>0.1</v>
      </c>
      <c r="G27" s="508">
        <v>0.1</v>
      </c>
      <c r="H27" s="508">
        <v>0.1</v>
      </c>
      <c r="I27" s="508">
        <v>0.1</v>
      </c>
      <c r="J27" s="508"/>
      <c r="K27" s="509"/>
      <c r="L27" s="508">
        <v>0.1</v>
      </c>
      <c r="M27" s="508">
        <v>0.1</v>
      </c>
      <c r="N27" s="508">
        <v>0.1</v>
      </c>
      <c r="O27" s="508"/>
      <c r="P27" s="508">
        <v>0.1</v>
      </c>
      <c r="Q27" s="508">
        <v>0.1</v>
      </c>
      <c r="R27" s="509"/>
      <c r="S27" s="508"/>
      <c r="T27" s="508">
        <v>0.1</v>
      </c>
      <c r="U27" s="508">
        <v>0.1</v>
      </c>
      <c r="V27" s="508">
        <v>0.1</v>
      </c>
      <c r="W27" s="508">
        <v>0.1</v>
      </c>
      <c r="X27" s="508"/>
      <c r="Y27" s="510"/>
      <c r="Z27" s="508"/>
      <c r="AA27" s="508">
        <v>0.1</v>
      </c>
      <c r="AB27" s="508">
        <v>0.1</v>
      </c>
      <c r="AC27" s="508">
        <v>0.1</v>
      </c>
      <c r="AD27" s="508">
        <v>0.1</v>
      </c>
      <c r="AE27" s="508"/>
      <c r="AF27" s="509"/>
      <c r="AG27" s="508">
        <v>0.1</v>
      </c>
      <c r="AH27" s="508">
        <v>0.1</v>
      </c>
      <c r="AI27" s="508">
        <v>0.1</v>
      </c>
      <c r="AJ27" s="508"/>
      <c r="AK27" s="511">
        <f t="shared" si="0"/>
        <v>2.0000000000000004</v>
      </c>
      <c r="AL27" s="512" t="e">
        <f t="shared" si="1"/>
        <v>#REF!</v>
      </c>
    </row>
    <row r="28" spans="1:38" ht="28.5" customHeight="1">
      <c r="A28" s="2167"/>
      <c r="B28" s="2170"/>
      <c r="C28" s="504" t="s">
        <v>735</v>
      </c>
      <c r="D28" s="515" t="str">
        <f>+D27</f>
        <v>MT</v>
      </c>
      <c r="E28" s="506" t="e">
        <v>#REF!</v>
      </c>
      <c r="F28" s="508">
        <v>0.1</v>
      </c>
      <c r="G28" s="508">
        <v>0.1</v>
      </c>
      <c r="H28" s="508">
        <v>0.1</v>
      </c>
      <c r="I28" s="508">
        <v>0.1</v>
      </c>
      <c r="J28" s="508"/>
      <c r="K28" s="509"/>
      <c r="L28" s="508">
        <v>0.1</v>
      </c>
      <c r="M28" s="508">
        <v>0.1</v>
      </c>
      <c r="N28" s="508">
        <v>0.1</v>
      </c>
      <c r="O28" s="508"/>
      <c r="P28" s="508">
        <v>0.1</v>
      </c>
      <c r="Q28" s="508">
        <v>0.1</v>
      </c>
      <c r="R28" s="509"/>
      <c r="S28" s="508"/>
      <c r="T28" s="508">
        <v>0.1</v>
      </c>
      <c r="U28" s="508">
        <v>0.1</v>
      </c>
      <c r="V28" s="508">
        <v>0.1</v>
      </c>
      <c r="W28" s="508">
        <v>0.1</v>
      </c>
      <c r="X28" s="508"/>
      <c r="Y28" s="510"/>
      <c r="Z28" s="508"/>
      <c r="AA28" s="508">
        <v>0.1</v>
      </c>
      <c r="AB28" s="508">
        <v>0.1</v>
      </c>
      <c r="AC28" s="508">
        <v>0.1</v>
      </c>
      <c r="AD28" s="508">
        <v>0.1</v>
      </c>
      <c r="AE28" s="508"/>
      <c r="AF28" s="509"/>
      <c r="AG28" s="508">
        <v>0.1</v>
      </c>
      <c r="AH28" s="508">
        <v>0.1</v>
      </c>
      <c r="AI28" s="508">
        <v>0.1</v>
      </c>
      <c r="AJ28" s="508"/>
      <c r="AK28" s="511">
        <f t="shared" si="0"/>
        <v>2.0000000000000004</v>
      </c>
      <c r="AL28" s="512" t="e">
        <f t="shared" si="1"/>
        <v>#REF!</v>
      </c>
    </row>
    <row r="29" spans="1:38" ht="28.5" customHeight="1">
      <c r="A29" s="502">
        <v>20</v>
      </c>
      <c r="B29" s="503" t="s">
        <v>697</v>
      </c>
      <c r="C29" s="504" t="s">
        <v>772</v>
      </c>
      <c r="D29" s="505" t="s">
        <v>773</v>
      </c>
      <c r="E29" s="506" t="e">
        <v>#REF!</v>
      </c>
      <c r="F29" s="508">
        <v>4</v>
      </c>
      <c r="G29" s="508">
        <v>5</v>
      </c>
      <c r="H29" s="508">
        <v>6</v>
      </c>
      <c r="I29" s="508">
        <v>4</v>
      </c>
      <c r="J29" s="508">
        <v>6</v>
      </c>
      <c r="K29" s="509">
        <v>1</v>
      </c>
      <c r="L29" s="508">
        <v>6</v>
      </c>
      <c r="M29" s="508">
        <v>3</v>
      </c>
      <c r="N29" s="508">
        <v>4</v>
      </c>
      <c r="O29" s="508">
        <v>4</v>
      </c>
      <c r="P29" s="508">
        <v>3</v>
      </c>
      <c r="Q29" s="508">
        <v>3</v>
      </c>
      <c r="R29" s="509">
        <v>1</v>
      </c>
      <c r="S29" s="508">
        <v>3</v>
      </c>
      <c r="T29" s="508">
        <v>4</v>
      </c>
      <c r="U29" s="508">
        <v>4</v>
      </c>
      <c r="V29" s="508">
        <v>3</v>
      </c>
      <c r="W29" s="508">
        <v>3</v>
      </c>
      <c r="X29" s="508">
        <v>5</v>
      </c>
      <c r="Y29" s="510"/>
      <c r="Z29" s="508">
        <v>2</v>
      </c>
      <c r="AA29" s="508">
        <v>4</v>
      </c>
      <c r="AB29" s="508">
        <v>3</v>
      </c>
      <c r="AC29" s="508">
        <v>4</v>
      </c>
      <c r="AD29" s="508">
        <v>4</v>
      </c>
      <c r="AE29" s="508">
        <v>2</v>
      </c>
      <c r="AF29" s="509">
        <v>1</v>
      </c>
      <c r="AG29" s="508">
        <v>4</v>
      </c>
      <c r="AH29" s="508">
        <v>5</v>
      </c>
      <c r="AI29" s="508">
        <v>4</v>
      </c>
      <c r="AJ29" s="508">
        <v>5</v>
      </c>
      <c r="AK29" s="511">
        <f t="shared" si="0"/>
        <v>110</v>
      </c>
      <c r="AL29" s="512" t="e">
        <f t="shared" si="1"/>
        <v>#REF!</v>
      </c>
    </row>
    <row r="30" spans="1:38" ht="28.5" customHeight="1">
      <c r="A30" s="502">
        <v>21</v>
      </c>
      <c r="B30" s="503" t="s">
        <v>774</v>
      </c>
      <c r="C30" s="517" t="s">
        <v>775</v>
      </c>
      <c r="D30" s="515" t="s">
        <v>699</v>
      </c>
      <c r="E30" s="506" t="e">
        <v>#REF!</v>
      </c>
      <c r="F30" s="507">
        <v>16</v>
      </c>
      <c r="G30" s="508">
        <v>12</v>
      </c>
      <c r="H30" s="508">
        <v>12</v>
      </c>
      <c r="I30" s="508">
        <v>16</v>
      </c>
      <c r="J30" s="508">
        <v>16</v>
      </c>
      <c r="K30" s="509">
        <v>6</v>
      </c>
      <c r="L30" s="508">
        <v>12</v>
      </c>
      <c r="M30" s="508">
        <v>12</v>
      </c>
      <c r="N30" s="508">
        <v>16</v>
      </c>
      <c r="O30" s="508">
        <v>16</v>
      </c>
      <c r="P30" s="508">
        <v>12</v>
      </c>
      <c r="Q30" s="508">
        <v>12</v>
      </c>
      <c r="R30" s="509">
        <v>6</v>
      </c>
      <c r="S30" s="508">
        <v>12</v>
      </c>
      <c r="T30" s="508">
        <v>16</v>
      </c>
      <c r="U30" s="508">
        <v>16</v>
      </c>
      <c r="V30" s="508">
        <v>12</v>
      </c>
      <c r="W30" s="508">
        <v>12</v>
      </c>
      <c r="X30" s="508">
        <v>16</v>
      </c>
      <c r="Y30" s="510"/>
      <c r="Z30" s="508">
        <v>16</v>
      </c>
      <c r="AA30" s="508">
        <v>16</v>
      </c>
      <c r="AB30" s="508">
        <v>12</v>
      </c>
      <c r="AC30" s="508">
        <v>16</v>
      </c>
      <c r="AD30" s="508">
        <v>16</v>
      </c>
      <c r="AE30" s="508">
        <v>12</v>
      </c>
      <c r="AF30" s="509">
        <v>8</v>
      </c>
      <c r="AG30" s="508">
        <v>12</v>
      </c>
      <c r="AH30" s="508">
        <v>16</v>
      </c>
      <c r="AI30" s="508">
        <v>14</v>
      </c>
      <c r="AJ30" s="508">
        <v>14</v>
      </c>
      <c r="AK30" s="511">
        <f t="shared" si="0"/>
        <v>400</v>
      </c>
      <c r="AL30" s="512" t="e">
        <f t="shared" si="1"/>
        <v>#REF!</v>
      </c>
    </row>
    <row r="31" spans="1:38" ht="28.5" customHeight="1">
      <c r="A31" s="502">
        <v>22</v>
      </c>
      <c r="B31" s="503" t="s">
        <v>698</v>
      </c>
      <c r="C31" s="517" t="s">
        <v>776</v>
      </c>
      <c r="D31" s="515" t="s">
        <v>699</v>
      </c>
      <c r="E31" s="506" t="e">
        <v>#REF!</v>
      </c>
      <c r="F31" s="507">
        <v>4</v>
      </c>
      <c r="G31" s="508">
        <v>3</v>
      </c>
      <c r="H31" s="508">
        <v>2</v>
      </c>
      <c r="I31" s="508">
        <v>2</v>
      </c>
      <c r="J31" s="508">
        <v>2</v>
      </c>
      <c r="K31" s="509">
        <v>0.5</v>
      </c>
      <c r="L31" s="508">
        <v>3</v>
      </c>
      <c r="M31" s="508">
        <v>2.5</v>
      </c>
      <c r="N31" s="508">
        <v>2.5</v>
      </c>
      <c r="O31" s="508">
        <v>3</v>
      </c>
      <c r="P31" s="508">
        <v>2</v>
      </c>
      <c r="Q31" s="508">
        <v>2.5</v>
      </c>
      <c r="R31" s="509">
        <v>0.5</v>
      </c>
      <c r="S31" s="508">
        <v>2.5</v>
      </c>
      <c r="T31" s="508">
        <v>3.5</v>
      </c>
      <c r="U31" s="508">
        <v>2.5</v>
      </c>
      <c r="V31" s="508">
        <v>3</v>
      </c>
      <c r="W31" s="508">
        <v>3</v>
      </c>
      <c r="X31" s="508">
        <v>4</v>
      </c>
      <c r="Y31" s="510"/>
      <c r="Z31" s="508">
        <v>3</v>
      </c>
      <c r="AA31" s="508">
        <v>2.5</v>
      </c>
      <c r="AB31" s="508">
        <v>2.5</v>
      </c>
      <c r="AC31" s="508">
        <v>3</v>
      </c>
      <c r="AD31" s="508">
        <v>3</v>
      </c>
      <c r="AE31" s="508">
        <v>4</v>
      </c>
      <c r="AF31" s="509">
        <v>0.5</v>
      </c>
      <c r="AG31" s="508">
        <v>4</v>
      </c>
      <c r="AH31" s="508">
        <v>2.5</v>
      </c>
      <c r="AI31" s="508">
        <v>2.5</v>
      </c>
      <c r="AJ31" s="508">
        <v>4.5</v>
      </c>
      <c r="AK31" s="511">
        <f>SUM(F31:AJ31)</f>
        <v>80</v>
      </c>
      <c r="AL31" s="512" t="e">
        <f t="shared" si="1"/>
        <v>#REF!</v>
      </c>
    </row>
    <row r="32" spans="1:38" ht="28.5" customHeight="1">
      <c r="A32" s="502">
        <v>23</v>
      </c>
      <c r="B32" s="503" t="s">
        <v>779</v>
      </c>
      <c r="C32" s="517" t="s">
        <v>780</v>
      </c>
      <c r="D32" s="515" t="s">
        <v>699</v>
      </c>
      <c r="E32" s="506" t="e">
        <v>#REF!</v>
      </c>
      <c r="F32" s="508">
        <v>60</v>
      </c>
      <c r="G32" s="508">
        <v>60</v>
      </c>
      <c r="H32" s="508">
        <v>54</v>
      </c>
      <c r="I32" s="508">
        <v>54</v>
      </c>
      <c r="J32" s="508">
        <v>58</v>
      </c>
      <c r="K32" s="509">
        <v>30</v>
      </c>
      <c r="L32" s="508">
        <v>60</v>
      </c>
      <c r="M32" s="508">
        <v>60</v>
      </c>
      <c r="N32" s="508">
        <v>52</v>
      </c>
      <c r="O32" s="508">
        <v>52</v>
      </c>
      <c r="P32" s="508">
        <v>54</v>
      </c>
      <c r="Q32" s="508">
        <v>54</v>
      </c>
      <c r="R32" s="509">
        <v>30</v>
      </c>
      <c r="S32" s="508">
        <v>48</v>
      </c>
      <c r="T32" s="508">
        <v>58</v>
      </c>
      <c r="U32" s="508">
        <v>56</v>
      </c>
      <c r="V32" s="508">
        <v>56</v>
      </c>
      <c r="W32" s="508">
        <v>48</v>
      </c>
      <c r="X32" s="508">
        <v>58</v>
      </c>
      <c r="Y32" s="510"/>
      <c r="Z32" s="508">
        <v>58</v>
      </c>
      <c r="AA32" s="508">
        <v>60</v>
      </c>
      <c r="AB32" s="508">
        <v>56</v>
      </c>
      <c r="AC32" s="508">
        <v>52</v>
      </c>
      <c r="AD32" s="508">
        <v>52</v>
      </c>
      <c r="AE32" s="508">
        <v>50</v>
      </c>
      <c r="AF32" s="509">
        <v>30</v>
      </c>
      <c r="AG32" s="508">
        <v>58</v>
      </c>
      <c r="AH32" s="508">
        <v>58</v>
      </c>
      <c r="AI32" s="508">
        <v>60</v>
      </c>
      <c r="AJ32" s="508">
        <v>64</v>
      </c>
      <c r="AK32" s="511">
        <f t="shared" si="0"/>
        <v>1600</v>
      </c>
      <c r="AL32" s="512" t="e">
        <f t="shared" si="1"/>
        <v>#REF!</v>
      </c>
    </row>
    <row r="33" spans="1:38" ht="28.5" customHeight="1">
      <c r="A33" s="502">
        <v>22</v>
      </c>
      <c r="B33" s="503" t="s">
        <v>700</v>
      </c>
      <c r="C33" s="517" t="s">
        <v>2030</v>
      </c>
      <c r="D33" s="515" t="s">
        <v>643</v>
      </c>
      <c r="E33" s="506" t="e">
        <v>#REF!</v>
      </c>
      <c r="F33" s="507">
        <v>16</v>
      </c>
      <c r="G33" s="508">
        <v>12</v>
      </c>
      <c r="H33" s="508">
        <v>12</v>
      </c>
      <c r="I33" s="508">
        <v>16</v>
      </c>
      <c r="J33" s="508">
        <v>16</v>
      </c>
      <c r="K33" s="509">
        <v>6</v>
      </c>
      <c r="L33" s="508">
        <v>12</v>
      </c>
      <c r="M33" s="508">
        <v>12</v>
      </c>
      <c r="N33" s="508">
        <v>16</v>
      </c>
      <c r="O33" s="508">
        <v>16</v>
      </c>
      <c r="P33" s="508">
        <v>12</v>
      </c>
      <c r="Q33" s="508">
        <v>12</v>
      </c>
      <c r="R33" s="509">
        <v>6</v>
      </c>
      <c r="S33" s="508">
        <v>12</v>
      </c>
      <c r="T33" s="508">
        <v>16</v>
      </c>
      <c r="U33" s="508">
        <v>16</v>
      </c>
      <c r="V33" s="508">
        <v>12</v>
      </c>
      <c r="W33" s="508">
        <v>12</v>
      </c>
      <c r="X33" s="508">
        <v>16</v>
      </c>
      <c r="Y33" s="510"/>
      <c r="Z33" s="508">
        <v>16</v>
      </c>
      <c r="AA33" s="508">
        <v>16</v>
      </c>
      <c r="AB33" s="508">
        <v>12</v>
      </c>
      <c r="AC33" s="508">
        <v>16</v>
      </c>
      <c r="AD33" s="508">
        <v>16</v>
      </c>
      <c r="AE33" s="508">
        <v>12</v>
      </c>
      <c r="AF33" s="509">
        <v>8</v>
      </c>
      <c r="AG33" s="508">
        <v>12</v>
      </c>
      <c r="AH33" s="508">
        <v>16</v>
      </c>
      <c r="AI33" s="508">
        <v>14</v>
      </c>
      <c r="AJ33" s="508">
        <v>14</v>
      </c>
      <c r="AK33" s="511">
        <f t="shared" si="0"/>
        <v>400</v>
      </c>
      <c r="AL33" s="512" t="e">
        <f t="shared" si="1"/>
        <v>#REF!</v>
      </c>
    </row>
    <row r="34" spans="1:38" ht="28.5" customHeight="1">
      <c r="A34" s="502">
        <v>23</v>
      </c>
      <c r="B34" s="503" t="s">
        <v>785</v>
      </c>
      <c r="C34" s="517" t="s">
        <v>2031</v>
      </c>
      <c r="D34" s="515" t="s">
        <v>1323</v>
      </c>
      <c r="E34" s="506" t="e">
        <v>#REF!</v>
      </c>
      <c r="F34" s="508">
        <v>40</v>
      </c>
      <c r="G34" s="508">
        <v>30</v>
      </c>
      <c r="H34" s="508">
        <v>35</v>
      </c>
      <c r="I34" s="508">
        <v>40</v>
      </c>
      <c r="J34" s="508">
        <v>40</v>
      </c>
      <c r="K34" s="509">
        <v>15</v>
      </c>
      <c r="L34" s="508">
        <v>30</v>
      </c>
      <c r="M34" s="508">
        <v>30</v>
      </c>
      <c r="N34" s="508">
        <v>40</v>
      </c>
      <c r="O34" s="508">
        <v>40</v>
      </c>
      <c r="P34" s="508">
        <v>30</v>
      </c>
      <c r="Q34" s="508">
        <v>40</v>
      </c>
      <c r="R34" s="509">
        <v>15</v>
      </c>
      <c r="S34" s="508">
        <v>30</v>
      </c>
      <c r="T34" s="508">
        <v>40</v>
      </c>
      <c r="U34" s="508">
        <v>40</v>
      </c>
      <c r="V34" s="508">
        <v>30</v>
      </c>
      <c r="W34" s="508">
        <v>30</v>
      </c>
      <c r="X34" s="508">
        <v>40</v>
      </c>
      <c r="Y34" s="510"/>
      <c r="Z34" s="508">
        <v>30</v>
      </c>
      <c r="AA34" s="508">
        <v>40</v>
      </c>
      <c r="AB34" s="508">
        <v>30</v>
      </c>
      <c r="AC34" s="508">
        <v>40</v>
      </c>
      <c r="AD34" s="508">
        <v>40</v>
      </c>
      <c r="AE34" s="508">
        <v>30</v>
      </c>
      <c r="AF34" s="509">
        <v>15</v>
      </c>
      <c r="AG34" s="508">
        <v>30</v>
      </c>
      <c r="AH34" s="508">
        <v>40</v>
      </c>
      <c r="AI34" s="508">
        <v>40</v>
      </c>
      <c r="AJ34" s="508">
        <v>30</v>
      </c>
      <c r="AK34" s="511">
        <f t="shared" si="0"/>
        <v>1000</v>
      </c>
      <c r="AL34" s="512" t="e">
        <f t="shared" si="1"/>
        <v>#REF!</v>
      </c>
    </row>
    <row r="35" spans="1:38" ht="28.5" customHeight="1">
      <c r="A35" s="502">
        <v>24</v>
      </c>
      <c r="B35" s="503" t="s">
        <v>701</v>
      </c>
      <c r="C35" s="517" t="s">
        <v>2032</v>
      </c>
      <c r="D35" s="515" t="s">
        <v>1323</v>
      </c>
      <c r="E35" s="506" t="e">
        <v>#REF!</v>
      </c>
      <c r="F35" s="507">
        <v>16</v>
      </c>
      <c r="G35" s="508">
        <v>12</v>
      </c>
      <c r="H35" s="508">
        <v>12</v>
      </c>
      <c r="I35" s="508">
        <v>16</v>
      </c>
      <c r="J35" s="508">
        <v>16</v>
      </c>
      <c r="K35" s="509">
        <v>6</v>
      </c>
      <c r="L35" s="508">
        <v>12</v>
      </c>
      <c r="M35" s="508">
        <v>12</v>
      </c>
      <c r="N35" s="508">
        <v>16</v>
      </c>
      <c r="O35" s="508">
        <v>16</v>
      </c>
      <c r="P35" s="508">
        <v>12</v>
      </c>
      <c r="Q35" s="508">
        <v>12</v>
      </c>
      <c r="R35" s="509">
        <v>6</v>
      </c>
      <c r="S35" s="508">
        <v>12</v>
      </c>
      <c r="T35" s="508">
        <v>16</v>
      </c>
      <c r="U35" s="508">
        <v>16</v>
      </c>
      <c r="V35" s="508">
        <v>12</v>
      </c>
      <c r="W35" s="508">
        <v>12</v>
      </c>
      <c r="X35" s="508">
        <v>16</v>
      </c>
      <c r="Y35" s="510"/>
      <c r="Z35" s="508">
        <v>16</v>
      </c>
      <c r="AA35" s="508">
        <v>16</v>
      </c>
      <c r="AB35" s="508">
        <v>12</v>
      </c>
      <c r="AC35" s="508">
        <v>16</v>
      </c>
      <c r="AD35" s="508">
        <v>16</v>
      </c>
      <c r="AE35" s="508">
        <v>12</v>
      </c>
      <c r="AF35" s="509">
        <v>8</v>
      </c>
      <c r="AG35" s="508">
        <v>12</v>
      </c>
      <c r="AH35" s="508">
        <v>16</v>
      </c>
      <c r="AI35" s="508">
        <v>14</v>
      </c>
      <c r="AJ35" s="508">
        <v>14</v>
      </c>
      <c r="AK35" s="511">
        <f t="shared" si="0"/>
        <v>400</v>
      </c>
      <c r="AL35" s="512" t="e">
        <f t="shared" si="1"/>
        <v>#REF!</v>
      </c>
    </row>
    <row r="36" spans="1:38" ht="28.5" customHeight="1">
      <c r="A36" s="502">
        <v>25</v>
      </c>
      <c r="B36" s="503">
        <v>52</v>
      </c>
      <c r="C36" s="517" t="s">
        <v>2033</v>
      </c>
      <c r="D36" s="515" t="s">
        <v>699</v>
      </c>
      <c r="E36" s="506" t="e">
        <v>#REF!</v>
      </c>
      <c r="F36" s="508">
        <v>10</v>
      </c>
      <c r="G36" s="508">
        <v>14</v>
      </c>
      <c r="H36" s="508">
        <v>12</v>
      </c>
      <c r="I36" s="508">
        <v>10</v>
      </c>
      <c r="J36" s="508">
        <v>10</v>
      </c>
      <c r="K36" s="509">
        <v>4</v>
      </c>
      <c r="L36" s="508">
        <v>10</v>
      </c>
      <c r="M36" s="508">
        <v>8</v>
      </c>
      <c r="N36" s="508">
        <v>12</v>
      </c>
      <c r="O36" s="508">
        <v>12</v>
      </c>
      <c r="P36" s="508">
        <v>10</v>
      </c>
      <c r="Q36" s="508">
        <v>10</v>
      </c>
      <c r="R36" s="509">
        <v>4</v>
      </c>
      <c r="S36" s="508">
        <v>8</v>
      </c>
      <c r="T36" s="508">
        <v>8</v>
      </c>
      <c r="U36" s="508">
        <v>10</v>
      </c>
      <c r="V36" s="508">
        <v>10</v>
      </c>
      <c r="W36" s="508">
        <v>12</v>
      </c>
      <c r="X36" s="508">
        <v>4</v>
      </c>
      <c r="Y36" s="510"/>
      <c r="Z36" s="508">
        <v>10</v>
      </c>
      <c r="AA36" s="508">
        <v>10</v>
      </c>
      <c r="AB36" s="508">
        <v>8</v>
      </c>
      <c r="AC36" s="508">
        <v>12</v>
      </c>
      <c r="AD36" s="508">
        <v>12</v>
      </c>
      <c r="AE36" s="508">
        <v>14</v>
      </c>
      <c r="AF36" s="509">
        <v>4</v>
      </c>
      <c r="AG36" s="508">
        <v>14</v>
      </c>
      <c r="AH36" s="508">
        <v>12</v>
      </c>
      <c r="AI36" s="508">
        <v>12</v>
      </c>
      <c r="AJ36" s="508">
        <v>14</v>
      </c>
      <c r="AK36" s="511">
        <f t="shared" si="0"/>
        <v>300</v>
      </c>
      <c r="AL36" s="512" t="e">
        <f t="shared" si="1"/>
        <v>#REF!</v>
      </c>
    </row>
    <row r="37" spans="1:38" ht="28.5" customHeight="1">
      <c r="A37" s="502">
        <v>26</v>
      </c>
      <c r="B37" s="503">
        <v>53</v>
      </c>
      <c r="C37" s="504" t="s">
        <v>2034</v>
      </c>
      <c r="D37" s="515" t="s">
        <v>695</v>
      </c>
      <c r="E37" s="506" t="e">
        <v>#REF!</v>
      </c>
      <c r="F37" s="508">
        <v>0.8</v>
      </c>
      <c r="G37" s="508">
        <v>0.6</v>
      </c>
      <c r="H37" s="508">
        <v>0.6</v>
      </c>
      <c r="I37" s="508">
        <v>0.8</v>
      </c>
      <c r="J37" s="508">
        <v>0.8</v>
      </c>
      <c r="K37" s="509">
        <v>0.3</v>
      </c>
      <c r="L37" s="508">
        <v>0.6</v>
      </c>
      <c r="M37" s="508">
        <v>0.6</v>
      </c>
      <c r="N37" s="508">
        <v>0.8</v>
      </c>
      <c r="O37" s="508">
        <v>0.8</v>
      </c>
      <c r="P37" s="508">
        <v>0.6</v>
      </c>
      <c r="Q37" s="508">
        <v>0.6</v>
      </c>
      <c r="R37" s="509">
        <v>0.3</v>
      </c>
      <c r="S37" s="508">
        <v>0.6</v>
      </c>
      <c r="T37" s="508">
        <v>0.8</v>
      </c>
      <c r="U37" s="508">
        <v>0.8</v>
      </c>
      <c r="V37" s="508">
        <v>0.6</v>
      </c>
      <c r="W37" s="508">
        <v>0.6</v>
      </c>
      <c r="X37" s="508">
        <v>0.8</v>
      </c>
      <c r="Y37" s="510"/>
      <c r="Z37" s="508">
        <v>0.7</v>
      </c>
      <c r="AA37" s="508">
        <v>0.8</v>
      </c>
      <c r="AB37" s="508">
        <v>0.6</v>
      </c>
      <c r="AC37" s="508">
        <v>0.8</v>
      </c>
      <c r="AD37" s="508">
        <v>0.8</v>
      </c>
      <c r="AE37" s="508">
        <v>0.6</v>
      </c>
      <c r="AF37" s="509">
        <v>0.4</v>
      </c>
      <c r="AG37" s="508">
        <v>0.6</v>
      </c>
      <c r="AH37" s="508">
        <v>0.8</v>
      </c>
      <c r="AI37" s="508">
        <v>0.8</v>
      </c>
      <c r="AJ37" s="508">
        <v>0.7</v>
      </c>
      <c r="AK37" s="511">
        <f t="shared" si="0"/>
        <v>20</v>
      </c>
      <c r="AL37" s="512" t="e">
        <f t="shared" si="1"/>
        <v>#REF!</v>
      </c>
    </row>
    <row r="38" spans="1:38" ht="28.5" customHeight="1">
      <c r="A38" s="502">
        <v>27</v>
      </c>
      <c r="B38" s="503">
        <v>57</v>
      </c>
      <c r="C38" s="517" t="s">
        <v>2035</v>
      </c>
      <c r="D38" s="515" t="s">
        <v>699</v>
      </c>
      <c r="E38" s="506" t="e">
        <v>#REF!</v>
      </c>
      <c r="F38" s="508">
        <v>0.25</v>
      </c>
      <c r="G38" s="508">
        <v>0.5</v>
      </c>
      <c r="H38" s="508">
        <v>0.25</v>
      </c>
      <c r="I38" s="508">
        <v>0.3</v>
      </c>
      <c r="J38" s="508">
        <v>0.4</v>
      </c>
      <c r="K38" s="509"/>
      <c r="L38" s="508">
        <v>0.25</v>
      </c>
      <c r="M38" s="508">
        <v>0.25</v>
      </c>
      <c r="N38" s="508">
        <v>0.4</v>
      </c>
      <c r="O38" s="508">
        <v>0.4</v>
      </c>
      <c r="P38" s="508">
        <v>0.2</v>
      </c>
      <c r="Q38" s="508">
        <v>0.25</v>
      </c>
      <c r="R38" s="509"/>
      <c r="S38" s="508">
        <v>0.2</v>
      </c>
      <c r="T38" s="508">
        <v>0.25</v>
      </c>
      <c r="U38" s="508">
        <v>0.25</v>
      </c>
      <c r="V38" s="508">
        <v>0.2</v>
      </c>
      <c r="W38" s="508">
        <v>0.2</v>
      </c>
      <c r="X38" s="508">
        <v>0.25</v>
      </c>
      <c r="Y38" s="510"/>
      <c r="Z38" s="508">
        <v>0.25</v>
      </c>
      <c r="AA38" s="508">
        <v>0.3</v>
      </c>
      <c r="AB38" s="508">
        <v>0.4</v>
      </c>
      <c r="AC38" s="508">
        <v>0.5</v>
      </c>
      <c r="AD38" s="508">
        <v>0.3</v>
      </c>
      <c r="AE38" s="508">
        <v>0.3</v>
      </c>
      <c r="AF38" s="509"/>
      <c r="AG38" s="508">
        <v>0.25</v>
      </c>
      <c r="AH38" s="508">
        <v>0.2</v>
      </c>
      <c r="AI38" s="508">
        <v>0.4</v>
      </c>
      <c r="AJ38" s="508">
        <v>0.3</v>
      </c>
      <c r="AK38" s="511">
        <f t="shared" si="0"/>
        <v>8.0000000000000018</v>
      </c>
      <c r="AL38" s="512" t="e">
        <f t="shared" si="1"/>
        <v>#REF!</v>
      </c>
    </row>
    <row r="39" spans="1:38" ht="28.5" customHeight="1">
      <c r="A39" s="502">
        <v>28</v>
      </c>
      <c r="B39" s="503">
        <v>58</v>
      </c>
      <c r="C39" s="517" t="s">
        <v>786</v>
      </c>
      <c r="D39" s="515" t="s">
        <v>702</v>
      </c>
      <c r="E39" s="506" t="e">
        <v>#REF!</v>
      </c>
      <c r="F39" s="508">
        <v>20</v>
      </c>
      <c r="G39" s="508">
        <v>14</v>
      </c>
      <c r="H39" s="508">
        <v>16</v>
      </c>
      <c r="I39" s="508">
        <v>16</v>
      </c>
      <c r="J39" s="508">
        <v>18</v>
      </c>
      <c r="K39" s="509">
        <v>6</v>
      </c>
      <c r="L39" s="508">
        <v>16</v>
      </c>
      <c r="M39" s="508">
        <v>16</v>
      </c>
      <c r="N39" s="508">
        <v>18</v>
      </c>
      <c r="O39" s="508">
        <v>18</v>
      </c>
      <c r="P39" s="508">
        <v>14</v>
      </c>
      <c r="Q39" s="508">
        <v>14</v>
      </c>
      <c r="R39" s="509">
        <v>6</v>
      </c>
      <c r="S39" s="508">
        <v>16</v>
      </c>
      <c r="T39" s="508">
        <v>20</v>
      </c>
      <c r="U39" s="508">
        <v>20</v>
      </c>
      <c r="V39" s="508">
        <v>16</v>
      </c>
      <c r="W39" s="508">
        <v>16</v>
      </c>
      <c r="X39" s="508">
        <v>18</v>
      </c>
      <c r="Y39" s="510"/>
      <c r="Z39" s="508">
        <v>18</v>
      </c>
      <c r="AA39" s="508">
        <v>20</v>
      </c>
      <c r="AB39" s="508">
        <v>18</v>
      </c>
      <c r="AC39" s="508">
        <v>20</v>
      </c>
      <c r="AD39" s="508">
        <v>20</v>
      </c>
      <c r="AE39" s="508">
        <v>18</v>
      </c>
      <c r="AF39" s="509">
        <v>6</v>
      </c>
      <c r="AG39" s="508">
        <v>22</v>
      </c>
      <c r="AH39" s="508">
        <v>22</v>
      </c>
      <c r="AI39" s="508">
        <v>20</v>
      </c>
      <c r="AJ39" s="508">
        <v>18</v>
      </c>
      <c r="AK39" s="511">
        <f>SUM(F39:AJ39)</f>
        <v>500</v>
      </c>
      <c r="AL39" s="512" t="e">
        <f t="shared" si="1"/>
        <v>#REF!</v>
      </c>
    </row>
    <row r="40" spans="1:38" ht="28.5" customHeight="1">
      <c r="A40" s="502">
        <v>29</v>
      </c>
      <c r="B40" s="503" t="s">
        <v>703</v>
      </c>
      <c r="C40" s="504" t="s">
        <v>2036</v>
      </c>
      <c r="D40" s="515" t="s">
        <v>704</v>
      </c>
      <c r="E40" s="506" t="e">
        <v>#REF!</v>
      </c>
      <c r="F40" s="508">
        <v>0.8</v>
      </c>
      <c r="G40" s="508">
        <v>0.6</v>
      </c>
      <c r="H40" s="508">
        <v>0.6</v>
      </c>
      <c r="I40" s="508">
        <v>0.8</v>
      </c>
      <c r="J40" s="508">
        <v>0.8</v>
      </c>
      <c r="K40" s="509">
        <v>0.3</v>
      </c>
      <c r="L40" s="508">
        <v>0.6</v>
      </c>
      <c r="M40" s="508">
        <v>0.6</v>
      </c>
      <c r="N40" s="508">
        <v>0.8</v>
      </c>
      <c r="O40" s="508">
        <v>0.8</v>
      </c>
      <c r="P40" s="508">
        <v>0.6</v>
      </c>
      <c r="Q40" s="508">
        <v>0.6</v>
      </c>
      <c r="R40" s="509">
        <v>0.3</v>
      </c>
      <c r="S40" s="508">
        <v>0.6</v>
      </c>
      <c r="T40" s="508">
        <v>0.8</v>
      </c>
      <c r="U40" s="508">
        <v>0.8</v>
      </c>
      <c r="V40" s="508">
        <v>0.6</v>
      </c>
      <c r="W40" s="508">
        <v>0.6</v>
      </c>
      <c r="X40" s="508">
        <v>0.8</v>
      </c>
      <c r="Y40" s="510"/>
      <c r="Z40" s="508">
        <v>0.7</v>
      </c>
      <c r="AA40" s="508">
        <v>0.8</v>
      </c>
      <c r="AB40" s="508">
        <v>0.6</v>
      </c>
      <c r="AC40" s="508">
        <v>0.8</v>
      </c>
      <c r="AD40" s="508">
        <v>0.8</v>
      </c>
      <c r="AE40" s="508">
        <v>0.6</v>
      </c>
      <c r="AF40" s="509">
        <v>0.4</v>
      </c>
      <c r="AG40" s="508">
        <v>0.6</v>
      </c>
      <c r="AH40" s="508">
        <v>0.8</v>
      </c>
      <c r="AI40" s="508">
        <v>0.8</v>
      </c>
      <c r="AJ40" s="508">
        <v>0.7</v>
      </c>
      <c r="AK40" s="511">
        <f>SUM(F40:AJ40)</f>
        <v>20</v>
      </c>
      <c r="AL40" s="512" t="e">
        <f t="shared" si="1"/>
        <v>#REF!</v>
      </c>
    </row>
    <row r="41" spans="1:38" ht="28.5" customHeight="1">
      <c r="A41" s="502">
        <v>30</v>
      </c>
      <c r="B41" s="503" t="s">
        <v>705</v>
      </c>
      <c r="C41" s="517" t="s">
        <v>2037</v>
      </c>
      <c r="D41" s="515" t="s">
        <v>523</v>
      </c>
      <c r="E41" s="506" t="e">
        <v>#REF!</v>
      </c>
      <c r="F41" s="508">
        <v>0.1</v>
      </c>
      <c r="G41" s="508">
        <v>0.1</v>
      </c>
      <c r="H41" s="508">
        <v>0.1</v>
      </c>
      <c r="I41" s="508">
        <v>0.1</v>
      </c>
      <c r="J41" s="508"/>
      <c r="K41" s="509"/>
      <c r="L41" s="508">
        <v>0.1</v>
      </c>
      <c r="M41" s="508">
        <v>0.1</v>
      </c>
      <c r="N41" s="508">
        <v>0.1</v>
      </c>
      <c r="O41" s="508"/>
      <c r="P41" s="508">
        <v>0.1</v>
      </c>
      <c r="Q41" s="508">
        <v>0.1</v>
      </c>
      <c r="R41" s="509"/>
      <c r="S41" s="508"/>
      <c r="T41" s="508">
        <v>0.1</v>
      </c>
      <c r="U41" s="508">
        <v>0.1</v>
      </c>
      <c r="V41" s="508">
        <v>0.1</v>
      </c>
      <c r="W41" s="508">
        <v>0.1</v>
      </c>
      <c r="X41" s="508"/>
      <c r="Y41" s="510"/>
      <c r="Z41" s="508"/>
      <c r="AA41" s="508">
        <v>0.1</v>
      </c>
      <c r="AB41" s="508">
        <v>0.1</v>
      </c>
      <c r="AC41" s="508">
        <v>0.1</v>
      </c>
      <c r="AD41" s="508">
        <v>0.1</v>
      </c>
      <c r="AE41" s="508"/>
      <c r="AF41" s="509"/>
      <c r="AG41" s="508">
        <v>0.1</v>
      </c>
      <c r="AH41" s="508">
        <v>0.1</v>
      </c>
      <c r="AI41" s="508">
        <v>0.1</v>
      </c>
      <c r="AJ41" s="508"/>
      <c r="AK41" s="511">
        <f>SUM(F41:AJ41)</f>
        <v>2.0000000000000004</v>
      </c>
      <c r="AL41" s="512" t="e">
        <f t="shared" si="1"/>
        <v>#REF!</v>
      </c>
    </row>
    <row r="42" spans="1:38" ht="28.5" customHeight="1">
      <c r="A42" s="502">
        <v>31</v>
      </c>
      <c r="B42" s="503" t="s">
        <v>706</v>
      </c>
      <c r="C42" s="517" t="s">
        <v>2038</v>
      </c>
      <c r="D42" s="515" t="s">
        <v>707</v>
      </c>
      <c r="E42" s="506" t="e">
        <v>#REF!</v>
      </c>
      <c r="F42" s="508">
        <v>0.8</v>
      </c>
      <c r="G42" s="508">
        <v>0.6</v>
      </c>
      <c r="H42" s="508">
        <v>0.6</v>
      </c>
      <c r="I42" s="508">
        <v>0.8</v>
      </c>
      <c r="J42" s="508">
        <v>0.8</v>
      </c>
      <c r="K42" s="509">
        <v>0.3</v>
      </c>
      <c r="L42" s="508">
        <v>0.6</v>
      </c>
      <c r="M42" s="508">
        <v>0.6</v>
      </c>
      <c r="N42" s="508">
        <v>0.8</v>
      </c>
      <c r="O42" s="508">
        <v>0.8</v>
      </c>
      <c r="P42" s="508">
        <v>0.6</v>
      </c>
      <c r="Q42" s="508">
        <v>0.6</v>
      </c>
      <c r="R42" s="509">
        <v>0.3</v>
      </c>
      <c r="S42" s="508">
        <v>0.6</v>
      </c>
      <c r="T42" s="508">
        <v>0.8</v>
      </c>
      <c r="U42" s="508">
        <v>0.8</v>
      </c>
      <c r="V42" s="508">
        <v>0.6</v>
      </c>
      <c r="W42" s="508">
        <v>0.6</v>
      </c>
      <c r="X42" s="508">
        <v>0.8</v>
      </c>
      <c r="Y42" s="510"/>
      <c r="Z42" s="508">
        <v>0.7</v>
      </c>
      <c r="AA42" s="508">
        <v>0.8</v>
      </c>
      <c r="AB42" s="508">
        <v>0.6</v>
      </c>
      <c r="AC42" s="508">
        <v>0.8</v>
      </c>
      <c r="AD42" s="508">
        <v>0.8</v>
      </c>
      <c r="AE42" s="508">
        <v>0.6</v>
      </c>
      <c r="AF42" s="509">
        <v>0.4</v>
      </c>
      <c r="AG42" s="508">
        <v>0.6</v>
      </c>
      <c r="AH42" s="508">
        <v>0.8</v>
      </c>
      <c r="AI42" s="508">
        <v>0.8</v>
      </c>
      <c r="AJ42" s="508">
        <v>0.7</v>
      </c>
      <c r="AK42" s="511">
        <f t="shared" si="0"/>
        <v>20</v>
      </c>
      <c r="AL42" s="512" t="e">
        <f t="shared" si="1"/>
        <v>#REF!</v>
      </c>
    </row>
    <row r="43" spans="1:38" ht="28.5" customHeight="1">
      <c r="A43" s="502">
        <v>32</v>
      </c>
      <c r="B43" s="503" t="s">
        <v>708</v>
      </c>
      <c r="C43" s="504" t="s">
        <v>2039</v>
      </c>
      <c r="D43" s="515" t="s">
        <v>709</v>
      </c>
      <c r="E43" s="506" t="e">
        <v>#REF!</v>
      </c>
      <c r="F43" s="508">
        <v>0.4</v>
      </c>
      <c r="G43" s="508">
        <v>0.3</v>
      </c>
      <c r="H43" s="508">
        <v>0.3</v>
      </c>
      <c r="I43" s="508">
        <v>0.4</v>
      </c>
      <c r="J43" s="508">
        <v>0.4</v>
      </c>
      <c r="K43" s="509">
        <v>0.15</v>
      </c>
      <c r="L43" s="508">
        <v>0.3</v>
      </c>
      <c r="M43" s="508">
        <v>0.3</v>
      </c>
      <c r="N43" s="508">
        <v>0.4</v>
      </c>
      <c r="O43" s="508">
        <v>0.4</v>
      </c>
      <c r="P43" s="508">
        <v>0.3</v>
      </c>
      <c r="Q43" s="508">
        <v>0.3</v>
      </c>
      <c r="R43" s="509">
        <v>0.15</v>
      </c>
      <c r="S43" s="508">
        <v>0.3</v>
      </c>
      <c r="T43" s="508">
        <v>0.4</v>
      </c>
      <c r="U43" s="508">
        <v>0.4</v>
      </c>
      <c r="V43" s="508">
        <v>0.3</v>
      </c>
      <c r="W43" s="508">
        <v>0.3</v>
      </c>
      <c r="X43" s="508">
        <v>0.4</v>
      </c>
      <c r="Y43" s="510"/>
      <c r="Z43" s="508">
        <v>0.35</v>
      </c>
      <c r="AA43" s="508">
        <v>0.4</v>
      </c>
      <c r="AB43" s="508">
        <v>0.3</v>
      </c>
      <c r="AC43" s="508">
        <v>0.4</v>
      </c>
      <c r="AD43" s="508">
        <v>0.4</v>
      </c>
      <c r="AE43" s="508">
        <v>0.3</v>
      </c>
      <c r="AF43" s="509">
        <v>0.2</v>
      </c>
      <c r="AG43" s="508">
        <v>0.3</v>
      </c>
      <c r="AH43" s="508">
        <v>0.4</v>
      </c>
      <c r="AI43" s="508">
        <v>0.4</v>
      </c>
      <c r="AJ43" s="508">
        <v>0.35</v>
      </c>
      <c r="AK43" s="511">
        <f t="shared" si="0"/>
        <v>10</v>
      </c>
      <c r="AL43" s="512" t="e">
        <f t="shared" si="1"/>
        <v>#REF!</v>
      </c>
    </row>
    <row r="44" spans="1:38" ht="28.5" customHeight="1">
      <c r="A44" s="502">
        <v>33</v>
      </c>
      <c r="B44" s="503">
        <v>78</v>
      </c>
      <c r="C44" s="517" t="s">
        <v>2040</v>
      </c>
      <c r="D44" s="515" t="s">
        <v>81</v>
      </c>
      <c r="E44" s="506" t="e">
        <v>#REF!</v>
      </c>
      <c r="F44" s="508">
        <v>0.1</v>
      </c>
      <c r="G44" s="508">
        <v>0.1</v>
      </c>
      <c r="H44" s="508">
        <v>0.1</v>
      </c>
      <c r="I44" s="508">
        <v>0.1</v>
      </c>
      <c r="J44" s="508"/>
      <c r="K44" s="509"/>
      <c r="L44" s="508">
        <v>0.1</v>
      </c>
      <c r="M44" s="508">
        <v>0.1</v>
      </c>
      <c r="N44" s="508">
        <v>0.1</v>
      </c>
      <c r="O44" s="508"/>
      <c r="P44" s="508">
        <v>0.1</v>
      </c>
      <c r="Q44" s="508">
        <v>0.1</v>
      </c>
      <c r="R44" s="509"/>
      <c r="S44" s="508"/>
      <c r="T44" s="508">
        <v>0.1</v>
      </c>
      <c r="U44" s="508">
        <v>0.1</v>
      </c>
      <c r="V44" s="508">
        <v>0.1</v>
      </c>
      <c r="W44" s="508">
        <v>0.1</v>
      </c>
      <c r="X44" s="508"/>
      <c r="Y44" s="510"/>
      <c r="Z44" s="508"/>
      <c r="AA44" s="508">
        <v>0.1</v>
      </c>
      <c r="AB44" s="508">
        <v>0.1</v>
      </c>
      <c r="AC44" s="508">
        <v>0.1</v>
      </c>
      <c r="AD44" s="508">
        <v>0.1</v>
      </c>
      <c r="AE44" s="508"/>
      <c r="AF44" s="509"/>
      <c r="AG44" s="508">
        <v>0.1</v>
      </c>
      <c r="AH44" s="508">
        <v>0.1</v>
      </c>
      <c r="AI44" s="508">
        <v>0.1</v>
      </c>
      <c r="AJ44" s="508"/>
      <c r="AK44" s="511">
        <f t="shared" si="0"/>
        <v>2.0000000000000004</v>
      </c>
      <c r="AL44" s="512" t="e">
        <f t="shared" si="1"/>
        <v>#REF!</v>
      </c>
    </row>
    <row r="45" spans="1:38" s="500" customFormat="1" ht="13.5" thickBot="1">
      <c r="A45" s="518"/>
      <c r="B45" s="519"/>
      <c r="C45" s="520"/>
      <c r="D45" s="521"/>
      <c r="E45" s="522"/>
      <c r="F45" s="523"/>
      <c r="G45" s="523"/>
      <c r="H45" s="523"/>
      <c r="I45" s="523"/>
      <c r="J45" s="523"/>
      <c r="K45" s="524"/>
      <c r="L45" s="525"/>
      <c r="M45" s="525"/>
      <c r="N45" s="525"/>
      <c r="O45" s="525"/>
      <c r="P45" s="525"/>
      <c r="Q45" s="525"/>
      <c r="R45" s="524"/>
      <c r="S45" s="525"/>
      <c r="T45" s="525"/>
      <c r="U45" s="523"/>
      <c r="V45" s="523"/>
      <c r="W45" s="523"/>
      <c r="X45" s="523"/>
      <c r="Y45" s="526"/>
      <c r="Z45" s="525"/>
      <c r="AA45" s="523"/>
      <c r="AB45" s="523"/>
      <c r="AC45" s="525"/>
      <c r="AD45" s="525"/>
      <c r="AE45" s="525"/>
      <c r="AF45" s="524"/>
      <c r="AG45" s="525"/>
      <c r="AH45" s="525"/>
      <c r="AI45" s="525"/>
      <c r="AJ45" s="523"/>
      <c r="AK45" s="511">
        <f t="shared" si="0"/>
        <v>0</v>
      </c>
      <c r="AL45" s="512">
        <f t="shared" si="1"/>
        <v>0</v>
      </c>
    </row>
    <row r="46" spans="1:38" s="500" customFormat="1" ht="22.5" customHeight="1">
      <c r="A46" s="527" t="s">
        <v>710</v>
      </c>
      <c r="B46" s="493"/>
      <c r="C46" s="493"/>
      <c r="D46" s="494"/>
      <c r="E46" s="528"/>
      <c r="F46" s="529"/>
      <c r="G46" s="529"/>
      <c r="H46" s="529"/>
      <c r="I46" s="529"/>
      <c r="J46" s="529"/>
      <c r="K46" s="530"/>
      <c r="L46" s="529"/>
      <c r="M46" s="529"/>
      <c r="N46" s="529"/>
      <c r="O46" s="529"/>
      <c r="P46" s="529"/>
      <c r="Q46" s="529"/>
      <c r="R46" s="530"/>
      <c r="S46" s="529"/>
      <c r="T46" s="529"/>
      <c r="U46" s="529"/>
      <c r="V46" s="529"/>
      <c r="W46" s="529"/>
      <c r="X46" s="529"/>
      <c r="Y46" s="531"/>
      <c r="Z46" s="529"/>
      <c r="AA46" s="529"/>
      <c r="AB46" s="529"/>
      <c r="AC46" s="529"/>
      <c r="AD46" s="529"/>
      <c r="AE46" s="529"/>
      <c r="AF46" s="530"/>
      <c r="AG46" s="529"/>
      <c r="AH46" s="529"/>
      <c r="AI46" s="529"/>
      <c r="AJ46" s="529"/>
      <c r="AK46" s="511">
        <f t="shared" si="0"/>
        <v>0</v>
      </c>
      <c r="AL46" s="512">
        <f t="shared" si="1"/>
        <v>0</v>
      </c>
    </row>
    <row r="47" spans="1:38" ht="30" customHeight="1">
      <c r="A47" s="532">
        <v>1</v>
      </c>
      <c r="B47" s="502" t="s">
        <v>711</v>
      </c>
      <c r="C47" s="504" t="s">
        <v>712</v>
      </c>
      <c r="D47" s="505" t="s">
        <v>643</v>
      </c>
      <c r="E47" s="506" t="e">
        <v>#REF!</v>
      </c>
      <c r="F47" s="508">
        <v>32</v>
      </c>
      <c r="G47" s="508">
        <v>24</v>
      </c>
      <c r="H47" s="508">
        <v>24</v>
      </c>
      <c r="I47" s="508">
        <v>32</v>
      </c>
      <c r="J47" s="508">
        <v>32</v>
      </c>
      <c r="K47" s="509">
        <v>12</v>
      </c>
      <c r="L47" s="508">
        <v>24</v>
      </c>
      <c r="M47" s="508">
        <v>24</v>
      </c>
      <c r="N47" s="508">
        <v>32</v>
      </c>
      <c r="O47" s="508">
        <v>32</v>
      </c>
      <c r="P47" s="508">
        <v>24</v>
      </c>
      <c r="Q47" s="508">
        <v>24</v>
      </c>
      <c r="R47" s="509">
        <v>12</v>
      </c>
      <c r="S47" s="508">
        <v>24</v>
      </c>
      <c r="T47" s="508">
        <v>32</v>
      </c>
      <c r="U47" s="508">
        <v>32</v>
      </c>
      <c r="V47" s="508">
        <v>24</v>
      </c>
      <c r="W47" s="508">
        <v>24</v>
      </c>
      <c r="X47" s="508">
        <v>32</v>
      </c>
      <c r="Y47" s="510"/>
      <c r="Z47" s="508">
        <v>32</v>
      </c>
      <c r="AA47" s="508">
        <v>32</v>
      </c>
      <c r="AB47" s="508">
        <v>24</v>
      </c>
      <c r="AC47" s="508">
        <v>32</v>
      </c>
      <c r="AD47" s="508">
        <v>32</v>
      </c>
      <c r="AE47" s="508">
        <v>24</v>
      </c>
      <c r="AF47" s="509">
        <v>16</v>
      </c>
      <c r="AG47" s="508">
        <v>24</v>
      </c>
      <c r="AH47" s="508">
        <v>32</v>
      </c>
      <c r="AI47" s="508">
        <v>28</v>
      </c>
      <c r="AJ47" s="508">
        <v>28</v>
      </c>
      <c r="AK47" s="511">
        <f t="shared" si="0"/>
        <v>800</v>
      </c>
      <c r="AL47" s="512" t="e">
        <f t="shared" si="1"/>
        <v>#REF!</v>
      </c>
    </row>
    <row r="48" spans="1:38" ht="30" customHeight="1">
      <c r="A48" s="532">
        <v>2</v>
      </c>
      <c r="B48" s="502" t="s">
        <v>713</v>
      </c>
      <c r="C48" s="504" t="s">
        <v>714</v>
      </c>
      <c r="D48" s="505" t="s">
        <v>643</v>
      </c>
      <c r="E48" s="506">
        <v>277</v>
      </c>
      <c r="F48" s="507">
        <v>4</v>
      </c>
      <c r="G48" s="508">
        <v>3</v>
      </c>
      <c r="H48" s="508">
        <v>3</v>
      </c>
      <c r="I48" s="508">
        <v>4</v>
      </c>
      <c r="J48" s="508">
        <v>4</v>
      </c>
      <c r="K48" s="509">
        <v>1.5</v>
      </c>
      <c r="L48" s="508">
        <v>3</v>
      </c>
      <c r="M48" s="508">
        <v>3</v>
      </c>
      <c r="N48" s="508">
        <v>4</v>
      </c>
      <c r="O48" s="508">
        <v>4</v>
      </c>
      <c r="P48" s="508">
        <v>3</v>
      </c>
      <c r="Q48" s="508">
        <v>3</v>
      </c>
      <c r="R48" s="509">
        <v>1.5</v>
      </c>
      <c r="S48" s="508">
        <v>3</v>
      </c>
      <c r="T48" s="508">
        <v>4</v>
      </c>
      <c r="U48" s="508">
        <v>4</v>
      </c>
      <c r="V48" s="508">
        <v>3</v>
      </c>
      <c r="W48" s="508">
        <v>3</v>
      </c>
      <c r="X48" s="508">
        <v>4</v>
      </c>
      <c r="Y48" s="510"/>
      <c r="Z48" s="508">
        <v>4</v>
      </c>
      <c r="AA48" s="508">
        <v>4</v>
      </c>
      <c r="AB48" s="508">
        <v>3</v>
      </c>
      <c r="AC48" s="508">
        <v>4</v>
      </c>
      <c r="AD48" s="508">
        <v>4</v>
      </c>
      <c r="AE48" s="508">
        <v>3</v>
      </c>
      <c r="AF48" s="509">
        <v>2</v>
      </c>
      <c r="AG48" s="508">
        <v>3.5</v>
      </c>
      <c r="AH48" s="508">
        <v>4</v>
      </c>
      <c r="AI48" s="508">
        <v>3.5</v>
      </c>
      <c r="AJ48" s="508">
        <v>3</v>
      </c>
      <c r="AK48" s="511">
        <f t="shared" si="0"/>
        <v>100</v>
      </c>
      <c r="AL48" s="512">
        <f t="shared" si="1"/>
        <v>177</v>
      </c>
    </row>
    <row r="49" spans="1:38" ht="30" customHeight="1">
      <c r="A49" s="532">
        <v>3</v>
      </c>
      <c r="B49" s="502" t="s">
        <v>715</v>
      </c>
      <c r="C49" s="504" t="s">
        <v>2041</v>
      </c>
      <c r="D49" s="505" t="s">
        <v>643</v>
      </c>
      <c r="E49" s="506" t="e">
        <v>#REF!</v>
      </c>
      <c r="F49" s="508">
        <v>1.6</v>
      </c>
      <c r="G49" s="508">
        <v>1.2</v>
      </c>
      <c r="H49" s="508">
        <v>1.2</v>
      </c>
      <c r="I49" s="508">
        <v>1.6</v>
      </c>
      <c r="J49" s="508">
        <v>1.6</v>
      </c>
      <c r="K49" s="509">
        <v>0.6</v>
      </c>
      <c r="L49" s="508">
        <v>1.2</v>
      </c>
      <c r="M49" s="508">
        <v>1.2</v>
      </c>
      <c r="N49" s="508">
        <v>1.6</v>
      </c>
      <c r="O49" s="508">
        <v>1.6</v>
      </c>
      <c r="P49" s="508">
        <v>1.2</v>
      </c>
      <c r="Q49" s="508">
        <v>1.2</v>
      </c>
      <c r="R49" s="509">
        <v>0.6</v>
      </c>
      <c r="S49" s="508">
        <v>1.2</v>
      </c>
      <c r="T49" s="508">
        <v>1.6</v>
      </c>
      <c r="U49" s="508">
        <v>1.6</v>
      </c>
      <c r="V49" s="508">
        <v>1.2</v>
      </c>
      <c r="W49" s="508">
        <v>1.2</v>
      </c>
      <c r="X49" s="508">
        <v>1.6</v>
      </c>
      <c r="Y49" s="510"/>
      <c r="Z49" s="508">
        <v>1.4</v>
      </c>
      <c r="AA49" s="508">
        <v>1.6</v>
      </c>
      <c r="AB49" s="508">
        <v>1.2</v>
      </c>
      <c r="AC49" s="508">
        <v>1.6</v>
      </c>
      <c r="AD49" s="508">
        <v>1.6</v>
      </c>
      <c r="AE49" s="508">
        <v>1.2</v>
      </c>
      <c r="AF49" s="509">
        <v>0.8</v>
      </c>
      <c r="AG49" s="508">
        <v>1.2</v>
      </c>
      <c r="AH49" s="508">
        <v>1.6</v>
      </c>
      <c r="AI49" s="508">
        <v>1.6</v>
      </c>
      <c r="AJ49" s="508">
        <v>1.4</v>
      </c>
      <c r="AK49" s="511">
        <f>SUM(F49:AJ49)</f>
        <v>40</v>
      </c>
      <c r="AL49" s="512" t="e">
        <f t="shared" si="1"/>
        <v>#REF!</v>
      </c>
    </row>
    <row r="50" spans="1:38" ht="30" customHeight="1">
      <c r="A50" s="532">
        <v>4</v>
      </c>
      <c r="B50" s="502" t="s">
        <v>716</v>
      </c>
      <c r="C50" s="504" t="s">
        <v>766</v>
      </c>
      <c r="D50" s="505" t="s">
        <v>643</v>
      </c>
      <c r="E50" s="506">
        <v>145</v>
      </c>
      <c r="F50" s="508">
        <v>2</v>
      </c>
      <c r="G50" s="508">
        <v>2.8</v>
      </c>
      <c r="H50" s="508">
        <v>2.4</v>
      </c>
      <c r="I50" s="508">
        <v>2</v>
      </c>
      <c r="J50" s="508">
        <v>2</v>
      </c>
      <c r="K50" s="509">
        <v>0.8</v>
      </c>
      <c r="L50" s="508">
        <v>2</v>
      </c>
      <c r="M50" s="508">
        <v>1.6</v>
      </c>
      <c r="N50" s="508">
        <v>2.4</v>
      </c>
      <c r="O50" s="508">
        <v>2.4</v>
      </c>
      <c r="P50" s="508">
        <v>2</v>
      </c>
      <c r="Q50" s="508">
        <v>2</v>
      </c>
      <c r="R50" s="509">
        <v>0.8</v>
      </c>
      <c r="S50" s="508">
        <v>1.6</v>
      </c>
      <c r="T50" s="508">
        <v>1.6</v>
      </c>
      <c r="U50" s="508">
        <v>2</v>
      </c>
      <c r="V50" s="508">
        <v>2</v>
      </c>
      <c r="W50" s="508">
        <v>2.4</v>
      </c>
      <c r="X50" s="508">
        <v>0.8</v>
      </c>
      <c r="Y50" s="510"/>
      <c r="Z50" s="508">
        <v>2</v>
      </c>
      <c r="AA50" s="508">
        <v>2</v>
      </c>
      <c r="AB50" s="508">
        <v>1.6</v>
      </c>
      <c r="AC50" s="508">
        <v>2.4</v>
      </c>
      <c r="AD50" s="508">
        <v>2.4</v>
      </c>
      <c r="AE50" s="508">
        <v>2.8</v>
      </c>
      <c r="AF50" s="509">
        <v>0.8</v>
      </c>
      <c r="AG50" s="508">
        <v>2.8</v>
      </c>
      <c r="AH50" s="508">
        <v>2.4</v>
      </c>
      <c r="AI50" s="508">
        <v>2.4</v>
      </c>
      <c r="AJ50" s="508">
        <v>2.8</v>
      </c>
      <c r="AK50" s="511">
        <f>SUM(F50:AJ50)</f>
        <v>59.999999999999986</v>
      </c>
      <c r="AL50" s="512">
        <f t="shared" si="1"/>
        <v>85.000000000000014</v>
      </c>
    </row>
    <row r="51" spans="1:38" ht="30" customHeight="1">
      <c r="A51" s="532">
        <v>5</v>
      </c>
      <c r="B51" s="502" t="s">
        <v>692</v>
      </c>
      <c r="C51" s="504" t="s">
        <v>717</v>
      </c>
      <c r="D51" s="505" t="s">
        <v>643</v>
      </c>
      <c r="E51" s="506" t="e">
        <v>#REF!</v>
      </c>
      <c r="F51" s="507">
        <v>4</v>
      </c>
      <c r="G51" s="508">
        <v>3</v>
      </c>
      <c r="H51" s="508">
        <v>3</v>
      </c>
      <c r="I51" s="508">
        <v>4</v>
      </c>
      <c r="J51" s="508">
        <v>4</v>
      </c>
      <c r="K51" s="509">
        <v>1.5</v>
      </c>
      <c r="L51" s="508">
        <v>3</v>
      </c>
      <c r="M51" s="508">
        <v>3</v>
      </c>
      <c r="N51" s="508">
        <v>4</v>
      </c>
      <c r="O51" s="508">
        <v>4</v>
      </c>
      <c r="P51" s="508">
        <v>3</v>
      </c>
      <c r="Q51" s="508">
        <v>3</v>
      </c>
      <c r="R51" s="509">
        <v>1.5</v>
      </c>
      <c r="S51" s="508">
        <v>3</v>
      </c>
      <c r="T51" s="508">
        <v>4</v>
      </c>
      <c r="U51" s="508">
        <v>4</v>
      </c>
      <c r="V51" s="508">
        <v>3</v>
      </c>
      <c r="W51" s="508">
        <v>3</v>
      </c>
      <c r="X51" s="508">
        <v>4</v>
      </c>
      <c r="Y51" s="510"/>
      <c r="Z51" s="508">
        <v>4</v>
      </c>
      <c r="AA51" s="508">
        <v>4</v>
      </c>
      <c r="AB51" s="508">
        <v>3</v>
      </c>
      <c r="AC51" s="508">
        <v>4</v>
      </c>
      <c r="AD51" s="508">
        <v>4</v>
      </c>
      <c r="AE51" s="508">
        <v>3</v>
      </c>
      <c r="AF51" s="509">
        <v>2</v>
      </c>
      <c r="AG51" s="508">
        <v>3.5</v>
      </c>
      <c r="AH51" s="508">
        <v>4</v>
      </c>
      <c r="AI51" s="508">
        <v>3.5</v>
      </c>
      <c r="AJ51" s="508">
        <v>3</v>
      </c>
      <c r="AK51" s="511">
        <f t="shared" si="0"/>
        <v>100</v>
      </c>
      <c r="AL51" s="512" t="e">
        <f t="shared" si="1"/>
        <v>#REF!</v>
      </c>
    </row>
    <row r="52" spans="1:38" ht="30" customHeight="1">
      <c r="A52" s="532">
        <v>6</v>
      </c>
      <c r="B52" s="502" t="s">
        <v>718</v>
      </c>
      <c r="C52" s="504" t="s">
        <v>719</v>
      </c>
      <c r="D52" s="505" t="s">
        <v>643</v>
      </c>
      <c r="E52" s="506">
        <v>285</v>
      </c>
      <c r="F52" s="508">
        <v>20</v>
      </c>
      <c r="G52" s="508">
        <v>18</v>
      </c>
      <c r="H52" s="508">
        <v>18</v>
      </c>
      <c r="I52" s="508">
        <v>20</v>
      </c>
      <c r="J52" s="508">
        <v>22</v>
      </c>
      <c r="K52" s="509">
        <v>8</v>
      </c>
      <c r="L52" s="508">
        <v>16</v>
      </c>
      <c r="M52" s="508">
        <v>16</v>
      </c>
      <c r="N52" s="508">
        <v>18</v>
      </c>
      <c r="O52" s="508">
        <v>18</v>
      </c>
      <c r="P52" s="508">
        <v>16</v>
      </c>
      <c r="Q52" s="508">
        <v>16</v>
      </c>
      <c r="R52" s="509">
        <v>8</v>
      </c>
      <c r="S52" s="508">
        <v>18</v>
      </c>
      <c r="T52" s="508">
        <v>18</v>
      </c>
      <c r="U52" s="508">
        <v>22</v>
      </c>
      <c r="V52" s="508">
        <v>22</v>
      </c>
      <c r="W52" s="508">
        <v>18</v>
      </c>
      <c r="X52" s="508">
        <v>18</v>
      </c>
      <c r="Y52" s="510"/>
      <c r="Z52" s="508">
        <v>18</v>
      </c>
      <c r="AA52" s="508">
        <v>24</v>
      </c>
      <c r="AB52" s="508">
        <v>22</v>
      </c>
      <c r="AC52" s="508">
        <v>22</v>
      </c>
      <c r="AD52" s="508">
        <v>20</v>
      </c>
      <c r="AE52" s="508">
        <v>24</v>
      </c>
      <c r="AF52" s="509">
        <v>8</v>
      </c>
      <c r="AG52" s="508">
        <v>22</v>
      </c>
      <c r="AH52" s="508">
        <v>22</v>
      </c>
      <c r="AI52" s="508">
        <v>20</v>
      </c>
      <c r="AJ52" s="508">
        <v>18</v>
      </c>
      <c r="AK52" s="511">
        <f t="shared" si="0"/>
        <v>550</v>
      </c>
      <c r="AL52" s="512">
        <f t="shared" si="1"/>
        <v>-265</v>
      </c>
    </row>
    <row r="53" spans="1:38" ht="30" customHeight="1">
      <c r="A53" s="532">
        <v>7</v>
      </c>
      <c r="B53" s="502" t="s">
        <v>720</v>
      </c>
      <c r="C53" s="504" t="s">
        <v>767</v>
      </c>
      <c r="D53" s="505" t="s">
        <v>643</v>
      </c>
      <c r="E53" s="506">
        <v>485</v>
      </c>
      <c r="F53" s="507">
        <v>2</v>
      </c>
      <c r="G53" s="508">
        <v>1.5</v>
      </c>
      <c r="H53" s="508">
        <v>1.5</v>
      </c>
      <c r="I53" s="508">
        <v>2</v>
      </c>
      <c r="J53" s="508">
        <v>2</v>
      </c>
      <c r="K53" s="509">
        <v>0.75</v>
      </c>
      <c r="L53" s="508">
        <v>1.5</v>
      </c>
      <c r="M53" s="508">
        <v>1.5</v>
      </c>
      <c r="N53" s="508">
        <v>2</v>
      </c>
      <c r="O53" s="508">
        <v>2</v>
      </c>
      <c r="P53" s="508">
        <v>1.5</v>
      </c>
      <c r="Q53" s="508">
        <v>1.5</v>
      </c>
      <c r="R53" s="509">
        <v>0.75</v>
      </c>
      <c r="S53" s="508">
        <v>1.5</v>
      </c>
      <c r="T53" s="508">
        <v>2</v>
      </c>
      <c r="U53" s="508">
        <v>2</v>
      </c>
      <c r="V53" s="508">
        <v>1.5</v>
      </c>
      <c r="W53" s="508">
        <v>1.5</v>
      </c>
      <c r="X53" s="508">
        <v>2</v>
      </c>
      <c r="Y53" s="510"/>
      <c r="Z53" s="508">
        <v>1.25</v>
      </c>
      <c r="AA53" s="508">
        <v>2</v>
      </c>
      <c r="AB53" s="508">
        <v>1.5</v>
      </c>
      <c r="AC53" s="508">
        <v>2</v>
      </c>
      <c r="AD53" s="508">
        <v>2</v>
      </c>
      <c r="AE53" s="508">
        <v>1.5</v>
      </c>
      <c r="AF53" s="509">
        <v>1.5</v>
      </c>
      <c r="AG53" s="508">
        <v>1.5</v>
      </c>
      <c r="AH53" s="508">
        <v>2</v>
      </c>
      <c r="AI53" s="508">
        <v>2</v>
      </c>
      <c r="AJ53" s="508">
        <v>1.75</v>
      </c>
      <c r="AK53" s="511">
        <f>SUM(F53:AJ53)</f>
        <v>50</v>
      </c>
      <c r="AL53" s="512">
        <f t="shared" si="1"/>
        <v>435</v>
      </c>
    </row>
    <row r="54" spans="1:38" ht="30" customHeight="1">
      <c r="A54" s="532">
        <v>8</v>
      </c>
      <c r="B54" s="502" t="s">
        <v>721</v>
      </c>
      <c r="C54" s="504" t="s">
        <v>2020</v>
      </c>
      <c r="D54" s="505" t="s">
        <v>643</v>
      </c>
      <c r="E54" s="506" t="e">
        <v>#REF!</v>
      </c>
      <c r="F54" s="507">
        <v>4</v>
      </c>
      <c r="G54" s="508">
        <v>5</v>
      </c>
      <c r="H54" s="508">
        <v>5</v>
      </c>
      <c r="I54" s="508">
        <v>4</v>
      </c>
      <c r="J54" s="508">
        <v>5</v>
      </c>
      <c r="K54" s="509">
        <v>2</v>
      </c>
      <c r="L54" s="508">
        <v>5</v>
      </c>
      <c r="M54" s="508">
        <v>4</v>
      </c>
      <c r="N54" s="508">
        <v>4</v>
      </c>
      <c r="O54" s="508">
        <v>5</v>
      </c>
      <c r="P54" s="508">
        <v>4</v>
      </c>
      <c r="Q54" s="508">
        <v>5</v>
      </c>
      <c r="R54" s="509">
        <v>2</v>
      </c>
      <c r="S54" s="508">
        <v>4</v>
      </c>
      <c r="T54" s="508">
        <v>4</v>
      </c>
      <c r="U54" s="508">
        <v>5</v>
      </c>
      <c r="V54" s="508">
        <v>4</v>
      </c>
      <c r="W54" s="508">
        <v>6</v>
      </c>
      <c r="X54" s="508">
        <v>5</v>
      </c>
      <c r="Y54" s="510"/>
      <c r="Z54" s="508">
        <v>4</v>
      </c>
      <c r="AA54" s="508">
        <v>5</v>
      </c>
      <c r="AB54" s="508">
        <v>5</v>
      </c>
      <c r="AC54" s="508">
        <v>4</v>
      </c>
      <c r="AD54" s="508">
        <v>5</v>
      </c>
      <c r="AE54" s="508">
        <v>4</v>
      </c>
      <c r="AF54" s="509">
        <v>2</v>
      </c>
      <c r="AG54" s="508">
        <v>4</v>
      </c>
      <c r="AH54" s="508">
        <v>4.5</v>
      </c>
      <c r="AI54" s="508">
        <v>5.5</v>
      </c>
      <c r="AJ54" s="508">
        <v>5</v>
      </c>
      <c r="AK54" s="511">
        <f>SUM(F54:AJ54)</f>
        <v>130</v>
      </c>
      <c r="AL54" s="512" t="e">
        <f t="shared" si="1"/>
        <v>#REF!</v>
      </c>
    </row>
    <row r="55" spans="1:38" ht="30" customHeight="1">
      <c r="A55" s="532">
        <v>9</v>
      </c>
      <c r="B55" s="502" t="s">
        <v>722</v>
      </c>
      <c r="C55" s="504" t="s">
        <v>723</v>
      </c>
      <c r="D55" s="505" t="s">
        <v>81</v>
      </c>
      <c r="E55" s="506">
        <v>18.5</v>
      </c>
      <c r="F55" s="507">
        <v>2</v>
      </c>
      <c r="G55" s="508">
        <v>1.5</v>
      </c>
      <c r="H55" s="508">
        <v>1.5</v>
      </c>
      <c r="I55" s="508">
        <v>2</v>
      </c>
      <c r="J55" s="508">
        <v>2</v>
      </c>
      <c r="K55" s="509">
        <v>0.75</v>
      </c>
      <c r="L55" s="508">
        <v>1.5</v>
      </c>
      <c r="M55" s="508">
        <v>1.5</v>
      </c>
      <c r="N55" s="508">
        <v>2</v>
      </c>
      <c r="O55" s="508">
        <v>2</v>
      </c>
      <c r="P55" s="508">
        <v>1.5</v>
      </c>
      <c r="Q55" s="508">
        <v>1.5</v>
      </c>
      <c r="R55" s="509">
        <v>0.75</v>
      </c>
      <c r="S55" s="508">
        <v>1.5</v>
      </c>
      <c r="T55" s="508">
        <v>2</v>
      </c>
      <c r="U55" s="508">
        <v>2</v>
      </c>
      <c r="V55" s="508">
        <v>1.5</v>
      </c>
      <c r="W55" s="508">
        <v>1.5</v>
      </c>
      <c r="X55" s="508">
        <v>2</v>
      </c>
      <c r="Y55" s="510"/>
      <c r="Z55" s="508">
        <v>1.25</v>
      </c>
      <c r="AA55" s="508">
        <v>2</v>
      </c>
      <c r="AB55" s="508">
        <v>1.5</v>
      </c>
      <c r="AC55" s="508">
        <v>2</v>
      </c>
      <c r="AD55" s="508">
        <v>2</v>
      </c>
      <c r="AE55" s="508">
        <v>1.5</v>
      </c>
      <c r="AF55" s="509">
        <v>1.5</v>
      </c>
      <c r="AG55" s="508">
        <v>1.5</v>
      </c>
      <c r="AH55" s="508">
        <v>2</v>
      </c>
      <c r="AI55" s="508">
        <v>2</v>
      </c>
      <c r="AJ55" s="508">
        <v>1.75</v>
      </c>
      <c r="AK55" s="511">
        <f t="shared" si="0"/>
        <v>50</v>
      </c>
      <c r="AL55" s="512">
        <f t="shared" si="1"/>
        <v>-31.5</v>
      </c>
    </row>
    <row r="56" spans="1:38" ht="30" customHeight="1">
      <c r="A56" s="532">
        <v>10</v>
      </c>
      <c r="B56" s="502" t="s">
        <v>724</v>
      </c>
      <c r="C56" s="504" t="s">
        <v>725</v>
      </c>
      <c r="D56" s="505" t="s">
        <v>81</v>
      </c>
      <c r="E56" s="506">
        <v>73</v>
      </c>
      <c r="F56" s="508">
        <v>0.4</v>
      </c>
      <c r="G56" s="508">
        <v>0.3</v>
      </c>
      <c r="H56" s="508">
        <v>0.3</v>
      </c>
      <c r="I56" s="508">
        <v>0.4</v>
      </c>
      <c r="J56" s="508">
        <v>0.4</v>
      </c>
      <c r="K56" s="509">
        <v>0.15</v>
      </c>
      <c r="L56" s="508">
        <v>0.3</v>
      </c>
      <c r="M56" s="508">
        <v>0.3</v>
      </c>
      <c r="N56" s="508">
        <v>0.4</v>
      </c>
      <c r="O56" s="508">
        <v>0.4</v>
      </c>
      <c r="P56" s="508">
        <v>0.3</v>
      </c>
      <c r="Q56" s="508">
        <v>0.3</v>
      </c>
      <c r="R56" s="509">
        <v>0.15</v>
      </c>
      <c r="S56" s="508">
        <v>0.3</v>
      </c>
      <c r="T56" s="508">
        <v>0.4</v>
      </c>
      <c r="U56" s="508">
        <v>0.4</v>
      </c>
      <c r="V56" s="508">
        <v>0.3</v>
      </c>
      <c r="W56" s="508">
        <v>0.3</v>
      </c>
      <c r="X56" s="508">
        <v>0.4</v>
      </c>
      <c r="Y56" s="510"/>
      <c r="Z56" s="508">
        <v>0.35</v>
      </c>
      <c r="AA56" s="508">
        <v>0.4</v>
      </c>
      <c r="AB56" s="508">
        <v>0.3</v>
      </c>
      <c r="AC56" s="508">
        <v>0.4</v>
      </c>
      <c r="AD56" s="508">
        <v>0.4</v>
      </c>
      <c r="AE56" s="508">
        <v>0.3</v>
      </c>
      <c r="AF56" s="509">
        <v>0.2</v>
      </c>
      <c r="AG56" s="508">
        <v>0.3</v>
      </c>
      <c r="AH56" s="508">
        <v>0.4</v>
      </c>
      <c r="AI56" s="508">
        <v>0.4</v>
      </c>
      <c r="AJ56" s="508">
        <v>0.35</v>
      </c>
      <c r="AK56" s="511">
        <f t="shared" si="0"/>
        <v>10</v>
      </c>
      <c r="AL56" s="512">
        <f t="shared" si="1"/>
        <v>63</v>
      </c>
    </row>
    <row r="57" spans="1:38" ht="30" customHeight="1">
      <c r="A57" s="532">
        <v>11</v>
      </c>
      <c r="B57" s="502" t="s">
        <v>726</v>
      </c>
      <c r="C57" s="504" t="s">
        <v>723</v>
      </c>
      <c r="D57" s="505" t="s">
        <v>699</v>
      </c>
      <c r="E57" s="506">
        <v>560</v>
      </c>
      <c r="F57" s="508">
        <v>10</v>
      </c>
      <c r="G57" s="508">
        <v>7</v>
      </c>
      <c r="H57" s="508">
        <v>8</v>
      </c>
      <c r="I57" s="508">
        <v>8</v>
      </c>
      <c r="J57" s="508">
        <v>9</v>
      </c>
      <c r="K57" s="509">
        <v>3</v>
      </c>
      <c r="L57" s="508">
        <v>8</v>
      </c>
      <c r="M57" s="508">
        <v>8</v>
      </c>
      <c r="N57" s="508">
        <v>9</v>
      </c>
      <c r="O57" s="508">
        <v>9</v>
      </c>
      <c r="P57" s="508">
        <v>7</v>
      </c>
      <c r="Q57" s="508">
        <v>7</v>
      </c>
      <c r="R57" s="509">
        <v>6</v>
      </c>
      <c r="S57" s="508">
        <v>8</v>
      </c>
      <c r="T57" s="508">
        <v>10</v>
      </c>
      <c r="U57" s="508">
        <v>10</v>
      </c>
      <c r="V57" s="508">
        <v>8</v>
      </c>
      <c r="W57" s="508">
        <v>8</v>
      </c>
      <c r="X57" s="508">
        <v>9</v>
      </c>
      <c r="Y57" s="510"/>
      <c r="Z57" s="508">
        <v>9</v>
      </c>
      <c r="AA57" s="508">
        <v>10</v>
      </c>
      <c r="AB57" s="508">
        <v>9</v>
      </c>
      <c r="AC57" s="508">
        <v>10</v>
      </c>
      <c r="AD57" s="508">
        <v>10</v>
      </c>
      <c r="AE57" s="508">
        <v>9</v>
      </c>
      <c r="AF57" s="509">
        <v>3</v>
      </c>
      <c r="AG57" s="508">
        <v>8</v>
      </c>
      <c r="AH57" s="508">
        <v>11</v>
      </c>
      <c r="AI57" s="508">
        <v>10</v>
      </c>
      <c r="AJ57" s="508">
        <v>9</v>
      </c>
      <c r="AK57" s="511">
        <f t="shared" si="0"/>
        <v>250</v>
      </c>
      <c r="AL57" s="512">
        <f t="shared" si="1"/>
        <v>310</v>
      </c>
    </row>
    <row r="58" spans="1:38" ht="30" customHeight="1">
      <c r="A58" s="532">
        <v>12</v>
      </c>
      <c r="B58" s="502" t="s">
        <v>727</v>
      </c>
      <c r="C58" s="504" t="s">
        <v>728</v>
      </c>
      <c r="D58" s="505" t="s">
        <v>699</v>
      </c>
      <c r="E58" s="506">
        <v>2680</v>
      </c>
      <c r="F58" s="508">
        <v>20</v>
      </c>
      <c r="G58" s="508">
        <v>14</v>
      </c>
      <c r="H58" s="508">
        <v>16</v>
      </c>
      <c r="I58" s="508">
        <v>16</v>
      </c>
      <c r="J58" s="508">
        <v>18</v>
      </c>
      <c r="K58" s="509">
        <v>6</v>
      </c>
      <c r="L58" s="508">
        <v>16</v>
      </c>
      <c r="M58" s="508">
        <v>16</v>
      </c>
      <c r="N58" s="508">
        <v>18</v>
      </c>
      <c r="O58" s="508">
        <v>18</v>
      </c>
      <c r="P58" s="508">
        <v>14</v>
      </c>
      <c r="Q58" s="508">
        <v>14</v>
      </c>
      <c r="R58" s="509">
        <v>6</v>
      </c>
      <c r="S58" s="508">
        <v>16</v>
      </c>
      <c r="T58" s="508">
        <v>20</v>
      </c>
      <c r="U58" s="508">
        <v>20</v>
      </c>
      <c r="V58" s="508">
        <v>16</v>
      </c>
      <c r="W58" s="508">
        <v>16</v>
      </c>
      <c r="X58" s="508">
        <v>18</v>
      </c>
      <c r="Y58" s="510"/>
      <c r="Z58" s="508">
        <v>18</v>
      </c>
      <c r="AA58" s="508">
        <v>20</v>
      </c>
      <c r="AB58" s="508">
        <v>18</v>
      </c>
      <c r="AC58" s="508">
        <v>20</v>
      </c>
      <c r="AD58" s="508">
        <v>20</v>
      </c>
      <c r="AE58" s="508">
        <v>18</v>
      </c>
      <c r="AF58" s="509">
        <v>6</v>
      </c>
      <c r="AG58" s="508">
        <v>22</v>
      </c>
      <c r="AH58" s="508">
        <v>22</v>
      </c>
      <c r="AI58" s="508">
        <v>20</v>
      </c>
      <c r="AJ58" s="508">
        <v>18</v>
      </c>
      <c r="AK58" s="511">
        <f t="shared" si="0"/>
        <v>500</v>
      </c>
      <c r="AL58" s="512">
        <f t="shared" si="1"/>
        <v>2180</v>
      </c>
    </row>
    <row r="59" spans="1:38" ht="30" customHeight="1">
      <c r="A59" s="532">
        <v>13</v>
      </c>
      <c r="B59" s="502" t="s">
        <v>729</v>
      </c>
      <c r="C59" s="504" t="s">
        <v>2042</v>
      </c>
      <c r="D59" s="505" t="s">
        <v>2043</v>
      </c>
      <c r="E59" s="506" t="e">
        <v>#REF!</v>
      </c>
      <c r="F59" s="508">
        <v>0.25</v>
      </c>
      <c r="G59" s="508">
        <v>0.5</v>
      </c>
      <c r="H59" s="508">
        <v>0.25</v>
      </c>
      <c r="I59" s="508">
        <v>0.3</v>
      </c>
      <c r="J59" s="508">
        <v>0.4</v>
      </c>
      <c r="K59" s="509"/>
      <c r="L59" s="508">
        <v>0.25</v>
      </c>
      <c r="M59" s="508">
        <v>0.25</v>
      </c>
      <c r="N59" s="508">
        <v>0.4</v>
      </c>
      <c r="O59" s="508">
        <v>0.4</v>
      </c>
      <c r="P59" s="508">
        <v>0.2</v>
      </c>
      <c r="Q59" s="508">
        <v>0.25</v>
      </c>
      <c r="R59" s="509"/>
      <c r="S59" s="508">
        <v>0.2</v>
      </c>
      <c r="T59" s="508">
        <v>0.25</v>
      </c>
      <c r="U59" s="508">
        <v>0.25</v>
      </c>
      <c r="V59" s="508">
        <v>0.2</v>
      </c>
      <c r="W59" s="508">
        <v>0.2</v>
      </c>
      <c r="X59" s="508">
        <v>0.25</v>
      </c>
      <c r="Y59" s="510"/>
      <c r="Z59" s="508">
        <v>0.25</v>
      </c>
      <c r="AA59" s="508">
        <v>0.3</v>
      </c>
      <c r="AB59" s="508">
        <v>0.4</v>
      </c>
      <c r="AC59" s="508">
        <v>0.5</v>
      </c>
      <c r="AD59" s="508">
        <v>0.3</v>
      </c>
      <c r="AE59" s="508">
        <v>0.3</v>
      </c>
      <c r="AF59" s="509"/>
      <c r="AG59" s="508">
        <v>0.25</v>
      </c>
      <c r="AH59" s="508">
        <v>0.2</v>
      </c>
      <c r="AI59" s="508">
        <v>0.4</v>
      </c>
      <c r="AJ59" s="508">
        <v>0.3</v>
      </c>
      <c r="AK59" s="511">
        <f t="shared" si="0"/>
        <v>8.0000000000000018</v>
      </c>
      <c r="AL59" s="512" t="e">
        <f t="shared" si="1"/>
        <v>#REF!</v>
      </c>
    </row>
    <row r="60" spans="1:38" ht="18" customHeight="1">
      <c r="A60" s="2175">
        <v>14</v>
      </c>
      <c r="B60" s="2165" t="s">
        <v>696</v>
      </c>
      <c r="C60" s="533" t="s">
        <v>730</v>
      </c>
      <c r="D60" s="505" t="s">
        <v>81</v>
      </c>
      <c r="E60" s="506"/>
      <c r="F60" s="508"/>
      <c r="G60" s="508"/>
      <c r="H60" s="508"/>
      <c r="I60" s="508"/>
      <c r="J60" s="508"/>
      <c r="K60" s="509"/>
      <c r="L60" s="508"/>
      <c r="M60" s="508"/>
      <c r="N60" s="508"/>
      <c r="O60" s="508"/>
      <c r="P60" s="508"/>
      <c r="Q60" s="508"/>
      <c r="R60" s="509"/>
      <c r="S60" s="508"/>
      <c r="T60" s="508"/>
      <c r="U60" s="508"/>
      <c r="V60" s="508"/>
      <c r="W60" s="508"/>
      <c r="X60" s="508"/>
      <c r="Y60" s="510"/>
      <c r="Z60" s="508"/>
      <c r="AA60" s="508"/>
      <c r="AB60" s="508"/>
      <c r="AC60" s="508"/>
      <c r="AD60" s="508"/>
      <c r="AE60" s="508"/>
      <c r="AF60" s="509"/>
      <c r="AG60" s="508"/>
      <c r="AH60" s="508"/>
      <c r="AI60" s="508"/>
      <c r="AJ60" s="508"/>
      <c r="AK60" s="511">
        <f t="shared" si="0"/>
        <v>0</v>
      </c>
      <c r="AL60" s="512">
        <f t="shared" si="1"/>
        <v>0</v>
      </c>
    </row>
    <row r="61" spans="1:38" ht="27.75" customHeight="1">
      <c r="A61" s="2176"/>
      <c r="B61" s="2166"/>
      <c r="C61" s="504" t="s">
        <v>731</v>
      </c>
      <c r="D61" s="505" t="s">
        <v>81</v>
      </c>
      <c r="E61" s="506" t="e">
        <v>#REF!</v>
      </c>
      <c r="F61" s="508">
        <v>0.1</v>
      </c>
      <c r="G61" s="508">
        <v>0.1</v>
      </c>
      <c r="H61" s="508">
        <v>0.1</v>
      </c>
      <c r="I61" s="508">
        <v>0.1</v>
      </c>
      <c r="J61" s="508"/>
      <c r="K61" s="509"/>
      <c r="L61" s="508">
        <v>0.1</v>
      </c>
      <c r="M61" s="508">
        <v>0.1</v>
      </c>
      <c r="N61" s="508">
        <v>0.1</v>
      </c>
      <c r="O61" s="508"/>
      <c r="P61" s="508">
        <v>0.1</v>
      </c>
      <c r="Q61" s="508">
        <v>0.1</v>
      </c>
      <c r="R61" s="509"/>
      <c r="S61" s="508"/>
      <c r="T61" s="508">
        <v>0.1</v>
      </c>
      <c r="U61" s="508">
        <v>0.1</v>
      </c>
      <c r="V61" s="508">
        <v>0.1</v>
      </c>
      <c r="W61" s="508">
        <v>0.1</v>
      </c>
      <c r="X61" s="508"/>
      <c r="Y61" s="510"/>
      <c r="Z61" s="508"/>
      <c r="AA61" s="508">
        <v>0.1</v>
      </c>
      <c r="AB61" s="508">
        <v>0.1</v>
      </c>
      <c r="AC61" s="508">
        <v>0.1</v>
      </c>
      <c r="AD61" s="508">
        <v>0.1</v>
      </c>
      <c r="AE61" s="508"/>
      <c r="AF61" s="509"/>
      <c r="AG61" s="508">
        <v>0.1</v>
      </c>
      <c r="AH61" s="508">
        <v>0.1</v>
      </c>
      <c r="AI61" s="508">
        <v>0.1</v>
      </c>
      <c r="AJ61" s="508"/>
      <c r="AK61" s="511">
        <f t="shared" si="0"/>
        <v>2.0000000000000004</v>
      </c>
      <c r="AL61" s="512" t="e">
        <f t="shared" si="1"/>
        <v>#REF!</v>
      </c>
    </row>
    <row r="62" spans="1:38" ht="27.75" customHeight="1">
      <c r="A62" s="2176"/>
      <c r="B62" s="2166"/>
      <c r="C62" s="504" t="s">
        <v>732</v>
      </c>
      <c r="D62" s="505" t="s">
        <v>81</v>
      </c>
      <c r="E62" s="506" t="e">
        <v>#REF!</v>
      </c>
      <c r="F62" s="508">
        <v>0.1</v>
      </c>
      <c r="G62" s="508">
        <v>0.1</v>
      </c>
      <c r="H62" s="508">
        <v>0.1</v>
      </c>
      <c r="I62" s="508">
        <v>0.1</v>
      </c>
      <c r="J62" s="508"/>
      <c r="K62" s="509"/>
      <c r="L62" s="508">
        <v>0.1</v>
      </c>
      <c r="M62" s="508">
        <v>0.1</v>
      </c>
      <c r="N62" s="508">
        <v>0.1</v>
      </c>
      <c r="O62" s="508"/>
      <c r="P62" s="508">
        <v>0.1</v>
      </c>
      <c r="Q62" s="508">
        <v>0.1</v>
      </c>
      <c r="R62" s="509"/>
      <c r="S62" s="508"/>
      <c r="T62" s="508">
        <v>0.1</v>
      </c>
      <c r="U62" s="508">
        <v>0.1</v>
      </c>
      <c r="V62" s="508">
        <v>0.1</v>
      </c>
      <c r="W62" s="508">
        <v>0.1</v>
      </c>
      <c r="X62" s="508"/>
      <c r="Y62" s="510"/>
      <c r="Z62" s="508"/>
      <c r="AA62" s="508">
        <v>0.1</v>
      </c>
      <c r="AB62" s="508">
        <v>0.1</v>
      </c>
      <c r="AC62" s="508">
        <v>0.1</v>
      </c>
      <c r="AD62" s="508">
        <v>0.1</v>
      </c>
      <c r="AE62" s="508"/>
      <c r="AF62" s="509"/>
      <c r="AG62" s="508">
        <v>0.1</v>
      </c>
      <c r="AH62" s="508">
        <v>0.1</v>
      </c>
      <c r="AI62" s="508">
        <v>0.1</v>
      </c>
      <c r="AJ62" s="508"/>
      <c r="AK62" s="511">
        <f t="shared" si="0"/>
        <v>2.0000000000000004</v>
      </c>
      <c r="AL62" s="512" t="e">
        <f t="shared" si="1"/>
        <v>#REF!</v>
      </c>
    </row>
    <row r="63" spans="1:38" ht="27.75" customHeight="1">
      <c r="A63" s="2176"/>
      <c r="B63" s="2166"/>
      <c r="C63" s="504" t="s">
        <v>733</v>
      </c>
      <c r="D63" s="505" t="s">
        <v>81</v>
      </c>
      <c r="E63" s="506" t="e">
        <v>#REF!</v>
      </c>
      <c r="F63" s="508">
        <v>0.1</v>
      </c>
      <c r="G63" s="508">
        <v>0.1</v>
      </c>
      <c r="H63" s="508">
        <v>0.1</v>
      </c>
      <c r="I63" s="508">
        <v>0.1</v>
      </c>
      <c r="J63" s="508"/>
      <c r="K63" s="509"/>
      <c r="L63" s="508">
        <v>0.1</v>
      </c>
      <c r="M63" s="508">
        <v>0.1</v>
      </c>
      <c r="N63" s="508">
        <v>0.1</v>
      </c>
      <c r="O63" s="508"/>
      <c r="P63" s="508">
        <v>0.1</v>
      </c>
      <c r="Q63" s="508">
        <v>0.1</v>
      </c>
      <c r="R63" s="509"/>
      <c r="S63" s="508"/>
      <c r="T63" s="508">
        <v>0.1</v>
      </c>
      <c r="U63" s="508">
        <v>0.1</v>
      </c>
      <c r="V63" s="508">
        <v>0.1</v>
      </c>
      <c r="W63" s="508">
        <v>0.1</v>
      </c>
      <c r="X63" s="508"/>
      <c r="Y63" s="510"/>
      <c r="Z63" s="508"/>
      <c r="AA63" s="508">
        <v>0.1</v>
      </c>
      <c r="AB63" s="508">
        <v>0.1</v>
      </c>
      <c r="AC63" s="508">
        <v>0.1</v>
      </c>
      <c r="AD63" s="508">
        <v>0.1</v>
      </c>
      <c r="AE63" s="508"/>
      <c r="AF63" s="509"/>
      <c r="AG63" s="508">
        <v>0.1</v>
      </c>
      <c r="AH63" s="508">
        <v>0.1</v>
      </c>
      <c r="AI63" s="508">
        <v>0.1</v>
      </c>
      <c r="AJ63" s="508"/>
      <c r="AK63" s="511">
        <f t="shared" si="0"/>
        <v>2.0000000000000004</v>
      </c>
      <c r="AL63" s="512" t="e">
        <f t="shared" si="1"/>
        <v>#REF!</v>
      </c>
    </row>
    <row r="64" spans="1:38" ht="27.75" customHeight="1">
      <c r="A64" s="2176"/>
      <c r="B64" s="2166"/>
      <c r="C64" s="504" t="s">
        <v>734</v>
      </c>
      <c r="D64" s="505" t="s">
        <v>81</v>
      </c>
      <c r="E64" s="506" t="e">
        <v>#REF!</v>
      </c>
      <c r="F64" s="508">
        <v>0.1</v>
      </c>
      <c r="G64" s="508">
        <v>0.1</v>
      </c>
      <c r="H64" s="508">
        <v>0.1</v>
      </c>
      <c r="I64" s="508">
        <v>0.1</v>
      </c>
      <c r="J64" s="508"/>
      <c r="K64" s="509"/>
      <c r="L64" s="508">
        <v>0.1</v>
      </c>
      <c r="M64" s="508">
        <v>0.1</v>
      </c>
      <c r="N64" s="508">
        <v>0.1</v>
      </c>
      <c r="O64" s="508"/>
      <c r="P64" s="508">
        <v>0.1</v>
      </c>
      <c r="Q64" s="508">
        <v>0.1</v>
      </c>
      <c r="R64" s="509"/>
      <c r="S64" s="508"/>
      <c r="T64" s="508">
        <v>0.1</v>
      </c>
      <c r="U64" s="508">
        <v>0.1</v>
      </c>
      <c r="V64" s="508">
        <v>0.1</v>
      </c>
      <c r="W64" s="508">
        <v>0.1</v>
      </c>
      <c r="X64" s="508"/>
      <c r="Y64" s="510"/>
      <c r="Z64" s="508"/>
      <c r="AA64" s="508">
        <v>0.1</v>
      </c>
      <c r="AB64" s="508">
        <v>0.1</v>
      </c>
      <c r="AC64" s="508">
        <v>0.1</v>
      </c>
      <c r="AD64" s="508">
        <v>0.1</v>
      </c>
      <c r="AE64" s="508"/>
      <c r="AF64" s="509"/>
      <c r="AG64" s="508">
        <v>0.1</v>
      </c>
      <c r="AH64" s="508">
        <v>0.1</v>
      </c>
      <c r="AI64" s="508">
        <v>0.1</v>
      </c>
      <c r="AJ64" s="508"/>
      <c r="AK64" s="511">
        <f t="shared" si="0"/>
        <v>2.0000000000000004</v>
      </c>
      <c r="AL64" s="512" t="e">
        <f t="shared" si="1"/>
        <v>#REF!</v>
      </c>
    </row>
    <row r="65" spans="1:38" ht="27.75" customHeight="1">
      <c r="A65" s="2177"/>
      <c r="B65" s="2167"/>
      <c r="C65" s="504" t="s">
        <v>735</v>
      </c>
      <c r="D65" s="505" t="s">
        <v>81</v>
      </c>
      <c r="E65" s="506" t="e">
        <v>#REF!</v>
      </c>
      <c r="F65" s="508">
        <v>0.1</v>
      </c>
      <c r="G65" s="508">
        <v>0.1</v>
      </c>
      <c r="H65" s="508">
        <v>0.1</v>
      </c>
      <c r="I65" s="508">
        <v>0.1</v>
      </c>
      <c r="J65" s="508"/>
      <c r="K65" s="509"/>
      <c r="L65" s="508">
        <v>0.1</v>
      </c>
      <c r="M65" s="508">
        <v>0.1</v>
      </c>
      <c r="N65" s="508">
        <v>0.1</v>
      </c>
      <c r="O65" s="508"/>
      <c r="P65" s="508">
        <v>0.1</v>
      </c>
      <c r="Q65" s="508">
        <v>0.1</v>
      </c>
      <c r="R65" s="509"/>
      <c r="S65" s="508"/>
      <c r="T65" s="508">
        <v>0.1</v>
      </c>
      <c r="U65" s="508">
        <v>0.1</v>
      </c>
      <c r="V65" s="508">
        <v>0.1</v>
      </c>
      <c r="W65" s="508">
        <v>0.1</v>
      </c>
      <c r="X65" s="508"/>
      <c r="Y65" s="510"/>
      <c r="Z65" s="508"/>
      <c r="AA65" s="508">
        <v>0.1</v>
      </c>
      <c r="AB65" s="508">
        <v>0.1</v>
      </c>
      <c r="AC65" s="508">
        <v>0.1</v>
      </c>
      <c r="AD65" s="508">
        <v>0.1</v>
      </c>
      <c r="AE65" s="508"/>
      <c r="AF65" s="509"/>
      <c r="AG65" s="508">
        <v>0.1</v>
      </c>
      <c r="AH65" s="508">
        <v>0.1</v>
      </c>
      <c r="AI65" s="508">
        <v>0.1</v>
      </c>
      <c r="AJ65" s="508"/>
      <c r="AK65" s="511">
        <f t="shared" si="0"/>
        <v>2.0000000000000004</v>
      </c>
      <c r="AL65" s="512" t="e">
        <f t="shared" si="1"/>
        <v>#REF!</v>
      </c>
    </row>
    <row r="66" spans="1:38" s="500" customFormat="1" ht="13.5" thickBot="1">
      <c r="A66" s="518"/>
      <c r="B66" s="519"/>
      <c r="C66" s="520"/>
      <c r="D66" s="521"/>
      <c r="E66" s="522"/>
      <c r="F66" s="534"/>
      <c r="G66" s="534"/>
      <c r="H66" s="534"/>
      <c r="I66" s="534"/>
      <c r="J66" s="534"/>
      <c r="K66" s="535"/>
      <c r="L66" s="520"/>
      <c r="M66" s="520"/>
      <c r="N66" s="520"/>
      <c r="O66" s="520"/>
      <c r="P66" s="520"/>
      <c r="Q66" s="520"/>
      <c r="R66" s="535"/>
      <c r="S66" s="534"/>
      <c r="T66" s="534"/>
      <c r="U66" s="534"/>
      <c r="V66" s="534"/>
      <c r="W66" s="534"/>
      <c r="X66" s="534"/>
      <c r="Y66" s="536"/>
      <c r="Z66" s="534"/>
      <c r="AA66" s="534"/>
      <c r="AB66" s="534"/>
      <c r="AC66" s="534"/>
      <c r="AD66" s="534"/>
      <c r="AE66" s="534"/>
      <c r="AF66" s="535"/>
      <c r="AG66" s="520"/>
      <c r="AH66" s="534"/>
      <c r="AI66" s="534"/>
      <c r="AJ66" s="534"/>
      <c r="AK66" s="511">
        <f t="shared" si="0"/>
        <v>0</v>
      </c>
      <c r="AL66" s="512">
        <f t="shared" si="1"/>
        <v>0</v>
      </c>
    </row>
    <row r="67" spans="1:38" s="500" customFormat="1" ht="32.25" customHeight="1">
      <c r="A67" s="537" t="s">
        <v>736</v>
      </c>
      <c r="B67" s="538"/>
      <c r="C67" s="538"/>
      <c r="D67" s="539"/>
      <c r="E67" s="540"/>
      <c r="F67" s="529"/>
      <c r="G67" s="529"/>
      <c r="H67" s="529"/>
      <c r="I67" s="529"/>
      <c r="J67" s="529"/>
      <c r="K67" s="530"/>
      <c r="L67" s="529"/>
      <c r="M67" s="529"/>
      <c r="N67" s="529"/>
      <c r="O67" s="529"/>
      <c r="P67" s="529"/>
      <c r="Q67" s="529"/>
      <c r="R67" s="530"/>
      <c r="S67" s="529"/>
      <c r="T67" s="529"/>
      <c r="U67" s="529"/>
      <c r="V67" s="529"/>
      <c r="W67" s="529"/>
      <c r="X67" s="529"/>
      <c r="Y67" s="531"/>
      <c r="Z67" s="529"/>
      <c r="AA67" s="529"/>
      <c r="AB67" s="529"/>
      <c r="AC67" s="529"/>
      <c r="AD67" s="529"/>
      <c r="AE67" s="529"/>
      <c r="AF67" s="530"/>
      <c r="AG67" s="529"/>
      <c r="AH67" s="529"/>
      <c r="AI67" s="529"/>
      <c r="AJ67" s="529"/>
      <c r="AK67" s="511">
        <f t="shared" si="0"/>
        <v>0</v>
      </c>
      <c r="AL67" s="512">
        <f t="shared" si="1"/>
        <v>0</v>
      </c>
    </row>
    <row r="68" spans="1:38" ht="33" customHeight="1">
      <c r="A68" s="2178">
        <v>1</v>
      </c>
      <c r="B68" s="502" t="s">
        <v>737</v>
      </c>
      <c r="C68" s="504" t="s">
        <v>738</v>
      </c>
      <c r="D68" s="541" t="s">
        <v>81</v>
      </c>
      <c r="E68" s="506" t="e">
        <v>#REF!</v>
      </c>
      <c r="F68" s="508">
        <v>28</v>
      </c>
      <c r="G68" s="508">
        <v>28</v>
      </c>
      <c r="H68" s="508">
        <v>30</v>
      </c>
      <c r="I68" s="508">
        <v>26</v>
      </c>
      <c r="J68" s="508">
        <v>26</v>
      </c>
      <c r="K68" s="509">
        <v>8</v>
      </c>
      <c r="L68" s="508">
        <v>34</v>
      </c>
      <c r="M68" s="508">
        <v>34</v>
      </c>
      <c r="N68" s="508">
        <v>28</v>
      </c>
      <c r="O68" s="508">
        <v>28</v>
      </c>
      <c r="P68" s="508">
        <v>24</v>
      </c>
      <c r="Q68" s="508">
        <v>24</v>
      </c>
      <c r="R68" s="509">
        <v>8</v>
      </c>
      <c r="S68" s="508">
        <v>30</v>
      </c>
      <c r="T68" s="508">
        <v>30</v>
      </c>
      <c r="U68" s="508">
        <v>26</v>
      </c>
      <c r="V68" s="508">
        <v>26</v>
      </c>
      <c r="W68" s="508">
        <v>22</v>
      </c>
      <c r="X68" s="508">
        <v>22</v>
      </c>
      <c r="Y68" s="510"/>
      <c r="Z68" s="508">
        <v>26</v>
      </c>
      <c r="AA68" s="508">
        <v>26</v>
      </c>
      <c r="AB68" s="508">
        <v>24</v>
      </c>
      <c r="AC68" s="508">
        <v>24</v>
      </c>
      <c r="AD68" s="508">
        <v>30</v>
      </c>
      <c r="AE68" s="508">
        <v>26</v>
      </c>
      <c r="AF68" s="509">
        <v>8</v>
      </c>
      <c r="AG68" s="508">
        <v>28</v>
      </c>
      <c r="AH68" s="508">
        <v>28</v>
      </c>
      <c r="AI68" s="508">
        <v>24</v>
      </c>
      <c r="AJ68" s="508">
        <v>24</v>
      </c>
      <c r="AK68" s="511">
        <f t="shared" ref="AK68:AK131" si="2">SUM(F68:AJ68)</f>
        <v>750</v>
      </c>
      <c r="AL68" s="512" t="e">
        <f t="shared" ref="AL68:AL131" si="3">E68-AK68</f>
        <v>#REF!</v>
      </c>
    </row>
    <row r="69" spans="1:38" ht="33" customHeight="1">
      <c r="A69" s="2179"/>
      <c r="B69" s="502" t="s">
        <v>739</v>
      </c>
      <c r="C69" s="504" t="s">
        <v>740</v>
      </c>
      <c r="D69" s="541" t="s">
        <v>81</v>
      </c>
      <c r="E69" s="506" t="e">
        <v>#REF!</v>
      </c>
      <c r="F69" s="508">
        <v>56</v>
      </c>
      <c r="G69" s="508">
        <v>56</v>
      </c>
      <c r="H69" s="508">
        <v>60</v>
      </c>
      <c r="I69" s="508">
        <v>52</v>
      </c>
      <c r="J69" s="508">
        <v>52</v>
      </c>
      <c r="K69" s="509">
        <v>16</v>
      </c>
      <c r="L69" s="508">
        <v>68</v>
      </c>
      <c r="M69" s="508">
        <v>68</v>
      </c>
      <c r="N69" s="508">
        <v>56</v>
      </c>
      <c r="O69" s="508">
        <v>56</v>
      </c>
      <c r="P69" s="508">
        <v>48</v>
      </c>
      <c r="Q69" s="508">
        <v>48</v>
      </c>
      <c r="R69" s="509">
        <v>16</v>
      </c>
      <c r="S69" s="508">
        <v>60</v>
      </c>
      <c r="T69" s="508">
        <v>60</v>
      </c>
      <c r="U69" s="508">
        <v>52</v>
      </c>
      <c r="V69" s="508">
        <v>52</v>
      </c>
      <c r="W69" s="508">
        <v>44</v>
      </c>
      <c r="X69" s="508">
        <v>44</v>
      </c>
      <c r="Y69" s="510"/>
      <c r="Z69" s="508">
        <v>52</v>
      </c>
      <c r="AA69" s="508">
        <v>52</v>
      </c>
      <c r="AB69" s="508">
        <v>48</v>
      </c>
      <c r="AC69" s="508">
        <v>48</v>
      </c>
      <c r="AD69" s="508">
        <v>60</v>
      </c>
      <c r="AE69" s="508">
        <v>52</v>
      </c>
      <c r="AF69" s="509">
        <v>16</v>
      </c>
      <c r="AG69" s="508">
        <v>56</v>
      </c>
      <c r="AH69" s="508">
        <v>56</v>
      </c>
      <c r="AI69" s="508">
        <v>48</v>
      </c>
      <c r="AJ69" s="508">
        <v>48</v>
      </c>
      <c r="AK69" s="511">
        <f t="shared" si="2"/>
        <v>1500</v>
      </c>
      <c r="AL69" s="512" t="e">
        <f t="shared" si="3"/>
        <v>#REF!</v>
      </c>
    </row>
    <row r="70" spans="1:38" ht="33" customHeight="1">
      <c r="A70" s="542">
        <v>2</v>
      </c>
      <c r="B70" s="502" t="s">
        <v>741</v>
      </c>
      <c r="C70" s="504" t="s">
        <v>742</v>
      </c>
      <c r="D70" s="541" t="s">
        <v>81</v>
      </c>
      <c r="E70" s="543" t="e">
        <v>#REF!</v>
      </c>
      <c r="F70" s="508"/>
      <c r="G70" s="508"/>
      <c r="H70" s="508"/>
      <c r="I70" s="508"/>
      <c r="J70" s="508"/>
      <c r="K70" s="509">
        <v>0.3</v>
      </c>
      <c r="L70" s="508">
        <v>0.3</v>
      </c>
      <c r="M70" s="508">
        <v>0.2</v>
      </c>
      <c r="N70" s="508">
        <v>0.2</v>
      </c>
      <c r="O70" s="508">
        <v>0.2</v>
      </c>
      <c r="P70" s="508">
        <v>0.4</v>
      </c>
      <c r="Q70" s="508">
        <v>0</v>
      </c>
      <c r="R70" s="509">
        <v>0.2</v>
      </c>
      <c r="S70" s="508">
        <v>0.2</v>
      </c>
      <c r="T70" s="508">
        <v>0.2</v>
      </c>
      <c r="U70" s="508">
        <v>0.2</v>
      </c>
      <c r="V70" s="508">
        <v>0</v>
      </c>
      <c r="W70" s="508">
        <v>0.4</v>
      </c>
      <c r="X70" s="508">
        <v>0.2</v>
      </c>
      <c r="Y70" s="510"/>
      <c r="Z70" s="508">
        <v>0.3</v>
      </c>
      <c r="AA70" s="508">
        <v>0.3</v>
      </c>
      <c r="AB70" s="508">
        <v>0.3</v>
      </c>
      <c r="AC70" s="508">
        <v>0</v>
      </c>
      <c r="AD70" s="508">
        <v>0.3</v>
      </c>
      <c r="AE70" s="508">
        <v>0.2</v>
      </c>
      <c r="AF70" s="509">
        <v>0.3</v>
      </c>
      <c r="AG70" s="508">
        <v>0.2</v>
      </c>
      <c r="AH70" s="508">
        <v>0.2</v>
      </c>
      <c r="AI70" s="508">
        <v>0.16</v>
      </c>
      <c r="AJ70" s="508"/>
      <c r="AK70" s="511">
        <f t="shared" si="2"/>
        <v>5.2600000000000007</v>
      </c>
      <c r="AL70" s="512" t="e">
        <f t="shared" si="3"/>
        <v>#REF!</v>
      </c>
    </row>
    <row r="71" spans="1:38" ht="33" customHeight="1">
      <c r="A71" s="542">
        <v>3</v>
      </c>
      <c r="B71" s="502" t="s">
        <v>743</v>
      </c>
      <c r="C71" s="504" t="s">
        <v>744</v>
      </c>
      <c r="D71" s="541" t="s">
        <v>81</v>
      </c>
      <c r="E71" s="506" t="e">
        <v>#REF!</v>
      </c>
      <c r="F71" s="508"/>
      <c r="G71" s="508"/>
      <c r="H71" s="508"/>
      <c r="I71" s="508"/>
      <c r="J71" s="508"/>
      <c r="K71" s="509">
        <v>56</v>
      </c>
      <c r="L71" s="508">
        <v>21</v>
      </c>
      <c r="M71" s="508">
        <v>42</v>
      </c>
      <c r="N71" s="508">
        <v>56</v>
      </c>
      <c r="O71" s="508">
        <v>56</v>
      </c>
      <c r="P71" s="508">
        <v>42</v>
      </c>
      <c r="Q71" s="508">
        <v>49</v>
      </c>
      <c r="R71" s="509">
        <v>42</v>
      </c>
      <c r="S71" s="508">
        <v>35</v>
      </c>
      <c r="T71" s="508">
        <v>56</v>
      </c>
      <c r="U71" s="508">
        <v>56</v>
      </c>
      <c r="V71" s="508">
        <v>42</v>
      </c>
      <c r="W71" s="508">
        <v>42</v>
      </c>
      <c r="X71" s="508">
        <v>49</v>
      </c>
      <c r="Y71" s="510"/>
      <c r="Z71" s="508">
        <v>28</v>
      </c>
      <c r="AA71" s="508">
        <v>56</v>
      </c>
      <c r="AB71" s="508">
        <v>49</v>
      </c>
      <c r="AC71" s="508">
        <v>56</v>
      </c>
      <c r="AD71" s="508">
        <v>56</v>
      </c>
      <c r="AE71" s="508">
        <v>42</v>
      </c>
      <c r="AF71" s="509">
        <v>42</v>
      </c>
      <c r="AG71" s="508">
        <v>42</v>
      </c>
      <c r="AH71" s="508">
        <v>56</v>
      </c>
      <c r="AI71" s="508">
        <v>49</v>
      </c>
      <c r="AJ71" s="508"/>
      <c r="AK71" s="511">
        <f t="shared" si="2"/>
        <v>1120</v>
      </c>
      <c r="AL71" s="512" t="e">
        <f t="shared" si="3"/>
        <v>#REF!</v>
      </c>
    </row>
    <row r="72" spans="1:38" ht="33" customHeight="1">
      <c r="A72" s="542">
        <v>4</v>
      </c>
      <c r="B72" s="502" t="s">
        <v>745</v>
      </c>
      <c r="C72" s="504" t="s">
        <v>746</v>
      </c>
      <c r="D72" s="541" t="s">
        <v>81</v>
      </c>
      <c r="E72" s="506" t="e">
        <v>#REF!</v>
      </c>
      <c r="F72" s="508"/>
      <c r="G72" s="508"/>
      <c r="H72" s="508"/>
      <c r="I72" s="508"/>
      <c r="J72" s="508"/>
      <c r="K72" s="509">
        <v>56</v>
      </c>
      <c r="L72" s="508">
        <v>21</v>
      </c>
      <c r="M72" s="508">
        <v>42</v>
      </c>
      <c r="N72" s="508">
        <v>56</v>
      </c>
      <c r="O72" s="508">
        <v>56</v>
      </c>
      <c r="P72" s="508">
        <v>42</v>
      </c>
      <c r="Q72" s="508">
        <v>49</v>
      </c>
      <c r="R72" s="509">
        <v>42</v>
      </c>
      <c r="S72" s="508">
        <v>35</v>
      </c>
      <c r="T72" s="508">
        <v>56</v>
      </c>
      <c r="U72" s="508">
        <v>56</v>
      </c>
      <c r="V72" s="508">
        <v>42</v>
      </c>
      <c r="W72" s="508">
        <v>42</v>
      </c>
      <c r="X72" s="508">
        <v>49</v>
      </c>
      <c r="Y72" s="510"/>
      <c r="Z72" s="508">
        <v>28</v>
      </c>
      <c r="AA72" s="508">
        <v>56</v>
      </c>
      <c r="AB72" s="508">
        <v>49</v>
      </c>
      <c r="AC72" s="508">
        <v>56</v>
      </c>
      <c r="AD72" s="508">
        <v>56</v>
      </c>
      <c r="AE72" s="508">
        <v>42</v>
      </c>
      <c r="AF72" s="509">
        <v>42</v>
      </c>
      <c r="AG72" s="508">
        <v>42</v>
      </c>
      <c r="AH72" s="508">
        <v>56</v>
      </c>
      <c r="AI72" s="508">
        <v>49</v>
      </c>
      <c r="AJ72" s="508"/>
      <c r="AK72" s="511">
        <f t="shared" si="2"/>
        <v>1120</v>
      </c>
      <c r="AL72" s="512" t="e">
        <f t="shared" si="3"/>
        <v>#REF!</v>
      </c>
    </row>
    <row r="73" spans="1:38" s="500" customFormat="1" ht="13.5" thickBot="1">
      <c r="A73" s="518"/>
      <c r="B73" s="519"/>
      <c r="C73" s="520"/>
      <c r="D73" s="521"/>
      <c r="E73" s="522"/>
      <c r="F73" s="534"/>
      <c r="G73" s="534"/>
      <c r="H73" s="534"/>
      <c r="I73" s="534"/>
      <c r="J73" s="534"/>
      <c r="K73" s="535"/>
      <c r="L73" s="520"/>
      <c r="M73" s="520"/>
      <c r="N73" s="520"/>
      <c r="O73" s="520"/>
      <c r="P73" s="520"/>
      <c r="Q73" s="520"/>
      <c r="R73" s="535"/>
      <c r="S73" s="534"/>
      <c r="T73" s="534"/>
      <c r="U73" s="534"/>
      <c r="V73" s="534"/>
      <c r="W73" s="534"/>
      <c r="X73" s="534"/>
      <c r="Y73" s="536"/>
      <c r="Z73" s="534"/>
      <c r="AA73" s="534"/>
      <c r="AB73" s="534"/>
      <c r="AC73" s="534"/>
      <c r="AD73" s="534"/>
      <c r="AE73" s="534"/>
      <c r="AF73" s="535"/>
      <c r="AG73" s="520"/>
      <c r="AH73" s="534"/>
      <c r="AI73" s="534"/>
      <c r="AJ73" s="534"/>
      <c r="AK73" s="511">
        <f t="shared" si="2"/>
        <v>0</v>
      </c>
      <c r="AL73" s="512">
        <f t="shared" si="3"/>
        <v>0</v>
      </c>
    </row>
    <row r="74" spans="1:38" s="500" customFormat="1" ht="32.25" customHeight="1">
      <c r="A74" s="537" t="s">
        <v>747</v>
      </c>
      <c r="B74" s="538"/>
      <c r="C74" s="538"/>
      <c r="D74" s="539"/>
      <c r="E74" s="540"/>
      <c r="F74" s="529"/>
      <c r="G74" s="529"/>
      <c r="H74" s="529"/>
      <c r="I74" s="529"/>
      <c r="J74" s="529"/>
      <c r="K74" s="530"/>
      <c r="L74" s="529"/>
      <c r="M74" s="529"/>
      <c r="N74" s="529"/>
      <c r="O74" s="529"/>
      <c r="P74" s="529"/>
      <c r="Q74" s="529"/>
      <c r="R74" s="530"/>
      <c r="S74" s="529"/>
      <c r="T74" s="529"/>
      <c r="U74" s="529"/>
      <c r="V74" s="529"/>
      <c r="W74" s="529"/>
      <c r="X74" s="529"/>
      <c r="Y74" s="531"/>
      <c r="Z74" s="529"/>
      <c r="AA74" s="529"/>
      <c r="AB74" s="529"/>
      <c r="AC74" s="529"/>
      <c r="AD74" s="529"/>
      <c r="AE74" s="529"/>
      <c r="AF74" s="530"/>
      <c r="AG74" s="529"/>
      <c r="AH74" s="529"/>
      <c r="AI74" s="529"/>
      <c r="AJ74" s="529"/>
      <c r="AK74" s="511">
        <f t="shared" si="2"/>
        <v>0</v>
      </c>
      <c r="AL74" s="512">
        <f t="shared" si="3"/>
        <v>0</v>
      </c>
    </row>
    <row r="75" spans="1:38" ht="36" customHeight="1">
      <c r="A75" s="2180">
        <v>1</v>
      </c>
      <c r="B75" s="502" t="s">
        <v>748</v>
      </c>
      <c r="C75" s="504" t="s">
        <v>749</v>
      </c>
      <c r="D75" s="541" t="s">
        <v>81</v>
      </c>
      <c r="E75" s="506">
        <v>700</v>
      </c>
      <c r="F75" s="508"/>
      <c r="G75" s="508"/>
      <c r="H75" s="508"/>
      <c r="I75" s="508"/>
      <c r="J75" s="508"/>
      <c r="K75" s="509">
        <v>34</v>
      </c>
      <c r="L75" s="508">
        <v>31.5</v>
      </c>
      <c r="M75" s="508">
        <v>63</v>
      </c>
      <c r="N75" s="508">
        <v>74</v>
      </c>
      <c r="O75" s="508">
        <v>69</v>
      </c>
      <c r="P75" s="508">
        <v>68</v>
      </c>
      <c r="Q75" s="508">
        <v>63.5</v>
      </c>
      <c r="R75" s="509">
        <v>75</v>
      </c>
      <c r="S75" s="508">
        <v>22.5</v>
      </c>
      <c r="T75" s="508">
        <v>64</v>
      </c>
      <c r="U75" s="508">
        <v>72</v>
      </c>
      <c r="V75" s="508">
        <v>63</v>
      </c>
      <c r="W75" s="508">
        <v>75</v>
      </c>
      <c r="X75" s="508">
        <v>75.5</v>
      </c>
      <c r="Y75" s="510"/>
      <c r="Z75" s="508">
        <v>27</v>
      </c>
      <c r="AA75" s="508">
        <v>64</v>
      </c>
      <c r="AB75" s="508">
        <v>63.5</v>
      </c>
      <c r="AC75" s="508">
        <v>79</v>
      </c>
      <c r="AD75" s="508">
        <v>64</v>
      </c>
      <c r="AE75" s="508">
        <v>78</v>
      </c>
      <c r="AF75" s="509">
        <v>78</v>
      </c>
      <c r="AG75" s="508">
        <v>33</v>
      </c>
      <c r="AH75" s="508">
        <v>56</v>
      </c>
      <c r="AI75" s="508">
        <v>58.5</v>
      </c>
      <c r="AJ75" s="508"/>
      <c r="AK75" s="511">
        <f t="shared" si="2"/>
        <v>1451</v>
      </c>
      <c r="AL75" s="512">
        <f t="shared" si="3"/>
        <v>-751</v>
      </c>
    </row>
    <row r="76" spans="1:38" ht="36" customHeight="1">
      <c r="A76" s="2180"/>
      <c r="B76" s="502" t="s">
        <v>750</v>
      </c>
      <c r="C76" s="504" t="s">
        <v>751</v>
      </c>
      <c r="D76" s="541" t="s">
        <v>81</v>
      </c>
      <c r="E76" s="506">
        <v>1400</v>
      </c>
      <c r="F76" s="508">
        <v>80</v>
      </c>
      <c r="G76" s="508">
        <v>60</v>
      </c>
      <c r="H76" s="508">
        <v>70</v>
      </c>
      <c r="I76" s="508">
        <v>80</v>
      </c>
      <c r="J76" s="508">
        <v>80</v>
      </c>
      <c r="K76" s="509">
        <v>30</v>
      </c>
      <c r="L76" s="508">
        <v>60</v>
      </c>
      <c r="M76" s="508">
        <v>60</v>
      </c>
      <c r="N76" s="508">
        <v>80</v>
      </c>
      <c r="O76" s="508">
        <v>80</v>
      </c>
      <c r="P76" s="508">
        <v>60</v>
      </c>
      <c r="Q76" s="508">
        <v>80</v>
      </c>
      <c r="R76" s="509">
        <v>30</v>
      </c>
      <c r="S76" s="508">
        <v>60</v>
      </c>
      <c r="T76" s="508">
        <v>80</v>
      </c>
      <c r="U76" s="508">
        <v>80</v>
      </c>
      <c r="V76" s="508">
        <v>60</v>
      </c>
      <c r="W76" s="508">
        <v>60</v>
      </c>
      <c r="X76" s="508">
        <v>80</v>
      </c>
      <c r="Y76" s="510"/>
      <c r="Z76" s="508">
        <v>60</v>
      </c>
      <c r="AA76" s="508">
        <v>80</v>
      </c>
      <c r="AB76" s="508">
        <v>60</v>
      </c>
      <c r="AC76" s="508">
        <v>80</v>
      </c>
      <c r="AD76" s="508">
        <v>80</v>
      </c>
      <c r="AE76" s="508">
        <v>60</v>
      </c>
      <c r="AF76" s="509">
        <v>30</v>
      </c>
      <c r="AG76" s="508">
        <v>60</v>
      </c>
      <c r="AH76" s="508">
        <v>80</v>
      </c>
      <c r="AI76" s="508">
        <v>80</v>
      </c>
      <c r="AJ76" s="508">
        <v>60</v>
      </c>
      <c r="AK76" s="511">
        <f>SUM(F76:AJ76)</f>
        <v>2000</v>
      </c>
      <c r="AL76" s="512">
        <f t="shared" si="3"/>
        <v>-600</v>
      </c>
    </row>
    <row r="77" spans="1:38" ht="36" customHeight="1">
      <c r="A77" s="2180"/>
      <c r="B77" s="502" t="s">
        <v>752</v>
      </c>
      <c r="C77" s="504" t="s">
        <v>734</v>
      </c>
      <c r="D77" s="541" t="s">
        <v>81</v>
      </c>
      <c r="E77" s="506">
        <v>1400</v>
      </c>
      <c r="F77" s="508">
        <v>80</v>
      </c>
      <c r="G77" s="508">
        <v>60</v>
      </c>
      <c r="H77" s="508">
        <v>70</v>
      </c>
      <c r="I77" s="508">
        <v>80</v>
      </c>
      <c r="J77" s="508">
        <v>80</v>
      </c>
      <c r="K77" s="509">
        <v>30</v>
      </c>
      <c r="L77" s="508">
        <v>60</v>
      </c>
      <c r="M77" s="508">
        <v>60</v>
      </c>
      <c r="N77" s="508">
        <v>80</v>
      </c>
      <c r="O77" s="508">
        <v>80</v>
      </c>
      <c r="P77" s="508">
        <v>60</v>
      </c>
      <c r="Q77" s="508">
        <v>80</v>
      </c>
      <c r="R77" s="509">
        <v>30</v>
      </c>
      <c r="S77" s="508">
        <v>60</v>
      </c>
      <c r="T77" s="508">
        <v>80</v>
      </c>
      <c r="U77" s="508">
        <v>80</v>
      </c>
      <c r="V77" s="508">
        <v>60</v>
      </c>
      <c r="W77" s="508">
        <v>60</v>
      </c>
      <c r="X77" s="508">
        <v>80</v>
      </c>
      <c r="Y77" s="510"/>
      <c r="Z77" s="508">
        <v>60</v>
      </c>
      <c r="AA77" s="508">
        <v>80</v>
      </c>
      <c r="AB77" s="508">
        <v>60</v>
      </c>
      <c r="AC77" s="508">
        <v>80</v>
      </c>
      <c r="AD77" s="508">
        <v>80</v>
      </c>
      <c r="AE77" s="508">
        <v>60</v>
      </c>
      <c r="AF77" s="509">
        <v>30</v>
      </c>
      <c r="AG77" s="508">
        <v>60</v>
      </c>
      <c r="AH77" s="508">
        <v>80</v>
      </c>
      <c r="AI77" s="508">
        <v>80</v>
      </c>
      <c r="AJ77" s="508">
        <v>60</v>
      </c>
      <c r="AK77" s="511">
        <f t="shared" si="2"/>
        <v>2000</v>
      </c>
      <c r="AL77" s="512">
        <f t="shared" si="3"/>
        <v>-600</v>
      </c>
    </row>
    <row r="78" spans="1:38" ht="36" customHeight="1">
      <c r="A78" s="542">
        <v>2</v>
      </c>
      <c r="B78" s="502" t="s">
        <v>753</v>
      </c>
      <c r="C78" s="504" t="s">
        <v>2044</v>
      </c>
      <c r="D78" s="541" t="s">
        <v>754</v>
      </c>
      <c r="E78" s="506" t="e">
        <v>#REF!</v>
      </c>
      <c r="F78" s="508"/>
      <c r="G78" s="508"/>
      <c r="H78" s="508"/>
      <c r="I78" s="508"/>
      <c r="J78" s="508"/>
      <c r="K78" s="509">
        <v>60</v>
      </c>
      <c r="L78" s="508">
        <v>22.5</v>
      </c>
      <c r="M78" s="508">
        <v>45</v>
      </c>
      <c r="N78" s="508">
        <v>60</v>
      </c>
      <c r="O78" s="508">
        <v>60</v>
      </c>
      <c r="P78" s="508">
        <v>45</v>
      </c>
      <c r="Q78" s="508">
        <v>52.5</v>
      </c>
      <c r="R78" s="509">
        <v>45</v>
      </c>
      <c r="S78" s="508">
        <v>37.5</v>
      </c>
      <c r="T78" s="508">
        <v>60</v>
      </c>
      <c r="U78" s="508">
        <v>60</v>
      </c>
      <c r="V78" s="508">
        <v>45</v>
      </c>
      <c r="W78" s="508">
        <v>45</v>
      </c>
      <c r="X78" s="508">
        <v>52.5</v>
      </c>
      <c r="Y78" s="510"/>
      <c r="Z78" s="508">
        <v>30</v>
      </c>
      <c r="AA78" s="508">
        <v>60</v>
      </c>
      <c r="AB78" s="508">
        <v>52.5</v>
      </c>
      <c r="AC78" s="508">
        <v>60</v>
      </c>
      <c r="AD78" s="508">
        <v>60</v>
      </c>
      <c r="AE78" s="508">
        <v>45</v>
      </c>
      <c r="AF78" s="509">
        <v>45</v>
      </c>
      <c r="AG78" s="508">
        <v>45</v>
      </c>
      <c r="AH78" s="508">
        <v>60</v>
      </c>
      <c r="AI78" s="508">
        <v>52.5</v>
      </c>
      <c r="AJ78" s="508"/>
      <c r="AK78" s="511">
        <f>SUM(F78:AJ78)</f>
        <v>1200</v>
      </c>
      <c r="AL78" s="512" t="e">
        <f t="shared" si="3"/>
        <v>#REF!</v>
      </c>
    </row>
    <row r="79" spans="1:38" ht="36" customHeight="1">
      <c r="A79" s="542">
        <v>2</v>
      </c>
      <c r="B79" s="502" t="s">
        <v>755</v>
      </c>
      <c r="C79" s="504" t="s">
        <v>756</v>
      </c>
      <c r="D79" s="541" t="s">
        <v>81</v>
      </c>
      <c r="E79" s="506">
        <v>1500</v>
      </c>
      <c r="F79" s="508">
        <v>32</v>
      </c>
      <c r="G79" s="508">
        <v>24</v>
      </c>
      <c r="H79" s="508">
        <v>24</v>
      </c>
      <c r="I79" s="508">
        <v>32</v>
      </c>
      <c r="J79" s="508">
        <v>32</v>
      </c>
      <c r="K79" s="509">
        <v>12</v>
      </c>
      <c r="L79" s="508">
        <v>24</v>
      </c>
      <c r="M79" s="508">
        <v>24</v>
      </c>
      <c r="N79" s="508">
        <v>32</v>
      </c>
      <c r="O79" s="508">
        <v>32</v>
      </c>
      <c r="P79" s="508">
        <v>24</v>
      </c>
      <c r="Q79" s="508">
        <v>24</v>
      </c>
      <c r="R79" s="509">
        <v>12</v>
      </c>
      <c r="S79" s="508">
        <v>24</v>
      </c>
      <c r="T79" s="508">
        <v>32</v>
      </c>
      <c r="U79" s="508">
        <v>32</v>
      </c>
      <c r="V79" s="508">
        <v>24</v>
      </c>
      <c r="W79" s="508">
        <v>24</v>
      </c>
      <c r="X79" s="508">
        <v>32</v>
      </c>
      <c r="Y79" s="510"/>
      <c r="Z79" s="508">
        <v>32</v>
      </c>
      <c r="AA79" s="508">
        <v>32</v>
      </c>
      <c r="AB79" s="508">
        <v>24</v>
      </c>
      <c r="AC79" s="508">
        <v>32</v>
      </c>
      <c r="AD79" s="508">
        <v>32</v>
      </c>
      <c r="AE79" s="508">
        <v>24</v>
      </c>
      <c r="AF79" s="509">
        <v>16</v>
      </c>
      <c r="AG79" s="508">
        <v>24</v>
      </c>
      <c r="AH79" s="508">
        <v>32</v>
      </c>
      <c r="AI79" s="508">
        <v>28</v>
      </c>
      <c r="AJ79" s="508">
        <v>28</v>
      </c>
      <c r="AK79" s="511">
        <f t="shared" si="2"/>
        <v>800</v>
      </c>
      <c r="AL79" s="512">
        <f t="shared" si="3"/>
        <v>700</v>
      </c>
    </row>
    <row r="80" spans="1:38" ht="36" customHeight="1">
      <c r="A80" s="542">
        <v>3</v>
      </c>
      <c r="B80" s="502" t="s">
        <v>757</v>
      </c>
      <c r="C80" s="504" t="s">
        <v>758</v>
      </c>
      <c r="D80" s="541" t="s">
        <v>81</v>
      </c>
      <c r="E80" s="506" t="e">
        <v>#REF!</v>
      </c>
      <c r="F80" s="508"/>
      <c r="G80" s="508"/>
      <c r="H80" s="508"/>
      <c r="I80" s="508"/>
      <c r="J80" s="508"/>
      <c r="K80" s="509">
        <v>4</v>
      </c>
      <c r="L80" s="508">
        <v>1.5</v>
      </c>
      <c r="M80" s="508">
        <v>3</v>
      </c>
      <c r="N80" s="508">
        <v>4</v>
      </c>
      <c r="O80" s="508">
        <v>4</v>
      </c>
      <c r="P80" s="508">
        <v>3</v>
      </c>
      <c r="Q80" s="508">
        <v>3.5</v>
      </c>
      <c r="R80" s="509">
        <v>3</v>
      </c>
      <c r="S80" s="508">
        <v>2.5</v>
      </c>
      <c r="T80" s="508">
        <v>4</v>
      </c>
      <c r="U80" s="508">
        <v>4</v>
      </c>
      <c r="V80" s="508">
        <v>3</v>
      </c>
      <c r="W80" s="508">
        <v>3</v>
      </c>
      <c r="X80" s="508">
        <v>3.5</v>
      </c>
      <c r="Y80" s="510"/>
      <c r="Z80" s="508">
        <v>2</v>
      </c>
      <c r="AA80" s="508">
        <v>4</v>
      </c>
      <c r="AB80" s="508">
        <v>3.5</v>
      </c>
      <c r="AC80" s="508">
        <v>4</v>
      </c>
      <c r="AD80" s="508">
        <v>4</v>
      </c>
      <c r="AE80" s="508">
        <v>3</v>
      </c>
      <c r="AF80" s="509">
        <v>3</v>
      </c>
      <c r="AG80" s="508">
        <v>3</v>
      </c>
      <c r="AH80" s="508">
        <v>4</v>
      </c>
      <c r="AI80" s="508">
        <v>3.5</v>
      </c>
      <c r="AJ80" s="508"/>
      <c r="AK80" s="511">
        <f t="shared" si="2"/>
        <v>80</v>
      </c>
      <c r="AL80" s="512" t="e">
        <f t="shared" si="3"/>
        <v>#REF!</v>
      </c>
    </row>
    <row r="81" spans="1:38" ht="36" customHeight="1">
      <c r="A81" s="542">
        <v>4</v>
      </c>
      <c r="B81" s="502">
        <v>31</v>
      </c>
      <c r="C81" s="504" t="s">
        <v>2045</v>
      </c>
      <c r="D81" s="541" t="s">
        <v>695</v>
      </c>
      <c r="E81" s="506">
        <v>86</v>
      </c>
      <c r="F81" s="507">
        <v>4</v>
      </c>
      <c r="G81" s="508">
        <v>3</v>
      </c>
      <c r="H81" s="508">
        <v>2</v>
      </c>
      <c r="I81" s="508">
        <v>2</v>
      </c>
      <c r="J81" s="508">
        <v>2</v>
      </c>
      <c r="K81" s="509">
        <v>0.5</v>
      </c>
      <c r="L81" s="508">
        <v>3</v>
      </c>
      <c r="M81" s="508">
        <v>2.5</v>
      </c>
      <c r="N81" s="508">
        <v>2.5</v>
      </c>
      <c r="O81" s="508">
        <v>3</v>
      </c>
      <c r="P81" s="508">
        <v>2</v>
      </c>
      <c r="Q81" s="508">
        <v>2.5</v>
      </c>
      <c r="R81" s="509">
        <v>0.5</v>
      </c>
      <c r="S81" s="508">
        <v>2.5</v>
      </c>
      <c r="T81" s="508">
        <v>3.5</v>
      </c>
      <c r="U81" s="508">
        <v>2.5</v>
      </c>
      <c r="V81" s="508">
        <v>3</v>
      </c>
      <c r="W81" s="508">
        <v>3</v>
      </c>
      <c r="X81" s="508">
        <v>4</v>
      </c>
      <c r="Y81" s="510"/>
      <c r="Z81" s="508">
        <v>3</v>
      </c>
      <c r="AA81" s="508">
        <v>2.5</v>
      </c>
      <c r="AB81" s="508">
        <v>2.5</v>
      </c>
      <c r="AC81" s="508">
        <v>3</v>
      </c>
      <c r="AD81" s="508">
        <v>3</v>
      </c>
      <c r="AE81" s="508">
        <v>4</v>
      </c>
      <c r="AF81" s="509">
        <v>0.5</v>
      </c>
      <c r="AG81" s="508">
        <v>4</v>
      </c>
      <c r="AH81" s="508">
        <v>2.5</v>
      </c>
      <c r="AI81" s="508">
        <v>2.5</v>
      </c>
      <c r="AJ81" s="508">
        <v>4.5</v>
      </c>
      <c r="AK81" s="511">
        <f>SUM(F81:AJ81)</f>
        <v>80</v>
      </c>
      <c r="AL81" s="512">
        <f t="shared" si="3"/>
        <v>6</v>
      </c>
    </row>
    <row r="82" spans="1:38" ht="36" customHeight="1">
      <c r="A82" s="542">
        <v>5</v>
      </c>
      <c r="B82" s="502">
        <v>32</v>
      </c>
      <c r="C82" s="504" t="s">
        <v>2046</v>
      </c>
      <c r="D82" s="541" t="s">
        <v>81</v>
      </c>
      <c r="E82" s="506" t="e">
        <v>#REF!</v>
      </c>
      <c r="F82" s="508"/>
      <c r="G82" s="508"/>
      <c r="H82" s="508"/>
      <c r="I82" s="508"/>
      <c r="J82" s="508"/>
      <c r="K82" s="509">
        <v>100</v>
      </c>
      <c r="L82" s="508">
        <v>37.5</v>
      </c>
      <c r="M82" s="508">
        <v>75</v>
      </c>
      <c r="N82" s="508">
        <v>100</v>
      </c>
      <c r="O82" s="508">
        <v>100</v>
      </c>
      <c r="P82" s="508">
        <v>75</v>
      </c>
      <c r="Q82" s="508">
        <v>87.5</v>
      </c>
      <c r="R82" s="509">
        <v>75</v>
      </c>
      <c r="S82" s="508">
        <v>62.5</v>
      </c>
      <c r="T82" s="508">
        <v>100</v>
      </c>
      <c r="U82" s="508">
        <v>100</v>
      </c>
      <c r="V82" s="508">
        <v>75</v>
      </c>
      <c r="W82" s="508">
        <v>75</v>
      </c>
      <c r="X82" s="508">
        <v>87.5</v>
      </c>
      <c r="Y82" s="510"/>
      <c r="Z82" s="508">
        <v>50</v>
      </c>
      <c r="AA82" s="508">
        <v>100</v>
      </c>
      <c r="AB82" s="508">
        <v>87.5</v>
      </c>
      <c r="AC82" s="508">
        <v>100</v>
      </c>
      <c r="AD82" s="508">
        <v>100</v>
      </c>
      <c r="AE82" s="508">
        <v>75</v>
      </c>
      <c r="AF82" s="509">
        <v>75</v>
      </c>
      <c r="AG82" s="508">
        <v>75</v>
      </c>
      <c r="AH82" s="508">
        <v>100</v>
      </c>
      <c r="AI82" s="508">
        <v>87.5</v>
      </c>
      <c r="AJ82" s="508"/>
      <c r="AK82" s="511">
        <f>SUM(F82:AJ82)</f>
        <v>2000</v>
      </c>
      <c r="AL82" s="512" t="e">
        <f t="shared" si="3"/>
        <v>#REF!</v>
      </c>
    </row>
    <row r="83" spans="1:38" ht="36" customHeight="1">
      <c r="A83" s="542">
        <v>4</v>
      </c>
      <c r="B83" s="502">
        <v>34</v>
      </c>
      <c r="C83" s="504" t="s">
        <v>759</v>
      </c>
      <c r="D83" s="541" t="s">
        <v>81</v>
      </c>
      <c r="E83" s="506" t="e">
        <v>#REF!</v>
      </c>
      <c r="F83" s="508"/>
      <c r="G83" s="508"/>
      <c r="H83" s="508"/>
      <c r="I83" s="508"/>
      <c r="J83" s="508"/>
      <c r="K83" s="509">
        <v>112</v>
      </c>
      <c r="L83" s="508">
        <v>42</v>
      </c>
      <c r="M83" s="508">
        <v>84</v>
      </c>
      <c r="N83" s="508">
        <v>112</v>
      </c>
      <c r="O83" s="508">
        <v>112</v>
      </c>
      <c r="P83" s="508">
        <v>84</v>
      </c>
      <c r="Q83" s="508">
        <v>98</v>
      </c>
      <c r="R83" s="509">
        <v>84</v>
      </c>
      <c r="S83" s="508">
        <v>70</v>
      </c>
      <c r="T83" s="508">
        <v>112</v>
      </c>
      <c r="U83" s="508">
        <v>112</v>
      </c>
      <c r="V83" s="508">
        <v>84</v>
      </c>
      <c r="W83" s="508">
        <v>84</v>
      </c>
      <c r="X83" s="508">
        <v>98</v>
      </c>
      <c r="Y83" s="510"/>
      <c r="Z83" s="508">
        <v>56</v>
      </c>
      <c r="AA83" s="508">
        <v>112</v>
      </c>
      <c r="AB83" s="508">
        <v>98</v>
      </c>
      <c r="AC83" s="508">
        <v>112</v>
      </c>
      <c r="AD83" s="508">
        <v>112</v>
      </c>
      <c r="AE83" s="508">
        <v>84</v>
      </c>
      <c r="AF83" s="509">
        <v>84</v>
      </c>
      <c r="AG83" s="508">
        <v>84</v>
      </c>
      <c r="AH83" s="508">
        <v>112</v>
      </c>
      <c r="AI83" s="508">
        <v>98</v>
      </c>
      <c r="AJ83" s="508"/>
      <c r="AK83" s="511">
        <f>SUM(F83:AJ83)</f>
        <v>2240</v>
      </c>
      <c r="AL83" s="512" t="e">
        <f t="shared" si="3"/>
        <v>#REF!</v>
      </c>
    </row>
    <row r="84" spans="1:38" ht="36" customHeight="1">
      <c r="A84" s="542">
        <v>4</v>
      </c>
      <c r="B84" s="502" t="s">
        <v>760</v>
      </c>
      <c r="C84" s="504" t="s">
        <v>2047</v>
      </c>
      <c r="D84" s="541" t="s">
        <v>81</v>
      </c>
      <c r="E84" s="506" t="e">
        <v>#REF!</v>
      </c>
      <c r="F84" s="508"/>
      <c r="G84" s="508"/>
      <c r="H84" s="508"/>
      <c r="I84" s="508"/>
      <c r="J84" s="508"/>
      <c r="K84" s="509">
        <v>112</v>
      </c>
      <c r="L84" s="508">
        <v>42</v>
      </c>
      <c r="M84" s="508">
        <v>84</v>
      </c>
      <c r="N84" s="508">
        <v>112</v>
      </c>
      <c r="O84" s="508">
        <v>112</v>
      </c>
      <c r="P84" s="508">
        <v>84</v>
      </c>
      <c r="Q84" s="508">
        <v>98</v>
      </c>
      <c r="R84" s="509">
        <v>84</v>
      </c>
      <c r="S84" s="508">
        <v>70</v>
      </c>
      <c r="T84" s="508">
        <v>112</v>
      </c>
      <c r="U84" s="508">
        <v>112</v>
      </c>
      <c r="V84" s="508">
        <v>84</v>
      </c>
      <c r="W84" s="508">
        <v>84</v>
      </c>
      <c r="X84" s="508">
        <v>98</v>
      </c>
      <c r="Y84" s="510"/>
      <c r="Z84" s="508">
        <v>56</v>
      </c>
      <c r="AA84" s="508">
        <v>112</v>
      </c>
      <c r="AB84" s="508">
        <v>98</v>
      </c>
      <c r="AC84" s="508">
        <v>112</v>
      </c>
      <c r="AD84" s="508">
        <v>112</v>
      </c>
      <c r="AE84" s="508">
        <v>84</v>
      </c>
      <c r="AF84" s="509">
        <v>84</v>
      </c>
      <c r="AG84" s="508">
        <v>84</v>
      </c>
      <c r="AH84" s="508">
        <v>112</v>
      </c>
      <c r="AI84" s="508">
        <v>98</v>
      </c>
      <c r="AJ84" s="508"/>
      <c r="AK84" s="511">
        <f t="shared" si="2"/>
        <v>2240</v>
      </c>
      <c r="AL84" s="512" t="e">
        <f t="shared" si="3"/>
        <v>#REF!</v>
      </c>
    </row>
    <row r="85" spans="1:38" ht="36" customHeight="1">
      <c r="A85" s="542">
        <v>5</v>
      </c>
      <c r="B85" s="502" t="s">
        <v>761</v>
      </c>
      <c r="C85" s="504" t="s">
        <v>2048</v>
      </c>
      <c r="D85" s="541" t="s">
        <v>699</v>
      </c>
      <c r="E85" s="506">
        <v>2000</v>
      </c>
      <c r="F85" s="508">
        <v>56</v>
      </c>
      <c r="G85" s="508">
        <v>56</v>
      </c>
      <c r="H85" s="508">
        <v>60</v>
      </c>
      <c r="I85" s="508">
        <v>52</v>
      </c>
      <c r="J85" s="508">
        <v>52</v>
      </c>
      <c r="K85" s="509">
        <v>16</v>
      </c>
      <c r="L85" s="508">
        <v>68</v>
      </c>
      <c r="M85" s="508">
        <v>68</v>
      </c>
      <c r="N85" s="508">
        <v>56</v>
      </c>
      <c r="O85" s="508">
        <v>56</v>
      </c>
      <c r="P85" s="508">
        <v>48</v>
      </c>
      <c r="Q85" s="508">
        <v>48</v>
      </c>
      <c r="R85" s="509">
        <v>16</v>
      </c>
      <c r="S85" s="508">
        <v>60</v>
      </c>
      <c r="T85" s="508">
        <v>60</v>
      </c>
      <c r="U85" s="508">
        <v>52</v>
      </c>
      <c r="V85" s="508">
        <v>52</v>
      </c>
      <c r="W85" s="508">
        <v>44</v>
      </c>
      <c r="X85" s="508">
        <v>44</v>
      </c>
      <c r="Y85" s="510"/>
      <c r="Z85" s="508">
        <v>52</v>
      </c>
      <c r="AA85" s="508">
        <v>52</v>
      </c>
      <c r="AB85" s="508">
        <v>48</v>
      </c>
      <c r="AC85" s="508">
        <v>48</v>
      </c>
      <c r="AD85" s="508">
        <v>60</v>
      </c>
      <c r="AE85" s="508">
        <v>52</v>
      </c>
      <c r="AF85" s="509">
        <v>16</v>
      </c>
      <c r="AG85" s="508">
        <v>56</v>
      </c>
      <c r="AH85" s="508">
        <v>56</v>
      </c>
      <c r="AI85" s="508">
        <v>48</v>
      </c>
      <c r="AJ85" s="508">
        <v>48</v>
      </c>
      <c r="AK85" s="511">
        <f>SUM(F85:AJ85)</f>
        <v>1500</v>
      </c>
      <c r="AL85" s="512">
        <f t="shared" si="3"/>
        <v>500</v>
      </c>
    </row>
    <row r="86" spans="1:38" ht="36" customHeight="1" thickBot="1">
      <c r="A86" s="542">
        <v>5</v>
      </c>
      <c r="B86" s="502" t="s">
        <v>762</v>
      </c>
      <c r="C86" s="504" t="s">
        <v>763</v>
      </c>
      <c r="D86" s="541" t="s">
        <v>699</v>
      </c>
      <c r="E86" s="506">
        <v>5000</v>
      </c>
      <c r="F86" s="508">
        <v>40</v>
      </c>
      <c r="G86" s="508">
        <v>30</v>
      </c>
      <c r="H86" s="508">
        <v>35</v>
      </c>
      <c r="I86" s="508">
        <v>40</v>
      </c>
      <c r="J86" s="508">
        <v>40</v>
      </c>
      <c r="K86" s="509">
        <v>15</v>
      </c>
      <c r="L86" s="508">
        <v>30</v>
      </c>
      <c r="M86" s="508">
        <v>30</v>
      </c>
      <c r="N86" s="508">
        <v>40</v>
      </c>
      <c r="O86" s="508">
        <v>40</v>
      </c>
      <c r="P86" s="508">
        <v>30</v>
      </c>
      <c r="Q86" s="508">
        <v>40</v>
      </c>
      <c r="R86" s="509">
        <v>15</v>
      </c>
      <c r="S86" s="508">
        <v>30</v>
      </c>
      <c r="T86" s="508">
        <v>40</v>
      </c>
      <c r="U86" s="508">
        <v>40</v>
      </c>
      <c r="V86" s="508">
        <v>30</v>
      </c>
      <c r="W86" s="508">
        <v>30</v>
      </c>
      <c r="X86" s="508">
        <v>40</v>
      </c>
      <c r="Y86" s="510"/>
      <c r="Z86" s="508">
        <v>30</v>
      </c>
      <c r="AA86" s="508">
        <v>40</v>
      </c>
      <c r="AB86" s="508">
        <v>30</v>
      </c>
      <c r="AC86" s="508">
        <v>40</v>
      </c>
      <c r="AD86" s="508">
        <v>40</v>
      </c>
      <c r="AE86" s="508">
        <v>30</v>
      </c>
      <c r="AF86" s="509">
        <v>15</v>
      </c>
      <c r="AG86" s="508">
        <v>30</v>
      </c>
      <c r="AH86" s="508">
        <v>40</v>
      </c>
      <c r="AI86" s="508">
        <v>40</v>
      </c>
      <c r="AJ86" s="508">
        <v>30</v>
      </c>
      <c r="AK86" s="511">
        <f t="shared" si="2"/>
        <v>1000</v>
      </c>
      <c r="AL86" s="512">
        <f t="shared" si="3"/>
        <v>4000</v>
      </c>
    </row>
    <row r="87" spans="1:38" s="500" customFormat="1" ht="22.5" customHeight="1">
      <c r="A87" s="544" t="s">
        <v>764</v>
      </c>
      <c r="B87" s="538"/>
      <c r="C87" s="538"/>
      <c r="D87" s="539"/>
      <c r="E87" s="540"/>
      <c r="F87" s="529"/>
      <c r="G87" s="529"/>
      <c r="H87" s="529"/>
      <c r="I87" s="529"/>
      <c r="J87" s="529"/>
      <c r="K87" s="530"/>
      <c r="L87" s="529"/>
      <c r="M87" s="529"/>
      <c r="N87" s="529"/>
      <c r="O87" s="529"/>
      <c r="P87" s="529"/>
      <c r="Q87" s="529"/>
      <c r="R87" s="530"/>
      <c r="S87" s="529"/>
      <c r="T87" s="529"/>
      <c r="U87" s="529"/>
      <c r="V87" s="529"/>
      <c r="W87" s="529"/>
      <c r="X87" s="529"/>
      <c r="Y87" s="531"/>
      <c r="Z87" s="529"/>
      <c r="AA87" s="529"/>
      <c r="AB87" s="529"/>
      <c r="AC87" s="529"/>
      <c r="AD87" s="529"/>
      <c r="AE87" s="529"/>
      <c r="AF87" s="530"/>
      <c r="AG87" s="529"/>
      <c r="AH87" s="529"/>
      <c r="AI87" s="529"/>
      <c r="AJ87" s="529"/>
      <c r="AK87" s="511">
        <f t="shared" si="2"/>
        <v>0</v>
      </c>
      <c r="AL87" s="512">
        <f t="shared" si="3"/>
        <v>0</v>
      </c>
    </row>
    <row r="88" spans="1:38" ht="29.25" customHeight="1">
      <c r="A88" s="502">
        <v>1</v>
      </c>
      <c r="B88" s="503" t="s">
        <v>765</v>
      </c>
      <c r="C88" s="545" t="s">
        <v>2049</v>
      </c>
      <c r="D88" s="505" t="s">
        <v>643</v>
      </c>
      <c r="E88" s="506" t="e">
        <v>#REF!</v>
      </c>
      <c r="F88" s="508"/>
      <c r="G88" s="508"/>
      <c r="H88" s="508"/>
      <c r="I88" s="508"/>
      <c r="J88" s="508"/>
      <c r="K88" s="509">
        <v>120</v>
      </c>
      <c r="L88" s="508">
        <v>45</v>
      </c>
      <c r="M88" s="508">
        <v>90</v>
      </c>
      <c r="N88" s="508">
        <v>120</v>
      </c>
      <c r="O88" s="508">
        <v>120</v>
      </c>
      <c r="P88" s="508">
        <v>90</v>
      </c>
      <c r="Q88" s="508">
        <v>105</v>
      </c>
      <c r="R88" s="509">
        <v>90</v>
      </c>
      <c r="S88" s="508">
        <v>75</v>
      </c>
      <c r="T88" s="508">
        <v>120</v>
      </c>
      <c r="U88" s="508">
        <v>120</v>
      </c>
      <c r="V88" s="508">
        <v>90</v>
      </c>
      <c r="W88" s="508">
        <v>90</v>
      </c>
      <c r="X88" s="508">
        <v>105</v>
      </c>
      <c r="Y88" s="510"/>
      <c r="Z88" s="508">
        <v>60</v>
      </c>
      <c r="AA88" s="508">
        <v>120</v>
      </c>
      <c r="AB88" s="508">
        <v>105</v>
      </c>
      <c r="AC88" s="508">
        <v>120</v>
      </c>
      <c r="AD88" s="508">
        <v>120</v>
      </c>
      <c r="AE88" s="508">
        <v>90</v>
      </c>
      <c r="AF88" s="509">
        <v>90</v>
      </c>
      <c r="AG88" s="508">
        <v>90</v>
      </c>
      <c r="AH88" s="508">
        <v>120</v>
      </c>
      <c r="AI88" s="508">
        <v>105</v>
      </c>
      <c r="AJ88" s="508"/>
      <c r="AK88" s="511">
        <f t="shared" si="2"/>
        <v>2400</v>
      </c>
      <c r="AL88" s="512" t="e">
        <f t="shared" si="3"/>
        <v>#REF!</v>
      </c>
    </row>
    <row r="89" spans="1:38" ht="29.25" customHeight="1">
      <c r="A89" s="502">
        <v>2</v>
      </c>
      <c r="B89" s="503" t="s">
        <v>716</v>
      </c>
      <c r="C89" s="504" t="s">
        <v>766</v>
      </c>
      <c r="D89" s="505" t="s">
        <v>643</v>
      </c>
      <c r="E89" s="506" t="e">
        <v>#REF!</v>
      </c>
      <c r="F89" s="507">
        <v>16</v>
      </c>
      <c r="G89" s="508">
        <v>12</v>
      </c>
      <c r="H89" s="508">
        <v>12</v>
      </c>
      <c r="I89" s="508">
        <v>16</v>
      </c>
      <c r="J89" s="508">
        <v>16</v>
      </c>
      <c r="K89" s="509">
        <v>6</v>
      </c>
      <c r="L89" s="508">
        <v>12</v>
      </c>
      <c r="M89" s="508">
        <v>12</v>
      </c>
      <c r="N89" s="508">
        <v>16</v>
      </c>
      <c r="O89" s="508">
        <v>16</v>
      </c>
      <c r="P89" s="508">
        <v>12</v>
      </c>
      <c r="Q89" s="508">
        <v>12</v>
      </c>
      <c r="R89" s="509">
        <v>6</v>
      </c>
      <c r="S89" s="508">
        <v>12</v>
      </c>
      <c r="T89" s="508">
        <v>16</v>
      </c>
      <c r="U89" s="508">
        <v>16</v>
      </c>
      <c r="V89" s="508">
        <v>12</v>
      </c>
      <c r="W89" s="508">
        <v>12</v>
      </c>
      <c r="X89" s="508">
        <v>16</v>
      </c>
      <c r="Y89" s="510"/>
      <c r="Z89" s="508">
        <v>16</v>
      </c>
      <c r="AA89" s="508">
        <v>16</v>
      </c>
      <c r="AB89" s="508">
        <v>12</v>
      </c>
      <c r="AC89" s="508">
        <v>16</v>
      </c>
      <c r="AD89" s="508">
        <v>16</v>
      </c>
      <c r="AE89" s="508">
        <v>12</v>
      </c>
      <c r="AF89" s="509">
        <v>8</v>
      </c>
      <c r="AG89" s="508">
        <v>12</v>
      </c>
      <c r="AH89" s="508">
        <v>16</v>
      </c>
      <c r="AI89" s="508">
        <v>14</v>
      </c>
      <c r="AJ89" s="508">
        <v>14</v>
      </c>
      <c r="AK89" s="511">
        <f t="shared" si="2"/>
        <v>400</v>
      </c>
      <c r="AL89" s="512" t="e">
        <f t="shared" si="3"/>
        <v>#REF!</v>
      </c>
    </row>
    <row r="90" spans="1:38" ht="29.25" customHeight="1">
      <c r="A90" s="502">
        <v>3</v>
      </c>
      <c r="B90" s="503" t="s">
        <v>693</v>
      </c>
      <c r="C90" s="504" t="s">
        <v>2017</v>
      </c>
      <c r="D90" s="505" t="s">
        <v>643</v>
      </c>
      <c r="E90" s="506">
        <v>22</v>
      </c>
      <c r="F90" s="507">
        <v>4</v>
      </c>
      <c r="G90" s="508">
        <v>3</v>
      </c>
      <c r="H90" s="508">
        <v>2</v>
      </c>
      <c r="I90" s="508">
        <v>2</v>
      </c>
      <c r="J90" s="508">
        <v>2</v>
      </c>
      <c r="K90" s="509">
        <v>0.5</v>
      </c>
      <c r="L90" s="508">
        <v>3</v>
      </c>
      <c r="M90" s="508">
        <v>2.5</v>
      </c>
      <c r="N90" s="508">
        <v>2.5</v>
      </c>
      <c r="O90" s="508">
        <v>3</v>
      </c>
      <c r="P90" s="508">
        <v>2</v>
      </c>
      <c r="Q90" s="508">
        <v>2.5</v>
      </c>
      <c r="R90" s="509">
        <v>0.5</v>
      </c>
      <c r="S90" s="508">
        <v>2.5</v>
      </c>
      <c r="T90" s="508">
        <v>3.5</v>
      </c>
      <c r="U90" s="508">
        <v>2.5</v>
      </c>
      <c r="V90" s="508">
        <v>3</v>
      </c>
      <c r="W90" s="508">
        <v>3</v>
      </c>
      <c r="X90" s="508">
        <v>4</v>
      </c>
      <c r="Y90" s="510"/>
      <c r="Z90" s="508">
        <v>3</v>
      </c>
      <c r="AA90" s="508">
        <v>2.5</v>
      </c>
      <c r="AB90" s="508">
        <v>2.5</v>
      </c>
      <c r="AC90" s="508">
        <v>3</v>
      </c>
      <c r="AD90" s="508">
        <v>3</v>
      </c>
      <c r="AE90" s="508">
        <v>4</v>
      </c>
      <c r="AF90" s="509">
        <v>0.5</v>
      </c>
      <c r="AG90" s="508">
        <v>4</v>
      </c>
      <c r="AH90" s="508">
        <v>2.5</v>
      </c>
      <c r="AI90" s="508">
        <v>2.5</v>
      </c>
      <c r="AJ90" s="508">
        <v>4.5</v>
      </c>
      <c r="AK90" s="511">
        <f>SUM(F90:AJ90)</f>
        <v>80</v>
      </c>
      <c r="AL90" s="512">
        <f t="shared" si="3"/>
        <v>-58</v>
      </c>
    </row>
    <row r="91" spans="1:38" ht="29.25" customHeight="1">
      <c r="A91" s="502">
        <v>4</v>
      </c>
      <c r="B91" s="503" t="s">
        <v>718</v>
      </c>
      <c r="C91" s="504" t="s">
        <v>719</v>
      </c>
      <c r="D91" s="505" t="s">
        <v>643</v>
      </c>
      <c r="E91" s="506">
        <v>100</v>
      </c>
      <c r="F91" s="508">
        <v>40</v>
      </c>
      <c r="G91" s="508">
        <v>30</v>
      </c>
      <c r="H91" s="508">
        <v>35</v>
      </c>
      <c r="I91" s="508">
        <v>40</v>
      </c>
      <c r="J91" s="508">
        <v>40</v>
      </c>
      <c r="K91" s="509">
        <v>15</v>
      </c>
      <c r="L91" s="508">
        <v>30</v>
      </c>
      <c r="M91" s="508">
        <v>30</v>
      </c>
      <c r="N91" s="508">
        <v>40</v>
      </c>
      <c r="O91" s="508">
        <v>40</v>
      </c>
      <c r="P91" s="508">
        <v>30</v>
      </c>
      <c r="Q91" s="508">
        <v>40</v>
      </c>
      <c r="R91" s="509">
        <v>15</v>
      </c>
      <c r="S91" s="508">
        <v>30</v>
      </c>
      <c r="T91" s="508">
        <v>40</v>
      </c>
      <c r="U91" s="508">
        <v>40</v>
      </c>
      <c r="V91" s="508">
        <v>30</v>
      </c>
      <c r="W91" s="508">
        <v>30</v>
      </c>
      <c r="X91" s="508">
        <v>40</v>
      </c>
      <c r="Y91" s="510"/>
      <c r="Z91" s="508">
        <v>30</v>
      </c>
      <c r="AA91" s="508">
        <v>40</v>
      </c>
      <c r="AB91" s="508">
        <v>30</v>
      </c>
      <c r="AC91" s="508">
        <v>40</v>
      </c>
      <c r="AD91" s="508">
        <v>40</v>
      </c>
      <c r="AE91" s="508">
        <v>30</v>
      </c>
      <c r="AF91" s="509">
        <v>15</v>
      </c>
      <c r="AG91" s="508">
        <v>30</v>
      </c>
      <c r="AH91" s="508">
        <v>40</v>
      </c>
      <c r="AI91" s="508">
        <v>40</v>
      </c>
      <c r="AJ91" s="508">
        <v>30</v>
      </c>
      <c r="AK91" s="511">
        <f t="shared" si="2"/>
        <v>1000</v>
      </c>
      <c r="AL91" s="512">
        <f t="shared" si="3"/>
        <v>-900</v>
      </c>
    </row>
    <row r="92" spans="1:38" ht="29.25" customHeight="1">
      <c r="A92" s="502">
        <v>5</v>
      </c>
      <c r="B92" s="503" t="s">
        <v>720</v>
      </c>
      <c r="C92" s="504" t="s">
        <v>767</v>
      </c>
      <c r="D92" s="505" t="s">
        <v>643</v>
      </c>
      <c r="E92" s="506" t="e">
        <v>#REF!</v>
      </c>
      <c r="F92" s="507">
        <v>16</v>
      </c>
      <c r="G92" s="508">
        <v>12</v>
      </c>
      <c r="H92" s="508">
        <v>12</v>
      </c>
      <c r="I92" s="508">
        <v>16</v>
      </c>
      <c r="J92" s="508">
        <v>16</v>
      </c>
      <c r="K92" s="509">
        <v>6</v>
      </c>
      <c r="L92" s="508">
        <v>12</v>
      </c>
      <c r="M92" s="508">
        <v>12</v>
      </c>
      <c r="N92" s="508">
        <v>16</v>
      </c>
      <c r="O92" s="508">
        <v>16</v>
      </c>
      <c r="P92" s="508">
        <v>12</v>
      </c>
      <c r="Q92" s="508">
        <v>12</v>
      </c>
      <c r="R92" s="509">
        <v>6</v>
      </c>
      <c r="S92" s="508">
        <v>12</v>
      </c>
      <c r="T92" s="508">
        <v>16</v>
      </c>
      <c r="U92" s="508">
        <v>16</v>
      </c>
      <c r="V92" s="508">
        <v>12</v>
      </c>
      <c r="W92" s="508">
        <v>12</v>
      </c>
      <c r="X92" s="508">
        <v>16</v>
      </c>
      <c r="Y92" s="510"/>
      <c r="Z92" s="508">
        <v>16</v>
      </c>
      <c r="AA92" s="508">
        <v>16</v>
      </c>
      <c r="AB92" s="508">
        <v>12</v>
      </c>
      <c r="AC92" s="508">
        <v>16</v>
      </c>
      <c r="AD92" s="508">
        <v>16</v>
      </c>
      <c r="AE92" s="508">
        <v>12</v>
      </c>
      <c r="AF92" s="509">
        <v>8</v>
      </c>
      <c r="AG92" s="508">
        <v>12</v>
      </c>
      <c r="AH92" s="508">
        <v>16</v>
      </c>
      <c r="AI92" s="508">
        <v>14</v>
      </c>
      <c r="AJ92" s="508">
        <v>14</v>
      </c>
      <c r="AK92" s="511">
        <f t="shared" si="2"/>
        <v>400</v>
      </c>
      <c r="AL92" s="512" t="e">
        <f t="shared" si="3"/>
        <v>#REF!</v>
      </c>
    </row>
    <row r="93" spans="1:38" ht="29.25" customHeight="1">
      <c r="A93" s="502">
        <v>6</v>
      </c>
      <c r="B93" s="502" t="s">
        <v>768</v>
      </c>
      <c r="C93" s="504" t="s">
        <v>2050</v>
      </c>
      <c r="D93" s="505" t="s">
        <v>699</v>
      </c>
      <c r="E93" s="546" t="e">
        <v>#REF!</v>
      </c>
      <c r="F93" s="508">
        <v>10</v>
      </c>
      <c r="G93" s="508">
        <v>7</v>
      </c>
      <c r="H93" s="508">
        <v>8</v>
      </c>
      <c r="I93" s="508">
        <v>8</v>
      </c>
      <c r="J93" s="508">
        <v>9</v>
      </c>
      <c r="K93" s="509">
        <v>3</v>
      </c>
      <c r="L93" s="508">
        <v>8</v>
      </c>
      <c r="M93" s="508">
        <v>8</v>
      </c>
      <c r="N93" s="508">
        <v>9</v>
      </c>
      <c r="O93" s="508">
        <v>9</v>
      </c>
      <c r="P93" s="508">
        <v>7</v>
      </c>
      <c r="Q93" s="508">
        <v>7</v>
      </c>
      <c r="R93" s="509">
        <v>6</v>
      </c>
      <c r="S93" s="508">
        <v>8</v>
      </c>
      <c r="T93" s="508">
        <v>10</v>
      </c>
      <c r="U93" s="508">
        <v>10</v>
      </c>
      <c r="V93" s="508">
        <v>8</v>
      </c>
      <c r="W93" s="508">
        <v>8</v>
      </c>
      <c r="X93" s="508">
        <v>9</v>
      </c>
      <c r="Y93" s="510"/>
      <c r="Z93" s="508">
        <v>9</v>
      </c>
      <c r="AA93" s="508">
        <v>10</v>
      </c>
      <c r="AB93" s="508">
        <v>9</v>
      </c>
      <c r="AC93" s="508">
        <v>10</v>
      </c>
      <c r="AD93" s="508">
        <v>10</v>
      </c>
      <c r="AE93" s="508">
        <v>9</v>
      </c>
      <c r="AF93" s="509">
        <v>3</v>
      </c>
      <c r="AG93" s="508">
        <v>8</v>
      </c>
      <c r="AH93" s="508">
        <v>11</v>
      </c>
      <c r="AI93" s="508">
        <v>10</v>
      </c>
      <c r="AJ93" s="508">
        <v>9</v>
      </c>
      <c r="AK93" s="511">
        <f>SUM(F93:AJ93)</f>
        <v>250</v>
      </c>
      <c r="AL93" s="512" t="e">
        <f t="shared" si="3"/>
        <v>#REF!</v>
      </c>
    </row>
    <row r="94" spans="1:38" ht="29.25" customHeight="1">
      <c r="A94" s="502">
        <v>7</v>
      </c>
      <c r="B94" s="502" t="s">
        <v>722</v>
      </c>
      <c r="C94" s="504" t="s">
        <v>723</v>
      </c>
      <c r="D94" s="505" t="s">
        <v>81</v>
      </c>
      <c r="E94" s="546" t="e">
        <v>#REF!</v>
      </c>
      <c r="F94" s="507">
        <v>4</v>
      </c>
      <c r="G94" s="508">
        <v>5</v>
      </c>
      <c r="H94" s="508">
        <v>5</v>
      </c>
      <c r="I94" s="508">
        <v>4</v>
      </c>
      <c r="J94" s="508">
        <v>5</v>
      </c>
      <c r="K94" s="509">
        <v>2</v>
      </c>
      <c r="L94" s="508">
        <v>5</v>
      </c>
      <c r="M94" s="508">
        <v>4</v>
      </c>
      <c r="N94" s="508">
        <v>4</v>
      </c>
      <c r="O94" s="508">
        <v>5</v>
      </c>
      <c r="P94" s="508">
        <v>4</v>
      </c>
      <c r="Q94" s="508">
        <v>5</v>
      </c>
      <c r="R94" s="509">
        <v>2</v>
      </c>
      <c r="S94" s="508">
        <v>4</v>
      </c>
      <c r="T94" s="508">
        <v>4</v>
      </c>
      <c r="U94" s="508">
        <v>5</v>
      </c>
      <c r="V94" s="508">
        <v>4</v>
      </c>
      <c r="W94" s="508">
        <v>6</v>
      </c>
      <c r="X94" s="508">
        <v>5</v>
      </c>
      <c r="Y94" s="510"/>
      <c r="Z94" s="508">
        <v>4</v>
      </c>
      <c r="AA94" s="508">
        <v>5</v>
      </c>
      <c r="AB94" s="508">
        <v>5</v>
      </c>
      <c r="AC94" s="508">
        <v>4</v>
      </c>
      <c r="AD94" s="508">
        <v>5</v>
      </c>
      <c r="AE94" s="508">
        <v>4</v>
      </c>
      <c r="AF94" s="509">
        <v>2</v>
      </c>
      <c r="AG94" s="508">
        <v>4</v>
      </c>
      <c r="AH94" s="508">
        <v>4.5</v>
      </c>
      <c r="AI94" s="508">
        <v>5.5</v>
      </c>
      <c r="AJ94" s="508">
        <v>5</v>
      </c>
      <c r="AK94" s="511">
        <f t="shared" si="2"/>
        <v>130</v>
      </c>
      <c r="AL94" s="512" t="e">
        <f t="shared" si="3"/>
        <v>#REF!</v>
      </c>
    </row>
    <row r="95" spans="1:38" ht="29.25" customHeight="1">
      <c r="A95" s="502">
        <v>8</v>
      </c>
      <c r="B95" s="502" t="s">
        <v>724</v>
      </c>
      <c r="C95" s="504" t="s">
        <v>725</v>
      </c>
      <c r="D95" s="505" t="s">
        <v>81</v>
      </c>
      <c r="E95" s="546">
        <v>3.5</v>
      </c>
      <c r="F95" s="508">
        <v>1.6</v>
      </c>
      <c r="G95" s="508">
        <v>1.2</v>
      </c>
      <c r="H95" s="508">
        <v>1.2</v>
      </c>
      <c r="I95" s="508">
        <v>1.6</v>
      </c>
      <c r="J95" s="508">
        <v>1.6</v>
      </c>
      <c r="K95" s="509">
        <v>0.6</v>
      </c>
      <c r="L95" s="508">
        <v>1.2</v>
      </c>
      <c r="M95" s="508">
        <v>1.2</v>
      </c>
      <c r="N95" s="508">
        <v>1.6</v>
      </c>
      <c r="O95" s="508">
        <v>1.6</v>
      </c>
      <c r="P95" s="508">
        <v>1.2</v>
      </c>
      <c r="Q95" s="508">
        <v>1.2</v>
      </c>
      <c r="R95" s="509">
        <v>0.6</v>
      </c>
      <c r="S95" s="508">
        <v>1.2</v>
      </c>
      <c r="T95" s="508">
        <v>1.6</v>
      </c>
      <c r="U95" s="508">
        <v>1.6</v>
      </c>
      <c r="V95" s="508">
        <v>1.2</v>
      </c>
      <c r="W95" s="508">
        <v>1.2</v>
      </c>
      <c r="X95" s="508">
        <v>1.6</v>
      </c>
      <c r="Y95" s="510"/>
      <c r="Z95" s="508">
        <v>1.4</v>
      </c>
      <c r="AA95" s="508">
        <v>1.6</v>
      </c>
      <c r="AB95" s="508">
        <v>1.2</v>
      </c>
      <c r="AC95" s="508">
        <v>1.6</v>
      </c>
      <c r="AD95" s="508">
        <v>1.6</v>
      </c>
      <c r="AE95" s="508">
        <v>1.2</v>
      </c>
      <c r="AF95" s="509">
        <v>0.8</v>
      </c>
      <c r="AG95" s="508">
        <v>1.2</v>
      </c>
      <c r="AH95" s="508">
        <v>1.6</v>
      </c>
      <c r="AI95" s="508">
        <v>1.6</v>
      </c>
      <c r="AJ95" s="508">
        <v>1.4</v>
      </c>
      <c r="AK95" s="511">
        <f t="shared" si="2"/>
        <v>40</v>
      </c>
      <c r="AL95" s="512">
        <f t="shared" si="3"/>
        <v>-36.5</v>
      </c>
    </row>
    <row r="96" spans="1:38" ht="29.25" customHeight="1">
      <c r="A96" s="502">
        <v>9</v>
      </c>
      <c r="B96" s="502" t="s">
        <v>726</v>
      </c>
      <c r="C96" s="504" t="s">
        <v>723</v>
      </c>
      <c r="D96" s="505" t="s">
        <v>699</v>
      </c>
      <c r="E96" s="506" t="e">
        <v>#REF!</v>
      </c>
      <c r="F96" s="508"/>
      <c r="G96" s="508"/>
      <c r="H96" s="508"/>
      <c r="I96" s="508"/>
      <c r="J96" s="508"/>
      <c r="K96" s="509">
        <v>40</v>
      </c>
      <c r="L96" s="508">
        <v>15</v>
      </c>
      <c r="M96" s="508">
        <v>30</v>
      </c>
      <c r="N96" s="508">
        <v>40</v>
      </c>
      <c r="O96" s="508">
        <v>40</v>
      </c>
      <c r="P96" s="508">
        <v>30</v>
      </c>
      <c r="Q96" s="508">
        <v>35</v>
      </c>
      <c r="R96" s="509">
        <v>30</v>
      </c>
      <c r="S96" s="508">
        <v>25</v>
      </c>
      <c r="T96" s="508">
        <v>40</v>
      </c>
      <c r="U96" s="508">
        <v>40</v>
      </c>
      <c r="V96" s="508">
        <v>30</v>
      </c>
      <c r="W96" s="508">
        <v>30</v>
      </c>
      <c r="X96" s="508">
        <v>35</v>
      </c>
      <c r="Y96" s="510"/>
      <c r="Z96" s="508">
        <v>20</v>
      </c>
      <c r="AA96" s="508">
        <v>40</v>
      </c>
      <c r="AB96" s="508">
        <v>35</v>
      </c>
      <c r="AC96" s="508">
        <v>40</v>
      </c>
      <c r="AD96" s="508">
        <v>40</v>
      </c>
      <c r="AE96" s="508">
        <v>30</v>
      </c>
      <c r="AF96" s="509">
        <v>30</v>
      </c>
      <c r="AG96" s="508">
        <v>30</v>
      </c>
      <c r="AH96" s="508">
        <v>40</v>
      </c>
      <c r="AI96" s="508">
        <v>35</v>
      </c>
      <c r="AJ96" s="508"/>
      <c r="AK96" s="511">
        <f t="shared" si="2"/>
        <v>800</v>
      </c>
      <c r="AL96" s="512" t="e">
        <f t="shared" si="3"/>
        <v>#REF!</v>
      </c>
    </row>
    <row r="97" spans="1:38" ht="29.25" customHeight="1">
      <c r="A97" s="502">
        <v>10</v>
      </c>
      <c r="B97" s="502" t="s">
        <v>727</v>
      </c>
      <c r="C97" s="504" t="s">
        <v>728</v>
      </c>
      <c r="D97" s="505" t="s">
        <v>699</v>
      </c>
      <c r="E97" s="506">
        <v>350</v>
      </c>
      <c r="F97" s="508">
        <v>56</v>
      </c>
      <c r="G97" s="508">
        <v>56</v>
      </c>
      <c r="H97" s="508">
        <v>60</v>
      </c>
      <c r="I97" s="508">
        <v>52</v>
      </c>
      <c r="J97" s="508">
        <v>52</v>
      </c>
      <c r="K97" s="509">
        <v>16</v>
      </c>
      <c r="L97" s="508">
        <v>68</v>
      </c>
      <c r="M97" s="508">
        <v>68</v>
      </c>
      <c r="N97" s="508">
        <v>56</v>
      </c>
      <c r="O97" s="508">
        <v>56</v>
      </c>
      <c r="P97" s="508">
        <v>48</v>
      </c>
      <c r="Q97" s="508">
        <v>48</v>
      </c>
      <c r="R97" s="509">
        <v>16</v>
      </c>
      <c r="S97" s="508">
        <v>60</v>
      </c>
      <c r="T97" s="508">
        <v>60</v>
      </c>
      <c r="U97" s="508">
        <v>52</v>
      </c>
      <c r="V97" s="508">
        <v>52</v>
      </c>
      <c r="W97" s="508">
        <v>44</v>
      </c>
      <c r="X97" s="508">
        <v>44</v>
      </c>
      <c r="Y97" s="510"/>
      <c r="Z97" s="508">
        <v>52</v>
      </c>
      <c r="AA97" s="508">
        <v>52</v>
      </c>
      <c r="AB97" s="508">
        <v>48</v>
      </c>
      <c r="AC97" s="508">
        <v>48</v>
      </c>
      <c r="AD97" s="508">
        <v>60</v>
      </c>
      <c r="AE97" s="508">
        <v>52</v>
      </c>
      <c r="AF97" s="509">
        <v>16</v>
      </c>
      <c r="AG97" s="508">
        <v>56</v>
      </c>
      <c r="AH97" s="508">
        <v>56</v>
      </c>
      <c r="AI97" s="508">
        <v>48</v>
      </c>
      <c r="AJ97" s="508">
        <v>48</v>
      </c>
      <c r="AK97" s="511">
        <f t="shared" si="2"/>
        <v>1500</v>
      </c>
      <c r="AL97" s="512">
        <f t="shared" si="3"/>
        <v>-1150</v>
      </c>
    </row>
    <row r="98" spans="1:38" ht="29.25" customHeight="1">
      <c r="A98" s="502">
        <v>11</v>
      </c>
      <c r="B98" s="502" t="s">
        <v>769</v>
      </c>
      <c r="C98" s="504" t="s">
        <v>115</v>
      </c>
      <c r="D98" s="505" t="s">
        <v>770</v>
      </c>
      <c r="E98" s="506" t="e">
        <v>#REF!</v>
      </c>
      <c r="F98" s="508">
        <v>0.4</v>
      </c>
      <c r="G98" s="508">
        <v>0.3</v>
      </c>
      <c r="H98" s="508">
        <v>0.3</v>
      </c>
      <c r="I98" s="508">
        <v>0.4</v>
      </c>
      <c r="J98" s="508">
        <v>0.4</v>
      </c>
      <c r="K98" s="509">
        <v>0.15</v>
      </c>
      <c r="L98" s="508">
        <v>0.3</v>
      </c>
      <c r="M98" s="508">
        <v>0.3</v>
      </c>
      <c r="N98" s="508">
        <v>0.4</v>
      </c>
      <c r="O98" s="508">
        <v>0.4</v>
      </c>
      <c r="P98" s="508">
        <v>0.3</v>
      </c>
      <c r="Q98" s="508">
        <v>0.3</v>
      </c>
      <c r="R98" s="509">
        <v>0.15</v>
      </c>
      <c r="S98" s="508">
        <v>0.3</v>
      </c>
      <c r="T98" s="508">
        <v>0.4</v>
      </c>
      <c r="U98" s="508">
        <v>0.4</v>
      </c>
      <c r="V98" s="508">
        <v>0.3</v>
      </c>
      <c r="W98" s="508">
        <v>0.3</v>
      </c>
      <c r="X98" s="508">
        <v>0.4</v>
      </c>
      <c r="Y98" s="510"/>
      <c r="Z98" s="508">
        <v>0.35</v>
      </c>
      <c r="AA98" s="508">
        <v>0.4</v>
      </c>
      <c r="AB98" s="508">
        <v>0.3</v>
      </c>
      <c r="AC98" s="508">
        <v>0.4</v>
      </c>
      <c r="AD98" s="508">
        <v>0.4</v>
      </c>
      <c r="AE98" s="508">
        <v>0.3</v>
      </c>
      <c r="AF98" s="509">
        <v>0.2</v>
      </c>
      <c r="AG98" s="508">
        <v>0.3</v>
      </c>
      <c r="AH98" s="508">
        <v>0.4</v>
      </c>
      <c r="AI98" s="508">
        <v>0.4</v>
      </c>
      <c r="AJ98" s="508">
        <v>0.35</v>
      </c>
      <c r="AK98" s="511">
        <f t="shared" si="2"/>
        <v>10</v>
      </c>
      <c r="AL98" s="512" t="e">
        <f t="shared" si="3"/>
        <v>#REF!</v>
      </c>
    </row>
    <row r="99" spans="1:38" ht="29.25" customHeight="1">
      <c r="A99" s="502">
        <v>12</v>
      </c>
      <c r="B99" s="502" t="s">
        <v>771</v>
      </c>
      <c r="C99" s="504" t="s">
        <v>2026</v>
      </c>
      <c r="D99" s="505" t="s">
        <v>770</v>
      </c>
      <c r="E99" s="506" t="e">
        <v>#REF!</v>
      </c>
      <c r="F99" s="508">
        <v>0.25</v>
      </c>
      <c r="G99" s="508">
        <v>0.5</v>
      </c>
      <c r="H99" s="508">
        <v>0.25</v>
      </c>
      <c r="I99" s="508">
        <v>0.3</v>
      </c>
      <c r="J99" s="508">
        <v>0.4</v>
      </c>
      <c r="K99" s="509"/>
      <c r="L99" s="508">
        <v>0.25</v>
      </c>
      <c r="M99" s="508">
        <v>0.25</v>
      </c>
      <c r="N99" s="508">
        <v>0.4</v>
      </c>
      <c r="O99" s="508">
        <v>0.4</v>
      </c>
      <c r="P99" s="508">
        <v>0.2</v>
      </c>
      <c r="Q99" s="508">
        <v>0.25</v>
      </c>
      <c r="R99" s="509"/>
      <c r="S99" s="508">
        <v>0.2</v>
      </c>
      <c r="T99" s="508">
        <v>0.25</v>
      </c>
      <c r="U99" s="508">
        <v>0.25</v>
      </c>
      <c r="V99" s="508">
        <v>0.2</v>
      </c>
      <c r="W99" s="508">
        <v>0.2</v>
      </c>
      <c r="X99" s="508">
        <v>0.25</v>
      </c>
      <c r="Y99" s="510"/>
      <c r="Z99" s="508">
        <v>0.25</v>
      </c>
      <c r="AA99" s="508">
        <v>0.3</v>
      </c>
      <c r="AB99" s="508">
        <v>0.4</v>
      </c>
      <c r="AC99" s="508">
        <v>0.5</v>
      </c>
      <c r="AD99" s="508">
        <v>0.3</v>
      </c>
      <c r="AE99" s="508">
        <v>0.3</v>
      </c>
      <c r="AF99" s="509"/>
      <c r="AG99" s="508">
        <v>0.25</v>
      </c>
      <c r="AH99" s="508">
        <v>0.2</v>
      </c>
      <c r="AI99" s="508">
        <v>0.4</v>
      </c>
      <c r="AJ99" s="508">
        <v>0.3</v>
      </c>
      <c r="AK99" s="511">
        <f t="shared" si="2"/>
        <v>8.0000000000000018</v>
      </c>
      <c r="AL99" s="512" t="e">
        <f t="shared" si="3"/>
        <v>#REF!</v>
      </c>
    </row>
    <row r="100" spans="1:38" ht="29.25" customHeight="1">
      <c r="A100" s="502">
        <v>13</v>
      </c>
      <c r="B100" s="502" t="s">
        <v>697</v>
      </c>
      <c r="C100" s="504" t="s">
        <v>772</v>
      </c>
      <c r="D100" s="505" t="s">
        <v>773</v>
      </c>
      <c r="E100" s="506">
        <v>225</v>
      </c>
      <c r="F100" s="507">
        <v>8</v>
      </c>
      <c r="G100" s="508">
        <v>6</v>
      </c>
      <c r="H100" s="508">
        <v>6</v>
      </c>
      <c r="I100" s="508">
        <v>8</v>
      </c>
      <c r="J100" s="508">
        <v>8</v>
      </c>
      <c r="K100" s="509">
        <v>3</v>
      </c>
      <c r="L100" s="508">
        <v>6</v>
      </c>
      <c r="M100" s="508">
        <v>6</v>
      </c>
      <c r="N100" s="508">
        <v>8</v>
      </c>
      <c r="O100" s="508">
        <v>8</v>
      </c>
      <c r="P100" s="508">
        <v>6</v>
      </c>
      <c r="Q100" s="508">
        <v>6</v>
      </c>
      <c r="R100" s="509">
        <v>3</v>
      </c>
      <c r="S100" s="508">
        <v>6</v>
      </c>
      <c r="T100" s="508">
        <v>8</v>
      </c>
      <c r="U100" s="508">
        <v>8</v>
      </c>
      <c r="V100" s="508">
        <v>6</v>
      </c>
      <c r="W100" s="508">
        <v>6</v>
      </c>
      <c r="X100" s="508">
        <v>8</v>
      </c>
      <c r="Y100" s="510"/>
      <c r="Z100" s="508">
        <v>8</v>
      </c>
      <c r="AA100" s="508">
        <v>8</v>
      </c>
      <c r="AB100" s="508">
        <v>6</v>
      </c>
      <c r="AC100" s="508">
        <v>8</v>
      </c>
      <c r="AD100" s="508">
        <v>8</v>
      </c>
      <c r="AE100" s="508">
        <v>6</v>
      </c>
      <c r="AF100" s="508">
        <v>4</v>
      </c>
      <c r="AG100" s="508">
        <v>6</v>
      </c>
      <c r="AH100" s="508">
        <v>8</v>
      </c>
      <c r="AI100" s="508">
        <v>7</v>
      </c>
      <c r="AJ100" s="508">
        <v>7</v>
      </c>
      <c r="AK100" s="511">
        <f t="shared" si="2"/>
        <v>200</v>
      </c>
      <c r="AL100" s="512">
        <f t="shared" si="3"/>
        <v>25</v>
      </c>
    </row>
    <row r="101" spans="1:38" ht="29.25" customHeight="1">
      <c r="A101" s="502">
        <v>14</v>
      </c>
      <c r="B101" s="502" t="s">
        <v>774</v>
      </c>
      <c r="C101" s="504" t="s">
        <v>775</v>
      </c>
      <c r="D101" s="505" t="s">
        <v>699</v>
      </c>
      <c r="E101" s="506">
        <v>301</v>
      </c>
      <c r="F101" s="508">
        <v>20</v>
      </c>
      <c r="G101" s="508">
        <v>14</v>
      </c>
      <c r="H101" s="508">
        <v>16</v>
      </c>
      <c r="I101" s="508">
        <v>16</v>
      </c>
      <c r="J101" s="508">
        <v>18</v>
      </c>
      <c r="K101" s="509">
        <v>6</v>
      </c>
      <c r="L101" s="508">
        <v>16</v>
      </c>
      <c r="M101" s="508">
        <v>16</v>
      </c>
      <c r="N101" s="508">
        <v>18</v>
      </c>
      <c r="O101" s="508">
        <v>18</v>
      </c>
      <c r="P101" s="508">
        <v>14</v>
      </c>
      <c r="Q101" s="508">
        <v>14</v>
      </c>
      <c r="R101" s="509">
        <v>6</v>
      </c>
      <c r="S101" s="508">
        <v>16</v>
      </c>
      <c r="T101" s="508">
        <v>20</v>
      </c>
      <c r="U101" s="508">
        <v>20</v>
      </c>
      <c r="V101" s="508">
        <v>16</v>
      </c>
      <c r="W101" s="508">
        <v>16</v>
      </c>
      <c r="X101" s="508">
        <v>18</v>
      </c>
      <c r="Y101" s="510"/>
      <c r="Z101" s="508">
        <v>18</v>
      </c>
      <c r="AA101" s="508">
        <v>20</v>
      </c>
      <c r="AB101" s="508">
        <v>18</v>
      </c>
      <c r="AC101" s="508">
        <v>20</v>
      </c>
      <c r="AD101" s="508">
        <v>20</v>
      </c>
      <c r="AE101" s="508">
        <v>18</v>
      </c>
      <c r="AF101" s="509">
        <v>6</v>
      </c>
      <c r="AG101" s="508">
        <v>22</v>
      </c>
      <c r="AH101" s="508">
        <v>22</v>
      </c>
      <c r="AI101" s="508">
        <v>20</v>
      </c>
      <c r="AJ101" s="508">
        <v>18</v>
      </c>
      <c r="AK101" s="511">
        <f t="shared" si="2"/>
        <v>500</v>
      </c>
      <c r="AL101" s="512">
        <f t="shared" si="3"/>
        <v>-199</v>
      </c>
    </row>
    <row r="102" spans="1:38" ht="29.25" customHeight="1">
      <c r="A102" s="502">
        <v>15</v>
      </c>
      <c r="B102" s="502" t="s">
        <v>698</v>
      </c>
      <c r="C102" s="504" t="s">
        <v>776</v>
      </c>
      <c r="D102" s="505" t="s">
        <v>699</v>
      </c>
      <c r="E102" s="506">
        <v>1850</v>
      </c>
      <c r="F102" s="507">
        <v>16</v>
      </c>
      <c r="G102" s="508">
        <v>12</v>
      </c>
      <c r="H102" s="508">
        <v>12</v>
      </c>
      <c r="I102" s="508">
        <v>16</v>
      </c>
      <c r="J102" s="508">
        <v>16</v>
      </c>
      <c r="K102" s="509">
        <v>6</v>
      </c>
      <c r="L102" s="508">
        <v>12</v>
      </c>
      <c r="M102" s="508">
        <v>12</v>
      </c>
      <c r="N102" s="508">
        <v>16</v>
      </c>
      <c r="O102" s="508">
        <v>16</v>
      </c>
      <c r="P102" s="508">
        <v>12</v>
      </c>
      <c r="Q102" s="508">
        <v>12</v>
      </c>
      <c r="R102" s="509">
        <v>6</v>
      </c>
      <c r="S102" s="508">
        <v>12</v>
      </c>
      <c r="T102" s="508">
        <v>16</v>
      </c>
      <c r="U102" s="508">
        <v>16</v>
      </c>
      <c r="V102" s="508">
        <v>12</v>
      </c>
      <c r="W102" s="508">
        <v>12</v>
      </c>
      <c r="X102" s="508">
        <v>16</v>
      </c>
      <c r="Y102" s="510"/>
      <c r="Z102" s="508">
        <v>16</v>
      </c>
      <c r="AA102" s="508">
        <v>16</v>
      </c>
      <c r="AB102" s="508">
        <v>12</v>
      </c>
      <c r="AC102" s="508">
        <v>16</v>
      </c>
      <c r="AD102" s="508">
        <v>16</v>
      </c>
      <c r="AE102" s="508">
        <v>12</v>
      </c>
      <c r="AF102" s="509">
        <v>8</v>
      </c>
      <c r="AG102" s="508">
        <v>12</v>
      </c>
      <c r="AH102" s="508">
        <v>16</v>
      </c>
      <c r="AI102" s="508">
        <v>14</v>
      </c>
      <c r="AJ102" s="508">
        <v>14</v>
      </c>
      <c r="AK102" s="511">
        <f t="shared" si="2"/>
        <v>400</v>
      </c>
      <c r="AL102" s="512">
        <f t="shared" si="3"/>
        <v>1450</v>
      </c>
    </row>
    <row r="103" spans="1:38" ht="29.25" customHeight="1">
      <c r="A103" s="502">
        <v>16</v>
      </c>
      <c r="B103" s="502" t="s">
        <v>777</v>
      </c>
      <c r="C103" s="504" t="s">
        <v>778</v>
      </c>
      <c r="D103" s="505" t="s">
        <v>699</v>
      </c>
      <c r="E103" s="506">
        <v>35</v>
      </c>
      <c r="F103" s="508">
        <v>10</v>
      </c>
      <c r="G103" s="508">
        <v>14</v>
      </c>
      <c r="H103" s="508">
        <v>12</v>
      </c>
      <c r="I103" s="508">
        <v>10</v>
      </c>
      <c r="J103" s="508">
        <v>10</v>
      </c>
      <c r="K103" s="509">
        <v>4</v>
      </c>
      <c r="L103" s="508">
        <v>10</v>
      </c>
      <c r="M103" s="508">
        <v>8</v>
      </c>
      <c r="N103" s="508">
        <v>12</v>
      </c>
      <c r="O103" s="508">
        <v>12</v>
      </c>
      <c r="P103" s="508">
        <v>10</v>
      </c>
      <c r="Q103" s="508">
        <v>10</v>
      </c>
      <c r="R103" s="509">
        <v>4</v>
      </c>
      <c r="S103" s="508">
        <v>8</v>
      </c>
      <c r="T103" s="508">
        <v>8</v>
      </c>
      <c r="U103" s="508">
        <v>10</v>
      </c>
      <c r="V103" s="508">
        <v>10</v>
      </c>
      <c r="W103" s="508">
        <v>12</v>
      </c>
      <c r="X103" s="508">
        <v>4</v>
      </c>
      <c r="Y103" s="510"/>
      <c r="Z103" s="508">
        <v>10</v>
      </c>
      <c r="AA103" s="508">
        <v>10</v>
      </c>
      <c r="AB103" s="508">
        <v>8</v>
      </c>
      <c r="AC103" s="508">
        <v>12</v>
      </c>
      <c r="AD103" s="508">
        <v>12</v>
      </c>
      <c r="AE103" s="508">
        <v>14</v>
      </c>
      <c r="AF103" s="509">
        <v>4</v>
      </c>
      <c r="AG103" s="508">
        <v>14</v>
      </c>
      <c r="AH103" s="508">
        <v>12</v>
      </c>
      <c r="AI103" s="508">
        <v>12</v>
      </c>
      <c r="AJ103" s="508">
        <v>14</v>
      </c>
      <c r="AK103" s="511">
        <f>SUM(F103:AJ103)</f>
        <v>300</v>
      </c>
      <c r="AL103" s="512">
        <f t="shared" si="3"/>
        <v>-265</v>
      </c>
    </row>
    <row r="104" spans="1:38" ht="29.25" customHeight="1">
      <c r="A104" s="502">
        <v>17</v>
      </c>
      <c r="B104" s="502" t="s">
        <v>779</v>
      </c>
      <c r="C104" s="545" t="s">
        <v>780</v>
      </c>
      <c r="D104" s="505" t="s">
        <v>699</v>
      </c>
      <c r="E104" s="546">
        <v>450</v>
      </c>
      <c r="F104" s="507">
        <v>16</v>
      </c>
      <c r="G104" s="508">
        <v>12</v>
      </c>
      <c r="H104" s="508">
        <v>12</v>
      </c>
      <c r="I104" s="508">
        <v>16</v>
      </c>
      <c r="J104" s="508">
        <v>16</v>
      </c>
      <c r="K104" s="509">
        <v>6</v>
      </c>
      <c r="L104" s="508">
        <v>12</v>
      </c>
      <c r="M104" s="508">
        <v>12</v>
      </c>
      <c r="N104" s="508">
        <v>16</v>
      </c>
      <c r="O104" s="508">
        <v>16</v>
      </c>
      <c r="P104" s="508">
        <v>12</v>
      </c>
      <c r="Q104" s="508">
        <v>12</v>
      </c>
      <c r="R104" s="509">
        <v>6</v>
      </c>
      <c r="S104" s="508">
        <v>12</v>
      </c>
      <c r="T104" s="508">
        <v>16</v>
      </c>
      <c r="U104" s="508">
        <v>16</v>
      </c>
      <c r="V104" s="508">
        <v>12</v>
      </c>
      <c r="W104" s="508">
        <v>12</v>
      </c>
      <c r="X104" s="508">
        <v>16</v>
      </c>
      <c r="Y104" s="510"/>
      <c r="Z104" s="508">
        <v>16</v>
      </c>
      <c r="AA104" s="508">
        <v>16</v>
      </c>
      <c r="AB104" s="508">
        <v>12</v>
      </c>
      <c r="AC104" s="508">
        <v>16</v>
      </c>
      <c r="AD104" s="508">
        <v>16</v>
      </c>
      <c r="AE104" s="508">
        <v>12</v>
      </c>
      <c r="AF104" s="509">
        <v>8</v>
      </c>
      <c r="AG104" s="508">
        <v>12</v>
      </c>
      <c r="AH104" s="508">
        <v>16</v>
      </c>
      <c r="AI104" s="508">
        <v>14</v>
      </c>
      <c r="AJ104" s="508">
        <v>14</v>
      </c>
      <c r="AK104" s="511">
        <f t="shared" si="2"/>
        <v>400</v>
      </c>
      <c r="AL104" s="512">
        <f t="shared" si="3"/>
        <v>50</v>
      </c>
    </row>
    <row r="105" spans="1:38" ht="29.25" customHeight="1">
      <c r="A105" s="502">
        <v>18</v>
      </c>
      <c r="B105" s="502" t="s">
        <v>781</v>
      </c>
      <c r="C105" s="504" t="s">
        <v>2051</v>
      </c>
      <c r="D105" s="505" t="s">
        <v>699</v>
      </c>
      <c r="E105" s="546" t="e">
        <v>#REF!</v>
      </c>
      <c r="F105" s="507">
        <v>4</v>
      </c>
      <c r="G105" s="508">
        <v>5</v>
      </c>
      <c r="H105" s="508">
        <v>5</v>
      </c>
      <c r="I105" s="508">
        <v>4</v>
      </c>
      <c r="J105" s="508">
        <v>5</v>
      </c>
      <c r="K105" s="509">
        <v>2</v>
      </c>
      <c r="L105" s="508">
        <v>5</v>
      </c>
      <c r="M105" s="508">
        <v>4</v>
      </c>
      <c r="N105" s="508">
        <v>4</v>
      </c>
      <c r="O105" s="508">
        <v>5</v>
      </c>
      <c r="P105" s="508">
        <v>4</v>
      </c>
      <c r="Q105" s="508">
        <v>5</v>
      </c>
      <c r="R105" s="509">
        <v>2</v>
      </c>
      <c r="S105" s="508">
        <v>4</v>
      </c>
      <c r="T105" s="508">
        <v>4</v>
      </c>
      <c r="U105" s="508">
        <v>5</v>
      </c>
      <c r="V105" s="508">
        <v>4</v>
      </c>
      <c r="W105" s="508">
        <v>6</v>
      </c>
      <c r="X105" s="508">
        <v>5</v>
      </c>
      <c r="Y105" s="510"/>
      <c r="Z105" s="508">
        <v>4</v>
      </c>
      <c r="AA105" s="508">
        <v>5</v>
      </c>
      <c r="AB105" s="508">
        <v>5</v>
      </c>
      <c r="AC105" s="508">
        <v>4</v>
      </c>
      <c r="AD105" s="508">
        <v>5</v>
      </c>
      <c r="AE105" s="508">
        <v>4</v>
      </c>
      <c r="AF105" s="509">
        <v>2</v>
      </c>
      <c r="AG105" s="508">
        <v>4</v>
      </c>
      <c r="AH105" s="508">
        <v>4.5</v>
      </c>
      <c r="AI105" s="508">
        <v>5.5</v>
      </c>
      <c r="AJ105" s="508">
        <v>5</v>
      </c>
      <c r="AK105" s="511">
        <f>SUM(F105:AJ105)</f>
        <v>130</v>
      </c>
      <c r="AL105" s="512" t="e">
        <f t="shared" si="3"/>
        <v>#REF!</v>
      </c>
    </row>
    <row r="106" spans="1:38" ht="29.25" customHeight="1">
      <c r="A106" s="502">
        <v>19</v>
      </c>
      <c r="B106" s="503" t="s">
        <v>782</v>
      </c>
      <c r="C106" s="504" t="s">
        <v>2052</v>
      </c>
      <c r="D106" s="505" t="s">
        <v>699</v>
      </c>
      <c r="E106" s="546" t="e">
        <v>#REF!</v>
      </c>
      <c r="F106" s="507">
        <v>4</v>
      </c>
      <c r="G106" s="508">
        <v>3</v>
      </c>
      <c r="H106" s="508">
        <v>2</v>
      </c>
      <c r="I106" s="508">
        <v>2</v>
      </c>
      <c r="J106" s="508">
        <v>2</v>
      </c>
      <c r="K106" s="509">
        <v>0.5</v>
      </c>
      <c r="L106" s="508">
        <v>3</v>
      </c>
      <c r="M106" s="508">
        <v>2.5</v>
      </c>
      <c r="N106" s="508">
        <v>2.5</v>
      </c>
      <c r="O106" s="508">
        <v>3</v>
      </c>
      <c r="P106" s="508">
        <v>2</v>
      </c>
      <c r="Q106" s="508">
        <v>2.5</v>
      </c>
      <c r="R106" s="509">
        <v>0.5</v>
      </c>
      <c r="S106" s="508">
        <v>2.5</v>
      </c>
      <c r="T106" s="508">
        <v>3.5</v>
      </c>
      <c r="U106" s="508">
        <v>2.5</v>
      </c>
      <c r="V106" s="508">
        <v>3</v>
      </c>
      <c r="W106" s="508">
        <v>3</v>
      </c>
      <c r="X106" s="508">
        <v>4</v>
      </c>
      <c r="Y106" s="510"/>
      <c r="Z106" s="508">
        <v>3</v>
      </c>
      <c r="AA106" s="508">
        <v>2.5</v>
      </c>
      <c r="AB106" s="508">
        <v>2.5</v>
      </c>
      <c r="AC106" s="508">
        <v>3</v>
      </c>
      <c r="AD106" s="508">
        <v>3</v>
      </c>
      <c r="AE106" s="508">
        <v>4</v>
      </c>
      <c r="AF106" s="509">
        <v>0.5</v>
      </c>
      <c r="AG106" s="508">
        <v>4</v>
      </c>
      <c r="AH106" s="508">
        <v>2.5</v>
      </c>
      <c r="AI106" s="508">
        <v>2.5</v>
      </c>
      <c r="AJ106" s="508">
        <v>4.5</v>
      </c>
      <c r="AK106" s="511">
        <f>SUM(F106:AJ106)</f>
        <v>80</v>
      </c>
      <c r="AL106" s="512" t="e">
        <f t="shared" si="3"/>
        <v>#REF!</v>
      </c>
    </row>
    <row r="107" spans="1:38" ht="29.25" customHeight="1">
      <c r="A107" s="502">
        <v>20</v>
      </c>
      <c r="B107" s="503" t="s">
        <v>783</v>
      </c>
      <c r="C107" s="504" t="s">
        <v>2053</v>
      </c>
      <c r="D107" s="505" t="s">
        <v>699</v>
      </c>
      <c r="E107" s="546" t="e">
        <v>#REF!</v>
      </c>
      <c r="F107" s="508"/>
      <c r="G107" s="508"/>
      <c r="H107" s="508"/>
      <c r="I107" s="508"/>
      <c r="J107" s="508"/>
      <c r="K107" s="509">
        <v>8</v>
      </c>
      <c r="L107" s="508">
        <v>4</v>
      </c>
      <c r="M107" s="508">
        <v>8</v>
      </c>
      <c r="N107" s="508">
        <v>10</v>
      </c>
      <c r="O107" s="508">
        <v>8</v>
      </c>
      <c r="P107" s="508">
        <v>10</v>
      </c>
      <c r="Q107" s="508">
        <v>7</v>
      </c>
      <c r="R107" s="509">
        <v>10</v>
      </c>
      <c r="S107" s="508">
        <v>4</v>
      </c>
      <c r="T107" s="508">
        <v>9</v>
      </c>
      <c r="U107" s="508">
        <v>10</v>
      </c>
      <c r="V107" s="508">
        <v>12</v>
      </c>
      <c r="W107" s="508">
        <v>11</v>
      </c>
      <c r="X107" s="508">
        <v>12</v>
      </c>
      <c r="Y107" s="510"/>
      <c r="Z107" s="508">
        <v>5</v>
      </c>
      <c r="AA107" s="508">
        <v>12</v>
      </c>
      <c r="AB107" s="508">
        <v>10</v>
      </c>
      <c r="AC107" s="508">
        <v>7</v>
      </c>
      <c r="AD107" s="508">
        <v>12</v>
      </c>
      <c r="AE107" s="508">
        <v>7</v>
      </c>
      <c r="AF107" s="509">
        <v>10</v>
      </c>
      <c r="AG107" s="508">
        <v>4</v>
      </c>
      <c r="AH107" s="508">
        <v>8</v>
      </c>
      <c r="AI107" s="508">
        <v>8</v>
      </c>
      <c r="AJ107" s="508"/>
      <c r="AK107" s="511">
        <f>SUM(F107:AJ107)</f>
        <v>206</v>
      </c>
      <c r="AL107" s="512" t="e">
        <f t="shared" si="3"/>
        <v>#REF!</v>
      </c>
    </row>
    <row r="108" spans="1:38" ht="29.25" customHeight="1">
      <c r="A108" s="502">
        <v>21</v>
      </c>
      <c r="B108" s="503" t="s">
        <v>784</v>
      </c>
      <c r="C108" s="504" t="s">
        <v>2054</v>
      </c>
      <c r="D108" s="505" t="s">
        <v>699</v>
      </c>
      <c r="E108" s="546" t="e">
        <v>#REF!</v>
      </c>
      <c r="F108" s="508"/>
      <c r="G108" s="508"/>
      <c r="H108" s="508"/>
      <c r="I108" s="508"/>
      <c r="J108" s="508"/>
      <c r="K108" s="509">
        <v>8</v>
      </c>
      <c r="L108" s="508">
        <v>4</v>
      </c>
      <c r="M108" s="508">
        <v>8</v>
      </c>
      <c r="N108" s="508">
        <v>10</v>
      </c>
      <c r="O108" s="508">
        <v>8</v>
      </c>
      <c r="P108" s="508">
        <v>10</v>
      </c>
      <c r="Q108" s="508">
        <v>7</v>
      </c>
      <c r="R108" s="509">
        <v>10</v>
      </c>
      <c r="S108" s="508">
        <v>4</v>
      </c>
      <c r="T108" s="508">
        <v>9</v>
      </c>
      <c r="U108" s="508">
        <v>10</v>
      </c>
      <c r="V108" s="508">
        <v>12</v>
      </c>
      <c r="W108" s="508">
        <v>11</v>
      </c>
      <c r="X108" s="508">
        <v>12</v>
      </c>
      <c r="Y108" s="510"/>
      <c r="Z108" s="508">
        <v>5</v>
      </c>
      <c r="AA108" s="508">
        <v>12</v>
      </c>
      <c r="AB108" s="508">
        <v>10</v>
      </c>
      <c r="AC108" s="508">
        <v>7</v>
      </c>
      <c r="AD108" s="508">
        <v>12</v>
      </c>
      <c r="AE108" s="508">
        <v>7</v>
      </c>
      <c r="AF108" s="509">
        <v>10</v>
      </c>
      <c r="AG108" s="508">
        <v>4</v>
      </c>
      <c r="AH108" s="508">
        <v>8</v>
      </c>
      <c r="AI108" s="508">
        <v>8</v>
      </c>
      <c r="AJ108" s="508"/>
      <c r="AK108" s="511">
        <f>SUM(F108:AJ108)</f>
        <v>206</v>
      </c>
      <c r="AL108" s="512" t="e">
        <f t="shared" si="3"/>
        <v>#REF!</v>
      </c>
    </row>
    <row r="109" spans="1:38" ht="29.25" customHeight="1">
      <c r="A109" s="502">
        <v>22</v>
      </c>
      <c r="B109" s="503" t="s">
        <v>785</v>
      </c>
      <c r="C109" s="504" t="s">
        <v>2031</v>
      </c>
      <c r="D109" s="505" t="s">
        <v>699</v>
      </c>
      <c r="E109" s="546">
        <v>1050</v>
      </c>
      <c r="F109" s="508">
        <v>20</v>
      </c>
      <c r="G109" s="508">
        <v>14</v>
      </c>
      <c r="H109" s="508">
        <v>16</v>
      </c>
      <c r="I109" s="508">
        <v>16</v>
      </c>
      <c r="J109" s="508">
        <v>18</v>
      </c>
      <c r="K109" s="509">
        <v>6</v>
      </c>
      <c r="L109" s="508">
        <v>16</v>
      </c>
      <c r="M109" s="508">
        <v>16</v>
      </c>
      <c r="N109" s="508">
        <v>18</v>
      </c>
      <c r="O109" s="508">
        <v>18</v>
      </c>
      <c r="P109" s="508">
        <v>14</v>
      </c>
      <c r="Q109" s="508">
        <v>14</v>
      </c>
      <c r="R109" s="509">
        <v>6</v>
      </c>
      <c r="S109" s="508">
        <v>16</v>
      </c>
      <c r="T109" s="508">
        <v>20</v>
      </c>
      <c r="U109" s="508">
        <v>20</v>
      </c>
      <c r="V109" s="508">
        <v>16</v>
      </c>
      <c r="W109" s="508">
        <v>16</v>
      </c>
      <c r="X109" s="508">
        <v>18</v>
      </c>
      <c r="Y109" s="510"/>
      <c r="Z109" s="508">
        <v>18</v>
      </c>
      <c r="AA109" s="508">
        <v>20</v>
      </c>
      <c r="AB109" s="508">
        <v>18</v>
      </c>
      <c r="AC109" s="508">
        <v>20</v>
      </c>
      <c r="AD109" s="508">
        <v>20</v>
      </c>
      <c r="AE109" s="508">
        <v>18</v>
      </c>
      <c r="AF109" s="509">
        <v>6</v>
      </c>
      <c r="AG109" s="508">
        <v>22</v>
      </c>
      <c r="AH109" s="508">
        <v>22</v>
      </c>
      <c r="AI109" s="508">
        <v>20</v>
      </c>
      <c r="AJ109" s="508">
        <v>18</v>
      </c>
      <c r="AK109" s="511">
        <f>SUM(F109:AJ109)</f>
        <v>500</v>
      </c>
      <c r="AL109" s="512">
        <f t="shared" si="3"/>
        <v>550</v>
      </c>
    </row>
    <row r="110" spans="1:38" ht="29.25" customHeight="1">
      <c r="A110" s="502">
        <v>23</v>
      </c>
      <c r="B110" s="503">
        <v>58</v>
      </c>
      <c r="C110" s="504" t="s">
        <v>786</v>
      </c>
      <c r="D110" s="505" t="s">
        <v>754</v>
      </c>
      <c r="E110" s="546">
        <v>1200</v>
      </c>
      <c r="F110" s="507">
        <v>16</v>
      </c>
      <c r="G110" s="508">
        <v>12</v>
      </c>
      <c r="H110" s="508">
        <v>12</v>
      </c>
      <c r="I110" s="508">
        <v>16</v>
      </c>
      <c r="J110" s="508">
        <v>16</v>
      </c>
      <c r="K110" s="509">
        <v>6</v>
      </c>
      <c r="L110" s="508">
        <v>12</v>
      </c>
      <c r="M110" s="508">
        <v>12</v>
      </c>
      <c r="N110" s="508">
        <v>16</v>
      </c>
      <c r="O110" s="508">
        <v>16</v>
      </c>
      <c r="P110" s="508">
        <v>12</v>
      </c>
      <c r="Q110" s="508">
        <v>12</v>
      </c>
      <c r="R110" s="509">
        <v>6</v>
      </c>
      <c r="S110" s="508">
        <v>12</v>
      </c>
      <c r="T110" s="508">
        <v>16</v>
      </c>
      <c r="U110" s="508">
        <v>16</v>
      </c>
      <c r="V110" s="508">
        <v>12</v>
      </c>
      <c r="W110" s="508">
        <v>12</v>
      </c>
      <c r="X110" s="508">
        <v>16</v>
      </c>
      <c r="Y110" s="510"/>
      <c r="Z110" s="508">
        <v>16</v>
      </c>
      <c r="AA110" s="508">
        <v>16</v>
      </c>
      <c r="AB110" s="508">
        <v>12</v>
      </c>
      <c r="AC110" s="508">
        <v>16</v>
      </c>
      <c r="AD110" s="508">
        <v>16</v>
      </c>
      <c r="AE110" s="508">
        <v>12</v>
      </c>
      <c r="AF110" s="509">
        <v>8</v>
      </c>
      <c r="AG110" s="508">
        <v>12</v>
      </c>
      <c r="AH110" s="508">
        <v>16</v>
      </c>
      <c r="AI110" s="508">
        <v>14</v>
      </c>
      <c r="AJ110" s="508">
        <v>14</v>
      </c>
      <c r="AK110" s="511">
        <f t="shared" si="2"/>
        <v>400</v>
      </c>
      <c r="AL110" s="512">
        <f t="shared" si="3"/>
        <v>800</v>
      </c>
    </row>
    <row r="111" spans="1:38" ht="29.25" customHeight="1">
      <c r="A111" s="502">
        <v>24</v>
      </c>
      <c r="B111" s="503" t="s">
        <v>787</v>
      </c>
      <c r="C111" s="504" t="s">
        <v>2055</v>
      </c>
      <c r="D111" s="505" t="s">
        <v>699</v>
      </c>
      <c r="E111" s="546" t="e">
        <v>#REF!</v>
      </c>
      <c r="F111" s="508">
        <v>0.8</v>
      </c>
      <c r="G111" s="508">
        <v>0.6</v>
      </c>
      <c r="H111" s="508">
        <v>0.6</v>
      </c>
      <c r="I111" s="508">
        <v>0.8</v>
      </c>
      <c r="J111" s="508">
        <v>0.8</v>
      </c>
      <c r="K111" s="509">
        <v>0.3</v>
      </c>
      <c r="L111" s="508">
        <v>0.6</v>
      </c>
      <c r="M111" s="508">
        <v>0.6</v>
      </c>
      <c r="N111" s="508">
        <v>0.8</v>
      </c>
      <c r="O111" s="508">
        <v>0.8</v>
      </c>
      <c r="P111" s="508">
        <v>0.6</v>
      </c>
      <c r="Q111" s="508">
        <v>0.6</v>
      </c>
      <c r="R111" s="509">
        <v>0.3</v>
      </c>
      <c r="S111" s="508">
        <v>0.6</v>
      </c>
      <c r="T111" s="508">
        <v>0.8</v>
      </c>
      <c r="U111" s="508">
        <v>0.8</v>
      </c>
      <c r="V111" s="508">
        <v>0.6</v>
      </c>
      <c r="W111" s="508">
        <v>0.6</v>
      </c>
      <c r="X111" s="508">
        <v>0.8</v>
      </c>
      <c r="Y111" s="510"/>
      <c r="Z111" s="508">
        <v>0.7</v>
      </c>
      <c r="AA111" s="508">
        <v>0.8</v>
      </c>
      <c r="AB111" s="508">
        <v>0.6</v>
      </c>
      <c r="AC111" s="508">
        <v>0.8</v>
      </c>
      <c r="AD111" s="508">
        <v>0.8</v>
      </c>
      <c r="AE111" s="508">
        <v>0.6</v>
      </c>
      <c r="AF111" s="509">
        <v>0.4</v>
      </c>
      <c r="AG111" s="508">
        <v>0.6</v>
      </c>
      <c r="AH111" s="508">
        <v>0.8</v>
      </c>
      <c r="AI111" s="508">
        <v>0.8</v>
      </c>
      <c r="AJ111" s="508">
        <v>0.7</v>
      </c>
      <c r="AK111" s="511">
        <f t="shared" si="2"/>
        <v>20</v>
      </c>
      <c r="AL111" s="512" t="e">
        <f t="shared" si="3"/>
        <v>#REF!</v>
      </c>
    </row>
    <row r="112" spans="1:38" ht="29.25" customHeight="1">
      <c r="A112" s="502">
        <v>25</v>
      </c>
      <c r="B112" s="503" t="s">
        <v>788</v>
      </c>
      <c r="C112" s="504" t="s">
        <v>789</v>
      </c>
      <c r="D112" s="505" t="s">
        <v>699</v>
      </c>
      <c r="E112" s="546" t="e">
        <v>#REF!</v>
      </c>
      <c r="F112" s="508"/>
      <c r="G112" s="508"/>
      <c r="H112" s="508"/>
      <c r="I112" s="508"/>
      <c r="J112" s="508"/>
      <c r="K112" s="509">
        <v>8</v>
      </c>
      <c r="L112" s="508">
        <v>3</v>
      </c>
      <c r="M112" s="508">
        <v>10</v>
      </c>
      <c r="N112" s="508">
        <v>8</v>
      </c>
      <c r="O112" s="508">
        <v>8</v>
      </c>
      <c r="P112" s="508">
        <v>10</v>
      </c>
      <c r="Q112" s="508">
        <v>7</v>
      </c>
      <c r="R112" s="509">
        <v>6</v>
      </c>
      <c r="S112" s="508">
        <v>5</v>
      </c>
      <c r="T112" s="508">
        <v>8</v>
      </c>
      <c r="U112" s="508">
        <v>8</v>
      </c>
      <c r="V112" s="508">
        <v>6</v>
      </c>
      <c r="W112" s="508">
        <v>10</v>
      </c>
      <c r="X112" s="508">
        <v>7</v>
      </c>
      <c r="Y112" s="510"/>
      <c r="Z112" s="508">
        <v>4</v>
      </c>
      <c r="AA112" s="508">
        <v>8</v>
      </c>
      <c r="AB112" s="508">
        <v>7</v>
      </c>
      <c r="AC112" s="508">
        <v>8</v>
      </c>
      <c r="AD112" s="508">
        <v>8</v>
      </c>
      <c r="AE112" s="508">
        <v>10</v>
      </c>
      <c r="AF112" s="509">
        <v>6</v>
      </c>
      <c r="AG112" s="508">
        <v>6</v>
      </c>
      <c r="AH112" s="508">
        <v>8</v>
      </c>
      <c r="AI112" s="508">
        <v>7</v>
      </c>
      <c r="AJ112" s="508"/>
      <c r="AK112" s="511">
        <f t="shared" si="2"/>
        <v>176</v>
      </c>
      <c r="AL112" s="512" t="e">
        <f t="shared" si="3"/>
        <v>#REF!</v>
      </c>
    </row>
    <row r="113" spans="1:38" ht="29.25" customHeight="1">
      <c r="A113" s="502">
        <v>26</v>
      </c>
      <c r="B113" s="503" t="s">
        <v>703</v>
      </c>
      <c r="C113" s="504" t="s">
        <v>2036</v>
      </c>
      <c r="D113" s="505" t="s">
        <v>770</v>
      </c>
      <c r="E113" s="546" t="e">
        <v>#REF!</v>
      </c>
      <c r="F113" s="508">
        <v>1.6</v>
      </c>
      <c r="G113" s="508">
        <v>1.2</v>
      </c>
      <c r="H113" s="508">
        <v>1.2</v>
      </c>
      <c r="I113" s="508">
        <v>1.6</v>
      </c>
      <c r="J113" s="508">
        <v>1.6</v>
      </c>
      <c r="K113" s="509">
        <v>0.6</v>
      </c>
      <c r="L113" s="508">
        <v>1.2</v>
      </c>
      <c r="M113" s="508">
        <v>1.2</v>
      </c>
      <c r="N113" s="508">
        <v>1.6</v>
      </c>
      <c r="O113" s="508">
        <v>1.6</v>
      </c>
      <c r="P113" s="508">
        <v>1.2</v>
      </c>
      <c r="Q113" s="508">
        <v>1.2</v>
      </c>
      <c r="R113" s="509">
        <v>0.6</v>
      </c>
      <c r="S113" s="508">
        <v>1.2</v>
      </c>
      <c r="T113" s="508">
        <v>1.6</v>
      </c>
      <c r="U113" s="508">
        <v>1.6</v>
      </c>
      <c r="V113" s="508">
        <v>1.2</v>
      </c>
      <c r="W113" s="508">
        <v>1.2</v>
      </c>
      <c r="X113" s="508">
        <v>1.6</v>
      </c>
      <c r="Y113" s="510"/>
      <c r="Z113" s="508">
        <v>1.4</v>
      </c>
      <c r="AA113" s="508">
        <v>1.6</v>
      </c>
      <c r="AB113" s="508">
        <v>1.2</v>
      </c>
      <c r="AC113" s="508">
        <v>1.6</v>
      </c>
      <c r="AD113" s="508">
        <v>1.6</v>
      </c>
      <c r="AE113" s="508">
        <v>1.2</v>
      </c>
      <c r="AF113" s="509">
        <v>0.8</v>
      </c>
      <c r="AG113" s="508">
        <v>1.2</v>
      </c>
      <c r="AH113" s="508">
        <v>1.6</v>
      </c>
      <c r="AI113" s="508">
        <v>1.6</v>
      </c>
      <c r="AJ113" s="508">
        <v>1.4</v>
      </c>
      <c r="AK113" s="511">
        <f>SUM(F113:AJ113)</f>
        <v>40</v>
      </c>
      <c r="AL113" s="512" t="e">
        <f t="shared" si="3"/>
        <v>#REF!</v>
      </c>
    </row>
    <row r="114" spans="1:38" ht="29.25" customHeight="1">
      <c r="A114" s="502">
        <v>27</v>
      </c>
      <c r="B114" s="503" t="s">
        <v>790</v>
      </c>
      <c r="C114" s="504" t="s">
        <v>2056</v>
      </c>
      <c r="D114" s="505" t="s">
        <v>523</v>
      </c>
      <c r="E114" s="546">
        <v>1</v>
      </c>
      <c r="F114" s="508"/>
      <c r="G114" s="508"/>
      <c r="H114" s="508"/>
      <c r="I114" s="508"/>
      <c r="J114" s="508"/>
      <c r="K114" s="509">
        <v>1</v>
      </c>
      <c r="L114" s="508">
        <v>0.5</v>
      </c>
      <c r="M114" s="508">
        <v>1.5</v>
      </c>
      <c r="N114" s="508">
        <v>2</v>
      </c>
      <c r="O114" s="508">
        <v>2</v>
      </c>
      <c r="P114" s="508">
        <v>1.5</v>
      </c>
      <c r="Q114" s="508">
        <v>1</v>
      </c>
      <c r="R114" s="509">
        <v>2</v>
      </c>
      <c r="S114" s="508">
        <v>0.5</v>
      </c>
      <c r="T114" s="508">
        <v>2</v>
      </c>
      <c r="U114" s="508">
        <v>1.25</v>
      </c>
      <c r="V114" s="508">
        <v>1.5</v>
      </c>
      <c r="W114" s="508">
        <v>1.5</v>
      </c>
      <c r="X114" s="508">
        <v>1.5</v>
      </c>
      <c r="Y114" s="510"/>
      <c r="Z114" s="508">
        <v>1</v>
      </c>
      <c r="AA114" s="508">
        <v>1.5</v>
      </c>
      <c r="AB114" s="508">
        <v>1</v>
      </c>
      <c r="AC114" s="508">
        <v>2</v>
      </c>
      <c r="AD114" s="508">
        <v>1</v>
      </c>
      <c r="AE114" s="508">
        <v>1.5</v>
      </c>
      <c r="AF114" s="509">
        <v>1.5</v>
      </c>
      <c r="AG114" s="508">
        <v>0.5</v>
      </c>
      <c r="AH114" s="508">
        <v>1.5</v>
      </c>
      <c r="AI114" s="508">
        <v>1.75</v>
      </c>
      <c r="AJ114" s="508"/>
      <c r="AK114" s="511">
        <f>SUM(F114:AJ114)</f>
        <v>33</v>
      </c>
      <c r="AL114" s="512">
        <f t="shared" si="3"/>
        <v>-32</v>
      </c>
    </row>
    <row r="115" spans="1:38" ht="29.25" customHeight="1">
      <c r="A115" s="502">
        <v>28</v>
      </c>
      <c r="B115" s="503" t="s">
        <v>705</v>
      </c>
      <c r="C115" s="504" t="s">
        <v>2037</v>
      </c>
      <c r="D115" s="505" t="s">
        <v>523</v>
      </c>
      <c r="E115" s="546">
        <v>1</v>
      </c>
      <c r="F115" s="508"/>
      <c r="G115" s="508"/>
      <c r="H115" s="508"/>
      <c r="I115" s="508"/>
      <c r="J115" s="508"/>
      <c r="K115" s="509">
        <v>1</v>
      </c>
      <c r="L115" s="508">
        <v>0.5</v>
      </c>
      <c r="M115" s="508">
        <v>1.5</v>
      </c>
      <c r="N115" s="508">
        <v>2</v>
      </c>
      <c r="O115" s="508">
        <v>2</v>
      </c>
      <c r="P115" s="508">
        <v>1.5</v>
      </c>
      <c r="Q115" s="508">
        <v>1</v>
      </c>
      <c r="R115" s="509">
        <v>2</v>
      </c>
      <c r="S115" s="508">
        <v>0.5</v>
      </c>
      <c r="T115" s="508">
        <v>2</v>
      </c>
      <c r="U115" s="508">
        <v>1.25</v>
      </c>
      <c r="V115" s="508">
        <v>1.5</v>
      </c>
      <c r="W115" s="508">
        <v>1.5</v>
      </c>
      <c r="X115" s="508">
        <v>1.5</v>
      </c>
      <c r="Y115" s="510"/>
      <c r="Z115" s="508">
        <v>1</v>
      </c>
      <c r="AA115" s="508">
        <v>1.5</v>
      </c>
      <c r="AB115" s="508">
        <v>1</v>
      </c>
      <c r="AC115" s="508">
        <v>2</v>
      </c>
      <c r="AD115" s="508">
        <v>1</v>
      </c>
      <c r="AE115" s="508">
        <v>1.5</v>
      </c>
      <c r="AF115" s="509">
        <v>1.5</v>
      </c>
      <c r="AG115" s="508">
        <v>0.5</v>
      </c>
      <c r="AH115" s="508">
        <v>1.5</v>
      </c>
      <c r="AI115" s="508">
        <v>1.75</v>
      </c>
      <c r="AJ115" s="508"/>
      <c r="AK115" s="511">
        <f>SUM(F115:AJ115)</f>
        <v>33</v>
      </c>
      <c r="AL115" s="512">
        <f t="shared" si="3"/>
        <v>-32</v>
      </c>
    </row>
    <row r="116" spans="1:38" ht="29.25" customHeight="1">
      <c r="A116" s="502">
        <v>29</v>
      </c>
      <c r="B116" s="503" t="s">
        <v>791</v>
      </c>
      <c r="C116" s="504" t="s">
        <v>792</v>
      </c>
      <c r="D116" s="505" t="s">
        <v>695</v>
      </c>
      <c r="E116" s="546" t="e">
        <v>#REF!</v>
      </c>
      <c r="F116" s="508"/>
      <c r="G116" s="508"/>
      <c r="H116" s="508"/>
      <c r="I116" s="508"/>
      <c r="J116" s="508"/>
      <c r="K116" s="509">
        <v>1</v>
      </c>
      <c r="L116" s="508">
        <v>0.5</v>
      </c>
      <c r="M116" s="508">
        <v>1.5</v>
      </c>
      <c r="N116" s="508">
        <v>2</v>
      </c>
      <c r="O116" s="508">
        <v>2</v>
      </c>
      <c r="P116" s="508">
        <v>1.5</v>
      </c>
      <c r="Q116" s="508">
        <v>1</v>
      </c>
      <c r="R116" s="509">
        <v>2</v>
      </c>
      <c r="S116" s="508">
        <v>0.5</v>
      </c>
      <c r="T116" s="508">
        <v>2</v>
      </c>
      <c r="U116" s="508">
        <v>1.25</v>
      </c>
      <c r="V116" s="508">
        <v>1.5</v>
      </c>
      <c r="W116" s="508">
        <v>1.5</v>
      </c>
      <c r="X116" s="508">
        <v>1.5</v>
      </c>
      <c r="Y116" s="510"/>
      <c r="Z116" s="508">
        <v>1</v>
      </c>
      <c r="AA116" s="508">
        <v>1.5</v>
      </c>
      <c r="AB116" s="508">
        <v>1</v>
      </c>
      <c r="AC116" s="508">
        <v>2</v>
      </c>
      <c r="AD116" s="508">
        <v>1</v>
      </c>
      <c r="AE116" s="508">
        <v>1.5</v>
      </c>
      <c r="AF116" s="509">
        <v>1.5</v>
      </c>
      <c r="AG116" s="508">
        <v>0.5</v>
      </c>
      <c r="AH116" s="508">
        <v>1.5</v>
      </c>
      <c r="AI116" s="508">
        <v>1.75</v>
      </c>
      <c r="AJ116" s="508"/>
      <c r="AK116" s="511">
        <f t="shared" si="2"/>
        <v>33</v>
      </c>
      <c r="AL116" s="512" t="e">
        <f t="shared" si="3"/>
        <v>#REF!</v>
      </c>
    </row>
    <row r="117" spans="1:38" ht="29.25" customHeight="1">
      <c r="A117" s="502">
        <v>30</v>
      </c>
      <c r="B117" s="503" t="s">
        <v>793</v>
      </c>
      <c r="C117" s="504" t="s">
        <v>794</v>
      </c>
      <c r="D117" s="505" t="s">
        <v>695</v>
      </c>
      <c r="E117" s="546" t="e">
        <v>#REF!</v>
      </c>
      <c r="F117" s="507">
        <v>8</v>
      </c>
      <c r="G117" s="508">
        <v>6</v>
      </c>
      <c r="H117" s="508">
        <v>6</v>
      </c>
      <c r="I117" s="508">
        <v>8</v>
      </c>
      <c r="J117" s="508">
        <v>8</v>
      </c>
      <c r="K117" s="509">
        <v>3</v>
      </c>
      <c r="L117" s="508">
        <v>6</v>
      </c>
      <c r="M117" s="508">
        <v>6</v>
      </c>
      <c r="N117" s="508">
        <v>8</v>
      </c>
      <c r="O117" s="508">
        <v>8</v>
      </c>
      <c r="P117" s="508">
        <v>6</v>
      </c>
      <c r="Q117" s="508">
        <v>6</v>
      </c>
      <c r="R117" s="509">
        <v>3</v>
      </c>
      <c r="S117" s="508">
        <v>6</v>
      </c>
      <c r="T117" s="508">
        <v>8</v>
      </c>
      <c r="U117" s="508">
        <v>8</v>
      </c>
      <c r="V117" s="508">
        <v>6</v>
      </c>
      <c r="W117" s="508">
        <v>6</v>
      </c>
      <c r="X117" s="508">
        <v>8</v>
      </c>
      <c r="Y117" s="510"/>
      <c r="Z117" s="508">
        <v>8</v>
      </c>
      <c r="AA117" s="508">
        <v>8</v>
      </c>
      <c r="AB117" s="508">
        <v>6</v>
      </c>
      <c r="AC117" s="508">
        <v>8</v>
      </c>
      <c r="AD117" s="508">
        <v>8</v>
      </c>
      <c r="AE117" s="508">
        <v>6</v>
      </c>
      <c r="AF117" s="508">
        <v>4</v>
      </c>
      <c r="AG117" s="508">
        <v>6</v>
      </c>
      <c r="AH117" s="508">
        <v>8</v>
      </c>
      <c r="AI117" s="508">
        <v>7</v>
      </c>
      <c r="AJ117" s="508">
        <v>7</v>
      </c>
      <c r="AK117" s="511">
        <f t="shared" si="2"/>
        <v>200</v>
      </c>
      <c r="AL117" s="512" t="e">
        <f t="shared" si="3"/>
        <v>#REF!</v>
      </c>
    </row>
    <row r="118" spans="1:38" ht="29.25" customHeight="1">
      <c r="A118" s="502">
        <v>31</v>
      </c>
      <c r="B118" s="503" t="s">
        <v>795</v>
      </c>
      <c r="C118" s="504" t="s">
        <v>796</v>
      </c>
      <c r="D118" s="505" t="s">
        <v>695</v>
      </c>
      <c r="E118" s="546" t="e">
        <v>#REF!</v>
      </c>
      <c r="F118" s="508">
        <v>0.8</v>
      </c>
      <c r="G118" s="508">
        <v>0.6</v>
      </c>
      <c r="H118" s="508">
        <v>0.6</v>
      </c>
      <c r="I118" s="508">
        <v>0.8</v>
      </c>
      <c r="J118" s="508">
        <v>0.8</v>
      </c>
      <c r="K118" s="509">
        <v>0.3</v>
      </c>
      <c r="L118" s="508">
        <v>0.6</v>
      </c>
      <c r="M118" s="508">
        <v>0.6</v>
      </c>
      <c r="N118" s="508">
        <v>0.8</v>
      </c>
      <c r="O118" s="508">
        <v>0.8</v>
      </c>
      <c r="P118" s="508">
        <v>0.6</v>
      </c>
      <c r="Q118" s="508">
        <v>0.6</v>
      </c>
      <c r="R118" s="509">
        <v>0.3</v>
      </c>
      <c r="S118" s="508">
        <v>0.6</v>
      </c>
      <c r="T118" s="508">
        <v>0.8</v>
      </c>
      <c r="U118" s="508">
        <v>0.8</v>
      </c>
      <c r="V118" s="508">
        <v>0.6</v>
      </c>
      <c r="W118" s="508">
        <v>0.6</v>
      </c>
      <c r="X118" s="508">
        <v>0.8</v>
      </c>
      <c r="Y118" s="510"/>
      <c r="Z118" s="508">
        <v>0.7</v>
      </c>
      <c r="AA118" s="508">
        <v>0.8</v>
      </c>
      <c r="AB118" s="508">
        <v>0.6</v>
      </c>
      <c r="AC118" s="508">
        <v>0.8</v>
      </c>
      <c r="AD118" s="508">
        <v>0.8</v>
      </c>
      <c r="AE118" s="508">
        <v>0.6</v>
      </c>
      <c r="AF118" s="509">
        <v>0.4</v>
      </c>
      <c r="AG118" s="508">
        <v>0.6</v>
      </c>
      <c r="AH118" s="508">
        <v>0.8</v>
      </c>
      <c r="AI118" s="508">
        <v>0.8</v>
      </c>
      <c r="AJ118" s="508">
        <v>0.7</v>
      </c>
      <c r="AK118" s="511">
        <f t="shared" si="2"/>
        <v>20</v>
      </c>
      <c r="AL118" s="512" t="e">
        <f t="shared" si="3"/>
        <v>#REF!</v>
      </c>
    </row>
    <row r="119" spans="1:38" ht="29.25" customHeight="1">
      <c r="A119" s="502">
        <v>32</v>
      </c>
      <c r="B119" s="503" t="s">
        <v>797</v>
      </c>
      <c r="C119" s="504" t="s">
        <v>798</v>
      </c>
      <c r="D119" s="505" t="s">
        <v>695</v>
      </c>
      <c r="E119" s="546" t="e">
        <v>#REF!</v>
      </c>
      <c r="F119" s="507">
        <v>2</v>
      </c>
      <c r="G119" s="508">
        <v>1.5</v>
      </c>
      <c r="H119" s="508">
        <v>1.5</v>
      </c>
      <c r="I119" s="508">
        <v>2</v>
      </c>
      <c r="J119" s="508">
        <v>2</v>
      </c>
      <c r="K119" s="509">
        <v>0.75</v>
      </c>
      <c r="L119" s="508">
        <v>1.5</v>
      </c>
      <c r="M119" s="508">
        <v>1.5</v>
      </c>
      <c r="N119" s="508">
        <v>2</v>
      </c>
      <c r="O119" s="508">
        <v>2</v>
      </c>
      <c r="P119" s="508">
        <v>1.5</v>
      </c>
      <c r="Q119" s="508">
        <v>1.5</v>
      </c>
      <c r="R119" s="509">
        <v>0.75</v>
      </c>
      <c r="S119" s="508">
        <v>1.5</v>
      </c>
      <c r="T119" s="508">
        <v>2</v>
      </c>
      <c r="U119" s="508">
        <v>2</v>
      </c>
      <c r="V119" s="508">
        <v>1.5</v>
      </c>
      <c r="W119" s="508">
        <v>1.5</v>
      </c>
      <c r="X119" s="508">
        <v>2</v>
      </c>
      <c r="Y119" s="510"/>
      <c r="Z119" s="508">
        <v>1.25</v>
      </c>
      <c r="AA119" s="508">
        <v>2</v>
      </c>
      <c r="AB119" s="508">
        <v>1.5</v>
      </c>
      <c r="AC119" s="508">
        <v>2</v>
      </c>
      <c r="AD119" s="508">
        <v>2</v>
      </c>
      <c r="AE119" s="508">
        <v>1.5</v>
      </c>
      <c r="AF119" s="509">
        <v>1.5</v>
      </c>
      <c r="AG119" s="508">
        <v>1.5</v>
      </c>
      <c r="AH119" s="508">
        <v>2</v>
      </c>
      <c r="AI119" s="508">
        <v>2</v>
      </c>
      <c r="AJ119" s="508">
        <v>1.75</v>
      </c>
      <c r="AK119" s="511">
        <f>SUM(F119:AJ119)</f>
        <v>50</v>
      </c>
      <c r="AL119" s="512" t="e">
        <f t="shared" si="3"/>
        <v>#REF!</v>
      </c>
    </row>
    <row r="120" spans="1:38" ht="29.25" customHeight="1">
      <c r="A120" s="502">
        <v>33</v>
      </c>
      <c r="B120" s="503" t="s">
        <v>799</v>
      </c>
      <c r="C120" s="504" t="s">
        <v>2057</v>
      </c>
      <c r="D120" s="505" t="s">
        <v>695</v>
      </c>
      <c r="E120" s="546" t="e">
        <v>#REF!</v>
      </c>
      <c r="F120" s="508">
        <v>1</v>
      </c>
      <c r="G120" s="508">
        <v>1.4</v>
      </c>
      <c r="H120" s="508">
        <v>1.2</v>
      </c>
      <c r="I120" s="508">
        <v>1</v>
      </c>
      <c r="J120" s="508">
        <v>1</v>
      </c>
      <c r="K120" s="509">
        <v>0.4</v>
      </c>
      <c r="L120" s="508">
        <v>1</v>
      </c>
      <c r="M120" s="508">
        <v>0.8</v>
      </c>
      <c r="N120" s="508">
        <v>1.2</v>
      </c>
      <c r="O120" s="508">
        <v>1.2</v>
      </c>
      <c r="P120" s="508">
        <v>1</v>
      </c>
      <c r="Q120" s="508">
        <v>1</v>
      </c>
      <c r="R120" s="509">
        <v>0.4</v>
      </c>
      <c r="S120" s="508">
        <v>0.8</v>
      </c>
      <c r="T120" s="508">
        <v>0.8</v>
      </c>
      <c r="U120" s="508">
        <v>1</v>
      </c>
      <c r="V120" s="508">
        <v>1</v>
      </c>
      <c r="W120" s="508">
        <v>1.2</v>
      </c>
      <c r="X120" s="508">
        <v>0.4</v>
      </c>
      <c r="Y120" s="510"/>
      <c r="Z120" s="508">
        <v>1</v>
      </c>
      <c r="AA120" s="508">
        <v>1</v>
      </c>
      <c r="AB120" s="508">
        <v>0.8</v>
      </c>
      <c r="AC120" s="508">
        <v>1.2</v>
      </c>
      <c r="AD120" s="508">
        <v>1.2</v>
      </c>
      <c r="AE120" s="508">
        <v>1.4</v>
      </c>
      <c r="AF120" s="509">
        <v>0.4</v>
      </c>
      <c r="AG120" s="508">
        <v>1.4</v>
      </c>
      <c r="AH120" s="508">
        <v>1.2</v>
      </c>
      <c r="AI120" s="508">
        <v>1.2</v>
      </c>
      <c r="AJ120" s="508">
        <v>1.4</v>
      </c>
      <c r="AK120" s="511">
        <f>SUM(F120:AJ120)</f>
        <v>29.999999999999993</v>
      </c>
      <c r="AL120" s="512" t="e">
        <f t="shared" si="3"/>
        <v>#REF!</v>
      </c>
    </row>
    <row r="121" spans="1:38" ht="29.25" customHeight="1">
      <c r="A121" s="502">
        <v>34</v>
      </c>
      <c r="B121" s="503">
        <v>78</v>
      </c>
      <c r="C121" s="504" t="s">
        <v>2058</v>
      </c>
      <c r="D121" s="505" t="s">
        <v>81</v>
      </c>
      <c r="E121" s="546" t="e">
        <v>#REF!</v>
      </c>
      <c r="F121" s="508">
        <v>0.25</v>
      </c>
      <c r="G121" s="508">
        <v>0.5</v>
      </c>
      <c r="H121" s="508">
        <v>0.25</v>
      </c>
      <c r="I121" s="508">
        <v>0.3</v>
      </c>
      <c r="J121" s="508">
        <v>0.4</v>
      </c>
      <c r="K121" s="509"/>
      <c r="L121" s="508">
        <v>0.25</v>
      </c>
      <c r="M121" s="508">
        <v>0.25</v>
      </c>
      <c r="N121" s="508">
        <v>0.4</v>
      </c>
      <c r="O121" s="508">
        <v>0.4</v>
      </c>
      <c r="P121" s="508">
        <v>0.2</v>
      </c>
      <c r="Q121" s="508">
        <v>0.25</v>
      </c>
      <c r="R121" s="509"/>
      <c r="S121" s="508">
        <v>0.2</v>
      </c>
      <c r="T121" s="508">
        <v>0.25</v>
      </c>
      <c r="U121" s="508">
        <v>0.25</v>
      </c>
      <c r="V121" s="508">
        <v>0.2</v>
      </c>
      <c r="W121" s="508">
        <v>0.2</v>
      </c>
      <c r="X121" s="508">
        <v>0.25</v>
      </c>
      <c r="Y121" s="510"/>
      <c r="Z121" s="508">
        <v>0.25</v>
      </c>
      <c r="AA121" s="508">
        <v>0.3</v>
      </c>
      <c r="AB121" s="508">
        <v>0.4</v>
      </c>
      <c r="AC121" s="508">
        <v>0.5</v>
      </c>
      <c r="AD121" s="508">
        <v>0.3</v>
      </c>
      <c r="AE121" s="508">
        <v>0.3</v>
      </c>
      <c r="AF121" s="509"/>
      <c r="AG121" s="508">
        <v>0.25</v>
      </c>
      <c r="AH121" s="508">
        <v>0.2</v>
      </c>
      <c r="AI121" s="508">
        <v>0.4</v>
      </c>
      <c r="AJ121" s="508">
        <v>0.3</v>
      </c>
      <c r="AK121" s="511">
        <f t="shared" si="2"/>
        <v>8.0000000000000018</v>
      </c>
      <c r="AL121" s="512" t="e">
        <f t="shared" si="3"/>
        <v>#REF!</v>
      </c>
    </row>
    <row r="122" spans="1:38" s="500" customFormat="1" ht="25.5" customHeight="1">
      <c r="A122" s="547" t="s">
        <v>800</v>
      </c>
      <c r="B122" s="548"/>
      <c r="C122" s="548"/>
      <c r="D122" s="549"/>
      <c r="E122" s="550"/>
      <c r="F122" s="529"/>
      <c r="G122" s="529"/>
      <c r="H122" s="529"/>
      <c r="I122" s="529"/>
      <c r="J122" s="529"/>
      <c r="K122" s="530"/>
      <c r="L122" s="529"/>
      <c r="M122" s="529"/>
      <c r="N122" s="529"/>
      <c r="O122" s="529"/>
      <c r="P122" s="529"/>
      <c r="Q122" s="529"/>
      <c r="R122" s="530"/>
      <c r="S122" s="529"/>
      <c r="T122" s="529"/>
      <c r="U122" s="529"/>
      <c r="V122" s="529"/>
      <c r="W122" s="529"/>
      <c r="X122" s="529"/>
      <c r="Y122" s="531"/>
      <c r="Z122" s="529"/>
      <c r="AA122" s="529"/>
      <c r="AB122" s="529"/>
      <c r="AC122" s="529"/>
      <c r="AD122" s="529"/>
      <c r="AE122" s="529"/>
      <c r="AF122" s="530"/>
      <c r="AG122" s="529"/>
      <c r="AH122" s="529"/>
      <c r="AI122" s="529"/>
      <c r="AJ122" s="529"/>
      <c r="AK122" s="511">
        <f t="shared" si="2"/>
        <v>0</v>
      </c>
      <c r="AL122" s="512">
        <f t="shared" si="3"/>
        <v>0</v>
      </c>
    </row>
    <row r="123" spans="1:38" ht="35.25" customHeight="1">
      <c r="A123" s="502">
        <v>1</v>
      </c>
      <c r="B123" s="503" t="s">
        <v>801</v>
      </c>
      <c r="C123" s="545" t="s">
        <v>712</v>
      </c>
      <c r="D123" s="505" t="s">
        <v>643</v>
      </c>
      <c r="E123" s="506">
        <v>8044</v>
      </c>
      <c r="F123" s="507">
        <v>8</v>
      </c>
      <c r="G123" s="508">
        <v>6</v>
      </c>
      <c r="H123" s="508">
        <v>6</v>
      </c>
      <c r="I123" s="508">
        <v>8</v>
      </c>
      <c r="J123" s="508">
        <v>8</v>
      </c>
      <c r="K123" s="509">
        <v>3</v>
      </c>
      <c r="L123" s="508">
        <v>6</v>
      </c>
      <c r="M123" s="508">
        <v>6</v>
      </c>
      <c r="N123" s="508">
        <v>8</v>
      </c>
      <c r="O123" s="508">
        <v>8</v>
      </c>
      <c r="P123" s="508">
        <v>6</v>
      </c>
      <c r="Q123" s="508">
        <v>6</v>
      </c>
      <c r="R123" s="509">
        <v>3</v>
      </c>
      <c r="S123" s="508">
        <v>6</v>
      </c>
      <c r="T123" s="508">
        <v>8</v>
      </c>
      <c r="U123" s="508">
        <v>8</v>
      </c>
      <c r="V123" s="508">
        <v>6</v>
      </c>
      <c r="W123" s="508">
        <v>6</v>
      </c>
      <c r="X123" s="508">
        <v>8</v>
      </c>
      <c r="Y123" s="510"/>
      <c r="Z123" s="508">
        <v>8</v>
      </c>
      <c r="AA123" s="508">
        <v>8</v>
      </c>
      <c r="AB123" s="508">
        <v>6</v>
      </c>
      <c r="AC123" s="508">
        <v>8</v>
      </c>
      <c r="AD123" s="508">
        <v>8</v>
      </c>
      <c r="AE123" s="508">
        <v>6</v>
      </c>
      <c r="AF123" s="508">
        <v>4</v>
      </c>
      <c r="AG123" s="508">
        <v>6</v>
      </c>
      <c r="AH123" s="508">
        <v>8</v>
      </c>
      <c r="AI123" s="508">
        <v>7</v>
      </c>
      <c r="AJ123" s="508">
        <v>7</v>
      </c>
      <c r="AK123" s="511">
        <f t="shared" si="2"/>
        <v>200</v>
      </c>
      <c r="AL123" s="512">
        <f t="shared" si="3"/>
        <v>7844</v>
      </c>
    </row>
    <row r="124" spans="1:38" ht="27" customHeight="1">
      <c r="A124" s="502">
        <v>2</v>
      </c>
      <c r="B124" s="503" t="s">
        <v>802</v>
      </c>
      <c r="C124" s="545" t="s">
        <v>2059</v>
      </c>
      <c r="D124" s="505" t="s">
        <v>643</v>
      </c>
      <c r="E124" s="506" t="e">
        <v>#REF!</v>
      </c>
      <c r="F124" s="508">
        <v>20</v>
      </c>
      <c r="G124" s="508">
        <v>18</v>
      </c>
      <c r="H124" s="508">
        <v>18</v>
      </c>
      <c r="I124" s="508">
        <v>20</v>
      </c>
      <c r="J124" s="508">
        <v>22</v>
      </c>
      <c r="K124" s="509">
        <v>8</v>
      </c>
      <c r="L124" s="508">
        <v>16</v>
      </c>
      <c r="M124" s="508">
        <v>16</v>
      </c>
      <c r="N124" s="508">
        <v>18</v>
      </c>
      <c r="O124" s="508">
        <v>18</v>
      </c>
      <c r="P124" s="508">
        <v>16</v>
      </c>
      <c r="Q124" s="508">
        <v>16</v>
      </c>
      <c r="R124" s="509">
        <v>8</v>
      </c>
      <c r="S124" s="508">
        <v>18</v>
      </c>
      <c r="T124" s="508">
        <v>18</v>
      </c>
      <c r="U124" s="508">
        <v>22</v>
      </c>
      <c r="V124" s="508">
        <v>22</v>
      </c>
      <c r="W124" s="508">
        <v>18</v>
      </c>
      <c r="X124" s="508">
        <v>18</v>
      </c>
      <c r="Y124" s="510"/>
      <c r="Z124" s="508">
        <v>18</v>
      </c>
      <c r="AA124" s="508">
        <v>24</v>
      </c>
      <c r="AB124" s="508">
        <v>22</v>
      </c>
      <c r="AC124" s="508">
        <v>22</v>
      </c>
      <c r="AD124" s="508">
        <v>20</v>
      </c>
      <c r="AE124" s="508">
        <v>24</v>
      </c>
      <c r="AF124" s="509">
        <v>8</v>
      </c>
      <c r="AG124" s="508">
        <v>22</v>
      </c>
      <c r="AH124" s="508">
        <v>22</v>
      </c>
      <c r="AI124" s="508">
        <v>20</v>
      </c>
      <c r="AJ124" s="508">
        <v>18</v>
      </c>
      <c r="AK124" s="511">
        <f t="shared" si="2"/>
        <v>550</v>
      </c>
      <c r="AL124" s="512" t="e">
        <f t="shared" si="3"/>
        <v>#REF!</v>
      </c>
    </row>
    <row r="125" spans="1:38" ht="35.25" customHeight="1">
      <c r="A125" s="502">
        <v>3</v>
      </c>
      <c r="B125" s="502" t="s">
        <v>765</v>
      </c>
      <c r="C125" s="545" t="s">
        <v>2049</v>
      </c>
      <c r="D125" s="505" t="s">
        <v>643</v>
      </c>
      <c r="E125" s="506" t="e">
        <v>#REF!</v>
      </c>
      <c r="F125" s="508">
        <v>32</v>
      </c>
      <c r="G125" s="508">
        <v>24</v>
      </c>
      <c r="H125" s="508">
        <v>24</v>
      </c>
      <c r="I125" s="508">
        <v>32</v>
      </c>
      <c r="J125" s="508">
        <v>32</v>
      </c>
      <c r="K125" s="509">
        <v>12</v>
      </c>
      <c r="L125" s="508">
        <v>24</v>
      </c>
      <c r="M125" s="508">
        <v>24</v>
      </c>
      <c r="N125" s="508">
        <v>32</v>
      </c>
      <c r="O125" s="508">
        <v>32</v>
      </c>
      <c r="P125" s="508">
        <v>24</v>
      </c>
      <c r="Q125" s="508">
        <v>24</v>
      </c>
      <c r="R125" s="509">
        <v>12</v>
      </c>
      <c r="S125" s="508">
        <v>24</v>
      </c>
      <c r="T125" s="508">
        <v>32</v>
      </c>
      <c r="U125" s="508">
        <v>32</v>
      </c>
      <c r="V125" s="508">
        <v>24</v>
      </c>
      <c r="W125" s="508">
        <v>24</v>
      </c>
      <c r="X125" s="508">
        <v>32</v>
      </c>
      <c r="Y125" s="510"/>
      <c r="Z125" s="508">
        <v>32</v>
      </c>
      <c r="AA125" s="508">
        <v>32</v>
      </c>
      <c r="AB125" s="508">
        <v>24</v>
      </c>
      <c r="AC125" s="508">
        <v>32</v>
      </c>
      <c r="AD125" s="508">
        <v>32</v>
      </c>
      <c r="AE125" s="508">
        <v>24</v>
      </c>
      <c r="AF125" s="509">
        <v>16</v>
      </c>
      <c r="AG125" s="508">
        <v>24</v>
      </c>
      <c r="AH125" s="508">
        <v>32</v>
      </c>
      <c r="AI125" s="508">
        <v>28</v>
      </c>
      <c r="AJ125" s="508">
        <v>28</v>
      </c>
      <c r="AK125" s="511">
        <f t="shared" si="2"/>
        <v>800</v>
      </c>
      <c r="AL125" s="512" t="e">
        <f t="shared" si="3"/>
        <v>#REF!</v>
      </c>
    </row>
    <row r="126" spans="1:38" ht="35.25" customHeight="1">
      <c r="A126" s="502">
        <v>4</v>
      </c>
      <c r="B126" s="503" t="s">
        <v>713</v>
      </c>
      <c r="C126" s="545" t="s">
        <v>714</v>
      </c>
      <c r="D126" s="505" t="s">
        <v>643</v>
      </c>
      <c r="E126" s="506" t="e">
        <v>#REF!</v>
      </c>
      <c r="F126" s="508"/>
      <c r="G126" s="508"/>
      <c r="H126" s="508"/>
      <c r="I126" s="508"/>
      <c r="J126" s="508"/>
      <c r="K126" s="509">
        <v>4</v>
      </c>
      <c r="L126" s="508">
        <v>1.5</v>
      </c>
      <c r="M126" s="508">
        <v>3</v>
      </c>
      <c r="N126" s="508">
        <v>4</v>
      </c>
      <c r="O126" s="508">
        <v>4</v>
      </c>
      <c r="P126" s="508">
        <v>3</v>
      </c>
      <c r="Q126" s="508">
        <v>3.5</v>
      </c>
      <c r="R126" s="509">
        <v>3</v>
      </c>
      <c r="S126" s="508">
        <v>2.5</v>
      </c>
      <c r="T126" s="508">
        <v>4</v>
      </c>
      <c r="U126" s="508">
        <v>4</v>
      </c>
      <c r="V126" s="508">
        <v>3</v>
      </c>
      <c r="W126" s="508">
        <v>3</v>
      </c>
      <c r="X126" s="508">
        <v>3.5</v>
      </c>
      <c r="Y126" s="510"/>
      <c r="Z126" s="508">
        <v>2</v>
      </c>
      <c r="AA126" s="508">
        <v>4</v>
      </c>
      <c r="AB126" s="508">
        <v>3.5</v>
      </c>
      <c r="AC126" s="508">
        <v>4</v>
      </c>
      <c r="AD126" s="508">
        <v>4</v>
      </c>
      <c r="AE126" s="508">
        <v>3</v>
      </c>
      <c r="AF126" s="509">
        <v>3</v>
      </c>
      <c r="AG126" s="508">
        <v>3</v>
      </c>
      <c r="AH126" s="508">
        <v>4</v>
      </c>
      <c r="AI126" s="508">
        <v>3.5</v>
      </c>
      <c r="AJ126" s="508"/>
      <c r="AK126" s="511">
        <f>SUM(F126:AJ126)</f>
        <v>80</v>
      </c>
      <c r="AL126" s="512" t="e">
        <f t="shared" si="3"/>
        <v>#REF!</v>
      </c>
    </row>
    <row r="127" spans="1:38" ht="35.25" customHeight="1">
      <c r="A127" s="502">
        <v>6</v>
      </c>
      <c r="B127" s="503" t="s">
        <v>718</v>
      </c>
      <c r="C127" s="545" t="s">
        <v>719</v>
      </c>
      <c r="D127" s="505" t="s">
        <v>643</v>
      </c>
      <c r="E127" s="506">
        <v>1729</v>
      </c>
      <c r="F127" s="507">
        <v>16</v>
      </c>
      <c r="G127" s="508">
        <v>12</v>
      </c>
      <c r="H127" s="508">
        <v>12</v>
      </c>
      <c r="I127" s="508">
        <v>16</v>
      </c>
      <c r="J127" s="508">
        <v>16</v>
      </c>
      <c r="K127" s="509">
        <v>6</v>
      </c>
      <c r="L127" s="508">
        <v>12</v>
      </c>
      <c r="M127" s="508">
        <v>12</v>
      </c>
      <c r="N127" s="508">
        <v>16</v>
      </c>
      <c r="O127" s="508">
        <v>16</v>
      </c>
      <c r="P127" s="508">
        <v>12</v>
      </c>
      <c r="Q127" s="508">
        <v>12</v>
      </c>
      <c r="R127" s="509">
        <v>6</v>
      </c>
      <c r="S127" s="508">
        <v>12</v>
      </c>
      <c r="T127" s="508">
        <v>16</v>
      </c>
      <c r="U127" s="508">
        <v>16</v>
      </c>
      <c r="V127" s="508">
        <v>12</v>
      </c>
      <c r="W127" s="508">
        <v>12</v>
      </c>
      <c r="X127" s="508">
        <v>16</v>
      </c>
      <c r="Y127" s="510"/>
      <c r="Z127" s="508">
        <v>16</v>
      </c>
      <c r="AA127" s="508">
        <v>16</v>
      </c>
      <c r="AB127" s="508">
        <v>12</v>
      </c>
      <c r="AC127" s="508">
        <v>16</v>
      </c>
      <c r="AD127" s="508">
        <v>16</v>
      </c>
      <c r="AE127" s="508">
        <v>12</v>
      </c>
      <c r="AF127" s="509">
        <v>8</v>
      </c>
      <c r="AG127" s="508">
        <v>12</v>
      </c>
      <c r="AH127" s="508">
        <v>16</v>
      </c>
      <c r="AI127" s="508">
        <v>14</v>
      </c>
      <c r="AJ127" s="508">
        <v>14</v>
      </c>
      <c r="AK127" s="511">
        <f t="shared" si="2"/>
        <v>400</v>
      </c>
      <c r="AL127" s="512">
        <f t="shared" si="3"/>
        <v>1329</v>
      </c>
    </row>
    <row r="128" spans="1:38" ht="35.25" customHeight="1">
      <c r="A128" s="502">
        <v>7</v>
      </c>
      <c r="B128" s="502" t="s">
        <v>720</v>
      </c>
      <c r="C128" s="545" t="s">
        <v>767</v>
      </c>
      <c r="D128" s="505" t="s">
        <v>643</v>
      </c>
      <c r="E128" s="546">
        <v>570</v>
      </c>
      <c r="F128" s="508">
        <v>10</v>
      </c>
      <c r="G128" s="508">
        <v>14</v>
      </c>
      <c r="H128" s="508">
        <v>12</v>
      </c>
      <c r="I128" s="508">
        <v>10</v>
      </c>
      <c r="J128" s="508">
        <v>10</v>
      </c>
      <c r="K128" s="509">
        <v>4</v>
      </c>
      <c r="L128" s="508">
        <v>10</v>
      </c>
      <c r="M128" s="508">
        <v>8</v>
      </c>
      <c r="N128" s="508">
        <v>12</v>
      </c>
      <c r="O128" s="508">
        <v>12</v>
      </c>
      <c r="P128" s="508">
        <v>10</v>
      </c>
      <c r="Q128" s="508">
        <v>10</v>
      </c>
      <c r="R128" s="509">
        <v>4</v>
      </c>
      <c r="S128" s="508">
        <v>8</v>
      </c>
      <c r="T128" s="508">
        <v>8</v>
      </c>
      <c r="U128" s="508">
        <v>10</v>
      </c>
      <c r="V128" s="508">
        <v>10</v>
      </c>
      <c r="W128" s="508">
        <v>12</v>
      </c>
      <c r="X128" s="508">
        <v>4</v>
      </c>
      <c r="Y128" s="510"/>
      <c r="Z128" s="508">
        <v>10</v>
      </c>
      <c r="AA128" s="508">
        <v>10</v>
      </c>
      <c r="AB128" s="508">
        <v>8</v>
      </c>
      <c r="AC128" s="508">
        <v>12</v>
      </c>
      <c r="AD128" s="508">
        <v>12</v>
      </c>
      <c r="AE128" s="508">
        <v>14</v>
      </c>
      <c r="AF128" s="509">
        <v>4</v>
      </c>
      <c r="AG128" s="508">
        <v>14</v>
      </c>
      <c r="AH128" s="508">
        <v>12</v>
      </c>
      <c r="AI128" s="508">
        <v>12</v>
      </c>
      <c r="AJ128" s="508">
        <v>14</v>
      </c>
      <c r="AK128" s="511">
        <f>SUM(F128:AJ128)</f>
        <v>300</v>
      </c>
      <c r="AL128" s="512">
        <f t="shared" si="3"/>
        <v>270</v>
      </c>
    </row>
    <row r="129" spans="1:38" ht="35.25" customHeight="1">
      <c r="A129" s="502">
        <v>7</v>
      </c>
      <c r="B129" s="502" t="s">
        <v>722</v>
      </c>
      <c r="C129" s="545" t="s">
        <v>723</v>
      </c>
      <c r="D129" s="505" t="s">
        <v>81</v>
      </c>
      <c r="E129" s="546">
        <v>155</v>
      </c>
      <c r="F129" s="508">
        <v>1.6</v>
      </c>
      <c r="G129" s="508">
        <v>1.2</v>
      </c>
      <c r="H129" s="508">
        <v>1.2</v>
      </c>
      <c r="I129" s="508">
        <v>1.6</v>
      </c>
      <c r="J129" s="508">
        <v>1.6</v>
      </c>
      <c r="K129" s="509">
        <v>0.6</v>
      </c>
      <c r="L129" s="508">
        <v>1.2</v>
      </c>
      <c r="M129" s="508">
        <v>1.2</v>
      </c>
      <c r="N129" s="508">
        <v>1.6</v>
      </c>
      <c r="O129" s="508">
        <v>1.6</v>
      </c>
      <c r="P129" s="508">
        <v>1.2</v>
      </c>
      <c r="Q129" s="508">
        <v>1.2</v>
      </c>
      <c r="R129" s="509">
        <v>0.6</v>
      </c>
      <c r="S129" s="508">
        <v>1.2</v>
      </c>
      <c r="T129" s="508">
        <v>1.6</v>
      </c>
      <c r="U129" s="508">
        <v>1.6</v>
      </c>
      <c r="V129" s="508">
        <v>1.2</v>
      </c>
      <c r="W129" s="508">
        <v>1.2</v>
      </c>
      <c r="X129" s="508">
        <v>1.6</v>
      </c>
      <c r="Y129" s="510"/>
      <c r="Z129" s="508">
        <v>1.4</v>
      </c>
      <c r="AA129" s="508">
        <v>1.6</v>
      </c>
      <c r="AB129" s="508">
        <v>1.2</v>
      </c>
      <c r="AC129" s="508">
        <v>1.6</v>
      </c>
      <c r="AD129" s="508">
        <v>1.6</v>
      </c>
      <c r="AE129" s="508">
        <v>1.2</v>
      </c>
      <c r="AF129" s="509">
        <v>0.8</v>
      </c>
      <c r="AG129" s="508">
        <v>1.2</v>
      </c>
      <c r="AH129" s="508">
        <v>1.6</v>
      </c>
      <c r="AI129" s="508">
        <v>1.6</v>
      </c>
      <c r="AJ129" s="508">
        <v>1.4</v>
      </c>
      <c r="AK129" s="511">
        <f t="shared" si="2"/>
        <v>40</v>
      </c>
      <c r="AL129" s="512">
        <f t="shared" si="3"/>
        <v>115</v>
      </c>
    </row>
    <row r="130" spans="1:38" ht="35.25" customHeight="1">
      <c r="A130" s="502">
        <v>9</v>
      </c>
      <c r="B130" s="502" t="s">
        <v>726</v>
      </c>
      <c r="C130" s="545" t="s">
        <v>723</v>
      </c>
      <c r="D130" s="505" t="s">
        <v>699</v>
      </c>
      <c r="E130" s="506">
        <v>150</v>
      </c>
      <c r="F130" s="507">
        <v>8</v>
      </c>
      <c r="G130" s="508">
        <v>6</v>
      </c>
      <c r="H130" s="508">
        <v>6</v>
      </c>
      <c r="I130" s="508">
        <v>8</v>
      </c>
      <c r="J130" s="508">
        <v>8</v>
      </c>
      <c r="K130" s="509">
        <v>3</v>
      </c>
      <c r="L130" s="508">
        <v>6</v>
      </c>
      <c r="M130" s="508">
        <v>6</v>
      </c>
      <c r="N130" s="508">
        <v>8</v>
      </c>
      <c r="O130" s="508">
        <v>8</v>
      </c>
      <c r="P130" s="508">
        <v>6</v>
      </c>
      <c r="Q130" s="508">
        <v>6</v>
      </c>
      <c r="R130" s="509">
        <v>3</v>
      </c>
      <c r="S130" s="508">
        <v>6</v>
      </c>
      <c r="T130" s="508">
        <v>8</v>
      </c>
      <c r="U130" s="508">
        <v>8</v>
      </c>
      <c r="V130" s="508">
        <v>6</v>
      </c>
      <c r="W130" s="508">
        <v>6</v>
      </c>
      <c r="X130" s="508">
        <v>8</v>
      </c>
      <c r="Y130" s="510"/>
      <c r="Z130" s="508">
        <v>8</v>
      </c>
      <c r="AA130" s="508">
        <v>8</v>
      </c>
      <c r="AB130" s="508">
        <v>6</v>
      </c>
      <c r="AC130" s="508">
        <v>8</v>
      </c>
      <c r="AD130" s="508">
        <v>8</v>
      </c>
      <c r="AE130" s="508">
        <v>6</v>
      </c>
      <c r="AF130" s="508">
        <v>4</v>
      </c>
      <c r="AG130" s="508">
        <v>6</v>
      </c>
      <c r="AH130" s="508">
        <v>8</v>
      </c>
      <c r="AI130" s="508">
        <v>7</v>
      </c>
      <c r="AJ130" s="508">
        <v>7</v>
      </c>
      <c r="AK130" s="511">
        <f t="shared" si="2"/>
        <v>200</v>
      </c>
      <c r="AL130" s="512">
        <f t="shared" si="3"/>
        <v>-50</v>
      </c>
    </row>
    <row r="131" spans="1:38" ht="35.25" customHeight="1" thickBot="1">
      <c r="A131" s="502">
        <v>10</v>
      </c>
      <c r="B131" s="502" t="s">
        <v>727</v>
      </c>
      <c r="C131" s="545" t="s">
        <v>728</v>
      </c>
      <c r="D131" s="505" t="s">
        <v>699</v>
      </c>
      <c r="E131" s="506">
        <v>3442</v>
      </c>
      <c r="F131" s="507">
        <v>8</v>
      </c>
      <c r="G131" s="508">
        <v>6</v>
      </c>
      <c r="H131" s="508">
        <v>6</v>
      </c>
      <c r="I131" s="508">
        <v>8</v>
      </c>
      <c r="J131" s="508">
        <v>8</v>
      </c>
      <c r="K131" s="509">
        <v>3</v>
      </c>
      <c r="L131" s="508">
        <v>6</v>
      </c>
      <c r="M131" s="508">
        <v>6</v>
      </c>
      <c r="N131" s="508">
        <v>8</v>
      </c>
      <c r="O131" s="508">
        <v>8</v>
      </c>
      <c r="P131" s="508">
        <v>6</v>
      </c>
      <c r="Q131" s="508">
        <v>6</v>
      </c>
      <c r="R131" s="509">
        <v>3</v>
      </c>
      <c r="S131" s="508">
        <v>6</v>
      </c>
      <c r="T131" s="508">
        <v>8</v>
      </c>
      <c r="U131" s="508">
        <v>8</v>
      </c>
      <c r="V131" s="508">
        <v>6</v>
      </c>
      <c r="W131" s="508">
        <v>6</v>
      </c>
      <c r="X131" s="508">
        <v>8</v>
      </c>
      <c r="Y131" s="510"/>
      <c r="Z131" s="508">
        <v>8</v>
      </c>
      <c r="AA131" s="508">
        <v>8</v>
      </c>
      <c r="AB131" s="508">
        <v>6</v>
      </c>
      <c r="AC131" s="508">
        <v>8</v>
      </c>
      <c r="AD131" s="508">
        <v>8</v>
      </c>
      <c r="AE131" s="508">
        <v>6</v>
      </c>
      <c r="AF131" s="508">
        <v>4</v>
      </c>
      <c r="AG131" s="508">
        <v>6</v>
      </c>
      <c r="AH131" s="508">
        <v>8</v>
      </c>
      <c r="AI131" s="508">
        <v>7</v>
      </c>
      <c r="AJ131" s="508">
        <v>7</v>
      </c>
      <c r="AK131" s="511">
        <f t="shared" si="2"/>
        <v>200</v>
      </c>
      <c r="AL131" s="512">
        <f t="shared" si="3"/>
        <v>3242</v>
      </c>
    </row>
    <row r="132" spans="1:38" s="500" customFormat="1" ht="25.5" customHeight="1">
      <c r="A132" s="544" t="s">
        <v>803</v>
      </c>
      <c r="B132" s="538"/>
      <c r="C132" s="538"/>
      <c r="D132" s="539"/>
      <c r="E132" s="540"/>
      <c r="F132" s="529"/>
      <c r="G132" s="529"/>
      <c r="H132" s="529"/>
      <c r="I132" s="529"/>
      <c r="J132" s="529"/>
      <c r="K132" s="530"/>
      <c r="L132" s="529"/>
      <c r="M132" s="529"/>
      <c r="N132" s="529"/>
      <c r="O132" s="529"/>
      <c r="P132" s="529"/>
      <c r="Q132" s="529"/>
      <c r="R132" s="530"/>
      <c r="S132" s="529"/>
      <c r="T132" s="529"/>
      <c r="U132" s="529"/>
      <c r="V132" s="529"/>
      <c r="W132" s="529"/>
      <c r="X132" s="529"/>
      <c r="Y132" s="531"/>
      <c r="Z132" s="529"/>
      <c r="AA132" s="529"/>
      <c r="AB132" s="529"/>
      <c r="AC132" s="529"/>
      <c r="AD132" s="529"/>
      <c r="AE132" s="529"/>
      <c r="AF132" s="530"/>
      <c r="AG132" s="529"/>
      <c r="AH132" s="529"/>
      <c r="AI132" s="529"/>
      <c r="AJ132" s="529"/>
      <c r="AK132" s="511">
        <f t="shared" ref="AK132:AK143" si="4">SUM(F132:AJ132)</f>
        <v>0</v>
      </c>
      <c r="AL132" s="512">
        <f t="shared" ref="AL132:AL194" si="5">E132-AK132</f>
        <v>0</v>
      </c>
    </row>
    <row r="133" spans="1:38" ht="29.25" customHeight="1">
      <c r="A133" s="502">
        <v>1</v>
      </c>
      <c r="B133" s="503" t="s">
        <v>711</v>
      </c>
      <c r="C133" s="545" t="s">
        <v>712</v>
      </c>
      <c r="D133" s="505" t="s">
        <v>643</v>
      </c>
      <c r="E133" s="506" t="e">
        <v>#REF!</v>
      </c>
      <c r="F133" s="508">
        <v>20</v>
      </c>
      <c r="G133" s="508">
        <v>14</v>
      </c>
      <c r="H133" s="508">
        <v>16</v>
      </c>
      <c r="I133" s="508">
        <v>16</v>
      </c>
      <c r="J133" s="508">
        <v>18</v>
      </c>
      <c r="K133" s="509">
        <v>6</v>
      </c>
      <c r="L133" s="508">
        <v>16</v>
      </c>
      <c r="M133" s="508">
        <v>16</v>
      </c>
      <c r="N133" s="508">
        <v>18</v>
      </c>
      <c r="O133" s="508">
        <v>18</v>
      </c>
      <c r="P133" s="508">
        <v>14</v>
      </c>
      <c r="Q133" s="508">
        <v>14</v>
      </c>
      <c r="R133" s="509">
        <v>6</v>
      </c>
      <c r="S133" s="508">
        <v>16</v>
      </c>
      <c r="T133" s="508">
        <v>20</v>
      </c>
      <c r="U133" s="508">
        <v>20</v>
      </c>
      <c r="V133" s="508">
        <v>16</v>
      </c>
      <c r="W133" s="508">
        <v>16</v>
      </c>
      <c r="X133" s="508">
        <v>18</v>
      </c>
      <c r="Y133" s="510"/>
      <c r="Z133" s="508">
        <v>18</v>
      </c>
      <c r="AA133" s="508">
        <v>20</v>
      </c>
      <c r="AB133" s="508">
        <v>18</v>
      </c>
      <c r="AC133" s="508">
        <v>20</v>
      </c>
      <c r="AD133" s="508">
        <v>20</v>
      </c>
      <c r="AE133" s="508">
        <v>18</v>
      </c>
      <c r="AF133" s="509">
        <v>6</v>
      </c>
      <c r="AG133" s="508">
        <v>22</v>
      </c>
      <c r="AH133" s="508">
        <v>22</v>
      </c>
      <c r="AI133" s="508">
        <v>20</v>
      </c>
      <c r="AJ133" s="508">
        <v>18</v>
      </c>
      <c r="AK133" s="511">
        <f t="shared" si="4"/>
        <v>500</v>
      </c>
      <c r="AL133" s="512" t="e">
        <f t="shared" si="5"/>
        <v>#REF!</v>
      </c>
    </row>
    <row r="134" spans="1:38" ht="29.25" customHeight="1">
      <c r="A134" s="502">
        <v>2</v>
      </c>
      <c r="B134" s="503" t="s">
        <v>802</v>
      </c>
      <c r="C134" s="545" t="s">
        <v>2059</v>
      </c>
      <c r="D134" s="505" t="s">
        <v>643</v>
      </c>
      <c r="E134" s="506" t="e">
        <v>#REF!</v>
      </c>
      <c r="F134" s="508">
        <v>32</v>
      </c>
      <c r="G134" s="508">
        <v>24</v>
      </c>
      <c r="H134" s="508">
        <v>24</v>
      </c>
      <c r="I134" s="508">
        <v>32</v>
      </c>
      <c r="J134" s="508">
        <v>32</v>
      </c>
      <c r="K134" s="509">
        <v>12</v>
      </c>
      <c r="L134" s="508">
        <v>24</v>
      </c>
      <c r="M134" s="508">
        <v>24</v>
      </c>
      <c r="N134" s="508">
        <v>32</v>
      </c>
      <c r="O134" s="508">
        <v>32</v>
      </c>
      <c r="P134" s="508">
        <v>24</v>
      </c>
      <c r="Q134" s="508">
        <v>24</v>
      </c>
      <c r="R134" s="509">
        <v>12</v>
      </c>
      <c r="S134" s="508">
        <v>24</v>
      </c>
      <c r="T134" s="508">
        <v>32</v>
      </c>
      <c r="U134" s="508">
        <v>32</v>
      </c>
      <c r="V134" s="508">
        <v>24</v>
      </c>
      <c r="W134" s="508">
        <v>24</v>
      </c>
      <c r="X134" s="508">
        <v>32</v>
      </c>
      <c r="Y134" s="510"/>
      <c r="Z134" s="508">
        <v>32</v>
      </c>
      <c r="AA134" s="508">
        <v>32</v>
      </c>
      <c r="AB134" s="508">
        <v>24</v>
      </c>
      <c r="AC134" s="508">
        <v>32</v>
      </c>
      <c r="AD134" s="508">
        <v>32</v>
      </c>
      <c r="AE134" s="508">
        <v>24</v>
      </c>
      <c r="AF134" s="509">
        <v>16</v>
      </c>
      <c r="AG134" s="508">
        <v>24</v>
      </c>
      <c r="AH134" s="508">
        <v>32</v>
      </c>
      <c r="AI134" s="508">
        <v>28</v>
      </c>
      <c r="AJ134" s="508">
        <v>28</v>
      </c>
      <c r="AK134" s="511">
        <f>SUM(F134:AJ134)</f>
        <v>800</v>
      </c>
      <c r="AL134" s="512" t="e">
        <f t="shared" si="5"/>
        <v>#REF!</v>
      </c>
    </row>
    <row r="135" spans="1:38" ht="29.25" customHeight="1">
      <c r="A135" s="502">
        <v>3</v>
      </c>
      <c r="B135" s="503" t="s">
        <v>765</v>
      </c>
      <c r="C135" s="545" t="s">
        <v>712</v>
      </c>
      <c r="D135" s="505" t="s">
        <v>643</v>
      </c>
      <c r="E135" s="506">
        <v>1400</v>
      </c>
      <c r="F135" s="508">
        <v>40</v>
      </c>
      <c r="G135" s="508">
        <v>30</v>
      </c>
      <c r="H135" s="508">
        <v>35</v>
      </c>
      <c r="I135" s="508">
        <v>40</v>
      </c>
      <c r="J135" s="508">
        <v>40</v>
      </c>
      <c r="K135" s="509">
        <v>15</v>
      </c>
      <c r="L135" s="508">
        <v>30</v>
      </c>
      <c r="M135" s="508">
        <v>30</v>
      </c>
      <c r="N135" s="508">
        <v>40</v>
      </c>
      <c r="O135" s="508">
        <v>40</v>
      </c>
      <c r="P135" s="508">
        <v>30</v>
      </c>
      <c r="Q135" s="508">
        <v>40</v>
      </c>
      <c r="R135" s="509">
        <v>15</v>
      </c>
      <c r="S135" s="508">
        <v>30</v>
      </c>
      <c r="T135" s="508">
        <v>40</v>
      </c>
      <c r="U135" s="508">
        <v>40</v>
      </c>
      <c r="V135" s="508">
        <v>30</v>
      </c>
      <c r="W135" s="508">
        <v>30</v>
      </c>
      <c r="X135" s="508">
        <v>40</v>
      </c>
      <c r="Y135" s="510"/>
      <c r="Z135" s="508">
        <v>30</v>
      </c>
      <c r="AA135" s="508">
        <v>40</v>
      </c>
      <c r="AB135" s="508">
        <v>30</v>
      </c>
      <c r="AC135" s="508">
        <v>40</v>
      </c>
      <c r="AD135" s="508">
        <v>40</v>
      </c>
      <c r="AE135" s="508">
        <v>30</v>
      </c>
      <c r="AF135" s="509">
        <v>15</v>
      </c>
      <c r="AG135" s="508">
        <v>30</v>
      </c>
      <c r="AH135" s="508">
        <v>40</v>
      </c>
      <c r="AI135" s="508">
        <v>40</v>
      </c>
      <c r="AJ135" s="508">
        <v>30</v>
      </c>
      <c r="AK135" s="511">
        <f>SUM(F135:AJ135)</f>
        <v>1000</v>
      </c>
      <c r="AL135" s="512">
        <f t="shared" si="5"/>
        <v>400</v>
      </c>
    </row>
    <row r="136" spans="1:38" ht="29.25" customHeight="1">
      <c r="A136" s="502">
        <v>4</v>
      </c>
      <c r="B136" s="502" t="s">
        <v>713</v>
      </c>
      <c r="C136" s="504" t="s">
        <v>714</v>
      </c>
      <c r="D136" s="505" t="s">
        <v>643</v>
      </c>
      <c r="E136" s="506">
        <v>1280</v>
      </c>
      <c r="F136" s="507">
        <v>16</v>
      </c>
      <c r="G136" s="508">
        <v>12</v>
      </c>
      <c r="H136" s="508">
        <v>12</v>
      </c>
      <c r="I136" s="508">
        <v>16</v>
      </c>
      <c r="J136" s="508">
        <v>16</v>
      </c>
      <c r="K136" s="509">
        <v>6</v>
      </c>
      <c r="L136" s="508">
        <v>12</v>
      </c>
      <c r="M136" s="508">
        <v>12</v>
      </c>
      <c r="N136" s="508">
        <v>16</v>
      </c>
      <c r="O136" s="508">
        <v>16</v>
      </c>
      <c r="P136" s="508">
        <v>12</v>
      </c>
      <c r="Q136" s="508">
        <v>12</v>
      </c>
      <c r="R136" s="509">
        <v>6</v>
      </c>
      <c r="S136" s="508">
        <v>12</v>
      </c>
      <c r="T136" s="508">
        <v>16</v>
      </c>
      <c r="U136" s="508">
        <v>16</v>
      </c>
      <c r="V136" s="508">
        <v>12</v>
      </c>
      <c r="W136" s="508">
        <v>12</v>
      </c>
      <c r="X136" s="508">
        <v>16</v>
      </c>
      <c r="Y136" s="510"/>
      <c r="Z136" s="508">
        <v>16</v>
      </c>
      <c r="AA136" s="508">
        <v>16</v>
      </c>
      <c r="AB136" s="508">
        <v>12</v>
      </c>
      <c r="AC136" s="508">
        <v>16</v>
      </c>
      <c r="AD136" s="508">
        <v>16</v>
      </c>
      <c r="AE136" s="508">
        <v>12</v>
      </c>
      <c r="AF136" s="509">
        <v>8</v>
      </c>
      <c r="AG136" s="508">
        <v>12</v>
      </c>
      <c r="AH136" s="508">
        <v>16</v>
      </c>
      <c r="AI136" s="508">
        <v>14</v>
      </c>
      <c r="AJ136" s="508">
        <v>14</v>
      </c>
      <c r="AK136" s="511">
        <f t="shared" si="4"/>
        <v>400</v>
      </c>
      <c r="AL136" s="512">
        <f t="shared" si="5"/>
        <v>880</v>
      </c>
    </row>
    <row r="137" spans="1:38" ht="29.25" customHeight="1">
      <c r="A137" s="502">
        <v>5</v>
      </c>
      <c r="B137" s="502" t="s">
        <v>804</v>
      </c>
      <c r="C137" s="545" t="s">
        <v>766</v>
      </c>
      <c r="D137" s="505" t="s">
        <v>643</v>
      </c>
      <c r="E137" s="506">
        <v>218</v>
      </c>
      <c r="F137" s="507">
        <v>4</v>
      </c>
      <c r="G137" s="508">
        <v>5</v>
      </c>
      <c r="H137" s="508">
        <v>5</v>
      </c>
      <c r="I137" s="508">
        <v>4</v>
      </c>
      <c r="J137" s="508">
        <v>5</v>
      </c>
      <c r="K137" s="509">
        <v>2</v>
      </c>
      <c r="L137" s="508">
        <v>5</v>
      </c>
      <c r="M137" s="508">
        <v>4</v>
      </c>
      <c r="N137" s="508">
        <v>4</v>
      </c>
      <c r="O137" s="508">
        <v>5</v>
      </c>
      <c r="P137" s="508">
        <v>4</v>
      </c>
      <c r="Q137" s="508">
        <v>5</v>
      </c>
      <c r="R137" s="509">
        <v>2</v>
      </c>
      <c r="S137" s="508">
        <v>4</v>
      </c>
      <c r="T137" s="508">
        <v>4</v>
      </c>
      <c r="U137" s="508">
        <v>5</v>
      </c>
      <c r="V137" s="508">
        <v>4</v>
      </c>
      <c r="W137" s="508">
        <v>6</v>
      </c>
      <c r="X137" s="508">
        <v>5</v>
      </c>
      <c r="Y137" s="510"/>
      <c r="Z137" s="508">
        <v>4</v>
      </c>
      <c r="AA137" s="508">
        <v>5</v>
      </c>
      <c r="AB137" s="508">
        <v>5</v>
      </c>
      <c r="AC137" s="508">
        <v>4</v>
      </c>
      <c r="AD137" s="508">
        <v>5</v>
      </c>
      <c r="AE137" s="508">
        <v>4</v>
      </c>
      <c r="AF137" s="509">
        <v>2</v>
      </c>
      <c r="AG137" s="508">
        <v>4</v>
      </c>
      <c r="AH137" s="508">
        <v>4.5</v>
      </c>
      <c r="AI137" s="508">
        <v>5.5</v>
      </c>
      <c r="AJ137" s="508">
        <v>5</v>
      </c>
      <c r="AK137" s="511">
        <f t="shared" si="4"/>
        <v>130</v>
      </c>
      <c r="AL137" s="512">
        <f t="shared" si="5"/>
        <v>88</v>
      </c>
    </row>
    <row r="138" spans="1:38" ht="29.25" customHeight="1">
      <c r="A138" s="502">
        <v>6</v>
      </c>
      <c r="B138" s="503" t="s">
        <v>718</v>
      </c>
      <c r="C138" s="545" t="s">
        <v>719</v>
      </c>
      <c r="D138" s="505" t="s">
        <v>643</v>
      </c>
      <c r="E138" s="506">
        <v>280</v>
      </c>
      <c r="F138" s="508">
        <v>32</v>
      </c>
      <c r="G138" s="508">
        <v>24</v>
      </c>
      <c r="H138" s="508">
        <v>24</v>
      </c>
      <c r="I138" s="508">
        <v>32</v>
      </c>
      <c r="J138" s="508">
        <v>32</v>
      </c>
      <c r="K138" s="509">
        <v>12</v>
      </c>
      <c r="L138" s="508">
        <v>24</v>
      </c>
      <c r="M138" s="508">
        <v>24</v>
      </c>
      <c r="N138" s="508">
        <v>32</v>
      </c>
      <c r="O138" s="508">
        <v>32</v>
      </c>
      <c r="P138" s="508">
        <v>24</v>
      </c>
      <c r="Q138" s="508">
        <v>24</v>
      </c>
      <c r="R138" s="509">
        <v>12</v>
      </c>
      <c r="S138" s="508">
        <v>24</v>
      </c>
      <c r="T138" s="508">
        <v>32</v>
      </c>
      <c r="U138" s="508">
        <v>32</v>
      </c>
      <c r="V138" s="508">
        <v>24</v>
      </c>
      <c r="W138" s="508">
        <v>24</v>
      </c>
      <c r="X138" s="508">
        <v>32</v>
      </c>
      <c r="Y138" s="510"/>
      <c r="Z138" s="508">
        <v>32</v>
      </c>
      <c r="AA138" s="508">
        <v>32</v>
      </c>
      <c r="AB138" s="508">
        <v>24</v>
      </c>
      <c r="AC138" s="508">
        <v>32</v>
      </c>
      <c r="AD138" s="508">
        <v>32</v>
      </c>
      <c r="AE138" s="508">
        <v>24</v>
      </c>
      <c r="AF138" s="509">
        <v>16</v>
      </c>
      <c r="AG138" s="508">
        <v>24</v>
      </c>
      <c r="AH138" s="508">
        <v>32</v>
      </c>
      <c r="AI138" s="508">
        <v>28</v>
      </c>
      <c r="AJ138" s="508">
        <v>28</v>
      </c>
      <c r="AK138" s="511">
        <f t="shared" si="4"/>
        <v>800</v>
      </c>
      <c r="AL138" s="512">
        <f t="shared" si="5"/>
        <v>-520</v>
      </c>
    </row>
    <row r="139" spans="1:38" ht="29.25" customHeight="1">
      <c r="A139" s="502">
        <v>7</v>
      </c>
      <c r="B139" s="503" t="s">
        <v>720</v>
      </c>
      <c r="C139" s="545" t="s">
        <v>767</v>
      </c>
      <c r="D139" s="505" t="s">
        <v>643</v>
      </c>
      <c r="E139" s="506">
        <v>1500</v>
      </c>
      <c r="F139" s="507">
        <v>8</v>
      </c>
      <c r="G139" s="508">
        <v>6</v>
      </c>
      <c r="H139" s="508">
        <v>6</v>
      </c>
      <c r="I139" s="508">
        <v>8</v>
      </c>
      <c r="J139" s="508">
        <v>8</v>
      </c>
      <c r="K139" s="509">
        <v>3</v>
      </c>
      <c r="L139" s="508">
        <v>6</v>
      </c>
      <c r="M139" s="508">
        <v>6</v>
      </c>
      <c r="N139" s="508">
        <v>8</v>
      </c>
      <c r="O139" s="508">
        <v>8</v>
      </c>
      <c r="P139" s="508">
        <v>6</v>
      </c>
      <c r="Q139" s="508">
        <v>6</v>
      </c>
      <c r="R139" s="509">
        <v>3</v>
      </c>
      <c r="S139" s="508">
        <v>6</v>
      </c>
      <c r="T139" s="508">
        <v>8</v>
      </c>
      <c r="U139" s="508">
        <v>8</v>
      </c>
      <c r="V139" s="508">
        <v>6</v>
      </c>
      <c r="W139" s="508">
        <v>6</v>
      </c>
      <c r="X139" s="508">
        <v>8</v>
      </c>
      <c r="Y139" s="510"/>
      <c r="Z139" s="508">
        <v>8</v>
      </c>
      <c r="AA139" s="508">
        <v>8</v>
      </c>
      <c r="AB139" s="508">
        <v>6</v>
      </c>
      <c r="AC139" s="508">
        <v>8</v>
      </c>
      <c r="AD139" s="508">
        <v>8</v>
      </c>
      <c r="AE139" s="508">
        <v>6</v>
      </c>
      <c r="AF139" s="508">
        <v>4</v>
      </c>
      <c r="AG139" s="508">
        <v>6</v>
      </c>
      <c r="AH139" s="508">
        <v>8</v>
      </c>
      <c r="AI139" s="508">
        <v>7</v>
      </c>
      <c r="AJ139" s="508">
        <v>7</v>
      </c>
      <c r="AK139" s="511">
        <f t="shared" si="4"/>
        <v>200</v>
      </c>
      <c r="AL139" s="512">
        <f t="shared" si="5"/>
        <v>1300</v>
      </c>
    </row>
    <row r="140" spans="1:38" ht="29.25" customHeight="1">
      <c r="A140" s="502">
        <v>8</v>
      </c>
      <c r="B140" s="502" t="s">
        <v>805</v>
      </c>
      <c r="C140" s="545" t="s">
        <v>2019</v>
      </c>
      <c r="D140" s="505" t="s">
        <v>643</v>
      </c>
      <c r="E140" s="506" t="e">
        <v>#REF!</v>
      </c>
      <c r="F140" s="507">
        <v>16</v>
      </c>
      <c r="G140" s="508">
        <v>12</v>
      </c>
      <c r="H140" s="508">
        <v>12</v>
      </c>
      <c r="I140" s="508">
        <v>16</v>
      </c>
      <c r="J140" s="508">
        <v>16</v>
      </c>
      <c r="K140" s="509">
        <v>6</v>
      </c>
      <c r="L140" s="508">
        <v>12</v>
      </c>
      <c r="M140" s="508">
        <v>12</v>
      </c>
      <c r="N140" s="508">
        <v>16</v>
      </c>
      <c r="O140" s="508">
        <v>16</v>
      </c>
      <c r="P140" s="508">
        <v>12</v>
      </c>
      <c r="Q140" s="508">
        <v>12</v>
      </c>
      <c r="R140" s="509">
        <v>6</v>
      </c>
      <c r="S140" s="508">
        <v>12</v>
      </c>
      <c r="T140" s="508">
        <v>16</v>
      </c>
      <c r="U140" s="508">
        <v>16</v>
      </c>
      <c r="V140" s="508">
        <v>12</v>
      </c>
      <c r="W140" s="508">
        <v>12</v>
      </c>
      <c r="X140" s="508">
        <v>16</v>
      </c>
      <c r="Y140" s="510"/>
      <c r="Z140" s="508">
        <v>16</v>
      </c>
      <c r="AA140" s="508">
        <v>16</v>
      </c>
      <c r="AB140" s="508">
        <v>12</v>
      </c>
      <c r="AC140" s="508">
        <v>16</v>
      </c>
      <c r="AD140" s="508">
        <v>16</v>
      </c>
      <c r="AE140" s="508">
        <v>12</v>
      </c>
      <c r="AF140" s="509">
        <v>8</v>
      </c>
      <c r="AG140" s="508">
        <v>12</v>
      </c>
      <c r="AH140" s="508">
        <v>16</v>
      </c>
      <c r="AI140" s="508">
        <v>14</v>
      </c>
      <c r="AJ140" s="508">
        <v>14</v>
      </c>
      <c r="AK140" s="511">
        <f>SUM(F140:AJ140)</f>
        <v>400</v>
      </c>
      <c r="AL140" s="512" t="e">
        <f t="shared" si="5"/>
        <v>#REF!</v>
      </c>
    </row>
    <row r="141" spans="1:38" ht="29.25" customHeight="1">
      <c r="A141" s="502">
        <v>9</v>
      </c>
      <c r="B141" s="502" t="s">
        <v>806</v>
      </c>
      <c r="C141" s="545" t="s">
        <v>2060</v>
      </c>
      <c r="D141" s="505" t="s">
        <v>643</v>
      </c>
      <c r="E141" s="506" t="e">
        <v>#REF!</v>
      </c>
      <c r="F141" s="508"/>
      <c r="G141" s="508"/>
      <c r="H141" s="508"/>
      <c r="I141" s="508"/>
      <c r="J141" s="508"/>
      <c r="K141" s="509">
        <v>0.75</v>
      </c>
      <c r="L141" s="508"/>
      <c r="M141" s="508">
        <v>0.5</v>
      </c>
      <c r="N141" s="508">
        <v>1</v>
      </c>
      <c r="O141" s="508">
        <v>0.75</v>
      </c>
      <c r="P141" s="508">
        <v>1</v>
      </c>
      <c r="Q141" s="508">
        <v>0.5</v>
      </c>
      <c r="R141" s="509">
        <v>2</v>
      </c>
      <c r="S141" s="508"/>
      <c r="T141" s="508">
        <v>0.5</v>
      </c>
      <c r="U141" s="508">
        <v>1</v>
      </c>
      <c r="V141" s="508">
        <v>0.75</v>
      </c>
      <c r="W141" s="508">
        <v>0.5</v>
      </c>
      <c r="X141" s="508">
        <v>0.5</v>
      </c>
      <c r="Y141" s="510"/>
      <c r="Z141" s="508">
        <v>0.25</v>
      </c>
      <c r="AA141" s="508">
        <v>1</v>
      </c>
      <c r="AB141" s="508">
        <v>0.5</v>
      </c>
      <c r="AC141" s="508">
        <v>1.5</v>
      </c>
      <c r="AD141" s="508">
        <v>1</v>
      </c>
      <c r="AE141" s="508">
        <v>1.5</v>
      </c>
      <c r="AF141" s="509">
        <v>1</v>
      </c>
      <c r="AG141" s="508">
        <v>0.5</v>
      </c>
      <c r="AH141" s="508">
        <v>1.5</v>
      </c>
      <c r="AI141" s="508">
        <v>1.5</v>
      </c>
      <c r="AJ141" s="508"/>
      <c r="AK141" s="511">
        <f>SUM(F141:AJ141)</f>
        <v>20</v>
      </c>
      <c r="AL141" s="512" t="e">
        <f t="shared" si="5"/>
        <v>#REF!</v>
      </c>
    </row>
    <row r="142" spans="1:38" ht="29.25" customHeight="1">
      <c r="A142" s="502">
        <v>10</v>
      </c>
      <c r="B142" s="502" t="s">
        <v>722</v>
      </c>
      <c r="C142" s="545" t="s">
        <v>723</v>
      </c>
      <c r="D142" s="505" t="s">
        <v>81</v>
      </c>
      <c r="E142" s="506">
        <v>15</v>
      </c>
      <c r="F142" s="508"/>
      <c r="G142" s="508"/>
      <c r="H142" s="508"/>
      <c r="I142" s="508"/>
      <c r="J142" s="508"/>
      <c r="K142" s="509">
        <v>0.75</v>
      </c>
      <c r="L142" s="508"/>
      <c r="M142" s="508">
        <v>0.5</v>
      </c>
      <c r="N142" s="508">
        <v>1</v>
      </c>
      <c r="O142" s="508">
        <v>0.75</v>
      </c>
      <c r="P142" s="508">
        <v>1</v>
      </c>
      <c r="Q142" s="508">
        <v>0.5</v>
      </c>
      <c r="R142" s="509">
        <v>2</v>
      </c>
      <c r="S142" s="508"/>
      <c r="T142" s="508">
        <v>0.5</v>
      </c>
      <c r="U142" s="508">
        <v>1</v>
      </c>
      <c r="V142" s="508">
        <v>0.75</v>
      </c>
      <c r="W142" s="508">
        <v>0.5</v>
      </c>
      <c r="X142" s="508">
        <v>0.5</v>
      </c>
      <c r="Y142" s="510"/>
      <c r="Z142" s="508">
        <v>0.25</v>
      </c>
      <c r="AA142" s="508">
        <v>1</v>
      </c>
      <c r="AB142" s="508">
        <v>0.5</v>
      </c>
      <c r="AC142" s="508">
        <v>1.5</v>
      </c>
      <c r="AD142" s="508">
        <v>1</v>
      </c>
      <c r="AE142" s="508">
        <v>1.5</v>
      </c>
      <c r="AF142" s="509">
        <v>1</v>
      </c>
      <c r="AG142" s="508">
        <v>0.5</v>
      </c>
      <c r="AH142" s="508">
        <v>1.5</v>
      </c>
      <c r="AI142" s="508">
        <v>1.5</v>
      </c>
      <c r="AJ142" s="508"/>
      <c r="AK142" s="511">
        <f t="shared" si="4"/>
        <v>20</v>
      </c>
      <c r="AL142" s="512">
        <f t="shared" si="5"/>
        <v>-5</v>
      </c>
    </row>
    <row r="143" spans="1:38" ht="29.25" customHeight="1">
      <c r="A143" s="502">
        <v>11</v>
      </c>
      <c r="B143" s="502" t="s">
        <v>724</v>
      </c>
      <c r="C143" s="545" t="s">
        <v>725</v>
      </c>
      <c r="D143" s="505" t="s">
        <v>81</v>
      </c>
      <c r="E143" s="506">
        <v>101</v>
      </c>
      <c r="F143" s="508">
        <v>0.4</v>
      </c>
      <c r="G143" s="508">
        <v>0.3</v>
      </c>
      <c r="H143" s="508">
        <v>0.3</v>
      </c>
      <c r="I143" s="508">
        <v>0.4</v>
      </c>
      <c r="J143" s="508">
        <v>0.4</v>
      </c>
      <c r="K143" s="509">
        <v>0.15</v>
      </c>
      <c r="L143" s="508">
        <v>0.3</v>
      </c>
      <c r="M143" s="508">
        <v>0.3</v>
      </c>
      <c r="N143" s="508">
        <v>0.4</v>
      </c>
      <c r="O143" s="508">
        <v>0.4</v>
      </c>
      <c r="P143" s="508">
        <v>0.3</v>
      </c>
      <c r="Q143" s="508">
        <v>0.3</v>
      </c>
      <c r="R143" s="509">
        <v>0.15</v>
      </c>
      <c r="S143" s="508">
        <v>0.3</v>
      </c>
      <c r="T143" s="508">
        <v>0.4</v>
      </c>
      <c r="U143" s="508">
        <v>0.4</v>
      </c>
      <c r="V143" s="508">
        <v>0.3</v>
      </c>
      <c r="W143" s="508">
        <v>0.3</v>
      </c>
      <c r="X143" s="508">
        <v>0.4</v>
      </c>
      <c r="Y143" s="510"/>
      <c r="Z143" s="508">
        <v>0.35</v>
      </c>
      <c r="AA143" s="508">
        <v>0.4</v>
      </c>
      <c r="AB143" s="508">
        <v>0.3</v>
      </c>
      <c r="AC143" s="508">
        <v>0.4</v>
      </c>
      <c r="AD143" s="508">
        <v>0.4</v>
      </c>
      <c r="AE143" s="508">
        <v>0.3</v>
      </c>
      <c r="AF143" s="509">
        <v>0.2</v>
      </c>
      <c r="AG143" s="508">
        <v>0.3</v>
      </c>
      <c r="AH143" s="508">
        <v>0.4</v>
      </c>
      <c r="AI143" s="508">
        <v>0.4</v>
      </c>
      <c r="AJ143" s="508">
        <v>0.35</v>
      </c>
      <c r="AK143" s="511">
        <f t="shared" si="4"/>
        <v>10</v>
      </c>
      <c r="AL143" s="512">
        <f t="shared" si="5"/>
        <v>91</v>
      </c>
    </row>
    <row r="144" spans="1:38" ht="29.25" customHeight="1">
      <c r="A144" s="502">
        <v>12</v>
      </c>
      <c r="B144" s="503" t="s">
        <v>726</v>
      </c>
      <c r="C144" s="545" t="s">
        <v>723</v>
      </c>
      <c r="D144" s="505" t="s">
        <v>699</v>
      </c>
      <c r="E144" s="506">
        <v>1200</v>
      </c>
      <c r="F144" s="508">
        <v>10</v>
      </c>
      <c r="G144" s="508">
        <v>14</v>
      </c>
      <c r="H144" s="508">
        <v>12</v>
      </c>
      <c r="I144" s="508">
        <v>10</v>
      </c>
      <c r="J144" s="508">
        <v>10</v>
      </c>
      <c r="K144" s="509">
        <v>4</v>
      </c>
      <c r="L144" s="508">
        <v>10</v>
      </c>
      <c r="M144" s="508">
        <v>8</v>
      </c>
      <c r="N144" s="508">
        <v>12</v>
      </c>
      <c r="O144" s="508">
        <v>12</v>
      </c>
      <c r="P144" s="508">
        <v>10</v>
      </c>
      <c r="Q144" s="508">
        <v>10</v>
      </c>
      <c r="R144" s="509">
        <v>4</v>
      </c>
      <c r="S144" s="508">
        <v>8</v>
      </c>
      <c r="T144" s="508">
        <v>8</v>
      </c>
      <c r="U144" s="508">
        <v>10</v>
      </c>
      <c r="V144" s="508">
        <v>10</v>
      </c>
      <c r="W144" s="508">
        <v>12</v>
      </c>
      <c r="X144" s="508">
        <v>4</v>
      </c>
      <c r="Y144" s="510"/>
      <c r="Z144" s="508">
        <v>10</v>
      </c>
      <c r="AA144" s="508">
        <v>10</v>
      </c>
      <c r="AB144" s="508">
        <v>8</v>
      </c>
      <c r="AC144" s="508">
        <v>12</v>
      </c>
      <c r="AD144" s="508">
        <v>12</v>
      </c>
      <c r="AE144" s="508">
        <v>14</v>
      </c>
      <c r="AF144" s="509">
        <v>4</v>
      </c>
      <c r="AG144" s="508">
        <v>14</v>
      </c>
      <c r="AH144" s="508">
        <v>12</v>
      </c>
      <c r="AI144" s="508">
        <v>12</v>
      </c>
      <c r="AJ144" s="508">
        <v>14</v>
      </c>
      <c r="AK144" s="511">
        <f>SUM(F144:AJ144)</f>
        <v>300</v>
      </c>
      <c r="AL144" s="512">
        <f t="shared" si="5"/>
        <v>900</v>
      </c>
    </row>
    <row r="145" spans="1:38" ht="29.25" customHeight="1">
      <c r="A145" s="502">
        <v>13</v>
      </c>
      <c r="B145" s="503" t="s">
        <v>727</v>
      </c>
      <c r="C145" s="545" t="s">
        <v>728</v>
      </c>
      <c r="D145" s="505" t="s">
        <v>699</v>
      </c>
      <c r="E145" s="506">
        <v>3600</v>
      </c>
      <c r="F145" s="508">
        <v>40</v>
      </c>
      <c r="G145" s="508">
        <v>30</v>
      </c>
      <c r="H145" s="508">
        <v>35</v>
      </c>
      <c r="I145" s="508">
        <v>40</v>
      </c>
      <c r="J145" s="508">
        <v>40</v>
      </c>
      <c r="K145" s="509">
        <v>15</v>
      </c>
      <c r="L145" s="508">
        <v>30</v>
      </c>
      <c r="M145" s="508">
        <v>30</v>
      </c>
      <c r="N145" s="508">
        <v>40</v>
      </c>
      <c r="O145" s="508">
        <v>40</v>
      </c>
      <c r="P145" s="508">
        <v>30</v>
      </c>
      <c r="Q145" s="508">
        <v>40</v>
      </c>
      <c r="R145" s="509">
        <v>15</v>
      </c>
      <c r="S145" s="508">
        <v>30</v>
      </c>
      <c r="T145" s="508">
        <v>40</v>
      </c>
      <c r="U145" s="508">
        <v>40</v>
      </c>
      <c r="V145" s="508">
        <v>30</v>
      </c>
      <c r="W145" s="508">
        <v>30</v>
      </c>
      <c r="X145" s="508">
        <v>40</v>
      </c>
      <c r="Y145" s="510"/>
      <c r="Z145" s="508">
        <v>30</v>
      </c>
      <c r="AA145" s="508">
        <v>40</v>
      </c>
      <c r="AB145" s="508">
        <v>30</v>
      </c>
      <c r="AC145" s="508">
        <v>40</v>
      </c>
      <c r="AD145" s="508">
        <v>40</v>
      </c>
      <c r="AE145" s="508">
        <v>30</v>
      </c>
      <c r="AF145" s="509">
        <v>15</v>
      </c>
      <c r="AG145" s="508">
        <v>30</v>
      </c>
      <c r="AH145" s="508">
        <v>40</v>
      </c>
      <c r="AI145" s="508">
        <v>40</v>
      </c>
      <c r="AJ145" s="508">
        <v>30</v>
      </c>
      <c r="AK145" s="511">
        <f>SUM(F145:AJ145)</f>
        <v>1000</v>
      </c>
      <c r="AL145" s="512">
        <f t="shared" si="5"/>
        <v>2600</v>
      </c>
    </row>
    <row r="146" spans="1:38" ht="29.25" customHeight="1">
      <c r="A146" s="502">
        <v>14</v>
      </c>
      <c r="B146" s="503" t="s">
        <v>807</v>
      </c>
      <c r="C146" s="504" t="s">
        <v>2024</v>
      </c>
      <c r="D146" s="505" t="s">
        <v>699</v>
      </c>
      <c r="E146" s="546" t="e">
        <v>#REF!</v>
      </c>
      <c r="F146" s="507">
        <v>4</v>
      </c>
      <c r="G146" s="508">
        <v>5</v>
      </c>
      <c r="H146" s="508">
        <v>5</v>
      </c>
      <c r="I146" s="508">
        <v>4</v>
      </c>
      <c r="J146" s="508">
        <v>5</v>
      </c>
      <c r="K146" s="509">
        <v>2</v>
      </c>
      <c r="L146" s="508">
        <v>5</v>
      </c>
      <c r="M146" s="508">
        <v>4</v>
      </c>
      <c r="N146" s="508">
        <v>4</v>
      </c>
      <c r="O146" s="508">
        <v>5</v>
      </c>
      <c r="P146" s="508">
        <v>4</v>
      </c>
      <c r="Q146" s="508">
        <v>5</v>
      </c>
      <c r="R146" s="509">
        <v>2</v>
      </c>
      <c r="S146" s="508">
        <v>4</v>
      </c>
      <c r="T146" s="508">
        <v>4</v>
      </c>
      <c r="U146" s="508">
        <v>5</v>
      </c>
      <c r="V146" s="508">
        <v>4</v>
      </c>
      <c r="W146" s="508">
        <v>6</v>
      </c>
      <c r="X146" s="508">
        <v>5</v>
      </c>
      <c r="Y146" s="510"/>
      <c r="Z146" s="508">
        <v>4</v>
      </c>
      <c r="AA146" s="508">
        <v>5</v>
      </c>
      <c r="AB146" s="508">
        <v>5</v>
      </c>
      <c r="AC146" s="508">
        <v>4</v>
      </c>
      <c r="AD146" s="508">
        <v>5</v>
      </c>
      <c r="AE146" s="508">
        <v>4</v>
      </c>
      <c r="AF146" s="509">
        <v>2</v>
      </c>
      <c r="AG146" s="508">
        <v>4</v>
      </c>
      <c r="AH146" s="508">
        <v>4.5</v>
      </c>
      <c r="AI146" s="508">
        <v>5.5</v>
      </c>
      <c r="AJ146" s="508">
        <v>5</v>
      </c>
      <c r="AK146" s="511">
        <f>SUM(F146:AJ146)</f>
        <v>130</v>
      </c>
      <c r="AL146" s="512" t="e">
        <f t="shared" si="5"/>
        <v>#REF!</v>
      </c>
    </row>
    <row r="147" spans="1:38" ht="29.25" customHeight="1">
      <c r="A147" s="502">
        <v>15</v>
      </c>
      <c r="B147" s="503" t="s">
        <v>694</v>
      </c>
      <c r="C147" s="504" t="s">
        <v>2061</v>
      </c>
      <c r="D147" s="505" t="s">
        <v>695</v>
      </c>
      <c r="E147" s="546">
        <v>20</v>
      </c>
      <c r="F147" s="508">
        <v>2</v>
      </c>
      <c r="G147" s="508">
        <v>2.8</v>
      </c>
      <c r="H147" s="508">
        <v>2.4</v>
      </c>
      <c r="I147" s="508">
        <v>2</v>
      </c>
      <c r="J147" s="508">
        <v>2</v>
      </c>
      <c r="K147" s="509">
        <v>0.8</v>
      </c>
      <c r="L147" s="508">
        <v>2</v>
      </c>
      <c r="M147" s="508">
        <v>1.6</v>
      </c>
      <c r="N147" s="508">
        <v>2.4</v>
      </c>
      <c r="O147" s="508">
        <v>2.4</v>
      </c>
      <c r="P147" s="508">
        <v>2</v>
      </c>
      <c r="Q147" s="508">
        <v>2</v>
      </c>
      <c r="R147" s="509">
        <v>0.8</v>
      </c>
      <c r="S147" s="508">
        <v>1.6</v>
      </c>
      <c r="T147" s="508">
        <v>1.6</v>
      </c>
      <c r="U147" s="508">
        <v>2</v>
      </c>
      <c r="V147" s="508">
        <v>2</v>
      </c>
      <c r="W147" s="508">
        <v>2.4</v>
      </c>
      <c r="X147" s="508">
        <v>0.8</v>
      </c>
      <c r="Y147" s="510"/>
      <c r="Z147" s="508">
        <v>2</v>
      </c>
      <c r="AA147" s="508">
        <v>2</v>
      </c>
      <c r="AB147" s="508">
        <v>1.6</v>
      </c>
      <c r="AC147" s="508">
        <v>2.4</v>
      </c>
      <c r="AD147" s="508">
        <v>2.4</v>
      </c>
      <c r="AE147" s="508">
        <v>2.8</v>
      </c>
      <c r="AF147" s="509">
        <v>0.8</v>
      </c>
      <c r="AG147" s="508">
        <v>2.8</v>
      </c>
      <c r="AH147" s="508">
        <v>2.4</v>
      </c>
      <c r="AI147" s="508">
        <v>2.4</v>
      </c>
      <c r="AJ147" s="508">
        <v>2.8</v>
      </c>
      <c r="AK147" s="511">
        <f>SUM(F147:AJ147)</f>
        <v>59.999999999999986</v>
      </c>
      <c r="AL147" s="512">
        <f t="shared" si="5"/>
        <v>-39.999999999999986</v>
      </c>
    </row>
    <row r="148" spans="1:38" ht="28.5" customHeight="1">
      <c r="A148" s="2165">
        <v>16</v>
      </c>
      <c r="B148" s="2168" t="s">
        <v>696</v>
      </c>
      <c r="C148" s="517" t="s">
        <v>2062</v>
      </c>
      <c r="D148" s="515" t="e">
        <v>#REF!</v>
      </c>
      <c r="E148" s="506"/>
      <c r="F148" s="508"/>
      <c r="G148" s="508"/>
      <c r="H148" s="508"/>
      <c r="I148" s="508"/>
      <c r="J148" s="508"/>
      <c r="K148" s="509"/>
      <c r="L148" s="508"/>
      <c r="M148" s="508"/>
      <c r="N148" s="508"/>
      <c r="O148" s="508"/>
      <c r="P148" s="508"/>
      <c r="Q148" s="508"/>
      <c r="R148" s="509"/>
      <c r="S148" s="508"/>
      <c r="T148" s="508"/>
      <c r="U148" s="508"/>
      <c r="V148" s="508"/>
      <c r="W148" s="508"/>
      <c r="X148" s="508"/>
      <c r="Y148" s="510"/>
      <c r="Z148" s="508"/>
      <c r="AA148" s="508"/>
      <c r="AB148" s="508"/>
      <c r="AC148" s="508"/>
      <c r="AD148" s="508"/>
      <c r="AE148" s="508"/>
      <c r="AF148" s="509"/>
      <c r="AG148" s="508"/>
      <c r="AH148" s="508"/>
      <c r="AI148" s="508"/>
      <c r="AJ148" s="508"/>
      <c r="AK148" s="511">
        <f t="shared" ref="AK148:AK153" si="6">SUM(F148:AJ148)</f>
        <v>0</v>
      </c>
      <c r="AL148" s="512">
        <f t="shared" si="5"/>
        <v>0</v>
      </c>
    </row>
    <row r="149" spans="1:38" ht="28.5" customHeight="1">
      <c r="A149" s="2166"/>
      <c r="B149" s="2169"/>
      <c r="C149" s="504" t="s">
        <v>731</v>
      </c>
      <c r="D149" s="515" t="s">
        <v>81</v>
      </c>
      <c r="E149" s="506" t="e">
        <v>#REF!</v>
      </c>
      <c r="F149" s="508"/>
      <c r="G149" s="508"/>
      <c r="H149" s="508"/>
      <c r="I149" s="508"/>
      <c r="J149" s="508"/>
      <c r="K149" s="509"/>
      <c r="L149" s="508"/>
      <c r="M149" s="508"/>
      <c r="N149" s="508">
        <v>0.1</v>
      </c>
      <c r="O149" s="508"/>
      <c r="P149" s="508"/>
      <c r="Q149" s="508">
        <v>0.1</v>
      </c>
      <c r="R149" s="509"/>
      <c r="S149" s="508"/>
      <c r="T149" s="508"/>
      <c r="U149" s="508">
        <v>0.1</v>
      </c>
      <c r="V149" s="508"/>
      <c r="W149" s="508">
        <v>0.25</v>
      </c>
      <c r="X149" s="508"/>
      <c r="Y149" s="510"/>
      <c r="Z149" s="508"/>
      <c r="AA149" s="508"/>
      <c r="AB149" s="508">
        <v>0.1</v>
      </c>
      <c r="AC149" s="508"/>
      <c r="AD149" s="508">
        <v>0.1</v>
      </c>
      <c r="AE149" s="508">
        <v>0.25</v>
      </c>
      <c r="AF149" s="509"/>
      <c r="AG149" s="508"/>
      <c r="AH149" s="508">
        <v>0.2</v>
      </c>
      <c r="AI149" s="508">
        <v>0.1</v>
      </c>
      <c r="AJ149" s="508"/>
      <c r="AK149" s="511">
        <f t="shared" si="6"/>
        <v>1.3</v>
      </c>
      <c r="AL149" s="512" t="e">
        <f t="shared" si="5"/>
        <v>#REF!</v>
      </c>
    </row>
    <row r="150" spans="1:38" ht="28.5" customHeight="1">
      <c r="A150" s="2166"/>
      <c r="B150" s="2169"/>
      <c r="C150" s="504" t="s">
        <v>732</v>
      </c>
      <c r="D150" s="515" t="str">
        <f>+D149</f>
        <v>MT</v>
      </c>
      <c r="E150" s="506" t="e">
        <v>#REF!</v>
      </c>
      <c r="F150" s="508"/>
      <c r="G150" s="508"/>
      <c r="H150" s="508"/>
      <c r="I150" s="508"/>
      <c r="J150" s="508"/>
      <c r="K150" s="509"/>
      <c r="L150" s="508"/>
      <c r="M150" s="508"/>
      <c r="N150" s="508">
        <v>0.1</v>
      </c>
      <c r="O150" s="508"/>
      <c r="P150" s="508"/>
      <c r="Q150" s="508">
        <v>0.1</v>
      </c>
      <c r="R150" s="509"/>
      <c r="S150" s="508"/>
      <c r="T150" s="508"/>
      <c r="U150" s="508">
        <v>0.1</v>
      </c>
      <c r="V150" s="508"/>
      <c r="W150" s="508">
        <v>0.25</v>
      </c>
      <c r="X150" s="508"/>
      <c r="Y150" s="510"/>
      <c r="Z150" s="508"/>
      <c r="AA150" s="508"/>
      <c r="AB150" s="508">
        <v>0.1</v>
      </c>
      <c r="AC150" s="508"/>
      <c r="AD150" s="508">
        <v>0.1</v>
      </c>
      <c r="AE150" s="508">
        <v>0.25</v>
      </c>
      <c r="AF150" s="509"/>
      <c r="AG150" s="508"/>
      <c r="AH150" s="508">
        <v>0.2</v>
      </c>
      <c r="AI150" s="508">
        <v>0.1</v>
      </c>
      <c r="AJ150" s="508"/>
      <c r="AK150" s="511">
        <f t="shared" si="6"/>
        <v>1.3</v>
      </c>
      <c r="AL150" s="512" t="e">
        <f t="shared" si="5"/>
        <v>#REF!</v>
      </c>
    </row>
    <row r="151" spans="1:38" ht="28.5" customHeight="1">
      <c r="A151" s="2166"/>
      <c r="B151" s="2169"/>
      <c r="C151" s="504" t="s">
        <v>733</v>
      </c>
      <c r="D151" s="515" t="str">
        <f>+D150</f>
        <v>MT</v>
      </c>
      <c r="E151" s="506" t="e">
        <v>#REF!</v>
      </c>
      <c r="F151" s="508"/>
      <c r="G151" s="508"/>
      <c r="H151" s="508"/>
      <c r="I151" s="508"/>
      <c r="J151" s="508"/>
      <c r="K151" s="509"/>
      <c r="L151" s="508"/>
      <c r="M151" s="508"/>
      <c r="N151" s="508">
        <v>0.1</v>
      </c>
      <c r="O151" s="508"/>
      <c r="P151" s="508"/>
      <c r="Q151" s="508">
        <v>0.1</v>
      </c>
      <c r="R151" s="509"/>
      <c r="S151" s="508"/>
      <c r="T151" s="508"/>
      <c r="U151" s="508">
        <v>0.1</v>
      </c>
      <c r="V151" s="508"/>
      <c r="W151" s="508">
        <v>0.25</v>
      </c>
      <c r="X151" s="508"/>
      <c r="Y151" s="510"/>
      <c r="Z151" s="508"/>
      <c r="AA151" s="508"/>
      <c r="AB151" s="508">
        <v>0.1</v>
      </c>
      <c r="AC151" s="508"/>
      <c r="AD151" s="508">
        <v>0.1</v>
      </c>
      <c r="AE151" s="508">
        <v>0.25</v>
      </c>
      <c r="AF151" s="509"/>
      <c r="AG151" s="508"/>
      <c r="AH151" s="508">
        <v>0.2</v>
      </c>
      <c r="AI151" s="508">
        <v>0.1</v>
      </c>
      <c r="AJ151" s="508"/>
      <c r="AK151" s="511">
        <f t="shared" si="6"/>
        <v>1.3</v>
      </c>
      <c r="AL151" s="512" t="e">
        <f t="shared" si="5"/>
        <v>#REF!</v>
      </c>
    </row>
    <row r="152" spans="1:38" ht="28.5" customHeight="1">
      <c r="A152" s="2166"/>
      <c r="B152" s="2169"/>
      <c r="C152" s="504" t="s">
        <v>734</v>
      </c>
      <c r="D152" s="515" t="str">
        <f>+D151</f>
        <v>MT</v>
      </c>
      <c r="E152" s="506" t="e">
        <v>#REF!</v>
      </c>
      <c r="F152" s="508"/>
      <c r="G152" s="508"/>
      <c r="H152" s="508"/>
      <c r="I152" s="508"/>
      <c r="J152" s="508"/>
      <c r="K152" s="509"/>
      <c r="L152" s="508"/>
      <c r="M152" s="508"/>
      <c r="N152" s="508">
        <v>0.1</v>
      </c>
      <c r="O152" s="508"/>
      <c r="P152" s="508"/>
      <c r="Q152" s="508">
        <v>0.1</v>
      </c>
      <c r="R152" s="509"/>
      <c r="S152" s="508"/>
      <c r="T152" s="508"/>
      <c r="U152" s="508">
        <v>0.1</v>
      </c>
      <c r="V152" s="508"/>
      <c r="W152" s="508">
        <v>0.25</v>
      </c>
      <c r="X152" s="508"/>
      <c r="Y152" s="510"/>
      <c r="Z152" s="508"/>
      <c r="AA152" s="508"/>
      <c r="AB152" s="508">
        <v>0.1</v>
      </c>
      <c r="AC152" s="508"/>
      <c r="AD152" s="508">
        <v>0.1</v>
      </c>
      <c r="AE152" s="508">
        <v>0.25</v>
      </c>
      <c r="AF152" s="509"/>
      <c r="AG152" s="508"/>
      <c r="AH152" s="508">
        <v>0.2</v>
      </c>
      <c r="AI152" s="508">
        <v>0.1</v>
      </c>
      <c r="AJ152" s="508"/>
      <c r="AK152" s="511">
        <f t="shared" si="6"/>
        <v>1.3</v>
      </c>
      <c r="AL152" s="512" t="e">
        <f t="shared" si="5"/>
        <v>#REF!</v>
      </c>
    </row>
    <row r="153" spans="1:38" ht="28.5" customHeight="1">
      <c r="A153" s="2167"/>
      <c r="B153" s="2170"/>
      <c r="C153" s="504" t="s">
        <v>735</v>
      </c>
      <c r="D153" s="515" t="str">
        <f>+D152</f>
        <v>MT</v>
      </c>
      <c r="E153" s="506" t="e">
        <v>#REF!</v>
      </c>
      <c r="F153" s="508"/>
      <c r="G153" s="508"/>
      <c r="H153" s="508"/>
      <c r="I153" s="508"/>
      <c r="J153" s="508"/>
      <c r="K153" s="509"/>
      <c r="L153" s="508"/>
      <c r="M153" s="508"/>
      <c r="N153" s="508">
        <v>0.1</v>
      </c>
      <c r="O153" s="508"/>
      <c r="P153" s="508"/>
      <c r="Q153" s="508">
        <v>0.1</v>
      </c>
      <c r="R153" s="509"/>
      <c r="S153" s="508"/>
      <c r="T153" s="508"/>
      <c r="U153" s="508">
        <v>0.1</v>
      </c>
      <c r="V153" s="508"/>
      <c r="W153" s="508">
        <v>0.25</v>
      </c>
      <c r="X153" s="508"/>
      <c r="Y153" s="510"/>
      <c r="Z153" s="508"/>
      <c r="AA153" s="508"/>
      <c r="AB153" s="508">
        <v>0.1</v>
      </c>
      <c r="AC153" s="508"/>
      <c r="AD153" s="508">
        <v>0.1</v>
      </c>
      <c r="AE153" s="508">
        <v>0.25</v>
      </c>
      <c r="AF153" s="509"/>
      <c r="AG153" s="508"/>
      <c r="AH153" s="508">
        <v>0.2</v>
      </c>
      <c r="AI153" s="508">
        <v>0.1</v>
      </c>
      <c r="AJ153" s="508"/>
      <c r="AK153" s="511">
        <f t="shared" si="6"/>
        <v>1.3</v>
      </c>
      <c r="AL153" s="512" t="e">
        <f t="shared" si="5"/>
        <v>#REF!</v>
      </c>
    </row>
    <row r="154" spans="1:38" ht="29.25" customHeight="1">
      <c r="A154" s="502">
        <v>17</v>
      </c>
      <c r="B154" s="503" t="s">
        <v>697</v>
      </c>
      <c r="C154" s="504" t="s">
        <v>772</v>
      </c>
      <c r="D154" s="505" t="s">
        <v>643</v>
      </c>
      <c r="E154" s="546">
        <v>280</v>
      </c>
      <c r="F154" s="507">
        <v>4</v>
      </c>
      <c r="G154" s="508">
        <v>3</v>
      </c>
      <c r="H154" s="508">
        <v>3</v>
      </c>
      <c r="I154" s="508">
        <v>4</v>
      </c>
      <c r="J154" s="508">
        <v>4</v>
      </c>
      <c r="K154" s="509">
        <v>1.5</v>
      </c>
      <c r="L154" s="508">
        <v>3</v>
      </c>
      <c r="M154" s="508">
        <v>3</v>
      </c>
      <c r="N154" s="508">
        <v>4</v>
      </c>
      <c r="O154" s="508">
        <v>4</v>
      </c>
      <c r="P154" s="508">
        <v>3</v>
      </c>
      <c r="Q154" s="508">
        <v>3</v>
      </c>
      <c r="R154" s="509">
        <v>1.5</v>
      </c>
      <c r="S154" s="508">
        <v>3</v>
      </c>
      <c r="T154" s="508">
        <v>4</v>
      </c>
      <c r="U154" s="508">
        <v>4</v>
      </c>
      <c r="V154" s="508">
        <v>3</v>
      </c>
      <c r="W154" s="508">
        <v>3</v>
      </c>
      <c r="X154" s="508">
        <v>4</v>
      </c>
      <c r="Y154" s="510"/>
      <c r="Z154" s="508">
        <v>4</v>
      </c>
      <c r="AA154" s="508">
        <v>4</v>
      </c>
      <c r="AB154" s="508">
        <v>3</v>
      </c>
      <c r="AC154" s="508">
        <v>4</v>
      </c>
      <c r="AD154" s="508">
        <v>4</v>
      </c>
      <c r="AE154" s="508">
        <v>3</v>
      </c>
      <c r="AF154" s="509">
        <v>2</v>
      </c>
      <c r="AG154" s="508">
        <v>3.5</v>
      </c>
      <c r="AH154" s="508">
        <v>4</v>
      </c>
      <c r="AI154" s="508">
        <v>3.5</v>
      </c>
      <c r="AJ154" s="508">
        <v>3</v>
      </c>
      <c r="AK154" s="511">
        <f>SUM(F154:AJ154)</f>
        <v>100</v>
      </c>
      <c r="AL154" s="512">
        <f t="shared" si="5"/>
        <v>180</v>
      </c>
    </row>
    <row r="155" spans="1:38" ht="29.25" customHeight="1">
      <c r="A155" s="502">
        <v>18</v>
      </c>
      <c r="B155" s="503" t="s">
        <v>808</v>
      </c>
      <c r="C155" s="504" t="s">
        <v>2030</v>
      </c>
      <c r="D155" s="505" t="s">
        <v>643</v>
      </c>
      <c r="E155" s="546" t="e">
        <v>#REF!</v>
      </c>
      <c r="F155" s="508">
        <v>10</v>
      </c>
      <c r="G155" s="508">
        <v>14</v>
      </c>
      <c r="H155" s="508">
        <v>12</v>
      </c>
      <c r="I155" s="508">
        <v>10</v>
      </c>
      <c r="J155" s="508">
        <v>10</v>
      </c>
      <c r="K155" s="509">
        <v>4</v>
      </c>
      <c r="L155" s="508">
        <v>10</v>
      </c>
      <c r="M155" s="508">
        <v>8</v>
      </c>
      <c r="N155" s="508">
        <v>12</v>
      </c>
      <c r="O155" s="508">
        <v>12</v>
      </c>
      <c r="P155" s="508">
        <v>10</v>
      </c>
      <c r="Q155" s="508">
        <v>10</v>
      </c>
      <c r="R155" s="509">
        <v>4</v>
      </c>
      <c r="S155" s="508">
        <v>8</v>
      </c>
      <c r="T155" s="508">
        <v>8</v>
      </c>
      <c r="U155" s="508">
        <v>10</v>
      </c>
      <c r="V155" s="508">
        <v>10</v>
      </c>
      <c r="W155" s="508">
        <v>12</v>
      </c>
      <c r="X155" s="508">
        <v>4</v>
      </c>
      <c r="Y155" s="510"/>
      <c r="Z155" s="508">
        <v>10</v>
      </c>
      <c r="AA155" s="508">
        <v>10</v>
      </c>
      <c r="AB155" s="508">
        <v>8</v>
      </c>
      <c r="AC155" s="508">
        <v>12</v>
      </c>
      <c r="AD155" s="508">
        <v>12</v>
      </c>
      <c r="AE155" s="508">
        <v>14</v>
      </c>
      <c r="AF155" s="509">
        <v>4</v>
      </c>
      <c r="AG155" s="508">
        <v>14</v>
      </c>
      <c r="AH155" s="508">
        <v>12</v>
      </c>
      <c r="AI155" s="508">
        <v>12</v>
      </c>
      <c r="AJ155" s="508">
        <v>14</v>
      </c>
      <c r="AK155" s="511">
        <f t="shared" ref="AK155:AK192" si="7">SUM(F155:AJ155)</f>
        <v>300</v>
      </c>
      <c r="AL155" s="512" t="e">
        <f t="shared" si="5"/>
        <v>#REF!</v>
      </c>
    </row>
    <row r="156" spans="1:38" ht="29.25" customHeight="1">
      <c r="A156" s="502">
        <v>19</v>
      </c>
      <c r="B156" s="551" t="s">
        <v>785</v>
      </c>
      <c r="C156" s="504" t="s">
        <v>2031</v>
      </c>
      <c r="D156" s="552" t="s">
        <v>699</v>
      </c>
      <c r="E156" s="546">
        <v>3000</v>
      </c>
      <c r="F156" s="508">
        <v>20</v>
      </c>
      <c r="G156" s="508">
        <v>14</v>
      </c>
      <c r="H156" s="508">
        <v>16</v>
      </c>
      <c r="I156" s="508">
        <v>16</v>
      </c>
      <c r="J156" s="508">
        <v>18</v>
      </c>
      <c r="K156" s="509">
        <v>6</v>
      </c>
      <c r="L156" s="508">
        <v>16</v>
      </c>
      <c r="M156" s="508">
        <v>16</v>
      </c>
      <c r="N156" s="508">
        <v>18</v>
      </c>
      <c r="O156" s="508">
        <v>18</v>
      </c>
      <c r="P156" s="508">
        <v>14</v>
      </c>
      <c r="Q156" s="508">
        <v>14</v>
      </c>
      <c r="R156" s="509">
        <v>6</v>
      </c>
      <c r="S156" s="508">
        <v>16</v>
      </c>
      <c r="T156" s="508">
        <v>20</v>
      </c>
      <c r="U156" s="508">
        <v>20</v>
      </c>
      <c r="V156" s="508">
        <v>16</v>
      </c>
      <c r="W156" s="508">
        <v>16</v>
      </c>
      <c r="X156" s="508">
        <v>18</v>
      </c>
      <c r="Y156" s="510"/>
      <c r="Z156" s="508">
        <v>18</v>
      </c>
      <c r="AA156" s="508">
        <v>20</v>
      </c>
      <c r="AB156" s="508">
        <v>18</v>
      </c>
      <c r="AC156" s="508">
        <v>20</v>
      </c>
      <c r="AD156" s="508">
        <v>20</v>
      </c>
      <c r="AE156" s="508">
        <v>18</v>
      </c>
      <c r="AF156" s="509">
        <v>6</v>
      </c>
      <c r="AG156" s="508">
        <v>22</v>
      </c>
      <c r="AH156" s="508">
        <v>22</v>
      </c>
      <c r="AI156" s="508">
        <v>20</v>
      </c>
      <c r="AJ156" s="508">
        <v>18</v>
      </c>
      <c r="AK156" s="511">
        <f t="shared" si="7"/>
        <v>500</v>
      </c>
      <c r="AL156" s="512">
        <f t="shared" si="5"/>
        <v>2500</v>
      </c>
    </row>
    <row r="157" spans="1:38" ht="29.25" customHeight="1">
      <c r="A157" s="502">
        <v>20</v>
      </c>
      <c r="B157" s="503">
        <v>58</v>
      </c>
      <c r="C157" s="504" t="s">
        <v>786</v>
      </c>
      <c r="D157" s="505" t="s">
        <v>754</v>
      </c>
      <c r="E157" s="506" t="e">
        <v>#REF!</v>
      </c>
      <c r="F157" s="508">
        <v>20</v>
      </c>
      <c r="G157" s="508">
        <v>14</v>
      </c>
      <c r="H157" s="508">
        <v>16</v>
      </c>
      <c r="I157" s="508">
        <v>16</v>
      </c>
      <c r="J157" s="508">
        <v>18</v>
      </c>
      <c r="K157" s="509">
        <v>6</v>
      </c>
      <c r="L157" s="508">
        <v>16</v>
      </c>
      <c r="M157" s="508">
        <v>16</v>
      </c>
      <c r="N157" s="508">
        <v>18</v>
      </c>
      <c r="O157" s="508">
        <v>18</v>
      </c>
      <c r="P157" s="508">
        <v>14</v>
      </c>
      <c r="Q157" s="508">
        <v>14</v>
      </c>
      <c r="R157" s="509">
        <v>6</v>
      </c>
      <c r="S157" s="508">
        <v>16</v>
      </c>
      <c r="T157" s="508">
        <v>20</v>
      </c>
      <c r="U157" s="508">
        <v>20</v>
      </c>
      <c r="V157" s="508">
        <v>16</v>
      </c>
      <c r="W157" s="508">
        <v>16</v>
      </c>
      <c r="X157" s="508">
        <v>18</v>
      </c>
      <c r="Y157" s="510"/>
      <c r="Z157" s="508">
        <v>18</v>
      </c>
      <c r="AA157" s="508">
        <v>20</v>
      </c>
      <c r="AB157" s="508">
        <v>18</v>
      </c>
      <c r="AC157" s="508">
        <v>20</v>
      </c>
      <c r="AD157" s="508">
        <v>20</v>
      </c>
      <c r="AE157" s="508">
        <v>18</v>
      </c>
      <c r="AF157" s="509">
        <v>6</v>
      </c>
      <c r="AG157" s="508">
        <v>22</v>
      </c>
      <c r="AH157" s="508">
        <v>22</v>
      </c>
      <c r="AI157" s="508">
        <v>20</v>
      </c>
      <c r="AJ157" s="508">
        <v>18</v>
      </c>
      <c r="AK157" s="511">
        <f t="shared" si="7"/>
        <v>500</v>
      </c>
      <c r="AL157" s="512" t="e">
        <f t="shared" si="5"/>
        <v>#REF!</v>
      </c>
    </row>
    <row r="158" spans="1:38" ht="29.25" customHeight="1">
      <c r="A158" s="502">
        <v>21</v>
      </c>
      <c r="B158" s="503" t="s">
        <v>809</v>
      </c>
      <c r="C158" s="504" t="s">
        <v>2063</v>
      </c>
      <c r="D158" s="505" t="s">
        <v>699</v>
      </c>
      <c r="E158" s="506" t="e">
        <v>#REF!</v>
      </c>
      <c r="F158" s="508">
        <v>0.8</v>
      </c>
      <c r="G158" s="508">
        <v>0.6</v>
      </c>
      <c r="H158" s="508">
        <v>0.6</v>
      </c>
      <c r="I158" s="508">
        <v>0.8</v>
      </c>
      <c r="J158" s="508">
        <v>0.8</v>
      </c>
      <c r="K158" s="509">
        <v>0.3</v>
      </c>
      <c r="L158" s="508">
        <v>0.6</v>
      </c>
      <c r="M158" s="508">
        <v>0.6</v>
      </c>
      <c r="N158" s="508">
        <v>0.8</v>
      </c>
      <c r="O158" s="508">
        <v>0.8</v>
      </c>
      <c r="P158" s="508">
        <v>0.6</v>
      </c>
      <c r="Q158" s="508">
        <v>0.6</v>
      </c>
      <c r="R158" s="509">
        <v>0.3</v>
      </c>
      <c r="S158" s="508">
        <v>0.6</v>
      </c>
      <c r="T158" s="508">
        <v>0.8</v>
      </c>
      <c r="U158" s="508">
        <v>0.8</v>
      </c>
      <c r="V158" s="508">
        <v>0.6</v>
      </c>
      <c r="W158" s="508">
        <v>0.6</v>
      </c>
      <c r="X158" s="508">
        <v>0.8</v>
      </c>
      <c r="Y158" s="510"/>
      <c r="Z158" s="508">
        <v>0.7</v>
      </c>
      <c r="AA158" s="508">
        <v>0.8</v>
      </c>
      <c r="AB158" s="508">
        <v>0.6</v>
      </c>
      <c r="AC158" s="508">
        <v>0.8</v>
      </c>
      <c r="AD158" s="508">
        <v>0.8</v>
      </c>
      <c r="AE158" s="508">
        <v>0.6</v>
      </c>
      <c r="AF158" s="509">
        <v>0.4</v>
      </c>
      <c r="AG158" s="508">
        <v>0.6</v>
      </c>
      <c r="AH158" s="508">
        <v>0.8</v>
      </c>
      <c r="AI158" s="508">
        <v>0.8</v>
      </c>
      <c r="AJ158" s="508">
        <v>0.7</v>
      </c>
      <c r="AK158" s="511">
        <f t="shared" si="7"/>
        <v>20</v>
      </c>
      <c r="AL158" s="512" t="e">
        <f t="shared" si="5"/>
        <v>#REF!</v>
      </c>
    </row>
    <row r="159" spans="1:38" ht="29.25" customHeight="1">
      <c r="A159" s="502">
        <v>22</v>
      </c>
      <c r="B159" s="503" t="s">
        <v>788</v>
      </c>
      <c r="C159" s="504" t="s">
        <v>789</v>
      </c>
      <c r="D159" s="502" t="s">
        <v>699</v>
      </c>
      <c r="E159" s="506">
        <v>360</v>
      </c>
      <c r="F159" s="508">
        <v>4</v>
      </c>
      <c r="G159" s="508">
        <v>5</v>
      </c>
      <c r="H159" s="508">
        <v>6</v>
      </c>
      <c r="I159" s="508">
        <v>4</v>
      </c>
      <c r="J159" s="508">
        <v>6</v>
      </c>
      <c r="K159" s="509">
        <v>1</v>
      </c>
      <c r="L159" s="508">
        <v>6</v>
      </c>
      <c r="M159" s="508">
        <v>3</v>
      </c>
      <c r="N159" s="508">
        <v>4</v>
      </c>
      <c r="O159" s="508">
        <v>4</v>
      </c>
      <c r="P159" s="508">
        <v>3</v>
      </c>
      <c r="Q159" s="508">
        <v>3</v>
      </c>
      <c r="R159" s="509">
        <v>1</v>
      </c>
      <c r="S159" s="508">
        <v>3</v>
      </c>
      <c r="T159" s="508">
        <v>4</v>
      </c>
      <c r="U159" s="508">
        <v>4</v>
      </c>
      <c r="V159" s="508">
        <v>3</v>
      </c>
      <c r="W159" s="508">
        <v>3</v>
      </c>
      <c r="X159" s="508">
        <v>5</v>
      </c>
      <c r="Y159" s="510"/>
      <c r="Z159" s="508">
        <v>2</v>
      </c>
      <c r="AA159" s="508">
        <v>4</v>
      </c>
      <c r="AB159" s="508">
        <v>3</v>
      </c>
      <c r="AC159" s="508">
        <v>4</v>
      </c>
      <c r="AD159" s="508">
        <v>4</v>
      </c>
      <c r="AE159" s="508">
        <v>2</v>
      </c>
      <c r="AF159" s="509">
        <v>1</v>
      </c>
      <c r="AG159" s="508">
        <v>4</v>
      </c>
      <c r="AH159" s="508">
        <v>5</v>
      </c>
      <c r="AI159" s="508">
        <v>4</v>
      </c>
      <c r="AJ159" s="508">
        <v>5</v>
      </c>
      <c r="AK159" s="511">
        <f>SUM(F159:AJ159)</f>
        <v>110</v>
      </c>
      <c r="AL159" s="512">
        <f t="shared" si="5"/>
        <v>250</v>
      </c>
    </row>
    <row r="160" spans="1:38" s="500" customFormat="1" ht="25.5" customHeight="1">
      <c r="A160" s="547" t="s">
        <v>810</v>
      </c>
      <c r="B160" s="548"/>
      <c r="C160" s="548"/>
      <c r="D160" s="549"/>
      <c r="E160" s="550"/>
      <c r="F160" s="529"/>
      <c r="G160" s="529"/>
      <c r="H160" s="529"/>
      <c r="I160" s="529"/>
      <c r="J160" s="529"/>
      <c r="K160" s="530"/>
      <c r="L160" s="529"/>
      <c r="M160" s="529"/>
      <c r="N160" s="529"/>
      <c r="O160" s="529"/>
      <c r="P160" s="529"/>
      <c r="Q160" s="529"/>
      <c r="R160" s="530"/>
      <c r="S160" s="529"/>
      <c r="T160" s="529"/>
      <c r="U160" s="529"/>
      <c r="V160" s="529"/>
      <c r="W160" s="529"/>
      <c r="X160" s="529"/>
      <c r="Y160" s="531"/>
      <c r="Z160" s="529"/>
      <c r="AA160" s="529"/>
      <c r="AB160" s="529"/>
      <c r="AC160" s="529"/>
      <c r="AD160" s="529"/>
      <c r="AE160" s="529"/>
      <c r="AF160" s="530"/>
      <c r="AG160" s="529"/>
      <c r="AH160" s="529"/>
      <c r="AI160" s="529"/>
      <c r="AJ160" s="529"/>
      <c r="AK160" s="511">
        <f t="shared" si="7"/>
        <v>0</v>
      </c>
      <c r="AL160" s="512">
        <f t="shared" si="5"/>
        <v>0</v>
      </c>
    </row>
    <row r="161" spans="1:38" ht="24" customHeight="1">
      <c r="A161" s="502">
        <v>1</v>
      </c>
      <c r="B161" s="503" t="s">
        <v>801</v>
      </c>
      <c r="C161" s="545" t="s">
        <v>712</v>
      </c>
      <c r="D161" s="505" t="s">
        <v>643</v>
      </c>
      <c r="E161" s="506" t="e">
        <v>#REF!</v>
      </c>
      <c r="F161" s="508">
        <v>20</v>
      </c>
      <c r="G161" s="508">
        <v>14</v>
      </c>
      <c r="H161" s="508">
        <v>16</v>
      </c>
      <c r="I161" s="508">
        <v>16</v>
      </c>
      <c r="J161" s="508">
        <v>18</v>
      </c>
      <c r="K161" s="509">
        <v>6</v>
      </c>
      <c r="L161" s="508">
        <v>16</v>
      </c>
      <c r="M161" s="508">
        <v>16</v>
      </c>
      <c r="N161" s="508">
        <v>18</v>
      </c>
      <c r="O161" s="508">
        <v>18</v>
      </c>
      <c r="P161" s="508">
        <v>14</v>
      </c>
      <c r="Q161" s="508">
        <v>14</v>
      </c>
      <c r="R161" s="509">
        <v>6</v>
      </c>
      <c r="S161" s="508">
        <v>16</v>
      </c>
      <c r="T161" s="508">
        <v>20</v>
      </c>
      <c r="U161" s="508">
        <v>20</v>
      </c>
      <c r="V161" s="508">
        <v>16</v>
      </c>
      <c r="W161" s="508">
        <v>16</v>
      </c>
      <c r="X161" s="508">
        <v>18</v>
      </c>
      <c r="Y161" s="510"/>
      <c r="Z161" s="508">
        <v>18</v>
      </c>
      <c r="AA161" s="508">
        <v>20</v>
      </c>
      <c r="AB161" s="508">
        <v>18</v>
      </c>
      <c r="AC161" s="508">
        <v>20</v>
      </c>
      <c r="AD161" s="508">
        <v>20</v>
      </c>
      <c r="AE161" s="508">
        <v>18</v>
      </c>
      <c r="AF161" s="509">
        <v>6</v>
      </c>
      <c r="AG161" s="508">
        <v>22</v>
      </c>
      <c r="AH161" s="508">
        <v>22</v>
      </c>
      <c r="AI161" s="508">
        <v>20</v>
      </c>
      <c r="AJ161" s="508">
        <v>18</v>
      </c>
      <c r="AK161" s="511">
        <f t="shared" si="7"/>
        <v>500</v>
      </c>
      <c r="AL161" s="512" t="e">
        <f t="shared" si="5"/>
        <v>#REF!</v>
      </c>
    </row>
    <row r="162" spans="1:38" ht="24" customHeight="1">
      <c r="A162" s="502">
        <v>2</v>
      </c>
      <c r="B162" s="503" t="s">
        <v>765</v>
      </c>
      <c r="C162" s="545" t="s">
        <v>2064</v>
      </c>
      <c r="D162" s="505" t="s">
        <v>643</v>
      </c>
      <c r="E162" s="506">
        <v>400</v>
      </c>
      <c r="F162" s="508">
        <v>60</v>
      </c>
      <c r="G162" s="508">
        <v>64</v>
      </c>
      <c r="H162" s="508">
        <v>54</v>
      </c>
      <c r="I162" s="508">
        <v>58</v>
      </c>
      <c r="J162" s="508">
        <v>62</v>
      </c>
      <c r="K162" s="509">
        <v>28</v>
      </c>
      <c r="L162" s="508">
        <v>64</v>
      </c>
      <c r="M162" s="508">
        <v>58</v>
      </c>
      <c r="N162" s="508">
        <v>58</v>
      </c>
      <c r="O162" s="508">
        <v>60</v>
      </c>
      <c r="P162" s="508">
        <v>62</v>
      </c>
      <c r="Q162" s="508">
        <v>62</v>
      </c>
      <c r="R162" s="509">
        <v>28</v>
      </c>
      <c r="S162" s="508">
        <v>60</v>
      </c>
      <c r="T162" s="508">
        <v>60</v>
      </c>
      <c r="U162" s="508">
        <v>62</v>
      </c>
      <c r="V162" s="508">
        <v>58</v>
      </c>
      <c r="W162" s="508">
        <v>58</v>
      </c>
      <c r="X162" s="508">
        <v>64</v>
      </c>
      <c r="Y162" s="510"/>
      <c r="Z162" s="508">
        <v>62</v>
      </c>
      <c r="AA162" s="508">
        <v>56</v>
      </c>
      <c r="AB162" s="508">
        <v>58</v>
      </c>
      <c r="AC162" s="508">
        <v>56</v>
      </c>
      <c r="AD162" s="508">
        <v>62</v>
      </c>
      <c r="AE162" s="508">
        <v>64</v>
      </c>
      <c r="AF162" s="509">
        <v>28</v>
      </c>
      <c r="AG162" s="508">
        <v>58</v>
      </c>
      <c r="AH162" s="508">
        <v>60</v>
      </c>
      <c r="AI162" s="508">
        <v>60</v>
      </c>
      <c r="AJ162" s="508">
        <v>56</v>
      </c>
      <c r="AK162" s="511">
        <f t="shared" si="7"/>
        <v>1700</v>
      </c>
      <c r="AL162" s="512">
        <f t="shared" si="5"/>
        <v>-1300</v>
      </c>
    </row>
    <row r="163" spans="1:38" ht="23.25" customHeight="1">
      <c r="A163" s="502">
        <v>3</v>
      </c>
      <c r="B163" s="503" t="s">
        <v>713</v>
      </c>
      <c r="C163" s="545" t="s">
        <v>714</v>
      </c>
      <c r="D163" s="505" t="s">
        <v>643</v>
      </c>
      <c r="E163" s="506">
        <v>500</v>
      </c>
      <c r="F163" s="508">
        <v>20</v>
      </c>
      <c r="G163" s="508">
        <v>18</v>
      </c>
      <c r="H163" s="508">
        <v>18</v>
      </c>
      <c r="I163" s="508">
        <v>20</v>
      </c>
      <c r="J163" s="508">
        <v>22</v>
      </c>
      <c r="K163" s="509">
        <v>8</v>
      </c>
      <c r="L163" s="508">
        <v>16</v>
      </c>
      <c r="M163" s="508">
        <v>16</v>
      </c>
      <c r="N163" s="508">
        <v>18</v>
      </c>
      <c r="O163" s="508">
        <v>18</v>
      </c>
      <c r="P163" s="508">
        <v>16</v>
      </c>
      <c r="Q163" s="508">
        <v>16</v>
      </c>
      <c r="R163" s="509">
        <v>8</v>
      </c>
      <c r="S163" s="508">
        <v>18</v>
      </c>
      <c r="T163" s="508">
        <v>18</v>
      </c>
      <c r="U163" s="508">
        <v>22</v>
      </c>
      <c r="V163" s="508">
        <v>22</v>
      </c>
      <c r="W163" s="508">
        <v>18</v>
      </c>
      <c r="X163" s="508">
        <v>18</v>
      </c>
      <c r="Y163" s="510"/>
      <c r="Z163" s="508">
        <v>18</v>
      </c>
      <c r="AA163" s="508">
        <v>24</v>
      </c>
      <c r="AB163" s="508">
        <v>22</v>
      </c>
      <c r="AC163" s="508">
        <v>22</v>
      </c>
      <c r="AD163" s="508">
        <v>20</v>
      </c>
      <c r="AE163" s="508">
        <v>24</v>
      </c>
      <c r="AF163" s="509">
        <v>8</v>
      </c>
      <c r="AG163" s="508">
        <v>22</v>
      </c>
      <c r="AH163" s="508">
        <v>22</v>
      </c>
      <c r="AI163" s="508">
        <v>20</v>
      </c>
      <c r="AJ163" s="508">
        <v>18</v>
      </c>
      <c r="AK163" s="511">
        <f t="shared" si="7"/>
        <v>550</v>
      </c>
      <c r="AL163" s="512">
        <f t="shared" si="5"/>
        <v>-50</v>
      </c>
    </row>
    <row r="164" spans="1:38" ht="24" customHeight="1">
      <c r="A164" s="502">
        <v>4</v>
      </c>
      <c r="B164" s="503" t="s">
        <v>716</v>
      </c>
      <c r="C164" s="545" t="s">
        <v>766</v>
      </c>
      <c r="D164" s="505" t="s">
        <v>643</v>
      </c>
      <c r="E164" s="506">
        <v>150</v>
      </c>
      <c r="F164" s="507">
        <v>4</v>
      </c>
      <c r="G164" s="508">
        <v>3</v>
      </c>
      <c r="H164" s="508">
        <v>3</v>
      </c>
      <c r="I164" s="508">
        <v>4</v>
      </c>
      <c r="J164" s="508">
        <v>4</v>
      </c>
      <c r="K164" s="509">
        <v>1.5</v>
      </c>
      <c r="L164" s="508">
        <v>3</v>
      </c>
      <c r="M164" s="508">
        <v>3</v>
      </c>
      <c r="N164" s="508">
        <v>4</v>
      </c>
      <c r="O164" s="508">
        <v>4</v>
      </c>
      <c r="P164" s="508">
        <v>3</v>
      </c>
      <c r="Q164" s="508">
        <v>3</v>
      </c>
      <c r="R164" s="509">
        <v>1.5</v>
      </c>
      <c r="S164" s="508">
        <v>3</v>
      </c>
      <c r="T164" s="508">
        <v>4</v>
      </c>
      <c r="U164" s="508">
        <v>4</v>
      </c>
      <c r="V164" s="508">
        <v>3</v>
      </c>
      <c r="W164" s="508">
        <v>3</v>
      </c>
      <c r="X164" s="508">
        <v>4</v>
      </c>
      <c r="Y164" s="510"/>
      <c r="Z164" s="508">
        <v>4</v>
      </c>
      <c r="AA164" s="508">
        <v>4</v>
      </c>
      <c r="AB164" s="508">
        <v>3</v>
      </c>
      <c r="AC164" s="508">
        <v>4</v>
      </c>
      <c r="AD164" s="508">
        <v>4</v>
      </c>
      <c r="AE164" s="508">
        <v>3</v>
      </c>
      <c r="AF164" s="509">
        <v>2</v>
      </c>
      <c r="AG164" s="508">
        <v>3.5</v>
      </c>
      <c r="AH164" s="508">
        <v>4</v>
      </c>
      <c r="AI164" s="508">
        <v>3.5</v>
      </c>
      <c r="AJ164" s="508">
        <v>3</v>
      </c>
      <c r="AK164" s="511">
        <f>SUM(F164:AJ164)</f>
        <v>100</v>
      </c>
      <c r="AL164" s="512">
        <f t="shared" si="5"/>
        <v>50</v>
      </c>
    </row>
    <row r="165" spans="1:38" ht="24" customHeight="1">
      <c r="A165" s="502">
        <v>5</v>
      </c>
      <c r="B165" s="503" t="s">
        <v>718</v>
      </c>
      <c r="C165" s="545" t="s">
        <v>719</v>
      </c>
      <c r="D165" s="505" t="s">
        <v>643</v>
      </c>
      <c r="E165" s="506">
        <v>90</v>
      </c>
      <c r="F165" s="508">
        <v>10</v>
      </c>
      <c r="G165" s="508">
        <v>14</v>
      </c>
      <c r="H165" s="508">
        <v>12</v>
      </c>
      <c r="I165" s="508">
        <v>10</v>
      </c>
      <c r="J165" s="508">
        <v>10</v>
      </c>
      <c r="K165" s="509">
        <v>4</v>
      </c>
      <c r="L165" s="508">
        <v>10</v>
      </c>
      <c r="M165" s="508">
        <v>8</v>
      </c>
      <c r="N165" s="508">
        <v>12</v>
      </c>
      <c r="O165" s="508">
        <v>12</v>
      </c>
      <c r="P165" s="508">
        <v>10</v>
      </c>
      <c r="Q165" s="508">
        <v>10</v>
      </c>
      <c r="R165" s="509">
        <v>4</v>
      </c>
      <c r="S165" s="508">
        <v>8</v>
      </c>
      <c r="T165" s="508">
        <v>8</v>
      </c>
      <c r="U165" s="508">
        <v>10</v>
      </c>
      <c r="V165" s="508">
        <v>10</v>
      </c>
      <c r="W165" s="508">
        <v>12</v>
      </c>
      <c r="X165" s="508">
        <v>4</v>
      </c>
      <c r="Y165" s="510"/>
      <c r="Z165" s="508">
        <v>10</v>
      </c>
      <c r="AA165" s="508">
        <v>10</v>
      </c>
      <c r="AB165" s="508">
        <v>8</v>
      </c>
      <c r="AC165" s="508">
        <v>12</v>
      </c>
      <c r="AD165" s="508">
        <v>12</v>
      </c>
      <c r="AE165" s="508">
        <v>14</v>
      </c>
      <c r="AF165" s="509">
        <v>4</v>
      </c>
      <c r="AG165" s="508">
        <v>14</v>
      </c>
      <c r="AH165" s="508">
        <v>12</v>
      </c>
      <c r="AI165" s="508">
        <v>12</v>
      </c>
      <c r="AJ165" s="508">
        <v>14</v>
      </c>
      <c r="AK165" s="511">
        <f t="shared" si="7"/>
        <v>300</v>
      </c>
      <c r="AL165" s="512">
        <f t="shared" si="5"/>
        <v>-210</v>
      </c>
    </row>
    <row r="166" spans="1:38" ht="24" customHeight="1">
      <c r="A166" s="502">
        <v>6</v>
      </c>
      <c r="B166" s="503" t="s">
        <v>718</v>
      </c>
      <c r="C166" s="545" t="s">
        <v>767</v>
      </c>
      <c r="D166" s="505" t="s">
        <v>643</v>
      </c>
      <c r="E166" s="506">
        <v>500</v>
      </c>
      <c r="F166" s="508">
        <v>10</v>
      </c>
      <c r="G166" s="508">
        <v>7</v>
      </c>
      <c r="H166" s="508">
        <v>8</v>
      </c>
      <c r="I166" s="508">
        <v>8</v>
      </c>
      <c r="J166" s="508">
        <v>9</v>
      </c>
      <c r="K166" s="509">
        <v>3</v>
      </c>
      <c r="L166" s="508">
        <v>8</v>
      </c>
      <c r="M166" s="508">
        <v>8</v>
      </c>
      <c r="N166" s="508">
        <v>9</v>
      </c>
      <c r="O166" s="508">
        <v>9</v>
      </c>
      <c r="P166" s="508">
        <v>7</v>
      </c>
      <c r="Q166" s="508">
        <v>7</v>
      </c>
      <c r="R166" s="509">
        <v>6</v>
      </c>
      <c r="S166" s="508">
        <v>8</v>
      </c>
      <c r="T166" s="508">
        <v>10</v>
      </c>
      <c r="U166" s="508">
        <v>10</v>
      </c>
      <c r="V166" s="508">
        <v>8</v>
      </c>
      <c r="W166" s="508">
        <v>8</v>
      </c>
      <c r="X166" s="508">
        <v>9</v>
      </c>
      <c r="Y166" s="510"/>
      <c r="Z166" s="508">
        <v>9</v>
      </c>
      <c r="AA166" s="508">
        <v>10</v>
      </c>
      <c r="AB166" s="508">
        <v>9</v>
      </c>
      <c r="AC166" s="508">
        <v>10</v>
      </c>
      <c r="AD166" s="508">
        <v>10</v>
      </c>
      <c r="AE166" s="508">
        <v>9</v>
      </c>
      <c r="AF166" s="509">
        <v>3</v>
      </c>
      <c r="AG166" s="508">
        <v>8</v>
      </c>
      <c r="AH166" s="508">
        <v>11</v>
      </c>
      <c r="AI166" s="508">
        <v>10</v>
      </c>
      <c r="AJ166" s="508">
        <v>9</v>
      </c>
      <c r="AK166" s="511">
        <f>SUM(F166:AJ166)</f>
        <v>250</v>
      </c>
      <c r="AL166" s="512">
        <f t="shared" si="5"/>
        <v>250</v>
      </c>
    </row>
    <row r="167" spans="1:38" ht="24" customHeight="1">
      <c r="A167" s="502">
        <v>7</v>
      </c>
      <c r="B167" s="502" t="s">
        <v>805</v>
      </c>
      <c r="C167" s="545" t="s">
        <v>2019</v>
      </c>
      <c r="D167" s="505" t="s">
        <v>643</v>
      </c>
      <c r="E167" s="546" t="e">
        <v>#REF!</v>
      </c>
      <c r="F167" s="507">
        <v>4</v>
      </c>
      <c r="G167" s="508">
        <v>5</v>
      </c>
      <c r="H167" s="508">
        <v>5</v>
      </c>
      <c r="I167" s="508">
        <v>4</v>
      </c>
      <c r="J167" s="508">
        <v>5</v>
      </c>
      <c r="K167" s="509">
        <v>2</v>
      </c>
      <c r="L167" s="508">
        <v>5</v>
      </c>
      <c r="M167" s="508">
        <v>4</v>
      </c>
      <c r="N167" s="508">
        <v>4</v>
      </c>
      <c r="O167" s="508">
        <v>5</v>
      </c>
      <c r="P167" s="508">
        <v>4</v>
      </c>
      <c r="Q167" s="508">
        <v>5</v>
      </c>
      <c r="R167" s="509">
        <v>2</v>
      </c>
      <c r="S167" s="508">
        <v>4</v>
      </c>
      <c r="T167" s="508">
        <v>4</v>
      </c>
      <c r="U167" s="508">
        <v>5</v>
      </c>
      <c r="V167" s="508">
        <v>4</v>
      </c>
      <c r="W167" s="508">
        <v>6</v>
      </c>
      <c r="X167" s="508">
        <v>5</v>
      </c>
      <c r="Y167" s="510"/>
      <c r="Z167" s="508">
        <v>4</v>
      </c>
      <c r="AA167" s="508">
        <v>5</v>
      </c>
      <c r="AB167" s="508">
        <v>5</v>
      </c>
      <c r="AC167" s="508">
        <v>4</v>
      </c>
      <c r="AD167" s="508">
        <v>5</v>
      </c>
      <c r="AE167" s="508">
        <v>4</v>
      </c>
      <c r="AF167" s="509">
        <v>2</v>
      </c>
      <c r="AG167" s="508">
        <v>4</v>
      </c>
      <c r="AH167" s="508">
        <v>4.5</v>
      </c>
      <c r="AI167" s="508">
        <v>5.5</v>
      </c>
      <c r="AJ167" s="508">
        <v>5</v>
      </c>
      <c r="AK167" s="511">
        <f>SUM(F167:AJ167)</f>
        <v>130</v>
      </c>
      <c r="AL167" s="512" t="e">
        <f t="shared" si="5"/>
        <v>#REF!</v>
      </c>
    </row>
    <row r="168" spans="1:38" ht="24" customHeight="1">
      <c r="A168" s="502">
        <v>8</v>
      </c>
      <c r="B168" s="502" t="s">
        <v>811</v>
      </c>
      <c r="C168" s="545" t="s">
        <v>2021</v>
      </c>
      <c r="D168" s="505" t="s">
        <v>2022</v>
      </c>
      <c r="E168" s="546" t="e">
        <v>#REF!</v>
      </c>
      <c r="F168" s="508"/>
      <c r="G168" s="508"/>
      <c r="H168" s="508"/>
      <c r="I168" s="508"/>
      <c r="J168" s="508"/>
      <c r="K168" s="509"/>
      <c r="L168" s="508"/>
      <c r="M168" s="508">
        <v>1</v>
      </c>
      <c r="N168" s="508"/>
      <c r="O168" s="508">
        <v>0.5</v>
      </c>
      <c r="P168" s="508"/>
      <c r="Q168" s="508">
        <v>0.5</v>
      </c>
      <c r="R168" s="509"/>
      <c r="S168" s="508"/>
      <c r="T168" s="508"/>
      <c r="U168" s="508">
        <v>0.5</v>
      </c>
      <c r="V168" s="508"/>
      <c r="W168" s="508">
        <v>1</v>
      </c>
      <c r="X168" s="508"/>
      <c r="Y168" s="510"/>
      <c r="Z168" s="508"/>
      <c r="AA168" s="508">
        <v>0.5</v>
      </c>
      <c r="AB168" s="508"/>
      <c r="AC168" s="508">
        <v>0.5</v>
      </c>
      <c r="AD168" s="508"/>
      <c r="AE168" s="508">
        <v>1</v>
      </c>
      <c r="AF168" s="509">
        <v>0.5</v>
      </c>
      <c r="AG168" s="508"/>
      <c r="AH168" s="508">
        <v>0.5</v>
      </c>
      <c r="AI168" s="508">
        <v>0.5</v>
      </c>
      <c r="AJ168" s="508"/>
      <c r="AK168" s="511">
        <f>SUM(F168:AJ168)</f>
        <v>7</v>
      </c>
      <c r="AL168" s="512" t="e">
        <f t="shared" si="5"/>
        <v>#REF!</v>
      </c>
    </row>
    <row r="169" spans="1:38" ht="24" customHeight="1">
      <c r="A169" s="502">
        <v>9</v>
      </c>
      <c r="B169" s="502" t="s">
        <v>722</v>
      </c>
      <c r="C169" s="545" t="s">
        <v>723</v>
      </c>
      <c r="D169" s="505" t="s">
        <v>81</v>
      </c>
      <c r="E169" s="546">
        <v>6</v>
      </c>
      <c r="F169" s="508">
        <v>2</v>
      </c>
      <c r="G169" s="508">
        <v>2.8</v>
      </c>
      <c r="H169" s="508">
        <v>2.4</v>
      </c>
      <c r="I169" s="508">
        <v>2</v>
      </c>
      <c r="J169" s="508">
        <v>2</v>
      </c>
      <c r="K169" s="509">
        <v>0.8</v>
      </c>
      <c r="L169" s="508">
        <v>2</v>
      </c>
      <c r="M169" s="508">
        <v>1.6</v>
      </c>
      <c r="N169" s="508">
        <v>2.4</v>
      </c>
      <c r="O169" s="508">
        <v>2.4</v>
      </c>
      <c r="P169" s="508">
        <v>2</v>
      </c>
      <c r="Q169" s="508">
        <v>2</v>
      </c>
      <c r="R169" s="509">
        <v>0.8</v>
      </c>
      <c r="S169" s="508">
        <v>1.6</v>
      </c>
      <c r="T169" s="508">
        <v>1.6</v>
      </c>
      <c r="U169" s="508">
        <v>2</v>
      </c>
      <c r="V169" s="508">
        <v>2</v>
      </c>
      <c r="W169" s="508">
        <v>2.4</v>
      </c>
      <c r="X169" s="508">
        <v>0.8</v>
      </c>
      <c r="Y169" s="510"/>
      <c r="Z169" s="508">
        <v>2</v>
      </c>
      <c r="AA169" s="508">
        <v>2</v>
      </c>
      <c r="AB169" s="508">
        <v>1.6</v>
      </c>
      <c r="AC169" s="508">
        <v>2.4</v>
      </c>
      <c r="AD169" s="508">
        <v>2.4</v>
      </c>
      <c r="AE169" s="508">
        <v>2.8</v>
      </c>
      <c r="AF169" s="509">
        <v>0.8</v>
      </c>
      <c r="AG169" s="508">
        <v>2.8</v>
      </c>
      <c r="AH169" s="508">
        <v>2.4</v>
      </c>
      <c r="AI169" s="508">
        <v>2.4</v>
      </c>
      <c r="AJ169" s="508">
        <v>2.8</v>
      </c>
      <c r="AK169" s="511">
        <f t="shared" si="7"/>
        <v>59.999999999999986</v>
      </c>
      <c r="AL169" s="512">
        <f t="shared" si="5"/>
        <v>-53.999999999999986</v>
      </c>
    </row>
    <row r="170" spans="1:38" ht="24" customHeight="1">
      <c r="A170" s="502">
        <v>10</v>
      </c>
      <c r="B170" s="502" t="s">
        <v>724</v>
      </c>
      <c r="C170" s="545" t="s">
        <v>725</v>
      </c>
      <c r="D170" s="505" t="s">
        <v>81</v>
      </c>
      <c r="E170" s="546">
        <v>70</v>
      </c>
      <c r="F170" s="508">
        <v>1.6</v>
      </c>
      <c r="G170" s="508">
        <v>1.2</v>
      </c>
      <c r="H170" s="508">
        <v>1.2</v>
      </c>
      <c r="I170" s="508">
        <v>1.6</v>
      </c>
      <c r="J170" s="508">
        <v>1.6</v>
      </c>
      <c r="K170" s="509">
        <v>0.6</v>
      </c>
      <c r="L170" s="508">
        <v>1.2</v>
      </c>
      <c r="M170" s="508">
        <v>1.2</v>
      </c>
      <c r="N170" s="508">
        <v>1.6</v>
      </c>
      <c r="O170" s="508">
        <v>1.6</v>
      </c>
      <c r="P170" s="508">
        <v>1.2</v>
      </c>
      <c r="Q170" s="508">
        <v>1.2</v>
      </c>
      <c r="R170" s="509">
        <v>0.6</v>
      </c>
      <c r="S170" s="508">
        <v>1.2</v>
      </c>
      <c r="T170" s="508">
        <v>1.6</v>
      </c>
      <c r="U170" s="508">
        <v>1.6</v>
      </c>
      <c r="V170" s="508">
        <v>1.2</v>
      </c>
      <c r="W170" s="508">
        <v>1.2</v>
      </c>
      <c r="X170" s="508">
        <v>1.6</v>
      </c>
      <c r="Y170" s="510"/>
      <c r="Z170" s="508">
        <v>1.4</v>
      </c>
      <c r="AA170" s="508">
        <v>1.6</v>
      </c>
      <c r="AB170" s="508">
        <v>1.2</v>
      </c>
      <c r="AC170" s="508">
        <v>1.6</v>
      </c>
      <c r="AD170" s="508">
        <v>1.6</v>
      </c>
      <c r="AE170" s="508">
        <v>1.2</v>
      </c>
      <c r="AF170" s="509">
        <v>0.8</v>
      </c>
      <c r="AG170" s="508">
        <v>1.2</v>
      </c>
      <c r="AH170" s="508">
        <v>1.6</v>
      </c>
      <c r="AI170" s="508">
        <v>1.6</v>
      </c>
      <c r="AJ170" s="508">
        <v>1.4</v>
      </c>
      <c r="AK170" s="511">
        <f t="shared" si="7"/>
        <v>40</v>
      </c>
      <c r="AL170" s="512">
        <f t="shared" si="5"/>
        <v>30</v>
      </c>
    </row>
    <row r="171" spans="1:38" ht="24" customHeight="1">
      <c r="A171" s="502">
        <v>11</v>
      </c>
      <c r="B171" s="502" t="s">
        <v>726</v>
      </c>
      <c r="C171" s="545" t="s">
        <v>723</v>
      </c>
      <c r="D171" s="505" t="s">
        <v>699</v>
      </c>
      <c r="E171" s="506">
        <v>150</v>
      </c>
      <c r="F171" s="507">
        <v>8</v>
      </c>
      <c r="G171" s="508">
        <v>6</v>
      </c>
      <c r="H171" s="508">
        <v>6</v>
      </c>
      <c r="I171" s="508">
        <v>8</v>
      </c>
      <c r="J171" s="508">
        <v>8</v>
      </c>
      <c r="K171" s="509">
        <v>3</v>
      </c>
      <c r="L171" s="508">
        <v>6</v>
      </c>
      <c r="M171" s="508">
        <v>6</v>
      </c>
      <c r="N171" s="508">
        <v>8</v>
      </c>
      <c r="O171" s="508">
        <v>8</v>
      </c>
      <c r="P171" s="508">
        <v>6</v>
      </c>
      <c r="Q171" s="508">
        <v>6</v>
      </c>
      <c r="R171" s="509">
        <v>3</v>
      </c>
      <c r="S171" s="508">
        <v>6</v>
      </c>
      <c r="T171" s="508">
        <v>8</v>
      </c>
      <c r="U171" s="508">
        <v>8</v>
      </c>
      <c r="V171" s="508">
        <v>6</v>
      </c>
      <c r="W171" s="508">
        <v>6</v>
      </c>
      <c r="X171" s="508">
        <v>8</v>
      </c>
      <c r="Y171" s="510"/>
      <c r="Z171" s="508">
        <v>8</v>
      </c>
      <c r="AA171" s="508">
        <v>8</v>
      </c>
      <c r="AB171" s="508">
        <v>6</v>
      </c>
      <c r="AC171" s="508">
        <v>8</v>
      </c>
      <c r="AD171" s="508">
        <v>8</v>
      </c>
      <c r="AE171" s="508">
        <v>6</v>
      </c>
      <c r="AF171" s="509">
        <v>4</v>
      </c>
      <c r="AG171" s="508">
        <v>6</v>
      </c>
      <c r="AH171" s="508">
        <v>8</v>
      </c>
      <c r="AI171" s="508">
        <v>7</v>
      </c>
      <c r="AJ171" s="508">
        <v>7</v>
      </c>
      <c r="AK171" s="511">
        <f t="shared" si="7"/>
        <v>200</v>
      </c>
      <c r="AL171" s="512">
        <f t="shared" si="5"/>
        <v>-50</v>
      </c>
    </row>
    <row r="172" spans="1:38" ht="24" customHeight="1">
      <c r="A172" s="502">
        <v>12</v>
      </c>
      <c r="B172" s="502" t="s">
        <v>727</v>
      </c>
      <c r="C172" s="545" t="s">
        <v>728</v>
      </c>
      <c r="D172" s="505" t="s">
        <v>699</v>
      </c>
      <c r="E172" s="506">
        <v>250</v>
      </c>
      <c r="F172" s="508">
        <v>54</v>
      </c>
      <c r="G172" s="508">
        <v>54</v>
      </c>
      <c r="H172" s="508">
        <v>52</v>
      </c>
      <c r="I172" s="508">
        <v>56</v>
      </c>
      <c r="J172" s="508">
        <v>56</v>
      </c>
      <c r="K172" s="509">
        <v>16</v>
      </c>
      <c r="L172" s="508">
        <v>58</v>
      </c>
      <c r="M172" s="508">
        <v>58</v>
      </c>
      <c r="N172" s="508">
        <v>54</v>
      </c>
      <c r="O172" s="508">
        <v>54</v>
      </c>
      <c r="P172" s="508">
        <v>48</v>
      </c>
      <c r="Q172" s="508">
        <v>48</v>
      </c>
      <c r="R172" s="509">
        <v>16</v>
      </c>
      <c r="S172" s="508">
        <v>50</v>
      </c>
      <c r="T172" s="508">
        <v>50</v>
      </c>
      <c r="U172" s="508">
        <v>52</v>
      </c>
      <c r="V172" s="508">
        <v>52</v>
      </c>
      <c r="W172" s="508">
        <v>48</v>
      </c>
      <c r="X172" s="508">
        <v>48</v>
      </c>
      <c r="Y172" s="510"/>
      <c r="Z172" s="508">
        <v>46</v>
      </c>
      <c r="AA172" s="508">
        <v>46</v>
      </c>
      <c r="AB172" s="508">
        <v>48</v>
      </c>
      <c r="AC172" s="508">
        <v>48</v>
      </c>
      <c r="AD172" s="508">
        <v>46</v>
      </c>
      <c r="AE172" s="508">
        <v>46</v>
      </c>
      <c r="AF172" s="509">
        <v>16</v>
      </c>
      <c r="AG172" s="508">
        <v>48</v>
      </c>
      <c r="AH172" s="508">
        <v>48</v>
      </c>
      <c r="AI172" s="508">
        <v>42</v>
      </c>
      <c r="AJ172" s="508">
        <v>42</v>
      </c>
      <c r="AK172" s="511">
        <f t="shared" si="7"/>
        <v>1400</v>
      </c>
      <c r="AL172" s="512">
        <f t="shared" si="5"/>
        <v>-1150</v>
      </c>
    </row>
    <row r="173" spans="1:38" ht="24" customHeight="1">
      <c r="A173" s="502">
        <v>13</v>
      </c>
      <c r="B173" s="503" t="s">
        <v>812</v>
      </c>
      <c r="C173" s="545" t="s">
        <v>115</v>
      </c>
      <c r="D173" s="505" t="s">
        <v>770</v>
      </c>
      <c r="E173" s="506" t="e">
        <v>#REF!</v>
      </c>
      <c r="F173" s="508">
        <v>0.1</v>
      </c>
      <c r="G173" s="508">
        <v>0.1</v>
      </c>
      <c r="H173" s="508">
        <v>0.1</v>
      </c>
      <c r="I173" s="508">
        <v>0.1</v>
      </c>
      <c r="J173" s="508"/>
      <c r="K173" s="509"/>
      <c r="L173" s="508">
        <v>0.1</v>
      </c>
      <c r="M173" s="508">
        <v>0.1</v>
      </c>
      <c r="N173" s="508">
        <v>0.1</v>
      </c>
      <c r="O173" s="508"/>
      <c r="P173" s="508">
        <v>0.1</v>
      </c>
      <c r="Q173" s="508">
        <v>0.1</v>
      </c>
      <c r="R173" s="509"/>
      <c r="S173" s="508"/>
      <c r="T173" s="508">
        <v>0.1</v>
      </c>
      <c r="U173" s="508">
        <v>0.1</v>
      </c>
      <c r="V173" s="508">
        <v>0.1</v>
      </c>
      <c r="W173" s="508">
        <v>0.1</v>
      </c>
      <c r="X173" s="508"/>
      <c r="Y173" s="510"/>
      <c r="Z173" s="508"/>
      <c r="AA173" s="508">
        <v>0.1</v>
      </c>
      <c r="AB173" s="508">
        <v>0.1</v>
      </c>
      <c r="AC173" s="508">
        <v>0.1</v>
      </c>
      <c r="AD173" s="508">
        <v>0.1</v>
      </c>
      <c r="AE173" s="508"/>
      <c r="AF173" s="509"/>
      <c r="AG173" s="508">
        <v>0.1</v>
      </c>
      <c r="AH173" s="508">
        <v>0.1</v>
      </c>
      <c r="AI173" s="508">
        <v>0.1</v>
      </c>
      <c r="AJ173" s="508"/>
      <c r="AK173" s="511">
        <f t="shared" si="7"/>
        <v>2.0000000000000004</v>
      </c>
      <c r="AL173" s="512" t="e">
        <f t="shared" si="5"/>
        <v>#REF!</v>
      </c>
    </row>
    <row r="174" spans="1:38" ht="24" customHeight="1">
      <c r="A174" s="502">
        <v>14</v>
      </c>
      <c r="B174" s="503" t="s">
        <v>813</v>
      </c>
      <c r="C174" s="545" t="s">
        <v>814</v>
      </c>
      <c r="D174" s="505" t="s">
        <v>815</v>
      </c>
      <c r="E174" s="506" t="e">
        <v>#REF!</v>
      </c>
      <c r="F174" s="508">
        <v>40</v>
      </c>
      <c r="G174" s="508">
        <v>30</v>
      </c>
      <c r="H174" s="508">
        <v>35</v>
      </c>
      <c r="I174" s="508">
        <v>40</v>
      </c>
      <c r="J174" s="508">
        <v>40</v>
      </c>
      <c r="K174" s="509">
        <v>15</v>
      </c>
      <c r="L174" s="508">
        <v>30</v>
      </c>
      <c r="M174" s="508">
        <v>30</v>
      </c>
      <c r="N174" s="508">
        <v>40</v>
      </c>
      <c r="O174" s="508">
        <v>40</v>
      </c>
      <c r="P174" s="508">
        <v>30</v>
      </c>
      <c r="Q174" s="508">
        <v>40</v>
      </c>
      <c r="R174" s="509">
        <v>15</v>
      </c>
      <c r="S174" s="508">
        <v>30</v>
      </c>
      <c r="T174" s="508">
        <v>40</v>
      </c>
      <c r="U174" s="508">
        <v>40</v>
      </c>
      <c r="V174" s="508">
        <v>30</v>
      </c>
      <c r="W174" s="508">
        <v>30</v>
      </c>
      <c r="X174" s="508">
        <v>40</v>
      </c>
      <c r="Y174" s="510"/>
      <c r="Z174" s="508">
        <v>30</v>
      </c>
      <c r="AA174" s="508">
        <v>40</v>
      </c>
      <c r="AB174" s="508">
        <v>30</v>
      </c>
      <c r="AC174" s="508">
        <v>40</v>
      </c>
      <c r="AD174" s="508">
        <v>40</v>
      </c>
      <c r="AE174" s="508">
        <v>30</v>
      </c>
      <c r="AF174" s="509">
        <v>15</v>
      </c>
      <c r="AG174" s="508">
        <v>30</v>
      </c>
      <c r="AH174" s="508">
        <v>40</v>
      </c>
      <c r="AI174" s="508">
        <v>40</v>
      </c>
      <c r="AJ174" s="508">
        <v>30</v>
      </c>
      <c r="AK174" s="511">
        <f t="shared" si="7"/>
        <v>1000</v>
      </c>
      <c r="AL174" s="512" t="e">
        <f t="shared" si="5"/>
        <v>#REF!</v>
      </c>
    </row>
    <row r="175" spans="1:38" ht="24" customHeight="1">
      <c r="A175" s="502">
        <v>15</v>
      </c>
      <c r="B175" s="503">
        <v>24</v>
      </c>
      <c r="C175" s="545" t="s">
        <v>2065</v>
      </c>
      <c r="D175" s="505" t="s">
        <v>773</v>
      </c>
      <c r="E175" s="506" t="e">
        <v>#REF!</v>
      </c>
      <c r="F175" s="508">
        <v>10</v>
      </c>
      <c r="G175" s="508">
        <v>7</v>
      </c>
      <c r="H175" s="508">
        <v>8</v>
      </c>
      <c r="I175" s="508">
        <v>8</v>
      </c>
      <c r="J175" s="508">
        <v>9</v>
      </c>
      <c r="K175" s="509">
        <v>3</v>
      </c>
      <c r="L175" s="508">
        <v>8</v>
      </c>
      <c r="M175" s="508">
        <v>8</v>
      </c>
      <c r="N175" s="508">
        <v>9</v>
      </c>
      <c r="O175" s="508">
        <v>9</v>
      </c>
      <c r="P175" s="508">
        <v>7</v>
      </c>
      <c r="Q175" s="508">
        <v>7</v>
      </c>
      <c r="R175" s="509">
        <v>6</v>
      </c>
      <c r="S175" s="508">
        <v>8</v>
      </c>
      <c r="T175" s="508">
        <v>10</v>
      </c>
      <c r="U175" s="508">
        <v>10</v>
      </c>
      <c r="V175" s="508">
        <v>8</v>
      </c>
      <c r="W175" s="508">
        <v>8</v>
      </c>
      <c r="X175" s="508">
        <v>9</v>
      </c>
      <c r="Y175" s="510"/>
      <c r="Z175" s="508">
        <v>9</v>
      </c>
      <c r="AA175" s="508">
        <v>10</v>
      </c>
      <c r="AB175" s="508">
        <v>9</v>
      </c>
      <c r="AC175" s="508">
        <v>10</v>
      </c>
      <c r="AD175" s="508">
        <v>10</v>
      </c>
      <c r="AE175" s="508">
        <v>9</v>
      </c>
      <c r="AF175" s="509">
        <v>3</v>
      </c>
      <c r="AG175" s="508">
        <v>8</v>
      </c>
      <c r="AH175" s="508">
        <v>11</v>
      </c>
      <c r="AI175" s="508">
        <v>10</v>
      </c>
      <c r="AJ175" s="508">
        <v>9</v>
      </c>
      <c r="AK175" s="511">
        <f t="shared" si="7"/>
        <v>250</v>
      </c>
      <c r="AL175" s="512" t="e">
        <f t="shared" si="5"/>
        <v>#REF!</v>
      </c>
    </row>
    <row r="176" spans="1:38" ht="28.5" customHeight="1">
      <c r="A176" s="2165">
        <v>16</v>
      </c>
      <c r="B176" s="2168" t="s">
        <v>696</v>
      </c>
      <c r="C176" s="517" t="s">
        <v>2062</v>
      </c>
      <c r="D176" s="515" t="e">
        <v>#REF!</v>
      </c>
      <c r="E176" s="506"/>
      <c r="F176" s="508"/>
      <c r="G176" s="508"/>
      <c r="H176" s="508"/>
      <c r="I176" s="508"/>
      <c r="J176" s="508"/>
      <c r="K176" s="509"/>
      <c r="L176" s="508"/>
      <c r="M176" s="508"/>
      <c r="N176" s="508"/>
      <c r="O176" s="508"/>
      <c r="P176" s="508"/>
      <c r="Q176" s="508"/>
      <c r="R176" s="509"/>
      <c r="S176" s="508"/>
      <c r="T176" s="508"/>
      <c r="U176" s="508"/>
      <c r="V176" s="508"/>
      <c r="W176" s="508"/>
      <c r="X176" s="508"/>
      <c r="Y176" s="510"/>
      <c r="Z176" s="508"/>
      <c r="AA176" s="508"/>
      <c r="AB176" s="508"/>
      <c r="AC176" s="508"/>
      <c r="AD176" s="508"/>
      <c r="AE176" s="508"/>
      <c r="AF176" s="509"/>
      <c r="AG176" s="508"/>
      <c r="AH176" s="508"/>
      <c r="AI176" s="508"/>
      <c r="AJ176" s="508"/>
      <c r="AK176" s="511">
        <f t="shared" si="7"/>
        <v>0</v>
      </c>
      <c r="AL176" s="512">
        <f t="shared" si="5"/>
        <v>0</v>
      </c>
    </row>
    <row r="177" spans="1:38" ht="28.5" customHeight="1">
      <c r="A177" s="2166"/>
      <c r="B177" s="2169"/>
      <c r="C177" s="504" t="s">
        <v>731</v>
      </c>
      <c r="D177" s="515" t="s">
        <v>81</v>
      </c>
      <c r="E177" s="506" t="e">
        <v>#REF!</v>
      </c>
      <c r="F177" s="508"/>
      <c r="G177" s="508"/>
      <c r="H177" s="508"/>
      <c r="I177" s="508"/>
      <c r="J177" s="508"/>
      <c r="K177" s="509"/>
      <c r="L177" s="508"/>
      <c r="M177" s="508"/>
      <c r="N177" s="508">
        <v>0.1</v>
      </c>
      <c r="O177" s="508"/>
      <c r="P177" s="508"/>
      <c r="Q177" s="508">
        <v>0.1</v>
      </c>
      <c r="R177" s="509"/>
      <c r="S177" s="508"/>
      <c r="T177" s="508"/>
      <c r="U177" s="508">
        <v>0.1</v>
      </c>
      <c r="V177" s="508"/>
      <c r="W177" s="508">
        <v>0.25</v>
      </c>
      <c r="X177" s="508"/>
      <c r="Y177" s="510"/>
      <c r="Z177" s="508"/>
      <c r="AA177" s="508"/>
      <c r="AB177" s="508">
        <v>0.1</v>
      </c>
      <c r="AC177" s="508"/>
      <c r="AD177" s="508">
        <v>0.1</v>
      </c>
      <c r="AE177" s="508">
        <v>0.25</v>
      </c>
      <c r="AF177" s="509"/>
      <c r="AG177" s="508"/>
      <c r="AH177" s="508">
        <v>0.2</v>
      </c>
      <c r="AI177" s="508">
        <v>0.1</v>
      </c>
      <c r="AJ177" s="508"/>
      <c r="AK177" s="511">
        <f t="shared" si="7"/>
        <v>1.3</v>
      </c>
      <c r="AL177" s="512" t="e">
        <f t="shared" si="5"/>
        <v>#REF!</v>
      </c>
    </row>
    <row r="178" spans="1:38" ht="28.5" customHeight="1">
      <c r="A178" s="2166"/>
      <c r="B178" s="2169"/>
      <c r="C178" s="504" t="s">
        <v>732</v>
      </c>
      <c r="D178" s="515" t="str">
        <f>+D177</f>
        <v>MT</v>
      </c>
      <c r="E178" s="506" t="e">
        <v>#REF!</v>
      </c>
      <c r="F178" s="508"/>
      <c r="G178" s="508"/>
      <c r="H178" s="508"/>
      <c r="I178" s="508"/>
      <c r="J178" s="508"/>
      <c r="K178" s="509"/>
      <c r="L178" s="508"/>
      <c r="M178" s="508"/>
      <c r="N178" s="508">
        <v>0.1</v>
      </c>
      <c r="O178" s="508"/>
      <c r="P178" s="508"/>
      <c r="Q178" s="508">
        <v>0.1</v>
      </c>
      <c r="R178" s="509"/>
      <c r="S178" s="508"/>
      <c r="T178" s="508"/>
      <c r="U178" s="508">
        <v>0.1</v>
      </c>
      <c r="V178" s="508"/>
      <c r="W178" s="508">
        <v>0.25</v>
      </c>
      <c r="X178" s="508"/>
      <c r="Y178" s="510"/>
      <c r="Z178" s="508"/>
      <c r="AA178" s="508"/>
      <c r="AB178" s="508">
        <v>0.1</v>
      </c>
      <c r="AC178" s="508"/>
      <c r="AD178" s="508">
        <v>0.1</v>
      </c>
      <c r="AE178" s="508">
        <v>0.25</v>
      </c>
      <c r="AF178" s="509"/>
      <c r="AG178" s="508"/>
      <c r="AH178" s="508">
        <v>0.2</v>
      </c>
      <c r="AI178" s="508">
        <v>0.1</v>
      </c>
      <c r="AJ178" s="508"/>
      <c r="AK178" s="511">
        <f t="shared" si="7"/>
        <v>1.3</v>
      </c>
      <c r="AL178" s="512" t="e">
        <f t="shared" si="5"/>
        <v>#REF!</v>
      </c>
    </row>
    <row r="179" spans="1:38" ht="28.5" customHeight="1">
      <c r="A179" s="2166"/>
      <c r="B179" s="2169"/>
      <c r="C179" s="504" t="s">
        <v>733</v>
      </c>
      <c r="D179" s="515" t="str">
        <f>+D178</f>
        <v>MT</v>
      </c>
      <c r="E179" s="506" t="e">
        <v>#REF!</v>
      </c>
      <c r="F179" s="508"/>
      <c r="G179" s="508"/>
      <c r="H179" s="508"/>
      <c r="I179" s="508"/>
      <c r="J179" s="508"/>
      <c r="K179" s="509"/>
      <c r="L179" s="508"/>
      <c r="M179" s="508"/>
      <c r="N179" s="508">
        <v>0.1</v>
      </c>
      <c r="O179" s="508"/>
      <c r="P179" s="508"/>
      <c r="Q179" s="508">
        <v>0.1</v>
      </c>
      <c r="R179" s="509"/>
      <c r="S179" s="508"/>
      <c r="T179" s="508"/>
      <c r="U179" s="508">
        <v>0.1</v>
      </c>
      <c r="V179" s="508"/>
      <c r="W179" s="508">
        <v>0.25</v>
      </c>
      <c r="X179" s="508"/>
      <c r="Y179" s="510"/>
      <c r="Z179" s="508"/>
      <c r="AA179" s="508"/>
      <c r="AB179" s="508">
        <v>0.1</v>
      </c>
      <c r="AC179" s="508"/>
      <c r="AD179" s="508">
        <v>0.1</v>
      </c>
      <c r="AE179" s="508">
        <v>0.25</v>
      </c>
      <c r="AF179" s="509"/>
      <c r="AG179" s="508"/>
      <c r="AH179" s="508">
        <v>0.2</v>
      </c>
      <c r="AI179" s="508">
        <v>0.1</v>
      </c>
      <c r="AJ179" s="508"/>
      <c r="AK179" s="511">
        <f t="shared" si="7"/>
        <v>1.3</v>
      </c>
      <c r="AL179" s="512" t="e">
        <f t="shared" si="5"/>
        <v>#REF!</v>
      </c>
    </row>
    <row r="180" spans="1:38" ht="28.5" customHeight="1">
      <c r="A180" s="2166"/>
      <c r="B180" s="2169"/>
      <c r="C180" s="504" t="s">
        <v>734</v>
      </c>
      <c r="D180" s="515" t="str">
        <f>+D179</f>
        <v>MT</v>
      </c>
      <c r="E180" s="506" t="e">
        <v>#REF!</v>
      </c>
      <c r="F180" s="508"/>
      <c r="G180" s="508"/>
      <c r="H180" s="508"/>
      <c r="I180" s="508"/>
      <c r="J180" s="508"/>
      <c r="K180" s="509"/>
      <c r="L180" s="508"/>
      <c r="M180" s="508"/>
      <c r="N180" s="508">
        <v>0.1</v>
      </c>
      <c r="O180" s="508"/>
      <c r="P180" s="508"/>
      <c r="Q180" s="508">
        <v>0.1</v>
      </c>
      <c r="R180" s="509"/>
      <c r="S180" s="508"/>
      <c r="T180" s="508"/>
      <c r="U180" s="508">
        <v>0.1</v>
      </c>
      <c r="V180" s="508"/>
      <c r="W180" s="508">
        <v>0.25</v>
      </c>
      <c r="X180" s="508"/>
      <c r="Y180" s="510"/>
      <c r="Z180" s="508"/>
      <c r="AA180" s="508"/>
      <c r="AB180" s="508">
        <v>0.1</v>
      </c>
      <c r="AC180" s="508"/>
      <c r="AD180" s="508">
        <v>0.1</v>
      </c>
      <c r="AE180" s="508">
        <v>0.25</v>
      </c>
      <c r="AF180" s="509"/>
      <c r="AG180" s="508"/>
      <c r="AH180" s="508">
        <v>0.2</v>
      </c>
      <c r="AI180" s="508">
        <v>0.1</v>
      </c>
      <c r="AJ180" s="508"/>
      <c r="AK180" s="511">
        <f t="shared" si="7"/>
        <v>1.3</v>
      </c>
      <c r="AL180" s="512" t="e">
        <f t="shared" si="5"/>
        <v>#REF!</v>
      </c>
    </row>
    <row r="181" spans="1:38" ht="28.5" customHeight="1">
      <c r="A181" s="2167"/>
      <c r="B181" s="2170"/>
      <c r="C181" s="504" t="s">
        <v>735</v>
      </c>
      <c r="D181" s="515" t="str">
        <f>+D180</f>
        <v>MT</v>
      </c>
      <c r="E181" s="506" t="e">
        <v>#REF!</v>
      </c>
      <c r="F181" s="508"/>
      <c r="G181" s="508"/>
      <c r="H181" s="508"/>
      <c r="I181" s="508"/>
      <c r="J181" s="508"/>
      <c r="K181" s="509"/>
      <c r="L181" s="508"/>
      <c r="M181" s="508"/>
      <c r="N181" s="508">
        <v>0.1</v>
      </c>
      <c r="O181" s="508"/>
      <c r="P181" s="508"/>
      <c r="Q181" s="508">
        <v>0.1</v>
      </c>
      <c r="R181" s="509"/>
      <c r="S181" s="508"/>
      <c r="T181" s="508"/>
      <c r="U181" s="508">
        <v>0.1</v>
      </c>
      <c r="V181" s="508"/>
      <c r="W181" s="508">
        <v>0.25</v>
      </c>
      <c r="X181" s="508"/>
      <c r="Y181" s="510"/>
      <c r="Z181" s="508"/>
      <c r="AA181" s="508"/>
      <c r="AB181" s="508">
        <v>0.1</v>
      </c>
      <c r="AC181" s="508"/>
      <c r="AD181" s="508">
        <v>0.1</v>
      </c>
      <c r="AE181" s="508">
        <v>0.25</v>
      </c>
      <c r="AF181" s="509"/>
      <c r="AG181" s="508"/>
      <c r="AH181" s="508">
        <v>0.2</v>
      </c>
      <c r="AI181" s="508">
        <v>0.1</v>
      </c>
      <c r="AJ181" s="508"/>
      <c r="AK181" s="511">
        <f t="shared" si="7"/>
        <v>1.3</v>
      </c>
      <c r="AL181" s="512" t="e">
        <f t="shared" si="5"/>
        <v>#REF!</v>
      </c>
    </row>
    <row r="182" spans="1:38" ht="24" customHeight="1">
      <c r="A182" s="502">
        <v>17</v>
      </c>
      <c r="B182" s="502" t="s">
        <v>697</v>
      </c>
      <c r="C182" s="545" t="s">
        <v>772</v>
      </c>
      <c r="D182" s="505" t="s">
        <v>773</v>
      </c>
      <c r="E182" s="506">
        <v>250</v>
      </c>
      <c r="F182" s="507">
        <v>4</v>
      </c>
      <c r="G182" s="508">
        <v>3</v>
      </c>
      <c r="H182" s="508">
        <v>3</v>
      </c>
      <c r="I182" s="508">
        <v>4</v>
      </c>
      <c r="J182" s="508">
        <v>4</v>
      </c>
      <c r="K182" s="509">
        <v>1.5</v>
      </c>
      <c r="L182" s="508">
        <v>3</v>
      </c>
      <c r="M182" s="508">
        <v>3</v>
      </c>
      <c r="N182" s="508">
        <v>4</v>
      </c>
      <c r="O182" s="508">
        <v>4</v>
      </c>
      <c r="P182" s="508">
        <v>3</v>
      </c>
      <c r="Q182" s="508">
        <v>3</v>
      </c>
      <c r="R182" s="509">
        <v>1.5</v>
      </c>
      <c r="S182" s="508">
        <v>3</v>
      </c>
      <c r="T182" s="508">
        <v>4</v>
      </c>
      <c r="U182" s="508">
        <v>4</v>
      </c>
      <c r="V182" s="508">
        <v>3</v>
      </c>
      <c r="W182" s="508">
        <v>3</v>
      </c>
      <c r="X182" s="508">
        <v>4</v>
      </c>
      <c r="Y182" s="510"/>
      <c r="Z182" s="508">
        <v>4</v>
      </c>
      <c r="AA182" s="508">
        <v>4</v>
      </c>
      <c r="AB182" s="508">
        <v>3</v>
      </c>
      <c r="AC182" s="508">
        <v>4</v>
      </c>
      <c r="AD182" s="508">
        <v>4</v>
      </c>
      <c r="AE182" s="508">
        <v>3</v>
      </c>
      <c r="AF182" s="509">
        <v>2</v>
      </c>
      <c r="AG182" s="508">
        <v>3.5</v>
      </c>
      <c r="AH182" s="508">
        <v>4</v>
      </c>
      <c r="AI182" s="508">
        <v>3.5</v>
      </c>
      <c r="AJ182" s="508">
        <v>3</v>
      </c>
      <c r="AK182" s="511">
        <f t="shared" si="7"/>
        <v>100</v>
      </c>
      <c r="AL182" s="512">
        <f t="shared" si="5"/>
        <v>150</v>
      </c>
    </row>
    <row r="183" spans="1:38" ht="24" customHeight="1">
      <c r="A183" s="502">
        <v>18</v>
      </c>
      <c r="B183" s="502" t="s">
        <v>774</v>
      </c>
      <c r="C183" s="545" t="s">
        <v>775</v>
      </c>
      <c r="D183" s="505" t="s">
        <v>699</v>
      </c>
      <c r="E183" s="506">
        <v>400</v>
      </c>
      <c r="F183" s="508">
        <v>20</v>
      </c>
      <c r="G183" s="508">
        <v>14</v>
      </c>
      <c r="H183" s="508">
        <v>16</v>
      </c>
      <c r="I183" s="508">
        <v>16</v>
      </c>
      <c r="J183" s="508">
        <v>18</v>
      </c>
      <c r="K183" s="509">
        <v>6</v>
      </c>
      <c r="L183" s="508">
        <v>16</v>
      </c>
      <c r="M183" s="508">
        <v>16</v>
      </c>
      <c r="N183" s="508">
        <v>18</v>
      </c>
      <c r="O183" s="508">
        <v>18</v>
      </c>
      <c r="P183" s="508">
        <v>14</v>
      </c>
      <c r="Q183" s="508">
        <v>14</v>
      </c>
      <c r="R183" s="509">
        <v>6</v>
      </c>
      <c r="S183" s="508">
        <v>16</v>
      </c>
      <c r="T183" s="508">
        <v>20</v>
      </c>
      <c r="U183" s="508">
        <v>20</v>
      </c>
      <c r="V183" s="508">
        <v>16</v>
      </c>
      <c r="W183" s="508">
        <v>16</v>
      </c>
      <c r="X183" s="508">
        <v>18</v>
      </c>
      <c r="Y183" s="510"/>
      <c r="Z183" s="508">
        <v>18</v>
      </c>
      <c r="AA183" s="508">
        <v>20</v>
      </c>
      <c r="AB183" s="508">
        <v>18</v>
      </c>
      <c r="AC183" s="508">
        <v>20</v>
      </c>
      <c r="AD183" s="508">
        <v>20</v>
      </c>
      <c r="AE183" s="508">
        <v>18</v>
      </c>
      <c r="AF183" s="509">
        <v>6</v>
      </c>
      <c r="AG183" s="508">
        <v>22</v>
      </c>
      <c r="AH183" s="508">
        <v>22</v>
      </c>
      <c r="AI183" s="508">
        <v>20</v>
      </c>
      <c r="AJ183" s="508">
        <v>18</v>
      </c>
      <c r="AK183" s="511">
        <f t="shared" si="7"/>
        <v>500</v>
      </c>
      <c r="AL183" s="512">
        <f t="shared" si="5"/>
        <v>-100</v>
      </c>
    </row>
    <row r="184" spans="1:38" ht="24" customHeight="1">
      <c r="A184" s="502">
        <v>19</v>
      </c>
      <c r="B184" s="502" t="s">
        <v>698</v>
      </c>
      <c r="C184" s="504" t="s">
        <v>776</v>
      </c>
      <c r="D184" s="505" t="s">
        <v>699</v>
      </c>
      <c r="E184" s="506">
        <v>600</v>
      </c>
      <c r="F184" s="507">
        <v>16</v>
      </c>
      <c r="G184" s="508">
        <v>12</v>
      </c>
      <c r="H184" s="508">
        <v>12</v>
      </c>
      <c r="I184" s="508">
        <v>16</v>
      </c>
      <c r="J184" s="508">
        <v>16</v>
      </c>
      <c r="K184" s="509">
        <v>6</v>
      </c>
      <c r="L184" s="508">
        <v>12</v>
      </c>
      <c r="M184" s="508">
        <v>12</v>
      </c>
      <c r="N184" s="508">
        <v>16</v>
      </c>
      <c r="O184" s="508">
        <v>16</v>
      </c>
      <c r="P184" s="508">
        <v>12</v>
      </c>
      <c r="Q184" s="508">
        <v>12</v>
      </c>
      <c r="R184" s="509">
        <v>6</v>
      </c>
      <c r="S184" s="508">
        <v>12</v>
      </c>
      <c r="T184" s="508">
        <v>16</v>
      </c>
      <c r="U184" s="508">
        <v>16</v>
      </c>
      <c r="V184" s="508">
        <v>12</v>
      </c>
      <c r="W184" s="508">
        <v>12</v>
      </c>
      <c r="X184" s="508">
        <v>16</v>
      </c>
      <c r="Y184" s="510"/>
      <c r="Z184" s="508">
        <v>16</v>
      </c>
      <c r="AA184" s="508">
        <v>16</v>
      </c>
      <c r="AB184" s="508">
        <v>12</v>
      </c>
      <c r="AC184" s="508">
        <v>16</v>
      </c>
      <c r="AD184" s="508">
        <v>16</v>
      </c>
      <c r="AE184" s="508">
        <v>12</v>
      </c>
      <c r="AF184" s="509">
        <v>8</v>
      </c>
      <c r="AG184" s="508">
        <v>12</v>
      </c>
      <c r="AH184" s="508">
        <v>16</v>
      </c>
      <c r="AI184" s="508">
        <v>14</v>
      </c>
      <c r="AJ184" s="508">
        <v>14</v>
      </c>
      <c r="AK184" s="511">
        <f t="shared" si="7"/>
        <v>400</v>
      </c>
      <c r="AL184" s="512">
        <f t="shared" si="5"/>
        <v>200</v>
      </c>
    </row>
    <row r="185" spans="1:38" ht="24" customHeight="1">
      <c r="A185" s="502">
        <v>20</v>
      </c>
      <c r="B185" s="503" t="s">
        <v>777</v>
      </c>
      <c r="C185" s="504" t="s">
        <v>778</v>
      </c>
      <c r="D185" s="505" t="s">
        <v>699</v>
      </c>
      <c r="E185" s="546" t="e">
        <v>#REF!</v>
      </c>
      <c r="F185" s="507">
        <v>16</v>
      </c>
      <c r="G185" s="508">
        <v>12</v>
      </c>
      <c r="H185" s="508">
        <v>12</v>
      </c>
      <c r="I185" s="508">
        <v>16</v>
      </c>
      <c r="J185" s="508">
        <v>16</v>
      </c>
      <c r="K185" s="509">
        <v>6</v>
      </c>
      <c r="L185" s="508">
        <v>12</v>
      </c>
      <c r="M185" s="508">
        <v>12</v>
      </c>
      <c r="N185" s="508">
        <v>16</v>
      </c>
      <c r="O185" s="508">
        <v>16</v>
      </c>
      <c r="P185" s="508">
        <v>12</v>
      </c>
      <c r="Q185" s="508">
        <v>12</v>
      </c>
      <c r="R185" s="509">
        <v>6</v>
      </c>
      <c r="S185" s="508">
        <v>12</v>
      </c>
      <c r="T185" s="508">
        <v>16</v>
      </c>
      <c r="U185" s="508">
        <v>16</v>
      </c>
      <c r="V185" s="508">
        <v>12</v>
      </c>
      <c r="W185" s="508">
        <v>12</v>
      </c>
      <c r="X185" s="508">
        <v>16</v>
      </c>
      <c r="Y185" s="510"/>
      <c r="Z185" s="508">
        <v>16</v>
      </c>
      <c r="AA185" s="508">
        <v>16</v>
      </c>
      <c r="AB185" s="508">
        <v>12</v>
      </c>
      <c r="AC185" s="508">
        <v>16</v>
      </c>
      <c r="AD185" s="508">
        <v>16</v>
      </c>
      <c r="AE185" s="508">
        <v>12</v>
      </c>
      <c r="AF185" s="509">
        <v>8</v>
      </c>
      <c r="AG185" s="508">
        <v>12</v>
      </c>
      <c r="AH185" s="508">
        <v>16</v>
      </c>
      <c r="AI185" s="508">
        <v>14</v>
      </c>
      <c r="AJ185" s="508">
        <v>14</v>
      </c>
      <c r="AK185" s="511">
        <f t="shared" si="7"/>
        <v>400</v>
      </c>
      <c r="AL185" s="512" t="e">
        <f t="shared" si="5"/>
        <v>#REF!</v>
      </c>
    </row>
    <row r="186" spans="1:38" ht="23.25" customHeight="1">
      <c r="A186" s="502">
        <v>21</v>
      </c>
      <c r="B186" s="503" t="s">
        <v>785</v>
      </c>
      <c r="C186" s="504" t="s">
        <v>2031</v>
      </c>
      <c r="D186" s="505" t="s">
        <v>699</v>
      </c>
      <c r="E186" s="546">
        <v>450</v>
      </c>
      <c r="F186" s="508">
        <v>40</v>
      </c>
      <c r="G186" s="508">
        <v>30</v>
      </c>
      <c r="H186" s="508">
        <v>35</v>
      </c>
      <c r="I186" s="508">
        <v>40</v>
      </c>
      <c r="J186" s="508">
        <v>40</v>
      </c>
      <c r="K186" s="509">
        <v>15</v>
      </c>
      <c r="L186" s="508">
        <v>30</v>
      </c>
      <c r="M186" s="508">
        <v>30</v>
      </c>
      <c r="N186" s="508">
        <v>40</v>
      </c>
      <c r="O186" s="508">
        <v>40</v>
      </c>
      <c r="P186" s="508">
        <v>30</v>
      </c>
      <c r="Q186" s="508">
        <v>40</v>
      </c>
      <c r="R186" s="509">
        <v>15</v>
      </c>
      <c r="S186" s="508">
        <v>30</v>
      </c>
      <c r="T186" s="508">
        <v>40</v>
      </c>
      <c r="U186" s="508">
        <v>40</v>
      </c>
      <c r="V186" s="508">
        <v>30</v>
      </c>
      <c r="W186" s="508">
        <v>30</v>
      </c>
      <c r="X186" s="508">
        <v>40</v>
      </c>
      <c r="Y186" s="510"/>
      <c r="Z186" s="508">
        <v>30</v>
      </c>
      <c r="AA186" s="508">
        <v>40</v>
      </c>
      <c r="AB186" s="508">
        <v>30</v>
      </c>
      <c r="AC186" s="508">
        <v>40</v>
      </c>
      <c r="AD186" s="508">
        <v>40</v>
      </c>
      <c r="AE186" s="508">
        <v>30</v>
      </c>
      <c r="AF186" s="509">
        <v>15</v>
      </c>
      <c r="AG186" s="508">
        <v>30</v>
      </c>
      <c r="AH186" s="508">
        <v>40</v>
      </c>
      <c r="AI186" s="508">
        <v>40</v>
      </c>
      <c r="AJ186" s="508">
        <v>30</v>
      </c>
      <c r="AK186" s="511">
        <f t="shared" si="7"/>
        <v>1000</v>
      </c>
      <c r="AL186" s="512">
        <f t="shared" si="5"/>
        <v>-550</v>
      </c>
    </row>
    <row r="187" spans="1:38" ht="24" customHeight="1">
      <c r="A187" s="502">
        <v>22</v>
      </c>
      <c r="B187" s="503" t="s">
        <v>816</v>
      </c>
      <c r="C187" s="504" t="s">
        <v>2066</v>
      </c>
      <c r="D187" s="505" t="s">
        <v>699</v>
      </c>
      <c r="E187" s="546" t="e">
        <v>#REF!</v>
      </c>
      <c r="F187" s="507">
        <v>8</v>
      </c>
      <c r="G187" s="508">
        <v>6</v>
      </c>
      <c r="H187" s="508">
        <v>6</v>
      </c>
      <c r="I187" s="508">
        <v>8</v>
      </c>
      <c r="J187" s="508">
        <v>8</v>
      </c>
      <c r="K187" s="509">
        <v>3</v>
      </c>
      <c r="L187" s="508">
        <v>6</v>
      </c>
      <c r="M187" s="508">
        <v>6</v>
      </c>
      <c r="N187" s="508">
        <v>8</v>
      </c>
      <c r="O187" s="508">
        <v>8</v>
      </c>
      <c r="P187" s="508">
        <v>6</v>
      </c>
      <c r="Q187" s="508">
        <v>6</v>
      </c>
      <c r="R187" s="509">
        <v>3</v>
      </c>
      <c r="S187" s="508">
        <v>6</v>
      </c>
      <c r="T187" s="508">
        <v>8</v>
      </c>
      <c r="U187" s="508">
        <v>8</v>
      </c>
      <c r="V187" s="508">
        <v>6</v>
      </c>
      <c r="W187" s="508">
        <v>6</v>
      </c>
      <c r="X187" s="508">
        <v>8</v>
      </c>
      <c r="Y187" s="510"/>
      <c r="Z187" s="508">
        <v>8</v>
      </c>
      <c r="AA187" s="508">
        <v>8</v>
      </c>
      <c r="AB187" s="508">
        <v>6</v>
      </c>
      <c r="AC187" s="508">
        <v>8</v>
      </c>
      <c r="AD187" s="508">
        <v>8</v>
      </c>
      <c r="AE187" s="508">
        <v>6</v>
      </c>
      <c r="AF187" s="508">
        <v>4</v>
      </c>
      <c r="AG187" s="508">
        <v>6</v>
      </c>
      <c r="AH187" s="508">
        <v>8</v>
      </c>
      <c r="AI187" s="508">
        <v>7</v>
      </c>
      <c r="AJ187" s="508">
        <v>7</v>
      </c>
      <c r="AK187" s="511">
        <f t="shared" si="7"/>
        <v>200</v>
      </c>
      <c r="AL187" s="512" t="e">
        <f t="shared" si="5"/>
        <v>#REF!</v>
      </c>
    </row>
    <row r="188" spans="1:38" ht="24" customHeight="1">
      <c r="A188" s="502">
        <v>23</v>
      </c>
      <c r="B188" s="503">
        <v>56</v>
      </c>
      <c r="C188" s="504" t="s">
        <v>2067</v>
      </c>
      <c r="D188" s="505" t="s">
        <v>699</v>
      </c>
      <c r="E188" s="546">
        <v>6</v>
      </c>
      <c r="F188" s="508">
        <v>0.4</v>
      </c>
      <c r="G188" s="508">
        <v>0.3</v>
      </c>
      <c r="H188" s="508">
        <v>0.3</v>
      </c>
      <c r="I188" s="508">
        <v>0.4</v>
      </c>
      <c r="J188" s="508">
        <v>0.4</v>
      </c>
      <c r="K188" s="509">
        <v>0.15</v>
      </c>
      <c r="L188" s="508">
        <v>0.3</v>
      </c>
      <c r="M188" s="508">
        <v>0.3</v>
      </c>
      <c r="N188" s="508">
        <v>0.4</v>
      </c>
      <c r="O188" s="508">
        <v>0.4</v>
      </c>
      <c r="P188" s="508">
        <v>0.3</v>
      </c>
      <c r="Q188" s="508">
        <v>0.3</v>
      </c>
      <c r="R188" s="509">
        <v>0.15</v>
      </c>
      <c r="S188" s="508">
        <v>0.3</v>
      </c>
      <c r="T188" s="508">
        <v>0.4</v>
      </c>
      <c r="U188" s="508">
        <v>0.4</v>
      </c>
      <c r="V188" s="508">
        <v>0.3</v>
      </c>
      <c r="W188" s="508">
        <v>0.3</v>
      </c>
      <c r="X188" s="508">
        <v>0.4</v>
      </c>
      <c r="Y188" s="510"/>
      <c r="Z188" s="508">
        <v>0.35</v>
      </c>
      <c r="AA188" s="508">
        <v>0.4</v>
      </c>
      <c r="AB188" s="508">
        <v>0.3</v>
      </c>
      <c r="AC188" s="508">
        <v>0.4</v>
      </c>
      <c r="AD188" s="508">
        <v>0.4</v>
      </c>
      <c r="AE188" s="508">
        <v>0.3</v>
      </c>
      <c r="AF188" s="509">
        <v>0.2</v>
      </c>
      <c r="AG188" s="508">
        <v>0.3</v>
      </c>
      <c r="AH188" s="508">
        <v>0.4</v>
      </c>
      <c r="AI188" s="508">
        <v>0.4</v>
      </c>
      <c r="AJ188" s="508">
        <v>0.35</v>
      </c>
      <c r="AK188" s="511">
        <f t="shared" si="7"/>
        <v>10</v>
      </c>
      <c r="AL188" s="512">
        <f t="shared" si="5"/>
        <v>-4</v>
      </c>
    </row>
    <row r="189" spans="1:38" ht="24" customHeight="1">
      <c r="A189" s="502">
        <v>24</v>
      </c>
      <c r="B189" s="503">
        <v>58</v>
      </c>
      <c r="C189" s="504" t="s">
        <v>786</v>
      </c>
      <c r="D189" s="505" t="s">
        <v>754</v>
      </c>
      <c r="E189" s="546">
        <v>250</v>
      </c>
      <c r="F189" s="507">
        <v>8</v>
      </c>
      <c r="G189" s="508">
        <v>6</v>
      </c>
      <c r="H189" s="508">
        <v>6</v>
      </c>
      <c r="I189" s="508">
        <v>8</v>
      </c>
      <c r="J189" s="508">
        <v>8</v>
      </c>
      <c r="K189" s="509">
        <v>3</v>
      </c>
      <c r="L189" s="508">
        <v>6</v>
      </c>
      <c r="M189" s="508">
        <v>6</v>
      </c>
      <c r="N189" s="508">
        <v>8</v>
      </c>
      <c r="O189" s="508">
        <v>8</v>
      </c>
      <c r="P189" s="508">
        <v>6</v>
      </c>
      <c r="Q189" s="508">
        <v>6</v>
      </c>
      <c r="R189" s="509">
        <v>3</v>
      </c>
      <c r="S189" s="508">
        <v>6</v>
      </c>
      <c r="T189" s="508">
        <v>8</v>
      </c>
      <c r="U189" s="508">
        <v>8</v>
      </c>
      <c r="V189" s="508">
        <v>6</v>
      </c>
      <c r="W189" s="508">
        <v>6</v>
      </c>
      <c r="X189" s="508">
        <v>8</v>
      </c>
      <c r="Y189" s="510"/>
      <c r="Z189" s="508">
        <v>8</v>
      </c>
      <c r="AA189" s="508">
        <v>8</v>
      </c>
      <c r="AB189" s="508">
        <v>6</v>
      </c>
      <c r="AC189" s="508">
        <v>8</v>
      </c>
      <c r="AD189" s="508">
        <v>8</v>
      </c>
      <c r="AE189" s="508">
        <v>6</v>
      </c>
      <c r="AF189" s="508">
        <v>4</v>
      </c>
      <c r="AG189" s="508">
        <v>6</v>
      </c>
      <c r="AH189" s="508">
        <v>8</v>
      </c>
      <c r="AI189" s="508">
        <v>7</v>
      </c>
      <c r="AJ189" s="508">
        <v>7</v>
      </c>
      <c r="AK189" s="511">
        <f>SUM(F189:AJ189)</f>
        <v>200</v>
      </c>
      <c r="AL189" s="512">
        <f t="shared" si="5"/>
        <v>50</v>
      </c>
    </row>
    <row r="190" spans="1:38" ht="24" customHeight="1">
      <c r="A190" s="502">
        <v>25</v>
      </c>
      <c r="B190" s="551" t="s">
        <v>817</v>
      </c>
      <c r="C190" s="553" t="s">
        <v>2068</v>
      </c>
      <c r="D190" s="552" t="s">
        <v>699</v>
      </c>
      <c r="E190" s="546" t="e">
        <v>#REF!</v>
      </c>
      <c r="F190" s="508">
        <v>0.8</v>
      </c>
      <c r="G190" s="508">
        <v>0.6</v>
      </c>
      <c r="H190" s="508">
        <v>0.6</v>
      </c>
      <c r="I190" s="508">
        <v>0.8</v>
      </c>
      <c r="J190" s="508">
        <v>0.8</v>
      </c>
      <c r="K190" s="509">
        <v>0.3</v>
      </c>
      <c r="L190" s="508">
        <v>0.6</v>
      </c>
      <c r="M190" s="508">
        <v>0.6</v>
      </c>
      <c r="N190" s="508">
        <v>0.8</v>
      </c>
      <c r="O190" s="508">
        <v>0.8</v>
      </c>
      <c r="P190" s="508">
        <v>0.6</v>
      </c>
      <c r="Q190" s="508">
        <v>0.6</v>
      </c>
      <c r="R190" s="509">
        <v>0.3</v>
      </c>
      <c r="S190" s="508">
        <v>0.6</v>
      </c>
      <c r="T190" s="508">
        <v>0.8</v>
      </c>
      <c r="U190" s="508">
        <v>0.8</v>
      </c>
      <c r="V190" s="508">
        <v>0.6</v>
      </c>
      <c r="W190" s="508">
        <v>0.6</v>
      </c>
      <c r="X190" s="508">
        <v>0.8</v>
      </c>
      <c r="Y190" s="510"/>
      <c r="Z190" s="508">
        <v>0.7</v>
      </c>
      <c r="AA190" s="508">
        <v>0.8</v>
      </c>
      <c r="AB190" s="508">
        <v>0.6</v>
      </c>
      <c r="AC190" s="508">
        <v>0.8</v>
      </c>
      <c r="AD190" s="508">
        <v>0.8</v>
      </c>
      <c r="AE190" s="508">
        <v>0.6</v>
      </c>
      <c r="AF190" s="509">
        <v>0.4</v>
      </c>
      <c r="AG190" s="508">
        <v>0.6</v>
      </c>
      <c r="AH190" s="508">
        <v>0.8</v>
      </c>
      <c r="AI190" s="508">
        <v>0.8</v>
      </c>
      <c r="AJ190" s="508">
        <v>0.7</v>
      </c>
      <c r="AK190" s="511">
        <f>SUM(F190:AJ190)</f>
        <v>20</v>
      </c>
      <c r="AL190" s="512" t="e">
        <f t="shared" si="5"/>
        <v>#REF!</v>
      </c>
    </row>
    <row r="191" spans="1:38" ht="24" customHeight="1">
      <c r="A191" s="502">
        <v>26</v>
      </c>
      <c r="B191" s="503" t="s">
        <v>818</v>
      </c>
      <c r="C191" s="554" t="s">
        <v>2069</v>
      </c>
      <c r="D191" s="505" t="s">
        <v>699</v>
      </c>
      <c r="E191" s="546" t="e">
        <v>#REF!</v>
      </c>
      <c r="F191" s="508">
        <v>1.6</v>
      </c>
      <c r="G191" s="508">
        <v>1.2</v>
      </c>
      <c r="H191" s="508">
        <v>1.2</v>
      </c>
      <c r="I191" s="508">
        <v>1.6</v>
      </c>
      <c r="J191" s="508">
        <v>1.6</v>
      </c>
      <c r="K191" s="509">
        <v>0.6</v>
      </c>
      <c r="L191" s="508">
        <v>1.2</v>
      </c>
      <c r="M191" s="508">
        <v>1.2</v>
      </c>
      <c r="N191" s="508">
        <v>1.6</v>
      </c>
      <c r="O191" s="508">
        <v>1.6</v>
      </c>
      <c r="P191" s="508">
        <v>1.2</v>
      </c>
      <c r="Q191" s="508">
        <v>1.2</v>
      </c>
      <c r="R191" s="509">
        <v>0.6</v>
      </c>
      <c r="S191" s="508">
        <v>1.2</v>
      </c>
      <c r="T191" s="508">
        <v>1.6</v>
      </c>
      <c r="U191" s="508">
        <v>1.6</v>
      </c>
      <c r="V191" s="508">
        <v>1.2</v>
      </c>
      <c r="W191" s="508">
        <v>1.2</v>
      </c>
      <c r="X191" s="508">
        <v>1.6</v>
      </c>
      <c r="Y191" s="510"/>
      <c r="Z191" s="508">
        <v>1.4</v>
      </c>
      <c r="AA191" s="508">
        <v>1.6</v>
      </c>
      <c r="AB191" s="508">
        <v>1.2</v>
      </c>
      <c r="AC191" s="508">
        <v>1.6</v>
      </c>
      <c r="AD191" s="508">
        <v>1.6</v>
      </c>
      <c r="AE191" s="508">
        <v>1.2</v>
      </c>
      <c r="AF191" s="509">
        <v>0.8</v>
      </c>
      <c r="AG191" s="508">
        <v>1.2</v>
      </c>
      <c r="AH191" s="508">
        <v>1.6</v>
      </c>
      <c r="AI191" s="508">
        <v>1.6</v>
      </c>
      <c r="AJ191" s="508">
        <v>1.4</v>
      </c>
      <c r="AK191" s="511">
        <f t="shared" si="7"/>
        <v>40</v>
      </c>
      <c r="AL191" s="512" t="e">
        <f t="shared" si="5"/>
        <v>#REF!</v>
      </c>
    </row>
    <row r="192" spans="1:38" ht="24" customHeight="1">
      <c r="A192" s="502">
        <v>27</v>
      </c>
      <c r="B192" s="551" t="s">
        <v>819</v>
      </c>
      <c r="C192" s="553" t="s">
        <v>2070</v>
      </c>
      <c r="D192" s="552" t="s">
        <v>523</v>
      </c>
      <c r="E192" s="546" t="e">
        <v>#REF!</v>
      </c>
      <c r="F192" s="508">
        <v>0.1</v>
      </c>
      <c r="G192" s="508">
        <v>0.1</v>
      </c>
      <c r="H192" s="508">
        <v>0.1</v>
      </c>
      <c r="I192" s="508">
        <v>0.1</v>
      </c>
      <c r="J192" s="508"/>
      <c r="K192" s="509"/>
      <c r="L192" s="508">
        <v>0.1</v>
      </c>
      <c r="M192" s="508">
        <v>0.1</v>
      </c>
      <c r="N192" s="508">
        <v>0.1</v>
      </c>
      <c r="O192" s="508"/>
      <c r="P192" s="508">
        <v>0.1</v>
      </c>
      <c r="Q192" s="508">
        <v>0.1</v>
      </c>
      <c r="R192" s="509"/>
      <c r="S192" s="508"/>
      <c r="T192" s="508">
        <v>0.1</v>
      </c>
      <c r="U192" s="508">
        <v>0.1</v>
      </c>
      <c r="V192" s="508">
        <v>0.1</v>
      </c>
      <c r="W192" s="508">
        <v>0.1</v>
      </c>
      <c r="X192" s="508"/>
      <c r="Y192" s="510"/>
      <c r="Z192" s="508"/>
      <c r="AA192" s="508">
        <v>0.1</v>
      </c>
      <c r="AB192" s="508">
        <v>0.1</v>
      </c>
      <c r="AC192" s="508">
        <v>0.1</v>
      </c>
      <c r="AD192" s="508">
        <v>0.1</v>
      </c>
      <c r="AE192" s="508"/>
      <c r="AF192" s="509"/>
      <c r="AG192" s="508">
        <v>0.1</v>
      </c>
      <c r="AH192" s="508">
        <v>0.1</v>
      </c>
      <c r="AI192" s="508">
        <v>0.1</v>
      </c>
      <c r="AJ192" s="508"/>
      <c r="AK192" s="511">
        <f t="shared" si="7"/>
        <v>2.0000000000000004</v>
      </c>
      <c r="AL192" s="512" t="e">
        <f t="shared" si="5"/>
        <v>#REF!</v>
      </c>
    </row>
    <row r="193" spans="1:38" ht="24" customHeight="1">
      <c r="A193" s="502">
        <v>28</v>
      </c>
      <c r="B193" s="551" t="s">
        <v>793</v>
      </c>
      <c r="C193" s="553" t="s">
        <v>794</v>
      </c>
      <c r="D193" s="552" t="s">
        <v>81</v>
      </c>
      <c r="E193" s="546" t="e">
        <v>#REF!</v>
      </c>
      <c r="F193" s="508"/>
      <c r="G193" s="508"/>
      <c r="H193" s="508"/>
      <c r="I193" s="508"/>
      <c r="J193" s="508"/>
      <c r="K193" s="509"/>
      <c r="L193" s="508"/>
      <c r="M193" s="508">
        <v>0.1</v>
      </c>
      <c r="N193" s="508"/>
      <c r="O193" s="508"/>
      <c r="P193" s="508">
        <v>0.1</v>
      </c>
      <c r="Q193" s="508"/>
      <c r="R193" s="509">
        <v>0.1</v>
      </c>
      <c r="S193" s="508"/>
      <c r="T193" s="508">
        <v>0.15</v>
      </c>
      <c r="U193" s="508"/>
      <c r="V193" s="508">
        <v>0.15</v>
      </c>
      <c r="W193" s="508"/>
      <c r="X193" s="508"/>
      <c r="Y193" s="510"/>
      <c r="Z193" s="508"/>
      <c r="AA193" s="508"/>
      <c r="AB193" s="508"/>
      <c r="AC193" s="508">
        <v>0.1</v>
      </c>
      <c r="AD193" s="508"/>
      <c r="AE193" s="508">
        <v>0.1</v>
      </c>
      <c r="AF193" s="509"/>
      <c r="AG193" s="508"/>
      <c r="AH193" s="508"/>
      <c r="AI193" s="508"/>
      <c r="AJ193" s="508"/>
      <c r="AK193" s="511">
        <f>SUM(F193:AJ193)</f>
        <v>0.8</v>
      </c>
      <c r="AL193" s="512" t="e">
        <f t="shared" si="5"/>
        <v>#REF!</v>
      </c>
    </row>
    <row r="194" spans="1:38" ht="24" customHeight="1">
      <c r="A194" s="502">
        <v>29</v>
      </c>
      <c r="B194" s="551" t="s">
        <v>797</v>
      </c>
      <c r="C194" s="553" t="s">
        <v>798</v>
      </c>
      <c r="D194" s="552" t="s">
        <v>81</v>
      </c>
      <c r="E194" s="546" t="e">
        <v>#REF!</v>
      </c>
      <c r="F194" s="508">
        <v>1.6</v>
      </c>
      <c r="G194" s="508">
        <v>1.2</v>
      </c>
      <c r="H194" s="508">
        <v>1.2</v>
      </c>
      <c r="I194" s="508">
        <v>1.6</v>
      </c>
      <c r="J194" s="508">
        <v>1.6</v>
      </c>
      <c r="K194" s="509">
        <v>0.6</v>
      </c>
      <c r="L194" s="508">
        <v>1.2</v>
      </c>
      <c r="M194" s="508">
        <v>1.2</v>
      </c>
      <c r="N194" s="508">
        <v>1.6</v>
      </c>
      <c r="O194" s="508">
        <v>1.6</v>
      </c>
      <c r="P194" s="508">
        <v>1.2</v>
      </c>
      <c r="Q194" s="508">
        <v>1.2</v>
      </c>
      <c r="R194" s="509">
        <v>0.6</v>
      </c>
      <c r="S194" s="508">
        <v>1.2</v>
      </c>
      <c r="T194" s="508">
        <v>1.6</v>
      </c>
      <c r="U194" s="508">
        <v>1.6</v>
      </c>
      <c r="V194" s="508">
        <v>1.2</v>
      </c>
      <c r="W194" s="508">
        <v>1.2</v>
      </c>
      <c r="X194" s="508">
        <v>1.6</v>
      </c>
      <c r="Y194" s="510"/>
      <c r="Z194" s="508">
        <v>1.4</v>
      </c>
      <c r="AA194" s="508">
        <v>1.6</v>
      </c>
      <c r="AB194" s="508">
        <v>1.2</v>
      </c>
      <c r="AC194" s="508">
        <v>1.6</v>
      </c>
      <c r="AD194" s="508">
        <v>1.6</v>
      </c>
      <c r="AE194" s="508">
        <v>1.2</v>
      </c>
      <c r="AF194" s="509">
        <v>0.8</v>
      </c>
      <c r="AG194" s="508">
        <v>1.2</v>
      </c>
      <c r="AH194" s="508">
        <v>1.6</v>
      </c>
      <c r="AI194" s="508">
        <v>1.6</v>
      </c>
      <c r="AJ194" s="508">
        <v>1.4</v>
      </c>
      <c r="AK194" s="511">
        <f>SUM(F194:AJ194)</f>
        <v>40</v>
      </c>
      <c r="AL194" s="512" t="e">
        <f t="shared" si="5"/>
        <v>#REF!</v>
      </c>
    </row>
    <row r="204" spans="1:38">
      <c r="F204" s="558"/>
      <c r="K204" s="560"/>
      <c r="L204" s="561"/>
      <c r="S204" s="561"/>
      <c r="Z204" s="561"/>
      <c r="AG204" s="561"/>
    </row>
    <row r="205" spans="1:38">
      <c r="F205" s="558"/>
      <c r="K205" s="560"/>
      <c r="L205" s="561"/>
      <c r="S205" s="561"/>
      <c r="Z205" s="561"/>
      <c r="AG205" s="561"/>
    </row>
    <row r="206" spans="1:38">
      <c r="F206" s="558"/>
      <c r="K206" s="560"/>
      <c r="L206" s="561"/>
      <c r="S206" s="561"/>
      <c r="Z206" s="561"/>
      <c r="AG206" s="561"/>
    </row>
    <row r="207" spans="1:38">
      <c r="F207" s="558"/>
      <c r="K207" s="560"/>
      <c r="L207" s="561"/>
      <c r="S207" s="561"/>
      <c r="Z207" s="561"/>
      <c r="AG207" s="561"/>
    </row>
    <row r="208" spans="1:38">
      <c r="F208" s="558"/>
      <c r="K208" s="560"/>
      <c r="L208" s="561"/>
      <c r="S208" s="561"/>
      <c r="Z208" s="561"/>
      <c r="AG208" s="561"/>
    </row>
    <row r="209" spans="6:33">
      <c r="F209" s="558"/>
      <c r="K209" s="560"/>
      <c r="L209" s="561"/>
      <c r="S209" s="561"/>
      <c r="Z209" s="561"/>
      <c r="AG209" s="561"/>
    </row>
    <row r="210" spans="6:33">
      <c r="F210" s="558"/>
      <c r="K210" s="560"/>
      <c r="L210" s="561"/>
      <c r="S210" s="561"/>
      <c r="Z210" s="561"/>
      <c r="AG210" s="561"/>
    </row>
    <row r="211" spans="6:33">
      <c r="F211" s="558"/>
      <c r="K211" s="560"/>
      <c r="L211" s="561"/>
      <c r="S211" s="561"/>
      <c r="Z211" s="561"/>
      <c r="AG211" s="561"/>
    </row>
    <row r="212" spans="6:33">
      <c r="F212" s="558"/>
      <c r="K212" s="560"/>
      <c r="L212" s="561"/>
      <c r="S212" s="561"/>
      <c r="Z212" s="561"/>
      <c r="AG212" s="561"/>
    </row>
    <row r="213" spans="6:33">
      <c r="F213" s="558"/>
      <c r="K213" s="560"/>
      <c r="L213" s="561"/>
      <c r="S213" s="561"/>
      <c r="Z213" s="561"/>
      <c r="AG213" s="561"/>
    </row>
    <row r="214" spans="6:33">
      <c r="F214" s="558"/>
      <c r="K214" s="560"/>
      <c r="L214" s="561"/>
      <c r="S214" s="561"/>
      <c r="Z214" s="561"/>
      <c r="AG214" s="561"/>
    </row>
  </sheetData>
  <mergeCells count="49">
    <mergeCell ref="A176:A181"/>
    <mergeCell ref="B176:B181"/>
    <mergeCell ref="A60:A65"/>
    <mergeCell ref="B60:B65"/>
    <mergeCell ref="A68:A69"/>
    <mergeCell ref="A75:A77"/>
    <mergeCell ref="A148:A153"/>
    <mergeCell ref="B148:B153"/>
    <mergeCell ref="AH2:AH3"/>
    <mergeCell ref="AI2:AI3"/>
    <mergeCell ref="AJ2:AJ3"/>
    <mergeCell ref="AK2:AK3"/>
    <mergeCell ref="AL2:AL3"/>
    <mergeCell ref="A23:A28"/>
    <mergeCell ref="B23:B28"/>
    <mergeCell ref="AB2:AB3"/>
    <mergeCell ref="AC2:AC3"/>
    <mergeCell ref="AD2:AD3"/>
    <mergeCell ref="P2:P3"/>
    <mergeCell ref="Q2:Q3"/>
    <mergeCell ref="R2:R3"/>
    <mergeCell ref="S2:S3"/>
    <mergeCell ref="T2:T3"/>
    <mergeCell ref="U2:U3"/>
    <mergeCell ref="J2:J3"/>
    <mergeCell ref="K2:K3"/>
    <mergeCell ref="L2:L3"/>
    <mergeCell ref="M2:M3"/>
    <mergeCell ref="N2:N3"/>
    <mergeCell ref="AE2:AE3"/>
    <mergeCell ref="AF2:AF3"/>
    <mergeCell ref="AG2:AG3"/>
    <mergeCell ref="V2:V3"/>
    <mergeCell ref="W2:W3"/>
    <mergeCell ref="X2:X3"/>
    <mergeCell ref="Y2:Y3"/>
    <mergeCell ref="Z2:Z3"/>
    <mergeCell ref="AA2:AA3"/>
    <mergeCell ref="O2:O3"/>
    <mergeCell ref="Q1:R1"/>
    <mergeCell ref="A2:A3"/>
    <mergeCell ref="B2:B3"/>
    <mergeCell ref="C2:C3"/>
    <mergeCell ref="D2:D3"/>
    <mergeCell ref="E2:E3"/>
    <mergeCell ref="F2:F3"/>
    <mergeCell ref="G2:G3"/>
    <mergeCell ref="H2:H3"/>
    <mergeCell ref="I2:I3"/>
  </mergeCells>
  <pageMargins left="0.14000000000000001" right="0.17" top="0.24" bottom="0.19" header="0.19" footer="0.17"/>
  <pageSetup paperSize="9" scale="51" orientation="landscape" r:id="rId1"/>
  <headerFooter alignWithMargins="0"/>
  <rowBreaks count="7" manualBreakCount="7">
    <brk id="44" max="35" man="1"/>
    <brk id="45" max="36" man="1"/>
    <brk id="66" max="16383" man="1"/>
    <brk id="86" max="16383" man="1"/>
    <brk id="121" max="16383" man="1"/>
    <brk id="131" max="16383" man="1"/>
    <brk id="159" max="36" man="1"/>
  </rowBreaks>
  <drawing r:id="rId2"/>
</worksheet>
</file>

<file path=xl/worksheets/sheet22.xml><?xml version="1.0" encoding="utf-8"?>
<worksheet xmlns="http://schemas.openxmlformats.org/spreadsheetml/2006/main" xmlns:r="http://schemas.openxmlformats.org/officeDocument/2006/relationships">
  <sheetPr codeName="Sheet18">
    <tabColor rgb="FF00B050"/>
    <pageSetUpPr fitToPage="1"/>
  </sheetPr>
  <dimension ref="A1:AH156"/>
  <sheetViews>
    <sheetView showZeros="0" view="pageBreakPreview" zoomScaleSheetLayoutView="75" workbookViewId="0">
      <pane xSplit="4" ySplit="8" topLeftCell="E14" activePane="bottomRight" state="frozen"/>
      <selection activeCell="Q12" sqref="Q12"/>
      <selection pane="topRight" activeCell="Q12" sqref="Q12"/>
      <selection pane="bottomLeft" activeCell="Q12" sqref="Q12"/>
      <selection pane="bottomRight" activeCell="F81" sqref="F81"/>
    </sheetView>
  </sheetViews>
  <sheetFormatPr defaultRowHeight="12"/>
  <cols>
    <col min="1" max="1" width="8.42578125" style="411" customWidth="1"/>
    <col min="2" max="2" width="27.28515625" style="413" customWidth="1"/>
    <col min="3" max="3" width="5.28515625" style="411" customWidth="1"/>
    <col min="4" max="4" width="5.7109375" style="408" customWidth="1"/>
    <col min="5" max="5" width="7.5703125" style="408" customWidth="1"/>
    <col min="6" max="6" width="14.140625" style="408" customWidth="1"/>
    <col min="7" max="7" width="7.7109375" style="408" customWidth="1"/>
    <col min="8" max="8" width="14.140625" style="408" customWidth="1"/>
    <col min="9" max="9" width="7" style="408" customWidth="1"/>
    <col min="10" max="10" width="14.140625" style="408" customWidth="1"/>
    <col min="11" max="11" width="7" style="259" customWidth="1"/>
    <col min="12" max="12" width="12.5703125" style="259" customWidth="1"/>
    <col min="13" max="13" width="7.140625" style="408" customWidth="1"/>
    <col min="14" max="14" width="11.28515625" style="408" customWidth="1"/>
    <col min="15" max="15" width="8.28515625" style="408" customWidth="1"/>
    <col min="16" max="16" width="12.85546875" style="408" customWidth="1"/>
    <col min="17" max="17" width="8.140625" style="408" customWidth="1"/>
    <col min="18" max="18" width="13.140625" style="408" customWidth="1"/>
    <col min="19" max="19" width="13.7109375" style="259" customWidth="1"/>
    <col min="20" max="20" width="16.85546875" style="259" hidden="1" customWidth="1"/>
    <col min="21" max="21" width="20.5703125" style="259" hidden="1" customWidth="1"/>
    <col min="22" max="22" width="9.140625" style="259" hidden="1" customWidth="1"/>
    <col min="23" max="23" width="15.7109375" style="259" customWidth="1"/>
    <col min="24" max="33" width="12.5703125" style="259" hidden="1" customWidth="1"/>
    <col min="34" max="34" width="1" style="259" hidden="1" customWidth="1"/>
    <col min="35" max="54" width="9.140625" style="259"/>
    <col min="55" max="55" width="10" style="259" bestFit="1" customWidth="1"/>
    <col min="56" max="16384" width="9.140625" style="259"/>
  </cols>
  <sheetData>
    <row r="1" spans="1:34" s="300" customFormat="1" ht="18.75">
      <c r="A1" s="2181" t="s">
        <v>439</v>
      </c>
      <c r="B1" s="2181"/>
      <c r="C1" s="2181"/>
      <c r="D1" s="2181"/>
      <c r="E1" s="2181"/>
      <c r="F1" s="2181"/>
      <c r="G1" s="2181"/>
      <c r="H1" s="2181"/>
      <c r="I1" s="2181"/>
      <c r="J1" s="2181"/>
      <c r="K1" s="2181"/>
      <c r="L1" s="2181"/>
      <c r="M1" s="2181"/>
      <c r="N1" s="2181"/>
      <c r="O1" s="2181"/>
      <c r="P1" s="2181"/>
      <c r="Q1" s="2181"/>
      <c r="R1" s="2181"/>
      <c r="S1" s="2181"/>
      <c r="T1" s="2181"/>
      <c r="U1" s="2181"/>
      <c r="V1" s="2181"/>
      <c r="W1" s="2181"/>
    </row>
    <row r="2" spans="1:34" s="300" customFormat="1" ht="12.75">
      <c r="A2" s="2182" t="s">
        <v>475</v>
      </c>
      <c r="B2" s="2182"/>
      <c r="C2" s="2182"/>
      <c r="D2" s="2182"/>
      <c r="E2" s="2182"/>
      <c r="F2" s="2182"/>
      <c r="G2" s="2182"/>
      <c r="H2" s="2182"/>
      <c r="I2" s="2182"/>
      <c r="J2" s="2182"/>
      <c r="K2" s="2182"/>
      <c r="L2" s="2182"/>
      <c r="M2" s="2182"/>
      <c r="N2" s="2182"/>
      <c r="O2" s="2182"/>
      <c r="P2" s="2182"/>
      <c r="Q2" s="2182"/>
      <c r="R2" s="2182"/>
      <c r="S2" s="2182"/>
      <c r="T2" s="2182"/>
      <c r="U2" s="2182"/>
      <c r="V2" s="2182"/>
      <c r="W2" s="2182"/>
    </row>
    <row r="3" spans="1:34" s="300" customFormat="1" ht="15.75">
      <c r="A3" s="301"/>
      <c r="B3" s="301"/>
      <c r="C3" s="301"/>
      <c r="D3" s="301"/>
      <c r="E3" s="301"/>
      <c r="F3" s="301"/>
      <c r="G3" s="301"/>
      <c r="H3" s="301"/>
      <c r="I3" s="301"/>
      <c r="J3" s="301"/>
      <c r="K3" s="301"/>
      <c r="L3" s="301"/>
      <c r="M3" s="301"/>
      <c r="N3" s="301"/>
      <c r="O3" s="301"/>
      <c r="P3" s="301"/>
      <c r="Q3" s="301"/>
      <c r="R3" s="301"/>
      <c r="S3" s="301"/>
      <c r="T3" s="301"/>
      <c r="U3" s="301"/>
      <c r="V3" s="301"/>
      <c r="W3" s="301"/>
    </row>
    <row r="4" spans="1:34" s="300" customFormat="1" ht="15.75">
      <c r="A4" s="2183" t="s">
        <v>2475</v>
      </c>
      <c r="B4" s="2183"/>
      <c r="C4" s="2183"/>
      <c r="D4" s="2183"/>
      <c r="E4" s="2183"/>
      <c r="F4" s="2183"/>
      <c r="G4" s="2183"/>
      <c r="H4" s="2183"/>
      <c r="I4" s="2183"/>
      <c r="J4" s="2183"/>
      <c r="K4" s="2183"/>
      <c r="L4" s="2183"/>
      <c r="M4" s="2183"/>
      <c r="N4" s="2183"/>
      <c r="O4" s="2183"/>
      <c r="P4" s="2183"/>
      <c r="Q4" s="2183"/>
      <c r="R4" s="2183"/>
      <c r="S4" s="2183"/>
      <c r="T4" s="2183"/>
      <c r="U4" s="2183"/>
      <c r="V4" s="2183"/>
      <c r="W4" s="2183"/>
    </row>
    <row r="5" spans="1:34" s="304" customFormat="1" ht="15" customHeight="1">
      <c r="A5" s="2184" t="s">
        <v>1449</v>
      </c>
      <c r="B5" s="2184"/>
      <c r="C5" s="2184"/>
      <c r="D5" s="2184"/>
      <c r="E5" s="302"/>
      <c r="F5" s="302"/>
      <c r="G5" s="303"/>
      <c r="H5" s="303"/>
      <c r="I5" s="303"/>
      <c r="J5" s="303"/>
      <c r="N5" s="305"/>
      <c r="O5" s="305"/>
      <c r="P5" s="305"/>
      <c r="Q5" s="305"/>
      <c r="R5" s="305"/>
      <c r="S5" s="306"/>
      <c r="T5" s="305"/>
      <c r="U5" s="305"/>
      <c r="V5" s="305"/>
      <c r="W5" s="307"/>
    </row>
    <row r="6" spans="1:34" s="300" customFormat="1">
      <c r="A6" s="308"/>
      <c r="B6" s="308"/>
      <c r="C6" s="308"/>
      <c r="D6" s="308"/>
      <c r="E6" s="309"/>
      <c r="F6" s="309"/>
      <c r="G6" s="310"/>
      <c r="H6" s="310"/>
      <c r="I6" s="310"/>
      <c r="J6" s="310"/>
    </row>
    <row r="7" spans="1:34" s="289" customFormat="1" ht="12.75" customHeight="1">
      <c r="A7" s="2185"/>
      <c r="B7" s="2186"/>
      <c r="C7" s="2186"/>
      <c r="D7" s="2186"/>
      <c r="E7" s="2186"/>
      <c r="F7" s="2187"/>
      <c r="G7" s="2185" t="s">
        <v>579</v>
      </c>
      <c r="H7" s="2186"/>
      <c r="I7" s="2186"/>
      <c r="J7" s="2186"/>
      <c r="K7" s="2186"/>
      <c r="L7" s="2186"/>
      <c r="M7" s="2188" t="s">
        <v>580</v>
      </c>
      <c r="N7" s="2188"/>
      <c r="O7" s="2188"/>
      <c r="P7" s="2188"/>
      <c r="Q7" s="2188"/>
      <c r="R7" s="2188"/>
      <c r="S7" s="2188"/>
      <c r="T7" s="2188"/>
      <c r="U7" s="2188"/>
      <c r="V7" s="2188"/>
      <c r="W7" s="2188"/>
    </row>
    <row r="8" spans="1:34" s="256" customFormat="1" ht="34.5" customHeight="1">
      <c r="A8" s="311" t="s">
        <v>477</v>
      </c>
      <c r="B8" s="268" t="s">
        <v>581</v>
      </c>
      <c r="C8" s="268" t="s">
        <v>529</v>
      </c>
      <c r="D8" s="311" t="s">
        <v>582</v>
      </c>
      <c r="E8" s="2191" t="s">
        <v>583</v>
      </c>
      <c r="F8" s="2192"/>
      <c r="G8" s="2191" t="s">
        <v>584</v>
      </c>
      <c r="H8" s="2193"/>
      <c r="I8" s="2194" t="s">
        <v>585</v>
      </c>
      <c r="J8" s="2195"/>
      <c r="K8" s="2189" t="s">
        <v>586</v>
      </c>
      <c r="L8" s="2189"/>
      <c r="M8" s="2194" t="s">
        <v>585</v>
      </c>
      <c r="N8" s="2195"/>
      <c r="O8" s="2189" t="s">
        <v>587</v>
      </c>
      <c r="P8" s="2189"/>
      <c r="Q8" s="2189" t="s">
        <v>588</v>
      </c>
      <c r="R8" s="2189"/>
      <c r="S8" s="312" t="s">
        <v>589</v>
      </c>
      <c r="W8" s="312" t="s">
        <v>590</v>
      </c>
      <c r="X8" s="2190" t="s">
        <v>613</v>
      </c>
      <c r="Y8" s="2190"/>
    </row>
    <row r="9" spans="1:34">
      <c r="A9" s="268"/>
      <c r="B9" s="268"/>
      <c r="C9" s="268"/>
      <c r="D9" s="276"/>
      <c r="E9" s="257" t="s">
        <v>430</v>
      </c>
      <c r="F9" s="257" t="s">
        <v>614</v>
      </c>
      <c r="G9" s="257" t="s">
        <v>430</v>
      </c>
      <c r="H9" s="257" t="str">
        <f>+F9</f>
        <v>Amount (in Rs.)</v>
      </c>
      <c r="I9" s="257" t="s">
        <v>430</v>
      </c>
      <c r="J9" s="257" t="s">
        <v>431</v>
      </c>
      <c r="K9" s="257" t="s">
        <v>430</v>
      </c>
      <c r="L9" s="257" t="s">
        <v>431</v>
      </c>
      <c r="M9" s="257" t="s">
        <v>430</v>
      </c>
      <c r="N9" s="257" t="s">
        <v>431</v>
      </c>
      <c r="O9" s="257" t="s">
        <v>430</v>
      </c>
      <c r="P9" s="257" t="s">
        <v>431</v>
      </c>
      <c r="Q9" s="257" t="s">
        <v>430</v>
      </c>
      <c r="R9" s="257" t="s">
        <v>431</v>
      </c>
      <c r="S9" s="276"/>
      <c r="T9" s="276"/>
      <c r="U9" s="276"/>
      <c r="V9" s="276"/>
      <c r="W9" s="276"/>
    </row>
    <row r="10" spans="1:34" ht="18.75" customHeight="1" thickBot="1">
      <c r="A10" s="268" t="s">
        <v>458</v>
      </c>
      <c r="B10" s="268" t="s">
        <v>615</v>
      </c>
      <c r="C10" s="268"/>
      <c r="D10" s="257"/>
      <c r="E10" s="257"/>
      <c r="F10" s="257"/>
      <c r="G10" s="257"/>
      <c r="H10" s="257"/>
      <c r="I10" s="274"/>
      <c r="J10" s="274"/>
      <c r="K10" s="313"/>
      <c r="L10" s="313"/>
      <c r="M10" s="274"/>
      <c r="N10" s="274"/>
      <c r="O10" s="274"/>
      <c r="P10" s="257"/>
      <c r="Q10" s="257"/>
      <c r="R10" s="257"/>
      <c r="S10" s="257"/>
      <c r="T10" s="276"/>
      <c r="U10" s="276"/>
      <c r="V10" s="276"/>
      <c r="W10" s="276"/>
      <c r="X10" s="314" t="s">
        <v>432</v>
      </c>
      <c r="Y10" s="315" t="s">
        <v>616</v>
      </c>
      <c r="Z10" s="315" t="s">
        <v>617</v>
      </c>
      <c r="AA10" s="315" t="s">
        <v>618</v>
      </c>
      <c r="AB10" s="315" t="s">
        <v>619</v>
      </c>
      <c r="AC10" s="315" t="s">
        <v>620</v>
      </c>
      <c r="AD10" s="315" t="s">
        <v>621</v>
      </c>
      <c r="AE10" s="315" t="s">
        <v>622</v>
      </c>
      <c r="AF10" s="315" t="s">
        <v>623</v>
      </c>
      <c r="AG10" s="315" t="s">
        <v>624</v>
      </c>
      <c r="AH10" s="315" t="s">
        <v>625</v>
      </c>
    </row>
    <row r="11" spans="1:34" s="289" customFormat="1" ht="20.25" customHeight="1" thickBot="1">
      <c r="A11" s="316"/>
      <c r="B11" s="317" t="s">
        <v>626</v>
      </c>
      <c r="C11" s="317"/>
      <c r="D11" s="318"/>
      <c r="E11" s="318">
        <f>'Muster Roll A'!F23</f>
        <v>0</v>
      </c>
      <c r="F11" s="318">
        <f>'Muster Roll A'!G23</f>
        <v>0</v>
      </c>
      <c r="G11" s="318"/>
      <c r="H11" s="318"/>
      <c r="I11" s="318"/>
      <c r="J11" s="318"/>
      <c r="K11" s="318"/>
      <c r="L11" s="318"/>
      <c r="M11" s="318"/>
      <c r="N11" s="318"/>
      <c r="O11" s="318"/>
      <c r="P11" s="318"/>
      <c r="Q11" s="318"/>
      <c r="R11" s="318"/>
      <c r="S11" s="319"/>
      <c r="T11" s="319"/>
      <c r="U11" s="319"/>
      <c r="V11" s="319"/>
      <c r="W11" s="319"/>
      <c r="X11" s="320"/>
      <c r="Y11" s="321"/>
      <c r="Z11" s="321"/>
      <c r="AA11" s="321"/>
      <c r="AB11" s="321"/>
      <c r="AC11" s="321"/>
      <c r="AD11" s="321"/>
      <c r="AE11" s="321"/>
      <c r="AF11" s="321"/>
      <c r="AG11" s="321"/>
      <c r="AH11" s="321"/>
    </row>
    <row r="12" spans="1:34" s="289" customFormat="1">
      <c r="A12" s="322"/>
      <c r="B12" s="323"/>
      <c r="C12" s="323"/>
      <c r="D12" s="324"/>
      <c r="E12" s="324"/>
      <c r="F12" s="325"/>
      <c r="G12" s="325"/>
      <c r="H12" s="325"/>
      <c r="I12" s="325"/>
      <c r="J12" s="325"/>
      <c r="K12" s="326"/>
      <c r="L12" s="326"/>
      <c r="M12" s="325"/>
      <c r="N12" s="325"/>
      <c r="O12" s="325"/>
      <c r="P12" s="325"/>
      <c r="Q12" s="325"/>
      <c r="R12" s="325"/>
      <c r="S12" s="325"/>
      <c r="T12" s="325"/>
      <c r="U12" s="325"/>
      <c r="V12" s="325"/>
      <c r="W12" s="325"/>
      <c r="X12" s="327"/>
      <c r="Y12" s="328"/>
      <c r="Z12" s="328"/>
      <c r="AA12" s="328"/>
      <c r="AB12" s="328"/>
      <c r="AC12" s="328"/>
      <c r="AD12" s="328"/>
      <c r="AE12" s="328"/>
      <c r="AF12" s="328"/>
      <c r="AG12" s="328"/>
      <c r="AH12" s="328"/>
    </row>
    <row r="13" spans="1:34" s="289" customFormat="1" ht="24">
      <c r="A13" s="268" t="s">
        <v>487</v>
      </c>
      <c r="B13" s="311" t="s">
        <v>627</v>
      </c>
      <c r="C13" s="311"/>
      <c r="D13" s="329"/>
      <c r="E13" s="329"/>
      <c r="F13" s="266"/>
      <c r="G13" s="274"/>
      <c r="H13" s="266"/>
      <c r="I13" s="266"/>
      <c r="J13" s="266"/>
      <c r="K13" s="330"/>
      <c r="L13" s="330"/>
      <c r="M13" s="266"/>
      <c r="N13" s="266"/>
      <c r="O13" s="274"/>
      <c r="P13" s="268"/>
      <c r="Q13" s="268"/>
      <c r="R13" s="268"/>
      <c r="S13" s="331"/>
      <c r="T13" s="328"/>
      <c r="U13" s="332"/>
      <c r="V13" s="328"/>
      <c r="W13" s="328"/>
      <c r="X13" s="327"/>
      <c r="Y13" s="328"/>
      <c r="Z13" s="328"/>
      <c r="AA13" s="328"/>
      <c r="AB13" s="328"/>
      <c r="AC13" s="328"/>
      <c r="AD13" s="328"/>
      <c r="AE13" s="328"/>
      <c r="AF13" s="328"/>
      <c r="AG13" s="328"/>
      <c r="AH13" s="328"/>
    </row>
    <row r="14" spans="1:34" ht="21.75" customHeight="1">
      <c r="A14" s="333"/>
      <c r="B14" s="334" t="s">
        <v>628</v>
      </c>
      <c r="C14" s="335"/>
      <c r="D14" s="335"/>
      <c r="E14" s="336"/>
      <c r="F14" s="336">
        <f>'Muster Roll B'!G13</f>
        <v>0</v>
      </c>
      <c r="G14" s="336"/>
      <c r="H14" s="336"/>
      <c r="I14" s="336"/>
      <c r="J14" s="336"/>
      <c r="K14" s="336"/>
      <c r="L14" s="336"/>
      <c r="M14" s="336"/>
      <c r="N14" s="336"/>
      <c r="O14" s="336"/>
      <c r="P14" s="336"/>
      <c r="Q14" s="336"/>
      <c r="R14" s="336"/>
      <c r="S14" s="337"/>
      <c r="T14" s="338"/>
      <c r="U14" s="339"/>
      <c r="V14" s="338"/>
      <c r="W14" s="338"/>
      <c r="X14" s="340"/>
      <c r="Y14" s="338"/>
      <c r="Z14" s="338"/>
      <c r="AA14" s="338"/>
      <c r="AB14" s="338"/>
      <c r="AC14" s="338"/>
      <c r="AD14" s="338"/>
      <c r="AE14" s="338"/>
      <c r="AF14" s="338"/>
      <c r="AG14" s="338"/>
      <c r="AH14" s="338"/>
    </row>
    <row r="15" spans="1:34">
      <c r="A15" s="341"/>
      <c r="B15" s="312"/>
      <c r="C15" s="268"/>
      <c r="D15" s="257"/>
      <c r="E15" s="257"/>
      <c r="F15" s="266"/>
      <c r="G15" s="266"/>
      <c r="H15" s="266"/>
      <c r="I15" s="266"/>
      <c r="J15" s="266"/>
      <c r="K15" s="342"/>
      <c r="L15" s="342"/>
      <c r="M15" s="266"/>
      <c r="N15" s="266"/>
      <c r="O15" s="266"/>
      <c r="P15" s="266"/>
      <c r="Q15" s="266"/>
      <c r="R15" s="266"/>
      <c r="S15" s="269"/>
      <c r="T15" s="276"/>
      <c r="U15" s="276"/>
      <c r="V15" s="276"/>
      <c r="W15" s="276"/>
    </row>
    <row r="16" spans="1:34" s="270" customFormat="1">
      <c r="A16" s="268" t="s">
        <v>592</v>
      </c>
      <c r="B16" s="311" t="s">
        <v>593</v>
      </c>
      <c r="C16" s="285"/>
      <c r="D16" s="311"/>
      <c r="E16" s="329"/>
      <c r="F16" s="266"/>
      <c r="G16" s="274"/>
      <c r="H16" s="266"/>
      <c r="I16" s="266"/>
      <c r="J16" s="266"/>
      <c r="K16" s="330"/>
      <c r="L16" s="330"/>
      <c r="M16" s="266"/>
      <c r="N16" s="266"/>
      <c r="O16" s="267"/>
      <c r="P16" s="268"/>
      <c r="Q16" s="268"/>
      <c r="R16" s="268"/>
      <c r="S16" s="269"/>
      <c r="T16" s="268"/>
      <c r="U16" s="267"/>
      <c r="V16" s="268"/>
      <c r="W16" s="268"/>
      <c r="X16" s="343"/>
      <c r="Y16" s="268"/>
      <c r="Z16" s="268"/>
      <c r="AA16" s="268"/>
      <c r="AB16" s="268"/>
      <c r="AC16" s="268"/>
      <c r="AD16" s="268"/>
      <c r="AE16" s="268"/>
      <c r="AF16" s="268"/>
      <c r="AG16" s="268"/>
      <c r="AH16" s="268"/>
    </row>
    <row r="17" spans="1:34" ht="24.75" thickBot="1">
      <c r="A17" s="257" t="s">
        <v>594</v>
      </c>
      <c r="B17" s="284" t="s">
        <v>595</v>
      </c>
      <c r="C17" s="285"/>
      <c r="D17" s="285"/>
      <c r="E17" s="344"/>
      <c r="F17" s="274"/>
      <c r="G17" s="274"/>
      <c r="H17" s="274"/>
      <c r="I17" s="274"/>
      <c r="J17" s="274"/>
      <c r="K17" s="345"/>
      <c r="L17" s="345"/>
      <c r="M17" s="274"/>
      <c r="N17" s="274"/>
      <c r="O17" s="275"/>
      <c r="P17" s="257"/>
      <c r="Q17" s="257"/>
      <c r="R17" s="257"/>
      <c r="S17" s="269"/>
      <c r="T17" s="276"/>
      <c r="U17" s="275"/>
      <c r="V17" s="276"/>
      <c r="W17" s="276"/>
      <c r="X17" s="346"/>
      <c r="Y17" s="276"/>
      <c r="Z17" s="276"/>
      <c r="AA17" s="276"/>
      <c r="AB17" s="276"/>
      <c r="AC17" s="276"/>
      <c r="AD17" s="276"/>
      <c r="AE17" s="276"/>
      <c r="AF17" s="276"/>
      <c r="AG17" s="276"/>
      <c r="AH17" s="276"/>
    </row>
    <row r="18" spans="1:34" ht="15.75" hidden="1" customHeight="1">
      <c r="A18" s="257" t="e">
        <v>#REF!</v>
      </c>
      <c r="B18" s="347" t="e">
        <v>#REF!</v>
      </c>
      <c r="C18" s="257" t="e">
        <v>#REF!</v>
      </c>
      <c r="D18" s="257" t="e">
        <v>#REF!</v>
      </c>
      <c r="E18" s="344"/>
      <c r="F18" s="274"/>
      <c r="G18" s="274"/>
      <c r="H18" s="274"/>
      <c r="I18" s="274"/>
      <c r="J18" s="274"/>
      <c r="K18" s="345"/>
      <c r="L18" s="345"/>
      <c r="M18" s="274"/>
      <c r="N18" s="274"/>
      <c r="O18" s="275"/>
      <c r="P18" s="257"/>
      <c r="Q18" s="257"/>
      <c r="R18" s="257"/>
      <c r="S18" s="269"/>
      <c r="T18" s="276"/>
      <c r="U18" s="275"/>
      <c r="V18" s="276"/>
      <c r="W18" s="276"/>
      <c r="X18" s="346"/>
      <c r="Y18" s="276"/>
      <c r="Z18" s="276"/>
      <c r="AA18" s="276"/>
      <c r="AB18" s="276"/>
      <c r="AC18" s="276"/>
      <c r="AD18" s="276"/>
      <c r="AE18" s="276"/>
      <c r="AF18" s="276"/>
      <c r="AG18" s="276"/>
      <c r="AH18" s="276"/>
    </row>
    <row r="19" spans="1:34" ht="15.75" hidden="1" customHeight="1">
      <c r="A19" s="257">
        <v>1</v>
      </c>
      <c r="B19" s="348" t="s">
        <v>2071</v>
      </c>
      <c r="C19" s="257" t="e">
        <v>#REF!</v>
      </c>
      <c r="D19" s="257" t="e">
        <v>#REF!</v>
      </c>
      <c r="E19" s="344"/>
      <c r="F19" s="274" t="e">
        <f>E19*$D19</f>
        <v>#REF!</v>
      </c>
      <c r="G19" s="274"/>
      <c r="H19" s="274"/>
      <c r="I19" s="349"/>
      <c r="J19" s="349"/>
      <c r="K19" s="345"/>
      <c r="L19" s="274"/>
      <c r="M19" s="349"/>
      <c r="N19" s="349"/>
      <c r="O19" s="349"/>
      <c r="P19" s="274"/>
      <c r="Q19" s="349"/>
      <c r="R19" s="274"/>
      <c r="S19" s="269"/>
      <c r="T19" s="276"/>
      <c r="U19" s="275"/>
      <c r="V19" s="276"/>
      <c r="W19" s="276"/>
      <c r="X19" s="346"/>
      <c r="Y19" s="276"/>
      <c r="Z19" s="276"/>
      <c r="AA19" s="276"/>
      <c r="AB19" s="276"/>
      <c r="AC19" s="276"/>
      <c r="AD19" s="276"/>
      <c r="AE19" s="276"/>
      <c r="AF19" s="276"/>
      <c r="AG19" s="276"/>
      <c r="AH19" s="276"/>
    </row>
    <row r="20" spans="1:34" ht="15.75" hidden="1" customHeight="1">
      <c r="A20" s="257" t="e">
        <v>#REF!</v>
      </c>
      <c r="B20" s="348" t="s">
        <v>2072</v>
      </c>
      <c r="C20" s="257" t="s">
        <v>598</v>
      </c>
      <c r="D20" s="257">
        <v>280.5</v>
      </c>
      <c r="E20" s="344"/>
      <c r="F20" s="274">
        <f>E20*$D20</f>
        <v>0</v>
      </c>
      <c r="G20" s="274"/>
      <c r="H20" s="274"/>
      <c r="I20" s="349"/>
      <c r="J20" s="349"/>
      <c r="K20" s="345"/>
      <c r="L20" s="274"/>
      <c r="M20" s="349"/>
      <c r="N20" s="349"/>
      <c r="O20" s="349"/>
      <c r="P20" s="274"/>
      <c r="Q20" s="349"/>
      <c r="R20" s="274"/>
      <c r="S20" s="269"/>
      <c r="T20" s="276"/>
      <c r="U20" s="275"/>
      <c r="V20" s="276"/>
      <c r="W20" s="276"/>
      <c r="X20" s="346"/>
      <c r="Y20" s="276"/>
      <c r="Z20" s="276"/>
      <c r="AA20" s="276"/>
      <c r="AB20" s="276"/>
      <c r="AC20" s="276"/>
      <c r="AD20" s="276"/>
      <c r="AE20" s="276"/>
      <c r="AF20" s="276"/>
      <c r="AG20" s="276"/>
      <c r="AH20" s="276"/>
    </row>
    <row r="21" spans="1:34" ht="15.75" hidden="1" customHeight="1">
      <c r="A21" s="257" t="e">
        <v>#REF!</v>
      </c>
      <c r="B21" s="347" t="s">
        <v>576</v>
      </c>
      <c r="C21" s="257" t="s">
        <v>598</v>
      </c>
      <c r="D21" s="257">
        <v>445.5</v>
      </c>
      <c r="E21" s="274"/>
      <c r="F21" s="274">
        <f>E21*$D21</f>
        <v>0</v>
      </c>
      <c r="G21" s="274"/>
      <c r="H21" s="274"/>
      <c r="I21" s="349"/>
      <c r="J21" s="349"/>
      <c r="K21" s="345"/>
      <c r="L21" s="274"/>
      <c r="M21" s="349"/>
      <c r="N21" s="349"/>
      <c r="O21" s="349"/>
      <c r="P21" s="274"/>
      <c r="Q21" s="349"/>
      <c r="R21" s="274"/>
      <c r="S21" s="269"/>
      <c r="T21" s="276"/>
      <c r="U21" s="275"/>
      <c r="V21" s="276"/>
      <c r="W21" s="276"/>
      <c r="X21" s="346"/>
      <c r="Y21" s="276"/>
      <c r="Z21" s="276"/>
      <c r="AA21" s="276"/>
      <c r="AB21" s="276"/>
      <c r="AC21" s="276"/>
      <c r="AD21" s="276"/>
      <c r="AE21" s="276"/>
      <c r="AF21" s="276"/>
      <c r="AG21" s="276"/>
      <c r="AH21" s="276"/>
    </row>
    <row r="22" spans="1:34" ht="15.75" hidden="1" customHeight="1">
      <c r="A22" s="257" t="e">
        <v>#REF!</v>
      </c>
      <c r="B22" s="348" t="e">
        <v>#REF!</v>
      </c>
      <c r="C22" s="257" t="e">
        <v>#REF!</v>
      </c>
      <c r="D22" s="257" t="e">
        <v>#REF!</v>
      </c>
      <c r="E22" s="274"/>
      <c r="F22" s="274"/>
      <c r="G22" s="274"/>
      <c r="H22" s="274"/>
      <c r="I22" s="349"/>
      <c r="J22" s="349"/>
      <c r="K22" s="345"/>
      <c r="L22" s="274"/>
      <c r="M22" s="349"/>
      <c r="N22" s="349"/>
      <c r="O22" s="349"/>
      <c r="P22" s="274"/>
      <c r="Q22" s="349"/>
      <c r="R22" s="274"/>
      <c r="S22" s="269"/>
      <c r="T22" s="276"/>
      <c r="U22" s="275"/>
      <c r="V22" s="276"/>
      <c r="W22" s="276"/>
      <c r="X22" s="346"/>
      <c r="Y22" s="276"/>
      <c r="Z22" s="276"/>
      <c r="AA22" s="276"/>
      <c r="AB22" s="276"/>
      <c r="AC22" s="276"/>
      <c r="AD22" s="276"/>
      <c r="AE22" s="276"/>
      <c r="AF22" s="276"/>
      <c r="AG22" s="276"/>
      <c r="AH22" s="276"/>
    </row>
    <row r="23" spans="1:34" ht="15.75" hidden="1" customHeight="1">
      <c r="A23" s="257">
        <v>2</v>
      </c>
      <c r="B23" s="348" t="s">
        <v>2073</v>
      </c>
      <c r="C23" s="257" t="e">
        <v>#REF!</v>
      </c>
      <c r="D23" s="257" t="e">
        <v>#REF!</v>
      </c>
      <c r="E23" s="274"/>
      <c r="F23" s="274"/>
      <c r="G23" s="274"/>
      <c r="H23" s="274"/>
      <c r="I23" s="349"/>
      <c r="J23" s="349"/>
      <c r="K23" s="345"/>
      <c r="L23" s="274"/>
      <c r="M23" s="349"/>
      <c r="N23" s="349"/>
      <c r="O23" s="349"/>
      <c r="P23" s="274"/>
      <c r="Q23" s="349"/>
      <c r="R23" s="274"/>
      <c r="S23" s="269"/>
      <c r="T23" s="276"/>
      <c r="U23" s="275"/>
      <c r="V23" s="276"/>
      <c r="W23" s="276"/>
      <c r="X23" s="346"/>
      <c r="Y23" s="276"/>
      <c r="Z23" s="276"/>
      <c r="AA23" s="276"/>
      <c r="AB23" s="276"/>
      <c r="AC23" s="276"/>
      <c r="AD23" s="276"/>
      <c r="AE23" s="276"/>
      <c r="AF23" s="276"/>
      <c r="AG23" s="276"/>
      <c r="AH23" s="276"/>
    </row>
    <row r="24" spans="1:34" ht="15.75" hidden="1" customHeight="1">
      <c r="A24" s="257" t="e">
        <v>#REF!</v>
      </c>
      <c r="B24" s="347" t="s">
        <v>2074</v>
      </c>
      <c r="C24" s="257" t="s">
        <v>598</v>
      </c>
      <c r="D24" s="257">
        <v>200</v>
      </c>
      <c r="E24" s="274"/>
      <c r="F24" s="274">
        <f>E24*$D24</f>
        <v>0</v>
      </c>
      <c r="G24" s="274"/>
      <c r="H24" s="274"/>
      <c r="I24" s="349"/>
      <c r="J24" s="349"/>
      <c r="K24" s="345"/>
      <c r="L24" s="274"/>
      <c r="M24" s="349"/>
      <c r="N24" s="349"/>
      <c r="O24" s="349"/>
      <c r="P24" s="274"/>
      <c r="Q24" s="349"/>
      <c r="R24" s="274"/>
      <c r="S24" s="269"/>
      <c r="T24" s="276"/>
      <c r="U24" s="275"/>
      <c r="V24" s="276"/>
      <c r="W24" s="276"/>
      <c r="X24" s="346"/>
      <c r="Y24" s="276"/>
      <c r="Z24" s="276"/>
      <c r="AA24" s="276"/>
      <c r="AB24" s="276"/>
      <c r="AC24" s="276"/>
      <c r="AD24" s="276"/>
      <c r="AE24" s="276"/>
      <c r="AF24" s="276"/>
      <c r="AG24" s="276"/>
      <c r="AH24" s="276"/>
    </row>
    <row r="25" spans="1:34" ht="15.75" hidden="1" customHeight="1">
      <c r="A25" s="257" t="e">
        <v>#REF!</v>
      </c>
      <c r="B25" s="348" t="s">
        <v>576</v>
      </c>
      <c r="C25" s="257" t="s">
        <v>598</v>
      </c>
      <c r="D25" s="257">
        <v>300</v>
      </c>
      <c r="E25" s="274"/>
      <c r="F25" s="274"/>
      <c r="G25" s="274"/>
      <c r="H25" s="274"/>
      <c r="I25" s="349"/>
      <c r="J25" s="349"/>
      <c r="K25" s="345"/>
      <c r="L25" s="274"/>
      <c r="M25" s="349"/>
      <c r="N25" s="349"/>
      <c r="O25" s="349"/>
      <c r="P25" s="274"/>
      <c r="Q25" s="349"/>
      <c r="R25" s="274"/>
      <c r="S25" s="269"/>
      <c r="T25" s="276"/>
      <c r="U25" s="275"/>
      <c r="V25" s="276"/>
      <c r="W25" s="276"/>
      <c r="X25" s="346"/>
      <c r="Y25" s="276"/>
      <c r="Z25" s="276"/>
      <c r="AA25" s="276"/>
      <c r="AB25" s="276"/>
      <c r="AC25" s="276"/>
      <c r="AD25" s="276"/>
      <c r="AE25" s="276"/>
      <c r="AF25" s="276"/>
      <c r="AG25" s="276"/>
      <c r="AH25" s="276"/>
    </row>
    <row r="26" spans="1:34" ht="15.75" hidden="1" customHeight="1">
      <c r="A26" s="257" t="e">
        <v>#REF!</v>
      </c>
      <c r="B26" s="348" t="e">
        <v>#REF!</v>
      </c>
      <c r="C26" s="257" t="e">
        <v>#REF!</v>
      </c>
      <c r="D26" s="257" t="e">
        <v>#REF!</v>
      </c>
      <c r="E26" s="274"/>
      <c r="F26" s="274"/>
      <c r="G26" s="274"/>
      <c r="H26" s="274"/>
      <c r="I26" s="349"/>
      <c r="J26" s="349"/>
      <c r="K26" s="345"/>
      <c r="L26" s="274"/>
      <c r="M26" s="349"/>
      <c r="N26" s="349"/>
      <c r="O26" s="349"/>
      <c r="P26" s="274"/>
      <c r="Q26" s="349"/>
      <c r="R26" s="274"/>
      <c r="S26" s="269"/>
      <c r="T26" s="276"/>
      <c r="U26" s="275"/>
      <c r="V26" s="276"/>
      <c r="W26" s="276"/>
      <c r="X26" s="346"/>
      <c r="Y26" s="276"/>
      <c r="Z26" s="276"/>
      <c r="AA26" s="276"/>
      <c r="AB26" s="276"/>
      <c r="AC26" s="276"/>
      <c r="AD26" s="276"/>
      <c r="AE26" s="276"/>
      <c r="AF26" s="276"/>
      <c r="AG26" s="276"/>
      <c r="AH26" s="276"/>
    </row>
    <row r="27" spans="1:34" ht="15.75" hidden="1" customHeight="1">
      <c r="A27" s="257" t="e">
        <v>#REF!</v>
      </c>
      <c r="B27" s="347" t="e">
        <v>#REF!</v>
      </c>
      <c r="C27" s="257" t="e">
        <v>#REF!</v>
      </c>
      <c r="D27" s="257" t="e">
        <v>#REF!</v>
      </c>
      <c r="E27" s="274"/>
      <c r="F27" s="274" t="e">
        <f>E27*$D27</f>
        <v>#REF!</v>
      </c>
      <c r="G27" s="274"/>
      <c r="H27" s="274"/>
      <c r="I27" s="349"/>
      <c r="J27" s="349"/>
      <c r="K27" s="345"/>
      <c r="L27" s="274"/>
      <c r="M27" s="349"/>
      <c r="N27" s="349"/>
      <c r="O27" s="349"/>
      <c r="P27" s="274"/>
      <c r="Q27" s="349"/>
      <c r="R27" s="274"/>
      <c r="S27" s="269"/>
      <c r="T27" s="276"/>
      <c r="U27" s="275"/>
      <c r="V27" s="276"/>
      <c r="W27" s="276"/>
      <c r="X27" s="346"/>
      <c r="Y27" s="276"/>
      <c r="Z27" s="276"/>
      <c r="AA27" s="276"/>
      <c r="AB27" s="276"/>
      <c r="AC27" s="276"/>
      <c r="AD27" s="276"/>
      <c r="AE27" s="276"/>
      <c r="AF27" s="276"/>
      <c r="AG27" s="276"/>
      <c r="AH27" s="276"/>
    </row>
    <row r="28" spans="1:34" ht="15.75" hidden="1" customHeight="1">
      <c r="A28" s="257" t="e">
        <v>#REF!</v>
      </c>
      <c r="B28" s="348" t="e">
        <v>#REF!</v>
      </c>
      <c r="C28" s="257" t="e">
        <v>#REF!</v>
      </c>
      <c r="D28" s="257" t="e">
        <v>#REF!</v>
      </c>
      <c r="E28" s="274"/>
      <c r="F28" s="274"/>
      <c r="G28" s="274"/>
      <c r="H28" s="274"/>
      <c r="I28" s="349"/>
      <c r="J28" s="349"/>
      <c r="K28" s="345"/>
      <c r="L28" s="274"/>
      <c r="M28" s="349"/>
      <c r="N28" s="349"/>
      <c r="O28" s="349"/>
      <c r="P28" s="274"/>
      <c r="Q28" s="349"/>
      <c r="R28" s="274"/>
      <c r="S28" s="269"/>
      <c r="T28" s="276"/>
      <c r="U28" s="275"/>
      <c r="V28" s="276"/>
      <c r="W28" s="276"/>
      <c r="X28" s="346"/>
      <c r="Y28" s="276"/>
      <c r="Z28" s="276"/>
      <c r="AA28" s="276"/>
      <c r="AB28" s="276"/>
      <c r="AC28" s="276"/>
      <c r="AD28" s="276"/>
      <c r="AE28" s="276"/>
      <c r="AF28" s="276"/>
      <c r="AG28" s="276"/>
      <c r="AH28" s="276"/>
    </row>
    <row r="29" spans="1:34" ht="15.75" hidden="1" customHeight="1">
      <c r="A29" s="257" t="e">
        <v>#REF!</v>
      </c>
      <c r="B29" s="348" t="e">
        <v>#REF!</v>
      </c>
      <c r="C29" s="257" t="e">
        <v>#REF!</v>
      </c>
      <c r="D29" s="257" t="e">
        <v>#REF!</v>
      </c>
      <c r="E29" s="274"/>
      <c r="F29" s="274"/>
      <c r="G29" s="274"/>
      <c r="H29" s="274"/>
      <c r="I29" s="349"/>
      <c r="J29" s="349"/>
      <c r="K29" s="345"/>
      <c r="L29" s="274"/>
      <c r="M29" s="349"/>
      <c r="N29" s="349"/>
      <c r="O29" s="349"/>
      <c r="P29" s="274"/>
      <c r="Q29" s="349"/>
      <c r="R29" s="274"/>
      <c r="S29" s="269"/>
      <c r="T29" s="276"/>
      <c r="U29" s="275"/>
      <c r="V29" s="276"/>
      <c r="W29" s="276"/>
      <c r="X29" s="346"/>
      <c r="Y29" s="276"/>
      <c r="Z29" s="276"/>
      <c r="AA29" s="276"/>
      <c r="AB29" s="276"/>
      <c r="AC29" s="276"/>
      <c r="AD29" s="276"/>
      <c r="AE29" s="276"/>
      <c r="AF29" s="276"/>
      <c r="AG29" s="276"/>
      <c r="AH29" s="276"/>
    </row>
    <row r="30" spans="1:34" ht="15.75" hidden="1" customHeight="1">
      <c r="A30" s="257">
        <v>6</v>
      </c>
      <c r="B30" s="347" t="s">
        <v>2075</v>
      </c>
      <c r="C30" s="257" t="e">
        <v>#REF!</v>
      </c>
      <c r="D30" s="257" t="e">
        <v>#REF!</v>
      </c>
      <c r="E30" s="274"/>
      <c r="F30" s="274" t="e">
        <f>E30*$D30</f>
        <v>#REF!</v>
      </c>
      <c r="G30" s="274"/>
      <c r="H30" s="274"/>
      <c r="I30" s="349"/>
      <c r="J30" s="349"/>
      <c r="K30" s="345"/>
      <c r="L30" s="274"/>
      <c r="M30" s="349"/>
      <c r="N30" s="349"/>
      <c r="O30" s="349"/>
      <c r="P30" s="274"/>
      <c r="Q30" s="349"/>
      <c r="R30" s="274"/>
      <c r="S30" s="269"/>
      <c r="T30" s="276"/>
      <c r="U30" s="275"/>
      <c r="V30" s="276"/>
      <c r="W30" s="276"/>
      <c r="X30" s="346"/>
      <c r="Y30" s="276"/>
      <c r="Z30" s="276"/>
      <c r="AA30" s="276"/>
      <c r="AB30" s="276"/>
      <c r="AC30" s="276"/>
      <c r="AD30" s="276"/>
      <c r="AE30" s="276"/>
      <c r="AF30" s="276"/>
      <c r="AG30" s="276"/>
      <c r="AH30" s="276"/>
    </row>
    <row r="31" spans="1:34" ht="15.75" hidden="1" customHeight="1">
      <c r="A31" s="257" t="e">
        <v>#REF!</v>
      </c>
      <c r="B31" s="348" t="s">
        <v>560</v>
      </c>
      <c r="C31" s="257" t="s">
        <v>598</v>
      </c>
      <c r="D31" s="257">
        <v>170</v>
      </c>
      <c r="E31" s="274"/>
      <c r="F31" s="274"/>
      <c r="G31" s="274"/>
      <c r="H31" s="274"/>
      <c r="I31" s="349"/>
      <c r="J31" s="349"/>
      <c r="K31" s="345"/>
      <c r="L31" s="274"/>
      <c r="M31" s="349"/>
      <c r="N31" s="349"/>
      <c r="O31" s="349"/>
      <c r="P31" s="274"/>
      <c r="Q31" s="349"/>
      <c r="R31" s="274"/>
      <c r="S31" s="269"/>
      <c r="T31" s="276"/>
      <c r="U31" s="275"/>
      <c r="V31" s="276"/>
      <c r="W31" s="276"/>
      <c r="X31" s="346"/>
      <c r="Y31" s="276"/>
      <c r="Z31" s="276"/>
      <c r="AA31" s="276"/>
      <c r="AB31" s="276"/>
      <c r="AC31" s="276"/>
      <c r="AD31" s="276"/>
      <c r="AE31" s="276"/>
      <c r="AF31" s="276"/>
      <c r="AG31" s="276"/>
      <c r="AH31" s="276"/>
    </row>
    <row r="32" spans="1:34" ht="15.75" hidden="1" customHeight="1">
      <c r="A32" s="257" t="e">
        <v>#REF!</v>
      </c>
      <c r="B32" s="348" t="s">
        <v>558</v>
      </c>
      <c r="C32" s="257" t="s">
        <v>598</v>
      </c>
      <c r="D32" s="257">
        <v>270</v>
      </c>
      <c r="E32" s="274"/>
      <c r="F32" s="274"/>
      <c r="G32" s="274"/>
      <c r="H32" s="274"/>
      <c r="I32" s="349"/>
      <c r="J32" s="349"/>
      <c r="K32" s="345"/>
      <c r="L32" s="274"/>
      <c r="M32" s="349"/>
      <c r="N32" s="349"/>
      <c r="O32" s="349"/>
      <c r="P32" s="274"/>
      <c r="Q32" s="349"/>
      <c r="R32" s="274"/>
      <c r="S32" s="269"/>
      <c r="T32" s="276"/>
      <c r="U32" s="275"/>
      <c r="V32" s="276"/>
      <c r="W32" s="276"/>
      <c r="X32" s="346"/>
      <c r="Y32" s="276"/>
      <c r="Z32" s="276"/>
      <c r="AA32" s="276"/>
      <c r="AB32" s="276"/>
      <c r="AC32" s="276"/>
      <c r="AD32" s="276"/>
      <c r="AE32" s="276"/>
      <c r="AF32" s="276"/>
      <c r="AG32" s="276"/>
      <c r="AH32" s="276"/>
    </row>
    <row r="33" spans="1:34" ht="15.75" hidden="1" customHeight="1">
      <c r="A33" s="257" t="e">
        <v>#REF!</v>
      </c>
      <c r="B33" s="347" t="s">
        <v>2072</v>
      </c>
      <c r="C33" s="257" t="s">
        <v>598</v>
      </c>
      <c r="D33" s="257">
        <v>255</v>
      </c>
      <c r="E33" s="274"/>
      <c r="F33" s="274">
        <f>E33*$D33</f>
        <v>0</v>
      </c>
      <c r="G33" s="274"/>
      <c r="H33" s="274"/>
      <c r="I33" s="349"/>
      <c r="J33" s="349"/>
      <c r="K33" s="345"/>
      <c r="L33" s="274"/>
      <c r="M33" s="349"/>
      <c r="N33" s="349"/>
      <c r="O33" s="349"/>
      <c r="P33" s="274"/>
      <c r="Q33" s="349"/>
      <c r="R33" s="274"/>
      <c r="S33" s="269"/>
      <c r="T33" s="276"/>
      <c r="U33" s="275"/>
      <c r="V33" s="276"/>
      <c r="W33" s="276"/>
      <c r="X33" s="346"/>
      <c r="Y33" s="276"/>
      <c r="Z33" s="276"/>
      <c r="AA33" s="276"/>
      <c r="AB33" s="276"/>
      <c r="AC33" s="276"/>
      <c r="AD33" s="276"/>
      <c r="AE33" s="276"/>
      <c r="AF33" s="276"/>
      <c r="AG33" s="276"/>
      <c r="AH33" s="276"/>
    </row>
    <row r="34" spans="1:34" ht="15.75" hidden="1" customHeight="1">
      <c r="A34" s="257" t="e">
        <v>#REF!</v>
      </c>
      <c r="B34" s="348" t="s">
        <v>576</v>
      </c>
      <c r="C34" s="257" t="s">
        <v>598</v>
      </c>
      <c r="D34" s="257">
        <v>405</v>
      </c>
      <c r="E34" s="274"/>
      <c r="F34" s="274"/>
      <c r="G34" s="274"/>
      <c r="H34" s="274"/>
      <c r="I34" s="349"/>
      <c r="J34" s="349"/>
      <c r="K34" s="345"/>
      <c r="L34" s="274"/>
      <c r="M34" s="349"/>
      <c r="N34" s="349"/>
      <c r="O34" s="349"/>
      <c r="P34" s="274"/>
      <c r="Q34" s="349"/>
      <c r="R34" s="274"/>
      <c r="S34" s="269"/>
      <c r="T34" s="276"/>
      <c r="U34" s="275"/>
      <c r="V34" s="276"/>
      <c r="W34" s="276"/>
      <c r="X34" s="346"/>
      <c r="Y34" s="276"/>
      <c r="Z34" s="276"/>
      <c r="AA34" s="276"/>
      <c r="AB34" s="276"/>
      <c r="AC34" s="276"/>
      <c r="AD34" s="276"/>
      <c r="AE34" s="276"/>
      <c r="AF34" s="276"/>
      <c r="AG34" s="276"/>
      <c r="AH34" s="276"/>
    </row>
    <row r="35" spans="1:34" ht="15.75" hidden="1" customHeight="1">
      <c r="A35" s="257" t="e">
        <v>#REF!</v>
      </c>
      <c r="B35" s="348" t="e">
        <v>#REF!</v>
      </c>
      <c r="C35" s="257" t="e">
        <v>#REF!</v>
      </c>
      <c r="D35" s="257" t="e">
        <v>#REF!</v>
      </c>
      <c r="E35" s="274"/>
      <c r="F35" s="274"/>
      <c r="G35" s="274"/>
      <c r="H35" s="274"/>
      <c r="I35" s="349"/>
      <c r="J35" s="349"/>
      <c r="K35" s="345"/>
      <c r="L35" s="274"/>
      <c r="M35" s="349"/>
      <c r="N35" s="349"/>
      <c r="O35" s="349"/>
      <c r="P35" s="274"/>
      <c r="Q35" s="349"/>
      <c r="R35" s="274"/>
      <c r="S35" s="269"/>
      <c r="T35" s="276"/>
      <c r="U35" s="275"/>
      <c r="V35" s="276"/>
      <c r="W35" s="276"/>
      <c r="X35" s="346"/>
      <c r="Y35" s="276"/>
      <c r="Z35" s="276"/>
      <c r="AA35" s="276"/>
      <c r="AB35" s="276"/>
      <c r="AC35" s="276"/>
      <c r="AD35" s="276"/>
      <c r="AE35" s="276"/>
      <c r="AF35" s="276"/>
      <c r="AG35" s="276"/>
      <c r="AH35" s="276"/>
    </row>
    <row r="36" spans="1:34" ht="15.75" hidden="1" customHeight="1">
      <c r="A36" s="257" t="e">
        <v>#REF!</v>
      </c>
      <c r="B36" s="347" t="e">
        <v>#REF!</v>
      </c>
      <c r="C36" s="257" t="e">
        <v>#REF!</v>
      </c>
      <c r="D36" s="257" t="e">
        <v>#REF!</v>
      </c>
      <c r="E36" s="274"/>
      <c r="F36" s="274" t="e">
        <f>E36*$D36</f>
        <v>#REF!</v>
      </c>
      <c r="G36" s="274"/>
      <c r="H36" s="274"/>
      <c r="I36" s="349"/>
      <c r="J36" s="349"/>
      <c r="K36" s="345"/>
      <c r="L36" s="274"/>
      <c r="M36" s="349"/>
      <c r="N36" s="349"/>
      <c r="O36" s="349"/>
      <c r="P36" s="274"/>
      <c r="Q36" s="349"/>
      <c r="R36" s="274"/>
      <c r="S36" s="269"/>
      <c r="T36" s="276"/>
      <c r="U36" s="275"/>
      <c r="V36" s="276"/>
      <c r="W36" s="276"/>
      <c r="X36" s="346"/>
      <c r="Y36" s="276"/>
      <c r="Z36" s="276"/>
      <c r="AA36" s="276"/>
      <c r="AB36" s="276"/>
      <c r="AC36" s="276"/>
      <c r="AD36" s="276"/>
      <c r="AE36" s="276"/>
      <c r="AF36" s="276"/>
      <c r="AG36" s="276"/>
      <c r="AH36" s="276"/>
    </row>
    <row r="37" spans="1:34" ht="15.75" hidden="1" customHeight="1">
      <c r="A37" s="257" t="e">
        <v>#REF!</v>
      </c>
      <c r="B37" s="348" t="e">
        <v>#REF!</v>
      </c>
      <c r="C37" s="257" t="e">
        <v>#REF!</v>
      </c>
      <c r="D37" s="268" t="e">
        <v>#REF!</v>
      </c>
      <c r="E37" s="274"/>
      <c r="F37" s="274"/>
      <c r="G37" s="274"/>
      <c r="H37" s="274"/>
      <c r="I37" s="349"/>
      <c r="J37" s="349"/>
      <c r="K37" s="345"/>
      <c r="L37" s="274"/>
      <c r="M37" s="349"/>
      <c r="N37" s="349"/>
      <c r="O37" s="349"/>
      <c r="P37" s="274"/>
      <c r="Q37" s="349"/>
      <c r="R37" s="274"/>
      <c r="S37" s="269"/>
      <c r="T37" s="276"/>
      <c r="U37" s="275"/>
      <c r="V37" s="276"/>
      <c r="W37" s="276"/>
      <c r="X37" s="346"/>
      <c r="Y37" s="276"/>
      <c r="Z37" s="276"/>
      <c r="AA37" s="276"/>
      <c r="AB37" s="276"/>
      <c r="AC37" s="276"/>
      <c r="AD37" s="276"/>
      <c r="AE37" s="276"/>
      <c r="AF37" s="276"/>
      <c r="AG37" s="276"/>
      <c r="AH37" s="276"/>
    </row>
    <row r="38" spans="1:34" ht="15.75" hidden="1" customHeight="1">
      <c r="A38" s="257" t="e">
        <v>#REF!</v>
      </c>
      <c r="B38" s="348" t="e">
        <v>#REF!</v>
      </c>
      <c r="C38" s="257" t="e">
        <v>#REF!</v>
      </c>
      <c r="D38" s="257" t="e">
        <v>#REF!</v>
      </c>
      <c r="E38" s="274"/>
      <c r="F38" s="274"/>
      <c r="G38" s="274"/>
      <c r="H38" s="274"/>
      <c r="I38" s="349"/>
      <c r="J38" s="349"/>
      <c r="K38" s="345"/>
      <c r="L38" s="274"/>
      <c r="M38" s="349"/>
      <c r="N38" s="349"/>
      <c r="O38" s="349"/>
      <c r="P38" s="274"/>
      <c r="Q38" s="349"/>
      <c r="R38" s="274"/>
      <c r="S38" s="269"/>
      <c r="T38" s="276"/>
      <c r="U38" s="275"/>
      <c r="V38" s="276"/>
      <c r="W38" s="276"/>
      <c r="X38" s="346"/>
      <c r="Y38" s="276"/>
      <c r="Z38" s="276"/>
      <c r="AA38" s="276"/>
      <c r="AB38" s="276"/>
      <c r="AC38" s="276"/>
      <c r="AD38" s="276"/>
      <c r="AE38" s="276"/>
      <c r="AF38" s="276"/>
      <c r="AG38" s="276"/>
      <c r="AH38" s="276"/>
    </row>
    <row r="39" spans="1:34" ht="15.75" hidden="1" customHeight="1">
      <c r="A39" s="257" t="e">
        <v>#REF!</v>
      </c>
      <c r="B39" s="347" t="e">
        <v>#REF!</v>
      </c>
      <c r="C39" s="257" t="e">
        <v>#REF!</v>
      </c>
      <c r="D39" s="257" t="e">
        <v>#REF!</v>
      </c>
      <c r="E39" s="274"/>
      <c r="F39" s="274" t="e">
        <f>E39*$D39</f>
        <v>#REF!</v>
      </c>
      <c r="G39" s="274"/>
      <c r="H39" s="274"/>
      <c r="I39" s="349"/>
      <c r="J39" s="349"/>
      <c r="K39" s="345"/>
      <c r="L39" s="274"/>
      <c r="M39" s="349"/>
      <c r="N39" s="349"/>
      <c r="O39" s="349"/>
      <c r="P39" s="274"/>
      <c r="Q39" s="349"/>
      <c r="R39" s="274"/>
      <c r="S39" s="269"/>
      <c r="T39" s="276"/>
      <c r="U39" s="275"/>
      <c r="V39" s="276"/>
      <c r="W39" s="276"/>
      <c r="X39" s="346"/>
      <c r="Y39" s="276"/>
      <c r="Z39" s="276"/>
      <c r="AA39" s="276"/>
      <c r="AB39" s="276"/>
      <c r="AC39" s="276"/>
      <c r="AD39" s="276"/>
      <c r="AE39" s="276"/>
      <c r="AF39" s="276"/>
      <c r="AG39" s="276"/>
      <c r="AH39" s="276"/>
    </row>
    <row r="40" spans="1:34" ht="15.75" hidden="1" customHeight="1">
      <c r="A40" s="257" t="e">
        <v>#REF!</v>
      </c>
      <c r="B40" s="348" t="e">
        <v>#REF!</v>
      </c>
      <c r="C40" s="257" t="e">
        <v>#REF!</v>
      </c>
      <c r="D40" s="257" t="e">
        <v>#REF!</v>
      </c>
      <c r="E40" s="274"/>
      <c r="F40" s="274"/>
      <c r="G40" s="274"/>
      <c r="H40" s="274"/>
      <c r="I40" s="349"/>
      <c r="J40" s="349"/>
      <c r="K40" s="345"/>
      <c r="L40" s="274"/>
      <c r="M40" s="349"/>
      <c r="N40" s="349"/>
      <c r="O40" s="349"/>
      <c r="P40" s="274"/>
      <c r="Q40" s="349"/>
      <c r="R40" s="274"/>
      <c r="S40" s="269"/>
      <c r="T40" s="276"/>
      <c r="U40" s="275"/>
      <c r="V40" s="276"/>
      <c r="W40" s="276"/>
      <c r="X40" s="346"/>
      <c r="Y40" s="276"/>
      <c r="Z40" s="276"/>
      <c r="AA40" s="276"/>
      <c r="AB40" s="276"/>
      <c r="AC40" s="276"/>
      <c r="AD40" s="276"/>
      <c r="AE40" s="276"/>
      <c r="AF40" s="276"/>
      <c r="AG40" s="276"/>
      <c r="AH40" s="276"/>
    </row>
    <row r="41" spans="1:34" ht="15.75" hidden="1" customHeight="1">
      <c r="A41" s="257" t="e">
        <v>#REF!</v>
      </c>
      <c r="B41" s="348" t="e">
        <v>#REF!</v>
      </c>
      <c r="C41" s="257" t="e">
        <v>#REF!</v>
      </c>
      <c r="D41" s="257" t="e">
        <v>#REF!</v>
      </c>
      <c r="E41" s="274"/>
      <c r="F41" s="274"/>
      <c r="G41" s="274"/>
      <c r="H41" s="274"/>
      <c r="I41" s="349"/>
      <c r="J41" s="349"/>
      <c r="K41" s="345"/>
      <c r="L41" s="274"/>
      <c r="M41" s="349"/>
      <c r="N41" s="349"/>
      <c r="O41" s="349"/>
      <c r="P41" s="274"/>
      <c r="Q41" s="349"/>
      <c r="R41" s="274"/>
      <c r="S41" s="269"/>
      <c r="T41" s="276"/>
      <c r="U41" s="275"/>
      <c r="V41" s="276"/>
      <c r="W41" s="276"/>
      <c r="X41" s="346"/>
      <c r="Y41" s="276"/>
      <c r="Z41" s="276"/>
      <c r="AA41" s="276"/>
      <c r="AB41" s="276"/>
      <c r="AC41" s="276"/>
      <c r="AD41" s="276"/>
      <c r="AE41" s="276"/>
      <c r="AF41" s="276"/>
      <c r="AG41" s="276"/>
      <c r="AH41" s="276"/>
    </row>
    <row r="42" spans="1:34" ht="15.75" hidden="1" customHeight="1">
      <c r="A42" s="257" t="e">
        <v>#REF!</v>
      </c>
      <c r="B42" s="347" t="e">
        <v>#REF!</v>
      </c>
      <c r="C42" s="257" t="e">
        <v>#REF!</v>
      </c>
      <c r="D42" s="257" t="e">
        <v>#REF!</v>
      </c>
      <c r="E42" s="274"/>
      <c r="F42" s="274" t="e">
        <f>E42*$D42</f>
        <v>#REF!</v>
      </c>
      <c r="G42" s="274"/>
      <c r="H42" s="274"/>
      <c r="I42" s="349"/>
      <c r="J42" s="349"/>
      <c r="K42" s="345"/>
      <c r="L42" s="274"/>
      <c r="M42" s="349"/>
      <c r="N42" s="349"/>
      <c r="O42" s="349"/>
      <c r="P42" s="274"/>
      <c r="Q42" s="349"/>
      <c r="R42" s="274"/>
      <c r="S42" s="269"/>
      <c r="T42" s="276"/>
      <c r="U42" s="275"/>
      <c r="V42" s="276"/>
      <c r="W42" s="276"/>
      <c r="X42" s="346"/>
      <c r="Y42" s="276"/>
      <c r="Z42" s="276"/>
      <c r="AA42" s="276"/>
      <c r="AB42" s="276"/>
      <c r="AC42" s="276"/>
      <c r="AD42" s="276"/>
      <c r="AE42" s="276"/>
      <c r="AF42" s="276"/>
      <c r="AG42" s="276"/>
      <c r="AH42" s="276"/>
    </row>
    <row r="43" spans="1:34" ht="15.75" hidden="1" customHeight="1">
      <c r="A43" s="257">
        <v>12</v>
      </c>
      <c r="B43" s="348" t="s">
        <v>2076</v>
      </c>
      <c r="C43" s="257" t="e">
        <v>#REF!</v>
      </c>
      <c r="D43" s="257" t="e">
        <v>#REF!</v>
      </c>
      <c r="E43" s="274"/>
      <c r="F43" s="274"/>
      <c r="G43" s="274"/>
      <c r="H43" s="274"/>
      <c r="I43" s="349"/>
      <c r="J43" s="349"/>
      <c r="K43" s="345"/>
      <c r="L43" s="274"/>
      <c r="M43" s="349"/>
      <c r="N43" s="349"/>
      <c r="O43" s="349"/>
      <c r="P43" s="274"/>
      <c r="Q43" s="349"/>
      <c r="R43" s="274"/>
      <c r="S43" s="269"/>
      <c r="T43" s="276"/>
      <c r="U43" s="275"/>
      <c r="V43" s="276"/>
      <c r="W43" s="276"/>
      <c r="X43" s="346"/>
      <c r="Y43" s="276"/>
      <c r="Z43" s="276"/>
      <c r="AA43" s="276"/>
      <c r="AB43" s="276"/>
      <c r="AC43" s="276"/>
      <c r="AD43" s="276"/>
      <c r="AE43" s="276"/>
      <c r="AF43" s="276"/>
      <c r="AG43" s="276"/>
      <c r="AH43" s="276"/>
    </row>
    <row r="44" spans="1:34" ht="15.75" hidden="1" customHeight="1">
      <c r="A44" s="257" t="e">
        <v>#REF!</v>
      </c>
      <c r="B44" s="348" t="s">
        <v>600</v>
      </c>
      <c r="C44" s="257" t="s">
        <v>598</v>
      </c>
      <c r="D44" s="257">
        <v>190</v>
      </c>
      <c r="E44" s="274"/>
      <c r="F44" s="274"/>
      <c r="G44" s="274"/>
      <c r="H44" s="274"/>
      <c r="I44" s="349"/>
      <c r="J44" s="349"/>
      <c r="K44" s="345"/>
      <c r="L44" s="274"/>
      <c r="M44" s="349"/>
      <c r="N44" s="349"/>
      <c r="O44" s="349"/>
      <c r="P44" s="274"/>
      <c r="Q44" s="349"/>
      <c r="R44" s="274"/>
      <c r="S44" s="269"/>
      <c r="T44" s="276"/>
      <c r="U44" s="275"/>
      <c r="V44" s="276"/>
      <c r="W44" s="276"/>
      <c r="X44" s="346"/>
      <c r="Y44" s="276"/>
      <c r="Z44" s="276"/>
      <c r="AA44" s="276"/>
      <c r="AB44" s="276"/>
      <c r="AC44" s="276"/>
      <c r="AD44" s="276"/>
      <c r="AE44" s="276"/>
      <c r="AF44" s="276"/>
      <c r="AG44" s="276"/>
      <c r="AH44" s="276"/>
    </row>
    <row r="45" spans="1:34" ht="15.75" hidden="1" customHeight="1">
      <c r="A45" s="257" t="e">
        <v>#REF!</v>
      </c>
      <c r="B45" s="347" t="e">
        <v>#REF!</v>
      </c>
      <c r="C45" s="257" t="e">
        <v>#REF!</v>
      </c>
      <c r="D45" s="257" t="e">
        <v>#REF!</v>
      </c>
      <c r="E45" s="274"/>
      <c r="F45" s="274" t="e">
        <f>E45*$D45</f>
        <v>#REF!</v>
      </c>
      <c r="G45" s="274"/>
      <c r="H45" s="274"/>
      <c r="I45" s="349"/>
      <c r="J45" s="349"/>
      <c r="K45" s="345"/>
      <c r="L45" s="274"/>
      <c r="M45" s="349"/>
      <c r="N45" s="349"/>
      <c r="O45" s="349"/>
      <c r="P45" s="274"/>
      <c r="Q45" s="349"/>
      <c r="R45" s="274"/>
      <c r="S45" s="269"/>
      <c r="T45" s="276"/>
      <c r="U45" s="275"/>
      <c r="V45" s="276"/>
      <c r="W45" s="276"/>
      <c r="X45" s="346"/>
      <c r="Y45" s="276"/>
      <c r="Z45" s="276"/>
      <c r="AA45" s="276"/>
      <c r="AB45" s="276"/>
      <c r="AC45" s="276"/>
      <c r="AD45" s="276"/>
      <c r="AE45" s="276"/>
      <c r="AF45" s="276"/>
      <c r="AG45" s="276"/>
      <c r="AH45" s="276"/>
    </row>
    <row r="46" spans="1:34" ht="15.75" hidden="1" customHeight="1">
      <c r="A46" s="257" t="e">
        <v>#REF!</v>
      </c>
      <c r="B46" s="348" t="e">
        <v>#REF!</v>
      </c>
      <c r="C46" s="257" t="e">
        <v>#REF!</v>
      </c>
      <c r="D46" s="257" t="e">
        <v>#REF!</v>
      </c>
      <c r="E46" s="274"/>
      <c r="F46" s="274"/>
      <c r="G46" s="274"/>
      <c r="H46" s="274"/>
      <c r="I46" s="349"/>
      <c r="J46" s="349"/>
      <c r="K46" s="345"/>
      <c r="L46" s="274"/>
      <c r="M46" s="349"/>
      <c r="N46" s="349"/>
      <c r="O46" s="349"/>
      <c r="P46" s="274"/>
      <c r="Q46" s="349"/>
      <c r="R46" s="274"/>
      <c r="S46" s="269"/>
      <c r="T46" s="276"/>
      <c r="U46" s="275"/>
      <c r="V46" s="276"/>
      <c r="W46" s="276"/>
      <c r="X46" s="346"/>
      <c r="Y46" s="276"/>
      <c r="Z46" s="276"/>
      <c r="AA46" s="276"/>
      <c r="AB46" s="276"/>
      <c r="AC46" s="276"/>
      <c r="AD46" s="276"/>
      <c r="AE46" s="276"/>
      <c r="AF46" s="276"/>
      <c r="AG46" s="276"/>
      <c r="AH46" s="276"/>
    </row>
    <row r="47" spans="1:34" ht="15.75" hidden="1" customHeight="1">
      <c r="A47" s="257" t="e">
        <v>#REF!</v>
      </c>
      <c r="B47" s="348" t="e">
        <v>#REF!</v>
      </c>
      <c r="C47" s="257" t="e">
        <v>#REF!</v>
      </c>
      <c r="D47" s="257" t="e">
        <v>#REF!</v>
      </c>
      <c r="E47" s="274"/>
      <c r="F47" s="274"/>
      <c r="G47" s="274"/>
      <c r="H47" s="274"/>
      <c r="I47" s="349"/>
      <c r="J47" s="349"/>
      <c r="K47" s="345"/>
      <c r="L47" s="274"/>
      <c r="M47" s="349"/>
      <c r="N47" s="349"/>
      <c r="O47" s="349"/>
      <c r="P47" s="274"/>
      <c r="Q47" s="349"/>
      <c r="R47" s="274"/>
      <c r="S47" s="269"/>
      <c r="T47" s="276"/>
      <c r="U47" s="275"/>
      <c r="V47" s="276"/>
      <c r="W47" s="276"/>
      <c r="X47" s="346"/>
      <c r="Y47" s="276"/>
      <c r="Z47" s="276"/>
      <c r="AA47" s="276"/>
      <c r="AB47" s="276"/>
      <c r="AC47" s="276"/>
      <c r="AD47" s="276"/>
      <c r="AE47" s="276"/>
      <c r="AF47" s="276"/>
      <c r="AG47" s="276"/>
      <c r="AH47" s="276"/>
    </row>
    <row r="48" spans="1:34" ht="15.75" hidden="1" customHeight="1">
      <c r="A48" s="257" t="e">
        <v>#REF!</v>
      </c>
      <c r="B48" s="347" t="e">
        <v>#REF!</v>
      </c>
      <c r="C48" s="257" t="e">
        <v>#REF!</v>
      </c>
      <c r="D48" s="257" t="e">
        <v>#REF!</v>
      </c>
      <c r="E48" s="274"/>
      <c r="F48" s="274" t="e">
        <f>E48*$D48</f>
        <v>#REF!</v>
      </c>
      <c r="G48" s="274"/>
      <c r="H48" s="274"/>
      <c r="I48" s="349"/>
      <c r="J48" s="349"/>
      <c r="K48" s="345"/>
      <c r="L48" s="274"/>
      <c r="M48" s="349"/>
      <c r="N48" s="349"/>
      <c r="O48" s="349"/>
      <c r="P48" s="274"/>
      <c r="Q48" s="349"/>
      <c r="R48" s="274"/>
      <c r="S48" s="269"/>
      <c r="T48" s="276"/>
      <c r="U48" s="275"/>
      <c r="V48" s="276"/>
      <c r="W48" s="276"/>
      <c r="X48" s="346"/>
      <c r="Y48" s="276"/>
      <c r="Z48" s="276"/>
      <c r="AA48" s="276"/>
      <c r="AB48" s="276"/>
      <c r="AC48" s="276"/>
      <c r="AD48" s="276"/>
      <c r="AE48" s="276"/>
      <c r="AF48" s="276"/>
      <c r="AG48" s="276"/>
      <c r="AH48" s="276"/>
    </row>
    <row r="49" spans="1:34" ht="15.75" hidden="1" customHeight="1">
      <c r="A49" s="257" t="e">
        <v>#REF!</v>
      </c>
      <c r="B49" s="348" t="e">
        <v>#REF!</v>
      </c>
      <c r="C49" s="257" t="e">
        <v>#REF!</v>
      </c>
      <c r="D49" s="257" t="e">
        <v>#REF!</v>
      </c>
      <c r="E49" s="274"/>
      <c r="F49" s="274"/>
      <c r="G49" s="274"/>
      <c r="H49" s="274"/>
      <c r="I49" s="349"/>
      <c r="J49" s="349"/>
      <c r="K49" s="345"/>
      <c r="L49" s="274"/>
      <c r="M49" s="349"/>
      <c r="N49" s="349"/>
      <c r="O49" s="349"/>
      <c r="P49" s="274"/>
      <c r="Q49" s="349"/>
      <c r="R49" s="274"/>
      <c r="S49" s="269"/>
      <c r="T49" s="276"/>
      <c r="U49" s="275"/>
      <c r="V49" s="276"/>
      <c r="W49" s="276"/>
      <c r="X49" s="346"/>
      <c r="Y49" s="276"/>
      <c r="Z49" s="276"/>
      <c r="AA49" s="276"/>
      <c r="AB49" s="276"/>
      <c r="AC49" s="276"/>
      <c r="AD49" s="276"/>
      <c r="AE49" s="276"/>
      <c r="AF49" s="276"/>
      <c r="AG49" s="276"/>
      <c r="AH49" s="276"/>
    </row>
    <row r="50" spans="1:34" ht="15.75" hidden="1" customHeight="1">
      <c r="A50" s="257" t="e">
        <v>#REF!</v>
      </c>
      <c r="B50" s="348" t="e">
        <v>#REF!</v>
      </c>
      <c r="C50" s="257" t="e">
        <v>#REF!</v>
      </c>
      <c r="D50" s="257" t="e">
        <v>#REF!</v>
      </c>
      <c r="E50" s="274"/>
      <c r="F50" s="274"/>
      <c r="G50" s="274"/>
      <c r="H50" s="274"/>
      <c r="I50" s="349"/>
      <c r="J50" s="349"/>
      <c r="K50" s="345"/>
      <c r="L50" s="274"/>
      <c r="M50" s="349"/>
      <c r="N50" s="349"/>
      <c r="O50" s="349"/>
      <c r="P50" s="274"/>
      <c r="Q50" s="349"/>
      <c r="R50" s="274"/>
      <c r="S50" s="269"/>
      <c r="T50" s="276"/>
      <c r="U50" s="275"/>
      <c r="V50" s="276"/>
      <c r="W50" s="276"/>
      <c r="X50" s="346"/>
      <c r="Y50" s="276"/>
      <c r="Z50" s="276"/>
      <c r="AA50" s="276"/>
      <c r="AB50" s="276"/>
      <c r="AC50" s="276"/>
      <c r="AD50" s="276"/>
      <c r="AE50" s="276"/>
      <c r="AF50" s="276"/>
      <c r="AG50" s="276"/>
      <c r="AH50" s="276"/>
    </row>
    <row r="51" spans="1:34" ht="15.75" hidden="1" customHeight="1">
      <c r="A51" s="257" t="s">
        <v>603</v>
      </c>
      <c r="B51" s="284" t="s">
        <v>604</v>
      </c>
      <c r="C51" s="285"/>
      <c r="D51" s="285"/>
      <c r="E51" s="344"/>
      <c r="F51" s="274"/>
      <c r="G51" s="274"/>
      <c r="H51" s="274"/>
      <c r="I51" s="349"/>
      <c r="J51" s="349"/>
      <c r="K51" s="345"/>
      <c r="L51" s="345"/>
      <c r="M51" s="349"/>
      <c r="N51" s="349"/>
      <c r="O51" s="349"/>
      <c r="P51" s="257"/>
      <c r="Q51" s="349"/>
      <c r="R51" s="274"/>
      <c r="S51" s="269"/>
      <c r="T51" s="276"/>
      <c r="U51" s="275"/>
      <c r="V51" s="276"/>
      <c r="W51" s="276"/>
      <c r="X51" s="346"/>
      <c r="Y51" s="276"/>
      <c r="Z51" s="276"/>
      <c r="AA51" s="276"/>
      <c r="AB51" s="276"/>
      <c r="AC51" s="276"/>
      <c r="AD51" s="276"/>
      <c r="AE51" s="276"/>
      <c r="AF51" s="276"/>
      <c r="AG51" s="276"/>
      <c r="AH51" s="276"/>
    </row>
    <row r="52" spans="1:34" ht="15.75" hidden="1" customHeight="1">
      <c r="A52" s="257">
        <v>13</v>
      </c>
      <c r="B52" s="347" t="s">
        <v>2077</v>
      </c>
      <c r="C52" s="257" t="e">
        <v>#REF!</v>
      </c>
      <c r="D52" s="257" t="e">
        <v>#REF!</v>
      </c>
      <c r="E52" s="344"/>
      <c r="F52" s="274"/>
      <c r="G52" s="274"/>
      <c r="H52" s="274"/>
      <c r="I52" s="349"/>
      <c r="J52" s="349"/>
      <c r="K52" s="345"/>
      <c r="L52" s="345"/>
      <c r="M52" s="349"/>
      <c r="N52" s="349"/>
      <c r="O52" s="349"/>
      <c r="P52" s="257"/>
      <c r="Q52" s="349"/>
      <c r="R52" s="274"/>
      <c r="S52" s="269"/>
      <c r="T52" s="276"/>
      <c r="U52" s="275"/>
      <c r="V52" s="276"/>
      <c r="W52" s="276"/>
      <c r="X52" s="346"/>
      <c r="Y52" s="276"/>
      <c r="Z52" s="276"/>
      <c r="AA52" s="276"/>
      <c r="AB52" s="276"/>
      <c r="AC52" s="276"/>
      <c r="AD52" s="276"/>
      <c r="AE52" s="276"/>
      <c r="AF52" s="276"/>
      <c r="AG52" s="276"/>
      <c r="AH52" s="276"/>
    </row>
    <row r="53" spans="1:34" ht="15.75" hidden="1" customHeight="1">
      <c r="A53" s="257" t="e">
        <v>#REF!</v>
      </c>
      <c r="B53" s="348" t="s">
        <v>600</v>
      </c>
      <c r="C53" s="257" t="s">
        <v>598</v>
      </c>
      <c r="D53" s="257">
        <v>170</v>
      </c>
      <c r="E53" s="344"/>
      <c r="F53" s="274">
        <f>E53*$D53</f>
        <v>0</v>
      </c>
      <c r="G53" s="274"/>
      <c r="H53" s="274"/>
      <c r="I53" s="349"/>
      <c r="J53" s="349"/>
      <c r="K53" s="345"/>
      <c r="L53" s="274"/>
      <c r="M53" s="349"/>
      <c r="N53" s="349"/>
      <c r="O53" s="349"/>
      <c r="P53" s="274"/>
      <c r="Q53" s="349"/>
      <c r="R53" s="274"/>
      <c r="S53" s="269"/>
      <c r="T53" s="276"/>
      <c r="U53" s="275"/>
      <c r="V53" s="276"/>
      <c r="W53" s="276"/>
      <c r="X53" s="346"/>
      <c r="Y53" s="276"/>
      <c r="Z53" s="276"/>
      <c r="AA53" s="276"/>
      <c r="AB53" s="276"/>
      <c r="AC53" s="276"/>
      <c r="AD53" s="276"/>
      <c r="AE53" s="276"/>
      <c r="AF53" s="276"/>
      <c r="AG53" s="276"/>
      <c r="AH53" s="276"/>
    </row>
    <row r="54" spans="1:34" ht="15.75" hidden="1" customHeight="1">
      <c r="A54" s="257" t="e">
        <v>#REF!</v>
      </c>
      <c r="B54" s="348" t="s">
        <v>601</v>
      </c>
      <c r="C54" s="257" t="s">
        <v>598</v>
      </c>
      <c r="D54" s="257">
        <v>270</v>
      </c>
      <c r="E54" s="344"/>
      <c r="F54" s="274">
        <f>E54*$D54</f>
        <v>0</v>
      </c>
      <c r="G54" s="274"/>
      <c r="H54" s="274"/>
      <c r="I54" s="349"/>
      <c r="J54" s="349"/>
      <c r="K54" s="345"/>
      <c r="L54" s="274"/>
      <c r="M54" s="349"/>
      <c r="N54" s="349"/>
      <c r="O54" s="349"/>
      <c r="P54" s="274"/>
      <c r="Q54" s="349"/>
      <c r="R54" s="274"/>
      <c r="S54" s="269"/>
      <c r="T54" s="276"/>
      <c r="U54" s="275"/>
      <c r="V54" s="276"/>
      <c r="W54" s="276"/>
      <c r="X54" s="346"/>
      <c r="Y54" s="276"/>
      <c r="Z54" s="276"/>
      <c r="AA54" s="276"/>
      <c r="AB54" s="276"/>
      <c r="AC54" s="276"/>
      <c r="AD54" s="276"/>
      <c r="AE54" s="276"/>
      <c r="AF54" s="276"/>
      <c r="AG54" s="276"/>
      <c r="AH54" s="276"/>
    </row>
    <row r="55" spans="1:34" ht="15.75" hidden="1" customHeight="1">
      <c r="A55" s="257" t="e">
        <v>#REF!</v>
      </c>
      <c r="B55" s="347" t="e">
        <v>#REF!</v>
      </c>
      <c r="C55" s="257" t="e">
        <v>#REF!</v>
      </c>
      <c r="D55" s="257" t="e">
        <v>#REF!</v>
      </c>
      <c r="E55" s="274"/>
      <c r="F55" s="274" t="e">
        <f>E55*$D55</f>
        <v>#REF!</v>
      </c>
      <c r="G55" s="274"/>
      <c r="H55" s="274"/>
      <c r="I55" s="349"/>
      <c r="J55" s="349"/>
      <c r="K55" s="345"/>
      <c r="L55" s="274"/>
      <c r="M55" s="349"/>
      <c r="N55" s="349"/>
      <c r="O55" s="349"/>
      <c r="P55" s="274"/>
      <c r="Q55" s="349"/>
      <c r="R55" s="274"/>
      <c r="S55" s="269"/>
      <c r="T55" s="276"/>
      <c r="U55" s="275"/>
      <c r="V55" s="276"/>
      <c r="W55" s="276"/>
      <c r="X55" s="346"/>
      <c r="Y55" s="276"/>
      <c r="Z55" s="276"/>
      <c r="AA55" s="276"/>
      <c r="AB55" s="276"/>
      <c r="AC55" s="276"/>
      <c r="AD55" s="276"/>
      <c r="AE55" s="276"/>
      <c r="AF55" s="276"/>
      <c r="AG55" s="276"/>
      <c r="AH55" s="276"/>
    </row>
    <row r="56" spans="1:34" ht="15.75" hidden="1" customHeight="1">
      <c r="A56" s="257" t="e">
        <v>#REF!</v>
      </c>
      <c r="B56" s="348" t="e">
        <v>#REF!</v>
      </c>
      <c r="C56" s="257" t="e">
        <v>#REF!</v>
      </c>
      <c r="D56" s="257" t="e">
        <v>#REF!</v>
      </c>
      <c r="E56" s="274"/>
      <c r="F56" s="274"/>
      <c r="G56" s="274"/>
      <c r="H56" s="274"/>
      <c r="I56" s="349"/>
      <c r="J56" s="349"/>
      <c r="K56" s="345"/>
      <c r="L56" s="274"/>
      <c r="M56" s="349"/>
      <c r="N56" s="349"/>
      <c r="O56" s="349"/>
      <c r="P56" s="274"/>
      <c r="Q56" s="349"/>
      <c r="R56" s="274"/>
      <c r="S56" s="269"/>
      <c r="T56" s="276"/>
      <c r="U56" s="275"/>
      <c r="V56" s="276"/>
      <c r="W56" s="276"/>
      <c r="X56" s="346"/>
      <c r="Y56" s="276"/>
      <c r="Z56" s="276"/>
      <c r="AA56" s="276"/>
      <c r="AB56" s="276"/>
      <c r="AC56" s="276"/>
      <c r="AD56" s="276"/>
      <c r="AE56" s="276"/>
      <c r="AF56" s="276"/>
      <c r="AG56" s="276"/>
      <c r="AH56" s="276"/>
    </row>
    <row r="57" spans="1:34" ht="15.75" hidden="1" customHeight="1">
      <c r="A57" s="257" t="e">
        <v>#REF!</v>
      </c>
      <c r="B57" s="348" t="e">
        <v>#REF!</v>
      </c>
      <c r="C57" s="257" t="e">
        <v>#REF!</v>
      </c>
      <c r="D57" s="257" t="e">
        <v>#REF!</v>
      </c>
      <c r="E57" s="274"/>
      <c r="F57" s="274"/>
      <c r="G57" s="274"/>
      <c r="H57" s="274"/>
      <c r="I57" s="349"/>
      <c r="J57" s="349"/>
      <c r="K57" s="345"/>
      <c r="L57" s="274"/>
      <c r="M57" s="349"/>
      <c r="N57" s="349"/>
      <c r="O57" s="349"/>
      <c r="P57" s="274"/>
      <c r="Q57" s="349"/>
      <c r="R57" s="274"/>
      <c r="S57" s="269"/>
      <c r="T57" s="276"/>
      <c r="U57" s="275"/>
      <c r="V57" s="276"/>
      <c r="W57" s="276"/>
      <c r="X57" s="346"/>
      <c r="Y57" s="276"/>
      <c r="Z57" s="276"/>
      <c r="AA57" s="276"/>
      <c r="AB57" s="276"/>
      <c r="AC57" s="276"/>
      <c r="AD57" s="276"/>
      <c r="AE57" s="276"/>
      <c r="AF57" s="276"/>
      <c r="AG57" s="276"/>
      <c r="AH57" s="276"/>
    </row>
    <row r="58" spans="1:34" ht="15.75" hidden="1" customHeight="1">
      <c r="A58" s="257" t="e">
        <v>#REF!</v>
      </c>
      <c r="B58" s="347" t="e">
        <v>#REF!</v>
      </c>
      <c r="C58" s="257" t="e">
        <v>#REF!</v>
      </c>
      <c r="D58" s="257" t="e">
        <v>#REF!</v>
      </c>
      <c r="E58" s="274"/>
      <c r="F58" s="274" t="e">
        <f>E58*$D58</f>
        <v>#REF!</v>
      </c>
      <c r="G58" s="274"/>
      <c r="H58" s="274"/>
      <c r="I58" s="349"/>
      <c r="J58" s="349"/>
      <c r="K58" s="345"/>
      <c r="L58" s="274"/>
      <c r="M58" s="349"/>
      <c r="N58" s="349"/>
      <c r="O58" s="349"/>
      <c r="P58" s="274"/>
      <c r="Q58" s="349"/>
      <c r="R58" s="274"/>
      <c r="S58" s="269"/>
      <c r="T58" s="276"/>
      <c r="U58" s="275"/>
      <c r="V58" s="276"/>
      <c r="W58" s="276"/>
      <c r="X58" s="346"/>
      <c r="Y58" s="276"/>
      <c r="Z58" s="276"/>
      <c r="AA58" s="276"/>
      <c r="AB58" s="276"/>
      <c r="AC58" s="276"/>
      <c r="AD58" s="276"/>
      <c r="AE58" s="276"/>
      <c r="AF58" s="276"/>
      <c r="AG58" s="276"/>
      <c r="AH58" s="276"/>
    </row>
    <row r="59" spans="1:34" ht="15.75" hidden="1" customHeight="1">
      <c r="A59" s="257" t="e">
        <v>#REF!</v>
      </c>
      <c r="B59" s="348" t="e">
        <v>#REF!</v>
      </c>
      <c r="C59" s="257" t="e">
        <v>#REF!</v>
      </c>
      <c r="D59" s="257" t="e">
        <v>#REF!</v>
      </c>
      <c r="E59" s="274"/>
      <c r="F59" s="274"/>
      <c r="G59" s="274"/>
      <c r="H59" s="274"/>
      <c r="I59" s="349"/>
      <c r="J59" s="349"/>
      <c r="K59" s="345"/>
      <c r="L59" s="274"/>
      <c r="M59" s="349"/>
      <c r="N59" s="349"/>
      <c r="O59" s="349"/>
      <c r="P59" s="274"/>
      <c r="Q59" s="349"/>
      <c r="R59" s="274"/>
      <c r="S59" s="269"/>
      <c r="T59" s="276"/>
      <c r="U59" s="275"/>
      <c r="V59" s="276"/>
      <c r="W59" s="276"/>
      <c r="X59" s="346"/>
      <c r="Y59" s="276"/>
      <c r="Z59" s="276"/>
      <c r="AA59" s="276"/>
      <c r="AB59" s="276"/>
      <c r="AC59" s="276"/>
      <c r="AD59" s="276"/>
      <c r="AE59" s="276"/>
      <c r="AF59" s="276"/>
      <c r="AG59" s="276"/>
      <c r="AH59" s="276"/>
    </row>
    <row r="60" spans="1:34" ht="15.75" hidden="1" customHeight="1">
      <c r="A60" s="257" t="e">
        <v>#REF!</v>
      </c>
      <c r="B60" s="348" t="e">
        <v>#REF!</v>
      </c>
      <c r="C60" s="257" t="e">
        <v>#REF!</v>
      </c>
      <c r="D60" s="257" t="e">
        <v>#REF!</v>
      </c>
      <c r="E60" s="274"/>
      <c r="F60" s="274"/>
      <c r="G60" s="274"/>
      <c r="H60" s="274"/>
      <c r="I60" s="349"/>
      <c r="J60" s="349"/>
      <c r="K60" s="345"/>
      <c r="L60" s="274"/>
      <c r="M60" s="349"/>
      <c r="N60" s="349"/>
      <c r="O60" s="349"/>
      <c r="P60" s="274"/>
      <c r="Q60" s="349"/>
      <c r="R60" s="274"/>
      <c r="S60" s="269"/>
      <c r="T60" s="276"/>
      <c r="U60" s="275"/>
      <c r="V60" s="276"/>
      <c r="W60" s="276"/>
      <c r="X60" s="346"/>
      <c r="Y60" s="276"/>
      <c r="Z60" s="276"/>
      <c r="AA60" s="276"/>
      <c r="AB60" s="276"/>
      <c r="AC60" s="276"/>
      <c r="AD60" s="276"/>
      <c r="AE60" s="276"/>
      <c r="AF60" s="276"/>
      <c r="AG60" s="276"/>
      <c r="AH60" s="276"/>
    </row>
    <row r="61" spans="1:34" ht="15.75" hidden="1" customHeight="1">
      <c r="A61" s="257" t="e">
        <v>#REF!</v>
      </c>
      <c r="B61" s="347" t="e">
        <v>#REF!</v>
      </c>
      <c r="C61" s="257" t="e">
        <v>#REF!</v>
      </c>
      <c r="D61" s="257" t="e">
        <v>#REF!</v>
      </c>
      <c r="E61" s="274"/>
      <c r="F61" s="274" t="e">
        <f>E61*$D61</f>
        <v>#REF!</v>
      </c>
      <c r="G61" s="274"/>
      <c r="H61" s="274"/>
      <c r="I61" s="349"/>
      <c r="J61" s="349"/>
      <c r="K61" s="345"/>
      <c r="L61" s="274"/>
      <c r="M61" s="349"/>
      <c r="N61" s="349"/>
      <c r="O61" s="349"/>
      <c r="P61" s="274"/>
      <c r="Q61" s="349"/>
      <c r="R61" s="274"/>
      <c r="S61" s="269"/>
      <c r="T61" s="276"/>
      <c r="U61" s="275"/>
      <c r="V61" s="276"/>
      <c r="W61" s="276"/>
      <c r="X61" s="346"/>
      <c r="Y61" s="276"/>
      <c r="Z61" s="276"/>
      <c r="AA61" s="276"/>
      <c r="AB61" s="276"/>
      <c r="AC61" s="276"/>
      <c r="AD61" s="276"/>
      <c r="AE61" s="276"/>
      <c r="AF61" s="276"/>
      <c r="AG61" s="276"/>
      <c r="AH61" s="276"/>
    </row>
    <row r="62" spans="1:34" ht="15.75" hidden="1" customHeight="1">
      <c r="A62" s="257">
        <v>14</v>
      </c>
      <c r="B62" s="348" t="s">
        <v>2078</v>
      </c>
      <c r="C62" s="257" t="e">
        <v>#REF!</v>
      </c>
      <c r="D62" s="257" t="e">
        <v>#REF!</v>
      </c>
      <c r="E62" s="274"/>
      <c r="F62" s="274"/>
      <c r="G62" s="274"/>
      <c r="H62" s="274"/>
      <c r="I62" s="349"/>
      <c r="J62" s="349"/>
      <c r="K62" s="345"/>
      <c r="L62" s="274"/>
      <c r="M62" s="349"/>
      <c r="N62" s="349"/>
      <c r="O62" s="349"/>
      <c r="P62" s="274"/>
      <c r="Q62" s="349"/>
      <c r="R62" s="274"/>
      <c r="S62" s="269"/>
      <c r="T62" s="276"/>
      <c r="U62" s="275"/>
      <c r="V62" s="276"/>
      <c r="W62" s="276"/>
      <c r="X62" s="346"/>
      <c r="Y62" s="276"/>
      <c r="Z62" s="276"/>
      <c r="AA62" s="276"/>
      <c r="AB62" s="276"/>
      <c r="AC62" s="276"/>
      <c r="AD62" s="276"/>
      <c r="AE62" s="276"/>
      <c r="AF62" s="276"/>
      <c r="AG62" s="276"/>
      <c r="AH62" s="276"/>
    </row>
    <row r="63" spans="1:34" ht="15.75" hidden="1" customHeight="1">
      <c r="A63" s="257" t="e">
        <v>#REF!</v>
      </c>
      <c r="B63" s="348" t="s">
        <v>2072</v>
      </c>
      <c r="C63" s="257" t="s">
        <v>598</v>
      </c>
      <c r="D63" s="257">
        <v>170</v>
      </c>
      <c r="E63" s="274"/>
      <c r="F63" s="274"/>
      <c r="G63" s="274"/>
      <c r="H63" s="274"/>
      <c r="I63" s="349"/>
      <c r="J63" s="349"/>
      <c r="K63" s="345"/>
      <c r="L63" s="274"/>
      <c r="M63" s="349"/>
      <c r="N63" s="349"/>
      <c r="O63" s="349"/>
      <c r="P63" s="274"/>
      <c r="Q63" s="349"/>
      <c r="R63" s="274"/>
      <c r="S63" s="269"/>
      <c r="T63" s="276"/>
      <c r="U63" s="275"/>
      <c r="V63" s="276"/>
      <c r="W63" s="276"/>
      <c r="X63" s="346"/>
      <c r="Y63" s="276"/>
      <c r="Z63" s="276"/>
      <c r="AA63" s="276"/>
      <c r="AB63" s="276"/>
      <c r="AC63" s="276"/>
      <c r="AD63" s="276"/>
      <c r="AE63" s="276"/>
      <c r="AF63" s="276"/>
      <c r="AG63" s="276"/>
      <c r="AH63" s="276"/>
    </row>
    <row r="64" spans="1:34" ht="15.75" hidden="1" customHeight="1">
      <c r="A64" s="257" t="e">
        <v>#REF!</v>
      </c>
      <c r="B64" s="347" t="e">
        <v>#REF!</v>
      </c>
      <c r="C64" s="257" t="e">
        <v>#REF!</v>
      </c>
      <c r="D64" s="257" t="e">
        <v>#REF!</v>
      </c>
      <c r="E64" s="274"/>
      <c r="F64" s="274" t="e">
        <f>E64*$D64</f>
        <v>#REF!</v>
      </c>
      <c r="G64" s="274"/>
      <c r="H64" s="274"/>
      <c r="I64" s="349"/>
      <c r="J64" s="349"/>
      <c r="K64" s="345"/>
      <c r="L64" s="274"/>
      <c r="M64" s="349"/>
      <c r="N64" s="349"/>
      <c r="O64" s="349"/>
      <c r="P64" s="274"/>
      <c r="Q64" s="349"/>
      <c r="R64" s="274"/>
      <c r="S64" s="269"/>
      <c r="T64" s="276"/>
      <c r="U64" s="275"/>
      <c r="V64" s="276"/>
      <c r="W64" s="276"/>
      <c r="X64" s="346"/>
      <c r="Y64" s="276"/>
      <c r="Z64" s="276"/>
      <c r="AA64" s="276"/>
      <c r="AB64" s="276"/>
      <c r="AC64" s="276"/>
      <c r="AD64" s="276"/>
      <c r="AE64" s="276"/>
      <c r="AF64" s="276"/>
      <c r="AG64" s="276"/>
      <c r="AH64" s="276"/>
    </row>
    <row r="65" spans="1:34" ht="15.75" hidden="1" customHeight="1">
      <c r="A65" s="257" t="e">
        <v>#REF!</v>
      </c>
      <c r="B65" s="348" t="e">
        <v>#REF!</v>
      </c>
      <c r="C65" s="257" t="e">
        <v>#REF!</v>
      </c>
      <c r="D65" s="257" t="e">
        <v>#REF!</v>
      </c>
      <c r="E65" s="274"/>
      <c r="F65" s="274"/>
      <c r="G65" s="274"/>
      <c r="H65" s="274"/>
      <c r="I65" s="349"/>
      <c r="J65" s="349"/>
      <c r="K65" s="345"/>
      <c r="L65" s="274"/>
      <c r="M65" s="349"/>
      <c r="N65" s="349"/>
      <c r="O65" s="349"/>
      <c r="P65" s="274"/>
      <c r="Q65" s="349"/>
      <c r="R65" s="274"/>
      <c r="S65" s="269"/>
      <c r="T65" s="276"/>
      <c r="U65" s="275"/>
      <c r="V65" s="276"/>
      <c r="W65" s="276"/>
      <c r="X65" s="346"/>
      <c r="Y65" s="276"/>
      <c r="Z65" s="276"/>
      <c r="AA65" s="276"/>
      <c r="AB65" s="276"/>
      <c r="AC65" s="276"/>
      <c r="AD65" s="276"/>
      <c r="AE65" s="276"/>
      <c r="AF65" s="276"/>
      <c r="AG65" s="276"/>
      <c r="AH65" s="276"/>
    </row>
    <row r="66" spans="1:34" ht="15.75" hidden="1" customHeight="1">
      <c r="A66" s="257" t="e">
        <v>#REF!</v>
      </c>
      <c r="B66" s="348" t="e">
        <v>#REF!</v>
      </c>
      <c r="C66" s="257" t="e">
        <v>#REF!</v>
      </c>
      <c r="D66" s="257" t="e">
        <v>#REF!</v>
      </c>
      <c r="E66" s="274"/>
      <c r="F66" s="274"/>
      <c r="G66" s="274"/>
      <c r="H66" s="274"/>
      <c r="I66" s="349"/>
      <c r="J66" s="349"/>
      <c r="K66" s="345"/>
      <c r="L66" s="274"/>
      <c r="M66" s="349"/>
      <c r="N66" s="349"/>
      <c r="O66" s="349"/>
      <c r="P66" s="274"/>
      <c r="Q66" s="349"/>
      <c r="R66" s="274"/>
      <c r="S66" s="269"/>
      <c r="T66" s="276"/>
      <c r="U66" s="275"/>
      <c r="V66" s="276"/>
      <c r="W66" s="276"/>
      <c r="X66" s="346"/>
      <c r="Y66" s="276"/>
      <c r="Z66" s="276"/>
      <c r="AA66" s="276"/>
      <c r="AB66" s="276"/>
      <c r="AC66" s="276"/>
      <c r="AD66" s="276"/>
      <c r="AE66" s="276"/>
      <c r="AF66" s="276"/>
      <c r="AG66" s="276"/>
      <c r="AH66" s="276"/>
    </row>
    <row r="67" spans="1:34" ht="15.75" hidden="1" customHeight="1">
      <c r="A67" s="257" t="e">
        <v>#REF!</v>
      </c>
      <c r="B67" s="347" t="e">
        <v>#REF!</v>
      </c>
      <c r="C67" s="257" t="e">
        <v>#REF!</v>
      </c>
      <c r="D67" s="257" t="e">
        <v>#REF!</v>
      </c>
      <c r="E67" s="274"/>
      <c r="F67" s="274" t="e">
        <f>E67*$D67</f>
        <v>#REF!</v>
      </c>
      <c r="G67" s="274"/>
      <c r="H67" s="274"/>
      <c r="I67" s="349"/>
      <c r="J67" s="349"/>
      <c r="K67" s="345"/>
      <c r="L67" s="274"/>
      <c r="M67" s="349"/>
      <c r="N67" s="349"/>
      <c r="O67" s="349"/>
      <c r="P67" s="274"/>
      <c r="Q67" s="349"/>
      <c r="R67" s="274"/>
      <c r="S67" s="269"/>
      <c r="T67" s="276"/>
      <c r="U67" s="275"/>
      <c r="V67" s="276"/>
      <c r="W67" s="276"/>
      <c r="X67" s="346"/>
      <c r="Y67" s="276"/>
      <c r="Z67" s="276"/>
      <c r="AA67" s="276"/>
      <c r="AB67" s="276"/>
      <c r="AC67" s="276"/>
      <c r="AD67" s="276"/>
      <c r="AE67" s="276"/>
      <c r="AF67" s="276"/>
      <c r="AG67" s="276"/>
      <c r="AH67" s="276"/>
    </row>
    <row r="68" spans="1:34" ht="15.75" hidden="1" customHeight="1">
      <c r="A68" s="257" t="e">
        <v>#REF!</v>
      </c>
      <c r="B68" s="348" t="e">
        <v>#REF!</v>
      </c>
      <c r="C68" s="257" t="e">
        <v>#REF!</v>
      </c>
      <c r="D68" s="257" t="e">
        <v>#REF!</v>
      </c>
      <c r="E68" s="274"/>
      <c r="F68" s="274"/>
      <c r="G68" s="274"/>
      <c r="H68" s="274"/>
      <c r="I68" s="349"/>
      <c r="J68" s="349"/>
      <c r="K68" s="345"/>
      <c r="L68" s="274"/>
      <c r="M68" s="349"/>
      <c r="N68" s="349"/>
      <c r="O68" s="349"/>
      <c r="P68" s="274"/>
      <c r="Q68" s="349"/>
      <c r="R68" s="274"/>
      <c r="S68" s="269"/>
      <c r="T68" s="276"/>
      <c r="U68" s="275"/>
      <c r="V68" s="276"/>
      <c r="W68" s="276"/>
      <c r="X68" s="346"/>
      <c r="Y68" s="276"/>
      <c r="Z68" s="276"/>
      <c r="AA68" s="276"/>
      <c r="AB68" s="276"/>
      <c r="AC68" s="276"/>
      <c r="AD68" s="276"/>
      <c r="AE68" s="276"/>
      <c r="AF68" s="276"/>
      <c r="AG68" s="276"/>
      <c r="AH68" s="276"/>
    </row>
    <row r="69" spans="1:34" ht="15.75" hidden="1" customHeight="1">
      <c r="A69" s="257" t="e">
        <v>#REF!</v>
      </c>
      <c r="B69" s="348" t="e">
        <v>#REF!</v>
      </c>
      <c r="C69" s="257" t="e">
        <v>#REF!</v>
      </c>
      <c r="D69" s="257" t="e">
        <v>#REF!</v>
      </c>
      <c r="E69" s="274"/>
      <c r="F69" s="274"/>
      <c r="G69" s="274"/>
      <c r="H69" s="274"/>
      <c r="I69" s="349"/>
      <c r="J69" s="349"/>
      <c r="K69" s="345"/>
      <c r="L69" s="274"/>
      <c r="M69" s="349"/>
      <c r="N69" s="349"/>
      <c r="O69" s="349"/>
      <c r="P69" s="274"/>
      <c r="Q69" s="349"/>
      <c r="R69" s="274"/>
      <c r="S69" s="269"/>
      <c r="T69" s="276"/>
      <c r="U69" s="275"/>
      <c r="V69" s="276"/>
      <c r="W69" s="276"/>
      <c r="X69" s="346"/>
      <c r="Y69" s="276"/>
      <c r="Z69" s="276"/>
      <c r="AA69" s="276"/>
      <c r="AB69" s="276"/>
      <c r="AC69" s="276"/>
      <c r="AD69" s="276"/>
      <c r="AE69" s="276"/>
      <c r="AF69" s="276"/>
      <c r="AG69" s="276"/>
      <c r="AH69" s="276"/>
    </row>
    <row r="70" spans="1:34" ht="15.75" hidden="1" customHeight="1">
      <c r="A70" s="257" t="e">
        <v>#REF!</v>
      </c>
      <c r="B70" s="347" t="e">
        <v>#REF!</v>
      </c>
      <c r="C70" s="257" t="e">
        <v>#REF!</v>
      </c>
      <c r="D70" s="257" t="e">
        <v>#REF!</v>
      </c>
      <c r="E70" s="274"/>
      <c r="F70" s="274" t="e">
        <f>E70*$D70</f>
        <v>#REF!</v>
      </c>
      <c r="G70" s="274"/>
      <c r="H70" s="274"/>
      <c r="I70" s="349"/>
      <c r="J70" s="349"/>
      <c r="K70" s="345"/>
      <c r="L70" s="274"/>
      <c r="M70" s="349"/>
      <c r="N70" s="349"/>
      <c r="O70" s="349"/>
      <c r="P70" s="274"/>
      <c r="Q70" s="349"/>
      <c r="R70" s="274"/>
      <c r="S70" s="269"/>
      <c r="T70" s="276"/>
      <c r="U70" s="275"/>
      <c r="V70" s="276"/>
      <c r="W70" s="276"/>
      <c r="X70" s="346"/>
      <c r="Y70" s="276"/>
      <c r="Z70" s="276"/>
      <c r="AA70" s="276"/>
      <c r="AB70" s="276"/>
      <c r="AC70" s="276"/>
      <c r="AD70" s="276"/>
      <c r="AE70" s="276"/>
      <c r="AF70" s="276"/>
      <c r="AG70" s="276"/>
      <c r="AH70" s="276"/>
    </row>
    <row r="71" spans="1:34" ht="15.75" hidden="1" customHeight="1">
      <c r="A71" s="257" t="e">
        <v>#REF!</v>
      </c>
      <c r="B71" s="348" t="e">
        <v>#REF!</v>
      </c>
      <c r="C71" s="257" t="e">
        <v>#REF!</v>
      </c>
      <c r="D71" s="257" t="e">
        <v>#REF!</v>
      </c>
      <c r="E71" s="274"/>
      <c r="F71" s="274"/>
      <c r="G71" s="274"/>
      <c r="H71" s="274"/>
      <c r="I71" s="349"/>
      <c r="J71" s="349"/>
      <c r="K71" s="345"/>
      <c r="L71" s="274"/>
      <c r="M71" s="349"/>
      <c r="N71" s="349"/>
      <c r="O71" s="349"/>
      <c r="P71" s="274"/>
      <c r="Q71" s="349"/>
      <c r="R71" s="274"/>
      <c r="S71" s="269"/>
      <c r="T71" s="276"/>
      <c r="U71" s="275"/>
      <c r="V71" s="276"/>
      <c r="W71" s="276"/>
      <c r="X71" s="346"/>
      <c r="Y71" s="276"/>
      <c r="Z71" s="276"/>
      <c r="AA71" s="276"/>
      <c r="AB71" s="276"/>
      <c r="AC71" s="276"/>
      <c r="AD71" s="276"/>
      <c r="AE71" s="276"/>
      <c r="AF71" s="276"/>
      <c r="AG71" s="276"/>
      <c r="AH71" s="276"/>
    </row>
    <row r="72" spans="1:34" ht="15.75" hidden="1" customHeight="1">
      <c r="A72" s="257" t="e">
        <v>#REF!</v>
      </c>
      <c r="B72" s="348" t="e">
        <v>#REF!</v>
      </c>
      <c r="C72" s="257" t="e">
        <v>#REF!</v>
      </c>
      <c r="D72" s="257" t="e">
        <v>#REF!</v>
      </c>
      <c r="E72" s="274"/>
      <c r="F72" s="274"/>
      <c r="G72" s="274"/>
      <c r="H72" s="274"/>
      <c r="I72" s="349"/>
      <c r="J72" s="349"/>
      <c r="K72" s="345"/>
      <c r="L72" s="274"/>
      <c r="M72" s="349"/>
      <c r="N72" s="349"/>
      <c r="O72" s="349"/>
      <c r="P72" s="274"/>
      <c r="Q72" s="349"/>
      <c r="R72" s="274"/>
      <c r="S72" s="269"/>
      <c r="T72" s="276"/>
      <c r="U72" s="275"/>
      <c r="V72" s="276"/>
      <c r="W72" s="276"/>
      <c r="X72" s="346"/>
      <c r="Y72" s="276"/>
      <c r="Z72" s="276"/>
      <c r="AA72" s="276"/>
      <c r="AB72" s="276"/>
      <c r="AC72" s="276"/>
      <c r="AD72" s="276"/>
      <c r="AE72" s="276"/>
      <c r="AF72" s="276"/>
      <c r="AG72" s="276"/>
      <c r="AH72" s="276"/>
    </row>
    <row r="73" spans="1:34" ht="15.75" hidden="1" customHeight="1">
      <c r="A73" s="257" t="e">
        <v>#REF!</v>
      </c>
      <c r="B73" s="347" t="e">
        <v>#REF!</v>
      </c>
      <c r="C73" s="257" t="e">
        <v>#REF!</v>
      </c>
      <c r="D73" s="257" t="e">
        <v>#REF!</v>
      </c>
      <c r="E73" s="274"/>
      <c r="F73" s="274" t="e">
        <f>E73*$D73</f>
        <v>#REF!</v>
      </c>
      <c r="G73" s="274"/>
      <c r="H73" s="274"/>
      <c r="I73" s="349"/>
      <c r="J73" s="349"/>
      <c r="K73" s="345"/>
      <c r="L73" s="274"/>
      <c r="M73" s="349"/>
      <c r="N73" s="349"/>
      <c r="O73" s="349"/>
      <c r="P73" s="274"/>
      <c r="Q73" s="349"/>
      <c r="R73" s="274"/>
      <c r="S73" s="269"/>
      <c r="T73" s="276"/>
      <c r="U73" s="275"/>
      <c r="V73" s="276"/>
      <c r="W73" s="276"/>
      <c r="X73" s="346"/>
      <c r="Y73" s="276"/>
      <c r="Z73" s="276"/>
      <c r="AA73" s="276"/>
      <c r="AB73" s="276"/>
      <c r="AC73" s="276"/>
      <c r="AD73" s="276"/>
      <c r="AE73" s="276"/>
      <c r="AF73" s="276"/>
      <c r="AG73" s="276"/>
      <c r="AH73" s="276"/>
    </row>
    <row r="74" spans="1:34" ht="15.75" hidden="1" customHeight="1">
      <c r="A74" s="257" t="e">
        <v>#REF!</v>
      </c>
      <c r="B74" s="348" t="e">
        <v>#REF!</v>
      </c>
      <c r="C74" s="257" t="e">
        <v>#REF!</v>
      </c>
      <c r="D74" s="257" t="e">
        <v>#REF!</v>
      </c>
      <c r="E74" s="274"/>
      <c r="F74" s="274"/>
      <c r="G74" s="274"/>
      <c r="H74" s="274"/>
      <c r="I74" s="349"/>
      <c r="J74" s="349"/>
      <c r="K74" s="345"/>
      <c r="L74" s="274"/>
      <c r="M74" s="349"/>
      <c r="N74" s="349"/>
      <c r="O74" s="349"/>
      <c r="P74" s="274"/>
      <c r="Q74" s="349"/>
      <c r="R74" s="274"/>
      <c r="S74" s="269"/>
      <c r="T74" s="276"/>
      <c r="U74" s="275"/>
      <c r="V74" s="276"/>
      <c r="W74" s="276"/>
      <c r="X74" s="346"/>
      <c r="Y74" s="276"/>
      <c r="Z74" s="276"/>
      <c r="AA74" s="276"/>
      <c r="AB74" s="276"/>
      <c r="AC74" s="276"/>
      <c r="AD74" s="276"/>
      <c r="AE74" s="276"/>
      <c r="AF74" s="276"/>
      <c r="AG74" s="276"/>
      <c r="AH74" s="276"/>
    </row>
    <row r="75" spans="1:34" ht="15.75" hidden="1" customHeight="1">
      <c r="A75" s="257" t="e">
        <v>#REF!</v>
      </c>
      <c r="B75" s="348" t="e">
        <v>#REF!</v>
      </c>
      <c r="C75" s="257" t="e">
        <v>#REF!</v>
      </c>
      <c r="D75" s="257" t="e">
        <v>#REF!</v>
      </c>
      <c r="E75" s="274"/>
      <c r="F75" s="274"/>
      <c r="G75" s="274"/>
      <c r="H75" s="274"/>
      <c r="I75" s="349"/>
      <c r="J75" s="349"/>
      <c r="K75" s="345"/>
      <c r="L75" s="274"/>
      <c r="M75" s="349"/>
      <c r="N75" s="349"/>
      <c r="O75" s="349"/>
      <c r="P75" s="274"/>
      <c r="Q75" s="349"/>
      <c r="R75" s="274"/>
      <c r="S75" s="269"/>
      <c r="T75" s="276"/>
      <c r="U75" s="275"/>
      <c r="V75" s="276"/>
      <c r="W75" s="276"/>
      <c r="X75" s="346"/>
      <c r="Y75" s="276"/>
      <c r="Z75" s="276"/>
      <c r="AA75" s="276"/>
      <c r="AB75" s="276"/>
      <c r="AC75" s="276"/>
      <c r="AD75" s="276"/>
      <c r="AE75" s="276"/>
      <c r="AF75" s="276"/>
      <c r="AG75" s="276"/>
      <c r="AH75" s="276"/>
    </row>
    <row r="76" spans="1:34" ht="15.75" hidden="1" customHeight="1" thickBot="1">
      <c r="A76" s="257"/>
      <c r="B76" s="284"/>
      <c r="C76" s="285"/>
      <c r="D76" s="285"/>
      <c r="E76" s="274"/>
      <c r="F76" s="274">
        <f>E76*$D76</f>
        <v>0</v>
      </c>
      <c r="G76" s="274"/>
      <c r="H76" s="274"/>
      <c r="I76" s="349"/>
      <c r="J76" s="349"/>
      <c r="K76" s="345"/>
      <c r="L76" s="274"/>
      <c r="M76" s="349"/>
      <c r="N76" s="349"/>
      <c r="O76" s="275"/>
      <c r="P76" s="274"/>
      <c r="Q76" s="349"/>
      <c r="R76" s="274"/>
      <c r="S76" s="269"/>
      <c r="T76" s="276"/>
      <c r="U76" s="275"/>
      <c r="V76" s="276"/>
      <c r="W76" s="276"/>
      <c r="X76" s="346"/>
      <c r="Y76" s="276"/>
      <c r="Z76" s="276"/>
      <c r="AA76" s="276"/>
      <c r="AB76" s="276"/>
      <c r="AC76" s="276"/>
      <c r="AD76" s="276"/>
      <c r="AE76" s="276"/>
      <c r="AF76" s="276"/>
      <c r="AG76" s="276"/>
      <c r="AH76" s="276"/>
    </row>
    <row r="77" spans="1:34" s="289" customFormat="1" ht="18.75" customHeight="1" thickBot="1">
      <c r="A77" s="350"/>
      <c r="B77" s="351" t="s">
        <v>629</v>
      </c>
      <c r="C77" s="351"/>
      <c r="D77" s="319"/>
      <c r="E77" s="319">
        <v>14820</v>
      </c>
      <c r="F77" s="319">
        <v>3742860</v>
      </c>
      <c r="G77" s="319"/>
      <c r="H77" s="319"/>
      <c r="I77" s="352"/>
      <c r="J77" s="352"/>
      <c r="K77" s="352"/>
      <c r="L77" s="352"/>
      <c r="M77" s="352"/>
      <c r="N77" s="352"/>
      <c r="O77" s="352"/>
      <c r="P77" s="352"/>
      <c r="Q77" s="352"/>
      <c r="R77" s="352"/>
      <c r="S77" s="319"/>
      <c r="T77" s="353"/>
      <c r="U77" s="353"/>
      <c r="V77" s="353"/>
      <c r="W77" s="353"/>
      <c r="X77" s="354"/>
      <c r="Y77" s="354"/>
      <c r="Z77" s="354"/>
      <c r="AA77" s="355"/>
      <c r="AB77" s="354"/>
      <c r="AC77" s="354"/>
      <c r="AD77" s="354"/>
      <c r="AE77" s="354"/>
      <c r="AF77" s="354"/>
      <c r="AG77" s="354"/>
      <c r="AH77" s="354"/>
    </row>
    <row r="78" spans="1:34">
      <c r="A78" s="356"/>
      <c r="B78" s="356"/>
      <c r="C78" s="356"/>
      <c r="D78" s="357"/>
      <c r="E78" s="357"/>
      <c r="F78" s="357"/>
      <c r="G78" s="358"/>
      <c r="H78" s="358"/>
      <c r="I78" s="359"/>
      <c r="J78" s="359"/>
      <c r="K78" s="359"/>
      <c r="L78" s="359"/>
      <c r="M78" s="359"/>
      <c r="N78" s="359"/>
      <c r="O78" s="360"/>
      <c r="P78" s="361"/>
      <c r="Q78" s="361"/>
      <c r="R78" s="361"/>
      <c r="S78" s="362"/>
      <c r="T78" s="359"/>
      <c r="U78" s="359"/>
      <c r="V78" s="359"/>
      <c r="W78" s="359"/>
    </row>
    <row r="79" spans="1:34" s="270" customFormat="1">
      <c r="A79" s="268" t="s">
        <v>630</v>
      </c>
      <c r="B79" s="311" t="s">
        <v>631</v>
      </c>
      <c r="C79" s="311"/>
      <c r="D79" s="311"/>
      <c r="E79" s="329"/>
      <c r="F79" s="266"/>
      <c r="G79" s="266"/>
      <c r="H79" s="266"/>
      <c r="I79" s="266"/>
      <c r="J79" s="266"/>
      <c r="K79" s="330"/>
      <c r="L79" s="330"/>
      <c r="M79" s="266"/>
      <c r="N79" s="266"/>
      <c r="O79" s="257"/>
      <c r="P79" s="268"/>
      <c r="Q79" s="268"/>
      <c r="R79" s="268"/>
      <c r="S79" s="331"/>
      <c r="T79" s="268"/>
      <c r="U79" s="267"/>
      <c r="V79" s="268"/>
      <c r="W79" s="268"/>
      <c r="X79" s="343"/>
      <c r="Y79" s="268"/>
      <c r="Z79" s="268"/>
      <c r="AA79" s="268"/>
      <c r="AB79" s="268"/>
      <c r="AC79" s="268"/>
      <c r="AD79" s="268"/>
      <c r="AE79" s="268"/>
      <c r="AF79" s="268"/>
      <c r="AG79" s="268"/>
      <c r="AH79" s="268"/>
    </row>
    <row r="80" spans="1:34">
      <c r="A80" s="257">
        <v>1</v>
      </c>
      <c r="B80" s="284" t="s">
        <v>632</v>
      </c>
      <c r="C80" s="285"/>
      <c r="D80" s="285"/>
      <c r="E80" s="344"/>
      <c r="F80" s="274"/>
      <c r="G80" s="274"/>
      <c r="H80" s="274"/>
      <c r="I80" s="274"/>
      <c r="J80" s="274"/>
      <c r="K80" s="345"/>
      <c r="L80" s="345"/>
      <c r="M80" s="274"/>
      <c r="N80" s="274"/>
      <c r="O80" s="257"/>
      <c r="P80" s="257"/>
      <c r="Q80" s="257"/>
      <c r="R80" s="257"/>
      <c r="S80" s="269"/>
      <c r="T80" s="276"/>
      <c r="U80" s="275"/>
      <c r="V80" s="276"/>
      <c r="W80" s="276"/>
      <c r="X80" s="346"/>
      <c r="Y80" s="276"/>
      <c r="Z80" s="276"/>
      <c r="AA80" s="276"/>
      <c r="AB80" s="276"/>
      <c r="AC80" s="276"/>
      <c r="AD80" s="276"/>
      <c r="AE80" s="276"/>
      <c r="AF80" s="276"/>
      <c r="AG80" s="276"/>
      <c r="AH80" s="276"/>
    </row>
    <row r="81" spans="1:34">
      <c r="A81" s="257"/>
      <c r="B81" s="363" t="s">
        <v>633</v>
      </c>
      <c r="C81" s="285" t="s">
        <v>598</v>
      </c>
      <c r="D81" s="285">
        <v>130</v>
      </c>
      <c r="E81" s="344"/>
      <c r="F81" s="274">
        <f>E81*$D81</f>
        <v>0</v>
      </c>
      <c r="G81" s="274"/>
      <c r="H81" s="274"/>
      <c r="I81" s="274"/>
      <c r="J81" s="274"/>
      <c r="K81" s="345"/>
      <c r="L81" s="274"/>
      <c r="M81" s="274"/>
      <c r="N81" s="274"/>
      <c r="O81" s="257"/>
      <c r="P81" s="274"/>
      <c r="Q81" s="257"/>
      <c r="R81" s="274"/>
      <c r="S81" s="269"/>
      <c r="T81" s="276"/>
      <c r="U81" s="275"/>
      <c r="V81" s="276"/>
      <c r="W81" s="276"/>
      <c r="X81" s="346"/>
      <c r="Y81" s="276"/>
      <c r="Z81" s="276"/>
      <c r="AA81" s="276"/>
      <c r="AB81" s="276"/>
      <c r="AC81" s="276"/>
      <c r="AD81" s="276"/>
      <c r="AE81" s="276"/>
      <c r="AF81" s="276"/>
      <c r="AG81" s="276"/>
      <c r="AH81" s="276"/>
    </row>
    <row r="82" spans="1:34">
      <c r="A82" s="257"/>
      <c r="B82" s="363" t="s">
        <v>634</v>
      </c>
      <c r="C82" s="285" t="s">
        <v>598</v>
      </c>
      <c r="D82" s="285">
        <v>160</v>
      </c>
      <c r="E82" s="344"/>
      <c r="F82" s="274">
        <f>E82*$D82</f>
        <v>0</v>
      </c>
      <c r="G82" s="274"/>
      <c r="H82" s="274"/>
      <c r="I82" s="274"/>
      <c r="J82" s="274"/>
      <c r="K82" s="345"/>
      <c r="L82" s="274"/>
      <c r="M82" s="274"/>
      <c r="N82" s="274"/>
      <c r="O82" s="257"/>
      <c r="P82" s="274"/>
      <c r="Q82" s="257"/>
      <c r="R82" s="274"/>
      <c r="S82" s="269"/>
      <c r="T82" s="276"/>
      <c r="U82" s="275"/>
      <c r="V82" s="276"/>
      <c r="W82" s="276"/>
      <c r="X82" s="346"/>
      <c r="Y82" s="276"/>
      <c r="Z82" s="276"/>
      <c r="AA82" s="276"/>
      <c r="AB82" s="276"/>
      <c r="AC82" s="276"/>
      <c r="AD82" s="276"/>
      <c r="AE82" s="276"/>
      <c r="AF82" s="276"/>
      <c r="AG82" s="276"/>
      <c r="AH82" s="276"/>
    </row>
    <row r="83" spans="1:34">
      <c r="A83" s="257">
        <v>2</v>
      </c>
      <c r="B83" s="284" t="s">
        <v>635</v>
      </c>
      <c r="C83" s="285"/>
      <c r="D83" s="285"/>
      <c r="E83" s="344"/>
      <c r="F83" s="274">
        <f>E83*$D83</f>
        <v>0</v>
      </c>
      <c r="G83" s="274"/>
      <c r="H83" s="274"/>
      <c r="I83" s="274"/>
      <c r="J83" s="274"/>
      <c r="K83" s="345"/>
      <c r="L83" s="274"/>
      <c r="M83" s="274"/>
      <c r="N83" s="274"/>
      <c r="O83" s="257"/>
      <c r="P83" s="274"/>
      <c r="Q83" s="257"/>
      <c r="R83" s="274"/>
      <c r="S83" s="269"/>
      <c r="T83" s="276"/>
      <c r="U83" s="275"/>
      <c r="V83" s="276"/>
      <c r="W83" s="276"/>
      <c r="X83" s="346"/>
      <c r="Y83" s="276"/>
      <c r="Z83" s="276"/>
      <c r="AA83" s="276"/>
      <c r="AB83" s="276"/>
      <c r="AC83" s="276"/>
      <c r="AD83" s="276"/>
      <c r="AE83" s="276"/>
      <c r="AF83" s="276"/>
      <c r="AG83" s="276"/>
      <c r="AH83" s="276"/>
    </row>
    <row r="84" spans="1:34">
      <c r="A84" s="364"/>
      <c r="B84" s="363" t="s">
        <v>633</v>
      </c>
      <c r="C84" s="285" t="s">
        <v>598</v>
      </c>
      <c r="D84" s="365">
        <v>130</v>
      </c>
      <c r="E84" s="366"/>
      <c r="F84" s="274">
        <f>E84*$D84</f>
        <v>0</v>
      </c>
      <c r="G84" s="367"/>
      <c r="H84" s="274"/>
      <c r="I84" s="367"/>
      <c r="J84" s="274"/>
      <c r="K84" s="368"/>
      <c r="L84" s="274"/>
      <c r="M84" s="367"/>
      <c r="N84" s="274"/>
      <c r="O84" s="257"/>
      <c r="P84" s="274"/>
      <c r="Q84" s="257"/>
      <c r="R84" s="274"/>
      <c r="S84" s="269"/>
      <c r="T84" s="276"/>
      <c r="U84" s="275"/>
      <c r="V84" s="276"/>
      <c r="W84" s="276"/>
      <c r="X84" s="346"/>
      <c r="Y84" s="276"/>
      <c r="Z84" s="276"/>
      <c r="AA84" s="276"/>
      <c r="AB84" s="276"/>
      <c r="AC84" s="276"/>
      <c r="AD84" s="276"/>
      <c r="AE84" s="276"/>
      <c r="AF84" s="276"/>
      <c r="AG84" s="276"/>
      <c r="AH84" s="276"/>
    </row>
    <row r="85" spans="1:34" ht="12.75" thickBot="1">
      <c r="A85" s="364"/>
      <c r="B85" s="369" t="s">
        <v>634</v>
      </c>
      <c r="C85" s="365" t="s">
        <v>598</v>
      </c>
      <c r="D85" s="365">
        <v>160</v>
      </c>
      <c r="E85" s="366"/>
      <c r="F85" s="274">
        <f>E85*$D85</f>
        <v>0</v>
      </c>
      <c r="G85" s="367"/>
      <c r="H85" s="274"/>
      <c r="I85" s="367"/>
      <c r="J85" s="274"/>
      <c r="K85" s="368"/>
      <c r="L85" s="274"/>
      <c r="M85" s="367"/>
      <c r="N85" s="274"/>
      <c r="O85" s="364"/>
      <c r="P85" s="274"/>
      <c r="Q85" s="257"/>
      <c r="R85" s="274"/>
      <c r="S85" s="370"/>
      <c r="T85" s="371"/>
      <c r="U85" s="372"/>
      <c r="V85" s="371"/>
      <c r="W85" s="371"/>
      <c r="X85" s="346"/>
      <c r="Y85" s="276"/>
      <c r="Z85" s="276"/>
      <c r="AA85" s="276"/>
      <c r="AB85" s="276"/>
      <c r="AC85" s="276"/>
      <c r="AD85" s="276"/>
      <c r="AE85" s="276"/>
      <c r="AF85" s="276"/>
      <c r="AG85" s="276"/>
      <c r="AH85" s="276"/>
    </row>
    <row r="86" spans="1:34" s="289" customFormat="1" ht="16.5" customHeight="1" thickBot="1">
      <c r="A86" s="350"/>
      <c r="B86" s="351" t="s">
        <v>636</v>
      </c>
      <c r="C86" s="351"/>
      <c r="D86" s="319"/>
      <c r="E86" s="319"/>
      <c r="F86" s="319">
        <f>SUM(F80:F85)</f>
        <v>0</v>
      </c>
      <c r="G86" s="319"/>
      <c r="H86" s="319"/>
      <c r="I86" s="319"/>
      <c r="J86" s="319"/>
      <c r="K86" s="319"/>
      <c r="L86" s="319"/>
      <c r="M86" s="319"/>
      <c r="N86" s="319"/>
      <c r="O86" s="319"/>
      <c r="P86" s="319"/>
      <c r="Q86" s="319"/>
      <c r="R86" s="319"/>
      <c r="S86" s="319"/>
      <c r="T86" s="353"/>
      <c r="U86" s="353"/>
      <c r="V86" s="353"/>
      <c r="W86" s="353"/>
      <c r="X86" s="354"/>
      <c r="Y86" s="354"/>
      <c r="Z86" s="354"/>
      <c r="AA86" s="355"/>
      <c r="AB86" s="354"/>
      <c r="AC86" s="354"/>
      <c r="AD86" s="354"/>
      <c r="AE86" s="354"/>
      <c r="AF86" s="354"/>
      <c r="AG86" s="354"/>
      <c r="AH86" s="354"/>
    </row>
    <row r="87" spans="1:34" ht="12.75" thickBot="1">
      <c r="A87" s="373"/>
      <c r="B87" s="373"/>
      <c r="C87" s="373"/>
      <c r="D87" s="374"/>
      <c r="E87" s="374"/>
      <c r="F87" s="374"/>
      <c r="G87" s="375"/>
      <c r="H87" s="375"/>
      <c r="I87" s="376"/>
      <c r="J87" s="376"/>
      <c r="K87" s="376"/>
      <c r="L87" s="376"/>
      <c r="M87" s="376"/>
      <c r="N87" s="376"/>
      <c r="O87" s="377"/>
      <c r="P87" s="378"/>
      <c r="Q87" s="378"/>
      <c r="R87" s="378"/>
      <c r="S87" s="379"/>
      <c r="T87" s="376"/>
      <c r="U87" s="376"/>
      <c r="V87" s="376"/>
      <c r="W87" s="376"/>
    </row>
    <row r="88" spans="1:34" ht="19.5" customHeight="1" thickBot="1">
      <c r="A88" s="380" t="s">
        <v>637</v>
      </c>
      <c r="B88" s="351" t="s">
        <v>638</v>
      </c>
      <c r="C88" s="351" t="s">
        <v>639</v>
      </c>
      <c r="D88" s="381"/>
      <c r="E88" s="319">
        <f>E77-E86</f>
        <v>14820</v>
      </c>
      <c r="F88" s="319">
        <f>F77-F86</f>
        <v>3742860</v>
      </c>
      <c r="G88" s="319"/>
      <c r="H88" s="319"/>
      <c r="I88" s="352"/>
      <c r="J88" s="352"/>
      <c r="K88" s="352"/>
      <c r="L88" s="352"/>
      <c r="M88" s="352"/>
      <c r="N88" s="352"/>
      <c r="O88" s="352"/>
      <c r="P88" s="352"/>
      <c r="Q88" s="352"/>
      <c r="R88" s="352"/>
      <c r="S88" s="319"/>
      <c r="T88" s="382"/>
      <c r="U88" s="382"/>
      <c r="V88" s="382"/>
      <c r="W88" s="382"/>
      <c r="X88" s="355"/>
      <c r="Y88" s="355"/>
      <c r="Z88" s="355"/>
      <c r="AA88" s="355"/>
      <c r="AB88" s="355"/>
      <c r="AC88" s="355"/>
      <c r="AD88" s="355"/>
      <c r="AE88" s="355"/>
      <c r="AF88" s="355"/>
      <c r="AG88" s="355"/>
      <c r="AH88" s="355"/>
    </row>
    <row r="89" spans="1:34">
      <c r="A89" s="383"/>
      <c r="B89" s="356"/>
      <c r="C89" s="356"/>
      <c r="D89" s="357"/>
      <c r="E89" s="357"/>
      <c r="F89" s="384"/>
      <c r="G89" s="358"/>
      <c r="H89" s="358"/>
      <c r="I89" s="359"/>
      <c r="J89" s="359"/>
      <c r="K89" s="359"/>
      <c r="L89" s="359"/>
      <c r="M89" s="359"/>
      <c r="N89" s="359"/>
      <c r="O89" s="360"/>
      <c r="P89" s="361"/>
      <c r="Q89" s="361"/>
      <c r="R89" s="361"/>
      <c r="S89" s="362"/>
      <c r="T89" s="359"/>
      <c r="U89" s="359"/>
      <c r="V89" s="359"/>
      <c r="W89" s="359"/>
    </row>
    <row r="90" spans="1:34">
      <c r="A90" s="341" t="s">
        <v>640</v>
      </c>
      <c r="B90" s="268" t="s">
        <v>641</v>
      </c>
      <c r="C90" s="268"/>
      <c r="D90" s="257"/>
      <c r="E90" s="257"/>
      <c r="F90" s="266"/>
      <c r="G90" s="385"/>
      <c r="H90" s="385"/>
      <c r="I90" s="276"/>
      <c r="J90" s="276"/>
      <c r="K90" s="276"/>
      <c r="L90" s="276"/>
      <c r="M90" s="276"/>
      <c r="N90" s="276"/>
      <c r="O90" s="386"/>
      <c r="P90" s="387"/>
      <c r="Q90" s="257"/>
      <c r="R90" s="257"/>
      <c r="S90" s="269"/>
      <c r="T90" s="276"/>
      <c r="U90" s="276"/>
      <c r="V90" s="276"/>
      <c r="W90" s="276"/>
    </row>
    <row r="91" spans="1:34">
      <c r="A91" s="341"/>
      <c r="B91" s="268"/>
      <c r="C91" s="268"/>
      <c r="D91" s="257"/>
      <c r="E91" s="257"/>
      <c r="F91" s="266"/>
      <c r="G91" s="385"/>
      <c r="H91" s="385"/>
      <c r="I91" s="276"/>
      <c r="J91" s="276"/>
      <c r="K91" s="276"/>
      <c r="L91" s="276"/>
      <c r="M91" s="276"/>
      <c r="N91" s="276"/>
      <c r="O91" s="386"/>
      <c r="P91" s="387"/>
      <c r="Q91" s="257"/>
      <c r="R91" s="257"/>
      <c r="S91" s="269"/>
      <c r="T91" s="276"/>
      <c r="U91" s="276"/>
      <c r="V91" s="276"/>
      <c r="W91" s="276"/>
    </row>
    <row r="92" spans="1:34" ht="16.5" customHeight="1">
      <c r="A92" s="341">
        <v>1</v>
      </c>
      <c r="B92" s="388" t="s">
        <v>642</v>
      </c>
      <c r="C92" s="257" t="s">
        <v>643</v>
      </c>
      <c r="D92" s="257">
        <v>200</v>
      </c>
      <c r="E92" s="257"/>
      <c r="F92" s="274"/>
      <c r="G92" s="385"/>
      <c r="H92" s="274"/>
      <c r="I92" s="257"/>
      <c r="J92" s="349"/>
      <c r="K92" s="276"/>
      <c r="L92" s="274"/>
      <c r="M92" s="257"/>
      <c r="N92" s="349"/>
      <c r="O92" s="349"/>
      <c r="P92" s="349"/>
      <c r="Q92" s="349"/>
      <c r="R92" s="349"/>
      <c r="S92" s="269"/>
      <c r="T92" s="276"/>
      <c r="U92" s="276"/>
      <c r="V92" s="276"/>
      <c r="W92" s="276"/>
    </row>
    <row r="93" spans="1:34" ht="16.5" customHeight="1">
      <c r="A93" s="341">
        <v>2</v>
      </c>
      <c r="B93" s="388" t="s">
        <v>644</v>
      </c>
      <c r="C93" s="257" t="s">
        <v>643</v>
      </c>
      <c r="D93" s="257">
        <v>25</v>
      </c>
      <c r="E93" s="257"/>
      <c r="F93" s="274"/>
      <c r="G93" s="385"/>
      <c r="H93" s="274"/>
      <c r="I93" s="257"/>
      <c r="J93" s="349"/>
      <c r="K93" s="276"/>
      <c r="L93" s="274"/>
      <c r="M93" s="257"/>
      <c r="N93" s="349"/>
      <c r="O93" s="349"/>
      <c r="P93" s="349"/>
      <c r="Q93" s="349"/>
      <c r="R93" s="349"/>
      <c r="S93" s="269"/>
      <c r="T93" s="276"/>
      <c r="U93" s="276"/>
      <c r="V93" s="276"/>
      <c r="W93" s="276"/>
    </row>
    <row r="94" spans="1:34" ht="16.5" customHeight="1">
      <c r="A94" s="341">
        <v>3</v>
      </c>
      <c r="B94" s="388" t="s">
        <v>645</v>
      </c>
      <c r="C94" s="257" t="s">
        <v>643</v>
      </c>
      <c r="D94" s="257">
        <v>42</v>
      </c>
      <c r="E94" s="257"/>
      <c r="F94" s="274"/>
      <c r="G94" s="266"/>
      <c r="H94" s="274"/>
      <c r="I94" s="257"/>
      <c r="J94" s="349"/>
      <c r="K94" s="276"/>
      <c r="L94" s="274"/>
      <c r="M94" s="257"/>
      <c r="N94" s="349"/>
      <c r="O94" s="349"/>
      <c r="P94" s="349"/>
      <c r="Q94" s="349"/>
      <c r="R94" s="349"/>
      <c r="S94" s="269"/>
      <c r="T94" s="276"/>
      <c r="U94" s="276"/>
      <c r="V94" s="276"/>
      <c r="W94" s="276"/>
    </row>
    <row r="95" spans="1:34" ht="16.5" customHeight="1">
      <c r="A95" s="341">
        <v>4</v>
      </c>
      <c r="B95" s="388" t="s">
        <v>646</v>
      </c>
      <c r="C95" s="257" t="s">
        <v>643</v>
      </c>
      <c r="D95" s="257">
        <v>300</v>
      </c>
      <c r="E95" s="257"/>
      <c r="F95" s="274"/>
      <c r="G95" s="266"/>
      <c r="H95" s="274"/>
      <c r="I95" s="257"/>
      <c r="J95" s="349"/>
      <c r="K95" s="276"/>
      <c r="L95" s="274"/>
      <c r="M95" s="257"/>
      <c r="N95" s="349"/>
      <c r="O95" s="349"/>
      <c r="P95" s="349"/>
      <c r="Q95" s="349"/>
      <c r="R95" s="349"/>
      <c r="S95" s="269"/>
      <c r="T95" s="276"/>
      <c r="U95" s="276"/>
      <c r="V95" s="276"/>
      <c r="W95" s="276"/>
    </row>
    <row r="96" spans="1:34" ht="16.5" customHeight="1">
      <c r="A96" s="341">
        <v>5</v>
      </c>
      <c r="B96" s="388" t="s">
        <v>647</v>
      </c>
      <c r="C96" s="257" t="s">
        <v>643</v>
      </c>
      <c r="D96" s="257">
        <v>150</v>
      </c>
      <c r="E96" s="257"/>
      <c r="F96" s="274"/>
      <c r="G96" s="266"/>
      <c r="H96" s="274"/>
      <c r="I96" s="257"/>
      <c r="J96" s="349"/>
      <c r="K96" s="276"/>
      <c r="L96" s="274"/>
      <c r="M96" s="257"/>
      <c r="N96" s="349"/>
      <c r="O96" s="349"/>
      <c r="P96" s="349"/>
      <c r="Q96" s="349"/>
      <c r="R96" s="349"/>
      <c r="S96" s="269"/>
      <c r="T96" s="276"/>
      <c r="U96" s="276"/>
      <c r="V96" s="276"/>
      <c r="W96" s="276"/>
    </row>
    <row r="97" spans="1:34" ht="16.5" customHeight="1">
      <c r="A97" s="341">
        <v>6</v>
      </c>
      <c r="B97" s="388" t="s">
        <v>648</v>
      </c>
      <c r="C97" s="257" t="s">
        <v>81</v>
      </c>
      <c r="D97" s="257">
        <v>100</v>
      </c>
      <c r="E97" s="257"/>
      <c r="F97" s="274"/>
      <c r="G97" s="266"/>
      <c r="H97" s="274"/>
      <c r="I97" s="257"/>
      <c r="J97" s="349"/>
      <c r="K97" s="276"/>
      <c r="L97" s="274"/>
      <c r="M97" s="257"/>
      <c r="N97" s="349"/>
      <c r="O97" s="349"/>
      <c r="P97" s="349"/>
      <c r="Q97" s="349"/>
      <c r="R97" s="349"/>
      <c r="S97" s="269"/>
      <c r="T97" s="276"/>
      <c r="U97" s="276"/>
      <c r="V97" s="276"/>
      <c r="W97" s="276"/>
    </row>
    <row r="98" spans="1:34" ht="16.5" customHeight="1">
      <c r="A98" s="341">
        <v>7</v>
      </c>
      <c r="B98" s="388" t="s">
        <v>649</v>
      </c>
      <c r="C98" s="257" t="s">
        <v>643</v>
      </c>
      <c r="D98" s="257">
        <v>175</v>
      </c>
      <c r="E98" s="257"/>
      <c r="F98" s="274"/>
      <c r="G98" s="266"/>
      <c r="H98" s="274"/>
      <c r="I98" s="257"/>
      <c r="J98" s="349"/>
      <c r="K98" s="276"/>
      <c r="L98" s="274"/>
      <c r="M98" s="257"/>
      <c r="N98" s="349"/>
      <c r="O98" s="349"/>
      <c r="P98" s="349"/>
      <c r="Q98" s="349"/>
      <c r="R98" s="349"/>
      <c r="S98" s="269"/>
      <c r="T98" s="276"/>
      <c r="U98" s="276"/>
      <c r="V98" s="276"/>
      <c r="W98" s="276"/>
    </row>
    <row r="99" spans="1:34" ht="16.5" customHeight="1">
      <c r="A99" s="341">
        <v>8</v>
      </c>
      <c r="B99" s="388" t="s">
        <v>650</v>
      </c>
      <c r="C99" s="257" t="s">
        <v>643</v>
      </c>
      <c r="D99" s="257">
        <v>75</v>
      </c>
      <c r="E99" s="257"/>
      <c r="F99" s="274"/>
      <c r="G99" s="266"/>
      <c r="H99" s="274"/>
      <c r="I99" s="257"/>
      <c r="J99" s="349"/>
      <c r="K99" s="276"/>
      <c r="L99" s="274"/>
      <c r="M99" s="257"/>
      <c r="N99" s="349"/>
      <c r="O99" s="349"/>
      <c r="P99" s="349"/>
      <c r="Q99" s="349"/>
      <c r="R99" s="349"/>
      <c r="S99" s="269"/>
      <c r="T99" s="276"/>
      <c r="U99" s="276"/>
      <c r="V99" s="276"/>
      <c r="W99" s="276"/>
    </row>
    <row r="100" spans="1:34" ht="16.5" customHeight="1">
      <c r="A100" s="268">
        <v>9</v>
      </c>
      <c r="B100" s="388" t="s">
        <v>651</v>
      </c>
      <c r="C100" s="257" t="s">
        <v>652</v>
      </c>
      <c r="D100" s="257">
        <v>30</v>
      </c>
      <c r="E100" s="257"/>
      <c r="F100" s="274"/>
      <c r="G100" s="266"/>
      <c r="H100" s="274"/>
      <c r="I100" s="257"/>
      <c r="J100" s="349"/>
      <c r="K100" s="276"/>
      <c r="L100" s="274"/>
      <c r="M100" s="257"/>
      <c r="N100" s="349"/>
      <c r="O100" s="349"/>
      <c r="P100" s="349"/>
      <c r="Q100" s="349"/>
      <c r="R100" s="349"/>
      <c r="S100" s="269"/>
      <c r="T100" s="276"/>
      <c r="U100" s="276"/>
      <c r="V100" s="276"/>
      <c r="W100" s="276"/>
    </row>
    <row r="101" spans="1:34" ht="16.5" customHeight="1">
      <c r="A101" s="268">
        <v>10</v>
      </c>
      <c r="B101" s="388" t="s">
        <v>653</v>
      </c>
      <c r="C101" s="257" t="s">
        <v>652</v>
      </c>
      <c r="D101" s="257">
        <v>65</v>
      </c>
      <c r="E101" s="257"/>
      <c r="F101" s="274"/>
      <c r="G101" s="266"/>
      <c r="H101" s="274"/>
      <c r="I101" s="257"/>
      <c r="J101" s="349"/>
      <c r="K101" s="276"/>
      <c r="L101" s="274"/>
      <c r="M101" s="257"/>
      <c r="N101" s="349"/>
      <c r="O101" s="349"/>
      <c r="P101" s="349"/>
      <c r="Q101" s="349"/>
      <c r="R101" s="349"/>
      <c r="S101" s="269"/>
      <c r="T101" s="276"/>
      <c r="U101" s="276"/>
      <c r="V101" s="276"/>
      <c r="W101" s="276"/>
    </row>
    <row r="102" spans="1:34" ht="16.5" customHeight="1" thickBot="1">
      <c r="A102" s="270">
        <v>11</v>
      </c>
      <c r="B102" s="389" t="s">
        <v>654</v>
      </c>
      <c r="C102" s="374" t="s">
        <v>643</v>
      </c>
      <c r="D102" s="374">
        <v>50</v>
      </c>
      <c r="E102" s="374"/>
      <c r="F102" s="274"/>
      <c r="G102" s="390"/>
      <c r="H102" s="274"/>
      <c r="I102" s="374"/>
      <c r="J102" s="349"/>
      <c r="K102" s="376"/>
      <c r="L102" s="274"/>
      <c r="M102" s="257"/>
      <c r="N102" s="349"/>
      <c r="O102" s="391"/>
      <c r="P102" s="349"/>
      <c r="Q102" s="349"/>
      <c r="R102" s="349"/>
      <c r="S102" s="379"/>
      <c r="T102" s="376"/>
      <c r="U102" s="376"/>
      <c r="V102" s="376"/>
      <c r="W102" s="376"/>
    </row>
    <row r="103" spans="1:34" ht="18" customHeight="1" thickBot="1">
      <c r="A103" s="380"/>
      <c r="B103" s="351" t="s">
        <v>655</v>
      </c>
      <c r="C103" s="351"/>
      <c r="D103" s="381"/>
      <c r="E103" s="319">
        <f>SUM(E92:E102)</f>
        <v>0</v>
      </c>
      <c r="F103" s="319">
        <f>SUM(F92:F102)</f>
        <v>0</v>
      </c>
      <c r="G103" s="319"/>
      <c r="H103" s="319"/>
      <c r="I103" s="319"/>
      <c r="J103" s="319"/>
      <c r="K103" s="319"/>
      <c r="L103" s="319"/>
      <c r="M103" s="319"/>
      <c r="N103" s="319"/>
      <c r="O103" s="319"/>
      <c r="P103" s="352"/>
      <c r="Q103" s="319"/>
      <c r="R103" s="352"/>
      <c r="S103" s="319"/>
      <c r="T103" s="382"/>
      <c r="U103" s="382"/>
      <c r="V103" s="382"/>
      <c r="W103" s="382"/>
      <c r="X103" s="355"/>
      <c r="Y103" s="355"/>
      <c r="Z103" s="355"/>
      <c r="AA103" s="355"/>
      <c r="AB103" s="355"/>
      <c r="AC103" s="355"/>
      <c r="AD103" s="355"/>
      <c r="AE103" s="355"/>
      <c r="AF103" s="355"/>
      <c r="AG103" s="355"/>
      <c r="AH103" s="355"/>
    </row>
    <row r="104" spans="1:34" ht="12.75" thickBot="1">
      <c r="A104" s="392"/>
      <c r="B104" s="373"/>
      <c r="C104" s="373"/>
      <c r="D104" s="374"/>
      <c r="E104" s="374"/>
      <c r="F104" s="325"/>
      <c r="G104" s="325"/>
      <c r="H104" s="325"/>
      <c r="I104" s="325"/>
      <c r="J104" s="325"/>
      <c r="K104" s="325"/>
      <c r="L104" s="325"/>
      <c r="M104" s="325"/>
      <c r="N104" s="325"/>
      <c r="O104" s="325"/>
      <c r="P104" s="325"/>
      <c r="Q104" s="325"/>
      <c r="R104" s="325"/>
      <c r="S104" s="325"/>
      <c r="T104" s="376"/>
      <c r="U104" s="376"/>
      <c r="V104" s="376"/>
      <c r="W104" s="376"/>
    </row>
    <row r="105" spans="1:34" ht="24.75" thickBot="1">
      <c r="A105" s="393"/>
      <c r="B105" s="394" t="s">
        <v>656</v>
      </c>
      <c r="C105" s="395"/>
      <c r="D105" s="396"/>
      <c r="E105" s="396"/>
      <c r="F105" s="397"/>
      <c r="G105" s="397"/>
      <c r="H105" s="397"/>
      <c r="I105" s="397"/>
      <c r="J105" s="398" t="e">
        <f>J103/J88</f>
        <v>#DIV/0!</v>
      </c>
      <c r="K105" s="397"/>
      <c r="L105" s="397"/>
      <c r="M105" s="397"/>
      <c r="N105" s="398" t="e">
        <f>N103/N88</f>
        <v>#DIV/0!</v>
      </c>
      <c r="O105" s="397"/>
      <c r="P105" s="398" t="e">
        <f>P103/P88</f>
        <v>#DIV/0!</v>
      </c>
      <c r="Q105" s="398"/>
      <c r="R105" s="398"/>
      <c r="S105" s="397"/>
      <c r="T105" s="399"/>
      <c r="U105" s="399"/>
      <c r="V105" s="399"/>
      <c r="W105" s="399"/>
    </row>
    <row r="106" spans="1:34" ht="24.75" hidden="1" thickBot="1">
      <c r="A106" s="400"/>
      <c r="B106" s="401" t="s">
        <v>657</v>
      </c>
      <c r="C106" s="402"/>
      <c r="D106" s="403"/>
      <c r="E106" s="403"/>
      <c r="F106" s="404"/>
      <c r="G106" s="404"/>
      <c r="H106" s="404"/>
      <c r="I106" s="404"/>
      <c r="J106" s="405" t="e">
        <f>+#REF!/#REF!</f>
        <v>#REF!</v>
      </c>
      <c r="K106" s="404"/>
      <c r="L106" s="404"/>
      <c r="M106" s="404"/>
      <c r="N106" s="405" t="e">
        <f>+#REF!/#REF!</f>
        <v>#REF!</v>
      </c>
      <c r="O106" s="405"/>
      <c r="P106" s="405" t="e">
        <f>+#REF!/#REF!</f>
        <v>#REF!</v>
      </c>
      <c r="Q106" s="406"/>
      <c r="R106" s="406"/>
      <c r="S106" s="384"/>
      <c r="T106" s="359"/>
      <c r="U106" s="359"/>
      <c r="V106" s="359"/>
      <c r="W106" s="359"/>
    </row>
    <row r="107" spans="1:34">
      <c r="A107" s="256"/>
      <c r="B107" s="270"/>
      <c r="C107" s="256"/>
      <c r="D107" s="407"/>
      <c r="E107" s="407"/>
      <c r="F107" s="407"/>
      <c r="O107" s="259"/>
      <c r="P107" s="409"/>
      <c r="Q107" s="409"/>
      <c r="R107" s="409"/>
    </row>
    <row r="108" spans="1:34">
      <c r="A108" s="270" t="s">
        <v>658</v>
      </c>
      <c r="B108" s="410" t="s">
        <v>659</v>
      </c>
      <c r="D108" s="412"/>
      <c r="E108" s="412"/>
      <c r="F108" s="412"/>
      <c r="O108" s="259"/>
      <c r="P108" s="409"/>
      <c r="Q108" s="409"/>
      <c r="R108" s="409"/>
    </row>
    <row r="109" spans="1:34">
      <c r="A109" s="413"/>
      <c r="D109" s="414"/>
      <c r="E109" s="414"/>
      <c r="F109" s="414"/>
      <c r="G109" s="414"/>
      <c r="H109" s="414"/>
      <c r="I109" s="289"/>
      <c r="J109" s="289"/>
      <c r="M109" s="289"/>
      <c r="N109" s="289"/>
      <c r="O109" s="259"/>
      <c r="P109" s="414" t="s">
        <v>660</v>
      </c>
      <c r="Q109" s="414"/>
      <c r="R109" s="414"/>
    </row>
    <row r="110" spans="1:34">
      <c r="P110" s="409"/>
      <c r="Q110" s="409"/>
      <c r="R110" s="409"/>
    </row>
    <row r="111" spans="1:34">
      <c r="P111" s="409"/>
      <c r="Q111" s="409"/>
      <c r="R111" s="409"/>
    </row>
    <row r="112" spans="1:34">
      <c r="P112" s="409"/>
      <c r="Q112" s="409"/>
      <c r="R112" s="409"/>
    </row>
    <row r="113" spans="9:18">
      <c r="I113" s="259"/>
      <c r="J113" s="259"/>
      <c r="M113" s="259"/>
      <c r="N113" s="259"/>
      <c r="P113" s="409"/>
      <c r="Q113" s="409"/>
      <c r="R113" s="409"/>
    </row>
    <row r="114" spans="9:18">
      <c r="I114" s="259"/>
      <c r="J114" s="259"/>
      <c r="M114" s="259"/>
      <c r="N114" s="259"/>
      <c r="P114" s="409"/>
      <c r="Q114" s="409"/>
      <c r="R114" s="409"/>
    </row>
    <row r="115" spans="9:18">
      <c r="I115" s="259"/>
      <c r="J115" s="259"/>
      <c r="M115" s="259"/>
      <c r="N115" s="259"/>
      <c r="P115" s="409"/>
      <c r="Q115" s="409"/>
      <c r="R115" s="409"/>
    </row>
    <row r="116" spans="9:18">
      <c r="I116" s="259"/>
      <c r="J116" s="259"/>
      <c r="M116" s="259"/>
      <c r="N116" s="259"/>
      <c r="P116" s="409"/>
      <c r="Q116" s="409"/>
      <c r="R116" s="409"/>
    </row>
    <row r="117" spans="9:18">
      <c r="I117" s="259"/>
      <c r="J117" s="259"/>
      <c r="M117" s="259"/>
      <c r="N117" s="259"/>
      <c r="P117" s="409"/>
      <c r="Q117" s="409"/>
      <c r="R117" s="409"/>
    </row>
    <row r="118" spans="9:18">
      <c r="I118" s="259"/>
      <c r="J118" s="259"/>
      <c r="M118" s="259"/>
      <c r="N118" s="259"/>
      <c r="P118" s="409"/>
      <c r="Q118" s="409"/>
      <c r="R118" s="409"/>
    </row>
    <row r="119" spans="9:18">
      <c r="I119" s="259"/>
      <c r="J119" s="259"/>
      <c r="M119" s="259"/>
      <c r="N119" s="259"/>
      <c r="P119" s="259"/>
      <c r="Q119" s="259"/>
      <c r="R119" s="259"/>
    </row>
    <row r="120" spans="9:18">
      <c r="I120" s="259"/>
      <c r="J120" s="259"/>
      <c r="M120" s="259"/>
      <c r="N120" s="259"/>
      <c r="P120" s="259"/>
      <c r="Q120" s="259"/>
      <c r="R120" s="259"/>
    </row>
    <row r="121" spans="9:18">
      <c r="I121" s="259"/>
      <c r="J121" s="259"/>
      <c r="M121" s="259"/>
      <c r="N121" s="259"/>
      <c r="P121" s="259"/>
      <c r="Q121" s="259"/>
      <c r="R121" s="259"/>
    </row>
    <row r="122" spans="9:18">
      <c r="I122" s="259"/>
      <c r="J122" s="259"/>
      <c r="M122" s="259"/>
      <c r="N122" s="259"/>
      <c r="P122" s="259"/>
      <c r="Q122" s="259"/>
      <c r="R122" s="259"/>
    </row>
    <row r="123" spans="9:18">
      <c r="I123" s="259"/>
      <c r="J123" s="259"/>
      <c r="M123" s="259"/>
      <c r="N123" s="259"/>
      <c r="P123" s="259"/>
      <c r="Q123" s="259"/>
      <c r="R123" s="259"/>
    </row>
    <row r="124" spans="9:18">
      <c r="I124" s="259"/>
      <c r="J124" s="259"/>
      <c r="M124" s="259"/>
      <c r="N124" s="259"/>
    </row>
    <row r="125" spans="9:18">
      <c r="I125" s="259"/>
      <c r="J125" s="259"/>
      <c r="M125" s="259"/>
      <c r="N125" s="259"/>
    </row>
    <row r="126" spans="9:18">
      <c r="I126" s="259"/>
      <c r="J126" s="259"/>
      <c r="M126" s="259"/>
      <c r="N126" s="259"/>
    </row>
    <row r="127" spans="9:18">
      <c r="I127" s="259"/>
      <c r="J127" s="259"/>
      <c r="M127" s="259"/>
      <c r="N127" s="259"/>
    </row>
    <row r="128" spans="9:18">
      <c r="I128" s="259"/>
      <c r="J128" s="259"/>
      <c r="M128" s="259"/>
      <c r="N128" s="259"/>
    </row>
    <row r="129" spans="9:14">
      <c r="I129" s="259"/>
      <c r="J129" s="259"/>
      <c r="M129" s="259"/>
      <c r="N129" s="259"/>
    </row>
    <row r="130" spans="9:14">
      <c r="I130" s="259"/>
      <c r="J130" s="259"/>
      <c r="M130" s="259"/>
      <c r="N130" s="259"/>
    </row>
    <row r="131" spans="9:14">
      <c r="I131" s="259"/>
      <c r="J131" s="259"/>
      <c r="M131" s="259"/>
      <c r="N131" s="259"/>
    </row>
    <row r="132" spans="9:14">
      <c r="I132" s="259"/>
      <c r="J132" s="259"/>
      <c r="M132" s="259"/>
      <c r="N132" s="259"/>
    </row>
    <row r="133" spans="9:14">
      <c r="I133" s="259"/>
      <c r="J133" s="259"/>
      <c r="M133" s="259"/>
      <c r="N133" s="259"/>
    </row>
    <row r="134" spans="9:14">
      <c r="I134" s="259"/>
      <c r="J134" s="259"/>
      <c r="M134" s="259"/>
      <c r="N134" s="259"/>
    </row>
    <row r="135" spans="9:14">
      <c r="I135" s="259"/>
      <c r="J135" s="259"/>
      <c r="M135" s="259"/>
      <c r="N135" s="259"/>
    </row>
    <row r="136" spans="9:14">
      <c r="I136" s="259"/>
      <c r="J136" s="259"/>
      <c r="M136" s="259"/>
      <c r="N136" s="259"/>
    </row>
    <row r="137" spans="9:14">
      <c r="I137" s="259"/>
      <c r="J137" s="259"/>
      <c r="M137" s="259"/>
      <c r="N137" s="259"/>
    </row>
    <row r="138" spans="9:14">
      <c r="I138" s="259"/>
      <c r="J138" s="259"/>
      <c r="M138" s="259"/>
      <c r="N138" s="259"/>
    </row>
    <row r="139" spans="9:14">
      <c r="I139" s="259"/>
      <c r="J139" s="259"/>
      <c r="M139" s="259"/>
      <c r="N139" s="259"/>
    </row>
    <row r="140" spans="9:14">
      <c r="I140" s="259"/>
      <c r="J140" s="259"/>
      <c r="M140" s="259"/>
      <c r="N140" s="259"/>
    </row>
    <row r="141" spans="9:14">
      <c r="I141" s="259"/>
      <c r="J141" s="259"/>
      <c r="M141" s="259"/>
      <c r="N141" s="259"/>
    </row>
    <row r="142" spans="9:14">
      <c r="I142" s="259"/>
      <c r="J142" s="259"/>
      <c r="M142" s="259"/>
      <c r="N142" s="259"/>
    </row>
    <row r="143" spans="9:14">
      <c r="I143" s="259"/>
      <c r="J143" s="259"/>
      <c r="M143" s="259"/>
      <c r="N143" s="259"/>
    </row>
    <row r="144" spans="9:14">
      <c r="I144" s="259"/>
      <c r="J144" s="259"/>
      <c r="M144" s="259"/>
      <c r="N144" s="259"/>
    </row>
    <row r="145" spans="9:14">
      <c r="I145" s="259"/>
      <c r="J145" s="259"/>
      <c r="M145" s="259"/>
      <c r="N145" s="259"/>
    </row>
    <row r="146" spans="9:14">
      <c r="I146" s="259"/>
      <c r="J146" s="259"/>
      <c r="M146" s="259"/>
      <c r="N146" s="259"/>
    </row>
    <row r="147" spans="9:14">
      <c r="I147" s="259"/>
      <c r="J147" s="259"/>
      <c r="M147" s="259"/>
      <c r="N147" s="259"/>
    </row>
    <row r="148" spans="9:14">
      <c r="I148" s="259"/>
      <c r="J148" s="259"/>
      <c r="M148" s="259"/>
      <c r="N148" s="259"/>
    </row>
    <row r="149" spans="9:14">
      <c r="I149" s="259"/>
      <c r="J149" s="259"/>
      <c r="M149" s="259"/>
      <c r="N149" s="259"/>
    </row>
    <row r="150" spans="9:14">
      <c r="I150" s="259"/>
      <c r="J150" s="259"/>
      <c r="M150" s="259"/>
      <c r="N150" s="259"/>
    </row>
    <row r="151" spans="9:14">
      <c r="I151" s="259"/>
      <c r="J151" s="259"/>
      <c r="M151" s="259"/>
      <c r="N151" s="259"/>
    </row>
    <row r="152" spans="9:14">
      <c r="I152" s="259"/>
      <c r="J152" s="259"/>
      <c r="M152" s="259"/>
      <c r="N152" s="259"/>
    </row>
    <row r="153" spans="9:14">
      <c r="I153" s="259"/>
      <c r="J153" s="259"/>
      <c r="M153" s="259"/>
      <c r="N153" s="259"/>
    </row>
    <row r="154" spans="9:14">
      <c r="I154" s="259"/>
      <c r="J154" s="259"/>
      <c r="M154" s="259"/>
      <c r="N154" s="259"/>
    </row>
    <row r="155" spans="9:14">
      <c r="I155" s="259"/>
      <c r="J155" s="259"/>
      <c r="M155" s="259"/>
      <c r="N155" s="259"/>
    </row>
    <row r="156" spans="9:14">
      <c r="I156" s="259"/>
      <c r="J156" s="259"/>
      <c r="M156" s="259"/>
      <c r="N156" s="259"/>
    </row>
  </sheetData>
  <mergeCells count="17">
    <mergeCell ref="Q8:R8"/>
    <mergeCell ref="X8:Y8"/>
    <mergeCell ref="E8:F8"/>
    <mergeCell ref="G8:H8"/>
    <mergeCell ref="I8:J8"/>
    <mergeCell ref="K8:L8"/>
    <mergeCell ref="M8:N8"/>
    <mergeCell ref="O8:P8"/>
    <mergeCell ref="A1:W1"/>
    <mergeCell ref="A2:W2"/>
    <mergeCell ref="A4:W4"/>
    <mergeCell ref="A5:D5"/>
    <mergeCell ref="A7:F7"/>
    <mergeCell ref="G7:J7"/>
    <mergeCell ref="K7:L7"/>
    <mergeCell ref="M7:R7"/>
    <mergeCell ref="S7:W7"/>
  </mergeCells>
  <printOptions horizontalCentered="1"/>
  <pageMargins left="0.25" right="0" top="0.25" bottom="0" header="0.3" footer="0.3"/>
  <pageSetup paperSize="9" scale="64" orientation="landscape" horizontalDpi="300" verticalDpi="300" r:id="rId1"/>
  <headerFooter alignWithMargins="0"/>
  <rowBreaks count="1" manualBreakCount="1">
    <brk id="54" max="16383" man="1"/>
  </rowBreaks>
  <drawing r:id="rId2"/>
</worksheet>
</file>

<file path=xl/worksheets/sheet23.xml><?xml version="1.0" encoding="utf-8"?>
<worksheet xmlns="http://schemas.openxmlformats.org/spreadsheetml/2006/main" xmlns:r="http://schemas.openxmlformats.org/officeDocument/2006/relationships">
  <sheetPr codeName="Sheet19">
    <tabColor rgb="FF00B050"/>
    <pageSetUpPr fitToPage="1"/>
  </sheetPr>
  <dimension ref="A1:AB24"/>
  <sheetViews>
    <sheetView view="pageBreakPreview" topLeftCell="A7" workbookViewId="0">
      <selection activeCell="G17" sqref="G17"/>
    </sheetView>
  </sheetViews>
  <sheetFormatPr defaultRowHeight="15"/>
  <cols>
    <col min="1" max="1" width="8.85546875" style="459" customWidth="1"/>
    <col min="2" max="2" width="27.140625" style="459" customWidth="1"/>
    <col min="3" max="3" width="19.42578125" style="459" customWidth="1"/>
    <col min="4" max="4" width="5" style="459" customWidth="1"/>
    <col min="5" max="5" width="8.7109375" style="459" customWidth="1"/>
    <col min="6" max="6" width="9.140625" style="459"/>
    <col min="7" max="7" width="11.85546875" style="460" customWidth="1"/>
    <col min="8" max="8" width="8.28515625" style="459" hidden="1" customWidth="1"/>
    <col min="9" max="9" width="10.140625" style="459" hidden="1" customWidth="1"/>
    <col min="10" max="10" width="7.5703125" style="459" hidden="1" customWidth="1"/>
    <col min="11" max="11" width="10.140625" style="459" hidden="1" customWidth="1"/>
    <col min="12" max="12" width="7.5703125" style="459" hidden="1" customWidth="1"/>
    <col min="13" max="13" width="10.140625" style="459" hidden="1" customWidth="1"/>
    <col min="14" max="14" width="7.5703125" style="459" hidden="1" customWidth="1"/>
    <col min="15" max="15" width="10.140625" style="459" hidden="1" customWidth="1"/>
    <col min="16" max="16" width="6.85546875" style="459" hidden="1" customWidth="1"/>
    <col min="17" max="17" width="10.140625" style="459" hidden="1" customWidth="1"/>
    <col min="18" max="18" width="7.85546875" style="459" hidden="1" customWidth="1"/>
    <col min="19" max="19" width="10.140625" style="459" hidden="1" customWidth="1"/>
    <col min="20" max="20" width="8.140625" style="459" hidden="1" customWidth="1"/>
    <col min="21" max="21" width="10.140625" style="459" hidden="1" customWidth="1"/>
    <col min="22" max="22" width="7.42578125" style="459" hidden="1" customWidth="1"/>
    <col min="23" max="23" width="10.140625" style="459" hidden="1" customWidth="1"/>
    <col min="24" max="24" width="7.7109375" style="459" hidden="1" customWidth="1"/>
    <col min="25" max="25" width="10.5703125" style="459" hidden="1" customWidth="1"/>
    <col min="26" max="26" width="11" style="459" hidden="1" customWidth="1"/>
    <col min="27" max="27" width="11.5703125" style="459" hidden="1" customWidth="1"/>
    <col min="28" max="16384" width="9.140625" style="459"/>
  </cols>
  <sheetData>
    <row r="1" spans="1:28" s="416" customFormat="1">
      <c r="A1" s="415" t="s">
        <v>661</v>
      </c>
      <c r="G1" s="417"/>
    </row>
    <row r="2" spans="1:28" s="416" customFormat="1">
      <c r="A2" s="2196" t="s">
        <v>662</v>
      </c>
      <c r="B2" s="2196"/>
      <c r="G2" s="417"/>
      <c r="Z2" s="418">
        <f>DLR!S5</f>
        <v>0</v>
      </c>
      <c r="AA2" s="419">
        <f>DLR!W5</f>
        <v>0</v>
      </c>
    </row>
    <row r="3" spans="1:28" s="416" customFormat="1">
      <c r="A3" s="415"/>
      <c r="G3" s="417"/>
    </row>
    <row r="4" spans="1:28" s="421" customFormat="1" ht="12.75" customHeight="1">
      <c r="A4" s="2197" t="s">
        <v>2110</v>
      </c>
      <c r="B4" s="2198"/>
      <c r="C4" s="2198"/>
      <c r="D4" s="2198"/>
      <c r="E4" s="2198"/>
      <c r="F4" s="2198"/>
      <c r="G4" s="2199"/>
      <c r="H4" s="2200" t="s">
        <v>663</v>
      </c>
      <c r="I4" s="2200"/>
      <c r="J4" s="2200"/>
      <c r="K4" s="2200"/>
      <c r="L4" s="2200"/>
      <c r="M4" s="2200"/>
      <c r="N4" s="420"/>
      <c r="O4" s="420"/>
      <c r="R4" s="2200" t="s">
        <v>580</v>
      </c>
      <c r="S4" s="2200"/>
      <c r="T4" s="2200"/>
      <c r="U4" s="2200"/>
      <c r="V4" s="2200"/>
      <c r="W4" s="2200"/>
      <c r="X4" s="422"/>
      <c r="Y4" s="423"/>
      <c r="Z4" s="420"/>
      <c r="AA4" s="424"/>
    </row>
    <row r="5" spans="1:28" s="256" customFormat="1" ht="31.5" customHeight="1">
      <c r="A5" s="2201" t="s">
        <v>477</v>
      </c>
      <c r="B5" s="2203" t="s">
        <v>581</v>
      </c>
      <c r="C5" s="2203" t="s">
        <v>664</v>
      </c>
      <c r="D5" s="2203" t="s">
        <v>529</v>
      </c>
      <c r="E5" s="2201" t="s">
        <v>1463</v>
      </c>
      <c r="F5" s="2205" t="s">
        <v>583</v>
      </c>
      <c r="G5" s="2206"/>
      <c r="H5" s="2205" t="s">
        <v>665</v>
      </c>
      <c r="I5" s="2206"/>
      <c r="J5" s="2205" t="s">
        <v>666</v>
      </c>
      <c r="K5" s="2208"/>
      <c r="L5" s="2209" t="s">
        <v>667</v>
      </c>
      <c r="M5" s="2210"/>
      <c r="N5" s="2207" t="s">
        <v>668</v>
      </c>
      <c r="O5" s="2207"/>
      <c r="P5" s="2207" t="s">
        <v>586</v>
      </c>
      <c r="Q5" s="2207"/>
      <c r="R5" s="2209" t="s">
        <v>667</v>
      </c>
      <c r="S5" s="2210"/>
      <c r="T5" s="2207" t="s">
        <v>668</v>
      </c>
      <c r="U5" s="2207"/>
      <c r="V5" s="2207" t="s">
        <v>669</v>
      </c>
      <c r="W5" s="2207"/>
      <c r="X5" s="2207" t="s">
        <v>670</v>
      </c>
      <c r="Y5" s="2207"/>
      <c r="Z5" s="425" t="s">
        <v>589</v>
      </c>
      <c r="AA5" s="425" t="s">
        <v>590</v>
      </c>
    </row>
    <row r="6" spans="1:28" s="429" customFormat="1" ht="16.5" customHeight="1">
      <c r="A6" s="2202"/>
      <c r="B6" s="2204"/>
      <c r="C6" s="2204"/>
      <c r="D6" s="2204"/>
      <c r="E6" s="2202"/>
      <c r="F6" s="426" t="s">
        <v>1464</v>
      </c>
      <c r="G6" s="427" t="s">
        <v>591</v>
      </c>
      <c r="H6" s="426" t="s">
        <v>430</v>
      </c>
      <c r="I6" s="426" t="s">
        <v>591</v>
      </c>
      <c r="J6" s="426" t="s">
        <v>430</v>
      </c>
      <c r="K6" s="426" t="s">
        <v>591</v>
      </c>
      <c r="L6" s="426" t="s">
        <v>430</v>
      </c>
      <c r="M6" s="426" t="s">
        <v>591</v>
      </c>
      <c r="N6" s="426" t="s">
        <v>430</v>
      </c>
      <c r="O6" s="426" t="s">
        <v>591</v>
      </c>
      <c r="P6" s="426" t="s">
        <v>430</v>
      </c>
      <c r="Q6" s="426" t="s">
        <v>591</v>
      </c>
      <c r="R6" s="426" t="s">
        <v>430</v>
      </c>
      <c r="S6" s="426" t="s">
        <v>591</v>
      </c>
      <c r="T6" s="426" t="s">
        <v>430</v>
      </c>
      <c r="U6" s="426" t="s">
        <v>591</v>
      </c>
      <c r="V6" s="426" t="s">
        <v>430</v>
      </c>
      <c r="W6" s="426" t="s">
        <v>591</v>
      </c>
      <c r="X6" s="426" t="s">
        <v>430</v>
      </c>
      <c r="Y6" s="426" t="s">
        <v>591</v>
      </c>
      <c r="Z6" s="428"/>
      <c r="AA6" s="428"/>
    </row>
    <row r="7" spans="1:28" s="259" customFormat="1" ht="18.75" customHeight="1">
      <c r="A7" s="268" t="s">
        <v>671</v>
      </c>
      <c r="B7" s="430" t="s">
        <v>672</v>
      </c>
      <c r="C7" s="268"/>
      <c r="D7" s="268"/>
      <c r="E7" s="257"/>
      <c r="F7" s="257"/>
      <c r="G7" s="258"/>
      <c r="H7" s="431"/>
      <c r="I7" s="431"/>
      <c r="J7" s="432"/>
      <c r="K7" s="432"/>
      <c r="L7" s="432"/>
      <c r="M7" s="432"/>
      <c r="N7" s="274"/>
      <c r="O7" s="274"/>
      <c r="P7" s="313"/>
      <c r="Q7" s="313"/>
      <c r="R7" s="432"/>
      <c r="S7" s="432"/>
      <c r="T7" s="433"/>
      <c r="U7" s="432"/>
      <c r="V7" s="432"/>
      <c r="W7" s="431"/>
      <c r="X7" s="431"/>
      <c r="Y7" s="431"/>
      <c r="Z7" s="257"/>
      <c r="AA7" s="276"/>
    </row>
    <row r="8" spans="1:28" s="259" customFormat="1" ht="18.75" customHeight="1">
      <c r="A8" s="1213" t="s">
        <v>1454</v>
      </c>
      <c r="B8" s="1214" t="s">
        <v>1457</v>
      </c>
      <c r="C8" s="1215" t="s">
        <v>1460</v>
      </c>
      <c r="D8" s="285" t="s">
        <v>523</v>
      </c>
      <c r="E8" s="275">
        <v>370.96774193548384</v>
      </c>
      <c r="F8" s="281">
        <v>31</v>
      </c>
      <c r="G8" s="258">
        <f>F8*E8</f>
        <v>11500</v>
      </c>
      <c r="H8" s="431"/>
      <c r="I8" s="431"/>
      <c r="J8" s="432"/>
      <c r="K8" s="432"/>
      <c r="L8" s="432"/>
      <c r="M8" s="432"/>
      <c r="N8" s="274"/>
      <c r="O8" s="274"/>
      <c r="P8" s="313"/>
      <c r="Q8" s="313"/>
      <c r="R8" s="432"/>
      <c r="S8" s="432"/>
      <c r="T8" s="433"/>
      <c r="U8" s="432"/>
      <c r="V8" s="432"/>
      <c r="W8" s="431"/>
      <c r="X8" s="431"/>
      <c r="Y8" s="431"/>
      <c r="Z8" s="257"/>
      <c r="AA8" s="276"/>
      <c r="AB8" s="435"/>
    </row>
    <row r="9" spans="1:28" s="259" customFormat="1" ht="18.75" customHeight="1">
      <c r="A9" s="1213" t="s">
        <v>1455</v>
      </c>
      <c r="B9" s="1214" t="s">
        <v>1458</v>
      </c>
      <c r="C9" s="1215" t="s">
        <v>1461</v>
      </c>
      <c r="D9" s="285" t="s">
        <v>523</v>
      </c>
      <c r="E9" s="275">
        <v>290.32258064516128</v>
      </c>
      <c r="F9" s="281">
        <v>31</v>
      </c>
      <c r="G9" s="258">
        <f>F9*E9</f>
        <v>9000</v>
      </c>
      <c r="H9" s="431"/>
      <c r="I9" s="431"/>
      <c r="J9" s="432"/>
      <c r="K9" s="432"/>
      <c r="L9" s="432"/>
      <c r="M9" s="432"/>
      <c r="N9" s="274"/>
      <c r="O9" s="274"/>
      <c r="P9" s="313"/>
      <c r="Q9" s="313"/>
      <c r="R9" s="432"/>
      <c r="S9" s="432"/>
      <c r="T9" s="433"/>
      <c r="U9" s="432"/>
      <c r="V9" s="432"/>
      <c r="W9" s="431"/>
      <c r="X9" s="431"/>
      <c r="Y9" s="431"/>
      <c r="Z9" s="257"/>
      <c r="AA9" s="276"/>
      <c r="AB9" s="435"/>
    </row>
    <row r="10" spans="1:28" s="259" customFormat="1" ht="18.75" customHeight="1">
      <c r="A10" s="1213"/>
      <c r="B10" s="1215" t="s">
        <v>2299</v>
      </c>
      <c r="C10" s="1215" t="s">
        <v>674</v>
      </c>
      <c r="D10" s="285" t="s">
        <v>523</v>
      </c>
      <c r="E10" s="275">
        <v>300</v>
      </c>
      <c r="F10" s="281">
        <v>31</v>
      </c>
      <c r="G10" s="258">
        <f t="shared" ref="G10:G16" si="0">F10*E10</f>
        <v>9300</v>
      </c>
      <c r="H10" s="436"/>
      <c r="I10" s="436"/>
      <c r="J10" s="437"/>
      <c r="K10" s="436"/>
      <c r="L10" s="438"/>
      <c r="M10" s="436"/>
      <c r="N10" s="439"/>
      <c r="O10" s="281"/>
      <c r="P10" s="440"/>
      <c r="Q10" s="440"/>
      <c r="R10" s="438"/>
      <c r="S10" s="436"/>
      <c r="T10" s="441"/>
      <c r="U10" s="436"/>
      <c r="V10" s="438"/>
      <c r="W10" s="436"/>
      <c r="X10" s="436"/>
      <c r="Y10" s="436"/>
      <c r="Z10" s="269"/>
      <c r="AA10" s="276"/>
      <c r="AB10" s="435"/>
    </row>
    <row r="11" spans="1:28" s="259" customFormat="1" ht="18.75" customHeight="1">
      <c r="A11" s="1376"/>
      <c r="B11" s="1377" t="s">
        <v>2300</v>
      </c>
      <c r="C11" s="1377" t="s">
        <v>1462</v>
      </c>
      <c r="D11" s="365" t="s">
        <v>523</v>
      </c>
      <c r="E11" s="372">
        <v>262.09677419354841</v>
      </c>
      <c r="F11" s="1378">
        <v>31</v>
      </c>
      <c r="G11" s="1379">
        <f t="shared" si="0"/>
        <v>8125.0000000000009</v>
      </c>
      <c r="H11" s="436"/>
      <c r="I11" s="436"/>
      <c r="J11" s="437"/>
      <c r="K11" s="436"/>
      <c r="L11" s="438"/>
      <c r="M11" s="436"/>
      <c r="N11" s="439"/>
      <c r="O11" s="281"/>
      <c r="P11" s="440"/>
      <c r="Q11" s="440"/>
      <c r="R11" s="438"/>
      <c r="S11" s="436"/>
      <c r="T11" s="441"/>
      <c r="U11" s="436"/>
      <c r="V11" s="438"/>
      <c r="W11" s="436"/>
      <c r="X11" s="436"/>
      <c r="Y11" s="436"/>
      <c r="Z11" s="269"/>
      <c r="AA11" s="276"/>
      <c r="AB11" s="435"/>
    </row>
    <row r="12" spans="1:28" s="259" customFormat="1" ht="18.75" customHeight="1">
      <c r="A12" s="1384" t="s">
        <v>1456</v>
      </c>
      <c r="B12" s="1385" t="s">
        <v>1459</v>
      </c>
      <c r="C12" s="1385" t="s">
        <v>673</v>
      </c>
      <c r="D12" s="285" t="s">
        <v>523</v>
      </c>
      <c r="E12" s="275">
        <v>209.67741935483872</v>
      </c>
      <c r="F12" s="281">
        <v>31</v>
      </c>
      <c r="G12" s="258">
        <f t="shared" si="0"/>
        <v>6500</v>
      </c>
      <c r="H12" s="436"/>
      <c r="I12" s="436"/>
      <c r="J12" s="437"/>
      <c r="K12" s="436"/>
      <c r="L12" s="438"/>
      <c r="M12" s="436"/>
      <c r="N12" s="439"/>
      <c r="O12" s="281"/>
      <c r="P12" s="440"/>
      <c r="Q12" s="440"/>
      <c r="R12" s="438"/>
      <c r="S12" s="436"/>
      <c r="T12" s="441"/>
      <c r="U12" s="436"/>
      <c r="V12" s="438"/>
      <c r="W12" s="436"/>
      <c r="X12" s="436"/>
      <c r="Y12" s="436"/>
      <c r="Z12" s="269"/>
      <c r="AA12" s="276"/>
      <c r="AB12" s="435"/>
    </row>
    <row r="13" spans="1:28" s="259" customFormat="1" ht="18.75" customHeight="1">
      <c r="A13" s="1384"/>
      <c r="B13" s="1385" t="s">
        <v>1962</v>
      </c>
      <c r="C13" s="1385" t="s">
        <v>1963</v>
      </c>
      <c r="D13" s="285" t="s">
        <v>523</v>
      </c>
      <c r="E13" s="275">
        <v>258.06451612903226</v>
      </c>
      <c r="F13" s="281">
        <v>31</v>
      </c>
      <c r="G13" s="258">
        <f t="shared" si="0"/>
        <v>8000</v>
      </c>
      <c r="H13" s="436"/>
      <c r="I13" s="436"/>
      <c r="J13" s="437"/>
      <c r="K13" s="436"/>
      <c r="L13" s="438"/>
      <c r="M13" s="436"/>
      <c r="N13" s="439"/>
      <c r="O13" s="281"/>
      <c r="P13" s="440"/>
      <c r="Q13" s="440"/>
      <c r="R13" s="438"/>
      <c r="S13" s="436"/>
      <c r="T13" s="441"/>
      <c r="U13" s="436"/>
      <c r="V13" s="438"/>
      <c r="W13" s="436"/>
      <c r="X13" s="436"/>
      <c r="Y13" s="436"/>
      <c r="Z13" s="269"/>
      <c r="AA13" s="276"/>
      <c r="AB13" s="435"/>
    </row>
    <row r="14" spans="1:28" s="259" customFormat="1" ht="18.75" customHeight="1">
      <c r="A14" s="1384"/>
      <c r="B14" s="1385" t="s">
        <v>1962</v>
      </c>
      <c r="C14" s="1385" t="s">
        <v>1963</v>
      </c>
      <c r="D14" s="285" t="s">
        <v>523</v>
      </c>
      <c r="E14" s="275">
        <v>258.06451612903197</v>
      </c>
      <c r="F14" s="281">
        <v>31</v>
      </c>
      <c r="G14" s="258">
        <f t="shared" ref="G14" si="1">F14*E14</f>
        <v>7999.9999999999909</v>
      </c>
      <c r="H14" s="436"/>
      <c r="I14" s="436"/>
      <c r="J14" s="437"/>
      <c r="K14" s="436"/>
      <c r="L14" s="438"/>
      <c r="M14" s="436"/>
      <c r="N14" s="439"/>
      <c r="O14" s="281"/>
      <c r="P14" s="440"/>
      <c r="Q14" s="440"/>
      <c r="R14" s="438"/>
      <c r="S14" s="436"/>
      <c r="T14" s="441"/>
      <c r="U14" s="436"/>
      <c r="V14" s="438"/>
      <c r="W14" s="436"/>
      <c r="X14" s="436"/>
      <c r="Y14" s="436"/>
      <c r="Z14" s="269"/>
      <c r="AA14" s="276"/>
      <c r="AB14" s="435"/>
    </row>
    <row r="15" spans="1:28" s="259" customFormat="1" ht="18.75" customHeight="1">
      <c r="A15" s="257"/>
      <c r="B15" s="434" t="s">
        <v>674</v>
      </c>
      <c r="C15" s="434" t="s">
        <v>674</v>
      </c>
      <c r="D15" s="285" t="s">
        <v>523</v>
      </c>
      <c r="E15" s="275">
        <v>300</v>
      </c>
      <c r="F15" s="281">
        <v>31</v>
      </c>
      <c r="G15" s="258">
        <f t="shared" si="0"/>
        <v>9300</v>
      </c>
      <c r="H15" s="436"/>
      <c r="I15" s="436"/>
      <c r="J15" s="437"/>
      <c r="K15" s="436"/>
      <c r="L15" s="438"/>
      <c r="M15" s="436"/>
      <c r="N15" s="439"/>
      <c r="O15" s="281"/>
      <c r="P15" s="440"/>
      <c r="Q15" s="440"/>
      <c r="R15" s="438"/>
      <c r="S15" s="436"/>
      <c r="T15" s="441"/>
      <c r="U15" s="436"/>
      <c r="V15" s="438"/>
      <c r="W15" s="436"/>
      <c r="X15" s="436"/>
      <c r="Y15" s="436"/>
      <c r="Z15" s="269"/>
      <c r="AA15" s="276"/>
      <c r="AB15" s="435"/>
    </row>
    <row r="16" spans="1:28" s="259" customFormat="1" ht="18.75" customHeight="1" thickBot="1">
      <c r="A16" s="257"/>
      <c r="B16" s="442" t="s">
        <v>605</v>
      </c>
      <c r="C16" s="443" t="s">
        <v>605</v>
      </c>
      <c r="D16" s="285" t="s">
        <v>523</v>
      </c>
      <c r="E16" s="275">
        <v>262.09677419354841</v>
      </c>
      <c r="F16" s="281">
        <v>31</v>
      </c>
      <c r="G16" s="258">
        <f t="shared" si="0"/>
        <v>8125.0000000000009</v>
      </c>
      <c r="H16" s="444"/>
      <c r="I16" s="444"/>
      <c r="J16" s="445"/>
      <c r="K16" s="445"/>
      <c r="L16" s="445"/>
      <c r="M16" s="445"/>
      <c r="N16" s="446"/>
      <c r="O16" s="446"/>
      <c r="P16" s="447"/>
      <c r="Q16" s="447"/>
      <c r="R16" s="445"/>
      <c r="S16" s="445"/>
      <c r="T16" s="448"/>
      <c r="U16" s="445"/>
      <c r="V16" s="445"/>
      <c r="W16" s="444"/>
      <c r="X16" s="444"/>
      <c r="Y16" s="444"/>
      <c r="Z16" s="357"/>
      <c r="AA16" s="359"/>
      <c r="AB16" s="435"/>
    </row>
    <row r="17" spans="1:28" s="289" customFormat="1" ht="18" customHeight="1" thickBot="1">
      <c r="A17" s="1380"/>
      <c r="B17" s="1381" t="s">
        <v>675</v>
      </c>
      <c r="C17" s="1381"/>
      <c r="D17" s="1381"/>
      <c r="E17" s="1382"/>
      <c r="F17" s="1383"/>
      <c r="G17" s="1383">
        <f>SUM(G8:G16)</f>
        <v>77850</v>
      </c>
      <c r="H17" s="449">
        <f t="shared" ref="H17:Y17" si="2">SUM(H9:H15)</f>
        <v>0</v>
      </c>
      <c r="I17" s="449">
        <f t="shared" si="2"/>
        <v>0</v>
      </c>
      <c r="J17" s="449">
        <f t="shared" si="2"/>
        <v>0</v>
      </c>
      <c r="K17" s="449">
        <f t="shared" si="2"/>
        <v>0</v>
      </c>
      <c r="L17" s="449">
        <f t="shared" si="2"/>
        <v>0</v>
      </c>
      <c r="M17" s="449">
        <f t="shared" si="2"/>
        <v>0</v>
      </c>
      <c r="N17" s="449">
        <f t="shared" si="2"/>
        <v>0</v>
      </c>
      <c r="O17" s="449">
        <f t="shared" si="2"/>
        <v>0</v>
      </c>
      <c r="P17" s="449">
        <f t="shared" si="2"/>
        <v>0</v>
      </c>
      <c r="Q17" s="449">
        <f t="shared" si="2"/>
        <v>0</v>
      </c>
      <c r="R17" s="449">
        <f t="shared" si="2"/>
        <v>0</v>
      </c>
      <c r="S17" s="449">
        <f t="shared" si="2"/>
        <v>0</v>
      </c>
      <c r="T17" s="449">
        <f t="shared" si="2"/>
        <v>0</v>
      </c>
      <c r="U17" s="449">
        <f t="shared" si="2"/>
        <v>0</v>
      </c>
      <c r="V17" s="449">
        <f t="shared" si="2"/>
        <v>0</v>
      </c>
      <c r="W17" s="449">
        <f t="shared" si="2"/>
        <v>0</v>
      </c>
      <c r="X17" s="449">
        <f t="shared" si="2"/>
        <v>0</v>
      </c>
      <c r="Y17" s="449">
        <f t="shared" si="2"/>
        <v>0</v>
      </c>
      <c r="Z17" s="450"/>
      <c r="AA17" s="451"/>
    </row>
    <row r="19" spans="1:28" s="259" customFormat="1" ht="18.75" customHeight="1">
      <c r="A19" s="268" t="s">
        <v>676</v>
      </c>
      <c r="B19" s="430" t="s">
        <v>677</v>
      </c>
      <c r="C19" s="268"/>
      <c r="D19" s="268"/>
      <c r="E19" s="257"/>
      <c r="F19" s="257"/>
      <c r="G19" s="258"/>
      <c r="H19" s="431"/>
      <c r="I19" s="431"/>
      <c r="J19" s="432"/>
      <c r="K19" s="432"/>
      <c r="L19" s="432"/>
      <c r="M19" s="432"/>
      <c r="N19" s="274"/>
      <c r="O19" s="274"/>
      <c r="P19" s="313"/>
      <c r="Q19" s="313"/>
      <c r="R19" s="432"/>
      <c r="S19" s="432"/>
      <c r="T19" s="433"/>
      <c r="U19" s="432"/>
      <c r="V19" s="432"/>
      <c r="W19" s="431"/>
      <c r="X19" s="431"/>
      <c r="Y19" s="431"/>
      <c r="Z19" s="257"/>
      <c r="AA19" s="276"/>
    </row>
    <row r="20" spans="1:28" s="259" customFormat="1" ht="18.75" customHeight="1">
      <c r="A20" s="257">
        <v>1</v>
      </c>
      <c r="B20" s="434"/>
      <c r="C20" s="434"/>
      <c r="D20" s="285"/>
      <c r="E20" s="275"/>
      <c r="F20" s="281"/>
      <c r="G20" s="452">
        <f>F20*E20</f>
        <v>0</v>
      </c>
      <c r="H20" s="436"/>
      <c r="I20" s="436"/>
      <c r="J20" s="437"/>
      <c r="K20" s="436"/>
      <c r="L20" s="438"/>
      <c r="M20" s="436"/>
      <c r="N20" s="439"/>
      <c r="O20" s="281"/>
      <c r="P20" s="440"/>
      <c r="Q20" s="440"/>
      <c r="R20" s="438"/>
      <c r="S20" s="436"/>
      <c r="T20" s="441"/>
      <c r="U20" s="436"/>
      <c r="V20" s="438"/>
      <c r="W20" s="436"/>
      <c r="X20" s="436"/>
      <c r="Y20" s="436"/>
      <c r="Z20" s="269"/>
      <c r="AA20" s="276"/>
      <c r="AB20" s="435"/>
    </row>
    <row r="21" spans="1:28" s="458" customFormat="1" ht="18.75" customHeight="1" thickBot="1">
      <c r="A21" s="257">
        <v>2</v>
      </c>
      <c r="B21" s="434"/>
      <c r="C21" s="434"/>
      <c r="D21" s="285"/>
      <c r="E21" s="275"/>
      <c r="F21" s="281"/>
      <c r="G21" s="452">
        <f t="shared" ref="G21" si="3">F21*E21</f>
        <v>0</v>
      </c>
      <c r="H21" s="453"/>
      <c r="I21" s="453"/>
      <c r="J21" s="453"/>
      <c r="K21" s="453"/>
      <c r="L21" s="453"/>
      <c r="M21" s="453"/>
      <c r="N21" s="454"/>
      <c r="O21" s="454"/>
      <c r="P21" s="455"/>
      <c r="Q21" s="455"/>
      <c r="R21" s="453"/>
      <c r="S21" s="453"/>
      <c r="T21" s="453"/>
      <c r="U21" s="453"/>
      <c r="V21" s="453"/>
      <c r="W21" s="453"/>
      <c r="X21" s="453"/>
      <c r="Y21" s="453"/>
      <c r="Z21" s="456"/>
      <c r="AA21" s="457"/>
      <c r="AB21" s="435"/>
    </row>
    <row r="22" spans="1:28" s="259" customFormat="1" ht="18.75" customHeight="1" thickBot="1">
      <c r="A22" s="257"/>
      <c r="B22" s="434"/>
      <c r="C22" s="434"/>
      <c r="D22" s="285"/>
      <c r="E22" s="281"/>
      <c r="F22" s="281"/>
      <c r="G22" s="258"/>
      <c r="H22" s="436"/>
      <c r="I22" s="436"/>
      <c r="J22" s="437"/>
      <c r="K22" s="436"/>
      <c r="L22" s="438"/>
      <c r="M22" s="436"/>
      <c r="N22" s="439"/>
      <c r="O22" s="281"/>
      <c r="P22" s="440"/>
      <c r="Q22" s="440"/>
      <c r="R22" s="438"/>
      <c r="S22" s="436"/>
      <c r="T22" s="441"/>
      <c r="U22" s="436"/>
      <c r="V22" s="438"/>
      <c r="W22" s="436"/>
      <c r="X22" s="436"/>
      <c r="Y22" s="436"/>
      <c r="Z22" s="269"/>
      <c r="AA22" s="276"/>
      <c r="AB22" s="435"/>
    </row>
    <row r="23" spans="1:28" s="289" customFormat="1" ht="18" customHeight="1" thickBot="1">
      <c r="A23" s="1114"/>
      <c r="B23" s="1115" t="s">
        <v>678</v>
      </c>
      <c r="C23" s="1115"/>
      <c r="D23" s="1115"/>
      <c r="E23" s="1116"/>
      <c r="F23" s="1117"/>
      <c r="G23" s="1117">
        <f>SUM(G20:G22)</f>
        <v>0</v>
      </c>
      <c r="H23" s="449">
        <f t="shared" ref="H23:Y23" si="4">SUM(H17:H22)</f>
        <v>0</v>
      </c>
      <c r="I23" s="449">
        <f t="shared" si="4"/>
        <v>0</v>
      </c>
      <c r="J23" s="449">
        <f t="shared" si="4"/>
        <v>0</v>
      </c>
      <c r="K23" s="449">
        <f t="shared" si="4"/>
        <v>0</v>
      </c>
      <c r="L23" s="449">
        <f t="shared" si="4"/>
        <v>0</v>
      </c>
      <c r="M23" s="449">
        <f t="shared" si="4"/>
        <v>0</v>
      </c>
      <c r="N23" s="449">
        <f t="shared" si="4"/>
        <v>0</v>
      </c>
      <c r="O23" s="449">
        <f t="shared" si="4"/>
        <v>0</v>
      </c>
      <c r="P23" s="449">
        <f t="shared" si="4"/>
        <v>0</v>
      </c>
      <c r="Q23" s="449">
        <f t="shared" si="4"/>
        <v>0</v>
      </c>
      <c r="R23" s="449">
        <f t="shared" si="4"/>
        <v>0</v>
      </c>
      <c r="S23" s="449">
        <f t="shared" si="4"/>
        <v>0</v>
      </c>
      <c r="T23" s="449">
        <f t="shared" si="4"/>
        <v>0</v>
      </c>
      <c r="U23" s="449">
        <f t="shared" si="4"/>
        <v>0</v>
      </c>
      <c r="V23" s="449">
        <f t="shared" si="4"/>
        <v>0</v>
      </c>
      <c r="W23" s="449">
        <f t="shared" si="4"/>
        <v>0</v>
      </c>
      <c r="X23" s="449">
        <f t="shared" si="4"/>
        <v>0</v>
      </c>
      <c r="Y23" s="449">
        <f t="shared" si="4"/>
        <v>0</v>
      </c>
      <c r="Z23" s="450"/>
      <c r="AA23" s="451"/>
    </row>
    <row r="24" spans="1:28" s="289" customFormat="1" ht="18" customHeight="1" thickBot="1">
      <c r="A24" s="1118"/>
      <c r="B24" s="1119"/>
      <c r="C24" s="1119"/>
      <c r="D24" s="1119"/>
      <c r="E24" s="1120"/>
      <c r="F24" s="1121"/>
      <c r="G24" s="1121"/>
      <c r="H24" s="1122"/>
      <c r="I24" s="1122"/>
      <c r="J24" s="1122"/>
      <c r="K24" s="1122"/>
      <c r="L24" s="1122"/>
      <c r="M24" s="1122"/>
      <c r="N24" s="1122"/>
      <c r="O24" s="1122"/>
      <c r="P24" s="1122"/>
      <c r="Q24" s="1122"/>
      <c r="R24" s="1122"/>
      <c r="S24" s="1122"/>
      <c r="T24" s="1122"/>
      <c r="U24" s="1122"/>
      <c r="V24" s="1122"/>
      <c r="W24" s="1122"/>
      <c r="X24" s="1122"/>
      <c r="Y24" s="1122"/>
      <c r="Z24" s="384"/>
      <c r="AA24" s="1123"/>
    </row>
  </sheetData>
  <mergeCells count="19">
    <mergeCell ref="X5:Y5"/>
    <mergeCell ref="H5:I5"/>
    <mergeCell ref="J5:K5"/>
    <mergeCell ref="L5:M5"/>
    <mergeCell ref="N5:O5"/>
    <mergeCell ref="P5:Q5"/>
    <mergeCell ref="R5:S5"/>
    <mergeCell ref="A2:B2"/>
    <mergeCell ref="A4:G4"/>
    <mergeCell ref="H4:M4"/>
    <mergeCell ref="R4:W4"/>
    <mergeCell ref="A5:A6"/>
    <mergeCell ref="B5:B6"/>
    <mergeCell ref="C5:C6"/>
    <mergeCell ref="D5:D6"/>
    <mergeCell ref="E5:E6"/>
    <mergeCell ref="F5:G5"/>
    <mergeCell ref="T5:U5"/>
    <mergeCell ref="V5:W5"/>
  </mergeCells>
  <pageMargins left="0.19" right="0" top="0.21" bottom="0.27" header="0.17" footer="0.18"/>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sheetPr codeName="Sheet20">
    <tabColor rgb="FF00B050"/>
    <pageSetUpPr fitToPage="1"/>
  </sheetPr>
  <dimension ref="A1:AA23"/>
  <sheetViews>
    <sheetView view="pageBreakPreview" topLeftCell="A10" workbookViewId="0">
      <selection activeCell="A3" sqref="A3:G3"/>
    </sheetView>
  </sheetViews>
  <sheetFormatPr defaultRowHeight="15"/>
  <cols>
    <col min="1" max="1" width="5.28515625" style="483" customWidth="1"/>
    <col min="2" max="2" width="18.5703125" style="483" customWidth="1"/>
    <col min="3" max="3" width="11.7109375" style="483" bestFit="1" customWidth="1"/>
    <col min="4" max="4" width="5" style="483" customWidth="1"/>
    <col min="5" max="5" width="8" style="483" customWidth="1"/>
    <col min="6" max="6" width="9.140625" style="483"/>
    <col min="7" max="7" width="9.85546875" style="491" customWidth="1"/>
    <col min="8" max="8" width="0" style="483" hidden="1" customWidth="1"/>
    <col min="9" max="9" width="9.85546875" style="483" hidden="1" customWidth="1"/>
    <col min="10" max="10" width="0" style="483" hidden="1" customWidth="1"/>
    <col min="11" max="12" width="9.28515625" style="483" hidden="1" customWidth="1"/>
    <col min="13" max="13" width="10.42578125" style="483" hidden="1" customWidth="1"/>
    <col min="14" max="14" width="0" style="483" hidden="1" customWidth="1"/>
    <col min="15" max="15" width="10.28515625" style="483" hidden="1" customWidth="1"/>
    <col min="16" max="16" width="9.28515625" style="483" hidden="1" customWidth="1"/>
    <col min="17" max="17" width="9.7109375" style="483" hidden="1" customWidth="1"/>
    <col min="18" max="21" width="9.28515625" style="483" hidden="1" customWidth="1"/>
    <col min="22" max="22" width="0" style="483" hidden="1" customWidth="1"/>
    <col min="23" max="25" width="9.28515625" style="483" hidden="1" customWidth="1"/>
    <col min="26" max="26" width="10.28515625" style="483" hidden="1" customWidth="1"/>
    <col min="27" max="27" width="11.42578125" style="483" hidden="1" customWidth="1"/>
    <col min="28" max="16384" width="9.140625" style="483"/>
  </cols>
  <sheetData>
    <row r="1" spans="1:27" s="462" customFormat="1">
      <c r="A1" s="461" t="s">
        <v>679</v>
      </c>
      <c r="G1" s="463"/>
    </row>
    <row r="2" spans="1:27" s="462" customFormat="1">
      <c r="A2" s="2211" t="s">
        <v>680</v>
      </c>
      <c r="B2" s="2211"/>
      <c r="G2" s="463"/>
    </row>
    <row r="3" spans="1:27" s="462" customFormat="1" ht="15" customHeight="1">
      <c r="A3" s="2213" t="str">
        <f>'Muster Roll A'!A4:G4</f>
        <v>Budget- OCT- 2014</v>
      </c>
      <c r="B3" s="2213"/>
      <c r="C3" s="2213"/>
      <c r="D3" s="2213"/>
      <c r="E3" s="2213"/>
      <c r="F3" s="2213"/>
      <c r="G3" s="2213"/>
      <c r="Z3" s="464">
        <f>DLR!S5</f>
        <v>0</v>
      </c>
      <c r="AA3" s="465">
        <f>DLR!W5</f>
        <v>0</v>
      </c>
    </row>
    <row r="4" spans="1:27" s="462" customFormat="1">
      <c r="G4" s="463"/>
      <c r="J4" s="2212" t="s">
        <v>663</v>
      </c>
      <c r="K4" s="2212"/>
      <c r="L4" s="2212"/>
      <c r="M4" s="2212"/>
      <c r="N4" s="2212"/>
      <c r="O4" s="2212"/>
      <c r="R4" s="2212" t="s">
        <v>580</v>
      </c>
      <c r="S4" s="2212"/>
      <c r="T4" s="2212"/>
      <c r="U4" s="2212"/>
      <c r="V4" s="2212"/>
      <c r="W4" s="2212"/>
      <c r="X4" s="2212"/>
      <c r="Y4" s="2212"/>
    </row>
    <row r="5" spans="1:27" s="256" customFormat="1" ht="28.5" customHeight="1">
      <c r="A5" s="2201" t="s">
        <v>477</v>
      </c>
      <c r="B5" s="2203" t="s">
        <v>581</v>
      </c>
      <c r="C5" s="2203" t="s">
        <v>664</v>
      </c>
      <c r="D5" s="2203" t="s">
        <v>529</v>
      </c>
      <c r="E5" s="2201" t="s">
        <v>582</v>
      </c>
      <c r="F5" s="2205" t="s">
        <v>583</v>
      </c>
      <c r="G5" s="2206"/>
      <c r="H5" s="2205" t="s">
        <v>665</v>
      </c>
      <c r="I5" s="2206"/>
      <c r="J5" s="2205" t="s">
        <v>666</v>
      </c>
      <c r="K5" s="2208"/>
      <c r="L5" s="2209" t="s">
        <v>667</v>
      </c>
      <c r="M5" s="2210"/>
      <c r="N5" s="2207" t="s">
        <v>668</v>
      </c>
      <c r="O5" s="2207"/>
      <c r="P5" s="2207" t="s">
        <v>586</v>
      </c>
      <c r="Q5" s="2207"/>
      <c r="R5" s="2209" t="s">
        <v>667</v>
      </c>
      <c r="S5" s="2210"/>
      <c r="T5" s="2207" t="s">
        <v>668</v>
      </c>
      <c r="U5" s="2207"/>
      <c r="V5" s="2207" t="s">
        <v>669</v>
      </c>
      <c r="W5" s="2207"/>
      <c r="X5" s="2207" t="s">
        <v>670</v>
      </c>
      <c r="Y5" s="2207"/>
      <c r="Z5" s="425" t="s">
        <v>589</v>
      </c>
      <c r="AA5" s="425" t="s">
        <v>590</v>
      </c>
    </row>
    <row r="6" spans="1:27" s="259" customFormat="1" ht="17.25" customHeight="1">
      <c r="A6" s="2202"/>
      <c r="B6" s="2204"/>
      <c r="C6" s="2204"/>
      <c r="D6" s="2204"/>
      <c r="E6" s="2202"/>
      <c r="F6" s="466" t="s">
        <v>430</v>
      </c>
      <c r="G6" s="467" t="s">
        <v>591</v>
      </c>
      <c r="H6" s="466" t="s">
        <v>430</v>
      </c>
      <c r="I6" s="466" t="s">
        <v>591</v>
      </c>
      <c r="J6" s="466" t="s">
        <v>430</v>
      </c>
      <c r="K6" s="466" t="s">
        <v>591</v>
      </c>
      <c r="L6" s="466" t="s">
        <v>430</v>
      </c>
      <c r="M6" s="466" t="s">
        <v>591</v>
      </c>
      <c r="N6" s="466" t="s">
        <v>430</v>
      </c>
      <c r="O6" s="466" t="s">
        <v>591</v>
      </c>
      <c r="P6" s="466" t="s">
        <v>430</v>
      </c>
      <c r="Q6" s="466" t="s">
        <v>591</v>
      </c>
      <c r="R6" s="466" t="s">
        <v>430</v>
      </c>
      <c r="S6" s="466" t="s">
        <v>591</v>
      </c>
      <c r="T6" s="466" t="s">
        <v>430</v>
      </c>
      <c r="U6" s="466" t="s">
        <v>591</v>
      </c>
      <c r="V6" s="466" t="s">
        <v>430</v>
      </c>
      <c r="W6" s="466" t="s">
        <v>591</v>
      </c>
      <c r="X6" s="466" t="s">
        <v>430</v>
      </c>
      <c r="Y6" s="466" t="s">
        <v>591</v>
      </c>
      <c r="Z6" s="468"/>
      <c r="AA6" s="468"/>
    </row>
    <row r="7" spans="1:27" s="289" customFormat="1" ht="24" customHeight="1">
      <c r="A7" s="268" t="s">
        <v>487</v>
      </c>
      <c r="B7" s="2191" t="s">
        <v>627</v>
      </c>
      <c r="C7" s="2217"/>
      <c r="D7" s="311"/>
      <c r="E7" s="329"/>
      <c r="F7" s="329"/>
      <c r="G7" s="469"/>
      <c r="H7" s="274"/>
      <c r="I7" s="266"/>
      <c r="J7" s="470"/>
      <c r="K7" s="470"/>
      <c r="L7" s="471"/>
      <c r="M7" s="472"/>
      <c r="N7" s="470"/>
      <c r="O7" s="470"/>
      <c r="P7" s="274"/>
      <c r="Q7" s="268"/>
      <c r="R7" s="473"/>
      <c r="S7" s="473"/>
      <c r="T7" s="474"/>
      <c r="U7" s="475"/>
      <c r="V7" s="476"/>
      <c r="W7" s="475"/>
      <c r="X7" s="475"/>
      <c r="Y7" s="477"/>
      <c r="Z7" s="328"/>
      <c r="AA7" s="328"/>
    </row>
    <row r="8" spans="1:27" s="289" customFormat="1" ht="20.25" customHeight="1">
      <c r="A8" s="257">
        <v>1</v>
      </c>
      <c r="B8" s="279" t="s">
        <v>538</v>
      </c>
      <c r="C8" s="434" t="s">
        <v>557</v>
      </c>
      <c r="D8" s="285" t="s">
        <v>523</v>
      </c>
      <c r="E8" s="281"/>
      <c r="F8" s="281"/>
      <c r="G8" s="258">
        <f>+F8*E8</f>
        <v>0</v>
      </c>
      <c r="H8" s="281"/>
      <c r="I8" s="281"/>
      <c r="J8" s="436"/>
      <c r="K8" s="436"/>
      <c r="L8" s="438"/>
      <c r="M8" s="436"/>
      <c r="N8" s="436"/>
      <c r="O8" s="436"/>
      <c r="P8" s="281"/>
      <c r="Q8" s="281"/>
      <c r="R8" s="436"/>
      <c r="S8" s="436"/>
      <c r="T8" s="436"/>
      <c r="U8" s="436"/>
      <c r="V8" s="478"/>
      <c r="W8" s="436"/>
      <c r="X8" s="478"/>
      <c r="Y8" s="436"/>
      <c r="Z8" s="282"/>
      <c r="AA8" s="282"/>
    </row>
    <row r="9" spans="1:27" s="289" customFormat="1" ht="20.25" customHeight="1">
      <c r="A9" s="257">
        <v>2</v>
      </c>
      <c r="B9" s="279" t="s">
        <v>1452</v>
      </c>
      <c r="C9" s="434" t="s">
        <v>1453</v>
      </c>
      <c r="D9" s="285" t="s">
        <v>523</v>
      </c>
      <c r="E9" s="281"/>
      <c r="F9" s="281"/>
      <c r="G9" s="258">
        <f t="shared" ref="G9:G11" si="0">+F9*E9</f>
        <v>0</v>
      </c>
      <c r="H9" s="281"/>
      <c r="I9" s="281"/>
      <c r="J9" s="436"/>
      <c r="K9" s="436"/>
      <c r="L9" s="438"/>
      <c r="M9" s="436"/>
      <c r="N9" s="436"/>
      <c r="O9" s="436"/>
      <c r="P9" s="281"/>
      <c r="Q9" s="281"/>
      <c r="R9" s="436"/>
      <c r="S9" s="436"/>
      <c r="T9" s="436"/>
      <c r="U9" s="436"/>
      <c r="V9" s="478"/>
      <c r="W9" s="436"/>
      <c r="X9" s="478"/>
      <c r="Y9" s="436"/>
      <c r="Z9" s="282"/>
      <c r="AA9" s="282"/>
    </row>
    <row r="10" spans="1:27" s="289" customFormat="1" ht="33" customHeight="1">
      <c r="A10" s="257">
        <v>3</v>
      </c>
      <c r="B10" s="279" t="s">
        <v>1453</v>
      </c>
      <c r="C10" s="434" t="s">
        <v>1285</v>
      </c>
      <c r="D10" s="285" t="s">
        <v>523</v>
      </c>
      <c r="E10" s="281"/>
      <c r="F10" s="281"/>
      <c r="G10" s="258">
        <f t="shared" si="0"/>
        <v>0</v>
      </c>
      <c r="H10" s="281"/>
      <c r="I10" s="281"/>
      <c r="J10" s="436"/>
      <c r="K10" s="436"/>
      <c r="L10" s="438"/>
      <c r="M10" s="436"/>
      <c r="N10" s="436"/>
      <c r="O10" s="436"/>
      <c r="P10" s="281"/>
      <c r="Q10" s="281"/>
      <c r="R10" s="436"/>
      <c r="S10" s="436"/>
      <c r="T10" s="436"/>
      <c r="U10" s="436"/>
      <c r="V10" s="478"/>
      <c r="W10" s="436"/>
      <c r="X10" s="478"/>
      <c r="Y10" s="436"/>
      <c r="Z10" s="282"/>
      <c r="AA10" s="282"/>
    </row>
    <row r="11" spans="1:27" s="289" customFormat="1" ht="30" customHeight="1">
      <c r="A11" s="257">
        <v>4</v>
      </c>
      <c r="B11" s="279" t="s">
        <v>682</v>
      </c>
      <c r="C11" s="434" t="s">
        <v>681</v>
      </c>
      <c r="D11" s="285" t="s">
        <v>523</v>
      </c>
      <c r="E11" s="281">
        <v>0</v>
      </c>
      <c r="F11" s="281"/>
      <c r="G11" s="258">
        <f t="shared" si="0"/>
        <v>0</v>
      </c>
      <c r="H11" s="281"/>
      <c r="I11" s="281"/>
      <c r="J11" s="436"/>
      <c r="K11" s="436"/>
      <c r="L11" s="438"/>
      <c r="M11" s="436"/>
      <c r="N11" s="436"/>
      <c r="O11" s="436"/>
      <c r="P11" s="281"/>
      <c r="Q11" s="281"/>
      <c r="R11" s="436"/>
      <c r="S11" s="436"/>
      <c r="T11" s="436"/>
      <c r="U11" s="436"/>
      <c r="V11" s="478"/>
      <c r="W11" s="436"/>
      <c r="X11" s="478"/>
      <c r="Y11" s="436"/>
      <c r="Z11" s="282"/>
      <c r="AA11" s="282"/>
    </row>
    <row r="12" spans="1:27" s="289" customFormat="1" ht="20.25" customHeight="1">
      <c r="A12" s="257"/>
      <c r="B12" s="434"/>
      <c r="C12" s="434"/>
      <c r="D12" s="285"/>
      <c r="E12" s="281"/>
      <c r="F12" s="281"/>
      <c r="G12" s="258"/>
      <c r="H12" s="281"/>
      <c r="I12" s="281"/>
      <c r="J12" s="436"/>
      <c r="K12" s="436"/>
      <c r="L12" s="438"/>
      <c r="M12" s="436"/>
      <c r="N12" s="436"/>
      <c r="O12" s="436"/>
      <c r="P12" s="281"/>
      <c r="Q12" s="281"/>
      <c r="R12" s="436"/>
      <c r="S12" s="436"/>
      <c r="T12" s="436"/>
      <c r="U12" s="436"/>
      <c r="V12" s="478"/>
      <c r="W12" s="436"/>
      <c r="X12" s="478"/>
      <c r="Y12" s="436"/>
      <c r="Z12" s="282"/>
      <c r="AA12" s="282"/>
    </row>
    <row r="13" spans="1:27" s="259" customFormat="1" ht="18" customHeight="1">
      <c r="A13" s="333"/>
      <c r="B13" s="334" t="s">
        <v>683</v>
      </c>
      <c r="C13" s="334"/>
      <c r="D13" s="335"/>
      <c r="E13" s="335"/>
      <c r="F13" s="479">
        <f t="shared" ref="F13:AA13" si="1">SUM(F8:F12)</f>
        <v>0</v>
      </c>
      <c r="G13" s="479">
        <f t="shared" si="1"/>
        <v>0</v>
      </c>
      <c r="H13" s="479">
        <f t="shared" si="1"/>
        <v>0</v>
      </c>
      <c r="I13" s="479">
        <f t="shared" si="1"/>
        <v>0</v>
      </c>
      <c r="J13" s="479">
        <f t="shared" si="1"/>
        <v>0</v>
      </c>
      <c r="K13" s="479">
        <f t="shared" si="1"/>
        <v>0</v>
      </c>
      <c r="L13" s="479">
        <f t="shared" si="1"/>
        <v>0</v>
      </c>
      <c r="M13" s="479">
        <f t="shared" si="1"/>
        <v>0</v>
      </c>
      <c r="N13" s="479">
        <f t="shared" si="1"/>
        <v>0</v>
      </c>
      <c r="O13" s="479">
        <f t="shared" si="1"/>
        <v>0</v>
      </c>
      <c r="P13" s="479">
        <f t="shared" si="1"/>
        <v>0</v>
      </c>
      <c r="Q13" s="479">
        <f t="shared" si="1"/>
        <v>0</v>
      </c>
      <c r="R13" s="479">
        <f t="shared" si="1"/>
        <v>0</v>
      </c>
      <c r="S13" s="479">
        <f t="shared" si="1"/>
        <v>0</v>
      </c>
      <c r="T13" s="479">
        <f t="shared" si="1"/>
        <v>0</v>
      </c>
      <c r="U13" s="479">
        <f t="shared" si="1"/>
        <v>0</v>
      </c>
      <c r="V13" s="479">
        <f t="shared" si="1"/>
        <v>0</v>
      </c>
      <c r="W13" s="479">
        <f t="shared" si="1"/>
        <v>0</v>
      </c>
      <c r="X13" s="479">
        <f t="shared" si="1"/>
        <v>0</v>
      </c>
      <c r="Y13" s="479">
        <f t="shared" si="1"/>
        <v>0</v>
      </c>
      <c r="Z13" s="479">
        <f t="shared" si="1"/>
        <v>0</v>
      </c>
      <c r="AA13" s="479">
        <f t="shared" si="1"/>
        <v>0</v>
      </c>
    </row>
    <row r="17" spans="1:7" ht="21" customHeight="1">
      <c r="A17" s="480" t="s">
        <v>492</v>
      </c>
      <c r="B17" s="2218" t="s">
        <v>684</v>
      </c>
      <c r="C17" s="2218"/>
      <c r="D17" s="481" t="s">
        <v>529</v>
      </c>
      <c r="E17" s="481" t="s">
        <v>582</v>
      </c>
      <c r="F17" s="481" t="s">
        <v>430</v>
      </c>
      <c r="G17" s="482" t="s">
        <v>431</v>
      </c>
    </row>
    <row r="18" spans="1:7" ht="17.25" customHeight="1">
      <c r="A18" s="484"/>
      <c r="B18" s="2214"/>
      <c r="C18" s="2214"/>
      <c r="D18" s="484"/>
      <c r="E18" s="485"/>
      <c r="F18" s="484"/>
      <c r="G18" s="486"/>
    </row>
    <row r="19" spans="1:7" ht="17.25" customHeight="1">
      <c r="A19" s="484"/>
      <c r="B19" s="2214"/>
      <c r="C19" s="2214"/>
      <c r="D19" s="484"/>
      <c r="E19" s="485"/>
      <c r="F19" s="484"/>
      <c r="G19" s="486"/>
    </row>
    <row r="20" spans="1:7" ht="17.25" customHeight="1">
      <c r="A20" s="484"/>
      <c r="B20" s="2214"/>
      <c r="C20" s="2214"/>
      <c r="D20" s="484"/>
      <c r="E20" s="485"/>
      <c r="F20" s="484"/>
      <c r="G20" s="486"/>
    </row>
    <row r="21" spans="1:7" ht="17.25" customHeight="1">
      <c r="A21" s="484"/>
      <c r="B21" s="2214"/>
      <c r="C21" s="2214"/>
      <c r="D21" s="484"/>
      <c r="E21" s="485"/>
      <c r="F21" s="484"/>
      <c r="G21" s="486"/>
    </row>
    <row r="22" spans="1:7" ht="17.25" customHeight="1">
      <c r="A22" s="484"/>
      <c r="B22" s="487"/>
      <c r="C22" s="488"/>
      <c r="D22" s="484"/>
      <c r="E22" s="485"/>
      <c r="F22" s="484"/>
      <c r="G22" s="486"/>
    </row>
    <row r="23" spans="1:7" ht="17.25" customHeight="1">
      <c r="A23" s="489"/>
      <c r="B23" s="2215" t="s">
        <v>685</v>
      </c>
      <c r="C23" s="2216"/>
      <c r="D23" s="489"/>
      <c r="E23" s="489"/>
      <c r="F23" s="489">
        <f>SUM(F18:F21)</f>
        <v>0</v>
      </c>
      <c r="G23" s="490">
        <f>SUM(G18:G21)</f>
        <v>0</v>
      </c>
    </row>
  </sheetData>
  <mergeCells count="26">
    <mergeCell ref="B20:C20"/>
    <mergeCell ref="B21:C21"/>
    <mergeCell ref="B23:C23"/>
    <mergeCell ref="V5:W5"/>
    <mergeCell ref="X5:Y5"/>
    <mergeCell ref="B7:C7"/>
    <mergeCell ref="B17:C17"/>
    <mergeCell ref="B18:C18"/>
    <mergeCell ref="B19:C19"/>
    <mergeCell ref="J5:K5"/>
    <mergeCell ref="L5:M5"/>
    <mergeCell ref="N5:O5"/>
    <mergeCell ref="P5:Q5"/>
    <mergeCell ref="R5:S5"/>
    <mergeCell ref="T5:U5"/>
    <mergeCell ref="A2:B2"/>
    <mergeCell ref="J4:O4"/>
    <mergeCell ref="R4:Y4"/>
    <mergeCell ref="A5:A6"/>
    <mergeCell ref="B5:B6"/>
    <mergeCell ref="C5:C6"/>
    <mergeCell ref="D5:D6"/>
    <mergeCell ref="E5:E6"/>
    <mergeCell ref="F5:G5"/>
    <mergeCell ref="H5:I5"/>
    <mergeCell ref="A3:G3"/>
  </mergeCells>
  <pageMargins left="0.27" right="0.24" top="0.35" bottom="0.3" header="0.3" footer="0.3"/>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sheetPr codeName="Sheet21">
    <tabColor rgb="FF00B050"/>
    <pageSetUpPr fitToPage="1"/>
  </sheetPr>
  <dimension ref="A1:AA130"/>
  <sheetViews>
    <sheetView view="pageBreakPreview" topLeftCell="A4" workbookViewId="0">
      <pane xSplit="4" ySplit="4" topLeftCell="E59" activePane="bottomRight" state="frozen"/>
      <selection activeCell="Q12" sqref="Q12"/>
      <selection pane="topRight" activeCell="Q12" sqref="Q12"/>
      <selection pane="bottomLeft" activeCell="Q12" sqref="Q12"/>
      <selection pane="bottomRight" activeCell="F36" sqref="F36"/>
    </sheetView>
  </sheetViews>
  <sheetFormatPr defaultRowHeight="15"/>
  <cols>
    <col min="1" max="1" width="4.42578125" style="252" customWidth="1"/>
    <col min="2" max="2" width="27.5703125" style="252" customWidth="1"/>
    <col min="3" max="3" width="5.5703125" style="252" bestFit="1" customWidth="1"/>
    <col min="4" max="4" width="6.42578125" style="252" customWidth="1"/>
    <col min="5" max="5" width="12.140625" style="252" customWidth="1"/>
    <col min="6" max="6" width="12.42578125" style="253" customWidth="1"/>
    <col min="7" max="7" width="7.7109375" style="252" customWidth="1"/>
    <col min="8" max="8" width="10.42578125" style="252" customWidth="1"/>
    <col min="9" max="9" width="8.140625" style="252" customWidth="1"/>
    <col min="10" max="10" width="10.140625" style="252" customWidth="1"/>
    <col min="11" max="11" width="7.85546875" style="252" customWidth="1"/>
    <col min="12" max="12" width="9.140625" style="252" customWidth="1"/>
    <col min="13" max="13" width="7.7109375" style="252" customWidth="1"/>
    <col min="14" max="15" width="9.140625" style="252" customWidth="1"/>
    <col min="16" max="16" width="9.85546875" style="252" customWidth="1"/>
    <col min="17" max="17" width="9.140625" style="252" customWidth="1"/>
    <col min="18" max="18" width="9.85546875" style="252" customWidth="1"/>
    <col min="19" max="19" width="11.28515625" style="252" customWidth="1"/>
    <col min="20" max="20" width="12.42578125" style="252" customWidth="1"/>
    <col min="21" max="23" width="9.140625" style="252" customWidth="1"/>
    <col min="24" max="16384" width="9.140625" style="252"/>
  </cols>
  <sheetData>
    <row r="1" spans="1:27">
      <c r="A1" s="251" t="s">
        <v>577</v>
      </c>
    </row>
    <row r="2" spans="1:27">
      <c r="A2" s="2219" t="s">
        <v>578</v>
      </c>
      <c r="B2" s="2219"/>
    </row>
    <row r="3" spans="1:27">
      <c r="A3" s="251"/>
      <c r="S3" s="254">
        <v>0</v>
      </c>
      <c r="T3" s="255">
        <v>0</v>
      </c>
    </row>
    <row r="4" spans="1:27" ht="12.75">
      <c r="E4" s="2220" t="s">
        <v>579</v>
      </c>
      <c r="F4" s="2220"/>
      <c r="G4" s="2220"/>
      <c r="H4" s="2220"/>
      <c r="I4" s="2220"/>
      <c r="J4" s="2220"/>
      <c r="M4" s="2220" t="s">
        <v>580</v>
      </c>
      <c r="N4" s="2220"/>
      <c r="O4" s="2220"/>
      <c r="P4" s="2220"/>
      <c r="Q4" s="2220"/>
      <c r="R4" s="2220"/>
    </row>
    <row r="5" spans="1:27" s="256" customFormat="1" ht="34.5" customHeight="1">
      <c r="A5" s="2189" t="s">
        <v>477</v>
      </c>
      <c r="B5" s="2221" t="s">
        <v>581</v>
      </c>
      <c r="C5" s="2221" t="s">
        <v>529</v>
      </c>
      <c r="D5" s="2189" t="s">
        <v>582</v>
      </c>
      <c r="E5" s="2189" t="s">
        <v>583</v>
      </c>
      <c r="F5" s="2222"/>
      <c r="G5" s="2189" t="s">
        <v>584</v>
      </c>
      <c r="H5" s="2223"/>
      <c r="I5" s="2189" t="s">
        <v>585</v>
      </c>
      <c r="J5" s="2189"/>
      <c r="K5" s="2189" t="s">
        <v>586</v>
      </c>
      <c r="L5" s="2189"/>
      <c r="M5" s="2189" t="s">
        <v>585</v>
      </c>
      <c r="N5" s="2189"/>
      <c r="O5" s="2189" t="s">
        <v>587</v>
      </c>
      <c r="P5" s="2189"/>
      <c r="Q5" s="2189" t="s">
        <v>588</v>
      </c>
      <c r="R5" s="2189"/>
      <c r="S5" s="2189" t="s">
        <v>589</v>
      </c>
      <c r="T5" s="2189" t="s">
        <v>590</v>
      </c>
    </row>
    <row r="6" spans="1:27" s="259" customFormat="1" ht="16.5" customHeight="1">
      <c r="A6" s="2189"/>
      <c r="B6" s="2221"/>
      <c r="C6" s="2221"/>
      <c r="D6" s="2189"/>
      <c r="E6" s="257" t="s">
        <v>430</v>
      </c>
      <c r="F6" s="258" t="s">
        <v>591</v>
      </c>
      <c r="G6" s="257" t="s">
        <v>430</v>
      </c>
      <c r="H6" s="257" t="str">
        <f>+F6</f>
        <v>Amt. (in Rs.)</v>
      </c>
      <c r="I6" s="257" t="s">
        <v>430</v>
      </c>
      <c r="J6" s="257" t="s">
        <v>431</v>
      </c>
      <c r="K6" s="257" t="s">
        <v>430</v>
      </c>
      <c r="L6" s="257" t="s">
        <v>431</v>
      </c>
      <c r="M6" s="257" t="s">
        <v>430</v>
      </c>
      <c r="N6" s="257" t="s">
        <v>431</v>
      </c>
      <c r="O6" s="257" t="s">
        <v>430</v>
      </c>
      <c r="P6" s="257" t="s">
        <v>431</v>
      </c>
      <c r="Q6" s="257" t="s">
        <v>430</v>
      </c>
      <c r="R6" s="257" t="s">
        <v>431</v>
      </c>
      <c r="S6" s="2189"/>
      <c r="T6" s="2189"/>
    </row>
    <row r="7" spans="1:27" s="270" customFormat="1" ht="16.5" customHeight="1">
      <c r="A7" s="260" t="s">
        <v>592</v>
      </c>
      <c r="B7" s="261" t="s">
        <v>593</v>
      </c>
      <c r="C7" s="262"/>
      <c r="D7" s="261"/>
      <c r="E7" s="263"/>
      <c r="F7" s="264"/>
      <c r="G7" s="265"/>
      <c r="H7" s="266"/>
      <c r="I7" s="266"/>
      <c r="J7" s="266"/>
      <c r="K7" s="266"/>
      <c r="L7" s="266"/>
      <c r="M7" s="266"/>
      <c r="N7" s="266"/>
      <c r="O7" s="267"/>
      <c r="P7" s="268"/>
      <c r="Q7" s="268"/>
      <c r="R7" s="268"/>
      <c r="S7" s="269"/>
      <c r="T7" s="268"/>
    </row>
    <row r="8" spans="1:27" s="259" customFormat="1" ht="25.5">
      <c r="A8" s="271" t="s">
        <v>594</v>
      </c>
      <c r="B8" s="272" t="s">
        <v>595</v>
      </c>
      <c r="C8" s="262"/>
      <c r="D8" s="262"/>
      <c r="E8" s="273"/>
      <c r="F8" s="265"/>
      <c r="G8" s="265"/>
      <c r="H8" s="274"/>
      <c r="I8" s="274"/>
      <c r="J8" s="274"/>
      <c r="K8" s="274"/>
      <c r="L8" s="274"/>
      <c r="M8" s="274"/>
      <c r="N8" s="274"/>
      <c r="O8" s="275"/>
      <c r="P8" s="257"/>
      <c r="Q8" s="257"/>
      <c r="R8" s="257"/>
      <c r="S8" s="269"/>
      <c r="T8" s="276"/>
      <c r="V8" s="277" t="s">
        <v>538</v>
      </c>
      <c r="W8" s="277" t="s">
        <v>596</v>
      </c>
    </row>
    <row r="9" spans="1:27" s="259" customFormat="1" ht="12.75" customHeight="1">
      <c r="A9" s="278"/>
      <c r="B9" s="279"/>
      <c r="C9" s="262"/>
      <c r="D9" s="262"/>
      <c r="E9" s="273"/>
      <c r="F9" s="265"/>
      <c r="G9" s="265"/>
      <c r="H9" s="274"/>
      <c r="I9" s="274"/>
      <c r="J9" s="274"/>
      <c r="K9" s="274"/>
      <c r="L9" s="274"/>
      <c r="M9" s="274"/>
      <c r="N9" s="274"/>
      <c r="O9" s="275"/>
      <c r="P9" s="257"/>
      <c r="Q9" s="257"/>
      <c r="R9" s="257"/>
      <c r="S9" s="269"/>
      <c r="T9" s="276"/>
      <c r="X9" s="2224" t="s">
        <v>597</v>
      </c>
    </row>
    <row r="10" spans="1:27" s="259" customFormat="1" ht="12.75">
      <c r="A10" s="278">
        <v>1</v>
      </c>
      <c r="B10" s="280" t="s">
        <v>1465</v>
      </c>
      <c r="C10" s="262"/>
      <c r="D10" s="262"/>
      <c r="E10" s="273"/>
      <c r="F10" s="265"/>
      <c r="G10" s="265"/>
      <c r="H10" s="281"/>
      <c r="I10" s="281"/>
      <c r="J10" s="281"/>
      <c r="K10" s="281"/>
      <c r="L10" s="281"/>
      <c r="M10" s="281"/>
      <c r="N10" s="281"/>
      <c r="O10" s="282"/>
      <c r="P10" s="281"/>
      <c r="Q10" s="281"/>
      <c r="R10" s="281"/>
      <c r="S10" s="281"/>
      <c r="T10" s="282"/>
      <c r="V10" s="259">
        <f t="shared" ref="V10:V14" si="0">IF(D10=130,I10,0)</f>
        <v>0</v>
      </c>
      <c r="W10" s="259">
        <f t="shared" ref="W10:W14" si="1">IF(D10=110,I10,0)</f>
        <v>0</v>
      </c>
      <c r="X10" s="2224"/>
    </row>
    <row r="11" spans="1:27" s="259" customFormat="1" ht="12.75">
      <c r="A11" s="278"/>
      <c r="B11" s="283" t="s">
        <v>1453</v>
      </c>
      <c r="C11" s="262" t="s">
        <v>598</v>
      </c>
      <c r="D11" s="262">
        <v>200</v>
      </c>
      <c r="E11" s="273">
        <f>G11*30</f>
        <v>450</v>
      </c>
      <c r="F11" s="265">
        <f t="shared" ref="F11:F12" si="2">+D11*E11</f>
        <v>90000</v>
      </c>
      <c r="G11" s="265">
        <v>15</v>
      </c>
      <c r="H11" s="281"/>
      <c r="I11" s="281"/>
      <c r="J11" s="281"/>
      <c r="K11" s="281"/>
      <c r="L11" s="281"/>
      <c r="M11" s="281"/>
      <c r="N11" s="281"/>
      <c r="O11" s="282"/>
      <c r="P11" s="281"/>
      <c r="Q11" s="281"/>
      <c r="R11" s="281"/>
      <c r="S11" s="281"/>
      <c r="T11" s="282"/>
      <c r="V11" s="259">
        <f t="shared" si="0"/>
        <v>0</v>
      </c>
      <c r="W11" s="259">
        <f t="shared" si="1"/>
        <v>0</v>
      </c>
      <c r="X11" s="2224"/>
    </row>
    <row r="12" spans="1:27" s="259" customFormat="1" ht="12.75">
      <c r="A12" s="278"/>
      <c r="B12" s="283" t="s">
        <v>601</v>
      </c>
      <c r="C12" s="262" t="s">
        <v>598</v>
      </c>
      <c r="D12" s="262">
        <v>280</v>
      </c>
      <c r="E12" s="273">
        <f>G12*30</f>
        <v>150</v>
      </c>
      <c r="F12" s="265">
        <f t="shared" si="2"/>
        <v>42000</v>
      </c>
      <c r="G12" s="265">
        <v>5</v>
      </c>
      <c r="H12" s="281"/>
      <c r="I12" s="281"/>
      <c r="J12" s="281"/>
      <c r="K12" s="281"/>
      <c r="L12" s="281"/>
      <c r="M12" s="281"/>
      <c r="N12" s="281"/>
      <c r="O12" s="282"/>
      <c r="P12" s="281"/>
      <c r="Q12" s="281"/>
      <c r="R12" s="281"/>
      <c r="S12" s="281"/>
      <c r="T12" s="282"/>
      <c r="V12" s="259">
        <f t="shared" si="0"/>
        <v>0</v>
      </c>
      <c r="W12" s="259">
        <f t="shared" si="1"/>
        <v>0</v>
      </c>
      <c r="X12" s="2224"/>
    </row>
    <row r="13" spans="1:27" s="259" customFormat="1" ht="12.75">
      <c r="A13" s="278"/>
      <c r="B13" s="279"/>
      <c r="C13" s="262"/>
      <c r="D13" s="262"/>
      <c r="E13" s="273"/>
      <c r="F13" s="265"/>
      <c r="G13" s="265"/>
      <c r="H13" s="281"/>
      <c r="I13" s="281"/>
      <c r="J13" s="281"/>
      <c r="K13" s="281"/>
      <c r="L13" s="281"/>
      <c r="M13" s="281"/>
      <c r="N13" s="281"/>
      <c r="O13" s="282"/>
      <c r="P13" s="281"/>
      <c r="Q13" s="281"/>
      <c r="R13" s="281"/>
      <c r="S13" s="281"/>
      <c r="T13" s="282"/>
      <c r="V13" s="259">
        <f t="shared" si="0"/>
        <v>0</v>
      </c>
      <c r="W13" s="259">
        <f t="shared" si="1"/>
        <v>0</v>
      </c>
      <c r="X13" s="2224"/>
      <c r="AA13" s="259">
        <f>20*1.5*30</f>
        <v>900</v>
      </c>
    </row>
    <row r="14" spans="1:27" s="259" customFormat="1" ht="12.75">
      <c r="A14" s="278">
        <v>2</v>
      </c>
      <c r="B14" s="280" t="s">
        <v>1466</v>
      </c>
      <c r="C14" s="262"/>
      <c r="D14" s="262"/>
      <c r="E14" s="273"/>
      <c r="F14" s="265"/>
      <c r="G14" s="265"/>
      <c r="H14" s="281"/>
      <c r="I14" s="281"/>
      <c r="J14" s="281"/>
      <c r="K14" s="281"/>
      <c r="L14" s="281"/>
      <c r="M14" s="281"/>
      <c r="N14" s="281"/>
      <c r="O14" s="282"/>
      <c r="P14" s="281"/>
      <c r="Q14" s="281"/>
      <c r="R14" s="281"/>
      <c r="S14" s="281"/>
      <c r="T14" s="282"/>
      <c r="V14" s="259">
        <f t="shared" si="0"/>
        <v>0</v>
      </c>
      <c r="W14" s="259">
        <f t="shared" si="1"/>
        <v>0</v>
      </c>
      <c r="X14" s="2224"/>
    </row>
    <row r="15" spans="1:27" s="259" customFormat="1" ht="12.75" customHeight="1">
      <c r="A15" s="278"/>
      <c r="B15" s="283" t="s">
        <v>574</v>
      </c>
      <c r="C15" s="262" t="s">
        <v>598</v>
      </c>
      <c r="D15" s="262">
        <v>200</v>
      </c>
      <c r="E15" s="273">
        <f t="shared" ref="E15:E16" si="3">G15*30</f>
        <v>390</v>
      </c>
      <c r="F15" s="265">
        <f t="shared" ref="F15:F16" si="4">+D15*E15</f>
        <v>78000</v>
      </c>
      <c r="G15" s="265">
        <v>13</v>
      </c>
      <c r="H15" s="281"/>
      <c r="I15" s="281"/>
      <c r="J15" s="281"/>
      <c r="K15" s="281"/>
      <c r="L15" s="281"/>
      <c r="M15" s="281"/>
      <c r="N15" s="281"/>
      <c r="O15" s="282"/>
      <c r="P15" s="281"/>
      <c r="Q15" s="281"/>
      <c r="R15" s="281"/>
      <c r="S15" s="281"/>
      <c r="T15" s="282"/>
      <c r="V15" s="259">
        <f>IF(D15=130,I15,0)</f>
        <v>0</v>
      </c>
      <c r="W15" s="259">
        <f>IF(D15=110,I15,0)</f>
        <v>0</v>
      </c>
      <c r="X15" s="2224"/>
    </row>
    <row r="16" spans="1:27" s="259" customFormat="1" ht="12.75">
      <c r="A16" s="278"/>
      <c r="B16" s="283" t="s">
        <v>576</v>
      </c>
      <c r="C16" s="262" t="s">
        <v>598</v>
      </c>
      <c r="D16" s="262">
        <v>280</v>
      </c>
      <c r="E16" s="273">
        <f t="shared" si="3"/>
        <v>120</v>
      </c>
      <c r="F16" s="265">
        <f t="shared" si="4"/>
        <v>33600</v>
      </c>
      <c r="G16" s="265">
        <v>4</v>
      </c>
      <c r="H16" s="281"/>
      <c r="I16" s="281"/>
      <c r="J16" s="281"/>
      <c r="K16" s="281"/>
      <c r="L16" s="281"/>
      <c r="M16" s="281"/>
      <c r="N16" s="281"/>
      <c r="O16" s="282"/>
      <c r="P16" s="281"/>
      <c r="Q16" s="281"/>
      <c r="R16" s="281"/>
      <c r="S16" s="281"/>
      <c r="T16" s="282"/>
      <c r="V16" s="259">
        <f>IF(D16=130,I16,0)</f>
        <v>0</v>
      </c>
      <c r="W16" s="259">
        <f>IF(D16=110,I16,0)</f>
        <v>0</v>
      </c>
      <c r="X16" s="2224"/>
    </row>
    <row r="17" spans="1:24" s="259" customFormat="1" ht="12.75">
      <c r="A17" s="278"/>
      <c r="B17" s="283"/>
      <c r="C17" s="262"/>
      <c r="D17" s="262"/>
      <c r="E17" s="273"/>
      <c r="F17" s="265"/>
      <c r="G17" s="265"/>
      <c r="H17" s="281"/>
      <c r="I17" s="281"/>
      <c r="J17" s="281"/>
      <c r="K17" s="281"/>
      <c r="L17" s="281"/>
      <c r="M17" s="281"/>
      <c r="N17" s="281"/>
      <c r="O17" s="282"/>
      <c r="P17" s="281"/>
      <c r="Q17" s="281"/>
      <c r="R17" s="281"/>
      <c r="S17" s="281"/>
      <c r="T17" s="282"/>
      <c r="V17" s="259">
        <f>IF(D17=130,I17,0)</f>
        <v>0</v>
      </c>
      <c r="W17" s="259">
        <f>IF(D17=110,I17,0)</f>
        <v>0</v>
      </c>
      <c r="X17" s="2224"/>
    </row>
    <row r="18" spans="1:24" s="259" customFormat="1" ht="12.75">
      <c r="A18" s="278">
        <v>3</v>
      </c>
      <c r="B18" s="280" t="s">
        <v>1467</v>
      </c>
      <c r="C18" s="262"/>
      <c r="D18" s="262"/>
      <c r="E18" s="273"/>
      <c r="F18" s="265"/>
      <c r="G18" s="265"/>
      <c r="H18" s="281"/>
      <c r="I18" s="281"/>
      <c r="J18" s="281"/>
      <c r="K18" s="281"/>
      <c r="L18" s="281"/>
      <c r="M18" s="281"/>
      <c r="N18" s="281"/>
      <c r="O18" s="282"/>
      <c r="P18" s="281"/>
      <c r="Q18" s="281"/>
      <c r="R18" s="281"/>
      <c r="S18" s="281"/>
      <c r="T18" s="282"/>
      <c r="X18" s="2224"/>
    </row>
    <row r="19" spans="1:24" s="259" customFormat="1" ht="12.75">
      <c r="A19" s="278"/>
      <c r="B19" s="283" t="s">
        <v>574</v>
      </c>
      <c r="C19" s="262" t="s">
        <v>598</v>
      </c>
      <c r="D19" s="262">
        <v>200</v>
      </c>
      <c r="E19" s="273">
        <f t="shared" ref="E19:E20" si="5">G19*30</f>
        <v>600</v>
      </c>
      <c r="F19" s="265">
        <f t="shared" ref="F19:F20" si="6">+D19*E19</f>
        <v>120000</v>
      </c>
      <c r="G19" s="265">
        <v>20</v>
      </c>
      <c r="H19" s="281"/>
      <c r="I19" s="281"/>
      <c r="J19" s="281"/>
      <c r="K19" s="281"/>
      <c r="L19" s="281"/>
      <c r="M19" s="281"/>
      <c r="N19" s="281"/>
      <c r="O19" s="282"/>
      <c r="P19" s="281"/>
      <c r="Q19" s="281"/>
      <c r="R19" s="281"/>
      <c r="S19" s="281"/>
      <c r="T19" s="282"/>
      <c r="X19" s="2224"/>
    </row>
    <row r="20" spans="1:24" s="259" customFormat="1" ht="12.75">
      <c r="A20" s="278"/>
      <c r="B20" s="283" t="s">
        <v>576</v>
      </c>
      <c r="C20" s="262" t="s">
        <v>598</v>
      </c>
      <c r="D20" s="262">
        <v>280</v>
      </c>
      <c r="E20" s="273">
        <f t="shared" si="5"/>
        <v>150</v>
      </c>
      <c r="F20" s="265">
        <f t="shared" si="6"/>
        <v>42000</v>
      </c>
      <c r="G20" s="265">
        <v>5</v>
      </c>
      <c r="H20" s="281"/>
      <c r="I20" s="281"/>
      <c r="J20" s="281"/>
      <c r="K20" s="281"/>
      <c r="L20" s="281"/>
      <c r="M20" s="281"/>
      <c r="N20" s="281"/>
      <c r="O20" s="282"/>
      <c r="P20" s="281"/>
      <c r="Q20" s="281"/>
      <c r="R20" s="281"/>
      <c r="S20" s="281"/>
      <c r="T20" s="282"/>
      <c r="X20" s="2224"/>
    </row>
    <row r="21" spans="1:24" s="259" customFormat="1" ht="12.75">
      <c r="A21" s="278"/>
      <c r="B21" s="283"/>
      <c r="C21" s="262"/>
      <c r="D21" s="262"/>
      <c r="E21" s="273"/>
      <c r="F21" s="265"/>
      <c r="G21" s="265"/>
      <c r="H21" s="281"/>
      <c r="I21" s="281"/>
      <c r="J21" s="281"/>
      <c r="K21" s="281"/>
      <c r="L21" s="281"/>
      <c r="M21" s="281"/>
      <c r="N21" s="281"/>
      <c r="O21" s="282"/>
      <c r="P21" s="281"/>
      <c r="Q21" s="281"/>
      <c r="R21" s="281"/>
      <c r="S21" s="281"/>
      <c r="T21" s="282"/>
      <c r="X21" s="2224"/>
    </row>
    <row r="22" spans="1:24" s="259" customFormat="1" ht="12.75">
      <c r="A22" s="278">
        <v>3</v>
      </c>
      <c r="B22" s="280" t="s">
        <v>2182</v>
      </c>
      <c r="C22" s="262"/>
      <c r="D22" s="262"/>
      <c r="E22" s="273"/>
      <c r="F22" s="265"/>
      <c r="G22" s="265"/>
      <c r="H22" s="281"/>
      <c r="I22" s="281"/>
      <c r="J22" s="281"/>
      <c r="K22" s="281"/>
      <c r="L22" s="281"/>
      <c r="M22" s="281"/>
      <c r="N22" s="281"/>
      <c r="O22" s="282"/>
      <c r="P22" s="281"/>
      <c r="Q22" s="281"/>
      <c r="R22" s="281"/>
      <c r="S22" s="281"/>
      <c r="T22" s="282"/>
      <c r="X22" s="2224"/>
    </row>
    <row r="23" spans="1:24" s="259" customFormat="1" ht="12.75">
      <c r="A23" s="278"/>
      <c r="B23" s="283" t="s">
        <v>574</v>
      </c>
      <c r="C23" s="262" t="s">
        <v>598</v>
      </c>
      <c r="D23" s="262">
        <v>200</v>
      </c>
      <c r="E23" s="273">
        <f t="shared" ref="E23:E24" si="7">G23*30</f>
        <v>450</v>
      </c>
      <c r="F23" s="265">
        <f t="shared" ref="F23:F24" si="8">+D23*E23</f>
        <v>90000</v>
      </c>
      <c r="G23" s="265">
        <v>15</v>
      </c>
      <c r="H23" s="281"/>
      <c r="I23" s="281"/>
      <c r="J23" s="281"/>
      <c r="K23" s="281"/>
      <c r="L23" s="281"/>
      <c r="M23" s="281"/>
      <c r="N23" s="281"/>
      <c r="O23" s="282"/>
      <c r="P23" s="281"/>
      <c r="Q23" s="281"/>
      <c r="R23" s="281"/>
      <c r="S23" s="281"/>
      <c r="T23" s="282"/>
      <c r="X23" s="2224"/>
    </row>
    <row r="24" spans="1:24" s="259" customFormat="1" ht="12.75">
      <c r="A24" s="278"/>
      <c r="B24" s="283" t="s">
        <v>576</v>
      </c>
      <c r="C24" s="262" t="s">
        <v>598</v>
      </c>
      <c r="D24" s="262">
        <v>280</v>
      </c>
      <c r="E24" s="273">
        <f t="shared" si="7"/>
        <v>150</v>
      </c>
      <c r="F24" s="265">
        <f t="shared" si="8"/>
        <v>42000</v>
      </c>
      <c r="G24" s="265">
        <v>5</v>
      </c>
      <c r="H24" s="281"/>
      <c r="I24" s="281"/>
      <c r="J24" s="281"/>
      <c r="K24" s="281"/>
      <c r="L24" s="281"/>
      <c r="M24" s="281"/>
      <c r="N24" s="281"/>
      <c r="O24" s="282"/>
      <c r="P24" s="281"/>
      <c r="Q24" s="281"/>
      <c r="R24" s="281"/>
      <c r="S24" s="281"/>
      <c r="T24" s="282"/>
    </row>
    <row r="25" spans="1:24" s="259" customFormat="1" ht="12.75">
      <c r="A25" s="278"/>
      <c r="B25" s="283"/>
      <c r="C25" s="262"/>
      <c r="D25" s="262"/>
      <c r="E25" s="273"/>
      <c r="F25" s="265"/>
      <c r="G25" s="265"/>
      <c r="H25" s="281"/>
      <c r="I25" s="281"/>
      <c r="J25" s="281"/>
      <c r="K25" s="281"/>
      <c r="L25" s="281"/>
      <c r="M25" s="281"/>
      <c r="N25" s="281"/>
      <c r="O25" s="282"/>
      <c r="P25" s="281"/>
      <c r="Q25" s="281"/>
      <c r="R25" s="281"/>
      <c r="S25" s="281"/>
      <c r="T25" s="282"/>
    </row>
    <row r="26" spans="1:24" s="259" customFormat="1" ht="12.75">
      <c r="A26" s="278">
        <v>3</v>
      </c>
      <c r="B26" s="280" t="s">
        <v>2183</v>
      </c>
      <c r="C26" s="262"/>
      <c r="D26" s="262"/>
      <c r="E26" s="273"/>
      <c r="F26" s="265"/>
      <c r="G26" s="265"/>
      <c r="H26" s="281"/>
      <c r="I26" s="281"/>
      <c r="J26" s="281"/>
      <c r="K26" s="281"/>
      <c r="L26" s="281"/>
      <c r="M26" s="281"/>
      <c r="N26" s="281"/>
      <c r="O26" s="282"/>
      <c r="P26" s="281"/>
      <c r="Q26" s="281"/>
      <c r="R26" s="281"/>
      <c r="S26" s="281"/>
      <c r="T26" s="282"/>
    </row>
    <row r="27" spans="1:24" s="259" customFormat="1" ht="12.75">
      <c r="A27" s="278"/>
      <c r="B27" s="283" t="s">
        <v>574</v>
      </c>
      <c r="C27" s="262" t="s">
        <v>598</v>
      </c>
      <c r="D27" s="262">
        <v>200</v>
      </c>
      <c r="E27" s="273">
        <f t="shared" ref="E27:E28" si="9">G27*30</f>
        <v>180</v>
      </c>
      <c r="F27" s="265">
        <f t="shared" ref="F27:F28" si="10">+D27*E27</f>
        <v>36000</v>
      </c>
      <c r="G27" s="265">
        <v>6</v>
      </c>
      <c r="H27" s="281"/>
      <c r="I27" s="281"/>
      <c r="J27" s="281"/>
      <c r="K27" s="281"/>
      <c r="L27" s="281"/>
      <c r="M27" s="281"/>
      <c r="N27" s="281"/>
      <c r="O27" s="282"/>
      <c r="P27" s="281"/>
      <c r="Q27" s="281"/>
      <c r="R27" s="281"/>
      <c r="S27" s="281"/>
      <c r="T27" s="282"/>
    </row>
    <row r="28" spans="1:24" s="259" customFormat="1" ht="12.75">
      <c r="A28" s="278"/>
      <c r="B28" s="283" t="s">
        <v>576</v>
      </c>
      <c r="C28" s="262" t="s">
        <v>598</v>
      </c>
      <c r="D28" s="262">
        <v>280</v>
      </c>
      <c r="E28" s="273">
        <f t="shared" si="9"/>
        <v>60</v>
      </c>
      <c r="F28" s="265">
        <f t="shared" si="10"/>
        <v>16800</v>
      </c>
      <c r="G28" s="265">
        <v>2</v>
      </c>
      <c r="H28" s="281"/>
      <c r="I28" s="281"/>
      <c r="J28" s="281"/>
      <c r="K28" s="281"/>
      <c r="L28" s="281"/>
      <c r="M28" s="281"/>
      <c r="N28" s="281"/>
      <c r="O28" s="282"/>
      <c r="P28" s="281"/>
      <c r="Q28" s="281"/>
      <c r="R28" s="281"/>
      <c r="S28" s="281"/>
      <c r="T28" s="282"/>
    </row>
    <row r="29" spans="1:24" s="259" customFormat="1" ht="12.75">
      <c r="A29" s="278"/>
      <c r="B29" s="283"/>
      <c r="C29" s="262"/>
      <c r="D29" s="262"/>
      <c r="E29" s="273"/>
      <c r="F29" s="265"/>
      <c r="G29" s="265"/>
      <c r="H29" s="281"/>
      <c r="I29" s="281"/>
      <c r="J29" s="281"/>
      <c r="K29" s="281"/>
      <c r="L29" s="281"/>
      <c r="M29" s="281"/>
      <c r="N29" s="281"/>
      <c r="O29" s="282"/>
      <c r="P29" s="281"/>
      <c r="Q29" s="281"/>
      <c r="R29" s="281"/>
      <c r="S29" s="281"/>
      <c r="T29" s="282"/>
    </row>
    <row r="30" spans="1:24" s="259" customFormat="1" ht="12.75">
      <c r="A30" s="278">
        <v>3</v>
      </c>
      <c r="B30" s="280" t="s">
        <v>2184</v>
      </c>
      <c r="C30" s="262"/>
      <c r="D30" s="262"/>
      <c r="E30" s="273"/>
      <c r="F30" s="265"/>
      <c r="G30" s="265"/>
      <c r="H30" s="281"/>
      <c r="I30" s="281"/>
      <c r="J30" s="281"/>
      <c r="K30" s="281"/>
      <c r="L30" s="281"/>
      <c r="M30" s="281"/>
      <c r="N30" s="281"/>
      <c r="O30" s="282"/>
      <c r="P30" s="281"/>
      <c r="Q30" s="281"/>
      <c r="R30" s="281"/>
      <c r="S30" s="281"/>
      <c r="T30" s="282"/>
    </row>
    <row r="31" spans="1:24" s="259" customFormat="1" ht="12.75">
      <c r="A31" s="278"/>
      <c r="B31" s="283" t="s">
        <v>574</v>
      </c>
      <c r="C31" s="262" t="s">
        <v>598</v>
      </c>
      <c r="D31" s="262">
        <v>200</v>
      </c>
      <c r="E31" s="273">
        <f t="shared" ref="E31:E32" si="11">G31*30</f>
        <v>180</v>
      </c>
      <c r="F31" s="265">
        <f t="shared" ref="F31:F32" si="12">+D31*E31</f>
        <v>36000</v>
      </c>
      <c r="G31" s="265">
        <v>6</v>
      </c>
      <c r="H31" s="281"/>
      <c r="I31" s="281"/>
      <c r="J31" s="281"/>
      <c r="K31" s="281"/>
      <c r="L31" s="281"/>
      <c r="M31" s="281"/>
      <c r="N31" s="281"/>
      <c r="O31" s="282"/>
      <c r="P31" s="281"/>
      <c r="Q31" s="281"/>
      <c r="R31" s="281"/>
      <c r="S31" s="281"/>
      <c r="T31" s="282"/>
    </row>
    <row r="32" spans="1:24" s="259" customFormat="1" ht="12.75">
      <c r="A32" s="278"/>
      <c r="B32" s="283" t="s">
        <v>576</v>
      </c>
      <c r="C32" s="262" t="s">
        <v>598</v>
      </c>
      <c r="D32" s="262">
        <v>280</v>
      </c>
      <c r="E32" s="273">
        <f t="shared" si="11"/>
        <v>60</v>
      </c>
      <c r="F32" s="265">
        <f t="shared" si="12"/>
        <v>16800</v>
      </c>
      <c r="G32" s="265">
        <v>2</v>
      </c>
      <c r="H32" s="281"/>
      <c r="I32" s="281"/>
      <c r="J32" s="281"/>
      <c r="K32" s="281"/>
      <c r="L32" s="281"/>
      <c r="M32" s="281"/>
      <c r="N32" s="281"/>
      <c r="O32" s="282"/>
      <c r="P32" s="281"/>
      <c r="Q32" s="281"/>
      <c r="R32" s="281"/>
      <c r="S32" s="281"/>
      <c r="T32" s="282"/>
    </row>
    <row r="33" spans="1:25" s="259" customFormat="1" ht="12.75">
      <c r="A33" s="278"/>
      <c r="B33" s="283"/>
      <c r="C33" s="262"/>
      <c r="D33" s="262"/>
      <c r="E33" s="273"/>
      <c r="F33" s="265"/>
      <c r="G33" s="265"/>
      <c r="H33" s="281"/>
      <c r="I33" s="281"/>
      <c r="J33" s="281"/>
      <c r="K33" s="281"/>
      <c r="L33" s="281"/>
      <c r="M33" s="281"/>
      <c r="N33" s="281"/>
      <c r="O33" s="282"/>
      <c r="P33" s="281"/>
      <c r="Q33" s="281"/>
      <c r="R33" s="281"/>
      <c r="S33" s="281"/>
      <c r="T33" s="282"/>
    </row>
    <row r="34" spans="1:25" s="259" customFormat="1" ht="12.75">
      <c r="A34" s="278"/>
      <c r="B34" s="279" t="s">
        <v>2422</v>
      </c>
      <c r="C34" s="262"/>
      <c r="D34" s="262"/>
      <c r="E34" s="273"/>
      <c r="F34" s="265"/>
      <c r="G34" s="265"/>
      <c r="H34" s="281"/>
      <c r="I34" s="281"/>
      <c r="J34" s="281"/>
      <c r="K34" s="281"/>
      <c r="L34" s="281"/>
      <c r="M34" s="281"/>
      <c r="N34" s="281"/>
      <c r="O34" s="282"/>
      <c r="P34" s="281"/>
      <c r="Q34" s="281"/>
      <c r="R34" s="281"/>
      <c r="S34" s="281"/>
      <c r="T34" s="282"/>
    </row>
    <row r="35" spans="1:25" s="259" customFormat="1" ht="12.75">
      <c r="A35" s="278"/>
      <c r="B35" s="283" t="s">
        <v>574</v>
      </c>
      <c r="C35" s="262" t="s">
        <v>598</v>
      </c>
      <c r="D35" s="262">
        <v>200</v>
      </c>
      <c r="E35" s="273">
        <f t="shared" ref="E35:E36" si="13">G35*30</f>
        <v>120</v>
      </c>
      <c r="F35" s="265">
        <f t="shared" ref="F35:F36" si="14">+D35*E35</f>
        <v>24000</v>
      </c>
      <c r="G35" s="265">
        <v>4</v>
      </c>
      <c r="H35" s="281"/>
      <c r="I35" s="281"/>
      <c r="J35" s="281"/>
      <c r="K35" s="281"/>
      <c r="L35" s="281"/>
      <c r="M35" s="281"/>
      <c r="N35" s="281"/>
      <c r="O35" s="282"/>
      <c r="P35" s="281"/>
      <c r="Q35" s="281"/>
      <c r="R35" s="281"/>
      <c r="S35" s="281"/>
      <c r="T35" s="282"/>
    </row>
    <row r="36" spans="1:25" s="259" customFormat="1" ht="12.75">
      <c r="A36" s="1672"/>
      <c r="B36" s="283" t="s">
        <v>576</v>
      </c>
      <c r="C36" s="262" t="s">
        <v>598</v>
      </c>
      <c r="D36" s="1674">
        <v>280</v>
      </c>
      <c r="E36" s="273">
        <f t="shared" si="13"/>
        <v>30</v>
      </c>
      <c r="F36" s="265">
        <f t="shared" si="14"/>
        <v>8400</v>
      </c>
      <c r="G36" s="1676">
        <v>1</v>
      </c>
      <c r="H36" s="1677"/>
      <c r="I36" s="1677"/>
      <c r="J36" s="1677"/>
      <c r="K36" s="1677"/>
      <c r="L36" s="1677"/>
      <c r="M36" s="1677"/>
      <c r="N36" s="1677"/>
      <c r="O36" s="1678"/>
      <c r="P36" s="1677"/>
      <c r="Q36" s="1677"/>
      <c r="R36" s="1677"/>
      <c r="S36" s="1677"/>
      <c r="T36" s="1678"/>
    </row>
    <row r="37" spans="1:25" s="259" customFormat="1" ht="12.75">
      <c r="A37" s="1672"/>
      <c r="B37" s="1673"/>
      <c r="C37" s="1674"/>
      <c r="D37" s="1674"/>
      <c r="E37" s="1675"/>
      <c r="F37" s="1676"/>
      <c r="G37" s="1676"/>
      <c r="H37" s="1677"/>
      <c r="I37" s="1677"/>
      <c r="J37" s="1677"/>
      <c r="K37" s="1677"/>
      <c r="L37" s="1677"/>
      <c r="M37" s="1677"/>
      <c r="N37" s="1677"/>
      <c r="O37" s="1678"/>
      <c r="P37" s="1677"/>
      <c r="Q37" s="1677"/>
      <c r="R37" s="1677"/>
      <c r="S37" s="1677"/>
      <c r="T37" s="1678"/>
    </row>
    <row r="38" spans="1:25" s="259" customFormat="1" ht="25.5">
      <c r="A38" s="271" t="s">
        <v>603</v>
      </c>
      <c r="B38" s="272" t="s">
        <v>604</v>
      </c>
      <c r="C38" s="262"/>
      <c r="D38" s="262"/>
      <c r="E38" s="273"/>
      <c r="F38" s="265"/>
      <c r="G38" s="265"/>
      <c r="H38" s="281"/>
      <c r="I38" s="281"/>
      <c r="J38" s="281"/>
      <c r="K38" s="281"/>
      <c r="L38" s="281"/>
      <c r="M38" s="281"/>
      <c r="N38" s="281"/>
      <c r="O38" s="282"/>
      <c r="P38" s="281"/>
      <c r="Q38" s="281"/>
      <c r="R38" s="281"/>
      <c r="S38" s="281"/>
      <c r="T38" s="282"/>
    </row>
    <row r="39" spans="1:25" s="259" customFormat="1" ht="12.75">
      <c r="A39" s="278"/>
      <c r="B39" s="279"/>
      <c r="C39" s="262"/>
      <c r="D39" s="262"/>
      <c r="E39" s="273"/>
      <c r="F39" s="265"/>
      <c r="G39" s="265"/>
      <c r="H39" s="281"/>
      <c r="I39" s="281"/>
      <c r="J39" s="281"/>
      <c r="K39" s="281"/>
      <c r="L39" s="281"/>
      <c r="M39" s="281"/>
      <c r="N39" s="281"/>
      <c r="O39" s="282"/>
      <c r="P39" s="281"/>
      <c r="Q39" s="281"/>
      <c r="R39" s="281"/>
      <c r="S39" s="281"/>
      <c r="T39" s="282"/>
    </row>
    <row r="40" spans="1:25" s="259" customFormat="1" ht="12.75">
      <c r="A40" s="278"/>
      <c r="B40" s="283"/>
      <c r="C40" s="262"/>
      <c r="D40" s="262"/>
      <c r="E40" s="273"/>
      <c r="F40" s="265"/>
      <c r="G40" s="265"/>
      <c r="H40" s="281"/>
      <c r="I40" s="281"/>
      <c r="J40" s="281"/>
      <c r="K40" s="281"/>
      <c r="L40" s="281"/>
      <c r="M40" s="281"/>
      <c r="N40" s="281"/>
      <c r="O40" s="282"/>
      <c r="P40" s="281"/>
      <c r="Q40" s="281"/>
      <c r="R40" s="281"/>
      <c r="S40" s="281"/>
      <c r="T40" s="282"/>
    </row>
    <row r="41" spans="1:25" s="259" customFormat="1" ht="12">
      <c r="A41" s="257"/>
      <c r="B41" s="284"/>
      <c r="C41" s="285"/>
      <c r="D41" s="286"/>
      <c r="E41" s="281"/>
      <c r="F41" s="258"/>
      <c r="G41" s="281"/>
      <c r="H41" s="281"/>
      <c r="I41" s="281"/>
      <c r="J41" s="281"/>
      <c r="K41" s="281"/>
      <c r="L41" s="281"/>
      <c r="M41" s="281"/>
      <c r="N41" s="281"/>
      <c r="O41" s="282"/>
      <c r="P41" s="281"/>
      <c r="Q41" s="281"/>
      <c r="R41" s="281"/>
      <c r="S41" s="281"/>
      <c r="T41" s="282"/>
    </row>
    <row r="42" spans="1:25" s="289" customFormat="1" ht="12">
      <c r="A42" s="257"/>
      <c r="B42" s="268" t="s">
        <v>609</v>
      </c>
      <c r="C42" s="268"/>
      <c r="D42" s="266"/>
      <c r="E42" s="287">
        <f>SUM(E8:E40)</f>
        <v>3090</v>
      </c>
      <c r="F42" s="287">
        <f>SUM(F8:F40)</f>
        <v>675600</v>
      </c>
      <c r="G42" s="287">
        <f>SUM(G8:G40)</f>
        <v>103</v>
      </c>
      <c r="H42" s="287">
        <f t="shared" ref="H42:R42" si="15">SUM(H8:H39)</f>
        <v>0</v>
      </c>
      <c r="I42" s="287">
        <f t="shared" si="15"/>
        <v>0</v>
      </c>
      <c r="J42" s="287">
        <f t="shared" si="15"/>
        <v>0</v>
      </c>
      <c r="K42" s="287">
        <f t="shared" si="15"/>
        <v>0</v>
      </c>
      <c r="L42" s="287">
        <f t="shared" si="15"/>
        <v>0</v>
      </c>
      <c r="M42" s="287">
        <f t="shared" si="15"/>
        <v>0</v>
      </c>
      <c r="N42" s="287">
        <f t="shared" si="15"/>
        <v>0</v>
      </c>
      <c r="O42" s="287">
        <f t="shared" si="15"/>
        <v>0</v>
      </c>
      <c r="P42" s="287">
        <f t="shared" si="15"/>
        <v>0</v>
      </c>
      <c r="Q42" s="287">
        <f t="shared" si="15"/>
        <v>0</v>
      </c>
      <c r="R42" s="287">
        <f t="shared" si="15"/>
        <v>0</v>
      </c>
      <c r="S42" s="287"/>
      <c r="T42" s="288"/>
      <c r="V42" s="290">
        <f>SUM(V8:V39)</f>
        <v>0</v>
      </c>
      <c r="W42" s="290">
        <f>SUM(W8:W39)</f>
        <v>0</v>
      </c>
    </row>
    <row r="43" spans="1:25">
      <c r="F43" s="291">
        <f>+(F42/100000)/'Budget-4-Approval'!E10</f>
        <v>7.7315691742604661E-3</v>
      </c>
      <c r="U43" s="252" t="s">
        <v>610</v>
      </c>
      <c r="V43" s="290" t="e">
        <f>+#REF!</f>
        <v>#REF!</v>
      </c>
      <c r="W43" s="290">
        <v>0</v>
      </c>
      <c r="Y43" s="292">
        <f>F42/100000</f>
        <v>6.7560000000000002</v>
      </c>
    </row>
    <row r="44" spans="1:25">
      <c r="E44" s="293" t="s">
        <v>611</v>
      </c>
      <c r="F44" s="294">
        <f>F42*10%/100000</f>
        <v>0.67559999999999998</v>
      </c>
      <c r="I44" s="295"/>
      <c r="J44" s="295"/>
      <c r="V44" s="290" t="e">
        <f>+V42+V43</f>
        <v>#REF!</v>
      </c>
      <c r="W44" s="290">
        <f>+W42+W43</f>
        <v>0</v>
      </c>
      <c r="Y44" s="291">
        <v>0.36966045211398607</v>
      </c>
    </row>
    <row r="45" spans="1:25">
      <c r="I45" s="296"/>
      <c r="J45" s="296"/>
    </row>
    <row r="48" spans="1:25">
      <c r="B48" s="297" t="s">
        <v>576</v>
      </c>
      <c r="C48" s="298">
        <f>+SUMIF(B$10:B$40,"MASON",G$10:G$40)</f>
        <v>19</v>
      </c>
    </row>
    <row r="49" spans="2:3">
      <c r="B49" s="297" t="s">
        <v>539</v>
      </c>
      <c r="C49" s="298">
        <f>+SUMIF(B$10:B$40,"PAINTER",G$10:G$40)</f>
        <v>0</v>
      </c>
    </row>
    <row r="50" spans="2:3">
      <c r="B50" s="297" t="s">
        <v>558</v>
      </c>
      <c r="C50" s="298">
        <f>+SUMIF(B$10:B$40,"CARPENTER",G$10:G$40)</f>
        <v>0</v>
      </c>
    </row>
    <row r="51" spans="2:3">
      <c r="B51" s="297" t="s">
        <v>601</v>
      </c>
      <c r="C51" s="298">
        <f>+SUMIF(B$10:B$40,"BARBINDER",G$10:G$40)</f>
        <v>5</v>
      </c>
    </row>
    <row r="52" spans="2:3">
      <c r="B52" s="297" t="s">
        <v>599</v>
      </c>
      <c r="C52" s="298">
        <f>+SUMIF(B$10:B$40,"M COOLIE",G$10:G$40)</f>
        <v>0</v>
      </c>
    </row>
    <row r="53" spans="2:3">
      <c r="B53" s="297" t="s">
        <v>612</v>
      </c>
      <c r="C53" s="298">
        <f>+SUMIF(B$10:B$40,"F COOLIE",G$10:G$40)</f>
        <v>0</v>
      </c>
    </row>
    <row r="54" spans="2:3">
      <c r="B54" s="297" t="s">
        <v>565</v>
      </c>
      <c r="C54" s="298">
        <f>+SUMIF(B$10:B$40,"FITTER",G$10:G$40)</f>
        <v>0</v>
      </c>
    </row>
    <row r="55" spans="2:3">
      <c r="B55" s="297" t="s">
        <v>569</v>
      </c>
      <c r="C55" s="298">
        <f>+SUMIF(B$10:B$40,"WELDER",G$10:G$40)</f>
        <v>0</v>
      </c>
    </row>
    <row r="56" spans="2:3">
      <c r="B56" s="297" t="s">
        <v>571</v>
      </c>
      <c r="C56" s="298">
        <f>+SUMIF(B$10:B$40,"CUTTER",G$10:G$40)</f>
        <v>0</v>
      </c>
    </row>
    <row r="57" spans="2:3">
      <c r="B57" s="297" t="s">
        <v>560</v>
      </c>
      <c r="C57" s="298">
        <f>+SUMIF(B$10:B$40,"C HELPER",G$10:G$40)</f>
        <v>0</v>
      </c>
    </row>
    <row r="58" spans="2:3">
      <c r="B58" s="297" t="s">
        <v>602</v>
      </c>
      <c r="C58" s="298">
        <f>+SUMIF(B$10:B$40,"F HELPER",G$10:G$40)</f>
        <v>0</v>
      </c>
    </row>
    <row r="59" spans="2:3">
      <c r="B59" s="297" t="s">
        <v>600</v>
      </c>
      <c r="C59" s="298">
        <f>+SUMIF(B$10:B$40,"B HELPER",G$10:G$40)</f>
        <v>0</v>
      </c>
    </row>
    <row r="60" spans="2:3">
      <c r="B60" s="297" t="s">
        <v>608</v>
      </c>
      <c r="C60" s="298">
        <f>+SUMIF(B$10:B$40,"P HELPER",G$10:G$40)</f>
        <v>0</v>
      </c>
    </row>
    <row r="61" spans="2:3">
      <c r="B61" s="297" t="s">
        <v>606</v>
      </c>
      <c r="C61" s="298">
        <f>+SUMIF(B$10:B$40,"PL HELPER",G$10:G$40)</f>
        <v>0</v>
      </c>
    </row>
    <row r="62" spans="2:3">
      <c r="B62" s="297" t="s">
        <v>607</v>
      </c>
      <c r="C62" s="298">
        <f>+SUMIF(B$10:B$40,"PLUMBER",G$10:G$40)</f>
        <v>0</v>
      </c>
    </row>
    <row r="63" spans="2:3">
      <c r="B63" s="297" t="s">
        <v>605</v>
      </c>
      <c r="C63" s="298">
        <f>+SUMIF(B$10:B$40,"HELPER",G$10:G$40)</f>
        <v>15</v>
      </c>
    </row>
    <row r="64" spans="2:3">
      <c r="B64" s="297" t="s">
        <v>574</v>
      </c>
      <c r="C64" s="298">
        <f>+SUMIF(B$10:B$40,"UNSKILLED",G$10:G$40)</f>
        <v>64</v>
      </c>
    </row>
    <row r="65" spans="2:10">
      <c r="B65" s="297" t="s">
        <v>1287</v>
      </c>
      <c r="C65" s="298">
        <f>+SUMIF(B$10:B$40,"MECH.SKILLED",G$10:G$40)</f>
        <v>0</v>
      </c>
    </row>
    <row r="66" spans="2:10">
      <c r="B66" s="297" t="s">
        <v>1286</v>
      </c>
      <c r="C66" s="298">
        <f>+SUMIF(B$10:B$40,"MECH.HELPER",G$10:G$40)</f>
        <v>0</v>
      </c>
    </row>
    <row r="67" spans="2:10">
      <c r="B67" s="297" t="s">
        <v>1941</v>
      </c>
      <c r="C67" s="298">
        <f>+SUMIF(B$10:B$40,"SKILLED",G$10:G$40)</f>
        <v>0</v>
      </c>
      <c r="G67" s="252" t="s">
        <v>1960</v>
      </c>
    </row>
    <row r="68" spans="2:10">
      <c r="B68" s="297"/>
      <c r="C68" s="298">
        <f>+SUM(C48:C67)</f>
        <v>103</v>
      </c>
    </row>
    <row r="73" spans="2:10">
      <c r="J73" s="299"/>
    </row>
    <row r="74" spans="2:10">
      <c r="J74" s="299"/>
    </row>
    <row r="75" spans="2:10">
      <c r="J75" s="299"/>
    </row>
    <row r="76" spans="2:10">
      <c r="J76" s="299"/>
    </row>
    <row r="77" spans="2:10">
      <c r="J77" s="299"/>
    </row>
    <row r="78" spans="2:10">
      <c r="J78" s="299"/>
    </row>
    <row r="79" spans="2:10">
      <c r="J79" s="299"/>
    </row>
    <row r="80" spans="2:10">
      <c r="J80" s="299"/>
    </row>
    <row r="81" spans="10:10">
      <c r="J81" s="299"/>
    </row>
    <row r="82" spans="10:10">
      <c r="J82" s="299"/>
    </row>
    <row r="83" spans="10:10">
      <c r="J83" s="299"/>
    </row>
    <row r="84" spans="10:10">
      <c r="J84" s="299"/>
    </row>
    <row r="85" spans="10:10">
      <c r="J85" s="299"/>
    </row>
    <row r="86" spans="10:10">
      <c r="J86" s="299"/>
    </row>
    <row r="87" spans="10:10">
      <c r="J87" s="299"/>
    </row>
    <row r="88" spans="10:10">
      <c r="J88" s="299"/>
    </row>
    <row r="89" spans="10:10">
      <c r="J89" s="299"/>
    </row>
    <row r="90" spans="10:10">
      <c r="J90" s="299"/>
    </row>
    <row r="91" spans="10:10">
      <c r="J91" s="299"/>
    </row>
    <row r="92" spans="10:10">
      <c r="J92" s="299"/>
    </row>
    <row r="93" spans="10:10">
      <c r="J93" s="299"/>
    </row>
    <row r="94" spans="10:10">
      <c r="J94" s="299"/>
    </row>
    <row r="95" spans="10:10">
      <c r="J95" s="299"/>
    </row>
    <row r="96" spans="10:10">
      <c r="J96" s="299"/>
    </row>
    <row r="97" spans="10:10">
      <c r="J97" s="299"/>
    </row>
    <row r="98" spans="10:10">
      <c r="J98" s="299"/>
    </row>
    <row r="99" spans="10:10">
      <c r="J99" s="299"/>
    </row>
    <row r="100" spans="10:10">
      <c r="J100" s="299"/>
    </row>
    <row r="101" spans="10:10">
      <c r="J101" s="299"/>
    </row>
    <row r="102" spans="10:10">
      <c r="J102" s="299"/>
    </row>
    <row r="103" spans="10:10">
      <c r="J103" s="299"/>
    </row>
    <row r="104" spans="10:10">
      <c r="J104" s="299"/>
    </row>
    <row r="105" spans="10:10">
      <c r="J105" s="299"/>
    </row>
    <row r="106" spans="10:10">
      <c r="J106" s="299"/>
    </row>
    <row r="107" spans="10:10">
      <c r="J107" s="299"/>
    </row>
    <row r="108" spans="10:10">
      <c r="J108" s="299"/>
    </row>
    <row r="109" spans="10:10">
      <c r="J109" s="299"/>
    </row>
    <row r="110" spans="10:10">
      <c r="J110" s="299"/>
    </row>
    <row r="111" spans="10:10">
      <c r="J111" s="299"/>
    </row>
    <row r="112" spans="10:10">
      <c r="J112" s="299"/>
    </row>
    <row r="113" spans="10:10">
      <c r="J113" s="299"/>
    </row>
    <row r="114" spans="10:10">
      <c r="J114" s="299"/>
    </row>
    <row r="115" spans="10:10">
      <c r="J115" s="299"/>
    </row>
    <row r="116" spans="10:10">
      <c r="J116" s="299"/>
    </row>
    <row r="117" spans="10:10">
      <c r="J117" s="299"/>
    </row>
    <row r="118" spans="10:10">
      <c r="J118" s="299"/>
    </row>
    <row r="119" spans="10:10">
      <c r="J119" s="299"/>
    </row>
    <row r="120" spans="10:10">
      <c r="J120" s="299"/>
    </row>
    <row r="121" spans="10:10">
      <c r="J121" s="299"/>
    </row>
    <row r="122" spans="10:10">
      <c r="J122" s="299"/>
    </row>
    <row r="123" spans="10:10">
      <c r="J123" s="299"/>
    </row>
    <row r="124" spans="10:10">
      <c r="J124" s="299"/>
    </row>
    <row r="125" spans="10:10">
      <c r="J125" s="299"/>
    </row>
    <row r="126" spans="10:10">
      <c r="J126" s="299"/>
    </row>
    <row r="127" spans="10:10">
      <c r="J127" s="299"/>
    </row>
    <row r="128" spans="10:10">
      <c r="J128" s="299"/>
    </row>
    <row r="129" spans="10:10">
      <c r="J129" s="299"/>
    </row>
    <row r="130" spans="10:10">
      <c r="J130" s="299"/>
    </row>
  </sheetData>
  <mergeCells count="17">
    <mergeCell ref="X9:X23"/>
    <mergeCell ref="K5:L5"/>
    <mergeCell ref="M5:N5"/>
    <mergeCell ref="O5:P5"/>
    <mergeCell ref="Q5:R5"/>
    <mergeCell ref="S5:S6"/>
    <mergeCell ref="T5:T6"/>
    <mergeCell ref="A2:B2"/>
    <mergeCell ref="E4:J4"/>
    <mergeCell ref="M4:R4"/>
    <mergeCell ref="A5:A6"/>
    <mergeCell ref="B5:B6"/>
    <mergeCell ref="C5:C6"/>
    <mergeCell ref="D5:D6"/>
    <mergeCell ref="E5:F5"/>
    <mergeCell ref="G5:H5"/>
    <mergeCell ref="I5:J5"/>
  </mergeCells>
  <pageMargins left="0.32" right="0.28000000000000003" top="0.25" bottom="0.21" header="0.21" footer="0.14000000000000001"/>
  <pageSetup paperSize="9" scale="48"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Sheet23">
    <tabColor rgb="FF92D050"/>
    <pageSetUpPr fitToPage="1"/>
  </sheetPr>
  <dimension ref="A1:BG679"/>
  <sheetViews>
    <sheetView showZeros="0" zoomScale="70" zoomScaleNormal="70" workbookViewId="0">
      <pane xSplit="14" ySplit="6" topLeftCell="O7" activePane="bottomRight" state="frozen"/>
      <selection pane="topRight" activeCell="P1" sqref="P1"/>
      <selection pane="bottomLeft" activeCell="A7" sqref="A7"/>
      <selection pane="bottomRight" activeCell="N7" sqref="N7"/>
    </sheetView>
  </sheetViews>
  <sheetFormatPr defaultColWidth="8" defaultRowHeight="15.75"/>
  <cols>
    <col min="1" max="1" width="9.7109375" style="53" bestFit="1" customWidth="1"/>
    <col min="2" max="2" width="39" style="1359" customWidth="1"/>
    <col min="3" max="3" width="10.42578125" style="5" customWidth="1"/>
    <col min="4" max="4" width="14" style="6" customWidth="1"/>
    <col min="5" max="5" width="11.140625" style="1" customWidth="1"/>
    <col min="6" max="6" width="11.5703125" style="2" customWidth="1"/>
    <col min="7" max="7" width="11.28515625" style="2" customWidth="1"/>
    <col min="8" max="8" width="7.28515625" style="2" customWidth="1"/>
    <col min="9" max="9" width="14.85546875" style="2" bestFit="1" customWidth="1"/>
    <col min="10" max="10" width="12.85546875" style="4" customWidth="1"/>
    <col min="11" max="11" width="13.42578125" style="4" customWidth="1"/>
    <col min="12" max="12" width="11.5703125" style="4" customWidth="1"/>
    <col min="13" max="13" width="11" style="4" customWidth="1"/>
    <col min="14" max="14" width="15" style="4" bestFit="1" customWidth="1"/>
    <col min="15" max="15" width="8.85546875" style="4" bestFit="1" customWidth="1"/>
    <col min="16" max="21" width="8" style="4"/>
    <col min="22" max="22" width="11.42578125" style="4" bestFit="1" customWidth="1"/>
    <col min="23" max="23" width="10.140625" style="4" bestFit="1" customWidth="1"/>
    <col min="24" max="25" width="8.140625" style="4" bestFit="1" customWidth="1"/>
    <col min="26" max="26" width="9.85546875" style="4" customWidth="1"/>
    <col min="27" max="27" width="10" style="4" customWidth="1"/>
    <col min="28" max="16384" width="8" style="4"/>
  </cols>
  <sheetData>
    <row r="1" spans="1:59" ht="21">
      <c r="A1" s="2228" t="s">
        <v>1062</v>
      </c>
      <c r="B1" s="2228"/>
      <c r="C1" s="2228"/>
      <c r="D1" s="2228"/>
      <c r="E1" s="2228"/>
      <c r="F1" s="2228"/>
      <c r="G1" s="2228"/>
      <c r="H1" s="2228"/>
      <c r="I1" s="2228"/>
      <c r="J1" s="2228"/>
      <c r="K1" s="2228"/>
      <c r="L1" s="2228"/>
      <c r="M1" s="2228"/>
      <c r="N1" s="2228"/>
    </row>
    <row r="2" spans="1:59">
      <c r="A2" s="2232"/>
      <c r="B2" s="2232"/>
      <c r="C2" s="1188"/>
      <c r="E2" s="12"/>
    </row>
    <row r="3" spans="1:59">
      <c r="A3" s="10"/>
      <c r="B3" s="1335"/>
      <c r="C3" s="11"/>
      <c r="E3" s="12"/>
      <c r="I3" s="2049" t="s">
        <v>5</v>
      </c>
      <c r="J3" s="2049"/>
      <c r="K3" s="2049"/>
      <c r="L3" s="2049"/>
      <c r="M3" s="13"/>
      <c r="N3" s="1139" t="s">
        <v>541</v>
      </c>
    </row>
    <row r="4" spans="1:59" s="18" customFormat="1" ht="45.75" customHeight="1">
      <c r="A4" s="14" t="s">
        <v>1</v>
      </c>
      <c r="B4" s="16" t="s">
        <v>2</v>
      </c>
      <c r="C4" s="15" t="s">
        <v>529</v>
      </c>
      <c r="D4" s="15" t="s">
        <v>4</v>
      </c>
      <c r="E4" s="16" t="s">
        <v>1932</v>
      </c>
      <c r="F4" s="17" t="s">
        <v>6</v>
      </c>
      <c r="G4" s="17" t="s">
        <v>7</v>
      </c>
      <c r="H4" s="17" t="s">
        <v>8</v>
      </c>
      <c r="I4" s="247" t="s">
        <v>545</v>
      </c>
      <c r="J4" s="247" t="s">
        <v>542</v>
      </c>
      <c r="K4" s="247" t="s">
        <v>543</v>
      </c>
      <c r="L4" s="247" t="s">
        <v>544</v>
      </c>
      <c r="M4" s="55"/>
      <c r="N4" s="55">
        <f>+'Budget-4-Approval'!T6</f>
        <v>0</v>
      </c>
      <c r="O4" s="248" t="s">
        <v>561</v>
      </c>
      <c r="P4" s="248" t="s">
        <v>546</v>
      </c>
      <c r="Q4" s="248" t="s">
        <v>547</v>
      </c>
      <c r="R4" s="248" t="s">
        <v>548</v>
      </c>
      <c r="S4" s="248" t="s">
        <v>549</v>
      </c>
      <c r="T4" s="248" t="s">
        <v>556</v>
      </c>
      <c r="U4" s="248" t="s">
        <v>550</v>
      </c>
      <c r="V4" s="248" t="s">
        <v>575</v>
      </c>
      <c r="W4" s="248" t="s">
        <v>551</v>
      </c>
      <c r="X4" s="248" t="s">
        <v>552</v>
      </c>
      <c r="Y4" s="248" t="s">
        <v>553</v>
      </c>
      <c r="Z4" s="248" t="s">
        <v>554</v>
      </c>
      <c r="AA4" s="248" t="s">
        <v>555</v>
      </c>
      <c r="AB4" s="248" t="s">
        <v>557</v>
      </c>
      <c r="AC4" s="248" t="s">
        <v>562</v>
      </c>
      <c r="AD4" s="248" t="s">
        <v>558</v>
      </c>
      <c r="AE4" s="248" t="s">
        <v>563</v>
      </c>
      <c r="AF4" s="248" t="s">
        <v>559</v>
      </c>
      <c r="AG4" s="248" t="s">
        <v>564</v>
      </c>
      <c r="AH4" s="248" t="s">
        <v>565</v>
      </c>
      <c r="AI4" s="248" t="s">
        <v>566</v>
      </c>
      <c r="AJ4" s="248" t="s">
        <v>571</v>
      </c>
      <c r="AK4" s="248" t="s">
        <v>572</v>
      </c>
      <c r="AL4" s="248" t="s">
        <v>569</v>
      </c>
      <c r="AM4" s="248" t="s">
        <v>570</v>
      </c>
      <c r="AN4" s="248" t="s">
        <v>567</v>
      </c>
      <c r="AO4" s="248" t="s">
        <v>568</v>
      </c>
      <c r="AP4" s="248" t="s">
        <v>574</v>
      </c>
      <c r="AQ4" s="248" t="s">
        <v>573</v>
      </c>
      <c r="AR4" s="18" t="s">
        <v>507</v>
      </c>
      <c r="AS4" s="18" t="s">
        <v>520</v>
      </c>
      <c r="AT4" s="248" t="s">
        <v>1249</v>
      </c>
      <c r="AU4" s="248" t="s">
        <v>1250</v>
      </c>
      <c r="AV4" s="248" t="s">
        <v>1251</v>
      </c>
      <c r="AW4" s="248" t="s">
        <v>1252</v>
      </c>
      <c r="AX4" s="248" t="s">
        <v>1253</v>
      </c>
      <c r="AY4" s="248" t="s">
        <v>1254</v>
      </c>
      <c r="AZ4" s="248" t="s">
        <v>1255</v>
      </c>
      <c r="BA4" s="248" t="s">
        <v>1256</v>
      </c>
      <c r="BB4" s="248" t="s">
        <v>1257</v>
      </c>
      <c r="BC4" s="248" t="s">
        <v>1258</v>
      </c>
      <c r="BD4" s="248" t="s">
        <v>1259</v>
      </c>
      <c r="BE4" s="248" t="s">
        <v>1260</v>
      </c>
      <c r="BF4" s="248" t="s">
        <v>1262</v>
      </c>
      <c r="BG4" s="248" t="s">
        <v>1261</v>
      </c>
    </row>
    <row r="5" spans="1:59">
      <c r="A5" s="1160"/>
      <c r="B5" s="1336" t="s">
        <v>1329</v>
      </c>
      <c r="C5" s="1162"/>
      <c r="D5" s="1162"/>
      <c r="E5" s="1226"/>
      <c r="F5" s="35"/>
      <c r="G5" s="35"/>
      <c r="H5" s="35"/>
      <c r="I5" s="35"/>
      <c r="J5" s="25"/>
      <c r="K5" s="25"/>
      <c r="L5" s="25"/>
      <c r="M5" s="25"/>
      <c r="N5" s="25"/>
    </row>
    <row r="6" spans="1:59" ht="15.75" customHeight="1">
      <c r="A6" s="1163">
        <v>2.7</v>
      </c>
      <c r="B6" s="1167" t="s">
        <v>1330</v>
      </c>
      <c r="C6" s="1165"/>
      <c r="D6" s="1176"/>
      <c r="E6" s="1227"/>
      <c r="F6" s="67"/>
      <c r="G6" s="67"/>
      <c r="H6" s="67"/>
      <c r="I6" s="67"/>
      <c r="J6" s="25"/>
      <c r="K6" s="25"/>
      <c r="L6" s="25"/>
      <c r="M6" s="25"/>
      <c r="N6" s="25"/>
    </row>
    <row r="7" spans="1:59" ht="15.75" customHeight="1">
      <c r="A7" s="1163" t="s">
        <v>1331</v>
      </c>
      <c r="B7" s="1167" t="s">
        <v>1332</v>
      </c>
      <c r="C7" s="1165" t="s">
        <v>643</v>
      </c>
      <c r="D7" s="1176">
        <v>197.75</v>
      </c>
      <c r="E7" s="1227">
        <v>47580.56</v>
      </c>
      <c r="F7" s="24">
        <v>160</v>
      </c>
      <c r="G7" s="24"/>
      <c r="H7" s="24"/>
      <c r="I7" s="24">
        <f>+D7*E7</f>
        <v>9409055.7400000002</v>
      </c>
      <c r="J7" s="25">
        <f>+D7*F7</f>
        <v>31640</v>
      </c>
      <c r="K7" s="25">
        <f>+G7*D7</f>
        <v>0</v>
      </c>
      <c r="L7" s="25">
        <f>+D7*H7</f>
        <v>0</v>
      </c>
      <c r="M7" s="25"/>
      <c r="N7" s="1141">
        <f>+'Mat &amp; Labour cost'!D8</f>
        <v>4749.3</v>
      </c>
      <c r="AP7" s="4">
        <v>0.1</v>
      </c>
    </row>
    <row r="8" spans="1:59" ht="15.75" customHeight="1">
      <c r="A8" s="1163"/>
      <c r="B8" s="1167"/>
      <c r="C8" s="1165"/>
      <c r="D8" s="1176"/>
      <c r="E8" s="1227"/>
      <c r="F8" s="67"/>
      <c r="G8" s="67"/>
      <c r="H8" s="67"/>
      <c r="I8" s="1186">
        <f t="shared" ref="I8:I36" si="0">+D8*E8</f>
        <v>0</v>
      </c>
      <c r="J8" s="25">
        <f t="shared" ref="J8:J36" si="1">+D8*F8</f>
        <v>0</v>
      </c>
      <c r="K8" s="25">
        <f t="shared" ref="K8:K36" si="2">+G8*D8</f>
        <v>0</v>
      </c>
      <c r="L8" s="25">
        <f t="shared" ref="L8:L36" si="3">+D8*H8</f>
        <v>0</v>
      </c>
      <c r="M8" s="25"/>
      <c r="N8" s="1141">
        <f>+'Mat &amp; Labour cost'!D9</f>
        <v>0</v>
      </c>
    </row>
    <row r="9" spans="1:59" ht="15.75" customHeight="1">
      <c r="A9" s="1166">
        <v>2.25</v>
      </c>
      <c r="B9" s="1167" t="s">
        <v>1333</v>
      </c>
      <c r="C9" s="1165" t="s">
        <v>643</v>
      </c>
      <c r="D9" s="1176">
        <v>83.8</v>
      </c>
      <c r="E9" s="1228">
        <v>21872.68</v>
      </c>
      <c r="F9" s="24"/>
      <c r="G9" s="24"/>
      <c r="H9" s="24"/>
      <c r="I9" s="1186">
        <f t="shared" si="0"/>
        <v>1832930.584</v>
      </c>
      <c r="J9" s="25">
        <f t="shared" si="1"/>
        <v>0</v>
      </c>
      <c r="K9" s="25">
        <f t="shared" si="2"/>
        <v>0</v>
      </c>
      <c r="L9" s="25">
        <f t="shared" si="3"/>
        <v>0</v>
      </c>
      <c r="M9" s="25"/>
      <c r="N9" s="1141">
        <f>+'Mat &amp; Labour cost'!D10</f>
        <v>3180</v>
      </c>
    </row>
    <row r="10" spans="1:59" ht="15.75" customHeight="1">
      <c r="A10" s="1166"/>
      <c r="B10" s="1167"/>
      <c r="C10" s="1165"/>
      <c r="D10" s="1176"/>
      <c r="E10" s="1227"/>
      <c r="F10" s="24">
        <v>15</v>
      </c>
      <c r="G10" s="24"/>
      <c r="H10" s="24"/>
      <c r="I10" s="1186">
        <f t="shared" si="0"/>
        <v>0</v>
      </c>
      <c r="J10" s="25">
        <f t="shared" si="1"/>
        <v>0</v>
      </c>
      <c r="K10" s="25">
        <f t="shared" si="2"/>
        <v>0</v>
      </c>
      <c r="L10" s="25">
        <f t="shared" si="3"/>
        <v>0</v>
      </c>
      <c r="M10" s="25"/>
      <c r="N10" s="1141">
        <f>+'Mat &amp; Labour cost'!D11</f>
        <v>0</v>
      </c>
    </row>
    <row r="11" spans="1:59" ht="15.75" customHeight="1">
      <c r="A11" s="1166">
        <v>2.2599999999999998</v>
      </c>
      <c r="B11" s="1167" t="s">
        <v>1334</v>
      </c>
      <c r="C11" s="1165"/>
      <c r="D11" s="1176"/>
      <c r="E11" s="1226"/>
      <c r="F11" s="24">
        <v>15</v>
      </c>
      <c r="G11" s="24"/>
      <c r="H11" s="24"/>
      <c r="I11" s="1186">
        <f t="shared" si="0"/>
        <v>0</v>
      </c>
      <c r="J11" s="25">
        <f t="shared" si="1"/>
        <v>0</v>
      </c>
      <c r="K11" s="25">
        <f t="shared" si="2"/>
        <v>0</v>
      </c>
      <c r="L11" s="25">
        <f t="shared" si="3"/>
        <v>0</v>
      </c>
      <c r="M11" s="25"/>
      <c r="N11" s="1141">
        <f>+'Mat &amp; Labour cost'!D12</f>
        <v>0</v>
      </c>
    </row>
    <row r="12" spans="1:59" ht="15.75" customHeight="1">
      <c r="A12" s="1166" t="s">
        <v>1335</v>
      </c>
      <c r="B12" s="1167" t="s">
        <v>1336</v>
      </c>
      <c r="C12" s="1165" t="s">
        <v>773</v>
      </c>
      <c r="D12" s="1176">
        <v>48.3</v>
      </c>
      <c r="E12" s="1226">
        <v>31467.32</v>
      </c>
      <c r="F12" s="24">
        <v>30</v>
      </c>
      <c r="G12" s="24"/>
      <c r="H12" s="24"/>
      <c r="I12" s="1186">
        <f t="shared" si="0"/>
        <v>1519871.5559999999</v>
      </c>
      <c r="J12" s="25">
        <f t="shared" si="1"/>
        <v>1449</v>
      </c>
      <c r="K12" s="25">
        <f t="shared" si="2"/>
        <v>0</v>
      </c>
      <c r="L12" s="25">
        <f t="shared" si="3"/>
        <v>0</v>
      </c>
      <c r="M12" s="25"/>
      <c r="N12" s="1141">
        <f>+'Mat &amp; Labour cost'!D13</f>
        <v>2849.58</v>
      </c>
    </row>
    <row r="13" spans="1:59" ht="15.75" customHeight="1">
      <c r="A13" s="1166"/>
      <c r="B13" s="1167"/>
      <c r="C13" s="1165"/>
      <c r="D13" s="1176"/>
      <c r="E13" s="1227"/>
      <c r="F13" s="24"/>
      <c r="G13" s="24"/>
      <c r="H13" s="24"/>
      <c r="I13" s="1186">
        <f t="shared" si="0"/>
        <v>0</v>
      </c>
      <c r="J13" s="25">
        <f t="shared" si="1"/>
        <v>0</v>
      </c>
      <c r="K13" s="25">
        <f t="shared" si="2"/>
        <v>0</v>
      </c>
      <c r="L13" s="25">
        <f t="shared" si="3"/>
        <v>0</v>
      </c>
      <c r="M13" s="25"/>
      <c r="N13" s="1141">
        <f>+'Mat &amp; Labour cost'!D14</f>
        <v>0</v>
      </c>
    </row>
    <row r="14" spans="1:59" ht="15.75" customHeight="1">
      <c r="A14" s="1166">
        <v>2.27</v>
      </c>
      <c r="B14" s="1167" t="s">
        <v>1337</v>
      </c>
      <c r="C14" s="1165" t="s">
        <v>643</v>
      </c>
      <c r="D14" s="1176">
        <v>749.3</v>
      </c>
      <c r="E14" s="1229">
        <v>867.80000000000007</v>
      </c>
      <c r="F14" s="24"/>
      <c r="G14" s="24"/>
      <c r="H14" s="24"/>
      <c r="I14" s="1186">
        <f t="shared" si="0"/>
        <v>650242.54</v>
      </c>
      <c r="J14" s="25">
        <f t="shared" si="1"/>
        <v>0</v>
      </c>
      <c r="K14" s="25">
        <f t="shared" si="2"/>
        <v>0</v>
      </c>
      <c r="L14" s="25">
        <f t="shared" si="3"/>
        <v>0</v>
      </c>
      <c r="M14" s="25"/>
      <c r="N14" s="1141">
        <f>+'Mat &amp; Labour cost'!D15</f>
        <v>0</v>
      </c>
    </row>
    <row r="15" spans="1:59" ht="15.75" customHeight="1">
      <c r="A15" s="1166"/>
      <c r="B15" s="1167"/>
      <c r="C15" s="1165"/>
      <c r="D15" s="1176"/>
      <c r="E15" s="1178"/>
      <c r="F15" s="24">
        <v>10</v>
      </c>
      <c r="G15" s="24"/>
      <c r="H15" s="24"/>
      <c r="I15" s="1186">
        <f t="shared" si="0"/>
        <v>0</v>
      </c>
      <c r="J15" s="25">
        <f t="shared" si="1"/>
        <v>0</v>
      </c>
      <c r="K15" s="25">
        <f t="shared" si="2"/>
        <v>0</v>
      </c>
      <c r="L15" s="25">
        <f t="shared" si="3"/>
        <v>0</v>
      </c>
      <c r="M15" s="25"/>
      <c r="N15" s="1141">
        <f>+'Mat &amp; Labour cost'!D16</f>
        <v>0</v>
      </c>
    </row>
    <row r="16" spans="1:59" ht="15.75" customHeight="1">
      <c r="A16" s="1166" t="s">
        <v>1338</v>
      </c>
      <c r="B16" s="1167" t="s">
        <v>1339</v>
      </c>
      <c r="C16" s="1165" t="s">
        <v>643</v>
      </c>
      <c r="D16" s="1176">
        <v>509.65</v>
      </c>
      <c r="E16" s="1178">
        <v>5089.51</v>
      </c>
      <c r="F16" s="24"/>
      <c r="G16" s="24"/>
      <c r="H16" s="24"/>
      <c r="I16" s="1186">
        <f t="shared" si="0"/>
        <v>2593868.7714999998</v>
      </c>
      <c r="J16" s="25">
        <f t="shared" si="1"/>
        <v>0</v>
      </c>
      <c r="K16" s="25">
        <f t="shared" si="2"/>
        <v>0</v>
      </c>
      <c r="L16" s="25">
        <f t="shared" si="3"/>
        <v>0</v>
      </c>
      <c r="M16" s="25"/>
      <c r="N16" s="1141">
        <f>+'Mat &amp; Labour cost'!D17</f>
        <v>0</v>
      </c>
    </row>
    <row r="17" spans="1:23" ht="15.75" customHeight="1">
      <c r="A17" s="1166"/>
      <c r="B17" s="1167"/>
      <c r="C17" s="1165"/>
      <c r="D17" s="1176"/>
      <c r="E17" s="1226"/>
      <c r="F17" s="24">
        <v>35</v>
      </c>
      <c r="G17" s="24"/>
      <c r="H17" s="24"/>
      <c r="I17" s="1186">
        <f t="shared" si="0"/>
        <v>0</v>
      </c>
      <c r="J17" s="25">
        <f t="shared" si="1"/>
        <v>0</v>
      </c>
      <c r="K17" s="25">
        <f t="shared" si="2"/>
        <v>0</v>
      </c>
      <c r="L17" s="25">
        <f t="shared" si="3"/>
        <v>0</v>
      </c>
      <c r="M17" s="25"/>
      <c r="N17" s="1141">
        <f>+'Mat &amp; Labour cost'!D18</f>
        <v>0</v>
      </c>
    </row>
    <row r="18" spans="1:23" ht="15.75" customHeight="1">
      <c r="A18" s="1163"/>
      <c r="B18" s="1168" t="s">
        <v>1340</v>
      </c>
      <c r="C18" s="1165"/>
      <c r="D18" s="1176"/>
      <c r="E18" s="1226"/>
      <c r="F18" s="24">
        <v>55</v>
      </c>
      <c r="G18" s="24"/>
      <c r="H18" s="24"/>
      <c r="I18" s="1186">
        <f t="shared" si="0"/>
        <v>0</v>
      </c>
      <c r="J18" s="25">
        <f t="shared" si="1"/>
        <v>0</v>
      </c>
      <c r="K18" s="25">
        <f t="shared" si="2"/>
        <v>0</v>
      </c>
      <c r="L18" s="25">
        <f t="shared" si="3"/>
        <v>0</v>
      </c>
      <c r="M18" s="25"/>
      <c r="N18" s="1141">
        <f>+'Mat &amp; Labour cost'!D19</f>
        <v>0</v>
      </c>
    </row>
    <row r="19" spans="1:23" ht="15.75" customHeight="1">
      <c r="A19" s="1166"/>
      <c r="B19" s="1167" t="s">
        <v>1341</v>
      </c>
      <c r="C19" s="1165"/>
      <c r="D19" s="1176"/>
      <c r="E19" s="1178"/>
      <c r="F19" s="24"/>
      <c r="G19" s="24"/>
      <c r="H19" s="24"/>
      <c r="I19" s="1186">
        <f t="shared" si="0"/>
        <v>0</v>
      </c>
      <c r="J19" s="25">
        <f t="shared" si="1"/>
        <v>0</v>
      </c>
      <c r="K19" s="25">
        <f t="shared" si="2"/>
        <v>0</v>
      </c>
      <c r="L19" s="25">
        <f t="shared" si="3"/>
        <v>0</v>
      </c>
      <c r="M19" s="25"/>
      <c r="N19" s="1141">
        <f>+'Mat &amp; Labour cost'!D20</f>
        <v>0</v>
      </c>
    </row>
    <row r="20" spans="1:23" ht="15.75" customHeight="1">
      <c r="A20" s="1166" t="s">
        <v>1342</v>
      </c>
      <c r="B20" s="1169" t="s">
        <v>1343</v>
      </c>
      <c r="C20" s="1165" t="s">
        <v>643</v>
      </c>
      <c r="D20" s="1176">
        <v>3593.3</v>
      </c>
      <c r="E20" s="1178">
        <v>1776.05</v>
      </c>
      <c r="F20" s="24">
        <v>35</v>
      </c>
      <c r="G20" s="24"/>
      <c r="H20" s="24"/>
      <c r="I20" s="1186">
        <f t="shared" si="0"/>
        <v>6381880.4649999999</v>
      </c>
      <c r="J20" s="25">
        <f t="shared" si="1"/>
        <v>125765.5</v>
      </c>
      <c r="K20" s="25">
        <f t="shared" si="2"/>
        <v>0</v>
      </c>
      <c r="L20" s="25">
        <f t="shared" si="3"/>
        <v>0</v>
      </c>
      <c r="M20" s="25"/>
      <c r="N20" s="1141">
        <f>+'Mat &amp; Labour cost'!D21</f>
        <v>0</v>
      </c>
    </row>
    <row r="21" spans="1:23" ht="15.75" customHeight="1">
      <c r="A21" s="1166"/>
      <c r="B21" s="1167"/>
      <c r="C21" s="1165"/>
      <c r="D21" s="1176"/>
      <c r="E21" s="1229"/>
      <c r="F21" s="24">
        <v>55</v>
      </c>
      <c r="G21" s="24"/>
      <c r="H21" s="24"/>
      <c r="I21" s="1186">
        <f t="shared" si="0"/>
        <v>0</v>
      </c>
      <c r="J21" s="25">
        <f t="shared" si="1"/>
        <v>0</v>
      </c>
      <c r="K21" s="25">
        <f t="shared" si="2"/>
        <v>0</v>
      </c>
      <c r="L21" s="25">
        <f t="shared" si="3"/>
        <v>0</v>
      </c>
      <c r="M21" s="25"/>
      <c r="N21" s="1141">
        <f>+'Mat &amp; Labour cost'!D22</f>
        <v>0</v>
      </c>
    </row>
    <row r="22" spans="1:23" ht="15.75" customHeight="1">
      <c r="A22" s="1166" t="s">
        <v>1344</v>
      </c>
      <c r="B22" s="1167" t="s">
        <v>1345</v>
      </c>
      <c r="C22" s="1165" t="s">
        <v>643</v>
      </c>
      <c r="D22" s="1176">
        <v>3357.4</v>
      </c>
      <c r="E22" s="1226">
        <v>4475.5200000000004</v>
      </c>
      <c r="F22" s="24"/>
      <c r="G22" s="24"/>
      <c r="H22" s="24"/>
      <c r="I22" s="1186">
        <f t="shared" si="0"/>
        <v>15026110.848000001</v>
      </c>
      <c r="J22" s="25">
        <f t="shared" si="1"/>
        <v>0</v>
      </c>
      <c r="K22" s="25">
        <f t="shared" si="2"/>
        <v>0</v>
      </c>
      <c r="L22" s="25">
        <f t="shared" si="3"/>
        <v>0</v>
      </c>
      <c r="M22" s="25"/>
      <c r="N22" s="1141">
        <f>+'Mat &amp; Labour cost'!D23</f>
        <v>151.14717508004139</v>
      </c>
    </row>
    <row r="23" spans="1:23" ht="15.75" customHeight="1">
      <c r="A23" s="1166"/>
      <c r="B23" s="1167"/>
      <c r="C23" s="1165"/>
      <c r="D23" s="1176"/>
      <c r="E23" s="1226"/>
      <c r="F23" s="24"/>
      <c r="G23" s="24"/>
      <c r="H23" s="24"/>
      <c r="I23" s="1186">
        <f t="shared" si="0"/>
        <v>0</v>
      </c>
      <c r="J23" s="25">
        <f t="shared" si="1"/>
        <v>0</v>
      </c>
      <c r="K23" s="25">
        <f t="shared" si="2"/>
        <v>0</v>
      </c>
      <c r="L23" s="25">
        <f t="shared" si="3"/>
        <v>0</v>
      </c>
      <c r="M23" s="25"/>
      <c r="N23" s="1141">
        <f>+'Mat &amp; Labour cost'!D24</f>
        <v>0</v>
      </c>
    </row>
    <row r="24" spans="1:23" ht="15.75" customHeight="1">
      <c r="A24" s="1166" t="s">
        <v>1346</v>
      </c>
      <c r="B24" s="1167" t="s">
        <v>1347</v>
      </c>
      <c r="C24" s="1165" t="s">
        <v>699</v>
      </c>
      <c r="D24" s="1176">
        <v>359.85</v>
      </c>
      <c r="E24" s="1226">
        <v>885.49</v>
      </c>
      <c r="F24" s="24">
        <v>35</v>
      </c>
      <c r="G24" s="24">
        <f>85+20</f>
        <v>105</v>
      </c>
      <c r="H24" s="24"/>
      <c r="I24" s="1186">
        <f t="shared" si="0"/>
        <v>318643.57650000002</v>
      </c>
      <c r="J24" s="25">
        <f t="shared" si="1"/>
        <v>12594.75</v>
      </c>
      <c r="K24" s="25">
        <f t="shared" si="2"/>
        <v>37784.25</v>
      </c>
      <c r="L24" s="25">
        <f t="shared" si="3"/>
        <v>0</v>
      </c>
      <c r="M24" s="25"/>
      <c r="N24" s="1141">
        <f>+'Mat &amp; Labour cost'!D25</f>
        <v>0</v>
      </c>
    </row>
    <row r="25" spans="1:23" ht="15.75" customHeight="1">
      <c r="A25" s="1163"/>
      <c r="B25" s="1337" t="s">
        <v>1348</v>
      </c>
      <c r="C25" s="1165"/>
      <c r="D25" s="1176"/>
      <c r="E25" s="1226"/>
      <c r="F25" s="24">
        <v>55</v>
      </c>
      <c r="G25" s="24">
        <v>105</v>
      </c>
      <c r="H25" s="24"/>
      <c r="I25" s="1186">
        <f t="shared" si="0"/>
        <v>0</v>
      </c>
      <c r="J25" s="25">
        <f t="shared" si="1"/>
        <v>0</v>
      </c>
      <c r="K25" s="25">
        <f t="shared" si="2"/>
        <v>0</v>
      </c>
      <c r="L25" s="25">
        <f t="shared" si="3"/>
        <v>0</v>
      </c>
      <c r="M25" s="25"/>
      <c r="N25" s="1141">
        <f>+'Mat &amp; Labour cost'!D26</f>
        <v>0</v>
      </c>
    </row>
    <row r="26" spans="1:23" ht="15.75" customHeight="1">
      <c r="A26" s="1166"/>
      <c r="B26" s="1167"/>
      <c r="C26" s="1165"/>
      <c r="D26" s="1176"/>
      <c r="E26" s="1226"/>
      <c r="F26" s="24">
        <v>35</v>
      </c>
      <c r="G26" s="24">
        <v>1409</v>
      </c>
      <c r="H26" s="24"/>
      <c r="I26" s="1186">
        <f t="shared" si="0"/>
        <v>0</v>
      </c>
      <c r="J26" s="25">
        <f t="shared" si="1"/>
        <v>0</v>
      </c>
      <c r="K26" s="25">
        <f t="shared" si="2"/>
        <v>0</v>
      </c>
      <c r="L26" s="25">
        <f t="shared" si="3"/>
        <v>0</v>
      </c>
      <c r="M26" s="25"/>
      <c r="N26" s="1141">
        <f>+'Mat &amp; Labour cost'!D27</f>
        <v>0</v>
      </c>
      <c r="Q26" s="4">
        <v>1.05</v>
      </c>
    </row>
    <row r="27" spans="1:23" ht="15.75" customHeight="1">
      <c r="A27" s="1166">
        <v>5.9</v>
      </c>
      <c r="B27" s="1172" t="s">
        <v>1349</v>
      </c>
      <c r="C27" s="1165"/>
      <c r="D27" s="1176"/>
      <c r="E27" s="1226"/>
      <c r="F27" s="24">
        <v>110</v>
      </c>
      <c r="G27" s="24">
        <v>1074</v>
      </c>
      <c r="H27" s="24"/>
      <c r="I27" s="1186">
        <f t="shared" si="0"/>
        <v>0</v>
      </c>
      <c r="J27" s="25">
        <f t="shared" si="1"/>
        <v>0</v>
      </c>
      <c r="K27" s="25">
        <f t="shared" si="2"/>
        <v>0</v>
      </c>
      <c r="L27" s="25">
        <f t="shared" si="3"/>
        <v>0</v>
      </c>
      <c r="M27" s="25"/>
      <c r="N27" s="1141">
        <f>+'Mat &amp; Labour cost'!D28</f>
        <v>0</v>
      </c>
      <c r="V27" s="4">
        <v>1.05</v>
      </c>
    </row>
    <row r="28" spans="1:23" ht="15.75" customHeight="1">
      <c r="A28" s="1166" t="s">
        <v>1350</v>
      </c>
      <c r="B28" s="1172" t="s">
        <v>1351</v>
      </c>
      <c r="C28" s="1165" t="s">
        <v>699</v>
      </c>
      <c r="D28" s="1176">
        <v>166.9</v>
      </c>
      <c r="E28" s="1178">
        <v>1490.8</v>
      </c>
      <c r="F28" s="24">
        <v>75</v>
      </c>
      <c r="G28" s="24">
        <v>1074</v>
      </c>
      <c r="H28" s="24"/>
      <c r="I28" s="1186">
        <f t="shared" si="0"/>
        <v>248814.52</v>
      </c>
      <c r="J28" s="25">
        <f t="shared" si="1"/>
        <v>12517.5</v>
      </c>
      <c r="K28" s="25">
        <f t="shared" si="2"/>
        <v>179250.6</v>
      </c>
      <c r="L28" s="25">
        <f t="shared" si="3"/>
        <v>0</v>
      </c>
      <c r="M28" s="25"/>
      <c r="N28" s="1141">
        <f>+'Mat &amp; Labour cost'!D29</f>
        <v>256.42</v>
      </c>
      <c r="V28" s="4">
        <v>1.05</v>
      </c>
    </row>
    <row r="29" spans="1:23" ht="15.75" customHeight="1">
      <c r="A29" s="1166" t="s">
        <v>1352</v>
      </c>
      <c r="B29" s="1172" t="s">
        <v>1353</v>
      </c>
      <c r="C29" s="1165" t="s">
        <v>699</v>
      </c>
      <c r="D29" s="1176">
        <v>285.14999999999998</v>
      </c>
      <c r="E29" s="1178">
        <v>632.33999999999992</v>
      </c>
      <c r="F29" s="24">
        <v>20</v>
      </c>
      <c r="G29" s="24"/>
      <c r="H29" s="24"/>
      <c r="I29" s="1186">
        <f t="shared" si="0"/>
        <v>180311.75099999996</v>
      </c>
      <c r="J29" s="25">
        <f t="shared" si="1"/>
        <v>5703</v>
      </c>
      <c r="K29" s="25">
        <f t="shared" si="2"/>
        <v>0</v>
      </c>
      <c r="L29" s="25">
        <f t="shared" si="3"/>
        <v>0</v>
      </c>
      <c r="M29" s="25"/>
      <c r="N29" s="1141">
        <f>+'Mat &amp; Labour cost'!D30</f>
        <v>533.26</v>
      </c>
    </row>
    <row r="30" spans="1:23" ht="15.75" customHeight="1">
      <c r="A30" s="1166" t="s">
        <v>1354</v>
      </c>
      <c r="B30" s="1167" t="s">
        <v>1355</v>
      </c>
      <c r="C30" s="1165" t="s">
        <v>699</v>
      </c>
      <c r="D30" s="1176">
        <v>311.2</v>
      </c>
      <c r="E30" s="1230">
        <v>115479.97</v>
      </c>
      <c r="F30" s="24">
        <v>150</v>
      </c>
      <c r="G30" s="24">
        <v>500</v>
      </c>
      <c r="H30" s="24"/>
      <c r="I30" s="1186">
        <f t="shared" si="0"/>
        <v>35937366.663999997</v>
      </c>
      <c r="J30" s="25">
        <f t="shared" si="1"/>
        <v>46680</v>
      </c>
      <c r="K30" s="25">
        <f t="shared" si="2"/>
        <v>155600</v>
      </c>
      <c r="L30" s="25">
        <f t="shared" si="3"/>
        <v>0</v>
      </c>
      <c r="M30" s="25"/>
      <c r="N30" s="1141">
        <f>+'Mat &amp; Labour cost'!D31</f>
        <v>18070.478861251628</v>
      </c>
      <c r="W30" s="4">
        <v>1.05</v>
      </c>
    </row>
    <row r="31" spans="1:23" ht="15.75" customHeight="1">
      <c r="A31" s="1166" t="s">
        <v>1356</v>
      </c>
      <c r="B31" s="1167" t="s">
        <v>1357</v>
      </c>
      <c r="C31" s="1165" t="s">
        <v>699</v>
      </c>
      <c r="D31" s="1176">
        <v>311.2</v>
      </c>
      <c r="E31" s="1229">
        <v>4324.32</v>
      </c>
      <c r="F31" s="24"/>
      <c r="G31" s="24"/>
      <c r="H31" s="24"/>
      <c r="I31" s="1186">
        <f t="shared" si="0"/>
        <v>1345728.3839999998</v>
      </c>
      <c r="J31" s="25">
        <f t="shared" si="1"/>
        <v>0</v>
      </c>
      <c r="K31" s="25">
        <f t="shared" si="2"/>
        <v>0</v>
      </c>
      <c r="L31" s="25">
        <f t="shared" si="3"/>
        <v>0</v>
      </c>
      <c r="M31" s="25"/>
      <c r="N31" s="1141">
        <f>+'Mat &amp; Labour cost'!D32</f>
        <v>0</v>
      </c>
    </row>
    <row r="32" spans="1:23" ht="15.75" customHeight="1">
      <c r="A32" s="1166" t="s">
        <v>1358</v>
      </c>
      <c r="B32" s="1172" t="s">
        <v>1359</v>
      </c>
      <c r="C32" s="1165" t="s">
        <v>699</v>
      </c>
      <c r="D32" s="1176">
        <v>262.25</v>
      </c>
      <c r="E32" s="1226">
        <v>118590.25</v>
      </c>
      <c r="F32" s="24"/>
      <c r="G32" s="24"/>
      <c r="H32" s="24">
        <v>25</v>
      </c>
      <c r="I32" s="1186">
        <f t="shared" si="0"/>
        <v>31100293.0625</v>
      </c>
      <c r="J32" s="25">
        <f t="shared" si="1"/>
        <v>0</v>
      </c>
      <c r="K32" s="25">
        <f t="shared" si="2"/>
        <v>0</v>
      </c>
      <c r="L32" s="25">
        <f t="shared" si="3"/>
        <v>6556.25</v>
      </c>
      <c r="M32" s="25"/>
      <c r="N32" s="1141">
        <f>+'Mat &amp; Labour cost'!D33</f>
        <v>515.20000000000005</v>
      </c>
    </row>
    <row r="33" spans="1:42" ht="15.75" customHeight="1">
      <c r="A33" s="1166" t="s">
        <v>1360</v>
      </c>
      <c r="B33" s="1167" t="s">
        <v>1361</v>
      </c>
      <c r="C33" s="1165" t="s">
        <v>699</v>
      </c>
      <c r="D33" s="1176">
        <v>365.6</v>
      </c>
      <c r="E33" s="1226">
        <v>76872.86</v>
      </c>
      <c r="F33" s="24"/>
      <c r="G33" s="24"/>
      <c r="H33" s="24"/>
      <c r="I33" s="1186">
        <f t="shared" si="0"/>
        <v>28104717.616</v>
      </c>
      <c r="J33" s="25">
        <f t="shared" si="1"/>
        <v>0</v>
      </c>
      <c r="K33" s="25">
        <f t="shared" si="2"/>
        <v>0</v>
      </c>
      <c r="L33" s="25">
        <f t="shared" si="3"/>
        <v>0</v>
      </c>
      <c r="M33" s="25"/>
      <c r="N33" s="1141">
        <f>+'Mat &amp; Labour cost'!D34</f>
        <v>6375.2315702208916</v>
      </c>
    </row>
    <row r="34" spans="1:42" ht="15.75" customHeight="1">
      <c r="A34" s="1166" t="s">
        <v>1362</v>
      </c>
      <c r="B34" s="1172" t="s">
        <v>1363</v>
      </c>
      <c r="C34" s="1165" t="s">
        <v>699</v>
      </c>
      <c r="D34" s="1176">
        <v>326.3</v>
      </c>
      <c r="E34" s="1226">
        <v>2894.09</v>
      </c>
      <c r="F34" s="24"/>
      <c r="G34" s="24"/>
      <c r="H34" s="24"/>
      <c r="I34" s="1186">
        <f t="shared" si="0"/>
        <v>944341.56700000004</v>
      </c>
      <c r="J34" s="25">
        <f t="shared" si="1"/>
        <v>0</v>
      </c>
      <c r="K34" s="25">
        <f t="shared" si="2"/>
        <v>0</v>
      </c>
      <c r="L34" s="25">
        <f t="shared" si="3"/>
        <v>0</v>
      </c>
      <c r="M34" s="25"/>
      <c r="N34" s="1141">
        <f>+'Mat &amp; Labour cost'!D35</f>
        <v>0</v>
      </c>
    </row>
    <row r="35" spans="1:42" ht="15.75" customHeight="1">
      <c r="A35" s="1166" t="s">
        <v>1364</v>
      </c>
      <c r="B35" s="1172" t="s">
        <v>1365</v>
      </c>
      <c r="C35" s="1165"/>
      <c r="D35" s="1176"/>
      <c r="E35" s="1229"/>
      <c r="F35" s="24">
        <v>345</v>
      </c>
      <c r="G35" s="24">
        <v>2163</v>
      </c>
      <c r="H35" s="24"/>
      <c r="I35" s="1186">
        <f t="shared" si="0"/>
        <v>0</v>
      </c>
      <c r="J35" s="25">
        <f t="shared" si="1"/>
        <v>0</v>
      </c>
      <c r="K35" s="25">
        <f t="shared" si="2"/>
        <v>0</v>
      </c>
      <c r="L35" s="25">
        <f t="shared" si="3"/>
        <v>0</v>
      </c>
      <c r="M35" s="25"/>
      <c r="N35" s="1141">
        <f>+'Mat &amp; Labour cost'!D36</f>
        <v>0</v>
      </c>
    </row>
    <row r="36" spans="1:42" ht="15.75" customHeight="1">
      <c r="A36" s="1166" t="s">
        <v>1366</v>
      </c>
      <c r="B36" s="1172" t="s">
        <v>1367</v>
      </c>
      <c r="C36" s="1165" t="s">
        <v>1368</v>
      </c>
      <c r="D36" s="1176">
        <v>99.45</v>
      </c>
      <c r="E36" s="1227">
        <v>28131.33</v>
      </c>
      <c r="F36" s="24"/>
      <c r="G36" s="24"/>
      <c r="H36" s="24"/>
      <c r="I36" s="1186">
        <f t="shared" si="0"/>
        <v>2797660.7685000002</v>
      </c>
      <c r="J36" s="25">
        <f t="shared" si="1"/>
        <v>0</v>
      </c>
      <c r="K36" s="25">
        <f t="shared" si="2"/>
        <v>0</v>
      </c>
      <c r="L36" s="25">
        <f t="shared" si="3"/>
        <v>0</v>
      </c>
      <c r="M36" s="25"/>
      <c r="N36" s="1141">
        <f>+'Mat &amp; Labour cost'!D37</f>
        <v>0</v>
      </c>
    </row>
    <row r="37" spans="1:42" ht="15.75" customHeight="1">
      <c r="A37" s="1166"/>
      <c r="B37" s="1172"/>
      <c r="C37" s="1165"/>
      <c r="D37" s="1176"/>
      <c r="E37" s="1226"/>
      <c r="F37" s="24">
        <v>400</v>
      </c>
      <c r="G37" s="24">
        <v>2540</v>
      </c>
      <c r="H37" s="24"/>
      <c r="I37" s="1186">
        <f>+D37*E37</f>
        <v>0</v>
      </c>
      <c r="J37" s="25">
        <f>+D37*F37</f>
        <v>0</v>
      </c>
      <c r="K37" s="25">
        <f>+G37*D37</f>
        <v>0</v>
      </c>
      <c r="L37" s="25">
        <f>+D37*H37</f>
        <v>0</v>
      </c>
      <c r="M37" s="25"/>
      <c r="N37" s="1141">
        <f>+'Mat &amp; Labour cost'!D38</f>
        <v>0</v>
      </c>
    </row>
    <row r="38" spans="1:42" ht="15.75" customHeight="1">
      <c r="A38" s="1167"/>
      <c r="B38" s="1172" t="s">
        <v>1369</v>
      </c>
      <c r="C38" s="1165"/>
      <c r="D38" s="1176"/>
      <c r="E38" s="1226"/>
      <c r="F38" s="24"/>
      <c r="G38" s="24"/>
      <c r="H38" s="24"/>
      <c r="I38" s="1186">
        <f t="shared" ref="I38:I65" si="4">+D38*E38</f>
        <v>0</v>
      </c>
      <c r="J38" s="25">
        <f t="shared" ref="J38:J65" si="5">+D38*F38</f>
        <v>0</v>
      </c>
      <c r="K38" s="25">
        <f t="shared" ref="K38:K65" si="6">+G38*D38</f>
        <v>0</v>
      </c>
      <c r="L38" s="25">
        <f t="shared" ref="L38:L65" si="7">+D38*H38</f>
        <v>0</v>
      </c>
      <c r="M38" s="25"/>
      <c r="N38" s="1141">
        <f>+'Mat &amp; Labour cost'!D39</f>
        <v>0</v>
      </c>
    </row>
    <row r="39" spans="1:42" ht="15.75" customHeight="1">
      <c r="A39" s="1163" t="s">
        <v>1370</v>
      </c>
      <c r="B39" s="1172" t="s">
        <v>1371</v>
      </c>
      <c r="C39" s="1165" t="s">
        <v>699</v>
      </c>
      <c r="D39" s="1176">
        <v>523.79999999999995</v>
      </c>
      <c r="E39" s="1226">
        <v>2039.38</v>
      </c>
      <c r="F39" s="24">
        <v>400</v>
      </c>
      <c r="G39" s="24">
        <v>3234.0360300000002</v>
      </c>
      <c r="H39" s="24"/>
      <c r="I39" s="1186">
        <f t="shared" si="4"/>
        <v>1068227.2439999999</v>
      </c>
      <c r="J39" s="25">
        <f t="shared" si="5"/>
        <v>209519.99999999997</v>
      </c>
      <c r="K39" s="25">
        <f t="shared" si="6"/>
        <v>1693988.0725139999</v>
      </c>
      <c r="L39" s="25">
        <f t="shared" si="7"/>
        <v>0</v>
      </c>
      <c r="M39" s="25"/>
      <c r="N39" s="1141">
        <f>+'Mat &amp; Labour cost'!D40</f>
        <v>0</v>
      </c>
      <c r="O39" s="4">
        <v>6.4</v>
      </c>
      <c r="Q39" s="4">
        <v>0.44</v>
      </c>
      <c r="R39" s="4">
        <v>0.33</v>
      </c>
      <c r="S39" s="4">
        <v>0.53</v>
      </c>
      <c r="T39" s="4">
        <v>1.6</v>
      </c>
      <c r="AB39" s="4">
        <v>0.05</v>
      </c>
      <c r="AC39" s="4">
        <v>0.05</v>
      </c>
      <c r="AP39" s="4">
        <v>0.5</v>
      </c>
    </row>
    <row r="40" spans="1:42" ht="15.75" customHeight="1">
      <c r="A40" s="1166"/>
      <c r="B40" s="1172"/>
      <c r="C40" s="1165"/>
      <c r="D40" s="1176"/>
      <c r="E40" s="1226"/>
      <c r="F40" s="24"/>
      <c r="G40" s="24"/>
      <c r="H40" s="24"/>
      <c r="I40" s="1186">
        <f t="shared" si="4"/>
        <v>0</v>
      </c>
      <c r="J40" s="25">
        <f t="shared" si="5"/>
        <v>0</v>
      </c>
      <c r="K40" s="25">
        <f t="shared" si="6"/>
        <v>0</v>
      </c>
      <c r="L40" s="25">
        <f t="shared" si="7"/>
        <v>0</v>
      </c>
      <c r="M40" s="25"/>
      <c r="N40" s="1141">
        <f>+'Mat &amp; Labour cost'!D41</f>
        <v>0</v>
      </c>
    </row>
    <row r="41" spans="1:42" ht="15.75" customHeight="1">
      <c r="A41" s="1166">
        <v>5.22</v>
      </c>
      <c r="B41" s="1172" t="s">
        <v>1372</v>
      </c>
      <c r="C41" s="1165"/>
      <c r="D41" s="1176"/>
      <c r="E41" s="1229"/>
      <c r="F41" s="24">
        <v>400</v>
      </c>
      <c r="G41" s="24">
        <v>2841.3683900000001</v>
      </c>
      <c r="H41" s="24"/>
      <c r="I41" s="1186">
        <f t="shared" si="4"/>
        <v>0</v>
      </c>
      <c r="J41" s="25">
        <f t="shared" si="5"/>
        <v>0</v>
      </c>
      <c r="K41" s="25">
        <f t="shared" si="6"/>
        <v>0</v>
      </c>
      <c r="L41" s="25">
        <f t="shared" si="7"/>
        <v>0</v>
      </c>
      <c r="M41" s="25"/>
      <c r="N41" s="1141">
        <f>+'Mat &amp; Labour cost'!D42</f>
        <v>0</v>
      </c>
      <c r="O41" s="4">
        <v>4.8</v>
      </c>
      <c r="Q41" s="4">
        <v>0.56000000000000005</v>
      </c>
      <c r="R41" s="4">
        <v>0.35</v>
      </c>
      <c r="S41" s="4">
        <v>0.45</v>
      </c>
      <c r="T41" s="4">
        <v>1.2</v>
      </c>
      <c r="AB41" s="4">
        <v>0.05</v>
      </c>
      <c r="AC41" s="4">
        <v>0.05</v>
      </c>
      <c r="AP41" s="4">
        <v>0.5</v>
      </c>
    </row>
    <row r="42" spans="1:42" ht="15.75" customHeight="1">
      <c r="A42" s="1166" t="s">
        <v>1373</v>
      </c>
      <c r="B42" s="1167" t="s">
        <v>1374</v>
      </c>
      <c r="C42" s="1165" t="s">
        <v>754</v>
      </c>
      <c r="D42" s="1176">
        <v>62.25</v>
      </c>
      <c r="E42" s="1226">
        <v>1135575.81</v>
      </c>
      <c r="F42" s="24"/>
      <c r="G42" s="24"/>
      <c r="H42" s="24"/>
      <c r="I42" s="1186">
        <f t="shared" si="4"/>
        <v>70689594.172499999</v>
      </c>
      <c r="J42" s="25">
        <f t="shared" si="5"/>
        <v>0</v>
      </c>
      <c r="K42" s="25">
        <f t="shared" si="6"/>
        <v>0</v>
      </c>
      <c r="L42" s="25">
        <f t="shared" si="7"/>
        <v>0</v>
      </c>
      <c r="M42" s="25"/>
      <c r="N42" s="1141">
        <f>+'Mat &amp; Labour cost'!D43</f>
        <v>96649</v>
      </c>
    </row>
    <row r="43" spans="1:42" ht="15.75" customHeight="1">
      <c r="A43" s="1166"/>
      <c r="B43" s="1167"/>
      <c r="C43" s="1165"/>
      <c r="D43" s="1176"/>
      <c r="E43" s="1227"/>
      <c r="F43" s="24">
        <v>400</v>
      </c>
      <c r="G43" s="24">
        <v>3386.72732</v>
      </c>
      <c r="H43" s="24"/>
      <c r="I43" s="1186">
        <f t="shared" si="4"/>
        <v>0</v>
      </c>
      <c r="J43" s="25">
        <f t="shared" si="5"/>
        <v>0</v>
      </c>
      <c r="K43" s="25">
        <f t="shared" si="6"/>
        <v>0</v>
      </c>
      <c r="L43" s="25">
        <f t="shared" si="7"/>
        <v>0</v>
      </c>
      <c r="M43" s="25"/>
      <c r="N43" s="1141">
        <f>+'Mat &amp; Labour cost'!D44</f>
        <v>0</v>
      </c>
      <c r="O43" s="4">
        <v>7</v>
      </c>
      <c r="Q43" s="4">
        <v>0.48</v>
      </c>
      <c r="R43" s="4">
        <v>0.28999999999999998</v>
      </c>
      <c r="S43" s="4">
        <v>0.49</v>
      </c>
      <c r="T43" s="4">
        <v>1.75</v>
      </c>
      <c r="AB43" s="4">
        <v>0.05</v>
      </c>
      <c r="AC43" s="4">
        <v>0.05</v>
      </c>
      <c r="AP43" s="4">
        <v>0.5</v>
      </c>
    </row>
    <row r="44" spans="1:42" ht="15.75" customHeight="1">
      <c r="A44" s="1166" t="s">
        <v>1375</v>
      </c>
      <c r="B44" s="1172" t="s">
        <v>1376</v>
      </c>
      <c r="C44" s="1165"/>
      <c r="D44" s="1176"/>
      <c r="E44" s="1226"/>
      <c r="F44" s="24"/>
      <c r="G44" s="24"/>
      <c r="H44" s="24"/>
      <c r="I44" s="1186">
        <f t="shared" si="4"/>
        <v>0</v>
      </c>
      <c r="J44" s="25">
        <f t="shared" si="5"/>
        <v>0</v>
      </c>
      <c r="K44" s="25">
        <f t="shared" si="6"/>
        <v>0</v>
      </c>
      <c r="L44" s="25">
        <f t="shared" si="7"/>
        <v>0</v>
      </c>
      <c r="M44" s="25"/>
      <c r="N44" s="1141">
        <f>+'Mat &amp; Labour cost'!D45</f>
        <v>0</v>
      </c>
    </row>
    <row r="45" spans="1:42" ht="15.75" customHeight="1">
      <c r="A45" s="1166" t="s">
        <v>1377</v>
      </c>
      <c r="B45" s="1167" t="s">
        <v>1374</v>
      </c>
      <c r="C45" s="1165" t="s">
        <v>754</v>
      </c>
      <c r="D45" s="1176">
        <v>62.25</v>
      </c>
      <c r="E45" s="1230">
        <v>4732165.5</v>
      </c>
      <c r="F45" s="24">
        <f>120*3+220</f>
        <v>580</v>
      </c>
      <c r="G45" s="24">
        <v>3386.72732</v>
      </c>
      <c r="H45" s="24"/>
      <c r="I45" s="1186">
        <f t="shared" si="4"/>
        <v>294577302.375</v>
      </c>
      <c r="J45" s="25">
        <f t="shared" si="5"/>
        <v>36105</v>
      </c>
      <c r="K45" s="25">
        <f t="shared" si="6"/>
        <v>210823.77567</v>
      </c>
      <c r="L45" s="25">
        <f t="shared" si="7"/>
        <v>0</v>
      </c>
      <c r="M45" s="25"/>
      <c r="N45" s="1141">
        <f>+'Mat &amp; Labour cost'!D46</f>
        <v>540786.05000000005</v>
      </c>
      <c r="O45" s="4">
        <v>7</v>
      </c>
      <c r="Q45" s="4">
        <v>0.48</v>
      </c>
      <c r="R45" s="4">
        <v>0.28999999999999998</v>
      </c>
      <c r="S45" s="4">
        <v>0.49</v>
      </c>
      <c r="T45" s="4">
        <v>1.75</v>
      </c>
      <c r="AB45" s="4">
        <v>0.05</v>
      </c>
      <c r="AC45" s="4">
        <v>0.05</v>
      </c>
      <c r="AP45" s="4">
        <v>0.5</v>
      </c>
    </row>
    <row r="46" spans="1:42" ht="15.75" customHeight="1">
      <c r="A46" s="1166"/>
      <c r="B46" s="1167"/>
      <c r="C46" s="1165"/>
      <c r="D46" s="1176"/>
      <c r="E46" s="1231"/>
      <c r="F46" s="24"/>
      <c r="G46" s="24"/>
      <c r="H46" s="24"/>
      <c r="I46" s="1186">
        <f t="shared" si="4"/>
        <v>0</v>
      </c>
      <c r="J46" s="25">
        <f t="shared" si="5"/>
        <v>0</v>
      </c>
      <c r="K46" s="25">
        <f t="shared" si="6"/>
        <v>0</v>
      </c>
      <c r="L46" s="25">
        <f t="shared" si="7"/>
        <v>0</v>
      </c>
      <c r="M46" s="25"/>
      <c r="N46" s="1141">
        <f>+'Mat &amp; Labour cost'!D48</f>
        <v>0</v>
      </c>
    </row>
    <row r="47" spans="1:42" ht="15.75" customHeight="1">
      <c r="A47" s="1173" t="s">
        <v>1378</v>
      </c>
      <c r="B47" s="1172" t="s">
        <v>1379</v>
      </c>
      <c r="C47" s="1165"/>
      <c r="D47" s="1176"/>
      <c r="E47" s="1227"/>
      <c r="F47" s="24">
        <f>220+120</f>
        <v>340</v>
      </c>
      <c r="G47" s="24">
        <v>3504.11267</v>
      </c>
      <c r="H47" s="24"/>
      <c r="I47" s="1186">
        <f t="shared" si="4"/>
        <v>0</v>
      </c>
      <c r="J47" s="25">
        <f t="shared" si="5"/>
        <v>0</v>
      </c>
      <c r="K47" s="25">
        <f t="shared" si="6"/>
        <v>0</v>
      </c>
      <c r="L47" s="25">
        <f t="shared" si="7"/>
        <v>0</v>
      </c>
      <c r="M47" s="25"/>
      <c r="N47" s="1141">
        <f>+'Mat &amp; Labour cost'!D49</f>
        <v>0</v>
      </c>
      <c r="O47" s="4">
        <v>7.4</v>
      </c>
      <c r="Q47" s="4">
        <v>0.51</v>
      </c>
      <c r="R47" s="4">
        <v>0.32</v>
      </c>
      <c r="S47" s="4">
        <v>0.43</v>
      </c>
      <c r="T47" s="4">
        <v>1.85</v>
      </c>
      <c r="AB47" s="4">
        <v>0.05</v>
      </c>
      <c r="AC47" s="4">
        <v>0.05</v>
      </c>
      <c r="AP47" s="4">
        <v>0.5</v>
      </c>
    </row>
    <row r="48" spans="1:42" ht="15.75" customHeight="1">
      <c r="A48" s="1174" t="s">
        <v>1380</v>
      </c>
      <c r="B48" s="1172" t="s">
        <v>1381</v>
      </c>
      <c r="C48" s="1165" t="s">
        <v>1382</v>
      </c>
      <c r="D48" s="1176">
        <v>163.25</v>
      </c>
      <c r="E48" s="1227">
        <v>1467.6</v>
      </c>
      <c r="F48" s="24"/>
      <c r="G48" s="24"/>
      <c r="H48" s="24"/>
      <c r="I48" s="1186">
        <f t="shared" si="4"/>
        <v>239585.69999999998</v>
      </c>
      <c r="J48" s="25">
        <f t="shared" si="5"/>
        <v>0</v>
      </c>
      <c r="K48" s="25">
        <f t="shared" si="6"/>
        <v>0</v>
      </c>
      <c r="L48" s="25">
        <f t="shared" si="7"/>
        <v>0</v>
      </c>
      <c r="M48" s="25"/>
      <c r="N48" s="1141">
        <f>+'Mat &amp; Labour cost'!D50</f>
        <v>0</v>
      </c>
    </row>
    <row r="49" spans="1:42" ht="15.75" customHeight="1">
      <c r="A49" s="1163"/>
      <c r="B49" s="1172"/>
      <c r="C49" s="1165"/>
      <c r="D49" s="1176"/>
      <c r="E49" s="1226"/>
      <c r="F49" s="24">
        <f>120+220</f>
        <v>340</v>
      </c>
      <c r="G49" s="24">
        <v>3596.3021600000002</v>
      </c>
      <c r="H49" s="24"/>
      <c r="I49" s="1186">
        <f t="shared" si="4"/>
        <v>0</v>
      </c>
      <c r="J49" s="25">
        <f t="shared" si="5"/>
        <v>0</v>
      </c>
      <c r="K49" s="25">
        <f t="shared" si="6"/>
        <v>0</v>
      </c>
      <c r="L49" s="25">
        <f t="shared" si="7"/>
        <v>0</v>
      </c>
      <c r="M49" s="25"/>
      <c r="N49" s="1141">
        <f>+'Mat &amp; Labour cost'!D51</f>
        <v>0</v>
      </c>
      <c r="O49" s="4">
        <v>7.5</v>
      </c>
      <c r="Q49" s="4">
        <v>0.48</v>
      </c>
      <c r="R49" s="4">
        <v>0.3</v>
      </c>
      <c r="S49" s="4">
        <v>0.45</v>
      </c>
      <c r="T49" s="4">
        <v>4.13</v>
      </c>
      <c r="AB49" s="4">
        <v>0.05</v>
      </c>
      <c r="AC49" s="4">
        <v>0.05</v>
      </c>
      <c r="AP49" s="4">
        <v>0.5</v>
      </c>
    </row>
    <row r="50" spans="1:42" ht="15.75" customHeight="1">
      <c r="A50" s="1174" t="s">
        <v>1383</v>
      </c>
      <c r="B50" s="1172" t="s">
        <v>1384</v>
      </c>
      <c r="C50" s="1165" t="s">
        <v>1382</v>
      </c>
      <c r="D50" s="1176">
        <v>702.7</v>
      </c>
      <c r="E50" s="1226">
        <v>108.6</v>
      </c>
      <c r="F50" s="24"/>
      <c r="G50" s="24"/>
      <c r="H50" s="24"/>
      <c r="I50" s="1186">
        <f t="shared" si="4"/>
        <v>76313.22</v>
      </c>
      <c r="J50" s="25">
        <f t="shared" si="5"/>
        <v>0</v>
      </c>
      <c r="K50" s="25">
        <f t="shared" si="6"/>
        <v>0</v>
      </c>
      <c r="L50" s="25">
        <f t="shared" si="7"/>
        <v>0</v>
      </c>
      <c r="M50" s="25"/>
      <c r="N50" s="1141">
        <f>+'Mat &amp; Labour cost'!D52</f>
        <v>0</v>
      </c>
    </row>
    <row r="51" spans="1:42" ht="15.75" customHeight="1">
      <c r="A51" s="1175"/>
      <c r="B51" s="1172"/>
      <c r="C51" s="1165"/>
      <c r="D51" s="1176"/>
      <c r="E51" s="1226"/>
      <c r="F51" s="24"/>
      <c r="G51" s="24"/>
      <c r="H51" s="24">
        <v>145</v>
      </c>
      <c r="I51" s="1186">
        <f t="shared" si="4"/>
        <v>0</v>
      </c>
      <c r="J51" s="25">
        <f t="shared" si="5"/>
        <v>0</v>
      </c>
      <c r="K51" s="25">
        <f t="shared" si="6"/>
        <v>0</v>
      </c>
      <c r="L51" s="25">
        <f t="shared" si="7"/>
        <v>0</v>
      </c>
      <c r="M51" s="25"/>
      <c r="N51" s="1141">
        <f>+'Mat &amp; Labour cost'!D53</f>
        <v>0</v>
      </c>
    </row>
    <row r="52" spans="1:42" ht="15.75" customHeight="1">
      <c r="A52" s="1166">
        <v>5.34</v>
      </c>
      <c r="B52" s="1167" t="s">
        <v>1385</v>
      </c>
      <c r="C52" s="1165"/>
      <c r="D52" s="1176"/>
      <c r="E52" s="1226"/>
      <c r="F52" s="24">
        <v>10</v>
      </c>
      <c r="G52" s="24">
        <v>150</v>
      </c>
      <c r="H52" s="24"/>
      <c r="I52" s="1186">
        <f t="shared" si="4"/>
        <v>0</v>
      </c>
      <c r="J52" s="25">
        <f t="shared" si="5"/>
        <v>0</v>
      </c>
      <c r="K52" s="25">
        <f t="shared" si="6"/>
        <v>0</v>
      </c>
      <c r="L52" s="25">
        <f t="shared" si="7"/>
        <v>0</v>
      </c>
      <c r="M52" s="25"/>
      <c r="N52" s="1141">
        <f>+'Mat &amp; Labour cost'!D54</f>
        <v>0</v>
      </c>
    </row>
    <row r="53" spans="1:42" ht="15.75" customHeight="1">
      <c r="A53" s="1166" t="s">
        <v>1386</v>
      </c>
      <c r="B53" s="1167" t="s">
        <v>1387</v>
      </c>
      <c r="C53" s="1165" t="s">
        <v>773</v>
      </c>
      <c r="D53" s="1176">
        <v>63.2</v>
      </c>
      <c r="E53" s="1226">
        <v>8615.6299999999992</v>
      </c>
      <c r="F53" s="24"/>
      <c r="G53" s="24"/>
      <c r="H53" s="24"/>
      <c r="I53" s="1186">
        <f t="shared" si="4"/>
        <v>544507.81599999999</v>
      </c>
      <c r="J53" s="25">
        <f t="shared" si="5"/>
        <v>0</v>
      </c>
      <c r="K53" s="25">
        <f t="shared" si="6"/>
        <v>0</v>
      </c>
      <c r="L53" s="25">
        <f t="shared" si="7"/>
        <v>0</v>
      </c>
      <c r="M53" s="25"/>
      <c r="N53" s="1141">
        <f>+'Mat &amp; Labour cost'!D55</f>
        <v>739.67820936278554</v>
      </c>
    </row>
    <row r="54" spans="1:42" ht="15.75" customHeight="1">
      <c r="A54" s="1166"/>
      <c r="B54" s="1167"/>
      <c r="C54" s="1165"/>
      <c r="D54" s="1176"/>
      <c r="E54" s="1226"/>
      <c r="F54" s="24">
        <v>580</v>
      </c>
      <c r="G54" s="24">
        <v>3231.2714600000004</v>
      </c>
      <c r="H54" s="24"/>
      <c r="I54" s="1186">
        <f t="shared" si="4"/>
        <v>0</v>
      </c>
      <c r="J54" s="25">
        <f t="shared" si="5"/>
        <v>0</v>
      </c>
      <c r="K54" s="25">
        <f t="shared" si="6"/>
        <v>0</v>
      </c>
      <c r="L54" s="25">
        <f t="shared" si="7"/>
        <v>0</v>
      </c>
      <c r="M54" s="25"/>
      <c r="N54" s="1141">
        <f>+'Mat &amp; Labour cost'!D56</f>
        <v>0</v>
      </c>
      <c r="O54" s="4">
        <v>6.4</v>
      </c>
      <c r="Q54" s="4">
        <v>0.7</v>
      </c>
      <c r="R54" s="4">
        <v>0.6</v>
      </c>
      <c r="S54" s="4">
        <v>0</v>
      </c>
      <c r="AB54" s="4">
        <v>0.05</v>
      </c>
      <c r="AC54" s="4">
        <v>0.05</v>
      </c>
      <c r="AP54" s="4">
        <v>0.5</v>
      </c>
    </row>
    <row r="55" spans="1:42" ht="15.75" customHeight="1">
      <c r="A55" s="1166">
        <v>5.37</v>
      </c>
      <c r="B55" s="1167" t="s">
        <v>1388</v>
      </c>
      <c r="C55" s="1165"/>
      <c r="D55" s="1176"/>
      <c r="E55" s="1226"/>
      <c r="F55" s="24"/>
      <c r="G55" s="24"/>
      <c r="H55" s="24"/>
      <c r="I55" s="1186">
        <f t="shared" si="4"/>
        <v>0</v>
      </c>
      <c r="J55" s="25">
        <f t="shared" si="5"/>
        <v>0</v>
      </c>
      <c r="K55" s="25">
        <f t="shared" si="6"/>
        <v>0</v>
      </c>
      <c r="L55" s="25">
        <f t="shared" si="7"/>
        <v>0</v>
      </c>
      <c r="M55" s="25"/>
      <c r="N55" s="1141">
        <f>+'Mat &amp; Labour cost'!D57</f>
        <v>0</v>
      </c>
    </row>
    <row r="56" spans="1:42" ht="15.75" customHeight="1">
      <c r="A56" s="1166" t="s">
        <v>1389</v>
      </c>
      <c r="B56" s="1167" t="s">
        <v>1390</v>
      </c>
      <c r="C56" s="1165" t="s">
        <v>643</v>
      </c>
      <c r="D56" s="1176">
        <v>5590.6</v>
      </c>
      <c r="E56" s="1226">
        <v>9264.44</v>
      </c>
      <c r="F56" s="24">
        <v>225</v>
      </c>
      <c r="G56" s="24">
        <f>+G45</f>
        <v>3386.72732</v>
      </c>
      <c r="H56" s="24"/>
      <c r="I56" s="1186">
        <f t="shared" si="4"/>
        <v>51793778.264000006</v>
      </c>
      <c r="J56" s="25">
        <f t="shared" si="5"/>
        <v>1257885</v>
      </c>
      <c r="K56" s="25">
        <f t="shared" si="6"/>
        <v>18933837.755192</v>
      </c>
      <c r="L56" s="25">
        <f t="shared" si="7"/>
        <v>0</v>
      </c>
      <c r="M56" s="25"/>
      <c r="N56" s="1141">
        <f>+'Mat &amp; Labour cost'!D58</f>
        <v>1075.105</v>
      </c>
      <c r="O56" s="4">
        <v>7</v>
      </c>
      <c r="Q56" s="4">
        <v>0.48</v>
      </c>
      <c r="R56" s="4">
        <v>0.28999999999999998</v>
      </c>
      <c r="S56" s="4">
        <v>0.49</v>
      </c>
      <c r="T56" s="4">
        <v>1.75</v>
      </c>
      <c r="AB56" s="4">
        <v>0.05</v>
      </c>
      <c r="AC56" s="4">
        <v>0.05</v>
      </c>
    </row>
    <row r="57" spans="1:42" ht="15.75" customHeight="1">
      <c r="A57" s="1166" t="s">
        <v>1391</v>
      </c>
      <c r="B57" s="1167" t="s">
        <v>1392</v>
      </c>
      <c r="C57" s="1165" t="s">
        <v>643</v>
      </c>
      <c r="D57" s="1176">
        <v>6130</v>
      </c>
      <c r="E57" s="1226">
        <v>30792.21</v>
      </c>
      <c r="F57" s="24"/>
      <c r="G57" s="24"/>
      <c r="H57" s="24"/>
      <c r="I57" s="1186">
        <f t="shared" si="4"/>
        <v>188756247.29999998</v>
      </c>
      <c r="J57" s="25">
        <f t="shared" si="5"/>
        <v>0</v>
      </c>
      <c r="K57" s="25">
        <f t="shared" si="6"/>
        <v>0</v>
      </c>
      <c r="L57" s="25">
        <f t="shared" si="7"/>
        <v>0</v>
      </c>
      <c r="M57" s="25"/>
      <c r="N57" s="1141">
        <f>+'Mat &amp; Labour cost'!D59</f>
        <v>2635.4740752742155</v>
      </c>
    </row>
    <row r="58" spans="1:42" ht="15.75" customHeight="1">
      <c r="A58" s="1166"/>
      <c r="B58" s="1167"/>
      <c r="C58" s="1165"/>
      <c r="D58" s="1176"/>
      <c r="E58" s="1226"/>
      <c r="F58" s="24">
        <v>350</v>
      </c>
      <c r="G58" s="24"/>
      <c r="H58" s="24"/>
      <c r="I58" s="1186">
        <f t="shared" si="4"/>
        <v>0</v>
      </c>
      <c r="J58" s="25">
        <f t="shared" si="5"/>
        <v>0</v>
      </c>
      <c r="K58" s="25">
        <f t="shared" si="6"/>
        <v>0</v>
      </c>
      <c r="L58" s="25">
        <f t="shared" si="7"/>
        <v>0</v>
      </c>
      <c r="M58" s="25"/>
      <c r="N58" s="1141">
        <f>+'Mat &amp; Labour cost'!D60</f>
        <v>0</v>
      </c>
    </row>
    <row r="59" spans="1:42" ht="15.75" customHeight="1">
      <c r="A59" s="1166">
        <v>5.38</v>
      </c>
      <c r="B59" s="1172" t="s">
        <v>1393</v>
      </c>
      <c r="C59" s="1165" t="s">
        <v>643</v>
      </c>
      <c r="D59" s="1176">
        <v>151</v>
      </c>
      <c r="E59" s="1226">
        <v>44435.9</v>
      </c>
      <c r="F59" s="24">
        <v>650</v>
      </c>
      <c r="G59" s="24"/>
      <c r="H59" s="24"/>
      <c r="I59" s="1186">
        <f t="shared" si="4"/>
        <v>6709820.9000000004</v>
      </c>
      <c r="J59" s="25">
        <f t="shared" si="5"/>
        <v>98150</v>
      </c>
      <c r="K59" s="25">
        <f t="shared" si="6"/>
        <v>0</v>
      </c>
      <c r="L59" s="25">
        <f t="shared" si="7"/>
        <v>0</v>
      </c>
      <c r="M59" s="25"/>
      <c r="N59" s="1141">
        <f>+'Mat &amp; Labour cost'!D61</f>
        <v>0</v>
      </c>
    </row>
    <row r="60" spans="1:42" ht="15.75" customHeight="1">
      <c r="A60" s="1166"/>
      <c r="B60" s="1172"/>
      <c r="C60" s="1165"/>
      <c r="D60" s="1176"/>
      <c r="E60" s="1226"/>
      <c r="F60" s="24">
        <v>10</v>
      </c>
      <c r="G60" s="24">
        <v>15</v>
      </c>
      <c r="H60" s="24"/>
      <c r="I60" s="1186">
        <f t="shared" si="4"/>
        <v>0</v>
      </c>
      <c r="J60" s="25">
        <f t="shared" si="5"/>
        <v>0</v>
      </c>
      <c r="K60" s="25">
        <f t="shared" si="6"/>
        <v>0</v>
      </c>
      <c r="L60" s="25">
        <f t="shared" si="7"/>
        <v>0</v>
      </c>
      <c r="M60" s="25"/>
      <c r="N60" s="1141">
        <f>+'Mat &amp; Labour cost'!D62</f>
        <v>0</v>
      </c>
    </row>
    <row r="61" spans="1:42" ht="15.75" customHeight="1">
      <c r="A61" s="1166" t="s">
        <v>1394</v>
      </c>
      <c r="B61" s="1172" t="s">
        <v>1395</v>
      </c>
      <c r="C61" s="1165" t="s">
        <v>1382</v>
      </c>
      <c r="D61" s="1176">
        <v>943.15</v>
      </c>
      <c r="E61" s="1229">
        <v>1619.5</v>
      </c>
      <c r="F61" s="24">
        <v>35</v>
      </c>
      <c r="G61" s="24"/>
      <c r="H61" s="24"/>
      <c r="I61" s="1186">
        <f t="shared" si="4"/>
        <v>1527431.425</v>
      </c>
      <c r="J61" s="25">
        <f t="shared" si="5"/>
        <v>33010.25</v>
      </c>
      <c r="K61" s="25">
        <f t="shared" si="6"/>
        <v>0</v>
      </c>
      <c r="L61" s="25">
        <f t="shared" si="7"/>
        <v>0</v>
      </c>
      <c r="M61" s="25"/>
      <c r="N61" s="1141">
        <f>+'Mat &amp; Labour cost'!D64</f>
        <v>350.77599999999995</v>
      </c>
    </row>
    <row r="62" spans="1:42" ht="15.75" customHeight="1">
      <c r="A62" s="1166"/>
      <c r="B62" s="1167"/>
      <c r="C62" s="1165"/>
      <c r="D62" s="1176"/>
      <c r="E62" s="1226"/>
      <c r="F62" s="24">
        <v>80</v>
      </c>
      <c r="G62" s="24"/>
      <c r="H62" s="24"/>
      <c r="I62" s="1186">
        <f t="shared" si="4"/>
        <v>0</v>
      </c>
      <c r="J62" s="25">
        <f t="shared" si="5"/>
        <v>0</v>
      </c>
      <c r="K62" s="25">
        <f t="shared" si="6"/>
        <v>0</v>
      </c>
      <c r="L62" s="25">
        <f t="shared" si="7"/>
        <v>0</v>
      </c>
      <c r="M62" s="25"/>
      <c r="N62" s="1141" t="e">
        <f>+'Mat &amp; Labour cost'!#REF!</f>
        <v>#REF!</v>
      </c>
    </row>
    <row r="63" spans="1:42" ht="15.75" customHeight="1">
      <c r="A63" s="1163"/>
      <c r="B63" s="1337" t="s">
        <v>1569</v>
      </c>
      <c r="C63" s="1165"/>
      <c r="D63" s="1176"/>
      <c r="E63" s="1226"/>
      <c r="F63" s="24"/>
      <c r="G63" s="24"/>
      <c r="H63" s="24"/>
      <c r="I63" s="1186">
        <f t="shared" si="4"/>
        <v>0</v>
      </c>
      <c r="J63" s="25">
        <f t="shared" si="5"/>
        <v>0</v>
      </c>
      <c r="K63" s="25">
        <f t="shared" si="6"/>
        <v>0</v>
      </c>
      <c r="L63" s="25">
        <f t="shared" si="7"/>
        <v>0</v>
      </c>
      <c r="M63" s="25"/>
      <c r="N63" s="1141" t="e">
        <f>+'Mat &amp; Labour cost'!#REF!</f>
        <v>#REF!</v>
      </c>
    </row>
    <row r="64" spans="1:42" ht="15.75" customHeight="1">
      <c r="A64" s="1166" t="s">
        <v>1570</v>
      </c>
      <c r="B64" s="1172" t="s">
        <v>1571</v>
      </c>
      <c r="C64" s="1165" t="s">
        <v>643</v>
      </c>
      <c r="D64" s="1176">
        <v>3316.55</v>
      </c>
      <c r="E64" s="1226">
        <v>396.52</v>
      </c>
      <c r="F64" s="24">
        <v>100</v>
      </c>
      <c r="G64" s="24">
        <v>44</v>
      </c>
      <c r="H64" s="24"/>
      <c r="I64" s="1186">
        <f t="shared" si="4"/>
        <v>1315078.406</v>
      </c>
      <c r="J64" s="25">
        <f t="shared" si="5"/>
        <v>331655</v>
      </c>
      <c r="K64" s="25">
        <f t="shared" si="6"/>
        <v>145928.20000000001</v>
      </c>
      <c r="L64" s="25">
        <f t="shared" si="7"/>
        <v>0</v>
      </c>
      <c r="M64" s="25"/>
      <c r="N64" s="1141" t="e">
        <f>+'Mat &amp; Labour cost'!#REF!</f>
        <v>#REF!</v>
      </c>
    </row>
    <row r="65" spans="1:27" ht="15.75" customHeight="1">
      <c r="A65" s="1166"/>
      <c r="B65" s="1167"/>
      <c r="C65" s="1165"/>
      <c r="D65" s="1176"/>
      <c r="E65" s="1229"/>
      <c r="F65" s="24">
        <v>120</v>
      </c>
      <c r="G65" s="24">
        <v>124</v>
      </c>
      <c r="H65" s="24"/>
      <c r="I65" s="1186">
        <f t="shared" si="4"/>
        <v>0</v>
      </c>
      <c r="J65" s="25">
        <f t="shared" si="5"/>
        <v>0</v>
      </c>
      <c r="K65" s="25">
        <f t="shared" si="6"/>
        <v>0</v>
      </c>
      <c r="L65" s="25">
        <f t="shared" si="7"/>
        <v>0</v>
      </c>
      <c r="M65" s="25"/>
      <c r="N65" s="1141" t="e">
        <f>+'Mat &amp; Labour cost'!#REF!</f>
        <v>#REF!</v>
      </c>
      <c r="X65" s="1027">
        <v>0.152</v>
      </c>
      <c r="Y65" s="1027">
        <f>+X65*1.5</f>
        <v>0.22799999999999998</v>
      </c>
      <c r="Z65" s="1027">
        <v>0.1</v>
      </c>
      <c r="AA65" s="1027">
        <v>3.2800000000000003E-2</v>
      </c>
    </row>
    <row r="66" spans="1:27" ht="15.75" customHeight="1">
      <c r="A66" s="1166" t="s">
        <v>1572</v>
      </c>
      <c r="B66" s="1169" t="s">
        <v>1573</v>
      </c>
      <c r="C66" s="1165" t="s">
        <v>643</v>
      </c>
      <c r="D66" s="1176">
        <v>3759.21</v>
      </c>
      <c r="E66" s="1226">
        <v>31601.9</v>
      </c>
      <c r="F66" s="24">
        <v>145</v>
      </c>
      <c r="G66" s="24">
        <v>44</v>
      </c>
      <c r="H66" s="24"/>
      <c r="I66" s="1186">
        <f>+D66*E66</f>
        <v>118798178.49900001</v>
      </c>
      <c r="J66" s="25">
        <f>+D66*F66</f>
        <v>545085.44999999995</v>
      </c>
      <c r="K66" s="25">
        <f>+G66*D66</f>
        <v>165405.24</v>
      </c>
      <c r="L66" s="25">
        <f>+D66*H66</f>
        <v>0</v>
      </c>
      <c r="M66" s="25"/>
      <c r="N66" s="1141" t="e">
        <f>+'Mat &amp; Labour cost'!#REF!</f>
        <v>#REF!</v>
      </c>
      <c r="X66" s="1027"/>
      <c r="Y66" s="1027"/>
      <c r="Z66" s="1027"/>
      <c r="AA66" s="1027">
        <v>3.2800000000000003E-2</v>
      </c>
    </row>
    <row r="67" spans="1:27" ht="15.75" customHeight="1">
      <c r="A67" s="1166"/>
      <c r="B67" s="1167"/>
      <c r="C67" s="1165"/>
      <c r="D67" s="1176"/>
      <c r="E67" s="1226"/>
      <c r="F67" s="24">
        <v>145</v>
      </c>
      <c r="G67" s="24">
        <v>124</v>
      </c>
      <c r="H67" s="24"/>
      <c r="I67" s="1186">
        <f t="shared" ref="I67:I90" si="8">+D67*E67</f>
        <v>0</v>
      </c>
      <c r="J67" s="25">
        <f t="shared" ref="J67:J90" si="9">+D67*F67</f>
        <v>0</v>
      </c>
      <c r="K67" s="25">
        <f t="shared" ref="K67:K90" si="10">+G67*D67</f>
        <v>0</v>
      </c>
      <c r="L67" s="25">
        <f t="shared" ref="L67:L90" si="11">+D67*H67</f>
        <v>0</v>
      </c>
      <c r="M67" s="25"/>
      <c r="N67" s="1141" t="e">
        <f>+'Mat &amp; Labour cost'!#REF!</f>
        <v>#REF!</v>
      </c>
      <c r="X67" s="1027">
        <v>0.152</v>
      </c>
      <c r="Y67" s="1027">
        <f t="shared" ref="Y67:Y68" si="12">+X67*1.5</f>
        <v>0.22799999999999998</v>
      </c>
      <c r="Z67" s="1027">
        <v>0.12</v>
      </c>
      <c r="AA67" s="1027">
        <v>3.2800000000000003E-2</v>
      </c>
    </row>
    <row r="68" spans="1:27" ht="15.75" customHeight="1">
      <c r="A68" s="1166">
        <v>6.5</v>
      </c>
      <c r="B68" s="1172" t="s">
        <v>1574</v>
      </c>
      <c r="C68" s="1165" t="s">
        <v>643</v>
      </c>
      <c r="D68" s="1176">
        <v>250.45</v>
      </c>
      <c r="E68" s="1226">
        <v>58141.869999999995</v>
      </c>
      <c r="F68" s="24">
        <v>320</v>
      </c>
      <c r="G68" s="24">
        <v>124</v>
      </c>
      <c r="H68" s="24"/>
      <c r="I68" s="1186">
        <f t="shared" si="8"/>
        <v>14561631.341499997</v>
      </c>
      <c r="J68" s="25">
        <f t="shared" si="9"/>
        <v>80144</v>
      </c>
      <c r="K68" s="25">
        <f t="shared" si="10"/>
        <v>31055.8</v>
      </c>
      <c r="L68" s="25">
        <f t="shared" si="11"/>
        <v>0</v>
      </c>
      <c r="M68" s="25"/>
      <c r="N68" s="1141" t="e">
        <f>+'Mat &amp; Labour cost'!#REF!</f>
        <v>#REF!</v>
      </c>
      <c r="X68" s="1027">
        <v>0.152</v>
      </c>
      <c r="Y68" s="1027">
        <f t="shared" si="12"/>
        <v>0.22799999999999998</v>
      </c>
      <c r="Z68" s="1027">
        <v>0.12</v>
      </c>
      <c r="AA68" s="1027">
        <v>3.2800000000000003E-2</v>
      </c>
    </row>
    <row r="69" spans="1:27" ht="15.75" customHeight="1">
      <c r="A69" s="1166"/>
      <c r="B69" s="1167"/>
      <c r="C69" s="1165"/>
      <c r="D69" s="1176"/>
      <c r="E69" s="1229"/>
      <c r="F69" s="24">
        <v>7000</v>
      </c>
      <c r="G69" s="24">
        <v>2500</v>
      </c>
      <c r="H69" s="24"/>
      <c r="I69" s="1186">
        <f t="shared" si="8"/>
        <v>0</v>
      </c>
      <c r="J69" s="25">
        <f t="shared" si="9"/>
        <v>0</v>
      </c>
      <c r="K69" s="25">
        <f t="shared" si="10"/>
        <v>0</v>
      </c>
      <c r="L69" s="25">
        <f t="shared" si="11"/>
        <v>0</v>
      </c>
      <c r="M69" s="25"/>
      <c r="N69" s="1141" t="e">
        <f>+'Mat &amp; Labour cost'!#REF!</f>
        <v>#REF!</v>
      </c>
      <c r="X69" s="1027"/>
      <c r="Y69" s="1027"/>
      <c r="Z69" s="1027"/>
      <c r="AA69" s="1027"/>
    </row>
    <row r="70" spans="1:27" ht="15.75" customHeight="1">
      <c r="A70" s="1166">
        <v>6.38</v>
      </c>
      <c r="B70" s="1172" t="s">
        <v>1575</v>
      </c>
      <c r="C70" s="1165" t="s">
        <v>643</v>
      </c>
      <c r="D70" s="1176">
        <v>4508.3</v>
      </c>
      <c r="E70" s="1229">
        <v>7543.094000000001</v>
      </c>
      <c r="F70" s="24">
        <v>250</v>
      </c>
      <c r="G70" s="24">
        <v>124</v>
      </c>
      <c r="H70" s="24"/>
      <c r="I70" s="1186">
        <f t="shared" si="8"/>
        <v>34006530.680200003</v>
      </c>
      <c r="J70" s="25">
        <f t="shared" si="9"/>
        <v>1127075</v>
      </c>
      <c r="K70" s="25">
        <f t="shared" si="10"/>
        <v>559029.20000000007</v>
      </c>
      <c r="L70" s="25">
        <f t="shared" si="11"/>
        <v>0</v>
      </c>
      <c r="M70" s="25"/>
      <c r="N70" s="1141" t="e">
        <f>+'Mat &amp; Labour cost'!#REF!</f>
        <v>#REF!</v>
      </c>
      <c r="X70" s="1027">
        <v>0.152</v>
      </c>
      <c r="Y70" s="1027">
        <f>+X70*1.5</f>
        <v>0.22799999999999998</v>
      </c>
      <c r="Z70" s="1027">
        <v>0.125</v>
      </c>
      <c r="AA70" s="1027">
        <v>3.2800000000000003E-2</v>
      </c>
    </row>
    <row r="71" spans="1:27" ht="15.75" customHeight="1">
      <c r="A71" s="1166"/>
      <c r="B71" s="1167"/>
      <c r="C71" s="1165"/>
      <c r="D71" s="1176"/>
      <c r="E71" s="1229"/>
      <c r="F71" s="24"/>
      <c r="G71" s="24"/>
      <c r="H71" s="24"/>
      <c r="I71" s="1186">
        <f t="shared" si="8"/>
        <v>0</v>
      </c>
      <c r="J71" s="25">
        <f t="shared" si="9"/>
        <v>0</v>
      </c>
      <c r="K71" s="25">
        <f t="shared" si="10"/>
        <v>0</v>
      </c>
      <c r="L71" s="25">
        <f t="shared" si="11"/>
        <v>0</v>
      </c>
      <c r="M71" s="25"/>
      <c r="N71" s="1141" t="e">
        <f>+'Mat &amp; Labour cost'!#REF!</f>
        <v>#REF!</v>
      </c>
      <c r="X71" s="1027"/>
      <c r="Y71" s="1027"/>
      <c r="Z71" s="1027"/>
      <c r="AA71" s="1027"/>
    </row>
    <row r="72" spans="1:27" ht="15.75" customHeight="1">
      <c r="A72" s="1163"/>
      <c r="B72" s="1337" t="s">
        <v>1576</v>
      </c>
      <c r="C72" s="1165"/>
      <c r="D72" s="1176"/>
      <c r="E72" s="1226"/>
      <c r="F72" s="24">
        <v>60</v>
      </c>
      <c r="G72" s="24">
        <v>45</v>
      </c>
      <c r="H72" s="24"/>
      <c r="I72" s="1186">
        <f t="shared" si="8"/>
        <v>0</v>
      </c>
      <c r="J72" s="25">
        <f t="shared" si="9"/>
        <v>0</v>
      </c>
      <c r="K72" s="25">
        <f t="shared" si="10"/>
        <v>0</v>
      </c>
      <c r="L72" s="25">
        <f t="shared" si="11"/>
        <v>0</v>
      </c>
      <c r="M72" s="25"/>
      <c r="N72" s="1141" t="e">
        <f>+'Mat &amp; Labour cost'!#REF!</f>
        <v>#REF!</v>
      </c>
      <c r="X72" s="1027">
        <f>0.152*1.2*0.3</f>
        <v>5.4719999999999991E-2</v>
      </c>
      <c r="Y72" s="1027">
        <f t="shared" ref="Y72:Y74" si="13">+X72*1.5</f>
        <v>8.2079999999999986E-2</v>
      </c>
      <c r="Z72" s="1027">
        <v>0.15</v>
      </c>
      <c r="AA72" s="1027">
        <f>0.0328*1.2*0.3</f>
        <v>1.1807999999999999E-2</v>
      </c>
    </row>
    <row r="73" spans="1:27" ht="15.75" customHeight="1">
      <c r="A73" s="1166" t="s">
        <v>1577</v>
      </c>
      <c r="B73" s="1172" t="s">
        <v>1578</v>
      </c>
      <c r="C73" s="1165"/>
      <c r="D73" s="1176"/>
      <c r="E73" s="1226"/>
      <c r="F73" s="24">
        <v>60</v>
      </c>
      <c r="G73" s="24">
        <v>90</v>
      </c>
      <c r="H73" s="24"/>
      <c r="I73" s="1186">
        <f t="shared" si="8"/>
        <v>0</v>
      </c>
      <c r="J73" s="25">
        <f t="shared" si="9"/>
        <v>0</v>
      </c>
      <c r="K73" s="25">
        <f t="shared" si="10"/>
        <v>0</v>
      </c>
      <c r="L73" s="25">
        <f t="shared" si="11"/>
        <v>0</v>
      </c>
      <c r="M73" s="25"/>
      <c r="N73" s="1141" t="e">
        <f>+'Mat &amp; Labour cost'!#REF!</f>
        <v>#REF!</v>
      </c>
      <c r="X73" s="1027">
        <f>0.152*1.2*0.6</f>
        <v>0.10943999999999998</v>
      </c>
      <c r="Y73" s="1027">
        <f t="shared" si="13"/>
        <v>0.16415999999999997</v>
      </c>
      <c r="Z73" s="1027">
        <v>0.16500000000000001</v>
      </c>
      <c r="AA73" s="1027">
        <f>0.0328*1.2*0.6</f>
        <v>2.3615999999999998E-2</v>
      </c>
    </row>
    <row r="74" spans="1:27" ht="15.75" customHeight="1">
      <c r="A74" s="1166"/>
      <c r="B74" s="1172" t="s">
        <v>1579</v>
      </c>
      <c r="C74" s="1165" t="s">
        <v>699</v>
      </c>
      <c r="D74" s="1176">
        <v>1694.65</v>
      </c>
      <c r="E74" s="1226">
        <v>24343.200000000001</v>
      </c>
      <c r="F74" s="24">
        <v>90</v>
      </c>
      <c r="G74" s="24">
        <v>149</v>
      </c>
      <c r="H74" s="24"/>
      <c r="I74" s="1186">
        <f t="shared" si="8"/>
        <v>41253203.880000003</v>
      </c>
      <c r="J74" s="25">
        <f t="shared" si="9"/>
        <v>152518.5</v>
      </c>
      <c r="K74" s="25">
        <f t="shared" si="10"/>
        <v>252502.85</v>
      </c>
      <c r="L74" s="25">
        <f t="shared" si="11"/>
        <v>0</v>
      </c>
      <c r="M74" s="25"/>
      <c r="N74" s="1141" t="e">
        <f>+'Mat &amp; Labour cost'!#REF!</f>
        <v>#REF!</v>
      </c>
      <c r="X74" s="1027">
        <f>0.152*1.2*1</f>
        <v>0.18239999999999998</v>
      </c>
      <c r="Y74" s="1027">
        <f t="shared" si="13"/>
        <v>0.27359999999999995</v>
      </c>
      <c r="Z74" s="1027">
        <v>0.17</v>
      </c>
      <c r="AA74" s="1027">
        <f>0.0328*1.2*1</f>
        <v>3.9359999999999999E-2</v>
      </c>
    </row>
    <row r="75" spans="1:27" ht="15.75" customHeight="1">
      <c r="A75" s="1166"/>
      <c r="B75" s="1172"/>
      <c r="C75" s="1165"/>
      <c r="D75" s="1176"/>
      <c r="E75" s="1229"/>
      <c r="F75" s="24"/>
      <c r="G75" s="24"/>
      <c r="H75" s="24"/>
      <c r="I75" s="1186">
        <f t="shared" si="8"/>
        <v>0</v>
      </c>
      <c r="J75" s="25">
        <f t="shared" si="9"/>
        <v>0</v>
      </c>
      <c r="K75" s="25">
        <f t="shared" si="10"/>
        <v>0</v>
      </c>
      <c r="L75" s="25">
        <f t="shared" si="11"/>
        <v>0</v>
      </c>
      <c r="M75" s="25"/>
      <c r="N75" s="1141" t="e">
        <f>+'Mat &amp; Labour cost'!#REF!</f>
        <v>#REF!</v>
      </c>
    </row>
    <row r="76" spans="1:27" ht="15.75" customHeight="1">
      <c r="A76" s="1166">
        <v>9.48</v>
      </c>
      <c r="B76" s="1172" t="s">
        <v>1580</v>
      </c>
      <c r="C76" s="1165"/>
      <c r="D76" s="1176"/>
      <c r="E76" s="1226"/>
      <c r="F76" s="24">
        <v>3300</v>
      </c>
      <c r="G76" s="24"/>
      <c r="H76" s="24"/>
      <c r="I76" s="1186">
        <f t="shared" si="8"/>
        <v>0</v>
      </c>
      <c r="J76" s="25">
        <f t="shared" si="9"/>
        <v>0</v>
      </c>
      <c r="K76" s="25">
        <f t="shared" si="10"/>
        <v>0</v>
      </c>
      <c r="L76" s="25">
        <f t="shared" si="11"/>
        <v>0</v>
      </c>
      <c r="M76" s="25"/>
      <c r="N76" s="1141" t="e">
        <f>+'Mat &amp; Labour cost'!#REF!</f>
        <v>#REF!</v>
      </c>
      <c r="P76" s="4">
        <v>1.02</v>
      </c>
    </row>
    <row r="77" spans="1:27" ht="15.75" customHeight="1">
      <c r="A77" s="1166" t="s">
        <v>1581</v>
      </c>
      <c r="B77" s="1172" t="s">
        <v>1582</v>
      </c>
      <c r="C77" s="1165" t="s">
        <v>754</v>
      </c>
      <c r="D77" s="1176">
        <v>90.75</v>
      </c>
      <c r="E77" s="1229">
        <v>167840.64000000001</v>
      </c>
      <c r="F77" s="24"/>
      <c r="G77" s="24"/>
      <c r="H77" s="24">
        <v>8438</v>
      </c>
      <c r="I77" s="1186">
        <f t="shared" si="8"/>
        <v>15231538.080000002</v>
      </c>
      <c r="J77" s="25">
        <f t="shared" si="9"/>
        <v>0</v>
      </c>
      <c r="K77" s="25">
        <f t="shared" si="10"/>
        <v>0</v>
      </c>
      <c r="L77" s="25">
        <f t="shared" si="11"/>
        <v>765748.5</v>
      </c>
      <c r="M77" s="25"/>
      <c r="N77" s="1141" t="e">
        <f>+'Mat &amp; Labour cost'!#REF!</f>
        <v>#REF!</v>
      </c>
      <c r="P77" s="4">
        <v>0</v>
      </c>
    </row>
    <row r="78" spans="1:27" ht="15.75" customHeight="1">
      <c r="A78" s="1166"/>
      <c r="B78" s="1172"/>
      <c r="C78" s="1165"/>
      <c r="D78" s="1176"/>
      <c r="E78" s="1229"/>
      <c r="F78" s="24"/>
      <c r="G78" s="24"/>
      <c r="H78" s="24"/>
      <c r="I78" s="1186">
        <f t="shared" si="8"/>
        <v>0</v>
      </c>
      <c r="J78" s="25">
        <f t="shared" si="9"/>
        <v>0</v>
      </c>
      <c r="K78" s="25">
        <f t="shared" si="10"/>
        <v>0</v>
      </c>
      <c r="L78" s="25">
        <f t="shared" si="11"/>
        <v>0</v>
      </c>
      <c r="M78" s="25"/>
      <c r="N78" s="1141" t="e">
        <f>+'Mat &amp; Labour cost'!#REF!</f>
        <v>#REF!</v>
      </c>
    </row>
    <row r="79" spans="1:27" ht="15.75" customHeight="1">
      <c r="A79" s="1166">
        <v>9.6300000000000008</v>
      </c>
      <c r="B79" s="1172" t="s">
        <v>1583</v>
      </c>
      <c r="C79" s="1165"/>
      <c r="D79" s="1176"/>
      <c r="E79" s="1226"/>
      <c r="F79" s="24"/>
      <c r="G79" s="24">
        <v>231</v>
      </c>
      <c r="H79" s="24">
        <v>1050</v>
      </c>
      <c r="I79" s="1186">
        <f t="shared" si="8"/>
        <v>0</v>
      </c>
      <c r="J79" s="25">
        <f t="shared" si="9"/>
        <v>0</v>
      </c>
      <c r="K79" s="25">
        <f t="shared" si="10"/>
        <v>0</v>
      </c>
      <c r="L79" s="25">
        <f t="shared" si="11"/>
        <v>0</v>
      </c>
      <c r="M79" s="25"/>
      <c r="N79" s="1141" t="e">
        <f>+'Mat &amp; Labour cost'!#REF!</f>
        <v>#REF!</v>
      </c>
    </row>
    <row r="80" spans="1:27" ht="15.75" customHeight="1">
      <c r="A80" s="1166" t="s">
        <v>1584</v>
      </c>
      <c r="B80" s="1172" t="s">
        <v>1585</v>
      </c>
      <c r="C80" s="1165" t="s">
        <v>709</v>
      </c>
      <c r="D80" s="1176">
        <v>29.4</v>
      </c>
      <c r="E80" s="1229">
        <v>15120</v>
      </c>
      <c r="F80" s="24"/>
      <c r="G80" s="24"/>
      <c r="H80" s="24">
        <v>550</v>
      </c>
      <c r="I80" s="1186">
        <f t="shared" si="8"/>
        <v>444528</v>
      </c>
      <c r="J80" s="25">
        <f t="shared" si="9"/>
        <v>0</v>
      </c>
      <c r="K80" s="25">
        <f t="shared" si="10"/>
        <v>0</v>
      </c>
      <c r="L80" s="25">
        <f t="shared" si="11"/>
        <v>16170</v>
      </c>
      <c r="M80" s="25"/>
      <c r="N80" s="1141" t="e">
        <f>+'Mat &amp; Labour cost'!#REF!</f>
        <v>#REF!</v>
      </c>
    </row>
    <row r="81" spans="1:47" ht="15.75" customHeight="1">
      <c r="A81" s="1166"/>
      <c r="B81" s="1338"/>
      <c r="C81" s="1165"/>
      <c r="D81" s="1176"/>
      <c r="E81" s="1229"/>
      <c r="F81" s="24">
        <v>125</v>
      </c>
      <c r="G81" s="24">
        <v>304</v>
      </c>
      <c r="H81" s="24"/>
      <c r="I81" s="1186">
        <f t="shared" si="8"/>
        <v>0</v>
      </c>
      <c r="J81" s="25">
        <f t="shared" si="9"/>
        <v>0</v>
      </c>
      <c r="K81" s="25">
        <f t="shared" si="10"/>
        <v>0</v>
      </c>
      <c r="L81" s="25">
        <f t="shared" si="11"/>
        <v>0</v>
      </c>
      <c r="M81" s="25"/>
      <c r="N81" s="1141" t="e">
        <f>+'Mat &amp; Labour cost'!#REF!</f>
        <v>#REF!</v>
      </c>
    </row>
    <row r="82" spans="1:47" ht="15.75" customHeight="1">
      <c r="A82" s="1166">
        <v>9.66</v>
      </c>
      <c r="B82" s="1172" t="s">
        <v>1586</v>
      </c>
      <c r="C82" s="1165"/>
      <c r="D82" s="1176"/>
      <c r="E82" s="1229"/>
      <c r="F82" s="24">
        <v>20</v>
      </c>
      <c r="G82" s="24">
        <v>90</v>
      </c>
      <c r="H82" s="24"/>
      <c r="I82" s="1186">
        <f t="shared" si="8"/>
        <v>0</v>
      </c>
      <c r="J82" s="25">
        <f t="shared" si="9"/>
        <v>0</v>
      </c>
      <c r="K82" s="25">
        <f t="shared" si="10"/>
        <v>0</v>
      </c>
      <c r="L82" s="25">
        <f t="shared" si="11"/>
        <v>0</v>
      </c>
      <c r="M82" s="25"/>
      <c r="N82" s="1141" t="e">
        <f>+'Mat &amp; Labour cost'!#REF!</f>
        <v>#REF!</v>
      </c>
      <c r="AU82" s="4">
        <v>0.95</v>
      </c>
    </row>
    <row r="83" spans="1:47" ht="15.75" customHeight="1">
      <c r="A83" s="1166" t="s">
        <v>1587</v>
      </c>
      <c r="B83" s="1172" t="s">
        <v>1588</v>
      </c>
      <c r="C83" s="1165" t="s">
        <v>709</v>
      </c>
      <c r="D83" s="1176">
        <v>21.25</v>
      </c>
      <c r="E83" s="1226">
        <v>15120</v>
      </c>
      <c r="F83" s="24"/>
      <c r="G83" s="24"/>
      <c r="H83" s="24"/>
      <c r="I83" s="1186">
        <f t="shared" si="8"/>
        <v>321300</v>
      </c>
      <c r="J83" s="25">
        <f t="shared" si="9"/>
        <v>0</v>
      </c>
      <c r="K83" s="25">
        <f t="shared" si="10"/>
        <v>0</v>
      </c>
      <c r="L83" s="25">
        <f t="shared" si="11"/>
        <v>0</v>
      </c>
      <c r="M83" s="25"/>
      <c r="N83" s="1141" t="e">
        <f>+'Mat &amp; Labour cost'!#REF!</f>
        <v>#REF!</v>
      </c>
    </row>
    <row r="84" spans="1:47" ht="15.75" customHeight="1">
      <c r="A84" s="1166"/>
      <c r="B84" s="1172"/>
      <c r="C84" s="1165"/>
      <c r="D84" s="1176"/>
      <c r="E84" s="1229"/>
      <c r="F84" s="24"/>
      <c r="G84" s="24"/>
      <c r="H84" s="24"/>
      <c r="I84" s="1186">
        <f t="shared" si="8"/>
        <v>0</v>
      </c>
      <c r="J84" s="25">
        <f t="shared" si="9"/>
        <v>0</v>
      </c>
      <c r="K84" s="25">
        <f t="shared" si="10"/>
        <v>0</v>
      </c>
      <c r="L84" s="25">
        <f t="shared" si="11"/>
        <v>0</v>
      </c>
      <c r="M84" s="25"/>
      <c r="N84" s="1141" t="e">
        <f>+'Mat &amp; Labour cost'!#REF!</f>
        <v>#REF!</v>
      </c>
    </row>
    <row r="85" spans="1:47" ht="15.75" customHeight="1">
      <c r="A85" s="1166">
        <v>9.68</v>
      </c>
      <c r="B85" s="1172" t="s">
        <v>1589</v>
      </c>
      <c r="C85" s="1165"/>
      <c r="D85" s="1176"/>
      <c r="E85" s="1229"/>
      <c r="F85" s="24"/>
      <c r="G85" s="24"/>
      <c r="H85" s="24"/>
      <c r="I85" s="1186">
        <f t="shared" si="8"/>
        <v>0</v>
      </c>
      <c r="J85" s="25">
        <f t="shared" si="9"/>
        <v>0</v>
      </c>
      <c r="K85" s="25">
        <f t="shared" si="10"/>
        <v>0</v>
      </c>
      <c r="L85" s="25">
        <f t="shared" si="11"/>
        <v>0</v>
      </c>
      <c r="M85" s="25"/>
      <c r="N85" s="1141" t="e">
        <f>+'Mat &amp; Labour cost'!#REF!</f>
        <v>#REF!</v>
      </c>
    </row>
    <row r="86" spans="1:47" ht="15.75" customHeight="1">
      <c r="A86" s="1166" t="s">
        <v>1590</v>
      </c>
      <c r="B86" s="1172" t="s">
        <v>1591</v>
      </c>
      <c r="C86" s="1165" t="s">
        <v>709</v>
      </c>
      <c r="D86" s="1176">
        <v>29.8</v>
      </c>
      <c r="E86" s="1229">
        <v>30240</v>
      </c>
      <c r="F86" s="24">
        <v>225</v>
      </c>
      <c r="G86" s="24">
        <v>365</v>
      </c>
      <c r="H86" s="24"/>
      <c r="I86" s="1186">
        <f t="shared" si="8"/>
        <v>901152</v>
      </c>
      <c r="J86" s="25">
        <f t="shared" si="9"/>
        <v>6705</v>
      </c>
      <c r="K86" s="25">
        <f t="shared" si="10"/>
        <v>10877</v>
      </c>
      <c r="L86" s="25">
        <f t="shared" si="11"/>
        <v>0</v>
      </c>
      <c r="M86" s="25"/>
      <c r="N86" s="1141" t="e">
        <f>+'Mat &amp; Labour cost'!#REF!</f>
        <v>#REF!</v>
      </c>
    </row>
    <row r="87" spans="1:47" ht="15.75" customHeight="1">
      <c r="A87" s="1166"/>
      <c r="B87" s="1172"/>
      <c r="C87" s="1165"/>
      <c r="D87" s="1176"/>
      <c r="E87" s="1226"/>
      <c r="F87" s="24"/>
      <c r="G87" s="24"/>
      <c r="H87" s="24"/>
      <c r="I87" s="1186">
        <f t="shared" si="8"/>
        <v>0</v>
      </c>
      <c r="J87" s="25">
        <f t="shared" si="9"/>
        <v>0</v>
      </c>
      <c r="K87" s="25">
        <f t="shared" si="10"/>
        <v>0</v>
      </c>
      <c r="L87" s="25">
        <f t="shared" si="11"/>
        <v>0</v>
      </c>
      <c r="M87" s="25"/>
      <c r="N87" s="1141" t="e">
        <f>+'Mat &amp; Labour cost'!#REF!</f>
        <v>#REF!</v>
      </c>
    </row>
    <row r="88" spans="1:47" ht="15.75" customHeight="1">
      <c r="A88" s="1166">
        <v>9.9600000000000009</v>
      </c>
      <c r="B88" s="1172" t="s">
        <v>1592</v>
      </c>
      <c r="C88" s="1165"/>
      <c r="D88" s="1176"/>
      <c r="E88" s="1229"/>
      <c r="F88" s="24"/>
      <c r="G88" s="24"/>
      <c r="H88" s="24"/>
      <c r="I88" s="1186">
        <f t="shared" si="8"/>
        <v>0</v>
      </c>
      <c r="J88" s="25">
        <f t="shared" si="9"/>
        <v>0</v>
      </c>
      <c r="K88" s="25">
        <f t="shared" si="10"/>
        <v>0</v>
      </c>
      <c r="L88" s="25">
        <f t="shared" si="11"/>
        <v>0</v>
      </c>
      <c r="M88" s="25"/>
      <c r="N88" s="1141" t="e">
        <f>+'Mat &amp; Labour cost'!#REF!</f>
        <v>#REF!</v>
      </c>
    </row>
    <row r="89" spans="1:47" ht="15.75" customHeight="1">
      <c r="A89" s="1163" t="s">
        <v>1593</v>
      </c>
      <c r="B89" s="1172" t="s">
        <v>1594</v>
      </c>
      <c r="C89" s="1165" t="s">
        <v>709</v>
      </c>
      <c r="D89" s="1176">
        <v>168.95</v>
      </c>
      <c r="E89" s="1229">
        <v>6048</v>
      </c>
      <c r="F89" s="24">
        <v>25</v>
      </c>
      <c r="G89" s="24">
        <v>45</v>
      </c>
      <c r="H89" s="24"/>
      <c r="I89" s="1186">
        <f t="shared" si="8"/>
        <v>1021809.6</v>
      </c>
      <c r="J89" s="25">
        <f t="shared" si="9"/>
        <v>4223.75</v>
      </c>
      <c r="K89" s="25">
        <f t="shared" si="10"/>
        <v>7602.7499999999991</v>
      </c>
      <c r="L89" s="25">
        <f t="shared" si="11"/>
        <v>0</v>
      </c>
      <c r="M89" s="25"/>
      <c r="N89" s="1141" t="e">
        <f>+'Mat &amp; Labour cost'!#REF!</f>
        <v>#REF!</v>
      </c>
    </row>
    <row r="90" spans="1:47" ht="15.75" customHeight="1">
      <c r="A90" s="1163"/>
      <c r="B90" s="1167"/>
      <c r="C90" s="1165"/>
      <c r="D90" s="1176"/>
      <c r="E90" s="1229"/>
      <c r="F90" s="24"/>
      <c r="G90" s="24"/>
      <c r="H90" s="24"/>
      <c r="I90" s="1186">
        <f t="shared" si="8"/>
        <v>0</v>
      </c>
      <c r="J90" s="25">
        <f t="shared" si="9"/>
        <v>0</v>
      </c>
      <c r="K90" s="25">
        <f t="shared" si="10"/>
        <v>0</v>
      </c>
      <c r="L90" s="25">
        <f t="shared" si="11"/>
        <v>0</v>
      </c>
      <c r="M90" s="25"/>
      <c r="N90" s="1141" t="e">
        <f>+'Mat &amp; Labour cost'!#REF!</f>
        <v>#REF!</v>
      </c>
    </row>
    <row r="91" spans="1:47" ht="15.75" customHeight="1">
      <c r="A91" s="1166">
        <v>9.9700000000000006</v>
      </c>
      <c r="B91" s="1172" t="s">
        <v>1595</v>
      </c>
      <c r="C91" s="1165"/>
      <c r="D91" s="1176"/>
      <c r="E91" s="1226"/>
      <c r="F91" s="24">
        <v>15000</v>
      </c>
      <c r="G91" s="24">
        <v>48300</v>
      </c>
      <c r="H91" s="24"/>
      <c r="I91" s="1186">
        <f>+D91*E91</f>
        <v>0</v>
      </c>
      <c r="J91" s="25">
        <f>+D91*F91</f>
        <v>0</v>
      </c>
      <c r="K91" s="25">
        <f>+G91*D91</f>
        <v>0</v>
      </c>
      <c r="L91" s="25">
        <f>+D91*H91</f>
        <v>0</v>
      </c>
      <c r="M91" s="25"/>
      <c r="N91" s="1141" t="e">
        <f>+'Mat &amp; Labour cost'!#REF!</f>
        <v>#REF!</v>
      </c>
      <c r="AT91" s="4">
        <v>1.0249999999999999</v>
      </c>
    </row>
    <row r="92" spans="1:47" ht="15.75" customHeight="1">
      <c r="A92" s="1163" t="s">
        <v>1596</v>
      </c>
      <c r="B92" s="1172" t="s">
        <v>1597</v>
      </c>
      <c r="C92" s="1165" t="s">
        <v>709</v>
      </c>
      <c r="D92" s="1176">
        <v>86.45</v>
      </c>
      <c r="E92" s="1229">
        <v>30240</v>
      </c>
      <c r="F92" s="24">
        <v>8500</v>
      </c>
      <c r="G92" s="24"/>
      <c r="H92" s="24"/>
      <c r="I92" s="1186">
        <f t="shared" ref="I92:I117" si="14">+D92*E92</f>
        <v>2614248</v>
      </c>
      <c r="J92" s="25">
        <f t="shared" ref="J92:J117" si="15">+D92*F92</f>
        <v>734825</v>
      </c>
      <c r="K92" s="25">
        <f t="shared" ref="K92:K117" si="16">+G92*D92</f>
        <v>0</v>
      </c>
      <c r="L92" s="25">
        <f t="shared" ref="L92:L117" si="17">+D92*H92</f>
        <v>0</v>
      </c>
      <c r="M92" s="25"/>
      <c r="N92" s="1141" t="e">
        <f>+'Mat &amp; Labour cost'!#REF!</f>
        <v>#REF!</v>
      </c>
    </row>
    <row r="93" spans="1:47" ht="15.75" customHeight="1">
      <c r="A93" s="1163"/>
      <c r="B93" s="1172"/>
      <c r="C93" s="1165"/>
      <c r="D93" s="1176"/>
      <c r="E93" s="1229"/>
      <c r="F93" s="24"/>
      <c r="G93" s="24"/>
      <c r="H93" s="24"/>
      <c r="I93" s="1186">
        <f t="shared" si="14"/>
        <v>0</v>
      </c>
      <c r="J93" s="25">
        <f t="shared" si="15"/>
        <v>0</v>
      </c>
      <c r="K93" s="25">
        <f t="shared" si="16"/>
        <v>0</v>
      </c>
      <c r="L93" s="25">
        <f t="shared" si="17"/>
        <v>0</v>
      </c>
      <c r="M93" s="25"/>
      <c r="N93" s="1141" t="e">
        <f>+'Mat &amp; Labour cost'!#REF!</f>
        <v>#REF!</v>
      </c>
    </row>
    <row r="94" spans="1:47" ht="15.75" customHeight="1">
      <c r="A94" s="1163">
        <v>9.98</v>
      </c>
      <c r="B94" s="1172" t="s">
        <v>1598</v>
      </c>
      <c r="C94" s="1165" t="s">
        <v>709</v>
      </c>
      <c r="D94" s="1176">
        <v>62.45</v>
      </c>
      <c r="E94" s="1229">
        <v>9072</v>
      </c>
      <c r="F94" s="24">
        <v>15</v>
      </c>
      <c r="G94" s="24">
        <v>48.3</v>
      </c>
      <c r="H94" s="24"/>
      <c r="I94" s="1186">
        <f t="shared" si="14"/>
        <v>566546.4</v>
      </c>
      <c r="J94" s="25">
        <f t="shared" si="15"/>
        <v>936.75</v>
      </c>
      <c r="K94" s="25">
        <f t="shared" si="16"/>
        <v>3016.335</v>
      </c>
      <c r="L94" s="25">
        <f t="shared" si="17"/>
        <v>0</v>
      </c>
      <c r="M94" s="25"/>
      <c r="N94" s="1141" t="e">
        <f>+'Mat &amp; Labour cost'!#REF!</f>
        <v>#REF!</v>
      </c>
    </row>
    <row r="95" spans="1:47" ht="15.75" customHeight="1">
      <c r="A95" s="1163"/>
      <c r="B95" s="1172"/>
      <c r="C95" s="1165"/>
      <c r="D95" s="1176"/>
      <c r="E95" s="1226"/>
      <c r="F95" s="24"/>
      <c r="G95" s="24"/>
      <c r="H95" s="24"/>
      <c r="I95" s="1186">
        <f t="shared" si="14"/>
        <v>0</v>
      </c>
      <c r="J95" s="25">
        <f t="shared" si="15"/>
        <v>0</v>
      </c>
      <c r="K95" s="25">
        <f t="shared" si="16"/>
        <v>0</v>
      </c>
      <c r="L95" s="25">
        <f t="shared" si="17"/>
        <v>0</v>
      </c>
      <c r="M95" s="25"/>
      <c r="N95" s="1141" t="e">
        <f>+'Mat &amp; Labour cost'!#REF!</f>
        <v>#REF!</v>
      </c>
    </row>
    <row r="96" spans="1:47" ht="15.75" customHeight="1">
      <c r="A96" s="1232">
        <v>9.1</v>
      </c>
      <c r="B96" s="1172" t="s">
        <v>1599</v>
      </c>
      <c r="C96" s="1165"/>
      <c r="D96" s="1176"/>
      <c r="E96" s="1229"/>
      <c r="F96" s="24">
        <v>30</v>
      </c>
      <c r="G96" s="24">
        <v>120</v>
      </c>
      <c r="H96" s="24"/>
      <c r="I96" s="1186">
        <f t="shared" si="14"/>
        <v>0</v>
      </c>
      <c r="J96" s="25">
        <f t="shared" si="15"/>
        <v>0</v>
      </c>
      <c r="K96" s="25">
        <f t="shared" si="16"/>
        <v>0</v>
      </c>
      <c r="L96" s="25">
        <f t="shared" si="17"/>
        <v>0</v>
      </c>
      <c r="M96" s="25"/>
      <c r="N96" s="1141" t="e">
        <f>+'Mat &amp; Labour cost'!#REF!</f>
        <v>#REF!</v>
      </c>
    </row>
    <row r="97" spans="1:14" ht="15.75" customHeight="1">
      <c r="A97" s="1166" t="s">
        <v>1600</v>
      </c>
      <c r="B97" s="1172" t="s">
        <v>1588</v>
      </c>
      <c r="C97" s="1165" t="s">
        <v>709</v>
      </c>
      <c r="D97" s="1176">
        <v>49.55</v>
      </c>
      <c r="E97" s="1229">
        <v>30240</v>
      </c>
      <c r="F97" s="24">
        <v>40</v>
      </c>
      <c r="G97" s="24">
        <v>200</v>
      </c>
      <c r="H97" s="24"/>
      <c r="I97" s="1186">
        <f t="shared" si="14"/>
        <v>1498392</v>
      </c>
      <c r="J97" s="25">
        <f t="shared" si="15"/>
        <v>1982</v>
      </c>
      <c r="K97" s="25">
        <f t="shared" si="16"/>
        <v>9910</v>
      </c>
      <c r="L97" s="25">
        <f t="shared" si="17"/>
        <v>0</v>
      </c>
      <c r="M97" s="25"/>
      <c r="N97" s="1141" t="e">
        <f>+'Mat &amp; Labour cost'!#REF!</f>
        <v>#REF!</v>
      </c>
    </row>
    <row r="98" spans="1:14" ht="15.75" customHeight="1">
      <c r="A98" s="1166"/>
      <c r="B98" s="1172"/>
      <c r="C98" s="1165"/>
      <c r="D98" s="1176"/>
      <c r="E98" s="1229"/>
      <c r="F98" s="24">
        <v>50</v>
      </c>
      <c r="G98" s="24">
        <v>300</v>
      </c>
      <c r="H98" s="24"/>
      <c r="I98" s="1186">
        <f t="shared" si="14"/>
        <v>0</v>
      </c>
      <c r="J98" s="25">
        <f t="shared" si="15"/>
        <v>0</v>
      </c>
      <c r="K98" s="25">
        <f t="shared" si="16"/>
        <v>0</v>
      </c>
      <c r="L98" s="25">
        <f t="shared" si="17"/>
        <v>0</v>
      </c>
      <c r="M98" s="25"/>
      <c r="N98" s="1141" t="e">
        <f>+'Mat &amp; Labour cost'!#REF!</f>
        <v>#REF!</v>
      </c>
    </row>
    <row r="99" spans="1:14" ht="15.75" customHeight="1">
      <c r="A99" s="1166">
        <v>9.1010000000000009</v>
      </c>
      <c r="B99" s="1172" t="s">
        <v>1601</v>
      </c>
      <c r="C99" s="1165"/>
      <c r="D99" s="1176"/>
      <c r="E99" s="1226"/>
      <c r="F99" s="24">
        <v>15000</v>
      </c>
      <c r="G99" s="24">
        <v>50000</v>
      </c>
      <c r="H99" s="24"/>
      <c r="I99" s="1186">
        <f t="shared" si="14"/>
        <v>0</v>
      </c>
      <c r="J99" s="25">
        <f t="shared" si="15"/>
        <v>0</v>
      </c>
      <c r="K99" s="25">
        <f t="shared" si="16"/>
        <v>0</v>
      </c>
      <c r="L99" s="25">
        <f t="shared" si="17"/>
        <v>0</v>
      </c>
      <c r="M99" s="25"/>
      <c r="N99" s="1141" t="e">
        <f>+'Mat &amp; Labour cost'!#REF!</f>
        <v>#REF!</v>
      </c>
    </row>
    <row r="100" spans="1:14" ht="15.75" customHeight="1">
      <c r="A100" s="1166" t="s">
        <v>1602</v>
      </c>
      <c r="B100" s="1172" t="s">
        <v>1603</v>
      </c>
      <c r="C100" s="1165" t="s">
        <v>709</v>
      </c>
      <c r="D100" s="1176">
        <v>28.6</v>
      </c>
      <c r="E100" s="1229">
        <v>15120</v>
      </c>
      <c r="F100" s="24">
        <v>425</v>
      </c>
      <c r="G100" s="24"/>
      <c r="H100" s="24"/>
      <c r="I100" s="1186">
        <f t="shared" si="14"/>
        <v>432432</v>
      </c>
      <c r="J100" s="25">
        <f t="shared" si="15"/>
        <v>12155</v>
      </c>
      <c r="K100" s="25">
        <f t="shared" si="16"/>
        <v>0</v>
      </c>
      <c r="L100" s="25">
        <f t="shared" si="17"/>
        <v>0</v>
      </c>
      <c r="M100" s="25"/>
      <c r="N100" s="1141" t="e">
        <f>+'Mat &amp; Labour cost'!#REF!</f>
        <v>#REF!</v>
      </c>
    </row>
    <row r="101" spans="1:14" ht="15.75" customHeight="1">
      <c r="A101" s="1166"/>
      <c r="B101" s="1172"/>
      <c r="C101" s="1165"/>
      <c r="D101" s="1176"/>
      <c r="E101" s="1229"/>
      <c r="F101" s="24"/>
      <c r="G101" s="24"/>
      <c r="H101" s="24"/>
      <c r="I101" s="1186">
        <f t="shared" si="14"/>
        <v>0</v>
      </c>
      <c r="J101" s="25">
        <f t="shared" si="15"/>
        <v>0</v>
      </c>
      <c r="K101" s="25">
        <f t="shared" si="16"/>
        <v>0</v>
      </c>
      <c r="L101" s="25">
        <f t="shared" si="17"/>
        <v>0</v>
      </c>
      <c r="M101" s="25"/>
      <c r="N101" s="1141" t="e">
        <f>+'Mat &amp; Labour cost'!#REF!</f>
        <v>#REF!</v>
      </c>
    </row>
    <row r="102" spans="1:14" ht="15.75" customHeight="1">
      <c r="A102" s="1166">
        <v>9.1359999999999992</v>
      </c>
      <c r="B102" s="1172" t="s">
        <v>1604</v>
      </c>
      <c r="C102" s="1165" t="s">
        <v>1368</v>
      </c>
      <c r="D102" s="1176">
        <v>1161.45</v>
      </c>
      <c r="E102" s="1229">
        <v>2394</v>
      </c>
      <c r="F102" s="24">
        <v>250</v>
      </c>
      <c r="G102" s="24">
        <v>1250</v>
      </c>
      <c r="H102" s="24"/>
      <c r="I102" s="1186">
        <f t="shared" si="14"/>
        <v>2780511.3000000003</v>
      </c>
      <c r="J102" s="25">
        <f t="shared" si="15"/>
        <v>290362.5</v>
      </c>
      <c r="K102" s="25">
        <f t="shared" si="16"/>
        <v>1451812.5</v>
      </c>
      <c r="L102" s="25">
        <f t="shared" si="17"/>
        <v>0</v>
      </c>
      <c r="M102" s="25"/>
      <c r="N102" s="1141" t="e">
        <f>+'Mat &amp; Labour cost'!#REF!</f>
        <v>#REF!</v>
      </c>
    </row>
    <row r="103" spans="1:14" ht="15.75" customHeight="1">
      <c r="A103" s="1166"/>
      <c r="B103" s="1172"/>
      <c r="C103" s="1165"/>
      <c r="D103" s="1176"/>
      <c r="E103" s="1226"/>
      <c r="F103" s="24"/>
      <c r="G103" s="24"/>
      <c r="H103" s="24"/>
      <c r="I103" s="1186">
        <f t="shared" si="14"/>
        <v>0</v>
      </c>
      <c r="J103" s="25">
        <f t="shared" si="15"/>
        <v>0</v>
      </c>
      <c r="K103" s="25">
        <f t="shared" si="16"/>
        <v>0</v>
      </c>
      <c r="L103" s="25">
        <f t="shared" si="17"/>
        <v>0</v>
      </c>
      <c r="M103" s="25"/>
      <c r="N103" s="1141" t="e">
        <f>+'Mat &amp; Labour cost'!#REF!</f>
        <v>#REF!</v>
      </c>
    </row>
    <row r="104" spans="1:14" ht="15.75" customHeight="1">
      <c r="A104" s="1166" t="s">
        <v>1572</v>
      </c>
      <c r="B104" s="1172" t="s">
        <v>1605</v>
      </c>
      <c r="C104" s="1165" t="s">
        <v>699</v>
      </c>
      <c r="D104" s="1176">
        <v>5727.2</v>
      </c>
      <c r="E104" s="1229">
        <v>1222.1999999999998</v>
      </c>
      <c r="F104" s="24"/>
      <c r="G104" s="24"/>
      <c r="H104" s="24"/>
      <c r="I104" s="1186">
        <f t="shared" si="14"/>
        <v>6999783.8399999989</v>
      </c>
      <c r="J104" s="25">
        <f t="shared" si="15"/>
        <v>0</v>
      </c>
      <c r="K104" s="25">
        <f t="shared" si="16"/>
        <v>0</v>
      </c>
      <c r="L104" s="25">
        <f t="shared" si="17"/>
        <v>0</v>
      </c>
      <c r="M104" s="25"/>
      <c r="N104" s="1141" t="e">
        <f>+'Mat &amp; Labour cost'!#REF!</f>
        <v>#REF!</v>
      </c>
    </row>
    <row r="105" spans="1:14" ht="15.75" customHeight="1">
      <c r="A105" s="1166"/>
      <c r="B105" s="1172"/>
      <c r="C105" s="1165"/>
      <c r="D105" s="1176"/>
      <c r="E105" s="1229"/>
      <c r="F105" s="24"/>
      <c r="G105" s="24"/>
      <c r="H105" s="24"/>
      <c r="I105" s="1186">
        <f t="shared" si="14"/>
        <v>0</v>
      </c>
      <c r="J105" s="25">
        <f t="shared" si="15"/>
        <v>0</v>
      </c>
      <c r="K105" s="25">
        <f t="shared" si="16"/>
        <v>0</v>
      </c>
      <c r="L105" s="25">
        <f t="shared" si="17"/>
        <v>0</v>
      </c>
      <c r="M105" s="25"/>
      <c r="N105" s="1141" t="e">
        <f>+'Mat &amp; Labour cost'!#REF!</f>
        <v>#REF!</v>
      </c>
    </row>
    <row r="106" spans="1:14" ht="15.75" customHeight="1">
      <c r="A106" s="1166" t="s">
        <v>1606</v>
      </c>
      <c r="B106" s="1172" t="s">
        <v>1607</v>
      </c>
      <c r="C106" s="1165" t="s">
        <v>699</v>
      </c>
      <c r="D106" s="1176">
        <v>1576.27</v>
      </c>
      <c r="E106" s="1229">
        <v>1814.4</v>
      </c>
      <c r="F106" s="24"/>
      <c r="G106" s="24"/>
      <c r="H106" s="24"/>
      <c r="I106" s="1186">
        <f t="shared" si="14"/>
        <v>2859984.2880000002</v>
      </c>
      <c r="J106" s="25">
        <f t="shared" si="15"/>
        <v>0</v>
      </c>
      <c r="K106" s="25">
        <f t="shared" si="16"/>
        <v>0</v>
      </c>
      <c r="L106" s="25">
        <f t="shared" si="17"/>
        <v>0</v>
      </c>
      <c r="M106" s="25"/>
      <c r="N106" s="1141" t="e">
        <f>+'Mat &amp; Labour cost'!#REF!</f>
        <v>#REF!</v>
      </c>
    </row>
    <row r="107" spans="1:14" ht="15.75" customHeight="1">
      <c r="A107" s="1166"/>
      <c r="B107" s="1172"/>
      <c r="C107" s="1165"/>
      <c r="D107" s="1176"/>
      <c r="E107" s="1226"/>
      <c r="F107" s="24">
        <v>500</v>
      </c>
      <c r="G107" s="24">
        <v>1985</v>
      </c>
      <c r="H107" s="24"/>
      <c r="I107" s="1186">
        <f t="shared" si="14"/>
        <v>0</v>
      </c>
      <c r="J107" s="25">
        <f t="shared" si="15"/>
        <v>0</v>
      </c>
      <c r="K107" s="25">
        <f t="shared" si="16"/>
        <v>0</v>
      </c>
      <c r="L107" s="25">
        <f t="shared" si="17"/>
        <v>0</v>
      </c>
      <c r="M107" s="25"/>
      <c r="N107" s="1141" t="e">
        <f>+'Mat &amp; Labour cost'!#REF!</f>
        <v>#REF!</v>
      </c>
    </row>
    <row r="108" spans="1:14" ht="15.75" customHeight="1">
      <c r="A108" s="1166">
        <v>9.1389999999999993</v>
      </c>
      <c r="B108" s="1172" t="s">
        <v>1608</v>
      </c>
      <c r="C108" s="1165" t="s">
        <v>709</v>
      </c>
      <c r="D108" s="1176">
        <v>5873.25</v>
      </c>
      <c r="E108" s="1229">
        <v>420</v>
      </c>
      <c r="F108" s="24"/>
      <c r="G108" s="24"/>
      <c r="H108" s="24">
        <v>850</v>
      </c>
      <c r="I108" s="1186">
        <f t="shared" si="14"/>
        <v>2466765</v>
      </c>
      <c r="J108" s="25">
        <f t="shared" si="15"/>
        <v>0</v>
      </c>
      <c r="K108" s="25">
        <f t="shared" si="16"/>
        <v>0</v>
      </c>
      <c r="L108" s="25">
        <f t="shared" si="17"/>
        <v>4992262.5</v>
      </c>
      <c r="M108" s="25"/>
      <c r="N108" s="1141" t="e">
        <f>+'Mat &amp; Labour cost'!#REF!</f>
        <v>#REF!</v>
      </c>
    </row>
    <row r="109" spans="1:14" ht="15.75" customHeight="1">
      <c r="A109" s="1166"/>
      <c r="B109" s="1172"/>
      <c r="C109" s="1165"/>
      <c r="D109" s="1176"/>
      <c r="E109" s="1229"/>
      <c r="F109" s="24"/>
      <c r="G109" s="24"/>
      <c r="H109" s="24"/>
      <c r="I109" s="1186">
        <f t="shared" si="14"/>
        <v>0</v>
      </c>
      <c r="J109" s="25">
        <f t="shared" si="15"/>
        <v>0</v>
      </c>
      <c r="K109" s="25">
        <f t="shared" si="16"/>
        <v>0</v>
      </c>
      <c r="L109" s="25">
        <f t="shared" si="17"/>
        <v>0</v>
      </c>
      <c r="M109" s="25"/>
      <c r="N109" s="1141" t="e">
        <f>+'Mat &amp; Labour cost'!#REF!</f>
        <v>#REF!</v>
      </c>
    </row>
    <row r="110" spans="1:14" ht="15.75" customHeight="1">
      <c r="A110" s="1166"/>
      <c r="B110" s="1337" t="s">
        <v>1609</v>
      </c>
      <c r="C110" s="1165"/>
      <c r="D110" s="1176"/>
      <c r="E110" s="1229"/>
      <c r="F110" s="24"/>
      <c r="G110" s="24">
        <v>950</v>
      </c>
      <c r="H110" s="24"/>
      <c r="I110" s="1186">
        <f t="shared" si="14"/>
        <v>0</v>
      </c>
      <c r="J110" s="25">
        <f t="shared" si="15"/>
        <v>0</v>
      </c>
      <c r="K110" s="25">
        <f t="shared" si="16"/>
        <v>0</v>
      </c>
      <c r="L110" s="25">
        <f t="shared" si="17"/>
        <v>0</v>
      </c>
      <c r="M110" s="25"/>
      <c r="N110" s="1141" t="e">
        <f>+'Mat &amp; Labour cost'!#REF!</f>
        <v>#REF!</v>
      </c>
    </row>
    <row r="111" spans="1:14" ht="15.75" customHeight="1">
      <c r="A111" s="1166">
        <v>10.5</v>
      </c>
      <c r="B111" s="1172" t="s">
        <v>1610</v>
      </c>
      <c r="C111" s="1165"/>
      <c r="D111" s="1176"/>
      <c r="E111" s="1229"/>
      <c r="F111" s="24">
        <v>220</v>
      </c>
      <c r="G111" s="24"/>
      <c r="H111" s="24"/>
      <c r="I111" s="1186">
        <f t="shared" si="14"/>
        <v>0</v>
      </c>
      <c r="J111" s="25">
        <f t="shared" si="15"/>
        <v>0</v>
      </c>
      <c r="K111" s="25">
        <f t="shared" si="16"/>
        <v>0</v>
      </c>
      <c r="L111" s="25">
        <f t="shared" si="17"/>
        <v>0</v>
      </c>
      <c r="M111" s="25"/>
      <c r="N111" s="1141" t="e">
        <f>+'Mat &amp; Labour cost'!#REF!</f>
        <v>#REF!</v>
      </c>
    </row>
    <row r="112" spans="1:14" ht="15.75" customHeight="1">
      <c r="A112" s="1166" t="s">
        <v>1611</v>
      </c>
      <c r="B112" s="1172" t="s">
        <v>1612</v>
      </c>
      <c r="C112" s="1165" t="s">
        <v>1323</v>
      </c>
      <c r="D112" s="1176">
        <v>2427.15</v>
      </c>
      <c r="E112" s="1226">
        <v>64.260000000000005</v>
      </c>
      <c r="F112" s="24"/>
      <c r="G112" s="24"/>
      <c r="H112" s="24"/>
      <c r="I112" s="1186">
        <f t="shared" si="14"/>
        <v>155968.65900000001</v>
      </c>
      <c r="J112" s="25">
        <f t="shared" si="15"/>
        <v>0</v>
      </c>
      <c r="K112" s="25">
        <f t="shared" si="16"/>
        <v>0</v>
      </c>
      <c r="L112" s="25">
        <f t="shared" si="17"/>
        <v>0</v>
      </c>
      <c r="M112" s="25"/>
      <c r="N112" s="1141" t="e">
        <f>+'Mat &amp; Labour cost'!#REF!</f>
        <v>#REF!</v>
      </c>
    </row>
    <row r="113" spans="1:14" ht="15.75" customHeight="1">
      <c r="A113" s="1166"/>
      <c r="B113" s="1172"/>
      <c r="C113" s="1165"/>
      <c r="D113" s="1176"/>
      <c r="E113" s="1226"/>
      <c r="F113" s="24"/>
      <c r="G113" s="24">
        <v>3420</v>
      </c>
      <c r="H113" s="24"/>
      <c r="I113" s="1186">
        <f t="shared" si="14"/>
        <v>0</v>
      </c>
      <c r="J113" s="25">
        <f t="shared" si="15"/>
        <v>0</v>
      </c>
      <c r="K113" s="25">
        <f t="shared" si="16"/>
        <v>0</v>
      </c>
      <c r="L113" s="25">
        <f t="shared" si="17"/>
        <v>0</v>
      </c>
      <c r="M113" s="25"/>
      <c r="N113" s="1141" t="e">
        <f>+'Mat &amp; Labour cost'!#REF!</f>
        <v>#REF!</v>
      </c>
    </row>
    <row r="114" spans="1:14" ht="15.75" customHeight="1">
      <c r="A114" s="1166">
        <v>10.11</v>
      </c>
      <c r="B114" s="1169" t="s">
        <v>1613</v>
      </c>
      <c r="C114" s="1165"/>
      <c r="D114" s="1176"/>
      <c r="E114" s="1229"/>
      <c r="F114" s="24">
        <v>220</v>
      </c>
      <c r="G114" s="24"/>
      <c r="H114" s="24"/>
      <c r="I114" s="1186">
        <f t="shared" si="14"/>
        <v>0</v>
      </c>
      <c r="J114" s="25">
        <f t="shared" si="15"/>
        <v>0</v>
      </c>
      <c r="K114" s="25">
        <f t="shared" si="16"/>
        <v>0</v>
      </c>
      <c r="L114" s="25">
        <f t="shared" si="17"/>
        <v>0</v>
      </c>
      <c r="M114" s="25"/>
      <c r="N114" s="1141" t="e">
        <f>+'Mat &amp; Labour cost'!#REF!</f>
        <v>#REF!</v>
      </c>
    </row>
    <row r="115" spans="1:14" ht="15.75" customHeight="1">
      <c r="A115" s="1166" t="s">
        <v>1614</v>
      </c>
      <c r="B115" s="1169" t="s">
        <v>1615</v>
      </c>
      <c r="C115" s="1165" t="s">
        <v>702</v>
      </c>
      <c r="D115" s="1176">
        <v>96.3</v>
      </c>
      <c r="E115" s="1229">
        <v>172036.64</v>
      </c>
      <c r="F115" s="24"/>
      <c r="G115" s="24"/>
      <c r="H115" s="24"/>
      <c r="I115" s="1186">
        <f t="shared" si="14"/>
        <v>16567128.432</v>
      </c>
      <c r="J115" s="25">
        <f t="shared" si="15"/>
        <v>0</v>
      </c>
      <c r="K115" s="25">
        <f t="shared" si="16"/>
        <v>0</v>
      </c>
      <c r="L115" s="25">
        <f t="shared" si="17"/>
        <v>0</v>
      </c>
      <c r="M115" s="25"/>
      <c r="N115" s="1141" t="e">
        <f>+'Mat &amp; Labour cost'!#REF!</f>
        <v>#REF!</v>
      </c>
    </row>
    <row r="116" spans="1:14" ht="15.75" customHeight="1">
      <c r="A116" s="1166"/>
      <c r="B116" s="1337"/>
      <c r="C116" s="1165"/>
      <c r="D116" s="1176"/>
      <c r="E116" s="1229"/>
      <c r="F116" s="24">
        <v>0</v>
      </c>
      <c r="G116" s="24">
        <v>7500</v>
      </c>
      <c r="H116" s="24"/>
      <c r="I116" s="1186">
        <f t="shared" si="14"/>
        <v>0</v>
      </c>
      <c r="J116" s="25">
        <f t="shared" si="15"/>
        <v>0</v>
      </c>
      <c r="K116" s="25">
        <f t="shared" si="16"/>
        <v>0</v>
      </c>
      <c r="L116" s="25">
        <f t="shared" si="17"/>
        <v>0</v>
      </c>
      <c r="M116" s="25"/>
      <c r="N116" s="1141" t="e">
        <f>+'Mat &amp; Labour cost'!#REF!</f>
        <v>#REF!</v>
      </c>
    </row>
    <row r="117" spans="1:14" ht="15.75" customHeight="1">
      <c r="A117" s="1166"/>
      <c r="B117" s="1233" t="s">
        <v>1616</v>
      </c>
      <c r="C117" s="1165"/>
      <c r="D117" s="1176"/>
      <c r="E117" s="1226"/>
      <c r="F117" s="24">
        <v>250</v>
      </c>
      <c r="G117" s="24"/>
      <c r="H117" s="24"/>
      <c r="I117" s="1186">
        <f t="shared" si="14"/>
        <v>0</v>
      </c>
      <c r="J117" s="25">
        <f t="shared" si="15"/>
        <v>0</v>
      </c>
      <c r="K117" s="25">
        <f t="shared" si="16"/>
        <v>0</v>
      </c>
      <c r="L117" s="25">
        <f t="shared" si="17"/>
        <v>0</v>
      </c>
      <c r="M117" s="25"/>
      <c r="N117" s="1141" t="e">
        <f>+'Mat &amp; Labour cost'!#REF!</f>
        <v>#REF!</v>
      </c>
    </row>
    <row r="118" spans="1:14" ht="15.75" customHeight="1">
      <c r="A118" s="1166" t="s">
        <v>1617</v>
      </c>
      <c r="B118" s="1233" t="s">
        <v>1618</v>
      </c>
      <c r="C118" s="1165" t="s">
        <v>754</v>
      </c>
      <c r="D118" s="1176">
        <v>73.3</v>
      </c>
      <c r="E118" s="1229">
        <v>157208.1</v>
      </c>
      <c r="F118" s="24"/>
      <c r="G118" s="24"/>
      <c r="H118" s="24">
        <v>2750</v>
      </c>
      <c r="I118" s="1186">
        <f>+D118*E118</f>
        <v>11523353.73</v>
      </c>
      <c r="J118" s="25">
        <f>+D118*F118</f>
        <v>0</v>
      </c>
      <c r="K118" s="25">
        <f>+G118*D118</f>
        <v>0</v>
      </c>
      <c r="L118" s="25">
        <f>+D118*H118</f>
        <v>201575</v>
      </c>
      <c r="M118" s="25"/>
      <c r="N118" s="1141" t="e">
        <f>+'Mat &amp; Labour cost'!#REF!</f>
        <v>#REF!</v>
      </c>
    </row>
    <row r="119" spans="1:14" ht="15.75" customHeight="1">
      <c r="A119" s="1166"/>
      <c r="B119" s="1337"/>
      <c r="C119" s="1165"/>
      <c r="D119" s="1176"/>
      <c r="E119" s="1229"/>
      <c r="F119" s="24"/>
      <c r="G119" s="24"/>
      <c r="H119" s="24"/>
      <c r="I119" s="1186">
        <f t="shared" ref="I119:I141" si="18">+D119*E119</f>
        <v>0</v>
      </c>
      <c r="J119" s="25">
        <f t="shared" ref="J119:J141" si="19">+D119*F119</f>
        <v>0</v>
      </c>
      <c r="K119" s="25">
        <f t="shared" ref="K119:K141" si="20">+G119*D119</f>
        <v>0</v>
      </c>
      <c r="L119" s="25">
        <f t="shared" ref="L119:L141" si="21">+D119*H119</f>
        <v>0</v>
      </c>
      <c r="M119" s="25"/>
      <c r="N119" s="1141" t="e">
        <f>+'Mat &amp; Labour cost'!#REF!</f>
        <v>#REF!</v>
      </c>
    </row>
    <row r="120" spans="1:14" ht="15.75" customHeight="1">
      <c r="A120" s="1166">
        <v>10.14</v>
      </c>
      <c r="B120" s="1233" t="s">
        <v>1619</v>
      </c>
      <c r="C120" s="1165"/>
      <c r="D120" s="1176"/>
      <c r="E120" s="1226"/>
      <c r="F120" s="24"/>
      <c r="G120" s="24"/>
      <c r="H120" s="24">
        <v>850</v>
      </c>
      <c r="I120" s="1186">
        <f t="shared" si="18"/>
        <v>0</v>
      </c>
      <c r="J120" s="25">
        <f t="shared" si="19"/>
        <v>0</v>
      </c>
      <c r="K120" s="25">
        <f t="shared" si="20"/>
        <v>0</v>
      </c>
      <c r="L120" s="25">
        <f t="shared" si="21"/>
        <v>0</v>
      </c>
      <c r="M120" s="25"/>
      <c r="N120" s="1141" t="e">
        <f>+'Mat &amp; Labour cost'!#REF!</f>
        <v>#REF!</v>
      </c>
    </row>
    <row r="121" spans="1:14" ht="15.75" customHeight="1">
      <c r="A121" s="1166" t="s">
        <v>1620</v>
      </c>
      <c r="B121" s="1169" t="s">
        <v>1621</v>
      </c>
      <c r="C121" s="1165"/>
      <c r="D121" s="1176"/>
      <c r="E121" s="1229"/>
      <c r="F121" s="24"/>
      <c r="G121" s="24"/>
      <c r="H121" s="24">
        <v>2450</v>
      </c>
      <c r="I121" s="1186">
        <f t="shared" si="18"/>
        <v>0</v>
      </c>
      <c r="J121" s="25">
        <f t="shared" si="19"/>
        <v>0</v>
      </c>
      <c r="K121" s="25">
        <f t="shared" si="20"/>
        <v>0</v>
      </c>
      <c r="L121" s="25">
        <f t="shared" si="21"/>
        <v>0</v>
      </c>
      <c r="M121" s="25"/>
      <c r="N121" s="1141" t="e">
        <f>+'Mat &amp; Labour cost'!#REF!</f>
        <v>#REF!</v>
      </c>
    </row>
    <row r="122" spans="1:14" ht="15.75" customHeight="1">
      <c r="A122" s="1166" t="s">
        <v>1622</v>
      </c>
      <c r="B122" s="1234" t="s">
        <v>1623</v>
      </c>
      <c r="C122" s="1165" t="s">
        <v>1933</v>
      </c>
      <c r="D122" s="1176">
        <v>370</v>
      </c>
      <c r="E122" s="1229">
        <v>30844.799999999999</v>
      </c>
      <c r="F122" s="24">
        <v>15</v>
      </c>
      <c r="G122" s="24">
        <v>65</v>
      </c>
      <c r="H122" s="24"/>
      <c r="I122" s="1186">
        <f t="shared" si="18"/>
        <v>11412576</v>
      </c>
      <c r="J122" s="25">
        <f t="shared" si="19"/>
        <v>5550</v>
      </c>
      <c r="K122" s="25">
        <f t="shared" si="20"/>
        <v>24050</v>
      </c>
      <c r="L122" s="25">
        <f t="shared" si="21"/>
        <v>0</v>
      </c>
      <c r="M122" s="25"/>
      <c r="N122" s="1141" t="e">
        <f>+'Mat &amp; Labour cost'!#REF!</f>
        <v>#REF!</v>
      </c>
    </row>
    <row r="123" spans="1:14" ht="15.75" customHeight="1">
      <c r="A123" s="1166"/>
      <c r="B123" s="1337"/>
      <c r="C123" s="1165"/>
      <c r="D123" s="1176"/>
      <c r="E123" s="1229"/>
      <c r="F123" s="24">
        <v>220</v>
      </c>
      <c r="G123" s="24">
        <v>1650</v>
      </c>
      <c r="H123" s="24"/>
      <c r="I123" s="1186">
        <f t="shared" si="18"/>
        <v>0</v>
      </c>
      <c r="J123" s="25">
        <f t="shared" si="19"/>
        <v>0</v>
      </c>
      <c r="K123" s="25">
        <f t="shared" si="20"/>
        <v>0</v>
      </c>
      <c r="L123" s="25">
        <f t="shared" si="21"/>
        <v>0</v>
      </c>
      <c r="M123" s="25"/>
      <c r="N123" s="1141" t="e">
        <f>+'Mat &amp; Labour cost'!#REF!</f>
        <v>#REF!</v>
      </c>
    </row>
    <row r="124" spans="1:14" ht="15.75" customHeight="1">
      <c r="A124" s="1166">
        <v>10.25</v>
      </c>
      <c r="B124" s="1172" t="s">
        <v>1624</v>
      </c>
      <c r="C124" s="1165"/>
      <c r="D124" s="1176"/>
      <c r="E124" s="1226"/>
      <c r="F124" s="24"/>
      <c r="G124" s="24"/>
      <c r="H124" s="24"/>
      <c r="I124" s="1186">
        <f t="shared" si="18"/>
        <v>0</v>
      </c>
      <c r="J124" s="25">
        <f t="shared" si="19"/>
        <v>0</v>
      </c>
      <c r="K124" s="25">
        <f t="shared" si="20"/>
        <v>0</v>
      </c>
      <c r="L124" s="25">
        <f t="shared" si="21"/>
        <v>0</v>
      </c>
      <c r="M124" s="25"/>
      <c r="N124" s="1141" t="e">
        <f>+'Mat &amp; Labour cost'!#REF!</f>
        <v>#REF!</v>
      </c>
    </row>
    <row r="125" spans="1:14" ht="15.75" customHeight="1">
      <c r="A125" s="1166" t="s">
        <v>1625</v>
      </c>
      <c r="B125" s="1172" t="s">
        <v>1626</v>
      </c>
      <c r="C125" s="1165" t="s">
        <v>754</v>
      </c>
      <c r="D125" s="1176">
        <v>77.900000000000006</v>
      </c>
      <c r="E125" s="1229">
        <v>22588.17</v>
      </c>
      <c r="F125" s="24"/>
      <c r="G125" s="24">
        <v>2050</v>
      </c>
      <c r="H125" s="24"/>
      <c r="I125" s="1186">
        <f t="shared" si="18"/>
        <v>1759618.443</v>
      </c>
      <c r="J125" s="25">
        <f t="shared" si="19"/>
        <v>0</v>
      </c>
      <c r="K125" s="25">
        <f t="shared" si="20"/>
        <v>159695</v>
      </c>
      <c r="L125" s="25">
        <f t="shared" si="21"/>
        <v>0</v>
      </c>
      <c r="M125" s="25"/>
      <c r="N125" s="1141" t="e">
        <f>+'Mat &amp; Labour cost'!#REF!</f>
        <v>#REF!</v>
      </c>
    </row>
    <row r="126" spans="1:14" ht="15.75" customHeight="1">
      <c r="A126" s="1166"/>
      <c r="B126" s="1172"/>
      <c r="C126" s="1165"/>
      <c r="D126" s="1176"/>
      <c r="E126" s="1229"/>
      <c r="F126" s="24">
        <v>230</v>
      </c>
      <c r="G126" s="24"/>
      <c r="H126" s="24"/>
      <c r="I126" s="1186">
        <f t="shared" si="18"/>
        <v>0</v>
      </c>
      <c r="J126" s="25">
        <f t="shared" si="19"/>
        <v>0</v>
      </c>
      <c r="K126" s="25">
        <f t="shared" si="20"/>
        <v>0</v>
      </c>
      <c r="L126" s="25">
        <f t="shared" si="21"/>
        <v>0</v>
      </c>
      <c r="M126" s="25"/>
      <c r="N126" s="1141" t="e">
        <f>+'Mat &amp; Labour cost'!#REF!</f>
        <v>#REF!</v>
      </c>
    </row>
    <row r="127" spans="1:14" s="45" customFormat="1" ht="15.75" customHeight="1">
      <c r="A127" s="1166"/>
      <c r="B127" s="1172" t="s">
        <v>1627</v>
      </c>
      <c r="C127" s="1165"/>
      <c r="D127" s="1176"/>
      <c r="E127" s="1229"/>
      <c r="F127" s="72"/>
      <c r="G127" s="72"/>
      <c r="H127" s="72"/>
      <c r="I127" s="1186">
        <f t="shared" si="18"/>
        <v>0</v>
      </c>
      <c r="J127" s="25">
        <f t="shared" si="19"/>
        <v>0</v>
      </c>
      <c r="K127" s="25">
        <f t="shared" si="20"/>
        <v>0</v>
      </c>
      <c r="L127" s="25">
        <f t="shared" si="21"/>
        <v>0</v>
      </c>
      <c r="M127" s="25"/>
      <c r="N127" s="1141" t="e">
        <f>+'Mat &amp; Labour cost'!#REF!</f>
        <v>#REF!</v>
      </c>
    </row>
    <row r="128" spans="1:14" s="45" customFormat="1" ht="15.75" customHeight="1">
      <c r="A128" s="1166" t="s">
        <v>1628</v>
      </c>
      <c r="B128" s="1172" t="s">
        <v>1629</v>
      </c>
      <c r="C128" s="1165" t="s">
        <v>754</v>
      </c>
      <c r="D128" s="1176">
        <v>86.45</v>
      </c>
      <c r="E128" s="1226">
        <v>60923.8</v>
      </c>
      <c r="F128" s="72"/>
      <c r="G128" s="72">
        <v>4000</v>
      </c>
      <c r="H128" s="72"/>
      <c r="I128" s="1186">
        <f t="shared" si="18"/>
        <v>5266862.5100000007</v>
      </c>
      <c r="J128" s="25">
        <f t="shared" si="19"/>
        <v>0</v>
      </c>
      <c r="K128" s="25">
        <f t="shared" si="20"/>
        <v>345800</v>
      </c>
      <c r="L128" s="25">
        <f t="shared" si="21"/>
        <v>0</v>
      </c>
      <c r="M128" s="25"/>
      <c r="N128" s="1141" t="e">
        <f>+'Mat &amp; Labour cost'!#REF!</f>
        <v>#REF!</v>
      </c>
    </row>
    <row r="129" spans="1:14" s="45" customFormat="1" ht="15.75" customHeight="1">
      <c r="A129" s="1166"/>
      <c r="B129" s="1172"/>
      <c r="C129" s="1165"/>
      <c r="D129" s="1176"/>
      <c r="E129" s="1229"/>
      <c r="F129" s="72">
        <v>250</v>
      </c>
      <c r="G129" s="72"/>
      <c r="H129" s="72"/>
      <c r="I129" s="1186">
        <f t="shared" si="18"/>
        <v>0</v>
      </c>
      <c r="J129" s="25">
        <f t="shared" si="19"/>
        <v>0</v>
      </c>
      <c r="K129" s="25">
        <f t="shared" si="20"/>
        <v>0</v>
      </c>
      <c r="L129" s="25">
        <f t="shared" si="21"/>
        <v>0</v>
      </c>
      <c r="M129" s="25"/>
      <c r="N129" s="1141" t="e">
        <f>+'Mat &amp; Labour cost'!#REF!</f>
        <v>#REF!</v>
      </c>
    </row>
    <row r="130" spans="1:14" ht="15.75" customHeight="1">
      <c r="A130" s="1235"/>
      <c r="B130" s="1172" t="s">
        <v>1630</v>
      </c>
      <c r="C130" s="1165"/>
      <c r="D130" s="1176"/>
      <c r="E130" s="1229"/>
      <c r="F130" s="24"/>
      <c r="G130" s="24"/>
      <c r="H130" s="24"/>
      <c r="I130" s="1186">
        <f t="shared" si="18"/>
        <v>0</v>
      </c>
      <c r="J130" s="25">
        <f t="shared" si="19"/>
        <v>0</v>
      </c>
      <c r="K130" s="25">
        <f t="shared" si="20"/>
        <v>0</v>
      </c>
      <c r="L130" s="25">
        <f t="shared" si="21"/>
        <v>0</v>
      </c>
      <c r="M130" s="25"/>
      <c r="N130" s="1141" t="e">
        <f>+'Mat &amp; Labour cost'!#REF!</f>
        <v>#REF!</v>
      </c>
    </row>
    <row r="131" spans="1:14" ht="15.75" customHeight="1">
      <c r="A131" s="1166" t="s">
        <v>1631</v>
      </c>
      <c r="B131" s="1172" t="s">
        <v>1632</v>
      </c>
      <c r="C131" s="1165" t="s">
        <v>699</v>
      </c>
      <c r="D131" s="1176">
        <v>657.75</v>
      </c>
      <c r="E131" s="1229">
        <v>13986.72</v>
      </c>
      <c r="F131" s="24"/>
      <c r="G131" s="24"/>
      <c r="H131" s="24">
        <v>1200</v>
      </c>
      <c r="I131" s="1186">
        <f t="shared" si="18"/>
        <v>9199765.0800000001</v>
      </c>
      <c r="J131" s="25">
        <f t="shared" si="19"/>
        <v>0</v>
      </c>
      <c r="K131" s="25">
        <f t="shared" si="20"/>
        <v>0</v>
      </c>
      <c r="L131" s="25">
        <f t="shared" si="21"/>
        <v>789300</v>
      </c>
      <c r="M131" s="25"/>
      <c r="N131" s="1141" t="e">
        <f>+'Mat &amp; Labour cost'!#REF!</f>
        <v>#REF!</v>
      </c>
    </row>
    <row r="132" spans="1:14" ht="15.75" customHeight="1">
      <c r="A132" s="1166"/>
      <c r="B132" s="1172"/>
      <c r="C132" s="1165"/>
      <c r="D132" s="1176"/>
      <c r="E132" s="1226"/>
      <c r="F132" s="24"/>
      <c r="G132" s="24"/>
      <c r="H132" s="24"/>
      <c r="I132" s="1186">
        <f t="shared" si="18"/>
        <v>0</v>
      </c>
      <c r="J132" s="25">
        <f t="shared" si="19"/>
        <v>0</v>
      </c>
      <c r="K132" s="25">
        <f t="shared" si="20"/>
        <v>0</v>
      </c>
      <c r="L132" s="25">
        <f t="shared" si="21"/>
        <v>0</v>
      </c>
      <c r="M132" s="25"/>
      <c r="N132" s="1141" t="e">
        <f>+'Mat &amp; Labour cost'!#REF!</f>
        <v>#REF!</v>
      </c>
    </row>
    <row r="133" spans="1:14" ht="15.75" customHeight="1">
      <c r="A133" s="1166"/>
      <c r="B133" s="1339"/>
      <c r="C133" s="1165"/>
      <c r="D133" s="1176"/>
      <c r="E133" s="1226"/>
      <c r="F133" s="24"/>
      <c r="G133" s="24"/>
      <c r="H133" s="24">
        <v>400</v>
      </c>
      <c r="I133" s="1186">
        <f t="shared" si="18"/>
        <v>0</v>
      </c>
      <c r="J133" s="25">
        <f t="shared" si="19"/>
        <v>0</v>
      </c>
      <c r="K133" s="25">
        <f t="shared" si="20"/>
        <v>0</v>
      </c>
      <c r="L133" s="25">
        <f t="shared" si="21"/>
        <v>0</v>
      </c>
      <c r="M133" s="25"/>
      <c r="N133" s="1141" t="e">
        <f>+'Mat &amp; Labour cost'!#REF!</f>
        <v>#REF!</v>
      </c>
    </row>
    <row r="134" spans="1:14" ht="15.75" customHeight="1">
      <c r="A134" s="1163"/>
      <c r="B134" s="1337" t="s">
        <v>1633</v>
      </c>
      <c r="C134" s="1165"/>
      <c r="D134" s="1176"/>
      <c r="E134" s="1229"/>
      <c r="F134" s="24"/>
      <c r="G134" s="24"/>
      <c r="H134" s="24">
        <v>450</v>
      </c>
      <c r="I134" s="1186">
        <f t="shared" si="18"/>
        <v>0</v>
      </c>
      <c r="J134" s="25">
        <f t="shared" si="19"/>
        <v>0</v>
      </c>
      <c r="K134" s="25">
        <f t="shared" si="20"/>
        <v>0</v>
      </c>
      <c r="L134" s="25">
        <f t="shared" si="21"/>
        <v>0</v>
      </c>
      <c r="M134" s="25"/>
      <c r="N134" s="1141" t="e">
        <f>+'Mat &amp; Labour cost'!#REF!</f>
        <v>#REF!</v>
      </c>
    </row>
    <row r="135" spans="1:14" ht="15.75" customHeight="1">
      <c r="A135" s="1163"/>
      <c r="B135" s="1337"/>
      <c r="C135" s="1165"/>
      <c r="D135" s="1176"/>
      <c r="E135" s="1229"/>
      <c r="F135" s="24"/>
      <c r="G135" s="24"/>
      <c r="H135" s="24">
        <v>450</v>
      </c>
      <c r="I135" s="1186">
        <f t="shared" si="18"/>
        <v>0</v>
      </c>
      <c r="J135" s="25">
        <f t="shared" si="19"/>
        <v>0</v>
      </c>
      <c r="K135" s="25">
        <f t="shared" si="20"/>
        <v>0</v>
      </c>
      <c r="L135" s="25">
        <f t="shared" si="21"/>
        <v>0</v>
      </c>
      <c r="M135" s="25"/>
      <c r="N135" s="1141" t="e">
        <f>+'Mat &amp; Labour cost'!#REF!</f>
        <v>#REF!</v>
      </c>
    </row>
    <row r="136" spans="1:14" ht="15.75" customHeight="1">
      <c r="A136" s="1166">
        <v>11.5</v>
      </c>
      <c r="B136" s="1167" t="s">
        <v>1634</v>
      </c>
      <c r="C136" s="1165" t="s">
        <v>699</v>
      </c>
      <c r="D136" s="1176">
        <v>464.8</v>
      </c>
      <c r="E136" s="1229">
        <v>8649.85</v>
      </c>
      <c r="F136" s="24"/>
      <c r="G136" s="24"/>
      <c r="H136" s="24">
        <v>550</v>
      </c>
      <c r="I136" s="1186">
        <f t="shared" si="18"/>
        <v>4020450.2800000003</v>
      </c>
      <c r="J136" s="25">
        <f t="shared" si="19"/>
        <v>0</v>
      </c>
      <c r="K136" s="25">
        <f t="shared" si="20"/>
        <v>0</v>
      </c>
      <c r="L136" s="25">
        <f t="shared" si="21"/>
        <v>255640</v>
      </c>
      <c r="M136" s="25"/>
      <c r="N136" s="1141" t="e">
        <f>+'Mat &amp; Labour cost'!#REF!</f>
        <v>#REF!</v>
      </c>
    </row>
    <row r="137" spans="1:14" ht="15.75" customHeight="1">
      <c r="A137" s="1237"/>
      <c r="B137" s="1167"/>
      <c r="C137" s="1163"/>
      <c r="D137" s="1238"/>
      <c r="E137" s="1226"/>
      <c r="F137" s="24"/>
      <c r="G137" s="24"/>
      <c r="H137" s="24">
        <v>800</v>
      </c>
      <c r="I137" s="1186">
        <f t="shared" si="18"/>
        <v>0</v>
      </c>
      <c r="J137" s="25">
        <f t="shared" si="19"/>
        <v>0</v>
      </c>
      <c r="K137" s="25">
        <f t="shared" si="20"/>
        <v>0</v>
      </c>
      <c r="L137" s="25">
        <f t="shared" si="21"/>
        <v>0</v>
      </c>
      <c r="M137" s="25"/>
      <c r="N137" s="1141" t="e">
        <f>+'Mat &amp; Labour cost'!#REF!</f>
        <v>#REF!</v>
      </c>
    </row>
    <row r="138" spans="1:14" ht="15.75" customHeight="1">
      <c r="A138" s="1166">
        <v>8.1</v>
      </c>
      <c r="B138" s="1167" t="s">
        <v>1635</v>
      </c>
      <c r="C138" s="1165"/>
      <c r="D138" s="1176"/>
      <c r="E138" s="1229"/>
      <c r="F138" s="24"/>
      <c r="G138" s="24"/>
      <c r="H138" s="24">
        <v>700</v>
      </c>
      <c r="I138" s="1186">
        <f t="shared" si="18"/>
        <v>0</v>
      </c>
      <c r="J138" s="25">
        <f t="shared" si="19"/>
        <v>0</v>
      </c>
      <c r="K138" s="25">
        <f t="shared" si="20"/>
        <v>0</v>
      </c>
      <c r="L138" s="25">
        <f t="shared" si="21"/>
        <v>0</v>
      </c>
      <c r="M138" s="25"/>
      <c r="N138" s="1141" t="e">
        <f>+'Mat &amp; Labour cost'!#REF!</f>
        <v>#REF!</v>
      </c>
    </row>
    <row r="139" spans="1:14" ht="15.75" customHeight="1">
      <c r="A139" s="1166" t="s">
        <v>1636</v>
      </c>
      <c r="B139" s="1167" t="s">
        <v>1637</v>
      </c>
      <c r="C139" s="1165"/>
      <c r="D139" s="1176"/>
      <c r="E139" s="1229"/>
      <c r="F139" s="24"/>
      <c r="G139" s="24"/>
      <c r="H139" s="24">
        <v>2000</v>
      </c>
      <c r="I139" s="1186">
        <f t="shared" si="18"/>
        <v>0</v>
      </c>
      <c r="J139" s="25">
        <f t="shared" si="19"/>
        <v>0</v>
      </c>
      <c r="K139" s="25">
        <f t="shared" si="20"/>
        <v>0</v>
      </c>
      <c r="L139" s="25">
        <f t="shared" si="21"/>
        <v>0</v>
      </c>
      <c r="M139" s="25"/>
      <c r="N139" s="1141" t="e">
        <f>+'Mat &amp; Labour cost'!#REF!</f>
        <v>#REF!</v>
      </c>
    </row>
    <row r="140" spans="1:14" ht="15.75" customHeight="1">
      <c r="A140" s="1166" t="s">
        <v>1638</v>
      </c>
      <c r="B140" s="1167" t="s">
        <v>1639</v>
      </c>
      <c r="C140" s="1165" t="s">
        <v>699</v>
      </c>
      <c r="D140" s="1176">
        <v>2314.1</v>
      </c>
      <c r="E140" s="1229">
        <v>23193.659999999996</v>
      </c>
      <c r="F140" s="24"/>
      <c r="G140" s="24"/>
      <c r="H140" s="24">
        <v>750</v>
      </c>
      <c r="I140" s="1186">
        <f t="shared" si="18"/>
        <v>53672448.605999991</v>
      </c>
      <c r="J140" s="25">
        <f t="shared" si="19"/>
        <v>0</v>
      </c>
      <c r="K140" s="25">
        <f t="shared" si="20"/>
        <v>0</v>
      </c>
      <c r="L140" s="25">
        <f t="shared" si="21"/>
        <v>1735575</v>
      </c>
      <c r="M140" s="25"/>
      <c r="N140" s="1141" t="e">
        <f>+'Mat &amp; Labour cost'!#REF!</f>
        <v>#REF!</v>
      </c>
    </row>
    <row r="141" spans="1:14" ht="15.75" customHeight="1">
      <c r="A141" s="1166"/>
      <c r="B141" s="1167"/>
      <c r="C141" s="1165"/>
      <c r="D141" s="1176"/>
      <c r="E141" s="1226"/>
      <c r="F141" s="24"/>
      <c r="G141" s="24"/>
      <c r="H141" s="24"/>
      <c r="I141" s="1186">
        <f t="shared" si="18"/>
        <v>0</v>
      </c>
      <c r="J141" s="25">
        <f t="shared" si="19"/>
        <v>0</v>
      </c>
      <c r="K141" s="25">
        <f t="shared" si="20"/>
        <v>0</v>
      </c>
      <c r="L141" s="25">
        <f t="shared" si="21"/>
        <v>0</v>
      </c>
      <c r="M141" s="25"/>
      <c r="N141" s="1141" t="e">
        <f>+'Mat &amp; Labour cost'!#REF!</f>
        <v>#REF!</v>
      </c>
    </row>
    <row r="142" spans="1:14" ht="15.75" customHeight="1">
      <c r="A142" s="1166">
        <v>8.1999999999999993</v>
      </c>
      <c r="B142" s="1167" t="s">
        <v>1640</v>
      </c>
      <c r="C142" s="1165"/>
      <c r="D142" s="1176"/>
      <c r="E142" s="1229"/>
      <c r="F142" s="24"/>
      <c r="G142" s="24">
        <v>1800</v>
      </c>
      <c r="H142" s="24"/>
      <c r="I142" s="1186">
        <f>+D142*E142</f>
        <v>0</v>
      </c>
      <c r="J142" s="25">
        <f>+D142*F142</f>
        <v>0</v>
      </c>
      <c r="K142" s="25">
        <f>+G142*D142</f>
        <v>0</v>
      </c>
      <c r="L142" s="25">
        <f>+D142*H142</f>
        <v>0</v>
      </c>
      <c r="M142" s="25"/>
      <c r="N142" s="1141" t="e">
        <f>+'Mat &amp; Labour cost'!#REF!</f>
        <v>#REF!</v>
      </c>
    </row>
    <row r="143" spans="1:14" ht="15.75" customHeight="1">
      <c r="A143" s="1166" t="s">
        <v>1641</v>
      </c>
      <c r="B143" s="1167" t="s">
        <v>1637</v>
      </c>
      <c r="C143" s="1165"/>
      <c r="D143" s="1176"/>
      <c r="E143" s="1229"/>
      <c r="F143" s="24">
        <v>250</v>
      </c>
      <c r="G143" s="24"/>
      <c r="H143" s="24"/>
      <c r="I143" s="1186">
        <f t="shared" ref="I143:I171" si="22">+D143*E143</f>
        <v>0</v>
      </c>
      <c r="J143" s="25">
        <f t="shared" ref="J143:J171" si="23">+D143*F143</f>
        <v>0</v>
      </c>
      <c r="K143" s="25">
        <f t="shared" ref="K143:K171" si="24">+G143*D143</f>
        <v>0</v>
      </c>
      <c r="L143" s="25">
        <f t="shared" ref="L143:L171" si="25">+D143*H143</f>
        <v>0</v>
      </c>
      <c r="M143" s="25"/>
      <c r="N143" s="1141" t="e">
        <f>+'Mat &amp; Labour cost'!#REF!</f>
        <v>#REF!</v>
      </c>
    </row>
    <row r="144" spans="1:14" ht="15.75" customHeight="1">
      <c r="A144" s="1166" t="s">
        <v>1642</v>
      </c>
      <c r="B144" s="1167" t="s">
        <v>1639</v>
      </c>
      <c r="C144" s="1165" t="s">
        <v>699</v>
      </c>
      <c r="D144" s="1176">
        <v>1980.8</v>
      </c>
      <c r="E144" s="1229">
        <v>4838.4000000000005</v>
      </c>
      <c r="F144" s="24"/>
      <c r="G144" s="24"/>
      <c r="H144" s="24"/>
      <c r="I144" s="1186">
        <f t="shared" si="22"/>
        <v>9583902.7200000007</v>
      </c>
      <c r="J144" s="25">
        <f t="shared" si="23"/>
        <v>0</v>
      </c>
      <c r="K144" s="25">
        <f t="shared" si="24"/>
        <v>0</v>
      </c>
      <c r="L144" s="25">
        <f t="shared" si="25"/>
        <v>0</v>
      </c>
      <c r="M144" s="25"/>
      <c r="N144" s="1141" t="e">
        <f>+'Mat &amp; Labour cost'!#REF!</f>
        <v>#REF!</v>
      </c>
    </row>
    <row r="145" spans="1:21" ht="15.75" customHeight="1">
      <c r="A145" s="1166"/>
      <c r="B145" s="1167"/>
      <c r="C145" s="1165"/>
      <c r="D145" s="1176"/>
      <c r="E145" s="1226"/>
      <c r="F145" s="24">
        <v>950</v>
      </c>
      <c r="G145" s="24">
        <v>3654</v>
      </c>
      <c r="H145" s="24"/>
      <c r="I145" s="1186">
        <f t="shared" si="22"/>
        <v>0</v>
      </c>
      <c r="J145" s="25">
        <f t="shared" si="23"/>
        <v>0</v>
      </c>
      <c r="K145" s="25">
        <f t="shared" si="24"/>
        <v>0</v>
      </c>
      <c r="L145" s="25">
        <f t="shared" si="25"/>
        <v>0</v>
      </c>
      <c r="M145" s="25"/>
      <c r="N145" s="1141" t="e">
        <f>+'Mat &amp; Labour cost'!#REF!</f>
        <v>#REF!</v>
      </c>
      <c r="O145" s="4">
        <v>1.25</v>
      </c>
      <c r="Q145" s="4">
        <v>0.17699999999999999</v>
      </c>
      <c r="U145" s="4">
        <v>487</v>
      </c>
    </row>
    <row r="146" spans="1:21" ht="15.75" customHeight="1">
      <c r="A146" s="1166">
        <v>8.4</v>
      </c>
      <c r="B146" s="1167" t="s">
        <v>1643</v>
      </c>
      <c r="C146" s="1165" t="s">
        <v>1382</v>
      </c>
      <c r="D146" s="1176">
        <v>185.8</v>
      </c>
      <c r="E146" s="1229">
        <v>6924.96</v>
      </c>
      <c r="F146" s="24">
        <v>850</v>
      </c>
      <c r="G146" s="24">
        <v>2850</v>
      </c>
      <c r="H146" s="24"/>
      <c r="I146" s="1186">
        <f t="shared" si="22"/>
        <v>1286657.568</v>
      </c>
      <c r="J146" s="25">
        <f t="shared" si="23"/>
        <v>157930</v>
      </c>
      <c r="K146" s="25">
        <f t="shared" si="24"/>
        <v>529530</v>
      </c>
      <c r="L146" s="25">
        <f t="shared" si="25"/>
        <v>0</v>
      </c>
      <c r="M146" s="25"/>
      <c r="N146" s="1141" t="e">
        <f>+'Mat &amp; Labour cost'!#REF!</f>
        <v>#REF!</v>
      </c>
    </row>
    <row r="147" spans="1:21" ht="15.75" customHeight="1">
      <c r="A147" s="1237"/>
      <c r="B147" s="1167"/>
      <c r="C147" s="1236"/>
      <c r="D147" s="1239"/>
      <c r="E147" s="1229"/>
      <c r="F147" s="24">
        <v>600</v>
      </c>
      <c r="G147" s="24">
        <v>3654</v>
      </c>
      <c r="H147" s="24"/>
      <c r="I147" s="1186">
        <f t="shared" si="22"/>
        <v>0</v>
      </c>
      <c r="J147" s="25">
        <f t="shared" si="23"/>
        <v>0</v>
      </c>
      <c r="K147" s="25">
        <f t="shared" si="24"/>
        <v>0</v>
      </c>
      <c r="L147" s="25">
        <f t="shared" si="25"/>
        <v>0</v>
      </c>
      <c r="M147" s="25"/>
      <c r="N147" s="1141" t="e">
        <f>+'Mat &amp; Labour cost'!#REF!</f>
        <v>#REF!</v>
      </c>
      <c r="O147" s="4">
        <v>1.55</v>
      </c>
      <c r="Q147" s="4">
        <v>0.17699999999999999</v>
      </c>
      <c r="U147" s="4">
        <v>487</v>
      </c>
    </row>
    <row r="148" spans="1:21" ht="15.75" customHeight="1">
      <c r="A148" s="1166">
        <v>8.5</v>
      </c>
      <c r="B148" s="1167" t="s">
        <v>1644</v>
      </c>
      <c r="C148" s="1165" t="s">
        <v>1934</v>
      </c>
      <c r="D148" s="1176">
        <v>281.10000000000002</v>
      </c>
      <c r="E148" s="1229">
        <v>3024</v>
      </c>
      <c r="F148" s="24">
        <v>75</v>
      </c>
      <c r="G148" s="24">
        <f>3654*0.115</f>
        <v>420.21000000000004</v>
      </c>
      <c r="H148" s="24"/>
      <c r="I148" s="1186">
        <f t="shared" si="22"/>
        <v>850046.4</v>
      </c>
      <c r="J148" s="25">
        <f t="shared" si="23"/>
        <v>21082.5</v>
      </c>
      <c r="K148" s="25">
        <f t="shared" si="24"/>
        <v>118121.03100000002</v>
      </c>
      <c r="L148" s="25">
        <f t="shared" si="25"/>
        <v>0</v>
      </c>
      <c r="M148" s="25"/>
      <c r="N148" s="1141" t="e">
        <f>+'Mat &amp; Labour cost'!#REF!</f>
        <v>#REF!</v>
      </c>
      <c r="O148" s="4">
        <v>0.21</v>
      </c>
      <c r="Q148" s="4">
        <v>1.9800000000000002E-2</v>
      </c>
      <c r="U148" s="4">
        <v>56.5</v>
      </c>
    </row>
    <row r="149" spans="1:21" ht="15.75" customHeight="1">
      <c r="A149" s="1166"/>
      <c r="B149" s="1167"/>
      <c r="C149" s="1165"/>
      <c r="D149" s="1176"/>
      <c r="E149" s="1226"/>
      <c r="F149" s="24">
        <v>75</v>
      </c>
      <c r="G149" s="24">
        <f>2850*0.115</f>
        <v>327.75</v>
      </c>
      <c r="H149" s="24"/>
      <c r="I149" s="1186">
        <f t="shared" si="22"/>
        <v>0</v>
      </c>
      <c r="J149" s="25">
        <f t="shared" si="23"/>
        <v>0</v>
      </c>
      <c r="K149" s="25">
        <f t="shared" si="24"/>
        <v>0</v>
      </c>
      <c r="L149" s="25">
        <f t="shared" si="25"/>
        <v>0</v>
      </c>
      <c r="M149" s="25"/>
      <c r="N149" s="1141" t="e">
        <f>+'Mat &amp; Labour cost'!#REF!</f>
        <v>#REF!</v>
      </c>
    </row>
    <row r="150" spans="1:21" ht="15.75" customHeight="1">
      <c r="A150" s="1166">
        <v>8.6999999999999993</v>
      </c>
      <c r="B150" s="1172" t="s">
        <v>1645</v>
      </c>
      <c r="C150" s="1330"/>
      <c r="D150" s="1176"/>
      <c r="E150" s="1226"/>
      <c r="F150" s="24">
        <v>200</v>
      </c>
      <c r="G150" s="24"/>
      <c r="H150" s="24"/>
      <c r="I150" s="1186">
        <f t="shared" si="22"/>
        <v>0</v>
      </c>
      <c r="J150" s="25">
        <f t="shared" si="23"/>
        <v>0</v>
      </c>
      <c r="K150" s="25">
        <f t="shared" si="24"/>
        <v>0</v>
      </c>
      <c r="L150" s="25">
        <f t="shared" si="25"/>
        <v>0</v>
      </c>
      <c r="M150" s="25"/>
      <c r="N150" s="1141" t="e">
        <f>+'Mat &amp; Labour cost'!#REF!</f>
        <v>#REF!</v>
      </c>
    </row>
    <row r="151" spans="1:21" ht="15.75" customHeight="1">
      <c r="A151" s="1166" t="s">
        <v>1646</v>
      </c>
      <c r="B151" s="1172" t="s">
        <v>1647</v>
      </c>
      <c r="C151" s="1330" t="s">
        <v>754</v>
      </c>
      <c r="D151" s="1176">
        <v>524.1</v>
      </c>
      <c r="E151" s="1229">
        <v>6958.09</v>
      </c>
      <c r="F151" s="24">
        <f>200*0.23</f>
        <v>46</v>
      </c>
      <c r="G151" s="24"/>
      <c r="H151" s="24"/>
      <c r="I151" s="1186">
        <f t="shared" si="22"/>
        <v>3646734.969</v>
      </c>
      <c r="J151" s="25">
        <f t="shared" si="23"/>
        <v>24108.600000000002</v>
      </c>
      <c r="K151" s="25">
        <f t="shared" si="24"/>
        <v>0</v>
      </c>
      <c r="L151" s="25">
        <f t="shared" si="25"/>
        <v>0</v>
      </c>
      <c r="M151" s="25"/>
      <c r="N151" s="1141" t="e">
        <f>+'Mat &amp; Labour cost'!#REF!</f>
        <v>#REF!</v>
      </c>
    </row>
    <row r="152" spans="1:21" ht="15.75" customHeight="1">
      <c r="A152" s="1237"/>
      <c r="B152" s="1167"/>
      <c r="C152" s="1236"/>
      <c r="D152" s="1239"/>
      <c r="E152" s="1229"/>
      <c r="F152" s="24">
        <v>550</v>
      </c>
      <c r="G152" s="24">
        <v>3654</v>
      </c>
      <c r="H152" s="24"/>
      <c r="I152" s="1186">
        <f t="shared" si="22"/>
        <v>0</v>
      </c>
      <c r="J152" s="25">
        <f t="shared" si="23"/>
        <v>0</v>
      </c>
      <c r="K152" s="25">
        <f t="shared" si="24"/>
        <v>0</v>
      </c>
      <c r="L152" s="25">
        <f t="shared" si="25"/>
        <v>0</v>
      </c>
      <c r="M152" s="25"/>
      <c r="N152" s="1141" t="e">
        <f>+'Mat &amp; Labour cost'!#REF!</f>
        <v>#REF!</v>
      </c>
    </row>
    <row r="153" spans="1:21" ht="15.75" customHeight="1">
      <c r="A153" s="1166">
        <v>11.6</v>
      </c>
      <c r="B153" s="1167" t="s">
        <v>1648</v>
      </c>
      <c r="C153" s="1165"/>
      <c r="D153" s="1176"/>
      <c r="E153" s="1229"/>
      <c r="F153" s="24">
        <v>500</v>
      </c>
      <c r="G153" s="24"/>
      <c r="H153" s="24"/>
      <c r="I153" s="1186">
        <f t="shared" si="22"/>
        <v>0</v>
      </c>
      <c r="J153" s="25">
        <f t="shared" si="23"/>
        <v>0</v>
      </c>
      <c r="K153" s="25">
        <f t="shared" si="24"/>
        <v>0</v>
      </c>
      <c r="L153" s="25">
        <f t="shared" si="25"/>
        <v>0</v>
      </c>
      <c r="M153" s="25"/>
      <c r="N153" s="1141" t="e">
        <f>+'Mat &amp; Labour cost'!#REF!</f>
        <v>#REF!</v>
      </c>
    </row>
    <row r="154" spans="1:21" ht="15.75" customHeight="1">
      <c r="A154" s="1166" t="s">
        <v>1649</v>
      </c>
      <c r="B154" s="1167" t="s">
        <v>1650</v>
      </c>
      <c r="C154" s="1165" t="s">
        <v>699</v>
      </c>
      <c r="D154" s="1176">
        <v>258.2</v>
      </c>
      <c r="E154" s="1226">
        <v>681.74</v>
      </c>
      <c r="F154" s="24">
        <v>10</v>
      </c>
      <c r="G154" s="24">
        <v>225</v>
      </c>
      <c r="H154" s="24"/>
      <c r="I154" s="1186">
        <f t="shared" si="22"/>
        <v>176025.26799999998</v>
      </c>
      <c r="J154" s="25">
        <f t="shared" si="23"/>
        <v>2582</v>
      </c>
      <c r="K154" s="25">
        <f t="shared" si="24"/>
        <v>58095</v>
      </c>
      <c r="L154" s="25">
        <f t="shared" si="25"/>
        <v>0</v>
      </c>
      <c r="M154" s="25"/>
      <c r="N154" s="1141" t="e">
        <f>+'Mat &amp; Labour cost'!#REF!</f>
        <v>#REF!</v>
      </c>
    </row>
    <row r="155" spans="1:21" ht="15.75" customHeight="1">
      <c r="A155" s="1237"/>
      <c r="B155" s="1167"/>
      <c r="C155" s="1236"/>
      <c r="D155" s="1239"/>
      <c r="E155" s="1229"/>
      <c r="F155" s="24">
        <v>100</v>
      </c>
      <c r="G155" s="24">
        <v>350</v>
      </c>
      <c r="H155" s="24"/>
      <c r="I155" s="1186">
        <f t="shared" si="22"/>
        <v>0</v>
      </c>
      <c r="J155" s="25">
        <f t="shared" si="23"/>
        <v>0</v>
      </c>
      <c r="K155" s="25">
        <f t="shared" si="24"/>
        <v>0</v>
      </c>
      <c r="L155" s="25">
        <f t="shared" si="25"/>
        <v>0</v>
      </c>
      <c r="M155" s="25"/>
      <c r="N155" s="1141" t="e">
        <f>+'Mat &amp; Labour cost'!#REF!</f>
        <v>#REF!</v>
      </c>
    </row>
    <row r="156" spans="1:21" ht="15.75" customHeight="1">
      <c r="A156" s="1163">
        <v>11.26</v>
      </c>
      <c r="B156" s="1233" t="s">
        <v>1651</v>
      </c>
      <c r="C156" s="1165"/>
      <c r="D156" s="1176"/>
      <c r="E156" s="1229"/>
      <c r="F156" s="24"/>
      <c r="G156" s="24"/>
      <c r="H156" s="24"/>
      <c r="I156" s="1186">
        <f t="shared" si="22"/>
        <v>0</v>
      </c>
      <c r="J156" s="25">
        <f t="shared" si="23"/>
        <v>0</v>
      </c>
      <c r="K156" s="25">
        <f t="shared" si="24"/>
        <v>0</v>
      </c>
      <c r="L156" s="25">
        <f t="shared" si="25"/>
        <v>0</v>
      </c>
      <c r="M156" s="25"/>
      <c r="N156" s="1141" t="e">
        <f>+'Mat &amp; Labour cost'!#REF!</f>
        <v>#REF!</v>
      </c>
    </row>
    <row r="157" spans="1:21" ht="15.75" customHeight="1">
      <c r="A157" s="1163" t="s">
        <v>1652</v>
      </c>
      <c r="B157" s="1167" t="s">
        <v>1653</v>
      </c>
      <c r="C157" s="1165" t="s">
        <v>699</v>
      </c>
      <c r="D157" s="1176">
        <v>945.7</v>
      </c>
      <c r="E157" s="1226">
        <v>16420.510000000002</v>
      </c>
      <c r="F157" s="24">
        <v>45</v>
      </c>
      <c r="G157" s="24">
        <v>270</v>
      </c>
      <c r="H157" s="24"/>
      <c r="I157" s="1186">
        <f t="shared" si="22"/>
        <v>15528876.307000002</v>
      </c>
      <c r="J157" s="25">
        <f t="shared" si="23"/>
        <v>42556.5</v>
      </c>
      <c r="K157" s="25">
        <f t="shared" si="24"/>
        <v>255339</v>
      </c>
      <c r="L157" s="25">
        <f t="shared" si="25"/>
        <v>0</v>
      </c>
      <c r="M157" s="25"/>
      <c r="N157" s="1141" t="e">
        <f>+'Mat &amp; Labour cost'!#REF!</f>
        <v>#REF!</v>
      </c>
    </row>
    <row r="158" spans="1:21" ht="15.75" customHeight="1">
      <c r="A158" s="1163"/>
      <c r="B158" s="1167"/>
      <c r="C158" s="1165"/>
      <c r="D158" s="1176"/>
      <c r="E158" s="1229"/>
      <c r="F158" s="24"/>
      <c r="G158" s="24"/>
      <c r="H158" s="24"/>
      <c r="I158" s="1186">
        <f t="shared" si="22"/>
        <v>0</v>
      </c>
      <c r="J158" s="25">
        <f t="shared" si="23"/>
        <v>0</v>
      </c>
      <c r="K158" s="25">
        <f t="shared" si="24"/>
        <v>0</v>
      </c>
      <c r="L158" s="25">
        <f t="shared" si="25"/>
        <v>0</v>
      </c>
      <c r="M158" s="25"/>
      <c r="N158" s="1141" t="e">
        <f>+'Mat &amp; Labour cost'!#REF!</f>
        <v>#REF!</v>
      </c>
    </row>
    <row r="159" spans="1:21" ht="15.75" customHeight="1">
      <c r="A159" s="1163">
        <v>11.27</v>
      </c>
      <c r="B159" s="1233" t="s">
        <v>1654</v>
      </c>
      <c r="C159" s="1165" t="s">
        <v>699</v>
      </c>
      <c r="D159" s="1176">
        <v>954.1</v>
      </c>
      <c r="E159" s="1229">
        <v>3187.11</v>
      </c>
      <c r="F159" s="24">
        <v>55</v>
      </c>
      <c r="G159" s="24">
        <v>39</v>
      </c>
      <c r="H159" s="24"/>
      <c r="I159" s="1186">
        <f t="shared" si="22"/>
        <v>3040821.6510000001</v>
      </c>
      <c r="J159" s="25">
        <f t="shared" si="23"/>
        <v>52475.5</v>
      </c>
      <c r="K159" s="25">
        <f t="shared" si="24"/>
        <v>37209.9</v>
      </c>
      <c r="L159" s="25">
        <f t="shared" si="25"/>
        <v>0</v>
      </c>
      <c r="M159" s="25"/>
      <c r="N159" s="1141" t="e">
        <f>+'Mat &amp; Labour cost'!#REF!</f>
        <v>#REF!</v>
      </c>
      <c r="O159" s="4">
        <v>7.0999999999999994E-2</v>
      </c>
      <c r="Q159" s="4">
        <v>1.0030000000000001E-2</v>
      </c>
    </row>
    <row r="160" spans="1:21" ht="15.75" customHeight="1">
      <c r="A160" s="1163"/>
      <c r="B160" s="1233"/>
      <c r="C160" s="1165"/>
      <c r="D160" s="1176"/>
      <c r="E160" s="1229"/>
      <c r="F160" s="24">
        <v>65</v>
      </c>
      <c r="G160" s="24">
        <v>59</v>
      </c>
      <c r="H160" s="24"/>
      <c r="I160" s="1186">
        <f t="shared" si="22"/>
        <v>0</v>
      </c>
      <c r="J160" s="25">
        <f t="shared" si="23"/>
        <v>0</v>
      </c>
      <c r="K160" s="25">
        <f t="shared" si="24"/>
        <v>0</v>
      </c>
      <c r="L160" s="25">
        <f t="shared" si="25"/>
        <v>0</v>
      </c>
      <c r="M160" s="25"/>
      <c r="N160" s="1141" t="e">
        <f>+'Mat &amp; Labour cost'!#REF!</f>
        <v>#REF!</v>
      </c>
      <c r="O160" s="4">
        <v>0.10699999999999998</v>
      </c>
      <c r="Q160" s="4">
        <v>1.5120000000000001E-2</v>
      </c>
    </row>
    <row r="161" spans="1:17" ht="15.75" customHeight="1">
      <c r="A161" s="1163">
        <v>11.31</v>
      </c>
      <c r="B161" s="1167" t="s">
        <v>1655</v>
      </c>
      <c r="C161" s="1165" t="s">
        <v>1935</v>
      </c>
      <c r="D161" s="1176">
        <v>52.45</v>
      </c>
      <c r="E161" s="1226">
        <v>8064</v>
      </c>
      <c r="F161" s="24">
        <f>65+7</f>
        <v>72</v>
      </c>
      <c r="G161" s="24">
        <v>66</v>
      </c>
      <c r="H161" s="24"/>
      <c r="I161" s="1186">
        <f t="shared" si="22"/>
        <v>422956.80000000005</v>
      </c>
      <c r="J161" s="25">
        <f t="shared" si="23"/>
        <v>3776.4</v>
      </c>
      <c r="K161" s="25">
        <f t="shared" si="24"/>
        <v>3461.7000000000003</v>
      </c>
      <c r="L161" s="25">
        <f t="shared" si="25"/>
        <v>0</v>
      </c>
      <c r="M161" s="25"/>
      <c r="N161" s="1141" t="e">
        <f>+'Mat &amp; Labour cost'!#REF!</f>
        <v>#REF!</v>
      </c>
      <c r="O161" s="4">
        <v>0.112</v>
      </c>
      <c r="Q161" s="4">
        <v>1.5820000000000001E-2</v>
      </c>
    </row>
    <row r="162" spans="1:17" ht="15.75" customHeight="1">
      <c r="A162" s="1163"/>
      <c r="B162" s="1167"/>
      <c r="C162" s="1165"/>
      <c r="D162" s="1176"/>
      <c r="E162" s="1229"/>
      <c r="F162" s="24">
        <f>65+14</f>
        <v>79</v>
      </c>
      <c r="G162" s="24">
        <v>20</v>
      </c>
      <c r="H162" s="24"/>
      <c r="I162" s="1186">
        <f t="shared" si="22"/>
        <v>0</v>
      </c>
      <c r="J162" s="25">
        <f t="shared" si="23"/>
        <v>0</v>
      </c>
      <c r="K162" s="25">
        <f t="shared" si="24"/>
        <v>0</v>
      </c>
      <c r="L162" s="25">
        <f t="shared" si="25"/>
        <v>0</v>
      </c>
      <c r="M162" s="25"/>
      <c r="N162" s="1141" t="e">
        <f>+'Mat &amp; Labour cost'!#REF!</f>
        <v>#REF!</v>
      </c>
    </row>
    <row r="163" spans="1:17" ht="15.75" customHeight="1">
      <c r="A163" s="1163">
        <v>11.32</v>
      </c>
      <c r="B163" s="1167" t="s">
        <v>1656</v>
      </c>
      <c r="C163" s="1165" t="s">
        <v>699</v>
      </c>
      <c r="D163" s="1176">
        <v>12.1</v>
      </c>
      <c r="E163" s="1229">
        <v>16420.510000000002</v>
      </c>
      <c r="F163" s="24">
        <v>125</v>
      </c>
      <c r="G163" s="24">
        <v>70</v>
      </c>
      <c r="H163" s="24"/>
      <c r="I163" s="1186">
        <f t="shared" si="22"/>
        <v>198688.17100000003</v>
      </c>
      <c r="J163" s="25">
        <f t="shared" si="23"/>
        <v>1512.5</v>
      </c>
      <c r="K163" s="25">
        <f t="shared" si="24"/>
        <v>847</v>
      </c>
      <c r="L163" s="25">
        <f t="shared" si="25"/>
        <v>0</v>
      </c>
      <c r="M163" s="25"/>
      <c r="N163" s="1141" t="e">
        <f>+'Mat &amp; Labour cost'!#REF!</f>
        <v>#REF!</v>
      </c>
    </row>
    <row r="164" spans="1:17" ht="15.75" customHeight="1">
      <c r="A164" s="1163"/>
      <c r="B164" s="1167"/>
      <c r="C164" s="1165"/>
      <c r="D164" s="1176"/>
      <c r="E164" s="1229"/>
      <c r="F164" s="24"/>
      <c r="G164" s="24"/>
      <c r="H164" s="24">
        <v>60</v>
      </c>
      <c r="I164" s="1186">
        <f t="shared" si="22"/>
        <v>0</v>
      </c>
      <c r="J164" s="25">
        <f t="shared" si="23"/>
        <v>0</v>
      </c>
      <c r="K164" s="25">
        <f t="shared" si="24"/>
        <v>0</v>
      </c>
      <c r="L164" s="25">
        <f t="shared" si="25"/>
        <v>0</v>
      </c>
      <c r="M164" s="25"/>
      <c r="N164" s="1141" t="e">
        <f>+'Mat &amp; Labour cost'!#REF!</f>
        <v>#REF!</v>
      </c>
    </row>
    <row r="165" spans="1:17" ht="15.75" customHeight="1">
      <c r="A165" s="1166">
        <v>11.36</v>
      </c>
      <c r="B165" s="1167" t="s">
        <v>1657</v>
      </c>
      <c r="C165" s="1165" t="s">
        <v>699</v>
      </c>
      <c r="D165" s="1176">
        <v>724.25</v>
      </c>
      <c r="E165" s="1226">
        <v>27911.52</v>
      </c>
      <c r="F165" s="24">
        <v>65</v>
      </c>
      <c r="G165" s="24">
        <v>66</v>
      </c>
      <c r="H165" s="24"/>
      <c r="I165" s="1186">
        <f t="shared" si="22"/>
        <v>20214918.359999999</v>
      </c>
      <c r="J165" s="25">
        <f t="shared" si="23"/>
        <v>47076.25</v>
      </c>
      <c r="K165" s="25">
        <f t="shared" si="24"/>
        <v>47800.5</v>
      </c>
      <c r="L165" s="25">
        <f t="shared" si="25"/>
        <v>0</v>
      </c>
      <c r="M165" s="25"/>
      <c r="N165" s="1141" t="e">
        <f>+'Mat &amp; Labour cost'!#REF!</f>
        <v>#REF!</v>
      </c>
      <c r="O165" s="4">
        <v>0.112</v>
      </c>
      <c r="Q165" s="4">
        <v>1.5820000000000001E-2</v>
      </c>
    </row>
    <row r="166" spans="1:17" ht="15.75" customHeight="1">
      <c r="A166" s="1166"/>
      <c r="B166" s="1167"/>
      <c r="C166" s="1165"/>
      <c r="D166" s="1176"/>
      <c r="E166" s="1229"/>
      <c r="F166" s="24"/>
      <c r="G166" s="24"/>
      <c r="H166" s="24">
        <v>150</v>
      </c>
      <c r="I166" s="1186">
        <f t="shared" si="22"/>
        <v>0</v>
      </c>
      <c r="J166" s="25">
        <f t="shared" si="23"/>
        <v>0</v>
      </c>
      <c r="K166" s="25">
        <f t="shared" si="24"/>
        <v>0</v>
      </c>
      <c r="L166" s="25">
        <f t="shared" si="25"/>
        <v>0</v>
      </c>
      <c r="M166" s="25"/>
      <c r="N166" s="1141" t="e">
        <f>+'Mat &amp; Labour cost'!#REF!</f>
        <v>#REF!</v>
      </c>
    </row>
    <row r="167" spans="1:17" ht="15.75" customHeight="1">
      <c r="A167" s="1166">
        <v>11.37</v>
      </c>
      <c r="B167" s="1167" t="s">
        <v>1658</v>
      </c>
      <c r="C167" s="1330" t="s">
        <v>699</v>
      </c>
      <c r="D167" s="1176">
        <v>764.55</v>
      </c>
      <c r="E167" s="1229">
        <v>6985.44</v>
      </c>
      <c r="F167" s="24"/>
      <c r="G167" s="24"/>
      <c r="H167" s="24">
        <v>12</v>
      </c>
      <c r="I167" s="1186">
        <f t="shared" si="22"/>
        <v>5340718.1519999998</v>
      </c>
      <c r="J167" s="25">
        <f t="shared" si="23"/>
        <v>0</v>
      </c>
      <c r="K167" s="25">
        <f t="shared" si="24"/>
        <v>0</v>
      </c>
      <c r="L167" s="25">
        <f t="shared" si="25"/>
        <v>9174.5999999999985</v>
      </c>
      <c r="M167" s="25"/>
      <c r="N167" s="1141" t="e">
        <f>+'Mat &amp; Labour cost'!#REF!</f>
        <v>#REF!</v>
      </c>
    </row>
    <row r="168" spans="1:17" ht="15.75" customHeight="1">
      <c r="A168" s="1166"/>
      <c r="B168" s="1167"/>
      <c r="C168" s="1330"/>
      <c r="D168" s="1176"/>
      <c r="E168" s="1229"/>
      <c r="F168" s="24">
        <v>45</v>
      </c>
      <c r="G168" s="24">
        <v>66</v>
      </c>
      <c r="H168" s="24"/>
      <c r="I168" s="1186">
        <f t="shared" si="22"/>
        <v>0</v>
      </c>
      <c r="J168" s="25">
        <f t="shared" si="23"/>
        <v>0</v>
      </c>
      <c r="K168" s="25">
        <f t="shared" si="24"/>
        <v>0</v>
      </c>
      <c r="L168" s="25">
        <f t="shared" si="25"/>
        <v>0</v>
      </c>
      <c r="M168" s="25"/>
      <c r="N168" s="1141" t="e">
        <f>+'Mat &amp; Labour cost'!#REF!</f>
        <v>#REF!</v>
      </c>
    </row>
    <row r="169" spans="1:17" ht="15.75" customHeight="1">
      <c r="A169" s="1166">
        <v>11.41</v>
      </c>
      <c r="B169" s="1172" t="s">
        <v>1659</v>
      </c>
      <c r="C169" s="1330"/>
      <c r="D169" s="1176"/>
      <c r="E169" s="1226"/>
      <c r="F169" s="24"/>
      <c r="G169" s="24"/>
      <c r="H169" s="24"/>
      <c r="I169" s="1186">
        <f t="shared" si="22"/>
        <v>0</v>
      </c>
      <c r="J169" s="25">
        <f t="shared" si="23"/>
        <v>0</v>
      </c>
      <c r="K169" s="25">
        <f t="shared" si="24"/>
        <v>0</v>
      </c>
      <c r="L169" s="25">
        <f t="shared" si="25"/>
        <v>0</v>
      </c>
      <c r="M169" s="25"/>
      <c r="N169" s="1141" t="e">
        <f>+'Mat &amp; Labour cost'!#REF!</f>
        <v>#REF!</v>
      </c>
    </row>
    <row r="170" spans="1:17" ht="15.75" customHeight="1">
      <c r="A170" s="1163" t="s">
        <v>1660</v>
      </c>
      <c r="B170" s="1172" t="s">
        <v>1661</v>
      </c>
      <c r="C170" s="1165" t="s">
        <v>699</v>
      </c>
      <c r="D170" s="1176">
        <v>1337.4</v>
      </c>
      <c r="E170" s="1229">
        <v>76235.040000000008</v>
      </c>
      <c r="F170" s="24"/>
      <c r="G170" s="24"/>
      <c r="H170" s="24">
        <v>10</v>
      </c>
      <c r="I170" s="1186">
        <f t="shared" si="22"/>
        <v>101956742.49600002</v>
      </c>
      <c r="J170" s="25">
        <f t="shared" si="23"/>
        <v>0</v>
      </c>
      <c r="K170" s="25">
        <f t="shared" si="24"/>
        <v>0</v>
      </c>
      <c r="L170" s="25">
        <f t="shared" si="25"/>
        <v>13374</v>
      </c>
      <c r="M170" s="25"/>
      <c r="N170" s="1141" t="e">
        <f>+'Mat &amp; Labour cost'!#REF!</f>
        <v>#REF!</v>
      </c>
    </row>
    <row r="171" spans="1:17" ht="15.75" customHeight="1">
      <c r="A171" s="1163"/>
      <c r="B171" s="1340"/>
      <c r="C171" s="1165"/>
      <c r="D171" s="1176"/>
      <c r="E171" s="1229"/>
      <c r="F171" s="24"/>
      <c r="G171" s="24"/>
      <c r="H171" s="24">
        <v>55</v>
      </c>
      <c r="I171" s="1186">
        <f t="shared" si="22"/>
        <v>0</v>
      </c>
      <c r="J171" s="25">
        <f t="shared" si="23"/>
        <v>0</v>
      </c>
      <c r="K171" s="25">
        <f t="shared" si="24"/>
        <v>0</v>
      </c>
      <c r="L171" s="25">
        <f t="shared" si="25"/>
        <v>0</v>
      </c>
      <c r="M171" s="25"/>
      <c r="N171" s="1141" t="e">
        <f>+'Mat &amp; Labour cost'!#REF!</f>
        <v>#REF!</v>
      </c>
    </row>
    <row r="172" spans="1:17" ht="15.75" customHeight="1">
      <c r="A172" s="1166">
        <v>11.46</v>
      </c>
      <c r="B172" s="1172" t="s">
        <v>1662</v>
      </c>
      <c r="C172" s="1166"/>
      <c r="D172" s="1176"/>
      <c r="E172" s="1229"/>
      <c r="F172" s="24"/>
      <c r="G172" s="24"/>
      <c r="H172" s="24">
        <v>55</v>
      </c>
      <c r="I172" s="1186">
        <f>+D172*E172</f>
        <v>0</v>
      </c>
      <c r="J172" s="25">
        <f>+D172*F172</f>
        <v>0</v>
      </c>
      <c r="K172" s="25">
        <f>+G172*D172</f>
        <v>0</v>
      </c>
      <c r="L172" s="25">
        <f>+D172*H172</f>
        <v>0</v>
      </c>
      <c r="M172" s="25"/>
      <c r="N172" s="1141" t="e">
        <f>+'Mat &amp; Labour cost'!#REF!</f>
        <v>#REF!</v>
      </c>
    </row>
    <row r="173" spans="1:17" ht="15.75" customHeight="1">
      <c r="A173" s="1163" t="s">
        <v>1663</v>
      </c>
      <c r="B173" s="1172" t="s">
        <v>1661</v>
      </c>
      <c r="C173" s="1165" t="s">
        <v>699</v>
      </c>
      <c r="D173" s="1176">
        <v>1339.2</v>
      </c>
      <c r="E173" s="1226">
        <v>10190.880000000001</v>
      </c>
      <c r="F173" s="24"/>
      <c r="G173" s="24"/>
      <c r="H173" s="24">
        <v>350</v>
      </c>
      <c r="I173" s="1186">
        <f t="shared" ref="I173:I201" si="26">+D173*E173</f>
        <v>13647626.496000001</v>
      </c>
      <c r="J173" s="25">
        <f t="shared" ref="J173:J201" si="27">+D173*F173</f>
        <v>0</v>
      </c>
      <c r="K173" s="25">
        <f t="shared" ref="K173:K201" si="28">+G173*D173</f>
        <v>0</v>
      </c>
      <c r="L173" s="25">
        <f t="shared" ref="L173:L201" si="29">+D173*H173</f>
        <v>468720</v>
      </c>
      <c r="M173" s="25"/>
      <c r="N173" s="1141" t="e">
        <f>+'Mat &amp; Labour cost'!#REF!</f>
        <v>#REF!</v>
      </c>
    </row>
    <row r="174" spans="1:17" ht="15.75" customHeight="1">
      <c r="A174" s="1163"/>
      <c r="B174" s="1340"/>
      <c r="C174" s="1165"/>
      <c r="D174" s="1176"/>
      <c r="E174" s="1229"/>
      <c r="F174" s="24"/>
      <c r="G174" s="24"/>
      <c r="H174" s="24">
        <v>375</v>
      </c>
      <c r="I174" s="1186">
        <f t="shared" si="26"/>
        <v>0</v>
      </c>
      <c r="J174" s="25">
        <f t="shared" si="27"/>
        <v>0</v>
      </c>
      <c r="K174" s="25">
        <f t="shared" si="28"/>
        <v>0</v>
      </c>
      <c r="L174" s="25">
        <f t="shared" si="29"/>
        <v>0</v>
      </c>
      <c r="M174" s="25"/>
      <c r="N174" s="1141" t="e">
        <f>+'Mat &amp; Labour cost'!#REF!</f>
        <v>#REF!</v>
      </c>
    </row>
    <row r="175" spans="1:17" ht="15.75" customHeight="1">
      <c r="A175" s="1166"/>
      <c r="B175" s="1337" t="s">
        <v>1664</v>
      </c>
      <c r="C175" s="1165"/>
      <c r="D175" s="1176"/>
      <c r="E175" s="1229"/>
      <c r="F175" s="24"/>
      <c r="G175" s="24"/>
      <c r="H175" s="24">
        <v>375</v>
      </c>
      <c r="I175" s="1186">
        <f t="shared" si="26"/>
        <v>0</v>
      </c>
      <c r="J175" s="25">
        <f t="shared" si="27"/>
        <v>0</v>
      </c>
      <c r="K175" s="25">
        <f t="shared" si="28"/>
        <v>0</v>
      </c>
      <c r="L175" s="25">
        <f t="shared" si="29"/>
        <v>0</v>
      </c>
      <c r="M175" s="25"/>
      <c r="N175" s="1141" t="e">
        <f>+'Mat &amp; Labour cost'!#REF!</f>
        <v>#REF!</v>
      </c>
    </row>
    <row r="176" spans="1:17" ht="15.75" customHeight="1">
      <c r="A176" s="1166"/>
      <c r="B176" s="1337"/>
      <c r="C176" s="1165"/>
      <c r="D176" s="1176"/>
      <c r="E176" s="1229"/>
      <c r="F176" s="24"/>
      <c r="G176" s="24"/>
      <c r="H176" s="24">
        <v>95</v>
      </c>
      <c r="I176" s="1186">
        <f t="shared" si="26"/>
        <v>0</v>
      </c>
      <c r="J176" s="25">
        <f t="shared" si="27"/>
        <v>0</v>
      </c>
      <c r="K176" s="25">
        <f t="shared" si="28"/>
        <v>0</v>
      </c>
      <c r="L176" s="25">
        <f t="shared" si="29"/>
        <v>0</v>
      </c>
      <c r="M176" s="25"/>
      <c r="N176" s="1141" t="e">
        <f>+'Mat &amp; Labour cost'!#REF!</f>
        <v>#REF!</v>
      </c>
    </row>
    <row r="177" spans="1:14" ht="15.75" customHeight="1">
      <c r="A177" s="1166">
        <v>22.5</v>
      </c>
      <c r="B177" s="1167" t="s">
        <v>1665</v>
      </c>
      <c r="C177" s="1165" t="s">
        <v>699</v>
      </c>
      <c r="D177" s="1176">
        <v>215.15</v>
      </c>
      <c r="E177" s="1226">
        <v>34624.799999999996</v>
      </c>
      <c r="F177" s="24">
        <v>150</v>
      </c>
      <c r="G177" s="24">
        <v>190.95699999999999</v>
      </c>
      <c r="H177" s="24"/>
      <c r="I177" s="1186">
        <f t="shared" si="26"/>
        <v>7449525.7199999988</v>
      </c>
      <c r="J177" s="25">
        <f t="shared" si="27"/>
        <v>32272.5</v>
      </c>
      <c r="K177" s="25">
        <f t="shared" si="28"/>
        <v>41084.398549999998</v>
      </c>
      <c r="L177" s="25">
        <f t="shared" si="29"/>
        <v>0</v>
      </c>
      <c r="M177" s="25"/>
      <c r="N177" s="1141" t="e">
        <f>+'Mat &amp; Labour cost'!#REF!</f>
        <v>#REF!</v>
      </c>
    </row>
    <row r="178" spans="1:14" ht="15.75" customHeight="1">
      <c r="A178" s="1166"/>
      <c r="B178" s="1337"/>
      <c r="C178" s="1165"/>
      <c r="D178" s="1176"/>
      <c r="E178" s="1229"/>
      <c r="F178" s="24"/>
      <c r="G178" s="24"/>
      <c r="H178" s="24">
        <v>225</v>
      </c>
      <c r="I178" s="1186">
        <f t="shared" si="26"/>
        <v>0</v>
      </c>
      <c r="J178" s="25">
        <f t="shared" si="27"/>
        <v>0</v>
      </c>
      <c r="K178" s="25">
        <f t="shared" si="28"/>
        <v>0</v>
      </c>
      <c r="L178" s="25">
        <f t="shared" si="29"/>
        <v>0</v>
      </c>
      <c r="M178" s="25"/>
      <c r="N178" s="1141" t="e">
        <f>+'Mat &amp; Labour cost'!#REF!</f>
        <v>#REF!</v>
      </c>
    </row>
    <row r="179" spans="1:14" ht="15.75" customHeight="1">
      <c r="A179" s="1166">
        <v>22.7</v>
      </c>
      <c r="B179" s="1172" t="s">
        <v>1666</v>
      </c>
      <c r="C179" s="1165"/>
      <c r="D179" s="1176"/>
      <c r="E179" s="1229"/>
      <c r="F179" s="24"/>
      <c r="G179" s="24"/>
      <c r="H179" s="24">
        <v>30</v>
      </c>
      <c r="I179" s="1186">
        <f t="shared" si="26"/>
        <v>0</v>
      </c>
      <c r="J179" s="25">
        <f t="shared" si="27"/>
        <v>0</v>
      </c>
      <c r="K179" s="25">
        <f t="shared" si="28"/>
        <v>0</v>
      </c>
      <c r="L179" s="25">
        <f t="shared" si="29"/>
        <v>0</v>
      </c>
      <c r="M179" s="25"/>
      <c r="N179" s="1141" t="e">
        <f>+'Mat &amp; Labour cost'!#REF!</f>
        <v>#REF!</v>
      </c>
    </row>
    <row r="180" spans="1:14" ht="15.75" customHeight="1">
      <c r="A180" s="1166"/>
      <c r="B180" s="1172" t="s">
        <v>1667</v>
      </c>
      <c r="C180" s="1165"/>
      <c r="D180" s="1176"/>
      <c r="E180" s="1229"/>
      <c r="F180" s="24"/>
      <c r="G180" s="24"/>
      <c r="H180" s="24"/>
      <c r="I180" s="1186">
        <f t="shared" si="26"/>
        <v>0</v>
      </c>
      <c r="J180" s="25">
        <f t="shared" si="27"/>
        <v>0</v>
      </c>
      <c r="K180" s="25">
        <f t="shared" si="28"/>
        <v>0</v>
      </c>
      <c r="L180" s="25">
        <f t="shared" si="29"/>
        <v>0</v>
      </c>
      <c r="M180" s="25"/>
      <c r="N180" s="1141" t="e">
        <f>+'Mat &amp; Labour cost'!#REF!</f>
        <v>#REF!</v>
      </c>
    </row>
    <row r="181" spans="1:14" ht="15.75" customHeight="1">
      <c r="A181" s="1166"/>
      <c r="B181" s="1172" t="s">
        <v>1668</v>
      </c>
      <c r="C181" s="1165"/>
      <c r="D181" s="1176"/>
      <c r="E181" s="1226"/>
      <c r="F181" s="24"/>
      <c r="G181" s="24"/>
      <c r="H181" s="24"/>
      <c r="I181" s="1186">
        <f t="shared" si="26"/>
        <v>0</v>
      </c>
      <c r="J181" s="25">
        <f t="shared" si="27"/>
        <v>0</v>
      </c>
      <c r="K181" s="25">
        <f t="shared" si="28"/>
        <v>0</v>
      </c>
      <c r="L181" s="25">
        <f t="shared" si="29"/>
        <v>0</v>
      </c>
      <c r="M181" s="25"/>
      <c r="N181" s="1141" t="e">
        <f>+'Mat &amp; Labour cost'!#REF!</f>
        <v>#REF!</v>
      </c>
    </row>
    <row r="182" spans="1:14" ht="15.75" customHeight="1">
      <c r="A182" s="1166"/>
      <c r="B182" s="1172" t="s">
        <v>1669</v>
      </c>
      <c r="C182" s="1165"/>
      <c r="D182" s="1176"/>
      <c r="E182" s="1229"/>
      <c r="F182" s="24"/>
      <c r="G182" s="24">
        <v>258.06799999999998</v>
      </c>
      <c r="H182" s="24"/>
      <c r="I182" s="1186">
        <f t="shared" si="26"/>
        <v>0</v>
      </c>
      <c r="J182" s="25">
        <f t="shared" si="27"/>
        <v>0</v>
      </c>
      <c r="K182" s="25">
        <f t="shared" si="28"/>
        <v>0</v>
      </c>
      <c r="L182" s="25">
        <f t="shared" si="29"/>
        <v>0</v>
      </c>
      <c r="M182" s="25"/>
      <c r="N182" s="1141" t="e">
        <f>+'Mat &amp; Labour cost'!#REF!</f>
        <v>#REF!</v>
      </c>
    </row>
    <row r="183" spans="1:14" ht="15.75" customHeight="1">
      <c r="A183" s="1166"/>
      <c r="B183" s="1172" t="s">
        <v>1670</v>
      </c>
      <c r="C183" s="1165"/>
      <c r="D183" s="1176"/>
      <c r="E183" s="1229"/>
      <c r="F183" s="24">
        <v>65</v>
      </c>
      <c r="G183" s="24"/>
      <c r="H183" s="24"/>
      <c r="I183" s="1186">
        <f t="shared" si="26"/>
        <v>0</v>
      </c>
      <c r="J183" s="25">
        <f t="shared" si="27"/>
        <v>0</v>
      </c>
      <c r="K183" s="25">
        <f t="shared" si="28"/>
        <v>0</v>
      </c>
      <c r="L183" s="25">
        <f t="shared" si="29"/>
        <v>0</v>
      </c>
      <c r="M183" s="25"/>
      <c r="N183" s="1141" t="e">
        <f>+'Mat &amp; Labour cost'!#REF!</f>
        <v>#REF!</v>
      </c>
    </row>
    <row r="184" spans="1:14" ht="15.75" customHeight="1">
      <c r="A184" s="1166"/>
      <c r="B184" s="1172" t="s">
        <v>1671</v>
      </c>
      <c r="C184" s="1165"/>
      <c r="D184" s="1176"/>
      <c r="E184" s="1229"/>
      <c r="F184" s="24">
        <v>65</v>
      </c>
      <c r="G184" s="24">
        <v>183.143</v>
      </c>
      <c r="H184" s="24"/>
      <c r="I184" s="1186">
        <f t="shared" si="26"/>
        <v>0</v>
      </c>
      <c r="J184" s="25">
        <f t="shared" si="27"/>
        <v>0</v>
      </c>
      <c r="K184" s="25">
        <f t="shared" si="28"/>
        <v>0</v>
      </c>
      <c r="L184" s="25">
        <f t="shared" si="29"/>
        <v>0</v>
      </c>
      <c r="M184" s="25"/>
      <c r="N184" s="1141" t="e">
        <f>+'Mat &amp; Labour cost'!#REF!</f>
        <v>#REF!</v>
      </c>
    </row>
    <row r="185" spans="1:14" ht="15.75" customHeight="1">
      <c r="A185" s="1166" t="s">
        <v>1672</v>
      </c>
      <c r="B185" s="1172" t="s">
        <v>1673</v>
      </c>
      <c r="C185" s="1165" t="s">
        <v>699</v>
      </c>
      <c r="D185" s="1176">
        <v>786.7</v>
      </c>
      <c r="E185" s="1226">
        <v>8928.98</v>
      </c>
      <c r="F185" s="24">
        <v>150</v>
      </c>
      <c r="G185" s="24">
        <v>488.4</v>
      </c>
      <c r="H185" s="24"/>
      <c r="I185" s="1186">
        <f t="shared" si="26"/>
        <v>7024428.5659999996</v>
      </c>
      <c r="J185" s="25">
        <f t="shared" si="27"/>
        <v>118005</v>
      </c>
      <c r="K185" s="25">
        <f t="shared" si="28"/>
        <v>384224.28</v>
      </c>
      <c r="L185" s="25">
        <f t="shared" si="29"/>
        <v>0</v>
      </c>
      <c r="M185" s="25"/>
      <c r="N185" s="1141" t="e">
        <f>+'Mat &amp; Labour cost'!#REF!</f>
        <v>#REF!</v>
      </c>
    </row>
    <row r="186" spans="1:14" ht="15.75" customHeight="1">
      <c r="A186" s="1166"/>
      <c r="B186" s="1167"/>
      <c r="C186" s="1165"/>
      <c r="D186" s="1176"/>
      <c r="E186" s="1229"/>
      <c r="F186" s="24">
        <v>150</v>
      </c>
      <c r="G186" s="24">
        <v>474.06400000000002</v>
      </c>
      <c r="H186" s="24"/>
      <c r="I186" s="1186">
        <f t="shared" si="26"/>
        <v>0</v>
      </c>
      <c r="J186" s="25">
        <f t="shared" si="27"/>
        <v>0</v>
      </c>
      <c r="K186" s="25">
        <f t="shared" si="28"/>
        <v>0</v>
      </c>
      <c r="L186" s="25">
        <f t="shared" si="29"/>
        <v>0</v>
      </c>
      <c r="M186" s="25"/>
      <c r="N186" s="1141" t="e">
        <f>+'Mat &amp; Labour cost'!#REF!</f>
        <v>#REF!</v>
      </c>
    </row>
    <row r="187" spans="1:14" ht="15.75" customHeight="1">
      <c r="A187" s="1166">
        <v>12.22</v>
      </c>
      <c r="B187" s="1167" t="s">
        <v>1674</v>
      </c>
      <c r="C187" s="1165" t="s">
        <v>709</v>
      </c>
      <c r="D187" s="1176">
        <v>148.75</v>
      </c>
      <c r="E187" s="1229">
        <v>250</v>
      </c>
      <c r="F187" s="24">
        <v>100</v>
      </c>
      <c r="G187" s="24">
        <v>437.45</v>
      </c>
      <c r="H187" s="24"/>
      <c r="I187" s="1186">
        <f t="shared" si="26"/>
        <v>37187.5</v>
      </c>
      <c r="J187" s="25">
        <f t="shared" si="27"/>
        <v>14875</v>
      </c>
      <c r="K187" s="25">
        <f t="shared" si="28"/>
        <v>65070.6875</v>
      </c>
      <c r="L187" s="25">
        <f t="shared" si="29"/>
        <v>0</v>
      </c>
      <c r="M187" s="25"/>
      <c r="N187" s="1141" t="e">
        <f>+'Mat &amp; Labour cost'!#REF!</f>
        <v>#REF!</v>
      </c>
    </row>
    <row r="188" spans="1:14" ht="15.75" customHeight="1">
      <c r="A188" s="1166"/>
      <c r="B188" s="1337"/>
      <c r="C188" s="1165"/>
      <c r="D188" s="1176"/>
      <c r="E188" s="1229"/>
      <c r="F188" s="24"/>
      <c r="G188" s="24"/>
      <c r="H188" s="24">
        <v>3500</v>
      </c>
      <c r="I188" s="1186">
        <f t="shared" si="26"/>
        <v>0</v>
      </c>
      <c r="J188" s="25">
        <f t="shared" si="27"/>
        <v>0</v>
      </c>
      <c r="K188" s="25">
        <f t="shared" si="28"/>
        <v>0</v>
      </c>
      <c r="L188" s="25">
        <f t="shared" si="29"/>
        <v>0</v>
      </c>
      <c r="M188" s="25"/>
      <c r="N188" s="1141" t="e">
        <f>+'Mat &amp; Labour cost'!#REF!</f>
        <v>#REF!</v>
      </c>
    </row>
    <row r="189" spans="1:14" ht="15.75" customHeight="1">
      <c r="A189" s="1235">
        <v>12.42</v>
      </c>
      <c r="B189" s="1172" t="s">
        <v>1675</v>
      </c>
      <c r="C189" s="1165"/>
      <c r="D189" s="1176"/>
      <c r="E189" s="1229"/>
      <c r="F189" s="24"/>
      <c r="G189" s="24"/>
      <c r="H189" s="24"/>
      <c r="I189" s="1186">
        <f t="shared" si="26"/>
        <v>0</v>
      </c>
      <c r="J189" s="25">
        <f t="shared" si="27"/>
        <v>0</v>
      </c>
      <c r="K189" s="25">
        <f t="shared" si="28"/>
        <v>0</v>
      </c>
      <c r="L189" s="25">
        <f t="shared" si="29"/>
        <v>0</v>
      </c>
      <c r="M189" s="25"/>
      <c r="N189" s="1141" t="e">
        <f>+'Mat &amp; Labour cost'!#REF!</f>
        <v>#REF!</v>
      </c>
    </row>
    <row r="190" spans="1:14" ht="15.75" customHeight="1">
      <c r="A190" s="1232" t="s">
        <v>1676</v>
      </c>
      <c r="B190" s="1172" t="s">
        <v>1677</v>
      </c>
      <c r="C190" s="1165" t="s">
        <v>1935</v>
      </c>
      <c r="D190" s="1176">
        <v>206.9</v>
      </c>
      <c r="E190" s="1229">
        <v>9466.7999999999993</v>
      </c>
      <c r="F190" s="24"/>
      <c r="G190" s="24"/>
      <c r="H190" s="24"/>
      <c r="I190" s="1186">
        <f t="shared" si="26"/>
        <v>1958680.92</v>
      </c>
      <c r="J190" s="25">
        <f t="shared" si="27"/>
        <v>0</v>
      </c>
      <c r="K190" s="25">
        <f t="shared" si="28"/>
        <v>0</v>
      </c>
      <c r="L190" s="25">
        <f t="shared" si="29"/>
        <v>0</v>
      </c>
      <c r="M190" s="25"/>
      <c r="N190" s="1141" t="e">
        <f>+'Mat &amp; Labour cost'!#REF!</f>
        <v>#REF!</v>
      </c>
    </row>
    <row r="191" spans="1:14" ht="15.75" customHeight="1">
      <c r="A191" s="1166"/>
      <c r="B191" s="1337"/>
      <c r="C191" s="1165"/>
      <c r="D191" s="1176"/>
      <c r="E191" s="1226"/>
      <c r="F191" s="24"/>
      <c r="G191" s="24">
        <v>1701</v>
      </c>
      <c r="H191" s="24"/>
      <c r="I191" s="1186">
        <f t="shared" si="26"/>
        <v>0</v>
      </c>
      <c r="J191" s="25">
        <f t="shared" si="27"/>
        <v>0</v>
      </c>
      <c r="K191" s="25">
        <f t="shared" si="28"/>
        <v>0</v>
      </c>
      <c r="L191" s="25">
        <f t="shared" si="29"/>
        <v>0</v>
      </c>
      <c r="M191" s="25"/>
      <c r="N191" s="1141" t="e">
        <f>+'Mat &amp; Labour cost'!#REF!</f>
        <v>#REF!</v>
      </c>
    </row>
    <row r="192" spans="1:14" ht="15.75" customHeight="1">
      <c r="A192" s="1163">
        <v>12.42</v>
      </c>
      <c r="B192" s="1172" t="s">
        <v>1678</v>
      </c>
      <c r="C192" s="1165"/>
      <c r="D192" s="1176"/>
      <c r="E192" s="1229"/>
      <c r="F192" s="24">
        <f>1804*0.3</f>
        <v>541.19999999999993</v>
      </c>
      <c r="G192" s="24"/>
      <c r="H192" s="24"/>
      <c r="I192" s="1186">
        <f t="shared" si="26"/>
        <v>0</v>
      </c>
      <c r="J192" s="25">
        <f t="shared" si="27"/>
        <v>0</v>
      </c>
      <c r="K192" s="25">
        <f t="shared" si="28"/>
        <v>0</v>
      </c>
      <c r="L192" s="25">
        <f t="shared" si="29"/>
        <v>0</v>
      </c>
      <c r="M192" s="25"/>
      <c r="N192" s="1141" t="e">
        <f>+'Mat &amp; Labour cost'!#REF!</f>
        <v>#REF!</v>
      </c>
    </row>
    <row r="193" spans="1:14" ht="15.75" customHeight="1">
      <c r="A193" s="1163" t="s">
        <v>1679</v>
      </c>
      <c r="B193" s="1172" t="s">
        <v>1680</v>
      </c>
      <c r="C193" s="1165"/>
      <c r="D193" s="1176"/>
      <c r="E193" s="1229"/>
      <c r="F193" s="24"/>
      <c r="G193" s="24"/>
      <c r="H193" s="24"/>
      <c r="I193" s="1186">
        <f t="shared" si="26"/>
        <v>0</v>
      </c>
      <c r="J193" s="25">
        <f t="shared" si="27"/>
        <v>0</v>
      </c>
      <c r="K193" s="25">
        <f t="shared" si="28"/>
        <v>0</v>
      </c>
      <c r="L193" s="25">
        <f t="shared" si="29"/>
        <v>0</v>
      </c>
      <c r="M193" s="25"/>
      <c r="N193" s="1141" t="e">
        <f>+'Mat &amp; Labour cost'!#REF!</f>
        <v>#REF!</v>
      </c>
    </row>
    <row r="194" spans="1:14" ht="15.75" customHeight="1">
      <c r="A194" s="1163" t="s">
        <v>1681</v>
      </c>
      <c r="B194" s="1172" t="s">
        <v>1682</v>
      </c>
      <c r="C194" s="1165" t="s">
        <v>709</v>
      </c>
      <c r="D194" s="1176">
        <v>156.94999999999999</v>
      </c>
      <c r="E194" s="1229">
        <v>250</v>
      </c>
      <c r="F194" s="24"/>
      <c r="G194" s="24">
        <f>2508*0.7</f>
        <v>1755.6</v>
      </c>
      <c r="H194" s="24"/>
      <c r="I194" s="1186">
        <f t="shared" si="26"/>
        <v>39237.5</v>
      </c>
      <c r="J194" s="25">
        <f t="shared" si="27"/>
        <v>0</v>
      </c>
      <c r="K194" s="25">
        <f t="shared" si="28"/>
        <v>275541.42</v>
      </c>
      <c r="L194" s="25">
        <f t="shared" si="29"/>
        <v>0</v>
      </c>
      <c r="M194" s="25"/>
      <c r="N194" s="1141" t="e">
        <f>+'Mat &amp; Labour cost'!#REF!</f>
        <v>#REF!</v>
      </c>
    </row>
    <row r="195" spans="1:14" ht="15.75" customHeight="1">
      <c r="A195" s="1166"/>
      <c r="B195" s="1337"/>
      <c r="C195" s="1165"/>
      <c r="D195" s="1176"/>
      <c r="E195" s="1226"/>
      <c r="F195" s="24">
        <f>2508*0.3</f>
        <v>752.4</v>
      </c>
      <c r="G195" s="24"/>
      <c r="H195" s="24"/>
      <c r="I195" s="1186">
        <f t="shared" si="26"/>
        <v>0</v>
      </c>
      <c r="J195" s="25">
        <f t="shared" si="27"/>
        <v>0</v>
      </c>
      <c r="K195" s="25">
        <f t="shared" si="28"/>
        <v>0</v>
      </c>
      <c r="L195" s="25">
        <f t="shared" si="29"/>
        <v>0</v>
      </c>
      <c r="M195" s="25"/>
      <c r="N195" s="1141" t="e">
        <f>+'Mat &amp; Labour cost'!#REF!</f>
        <v>#REF!</v>
      </c>
    </row>
    <row r="196" spans="1:14" ht="15.75" customHeight="1">
      <c r="A196" s="1163" t="s">
        <v>1683</v>
      </c>
      <c r="B196" s="1172" t="s">
        <v>1684</v>
      </c>
      <c r="C196" s="1165"/>
      <c r="D196" s="1176"/>
      <c r="E196" s="1229"/>
      <c r="F196" s="24"/>
      <c r="G196" s="24"/>
      <c r="H196" s="24"/>
      <c r="I196" s="1186">
        <f t="shared" si="26"/>
        <v>0</v>
      </c>
      <c r="J196" s="25">
        <f t="shared" si="27"/>
        <v>0</v>
      </c>
      <c r="K196" s="25">
        <f t="shared" si="28"/>
        <v>0</v>
      </c>
      <c r="L196" s="25">
        <f t="shared" si="29"/>
        <v>0</v>
      </c>
      <c r="M196" s="25"/>
      <c r="N196" s="1141" t="e">
        <f>+'Mat &amp; Labour cost'!#REF!</f>
        <v>#REF!</v>
      </c>
    </row>
    <row r="197" spans="1:14" ht="15.75" customHeight="1">
      <c r="A197" s="1163" t="s">
        <v>1685</v>
      </c>
      <c r="B197" s="1172" t="s">
        <v>1686</v>
      </c>
      <c r="C197" s="1165" t="s">
        <v>709</v>
      </c>
      <c r="D197" s="1176">
        <v>287.05</v>
      </c>
      <c r="E197" s="1229">
        <v>250</v>
      </c>
      <c r="F197" s="24"/>
      <c r="G197" s="24">
        <f>0.7*3388</f>
        <v>2371.6</v>
      </c>
      <c r="H197" s="24"/>
      <c r="I197" s="1186">
        <f t="shared" si="26"/>
        <v>71762.5</v>
      </c>
      <c r="J197" s="25">
        <f t="shared" si="27"/>
        <v>0</v>
      </c>
      <c r="K197" s="25">
        <f t="shared" si="28"/>
        <v>680767.78</v>
      </c>
      <c r="L197" s="25">
        <f t="shared" si="29"/>
        <v>0</v>
      </c>
      <c r="M197" s="25"/>
      <c r="N197" s="1141" t="e">
        <f>+'Mat &amp; Labour cost'!#REF!</f>
        <v>#REF!</v>
      </c>
    </row>
    <row r="198" spans="1:14" ht="15.75" customHeight="1">
      <c r="A198" s="1166"/>
      <c r="B198" s="1337"/>
      <c r="C198" s="1165"/>
      <c r="D198" s="1176"/>
      <c r="E198" s="1226"/>
      <c r="F198" s="24">
        <f>0.3*3388</f>
        <v>1016.4</v>
      </c>
      <c r="G198" s="24"/>
      <c r="H198" s="24"/>
      <c r="I198" s="1186">
        <f t="shared" si="26"/>
        <v>0</v>
      </c>
      <c r="J198" s="25">
        <f t="shared" si="27"/>
        <v>0</v>
      </c>
      <c r="K198" s="25">
        <f t="shared" si="28"/>
        <v>0</v>
      </c>
      <c r="L198" s="25">
        <f t="shared" si="29"/>
        <v>0</v>
      </c>
      <c r="M198" s="25"/>
      <c r="N198" s="1141" t="e">
        <f>+'Mat &amp; Labour cost'!#REF!</f>
        <v>#REF!</v>
      </c>
    </row>
    <row r="199" spans="1:14" ht="15.75" customHeight="1">
      <c r="A199" s="1166">
        <v>12.43</v>
      </c>
      <c r="B199" s="1167" t="s">
        <v>1687</v>
      </c>
      <c r="C199" s="1165"/>
      <c r="D199" s="1176"/>
      <c r="E199" s="1229"/>
      <c r="F199" s="24">
        <v>257.5</v>
      </c>
      <c r="G199" s="24">
        <v>750</v>
      </c>
      <c r="H199" s="24"/>
      <c r="I199" s="1186">
        <f t="shared" si="26"/>
        <v>0</v>
      </c>
      <c r="J199" s="25">
        <f t="shared" si="27"/>
        <v>0</v>
      </c>
      <c r="K199" s="25">
        <f t="shared" si="28"/>
        <v>0</v>
      </c>
      <c r="L199" s="25">
        <f t="shared" si="29"/>
        <v>0</v>
      </c>
      <c r="M199" s="25"/>
      <c r="N199" s="1141" t="e">
        <f>+'Mat &amp; Labour cost'!#REF!</f>
        <v>#REF!</v>
      </c>
    </row>
    <row r="200" spans="1:14" ht="15.75" customHeight="1">
      <c r="A200" s="1166" t="s">
        <v>1688</v>
      </c>
      <c r="B200" s="1167" t="s">
        <v>1689</v>
      </c>
      <c r="C200" s="1165" t="s">
        <v>709</v>
      </c>
      <c r="D200" s="1176">
        <v>144.6</v>
      </c>
      <c r="E200" s="1229">
        <v>6582</v>
      </c>
      <c r="F200" s="24">
        <v>515</v>
      </c>
      <c r="G200" s="24">
        <v>750</v>
      </c>
      <c r="H200" s="24"/>
      <c r="I200" s="1186">
        <f t="shared" si="26"/>
        <v>951757.2</v>
      </c>
      <c r="J200" s="25">
        <f t="shared" si="27"/>
        <v>74469</v>
      </c>
      <c r="K200" s="25">
        <f t="shared" si="28"/>
        <v>108450</v>
      </c>
      <c r="L200" s="25">
        <f t="shared" si="29"/>
        <v>0</v>
      </c>
      <c r="M200" s="25"/>
      <c r="N200" s="1141" t="e">
        <f>+'Mat &amp; Labour cost'!#REF!</f>
        <v>#REF!</v>
      </c>
    </row>
    <row r="201" spans="1:14" ht="15.75" customHeight="1">
      <c r="A201" s="1166"/>
      <c r="B201" s="1337"/>
      <c r="C201" s="1165"/>
      <c r="D201" s="1176"/>
      <c r="E201" s="1229"/>
      <c r="F201" s="24"/>
      <c r="G201" s="24"/>
      <c r="H201" s="24"/>
      <c r="I201" s="1186">
        <f t="shared" si="26"/>
        <v>0</v>
      </c>
      <c r="J201" s="25">
        <f t="shared" si="27"/>
        <v>0</v>
      </c>
      <c r="K201" s="25">
        <f t="shared" si="28"/>
        <v>0</v>
      </c>
      <c r="L201" s="25">
        <f t="shared" si="29"/>
        <v>0</v>
      </c>
      <c r="M201" s="25"/>
      <c r="N201" s="1141" t="e">
        <f>+'Mat &amp; Labour cost'!#REF!</f>
        <v>#REF!</v>
      </c>
    </row>
    <row r="202" spans="1:14" ht="15.75" customHeight="1">
      <c r="A202" s="1166">
        <v>12.46</v>
      </c>
      <c r="B202" s="1172" t="s">
        <v>1690</v>
      </c>
      <c r="C202" s="1165" t="s">
        <v>709</v>
      </c>
      <c r="D202" s="1176">
        <v>96.65</v>
      </c>
      <c r="E202" s="1226">
        <v>250</v>
      </c>
      <c r="F202" s="24"/>
      <c r="G202" s="24">
        <v>1550</v>
      </c>
      <c r="H202" s="24"/>
      <c r="I202" s="1186">
        <f>+D202*E202</f>
        <v>24162.5</v>
      </c>
      <c r="J202" s="25">
        <f>+D202*F202</f>
        <v>0</v>
      </c>
      <c r="K202" s="25">
        <f>+G202*D202</f>
        <v>149807.5</v>
      </c>
      <c r="L202" s="25">
        <f>+D202*H202</f>
        <v>0</v>
      </c>
      <c r="M202" s="25"/>
      <c r="N202" s="1141" t="e">
        <f>+'Mat &amp; Labour cost'!#REF!</f>
        <v>#REF!</v>
      </c>
    </row>
    <row r="203" spans="1:14" ht="15.75" customHeight="1">
      <c r="A203" s="1166"/>
      <c r="B203" s="1337"/>
      <c r="C203" s="1165"/>
      <c r="D203" s="1176"/>
      <c r="E203" s="1229"/>
      <c r="F203" s="24">
        <v>504.7</v>
      </c>
      <c r="G203" s="24"/>
      <c r="H203" s="24"/>
      <c r="I203" s="1186">
        <f t="shared" ref="I203:I206" si="30">+D203*E203</f>
        <v>0</v>
      </c>
      <c r="J203" s="25">
        <f t="shared" ref="J203:J206" si="31">+D203*F203</f>
        <v>0</v>
      </c>
      <c r="K203" s="25">
        <f t="shared" ref="K203:K206" si="32">+G203*D203</f>
        <v>0</v>
      </c>
      <c r="L203" s="25">
        <f t="shared" ref="L203:L206" si="33">+D203*H203</f>
        <v>0</v>
      </c>
      <c r="M203" s="25"/>
      <c r="N203" s="1141" t="e">
        <f>+'Mat &amp; Labour cost'!#REF!</f>
        <v>#REF!</v>
      </c>
    </row>
    <row r="204" spans="1:14" ht="15.75" customHeight="1">
      <c r="A204" s="1163"/>
      <c r="B204" s="1337" t="s">
        <v>1691</v>
      </c>
      <c r="C204" s="1165"/>
      <c r="D204" s="1176"/>
      <c r="E204" s="1229"/>
      <c r="F204" s="24">
        <v>504.7</v>
      </c>
      <c r="G204" s="24">
        <v>1550</v>
      </c>
      <c r="H204" s="24"/>
      <c r="I204" s="1186">
        <f t="shared" si="30"/>
        <v>0</v>
      </c>
      <c r="J204" s="25">
        <f t="shared" si="31"/>
        <v>0</v>
      </c>
      <c r="K204" s="25">
        <f t="shared" si="32"/>
        <v>0</v>
      </c>
      <c r="L204" s="25">
        <f t="shared" si="33"/>
        <v>0</v>
      </c>
      <c r="M204" s="25"/>
      <c r="N204" s="1141" t="e">
        <f>+'Mat &amp; Labour cost'!#REF!</f>
        <v>#REF!</v>
      </c>
    </row>
    <row r="205" spans="1:14" ht="15.75" customHeight="1">
      <c r="A205" s="1166">
        <v>13.1</v>
      </c>
      <c r="B205" s="1341" t="s">
        <v>1692</v>
      </c>
      <c r="C205" s="1165"/>
      <c r="D205" s="1176"/>
      <c r="E205" s="1229"/>
      <c r="F205" s="24">
        <v>154.5</v>
      </c>
      <c r="G205" s="24">
        <v>588.41</v>
      </c>
      <c r="H205" s="24"/>
      <c r="I205" s="1186">
        <f t="shared" si="30"/>
        <v>0</v>
      </c>
      <c r="J205" s="25">
        <f t="shared" si="31"/>
        <v>0</v>
      </c>
      <c r="K205" s="25">
        <f t="shared" si="32"/>
        <v>0</v>
      </c>
      <c r="L205" s="25">
        <f t="shared" si="33"/>
        <v>0</v>
      </c>
      <c r="M205" s="25"/>
      <c r="N205" s="1141" t="e">
        <f>+'Mat &amp; Labour cost'!#REF!</f>
        <v>#REF!</v>
      </c>
    </row>
    <row r="206" spans="1:14" ht="15.75" customHeight="1">
      <c r="A206" s="1166" t="s">
        <v>1693</v>
      </c>
      <c r="B206" s="1341" t="s">
        <v>1694</v>
      </c>
      <c r="C206" s="1165" t="s">
        <v>699</v>
      </c>
      <c r="D206" s="1176">
        <v>112.5</v>
      </c>
      <c r="E206" s="1226">
        <v>415905.54000000004</v>
      </c>
      <c r="F206" s="24"/>
      <c r="G206" s="24"/>
      <c r="H206" s="24"/>
      <c r="I206" s="1186">
        <f t="shared" si="30"/>
        <v>46789373.250000007</v>
      </c>
      <c r="J206" s="25">
        <f t="shared" si="31"/>
        <v>0</v>
      </c>
      <c r="K206" s="25">
        <f t="shared" si="32"/>
        <v>0</v>
      </c>
      <c r="L206" s="25">
        <f t="shared" si="33"/>
        <v>0</v>
      </c>
      <c r="M206" s="25"/>
      <c r="N206" s="1141" t="e">
        <f>+'Mat &amp; Labour cost'!#REF!</f>
        <v>#REF!</v>
      </c>
    </row>
    <row r="207" spans="1:14" ht="15.75" customHeight="1">
      <c r="A207" s="1166"/>
      <c r="B207" s="1340"/>
      <c r="C207" s="1165"/>
      <c r="D207" s="1176"/>
      <c r="E207" s="1229"/>
      <c r="F207" s="24"/>
      <c r="G207" s="24">
        <v>678.41</v>
      </c>
      <c r="H207" s="24"/>
      <c r="I207" s="1186">
        <f>+D207*E207</f>
        <v>0</v>
      </c>
      <c r="J207" s="25">
        <f>+D207*F207</f>
        <v>0</v>
      </c>
      <c r="K207" s="25">
        <f>+G207*D207</f>
        <v>0</v>
      </c>
      <c r="L207" s="25">
        <f>+D207*H207</f>
        <v>0</v>
      </c>
      <c r="M207" s="25"/>
      <c r="N207" s="1141" t="e">
        <f>+'Mat &amp; Labour cost'!#REF!</f>
        <v>#REF!</v>
      </c>
    </row>
    <row r="208" spans="1:14" ht="15.75" customHeight="1">
      <c r="A208" s="1163">
        <v>13.16</v>
      </c>
      <c r="B208" s="1341" t="s">
        <v>1695</v>
      </c>
      <c r="C208" s="1165"/>
      <c r="D208" s="1176"/>
      <c r="E208" s="1229"/>
      <c r="F208" s="24">
        <v>154.5</v>
      </c>
      <c r="G208" s="24"/>
      <c r="H208" s="24"/>
      <c r="I208" s="1186">
        <f t="shared" ref="I208:I228" si="34">+D208*E208</f>
        <v>0</v>
      </c>
      <c r="J208" s="25">
        <f t="shared" ref="J208:J228" si="35">+D208*F208</f>
        <v>0</v>
      </c>
      <c r="K208" s="25">
        <f t="shared" ref="K208:K228" si="36">+G208*D208</f>
        <v>0</v>
      </c>
      <c r="L208" s="25">
        <f t="shared" ref="L208:L228" si="37">+D208*H208</f>
        <v>0</v>
      </c>
      <c r="M208" s="25"/>
      <c r="N208" s="1141" t="e">
        <f>+'Mat &amp; Labour cost'!#REF!</f>
        <v>#REF!</v>
      </c>
    </row>
    <row r="209" spans="1:14" ht="15.75" customHeight="1">
      <c r="A209" s="1163" t="s">
        <v>1696</v>
      </c>
      <c r="B209" s="1341" t="s">
        <v>1697</v>
      </c>
      <c r="C209" s="1165" t="s">
        <v>699</v>
      </c>
      <c r="D209" s="1176">
        <v>101</v>
      </c>
      <c r="E209" s="1229">
        <v>110500.24</v>
      </c>
      <c r="F209" s="24">
        <v>154.5</v>
      </c>
      <c r="G209" s="24">
        <v>250.91</v>
      </c>
      <c r="H209" s="24"/>
      <c r="I209" s="1186">
        <f t="shared" si="34"/>
        <v>11160524.24</v>
      </c>
      <c r="J209" s="25">
        <f t="shared" si="35"/>
        <v>15604.5</v>
      </c>
      <c r="K209" s="25">
        <f t="shared" si="36"/>
        <v>25341.91</v>
      </c>
      <c r="L209" s="25">
        <f t="shared" si="37"/>
        <v>0</v>
      </c>
      <c r="M209" s="25"/>
      <c r="N209" s="1141" t="e">
        <f>+'Mat &amp; Labour cost'!#REF!</f>
        <v>#REF!</v>
      </c>
    </row>
    <row r="210" spans="1:14" ht="15.75" customHeight="1">
      <c r="A210" s="1163"/>
      <c r="B210" s="1341"/>
      <c r="C210" s="1165"/>
      <c r="D210" s="1176"/>
      <c r="E210" s="1226"/>
      <c r="F210" s="24">
        <v>504.7</v>
      </c>
      <c r="G210" s="24">
        <v>1550</v>
      </c>
      <c r="H210" s="24"/>
      <c r="I210" s="1186">
        <f t="shared" si="34"/>
        <v>0</v>
      </c>
      <c r="J210" s="25">
        <f t="shared" si="35"/>
        <v>0</v>
      </c>
      <c r="K210" s="25">
        <f t="shared" si="36"/>
        <v>0</v>
      </c>
      <c r="L210" s="25">
        <f t="shared" si="37"/>
        <v>0</v>
      </c>
      <c r="M210" s="25"/>
      <c r="N210" s="1141" t="e">
        <f>+'Mat &amp; Labour cost'!#REF!</f>
        <v>#REF!</v>
      </c>
    </row>
    <row r="211" spans="1:14" ht="15.75" customHeight="1">
      <c r="A211" s="1166">
        <v>13.41</v>
      </c>
      <c r="B211" s="1169" t="s">
        <v>1698</v>
      </c>
      <c r="C211" s="1165"/>
      <c r="D211" s="1176"/>
      <c r="E211" s="1229"/>
      <c r="F211" s="24"/>
      <c r="G211" s="24"/>
      <c r="H211" s="24"/>
      <c r="I211" s="1186">
        <f t="shared" si="34"/>
        <v>0</v>
      </c>
      <c r="J211" s="25">
        <f t="shared" si="35"/>
        <v>0</v>
      </c>
      <c r="K211" s="25">
        <f t="shared" si="36"/>
        <v>0</v>
      </c>
      <c r="L211" s="25">
        <f t="shared" si="37"/>
        <v>0</v>
      </c>
      <c r="M211" s="25"/>
      <c r="N211" s="1141" t="e">
        <f>+'Mat &amp; Labour cost'!#REF!</f>
        <v>#REF!</v>
      </c>
    </row>
    <row r="212" spans="1:14" ht="15.75" customHeight="1">
      <c r="A212" s="1166" t="s">
        <v>1699</v>
      </c>
      <c r="B212" s="1169" t="s">
        <v>1700</v>
      </c>
      <c r="C212" s="1165" t="s">
        <v>699</v>
      </c>
      <c r="D212" s="1176">
        <v>66.7</v>
      </c>
      <c r="E212" s="1229">
        <v>437800.4</v>
      </c>
      <c r="F212" s="24"/>
      <c r="G212" s="24">
        <v>318.41000000000003</v>
      </c>
      <c r="H212" s="24"/>
      <c r="I212" s="1186">
        <f t="shared" si="34"/>
        <v>29201286.680000003</v>
      </c>
      <c r="J212" s="25">
        <f t="shared" si="35"/>
        <v>0</v>
      </c>
      <c r="K212" s="25">
        <f t="shared" si="36"/>
        <v>21237.947000000004</v>
      </c>
      <c r="L212" s="25">
        <f t="shared" si="37"/>
        <v>0</v>
      </c>
      <c r="M212" s="25"/>
      <c r="N212" s="1141" t="e">
        <f>+'Mat &amp; Labour cost'!#REF!</f>
        <v>#REF!</v>
      </c>
    </row>
    <row r="213" spans="1:14" ht="15.75" customHeight="1">
      <c r="A213" s="1166"/>
      <c r="B213" s="1172"/>
      <c r="C213" s="1165"/>
      <c r="D213" s="1176"/>
      <c r="E213" s="1229"/>
      <c r="F213" s="24">
        <v>154.5</v>
      </c>
      <c r="G213" s="24"/>
      <c r="H213" s="24"/>
      <c r="I213" s="1186">
        <f t="shared" si="34"/>
        <v>0</v>
      </c>
      <c r="J213" s="25">
        <f t="shared" si="35"/>
        <v>0</v>
      </c>
      <c r="K213" s="25">
        <f t="shared" si="36"/>
        <v>0</v>
      </c>
      <c r="L213" s="25">
        <f t="shared" si="37"/>
        <v>0</v>
      </c>
      <c r="M213" s="25"/>
      <c r="N213" s="1141" t="e">
        <f>+'Mat &amp; Labour cost'!#REF!</f>
        <v>#REF!</v>
      </c>
    </row>
    <row r="214" spans="1:14" ht="15.75" customHeight="1">
      <c r="A214" s="1163">
        <v>13.44</v>
      </c>
      <c r="B214" s="1169" t="s">
        <v>1701</v>
      </c>
      <c r="C214" s="1165"/>
      <c r="D214" s="1176"/>
      <c r="E214" s="1226"/>
      <c r="F214" s="24">
        <v>65</v>
      </c>
      <c r="G214" s="24">
        <v>195</v>
      </c>
      <c r="H214" s="24"/>
      <c r="I214" s="1186">
        <f t="shared" si="34"/>
        <v>0</v>
      </c>
      <c r="J214" s="25">
        <f t="shared" si="35"/>
        <v>0</v>
      </c>
      <c r="K214" s="25">
        <f t="shared" si="36"/>
        <v>0</v>
      </c>
      <c r="L214" s="25">
        <f t="shared" si="37"/>
        <v>0</v>
      </c>
      <c r="M214" s="25"/>
      <c r="N214" s="1141" t="e">
        <f>+'Mat &amp; Labour cost'!#REF!</f>
        <v>#REF!</v>
      </c>
    </row>
    <row r="215" spans="1:14" ht="15.75" customHeight="1">
      <c r="A215" s="1163" t="s">
        <v>1702</v>
      </c>
      <c r="B215" s="1169" t="s">
        <v>1703</v>
      </c>
      <c r="C215" s="1165" t="s">
        <v>699</v>
      </c>
      <c r="D215" s="1176">
        <v>44.95</v>
      </c>
      <c r="E215" s="1229">
        <v>100141.44</v>
      </c>
      <c r="F215" s="24">
        <v>125</v>
      </c>
      <c r="G215" s="24">
        <v>387.5</v>
      </c>
      <c r="H215" s="24"/>
      <c r="I215" s="1186">
        <f t="shared" si="34"/>
        <v>4501357.7280000001</v>
      </c>
      <c r="J215" s="25">
        <f t="shared" si="35"/>
        <v>5618.75</v>
      </c>
      <c r="K215" s="25">
        <f t="shared" si="36"/>
        <v>17418.125</v>
      </c>
      <c r="L215" s="25">
        <f t="shared" si="37"/>
        <v>0</v>
      </c>
      <c r="M215" s="25"/>
      <c r="N215" s="1141" t="e">
        <f>+'Mat &amp; Labour cost'!#REF!</f>
        <v>#REF!</v>
      </c>
    </row>
    <row r="216" spans="1:14" ht="15.75" customHeight="1">
      <c r="A216" s="1163"/>
      <c r="B216" s="1341"/>
      <c r="C216" s="1165"/>
      <c r="D216" s="1176"/>
      <c r="E216" s="1229"/>
      <c r="F216" s="24">
        <v>150</v>
      </c>
      <c r="G216" s="24">
        <v>363.41</v>
      </c>
      <c r="H216" s="24"/>
      <c r="I216" s="1186">
        <f t="shared" si="34"/>
        <v>0</v>
      </c>
      <c r="J216" s="25">
        <f t="shared" si="35"/>
        <v>0</v>
      </c>
      <c r="K216" s="25">
        <f t="shared" si="36"/>
        <v>0</v>
      </c>
      <c r="L216" s="25">
        <f t="shared" si="37"/>
        <v>0</v>
      </c>
      <c r="M216" s="25"/>
      <c r="N216" s="1141" t="e">
        <f>+'Mat &amp; Labour cost'!#REF!</f>
        <v>#REF!</v>
      </c>
    </row>
    <row r="217" spans="1:14" ht="15.75" customHeight="1">
      <c r="A217" s="1238">
        <v>13.5</v>
      </c>
      <c r="B217" s="1172" t="s">
        <v>1704</v>
      </c>
      <c r="C217" s="1165"/>
      <c r="D217" s="1176"/>
      <c r="E217" s="1229"/>
      <c r="F217" s="24">
        <v>150</v>
      </c>
      <c r="G217" s="24">
        <v>206.3</v>
      </c>
      <c r="H217" s="24"/>
      <c r="I217" s="1186">
        <f t="shared" si="34"/>
        <v>0</v>
      </c>
      <c r="J217" s="25">
        <f t="shared" si="35"/>
        <v>0</v>
      </c>
      <c r="K217" s="25">
        <f t="shared" si="36"/>
        <v>0</v>
      </c>
      <c r="L217" s="25">
        <f t="shared" si="37"/>
        <v>0</v>
      </c>
      <c r="M217" s="25"/>
      <c r="N217" s="1141" t="e">
        <f>+'Mat &amp; Labour cost'!#REF!</f>
        <v>#REF!</v>
      </c>
    </row>
    <row r="218" spans="1:14" ht="15.75" customHeight="1">
      <c r="A218" s="1166" t="s">
        <v>1705</v>
      </c>
      <c r="B218" s="1172" t="s">
        <v>1706</v>
      </c>
      <c r="C218" s="1165" t="s">
        <v>699</v>
      </c>
      <c r="D218" s="1176">
        <v>25.85</v>
      </c>
      <c r="E218" s="1226">
        <v>55989.36</v>
      </c>
      <c r="F218" s="24"/>
      <c r="G218" s="24"/>
      <c r="H218" s="24"/>
      <c r="I218" s="1186">
        <f t="shared" si="34"/>
        <v>1447324.956</v>
      </c>
      <c r="J218" s="25">
        <f t="shared" si="35"/>
        <v>0</v>
      </c>
      <c r="K218" s="25">
        <f t="shared" si="36"/>
        <v>0</v>
      </c>
      <c r="L218" s="25">
        <f t="shared" si="37"/>
        <v>0</v>
      </c>
      <c r="M218" s="25"/>
      <c r="N218" s="1141" t="e">
        <f>+'Mat &amp; Labour cost'!#REF!</f>
        <v>#REF!</v>
      </c>
    </row>
    <row r="219" spans="1:14" ht="15.75" customHeight="1">
      <c r="A219" s="1166"/>
      <c r="B219" s="1172"/>
      <c r="C219" s="1165"/>
      <c r="D219" s="1176"/>
      <c r="E219" s="1229"/>
      <c r="F219" s="24">
        <v>2</v>
      </c>
      <c r="G219" s="24">
        <v>9</v>
      </c>
      <c r="H219" s="24"/>
      <c r="I219" s="1186">
        <f t="shared" si="34"/>
        <v>0</v>
      </c>
      <c r="J219" s="25">
        <f t="shared" si="35"/>
        <v>0</v>
      </c>
      <c r="K219" s="25">
        <f t="shared" si="36"/>
        <v>0</v>
      </c>
      <c r="L219" s="25">
        <f t="shared" si="37"/>
        <v>0</v>
      </c>
      <c r="M219" s="25"/>
      <c r="N219" s="1141" t="e">
        <f>+'Mat &amp; Labour cost'!#REF!</f>
        <v>#REF!</v>
      </c>
    </row>
    <row r="220" spans="1:14" ht="15.75" customHeight="1">
      <c r="A220" s="1166">
        <v>13.58</v>
      </c>
      <c r="B220" s="1172" t="s">
        <v>1707</v>
      </c>
      <c r="C220" s="1165" t="s">
        <v>699</v>
      </c>
      <c r="D220" s="1176">
        <v>267.14999999999998</v>
      </c>
      <c r="E220" s="1229">
        <v>3045</v>
      </c>
      <c r="F220" s="24">
        <v>2</v>
      </c>
      <c r="G220" s="24">
        <v>63</v>
      </c>
      <c r="H220" s="24"/>
      <c r="I220" s="1186">
        <f t="shared" si="34"/>
        <v>813471.74999999988</v>
      </c>
      <c r="J220" s="25">
        <f t="shared" si="35"/>
        <v>534.29999999999995</v>
      </c>
      <c r="K220" s="25">
        <f t="shared" si="36"/>
        <v>16830.449999999997</v>
      </c>
      <c r="L220" s="25">
        <f t="shared" si="37"/>
        <v>0</v>
      </c>
      <c r="M220" s="25"/>
      <c r="N220" s="1141" t="e">
        <f>+'Mat &amp; Labour cost'!#REF!</f>
        <v>#REF!</v>
      </c>
    </row>
    <row r="221" spans="1:14" ht="15.75" customHeight="1">
      <c r="A221" s="1166"/>
      <c r="B221" s="1172"/>
      <c r="C221" s="1165"/>
      <c r="D221" s="1176"/>
      <c r="E221" s="1229"/>
      <c r="F221" s="24">
        <v>2</v>
      </c>
      <c r="G221" s="24">
        <v>45</v>
      </c>
      <c r="H221" s="24"/>
      <c r="I221" s="1186">
        <f t="shared" si="34"/>
        <v>0</v>
      </c>
      <c r="J221" s="25">
        <f t="shared" si="35"/>
        <v>0</v>
      </c>
      <c r="K221" s="25">
        <f t="shared" si="36"/>
        <v>0</v>
      </c>
      <c r="L221" s="25">
        <f t="shared" si="37"/>
        <v>0</v>
      </c>
      <c r="M221" s="25"/>
      <c r="N221" s="1141" t="e">
        <f>+'Mat &amp; Labour cost'!#REF!</f>
        <v>#REF!</v>
      </c>
    </row>
    <row r="222" spans="1:14" ht="15.75" customHeight="1">
      <c r="A222" s="1166">
        <v>13.61</v>
      </c>
      <c r="B222" s="1172" t="s">
        <v>1708</v>
      </c>
      <c r="C222" s="1165"/>
      <c r="D222" s="1176"/>
      <c r="E222" s="1226"/>
      <c r="F222" s="24"/>
      <c r="G222" s="24"/>
      <c r="H222" s="24"/>
      <c r="I222" s="1186">
        <f t="shared" si="34"/>
        <v>0</v>
      </c>
      <c r="J222" s="25">
        <f t="shared" si="35"/>
        <v>0</v>
      </c>
      <c r="K222" s="25">
        <f t="shared" si="36"/>
        <v>0</v>
      </c>
      <c r="L222" s="25">
        <f t="shared" si="37"/>
        <v>0</v>
      </c>
      <c r="M222" s="25"/>
      <c r="N222" s="1141" t="e">
        <f>+'Mat &amp; Labour cost'!#REF!</f>
        <v>#REF!</v>
      </c>
    </row>
    <row r="223" spans="1:14" ht="15.75" customHeight="1">
      <c r="A223" s="1166" t="s">
        <v>1709</v>
      </c>
      <c r="B223" s="1172" t="s">
        <v>1710</v>
      </c>
      <c r="C223" s="1165" t="s">
        <v>699</v>
      </c>
      <c r="D223" s="1176">
        <v>53.85</v>
      </c>
      <c r="E223" s="1229">
        <v>90838.940000000017</v>
      </c>
      <c r="F223" s="2229"/>
      <c r="G223" s="2229"/>
      <c r="H223" s="2229"/>
      <c r="I223" s="1186">
        <f t="shared" si="34"/>
        <v>4891676.9190000007</v>
      </c>
      <c r="J223" s="25">
        <f t="shared" si="35"/>
        <v>0</v>
      </c>
      <c r="K223" s="25">
        <f t="shared" si="36"/>
        <v>0</v>
      </c>
      <c r="L223" s="25">
        <f t="shared" si="37"/>
        <v>0</v>
      </c>
      <c r="M223" s="25"/>
      <c r="N223" s="1141" t="e">
        <f>+'Mat &amp; Labour cost'!#REF!</f>
        <v>#REF!</v>
      </c>
    </row>
    <row r="224" spans="1:14" ht="15.75" customHeight="1">
      <c r="A224" s="1166"/>
      <c r="B224" s="1172"/>
      <c r="C224" s="1165"/>
      <c r="D224" s="1176"/>
      <c r="E224" s="1229"/>
      <c r="F224" s="2230"/>
      <c r="G224" s="2230"/>
      <c r="H224" s="2230"/>
      <c r="I224" s="1186">
        <f t="shared" si="34"/>
        <v>0</v>
      </c>
      <c r="J224" s="25">
        <f t="shared" si="35"/>
        <v>0</v>
      </c>
      <c r="K224" s="25">
        <f t="shared" si="36"/>
        <v>0</v>
      </c>
      <c r="L224" s="25">
        <f t="shared" si="37"/>
        <v>0</v>
      </c>
      <c r="M224" s="25"/>
      <c r="N224" s="1141" t="e">
        <f>+'Mat &amp; Labour cost'!#REF!</f>
        <v>#REF!</v>
      </c>
    </row>
    <row r="225" spans="1:14" ht="15.75" customHeight="1">
      <c r="A225" s="1163">
        <v>13.72</v>
      </c>
      <c r="B225" s="1169" t="s">
        <v>1711</v>
      </c>
      <c r="C225" s="1165" t="s">
        <v>699</v>
      </c>
      <c r="D225" s="1176">
        <v>417.35</v>
      </c>
      <c r="E225" s="1229">
        <v>87700.950000000012</v>
      </c>
      <c r="F225" s="2231"/>
      <c r="G225" s="2231"/>
      <c r="H225" s="2231"/>
      <c r="I225" s="1186">
        <f t="shared" si="34"/>
        <v>36601991.482500009</v>
      </c>
      <c r="J225" s="25">
        <f t="shared" si="35"/>
        <v>0</v>
      </c>
      <c r="K225" s="25">
        <f t="shared" si="36"/>
        <v>0</v>
      </c>
      <c r="L225" s="25">
        <f t="shared" si="37"/>
        <v>0</v>
      </c>
      <c r="M225" s="25"/>
      <c r="N225" s="1141" t="e">
        <f>+'Mat &amp; Labour cost'!#REF!</f>
        <v>#REF!</v>
      </c>
    </row>
    <row r="226" spans="1:14" ht="15.75" customHeight="1">
      <c r="A226" s="1163"/>
      <c r="B226" s="1169"/>
      <c r="C226" s="1165"/>
      <c r="D226" s="1176"/>
      <c r="E226" s="1226"/>
      <c r="F226" s="24"/>
      <c r="G226" s="24">
        <v>625</v>
      </c>
      <c r="H226" s="24"/>
      <c r="I226" s="1186">
        <f t="shared" si="34"/>
        <v>0</v>
      </c>
      <c r="J226" s="25">
        <f t="shared" si="35"/>
        <v>0</v>
      </c>
      <c r="K226" s="25">
        <f t="shared" si="36"/>
        <v>0</v>
      </c>
      <c r="L226" s="25">
        <f t="shared" si="37"/>
        <v>0</v>
      </c>
      <c r="M226" s="25"/>
      <c r="N226" s="1141" t="e">
        <f>+'Mat &amp; Labour cost'!#REF!</f>
        <v>#REF!</v>
      </c>
    </row>
    <row r="227" spans="1:14" ht="15.75" customHeight="1">
      <c r="A227" s="1163">
        <v>13.73</v>
      </c>
      <c r="B227" s="1169" t="s">
        <v>1712</v>
      </c>
      <c r="C227" s="1331" t="s">
        <v>1382</v>
      </c>
      <c r="D227" s="1176">
        <v>23.65</v>
      </c>
      <c r="E227" s="1229">
        <v>256400.93</v>
      </c>
      <c r="F227" s="24">
        <v>100</v>
      </c>
      <c r="G227" s="24"/>
      <c r="H227" s="24"/>
      <c r="I227" s="1186">
        <f t="shared" si="34"/>
        <v>6063881.9944999991</v>
      </c>
      <c r="J227" s="25">
        <f t="shared" si="35"/>
        <v>2365</v>
      </c>
      <c r="K227" s="25">
        <f t="shared" si="36"/>
        <v>0</v>
      </c>
      <c r="L227" s="25">
        <f t="shared" si="37"/>
        <v>0</v>
      </c>
      <c r="M227" s="25"/>
      <c r="N227" s="1141" t="e">
        <f>+'Mat &amp; Labour cost'!#REF!</f>
        <v>#REF!</v>
      </c>
    </row>
    <row r="228" spans="1:14" ht="15.75" customHeight="1">
      <c r="A228" s="1163"/>
      <c r="B228" s="1167"/>
      <c r="C228" s="1165"/>
      <c r="D228" s="1176"/>
      <c r="E228" s="1229"/>
      <c r="F228" s="2227"/>
      <c r="G228" s="2227"/>
      <c r="H228" s="2227"/>
      <c r="I228" s="1186">
        <f t="shared" si="34"/>
        <v>0</v>
      </c>
      <c r="J228" s="25">
        <f t="shared" si="35"/>
        <v>0</v>
      </c>
      <c r="K228" s="25">
        <f t="shared" si="36"/>
        <v>0</v>
      </c>
      <c r="L228" s="25">
        <f t="shared" si="37"/>
        <v>0</v>
      </c>
      <c r="M228" s="25"/>
      <c r="N228" s="1141" t="e">
        <f>+'Mat &amp; Labour cost'!#REF!</f>
        <v>#REF!</v>
      </c>
    </row>
    <row r="229" spans="1:14" ht="15.75" customHeight="1">
      <c r="A229" s="1163">
        <v>13.74</v>
      </c>
      <c r="B229" s="1169" t="s">
        <v>1713</v>
      </c>
      <c r="C229" s="1165" t="s">
        <v>699</v>
      </c>
      <c r="D229" s="1176">
        <v>65.849999999999994</v>
      </c>
      <c r="E229" s="1229">
        <v>391989.74</v>
      </c>
      <c r="F229" s="2227"/>
      <c r="G229" s="2227"/>
      <c r="H229" s="2227"/>
      <c r="I229" s="1186">
        <f>+D229*E229</f>
        <v>25812524.378999997</v>
      </c>
      <c r="J229" s="25">
        <f>+D229*F229</f>
        <v>0</v>
      </c>
      <c r="K229" s="25">
        <f>+G229*D229</f>
        <v>0</v>
      </c>
      <c r="L229" s="25">
        <f>+D229*H229</f>
        <v>0</v>
      </c>
      <c r="M229" s="25"/>
      <c r="N229" s="1141" t="e">
        <f>+'Mat &amp; Labour cost'!#REF!</f>
        <v>#REF!</v>
      </c>
    </row>
    <row r="230" spans="1:14" ht="15.75" customHeight="1">
      <c r="A230" s="1240"/>
      <c r="B230" s="1342"/>
      <c r="C230" s="1178"/>
      <c r="D230" s="1241"/>
      <c r="E230" s="1242"/>
      <c r="F230" s="2227"/>
      <c r="G230" s="2227"/>
      <c r="H230" s="2227"/>
      <c r="I230" s="1186">
        <f t="shared" ref="I230:I248" si="38">+D230*E230</f>
        <v>0</v>
      </c>
      <c r="J230" s="25">
        <f t="shared" ref="J230:J248" si="39">+D230*F230</f>
        <v>0</v>
      </c>
      <c r="K230" s="25">
        <f t="shared" ref="K230:K248" si="40">+G230*D230</f>
        <v>0</v>
      </c>
      <c r="L230" s="25">
        <f t="shared" ref="L230:L248" si="41">+D230*H230</f>
        <v>0</v>
      </c>
      <c r="M230" s="25"/>
      <c r="N230" s="1141" t="e">
        <f>+'Mat &amp; Labour cost'!#REF!</f>
        <v>#REF!</v>
      </c>
    </row>
    <row r="231" spans="1:14" ht="15.75" customHeight="1">
      <c r="A231" s="1243"/>
      <c r="B231" s="1244"/>
      <c r="C231" s="1178"/>
      <c r="D231" s="1245"/>
      <c r="E231" s="1226"/>
      <c r="F231" s="69"/>
      <c r="G231" s="69">
        <v>655</v>
      </c>
      <c r="H231" s="69"/>
      <c r="I231" s="1186">
        <f t="shared" si="38"/>
        <v>0</v>
      </c>
      <c r="J231" s="25">
        <f t="shared" si="39"/>
        <v>0</v>
      </c>
      <c r="K231" s="25">
        <f t="shared" si="40"/>
        <v>0</v>
      </c>
      <c r="L231" s="25">
        <f t="shared" si="41"/>
        <v>0</v>
      </c>
      <c r="M231" s="25"/>
      <c r="N231" s="1141" t="e">
        <f>+'Mat &amp; Labour cost'!#REF!</f>
        <v>#REF!</v>
      </c>
    </row>
    <row r="232" spans="1:14" ht="15.75" customHeight="1">
      <c r="A232" s="1240"/>
      <c r="B232" s="1342"/>
      <c r="C232" s="1178"/>
      <c r="D232" s="1241"/>
      <c r="E232" s="1246"/>
      <c r="F232" s="69">
        <v>100</v>
      </c>
      <c r="G232" s="69"/>
      <c r="H232" s="69"/>
      <c r="I232" s="1186">
        <f t="shared" si="38"/>
        <v>0</v>
      </c>
      <c r="J232" s="25">
        <f t="shared" si="39"/>
        <v>0</v>
      </c>
      <c r="K232" s="25">
        <f t="shared" si="40"/>
        <v>0</v>
      </c>
      <c r="L232" s="25">
        <f t="shared" si="41"/>
        <v>0</v>
      </c>
      <c r="M232" s="25"/>
      <c r="N232" s="1141" t="e">
        <f>+'Mat &amp; Labour cost'!#REF!</f>
        <v>#REF!</v>
      </c>
    </row>
    <row r="233" spans="1:14" ht="15.75" customHeight="1">
      <c r="A233" s="1247"/>
      <c r="B233" s="1343" t="s">
        <v>1714</v>
      </c>
      <c r="C233" s="1332"/>
      <c r="D233" s="1248"/>
      <c r="E233" s="1249"/>
      <c r="F233" s="2225"/>
      <c r="G233" s="2225"/>
      <c r="H233" s="2225"/>
      <c r="I233" s="1186">
        <f t="shared" si="38"/>
        <v>0</v>
      </c>
      <c r="J233" s="25">
        <f t="shared" si="39"/>
        <v>0</v>
      </c>
      <c r="K233" s="25">
        <f t="shared" si="40"/>
        <v>0</v>
      </c>
      <c r="L233" s="25">
        <f t="shared" si="41"/>
        <v>0</v>
      </c>
      <c r="M233" s="25"/>
      <c r="N233" s="1141" t="e">
        <f>+'Mat &amp; Labour cost'!#REF!</f>
        <v>#REF!</v>
      </c>
    </row>
    <row r="234" spans="1:14" ht="15.75" customHeight="1">
      <c r="A234" s="1250"/>
      <c r="B234" s="1344"/>
      <c r="C234" s="1179"/>
      <c r="D234" s="1251"/>
      <c r="E234" s="1252"/>
      <c r="F234" s="2226"/>
      <c r="G234" s="2226"/>
      <c r="H234" s="2226"/>
      <c r="I234" s="1186">
        <f t="shared" si="38"/>
        <v>0</v>
      </c>
      <c r="J234" s="25">
        <f t="shared" si="39"/>
        <v>0</v>
      </c>
      <c r="K234" s="25">
        <f t="shared" si="40"/>
        <v>0</v>
      </c>
      <c r="L234" s="25">
        <f t="shared" si="41"/>
        <v>0</v>
      </c>
      <c r="M234" s="25"/>
      <c r="N234" s="1141" t="e">
        <f>+'Mat &amp; Labour cost'!#REF!</f>
        <v>#REF!</v>
      </c>
    </row>
    <row r="235" spans="1:14" ht="15.75" customHeight="1">
      <c r="A235" s="2233" t="s">
        <v>1715</v>
      </c>
      <c r="B235" s="2234"/>
      <c r="C235" s="1179"/>
      <c r="D235" s="1253"/>
      <c r="E235" s="1253"/>
      <c r="F235" s="70"/>
      <c r="G235" s="70">
        <v>1150</v>
      </c>
      <c r="H235" s="70"/>
      <c r="I235" s="1186">
        <f t="shared" si="38"/>
        <v>0</v>
      </c>
      <c r="J235" s="25">
        <f t="shared" si="39"/>
        <v>0</v>
      </c>
      <c r="K235" s="25">
        <f t="shared" si="40"/>
        <v>0</v>
      </c>
      <c r="L235" s="25">
        <f t="shared" si="41"/>
        <v>0</v>
      </c>
      <c r="M235" s="25"/>
      <c r="N235" s="1141" t="e">
        <f>+'Mat &amp; Labour cost'!#REF!</f>
        <v>#REF!</v>
      </c>
    </row>
    <row r="236" spans="1:14" ht="15.75" customHeight="1">
      <c r="A236" s="1254"/>
      <c r="B236" s="1345"/>
      <c r="C236" s="1179"/>
      <c r="D236" s="1255"/>
      <c r="E236" s="1227"/>
      <c r="F236" s="70">
        <v>255</v>
      </c>
      <c r="G236" s="70"/>
      <c r="H236" s="70"/>
      <c r="I236" s="1186">
        <f t="shared" si="38"/>
        <v>0</v>
      </c>
      <c r="J236" s="25">
        <f t="shared" si="39"/>
        <v>0</v>
      </c>
      <c r="K236" s="25">
        <f t="shared" si="40"/>
        <v>0</v>
      </c>
      <c r="L236" s="25">
        <f t="shared" si="41"/>
        <v>0</v>
      </c>
      <c r="M236" s="25"/>
      <c r="N236" s="1141" t="e">
        <f>+'Mat &amp; Labour cost'!#REF!</f>
        <v>#REF!</v>
      </c>
    </row>
    <row r="237" spans="1:14" ht="15.75" customHeight="1">
      <c r="A237" s="1254">
        <v>18.12</v>
      </c>
      <c r="B237" s="1345" t="s">
        <v>1716</v>
      </c>
      <c r="C237" s="1256"/>
      <c r="D237" s="1256"/>
      <c r="E237" s="1227"/>
      <c r="F237" s="24"/>
      <c r="G237" s="24"/>
      <c r="H237" s="24"/>
      <c r="I237" s="1186">
        <f t="shared" si="38"/>
        <v>0</v>
      </c>
      <c r="J237" s="25">
        <f t="shared" si="39"/>
        <v>0</v>
      </c>
      <c r="K237" s="25">
        <f t="shared" si="40"/>
        <v>0</v>
      </c>
      <c r="L237" s="25">
        <f t="shared" si="41"/>
        <v>0</v>
      </c>
      <c r="M237" s="25"/>
      <c r="N237" s="1141" t="e">
        <f>+'Mat &amp; Labour cost'!#REF!</f>
        <v>#REF!</v>
      </c>
    </row>
    <row r="238" spans="1:14" ht="15.75" customHeight="1">
      <c r="A238" s="1254"/>
      <c r="B238" s="1345" t="s">
        <v>1717</v>
      </c>
      <c r="C238" s="1257"/>
      <c r="D238" s="1257"/>
      <c r="E238" s="1227"/>
      <c r="F238" s="24"/>
      <c r="G238" s="24">
        <v>580</v>
      </c>
      <c r="H238" s="24"/>
      <c r="I238" s="1186">
        <f t="shared" si="38"/>
        <v>0</v>
      </c>
      <c r="J238" s="25">
        <f t="shared" si="39"/>
        <v>0</v>
      </c>
      <c r="K238" s="25">
        <f t="shared" si="40"/>
        <v>0</v>
      </c>
      <c r="L238" s="25">
        <f t="shared" si="41"/>
        <v>0</v>
      </c>
      <c r="M238" s="25"/>
      <c r="N238" s="1141" t="e">
        <f>+'Mat &amp; Labour cost'!#REF!</f>
        <v>#REF!</v>
      </c>
    </row>
    <row r="239" spans="1:14" ht="15.75" customHeight="1">
      <c r="A239" s="1254" t="s">
        <v>1718</v>
      </c>
      <c r="B239" s="1345" t="s">
        <v>1719</v>
      </c>
      <c r="C239" s="1257" t="s">
        <v>1936</v>
      </c>
      <c r="D239" s="1257">
        <v>209.4</v>
      </c>
      <c r="E239" s="1227">
        <v>145</v>
      </c>
      <c r="F239" s="24">
        <v>110</v>
      </c>
      <c r="G239" s="24"/>
      <c r="H239" s="24"/>
      <c r="I239" s="1186">
        <f t="shared" si="38"/>
        <v>30363</v>
      </c>
      <c r="J239" s="25">
        <f t="shared" si="39"/>
        <v>23034</v>
      </c>
      <c r="K239" s="25">
        <f t="shared" si="40"/>
        <v>0</v>
      </c>
      <c r="L239" s="25">
        <f t="shared" si="41"/>
        <v>0</v>
      </c>
      <c r="M239" s="25"/>
      <c r="N239" s="1141" t="e">
        <f>+'Mat &amp; Labour cost'!#REF!</f>
        <v>#REF!</v>
      </c>
    </row>
    <row r="240" spans="1:14" ht="15.75" customHeight="1">
      <c r="A240" s="1254"/>
      <c r="B240" s="1345"/>
      <c r="C240" s="1257"/>
      <c r="D240" s="1257"/>
      <c r="E240" s="1227"/>
      <c r="F240" s="24"/>
      <c r="G240" s="24"/>
      <c r="H240" s="24">
        <v>475</v>
      </c>
      <c r="I240" s="1186">
        <f t="shared" si="38"/>
        <v>0</v>
      </c>
      <c r="J240" s="25">
        <f t="shared" si="39"/>
        <v>0</v>
      </c>
      <c r="K240" s="25">
        <f t="shared" si="40"/>
        <v>0</v>
      </c>
      <c r="L240" s="25">
        <f t="shared" si="41"/>
        <v>0</v>
      </c>
      <c r="M240" s="25"/>
      <c r="N240" s="1141" t="e">
        <f>+'Mat &amp; Labour cost'!#REF!</f>
        <v>#REF!</v>
      </c>
    </row>
    <row r="241" spans="1:14" ht="15.75" customHeight="1">
      <c r="A241" s="1254" t="s">
        <v>1720</v>
      </c>
      <c r="B241" s="1345" t="s">
        <v>1721</v>
      </c>
      <c r="C241" s="1258"/>
      <c r="D241" s="1258"/>
      <c r="E241" s="1227"/>
      <c r="F241" s="24"/>
      <c r="G241" s="24"/>
      <c r="H241" s="24">
        <v>800</v>
      </c>
      <c r="I241" s="1186">
        <f t="shared" si="38"/>
        <v>0</v>
      </c>
      <c r="J241" s="25">
        <f t="shared" si="39"/>
        <v>0</v>
      </c>
      <c r="K241" s="25">
        <f t="shared" si="40"/>
        <v>0</v>
      </c>
      <c r="L241" s="25">
        <f t="shared" si="41"/>
        <v>0</v>
      </c>
      <c r="M241" s="25"/>
      <c r="N241" s="1141" t="e">
        <f>+'Mat &amp; Labour cost'!#REF!</f>
        <v>#REF!</v>
      </c>
    </row>
    <row r="242" spans="1:14" ht="15.75" customHeight="1">
      <c r="A242" s="1254" t="s">
        <v>1722</v>
      </c>
      <c r="B242" s="1345" t="s">
        <v>1723</v>
      </c>
      <c r="C242" s="1259" t="s">
        <v>1936</v>
      </c>
      <c r="D242" s="1259">
        <v>11.4</v>
      </c>
      <c r="E242" s="1227">
        <v>145</v>
      </c>
      <c r="F242" s="24"/>
      <c r="G242" s="24"/>
      <c r="H242" s="24"/>
      <c r="I242" s="1186">
        <f t="shared" si="38"/>
        <v>1653</v>
      </c>
      <c r="J242" s="25">
        <f t="shared" si="39"/>
        <v>0</v>
      </c>
      <c r="K242" s="25">
        <f t="shared" si="40"/>
        <v>0</v>
      </c>
      <c r="L242" s="25">
        <f t="shared" si="41"/>
        <v>0</v>
      </c>
      <c r="M242" s="25"/>
      <c r="N242" s="1141" t="e">
        <f>+'Mat &amp; Labour cost'!#REF!</f>
        <v>#REF!</v>
      </c>
    </row>
    <row r="243" spans="1:14" ht="15.75" customHeight="1">
      <c r="A243" s="1254"/>
      <c r="B243" s="1345"/>
      <c r="C243" s="1259"/>
      <c r="D243" s="1259"/>
      <c r="E243" s="1227"/>
      <c r="F243" s="24"/>
      <c r="G243" s="24"/>
      <c r="H243" s="24">
        <v>650</v>
      </c>
      <c r="I243" s="1186">
        <f t="shared" si="38"/>
        <v>0</v>
      </c>
      <c r="J243" s="25">
        <f t="shared" si="39"/>
        <v>0</v>
      </c>
      <c r="K243" s="25">
        <f t="shared" si="40"/>
        <v>0</v>
      </c>
      <c r="L243" s="25">
        <f t="shared" si="41"/>
        <v>0</v>
      </c>
      <c r="M243" s="25"/>
      <c r="N243" s="1141" t="e">
        <f>+'Mat &amp; Labour cost'!#REF!</f>
        <v>#REF!</v>
      </c>
    </row>
    <row r="244" spans="1:14" ht="15.75" customHeight="1">
      <c r="A244" s="1254" t="s">
        <v>1724</v>
      </c>
      <c r="B244" s="1345" t="s">
        <v>1725</v>
      </c>
      <c r="C244" s="1258"/>
      <c r="D244" s="1258"/>
      <c r="E244" s="1227"/>
      <c r="F244" s="24"/>
      <c r="G244" s="24"/>
      <c r="H244" s="24"/>
      <c r="I244" s="1186">
        <f t="shared" si="38"/>
        <v>0</v>
      </c>
      <c r="J244" s="25">
        <f t="shared" si="39"/>
        <v>0</v>
      </c>
      <c r="K244" s="25">
        <f t="shared" si="40"/>
        <v>0</v>
      </c>
      <c r="L244" s="25">
        <f t="shared" si="41"/>
        <v>0</v>
      </c>
      <c r="M244" s="25"/>
      <c r="N244" s="1141" t="e">
        <f>+'Mat &amp; Labour cost'!#REF!</f>
        <v>#REF!</v>
      </c>
    </row>
    <row r="245" spans="1:14" ht="15.75" customHeight="1">
      <c r="A245" s="1254" t="s">
        <v>1726</v>
      </c>
      <c r="B245" s="1345" t="s">
        <v>1723</v>
      </c>
      <c r="C245" s="1258" t="s">
        <v>1936</v>
      </c>
      <c r="D245" s="1258">
        <v>56.95</v>
      </c>
      <c r="E245" s="1227">
        <v>145</v>
      </c>
      <c r="F245" s="24"/>
      <c r="G245" s="24"/>
      <c r="H245" s="24">
        <f>550*0.7</f>
        <v>385</v>
      </c>
      <c r="I245" s="1186">
        <f t="shared" si="38"/>
        <v>8257.75</v>
      </c>
      <c r="J245" s="25">
        <f t="shared" si="39"/>
        <v>0</v>
      </c>
      <c r="K245" s="25">
        <f t="shared" si="40"/>
        <v>0</v>
      </c>
      <c r="L245" s="25">
        <f t="shared" si="41"/>
        <v>21925.75</v>
      </c>
      <c r="M245" s="25"/>
      <c r="N245" s="1141" t="e">
        <f>+'Mat &amp; Labour cost'!#REF!</f>
        <v>#REF!</v>
      </c>
    </row>
    <row r="246" spans="1:14" ht="15.75" customHeight="1">
      <c r="A246" s="1254"/>
      <c r="B246" s="1345"/>
      <c r="C246" s="1259"/>
      <c r="D246" s="1259"/>
      <c r="E246" s="1227"/>
      <c r="F246" s="24"/>
      <c r="G246" s="24"/>
      <c r="H246" s="24">
        <f>550*0.3</f>
        <v>165</v>
      </c>
      <c r="I246" s="1186">
        <f t="shared" si="38"/>
        <v>0</v>
      </c>
      <c r="J246" s="25">
        <f t="shared" si="39"/>
        <v>0</v>
      </c>
      <c r="K246" s="25">
        <f t="shared" si="40"/>
        <v>0</v>
      </c>
      <c r="L246" s="25">
        <f t="shared" si="41"/>
        <v>0</v>
      </c>
      <c r="M246" s="25"/>
      <c r="N246" s="1141" t="e">
        <f>+'Mat &amp; Labour cost'!#REF!</f>
        <v>#REF!</v>
      </c>
    </row>
    <row r="247" spans="1:14" ht="15.75" customHeight="1">
      <c r="A247" s="1254" t="s">
        <v>1727</v>
      </c>
      <c r="B247" s="1345" t="s">
        <v>1728</v>
      </c>
      <c r="C247" s="1258"/>
      <c r="D247" s="1258"/>
      <c r="E247" s="1227"/>
      <c r="F247" s="24"/>
      <c r="G247" s="24"/>
      <c r="H247" s="24"/>
      <c r="I247" s="1186">
        <f t="shared" si="38"/>
        <v>0</v>
      </c>
      <c r="J247" s="25">
        <f t="shared" si="39"/>
        <v>0</v>
      </c>
      <c r="K247" s="25">
        <f t="shared" si="40"/>
        <v>0</v>
      </c>
      <c r="L247" s="25">
        <f t="shared" si="41"/>
        <v>0</v>
      </c>
      <c r="M247" s="25"/>
      <c r="N247" s="1141" t="e">
        <f>+'Mat &amp; Labour cost'!#REF!</f>
        <v>#REF!</v>
      </c>
    </row>
    <row r="248" spans="1:14" ht="15.75" customHeight="1">
      <c r="A248" s="1254" t="s">
        <v>1729</v>
      </c>
      <c r="B248" s="1345" t="s">
        <v>1730</v>
      </c>
      <c r="C248" s="1258" t="s">
        <v>1934</v>
      </c>
      <c r="D248" s="1259">
        <v>307.7</v>
      </c>
      <c r="E248" s="1227">
        <v>5</v>
      </c>
      <c r="F248" s="24"/>
      <c r="G248" s="24"/>
      <c r="H248" s="24">
        <f>1200*0.7</f>
        <v>840</v>
      </c>
      <c r="I248" s="1186">
        <f t="shared" si="38"/>
        <v>1538.5</v>
      </c>
      <c r="J248" s="25">
        <f t="shared" si="39"/>
        <v>0</v>
      </c>
      <c r="K248" s="25">
        <f t="shared" si="40"/>
        <v>0</v>
      </c>
      <c r="L248" s="25">
        <f t="shared" si="41"/>
        <v>258468</v>
      </c>
      <c r="M248" s="25"/>
      <c r="N248" s="1141" t="e">
        <f>+'Mat &amp; Labour cost'!#REF!</f>
        <v>#REF!</v>
      </c>
    </row>
    <row r="249" spans="1:14" ht="15.75" customHeight="1">
      <c r="A249" s="1254"/>
      <c r="B249" s="1345"/>
      <c r="C249" s="1259"/>
      <c r="D249" s="1259"/>
      <c r="E249" s="1227"/>
      <c r="F249" s="24"/>
      <c r="G249" s="24"/>
      <c r="H249" s="24">
        <f>1200*0.3</f>
        <v>360</v>
      </c>
      <c r="I249" s="1186">
        <f>+D249*E249</f>
        <v>0</v>
      </c>
      <c r="J249" s="25">
        <f>+D249*F249</f>
        <v>0</v>
      </c>
      <c r="K249" s="25">
        <f>+G249*D249</f>
        <v>0</v>
      </c>
      <c r="L249" s="25">
        <f>+D249*H249</f>
        <v>0</v>
      </c>
      <c r="M249" s="25"/>
      <c r="N249" s="1141" t="e">
        <f>+'Mat &amp; Labour cost'!#REF!</f>
        <v>#REF!</v>
      </c>
    </row>
    <row r="250" spans="1:14" ht="15.75" customHeight="1">
      <c r="A250" s="1254" t="s">
        <v>1731</v>
      </c>
      <c r="B250" s="1345" t="s">
        <v>1732</v>
      </c>
      <c r="C250" s="1257" t="s">
        <v>773</v>
      </c>
      <c r="D250" s="1257">
        <v>30.9</v>
      </c>
      <c r="E250" s="1227">
        <v>157.53</v>
      </c>
      <c r="F250" s="24"/>
      <c r="G250" s="24"/>
      <c r="H250" s="24"/>
      <c r="I250" s="1186">
        <f t="shared" ref="I250:I278" si="42">+D250*E250</f>
        <v>4867.6769999999997</v>
      </c>
      <c r="J250" s="25">
        <f t="shared" ref="J250:J278" si="43">+D250*F250</f>
        <v>0</v>
      </c>
      <c r="K250" s="25">
        <f t="shared" ref="K250:K278" si="44">+G250*D250</f>
        <v>0</v>
      </c>
      <c r="L250" s="25">
        <f t="shared" ref="L250:L278" si="45">+D250*H250</f>
        <v>0</v>
      </c>
      <c r="M250" s="25"/>
      <c r="N250" s="1141" t="e">
        <f>+'Mat &amp; Labour cost'!#REF!</f>
        <v>#REF!</v>
      </c>
    </row>
    <row r="251" spans="1:14" ht="15.75" customHeight="1">
      <c r="A251" s="1254"/>
      <c r="B251" s="1345"/>
      <c r="C251" s="1259"/>
      <c r="D251" s="1259"/>
      <c r="E251" s="1227"/>
      <c r="F251" s="24"/>
      <c r="G251" s="24"/>
      <c r="H251" s="24"/>
      <c r="I251" s="1186">
        <f t="shared" si="42"/>
        <v>0</v>
      </c>
      <c r="J251" s="25">
        <f t="shared" si="43"/>
        <v>0</v>
      </c>
      <c r="K251" s="25">
        <f t="shared" si="44"/>
        <v>0</v>
      </c>
      <c r="L251" s="25">
        <f t="shared" si="45"/>
        <v>0</v>
      </c>
      <c r="M251" s="25"/>
      <c r="N251" s="1141" t="e">
        <f>+'Mat &amp; Labour cost'!#REF!</f>
        <v>#REF!</v>
      </c>
    </row>
    <row r="252" spans="1:14" ht="15.75" customHeight="1">
      <c r="A252" s="1254" t="s">
        <v>1733</v>
      </c>
      <c r="B252" s="1345" t="s">
        <v>1734</v>
      </c>
      <c r="C252" s="1257" t="s">
        <v>773</v>
      </c>
      <c r="D252" s="1259">
        <v>260.7</v>
      </c>
      <c r="E252" s="1227">
        <v>78.77</v>
      </c>
      <c r="F252" s="24"/>
      <c r="G252" s="24"/>
      <c r="H252" s="24"/>
      <c r="I252" s="1186">
        <f t="shared" si="42"/>
        <v>20535.338999999996</v>
      </c>
      <c r="J252" s="25">
        <f t="shared" si="43"/>
        <v>0</v>
      </c>
      <c r="K252" s="25">
        <f t="shared" si="44"/>
        <v>0</v>
      </c>
      <c r="L252" s="25">
        <f t="shared" si="45"/>
        <v>0</v>
      </c>
      <c r="M252" s="25"/>
      <c r="N252" s="1141" t="e">
        <f>+'Mat &amp; Labour cost'!#REF!</f>
        <v>#REF!</v>
      </c>
    </row>
    <row r="253" spans="1:14" ht="15.75" customHeight="1">
      <c r="A253" s="1254"/>
      <c r="B253" s="1345"/>
      <c r="C253" s="1259"/>
      <c r="D253" s="1259"/>
      <c r="E253" s="1227"/>
      <c r="F253" s="24"/>
      <c r="G253" s="24">
        <v>434</v>
      </c>
      <c r="H253" s="24"/>
      <c r="I253" s="1186">
        <f t="shared" si="42"/>
        <v>0</v>
      </c>
      <c r="J253" s="25">
        <f t="shared" si="43"/>
        <v>0</v>
      </c>
      <c r="K253" s="25">
        <f t="shared" si="44"/>
        <v>0</v>
      </c>
      <c r="L253" s="25">
        <f t="shared" si="45"/>
        <v>0</v>
      </c>
      <c r="M253" s="25"/>
      <c r="N253" s="1141" t="e">
        <f>+'Mat &amp; Labour cost'!#REF!</f>
        <v>#REF!</v>
      </c>
    </row>
    <row r="254" spans="1:14" ht="15.75" customHeight="1">
      <c r="A254" s="1254" t="s">
        <v>1735</v>
      </c>
      <c r="B254" s="1345" t="s">
        <v>1736</v>
      </c>
      <c r="C254" s="1259"/>
      <c r="D254" s="1259"/>
      <c r="E254" s="1227"/>
      <c r="F254" s="24">
        <v>201</v>
      </c>
      <c r="G254" s="24"/>
      <c r="H254" s="24"/>
      <c r="I254" s="1186">
        <f t="shared" si="42"/>
        <v>0</v>
      </c>
      <c r="J254" s="25">
        <f t="shared" si="43"/>
        <v>0</v>
      </c>
      <c r="K254" s="25">
        <f t="shared" si="44"/>
        <v>0</v>
      </c>
      <c r="L254" s="25">
        <f t="shared" si="45"/>
        <v>0</v>
      </c>
      <c r="M254" s="25"/>
      <c r="N254" s="1141" t="e">
        <f>+'Mat &amp; Labour cost'!#REF!</f>
        <v>#REF!</v>
      </c>
    </row>
    <row r="255" spans="1:14" ht="15.75" customHeight="1">
      <c r="A255" s="1254" t="s">
        <v>1737</v>
      </c>
      <c r="B255" s="1345" t="s">
        <v>1738</v>
      </c>
      <c r="C255" s="1257" t="s">
        <v>773</v>
      </c>
      <c r="D255" s="1259">
        <v>164.1</v>
      </c>
      <c r="E255" s="1227">
        <v>19.690000000000001</v>
      </c>
      <c r="F255" s="24"/>
      <c r="G255" s="24"/>
      <c r="H255" s="24"/>
      <c r="I255" s="1186">
        <f t="shared" si="42"/>
        <v>3231.1289999999999</v>
      </c>
      <c r="J255" s="25">
        <f t="shared" si="43"/>
        <v>0</v>
      </c>
      <c r="K255" s="25">
        <f t="shared" si="44"/>
        <v>0</v>
      </c>
      <c r="L255" s="25">
        <f t="shared" si="45"/>
        <v>0</v>
      </c>
      <c r="M255" s="25"/>
      <c r="N255" s="1141" t="e">
        <f>+'Mat &amp; Labour cost'!#REF!</f>
        <v>#REF!</v>
      </c>
    </row>
    <row r="256" spans="1:14" ht="15.75" customHeight="1">
      <c r="A256" s="1254"/>
      <c r="B256" s="1345"/>
      <c r="C256" s="1333"/>
      <c r="D256" s="1259"/>
      <c r="E256" s="1227"/>
      <c r="F256" s="24"/>
      <c r="G256" s="24">
        <v>701</v>
      </c>
      <c r="H256" s="24"/>
      <c r="I256" s="1186">
        <f t="shared" si="42"/>
        <v>0</v>
      </c>
      <c r="J256" s="25">
        <f t="shared" si="43"/>
        <v>0</v>
      </c>
      <c r="K256" s="25">
        <f t="shared" si="44"/>
        <v>0</v>
      </c>
      <c r="L256" s="25">
        <f t="shared" si="45"/>
        <v>0</v>
      </c>
      <c r="M256" s="25"/>
      <c r="N256" s="1141" t="e">
        <f>+'Mat &amp; Labour cost'!#REF!</f>
        <v>#REF!</v>
      </c>
    </row>
    <row r="257" spans="1:14" ht="15.75" customHeight="1">
      <c r="A257" s="1254" t="s">
        <v>1739</v>
      </c>
      <c r="B257" s="1345" t="s">
        <v>1740</v>
      </c>
      <c r="C257" s="1333" t="s">
        <v>1937</v>
      </c>
      <c r="D257" s="1259">
        <f>59.85/100</f>
        <v>0.59850000000000003</v>
      </c>
      <c r="E257" s="1227">
        <v>1050.22</v>
      </c>
      <c r="F257" s="24">
        <v>260</v>
      </c>
      <c r="G257" s="24"/>
      <c r="H257" s="24"/>
      <c r="I257" s="1186">
        <f t="shared" si="42"/>
        <v>628.55667000000005</v>
      </c>
      <c r="J257" s="25">
        <f t="shared" si="43"/>
        <v>155.61000000000001</v>
      </c>
      <c r="K257" s="25">
        <f t="shared" si="44"/>
        <v>0</v>
      </c>
      <c r="L257" s="25">
        <f t="shared" si="45"/>
        <v>0</v>
      </c>
      <c r="M257" s="25"/>
      <c r="N257" s="1141" t="e">
        <f>+'Mat &amp; Labour cost'!#REF!</f>
        <v>#REF!</v>
      </c>
    </row>
    <row r="258" spans="1:14" ht="15.75" customHeight="1">
      <c r="A258" s="1254"/>
      <c r="B258" s="1345"/>
      <c r="C258" s="1333"/>
      <c r="D258" s="1259"/>
      <c r="E258" s="1227"/>
      <c r="F258" s="24"/>
      <c r="G258" s="24"/>
      <c r="H258" s="24"/>
      <c r="I258" s="1186">
        <f t="shared" si="42"/>
        <v>0</v>
      </c>
      <c r="J258" s="25">
        <f t="shared" si="43"/>
        <v>0</v>
      </c>
      <c r="K258" s="25">
        <f t="shared" si="44"/>
        <v>0</v>
      </c>
      <c r="L258" s="25">
        <f t="shared" si="45"/>
        <v>0</v>
      </c>
      <c r="M258" s="25"/>
      <c r="N258" s="1141" t="e">
        <f>+'Mat &amp; Labour cost'!#REF!</f>
        <v>#REF!</v>
      </c>
    </row>
    <row r="259" spans="1:14" ht="15.75" customHeight="1">
      <c r="A259" s="1254" t="s">
        <v>1741</v>
      </c>
      <c r="B259" s="1345" t="s">
        <v>1742</v>
      </c>
      <c r="C259" s="1333" t="s">
        <v>1937</v>
      </c>
      <c r="D259" s="1259">
        <f>145.9/100</f>
        <v>1.4590000000000001</v>
      </c>
      <c r="E259" s="1227">
        <v>1050.22</v>
      </c>
      <c r="F259" s="24"/>
      <c r="G259" s="24">
        <v>1120</v>
      </c>
      <c r="H259" s="24"/>
      <c r="I259" s="1186">
        <f t="shared" si="42"/>
        <v>1532.27098</v>
      </c>
      <c r="J259" s="25">
        <f t="shared" si="43"/>
        <v>0</v>
      </c>
      <c r="K259" s="25">
        <f t="shared" si="44"/>
        <v>1634.0800000000002</v>
      </c>
      <c r="L259" s="25">
        <f t="shared" si="45"/>
        <v>0</v>
      </c>
      <c r="M259" s="25"/>
      <c r="N259" s="1141" t="e">
        <f>+'Mat &amp; Labour cost'!#REF!</f>
        <v>#REF!</v>
      </c>
    </row>
    <row r="260" spans="1:14" ht="15.75" customHeight="1">
      <c r="A260" s="1254"/>
      <c r="B260" s="1345"/>
      <c r="C260" s="1333"/>
      <c r="D260" s="1259"/>
      <c r="E260" s="1227"/>
      <c r="F260" s="24">
        <v>300</v>
      </c>
      <c r="G260" s="24"/>
      <c r="H260" s="24"/>
      <c r="I260" s="1186">
        <f t="shared" si="42"/>
        <v>0</v>
      </c>
      <c r="J260" s="25">
        <f t="shared" si="43"/>
        <v>0</v>
      </c>
      <c r="K260" s="25">
        <f t="shared" si="44"/>
        <v>0</v>
      </c>
      <c r="L260" s="25">
        <f t="shared" si="45"/>
        <v>0</v>
      </c>
      <c r="M260" s="25"/>
      <c r="N260" s="1141" t="e">
        <f>+'Mat &amp; Labour cost'!#REF!</f>
        <v>#REF!</v>
      </c>
    </row>
    <row r="261" spans="1:14" ht="15.75" customHeight="1">
      <c r="A261" s="1254" t="s">
        <v>1743</v>
      </c>
      <c r="B261" s="1345" t="s">
        <v>1744</v>
      </c>
      <c r="C261" s="1257" t="s">
        <v>773</v>
      </c>
      <c r="D261" s="1259">
        <v>14.35</v>
      </c>
      <c r="E261" s="1227">
        <v>98.46</v>
      </c>
      <c r="F261" s="24"/>
      <c r="G261" s="24"/>
      <c r="H261" s="24"/>
      <c r="I261" s="1186">
        <f t="shared" si="42"/>
        <v>1412.9009999999998</v>
      </c>
      <c r="J261" s="25">
        <f t="shared" si="43"/>
        <v>0</v>
      </c>
      <c r="K261" s="25">
        <f t="shared" si="44"/>
        <v>0</v>
      </c>
      <c r="L261" s="25">
        <f t="shared" si="45"/>
        <v>0</v>
      </c>
      <c r="M261" s="25"/>
      <c r="N261" s="1141" t="e">
        <f>+'Mat &amp; Labour cost'!#REF!</f>
        <v>#REF!</v>
      </c>
    </row>
    <row r="262" spans="1:14" ht="15.75" customHeight="1">
      <c r="A262" s="1254"/>
      <c r="B262" s="1345"/>
      <c r="C262" s="1333"/>
      <c r="D262" s="1259"/>
      <c r="E262" s="1227"/>
      <c r="F262" s="24">
        <v>77</v>
      </c>
      <c r="G262" s="24">
        <v>185</v>
      </c>
      <c r="H262" s="24"/>
      <c r="I262" s="1186">
        <f t="shared" si="42"/>
        <v>0</v>
      </c>
      <c r="J262" s="25">
        <f t="shared" si="43"/>
        <v>0</v>
      </c>
      <c r="K262" s="25">
        <f t="shared" si="44"/>
        <v>0</v>
      </c>
      <c r="L262" s="25">
        <f t="shared" si="45"/>
        <v>0</v>
      </c>
      <c r="M262" s="25"/>
      <c r="N262" s="1141" t="e">
        <f>+'Mat &amp; Labour cost'!#REF!</f>
        <v>#REF!</v>
      </c>
    </row>
    <row r="263" spans="1:14" ht="15.75" customHeight="1">
      <c r="A263" s="1254" t="s">
        <v>1745</v>
      </c>
      <c r="B263" s="1345" t="s">
        <v>1746</v>
      </c>
      <c r="C263" s="1333" t="s">
        <v>1937</v>
      </c>
      <c r="D263" s="1259"/>
      <c r="E263" s="1227"/>
      <c r="F263" s="24">
        <v>111</v>
      </c>
      <c r="G263" s="24">
        <v>245</v>
      </c>
      <c r="H263" s="24"/>
      <c r="I263" s="1186">
        <f t="shared" si="42"/>
        <v>0</v>
      </c>
      <c r="J263" s="25">
        <f t="shared" si="43"/>
        <v>0</v>
      </c>
      <c r="K263" s="25">
        <f t="shared" si="44"/>
        <v>0</v>
      </c>
      <c r="L263" s="25">
        <f t="shared" si="45"/>
        <v>0</v>
      </c>
      <c r="M263" s="25"/>
      <c r="N263" s="1141" t="e">
        <f>+'Mat &amp; Labour cost'!#REF!</f>
        <v>#REF!</v>
      </c>
    </row>
    <row r="264" spans="1:14" ht="15.75" customHeight="1">
      <c r="A264" s="1254" t="s">
        <v>1747</v>
      </c>
      <c r="B264" s="1345" t="s">
        <v>1748</v>
      </c>
      <c r="C264" s="1333"/>
      <c r="D264" s="1259">
        <f>700.25/100</f>
        <v>7.0025000000000004</v>
      </c>
      <c r="E264" s="1227">
        <v>1050.22</v>
      </c>
      <c r="F264" s="24">
        <v>151</v>
      </c>
      <c r="G264" s="24">
        <v>345</v>
      </c>
      <c r="H264" s="24"/>
      <c r="I264" s="1186">
        <f t="shared" si="42"/>
        <v>7354.1655500000006</v>
      </c>
      <c r="J264" s="25">
        <f t="shared" si="43"/>
        <v>1057.3775000000001</v>
      </c>
      <c r="K264" s="25">
        <f t="shared" si="44"/>
        <v>2415.8625000000002</v>
      </c>
      <c r="L264" s="25">
        <f t="shared" si="45"/>
        <v>0</v>
      </c>
      <c r="M264" s="25"/>
      <c r="N264" s="1141" t="e">
        <f>+'Mat &amp; Labour cost'!#REF!</f>
        <v>#REF!</v>
      </c>
    </row>
    <row r="265" spans="1:14" ht="15.75" customHeight="1">
      <c r="A265" s="1254"/>
      <c r="B265" s="1345"/>
      <c r="C265" s="1333"/>
      <c r="D265" s="1259"/>
      <c r="E265" s="1227"/>
      <c r="F265" s="24"/>
      <c r="G265" s="24"/>
      <c r="H265" s="24"/>
      <c r="I265" s="1186">
        <f t="shared" si="42"/>
        <v>0</v>
      </c>
      <c r="J265" s="25">
        <f t="shared" si="43"/>
        <v>0</v>
      </c>
      <c r="K265" s="25">
        <f t="shared" si="44"/>
        <v>0</v>
      </c>
      <c r="L265" s="25">
        <f t="shared" si="45"/>
        <v>0</v>
      </c>
      <c r="M265" s="25"/>
      <c r="N265" s="1141" t="e">
        <f>+'Mat &amp; Labour cost'!#REF!</f>
        <v>#REF!</v>
      </c>
    </row>
    <row r="266" spans="1:14" ht="15.75" customHeight="1">
      <c r="A266" s="1254" t="s">
        <v>1749</v>
      </c>
      <c r="B266" s="1345" t="s">
        <v>1750</v>
      </c>
      <c r="C266" s="1258"/>
      <c r="D266" s="1258"/>
      <c r="E266" s="1227"/>
      <c r="F266" s="24">
        <v>25</v>
      </c>
      <c r="G266" s="24">
        <v>225</v>
      </c>
      <c r="H266" s="24"/>
      <c r="I266" s="1186">
        <f t="shared" si="42"/>
        <v>0</v>
      </c>
      <c r="J266" s="25">
        <f t="shared" si="43"/>
        <v>0</v>
      </c>
      <c r="K266" s="25">
        <f t="shared" si="44"/>
        <v>0</v>
      </c>
      <c r="L266" s="25">
        <f t="shared" si="45"/>
        <v>0</v>
      </c>
      <c r="M266" s="25"/>
      <c r="N266" s="1141" t="e">
        <f>+'Mat &amp; Labour cost'!#REF!</f>
        <v>#REF!</v>
      </c>
    </row>
    <row r="267" spans="1:14" ht="15.75" customHeight="1">
      <c r="A267" s="1254"/>
      <c r="B267" s="1345" t="s">
        <v>1730</v>
      </c>
      <c r="C267" s="1333" t="s">
        <v>1934</v>
      </c>
      <c r="D267" s="1259">
        <v>250</v>
      </c>
      <c r="E267" s="1227">
        <v>13</v>
      </c>
      <c r="F267" s="24"/>
      <c r="G267" s="24">
        <v>13830</v>
      </c>
      <c r="H267" s="24"/>
      <c r="I267" s="1186">
        <f t="shared" si="42"/>
        <v>3250</v>
      </c>
      <c r="J267" s="25">
        <f t="shared" si="43"/>
        <v>0</v>
      </c>
      <c r="K267" s="25">
        <f t="shared" si="44"/>
        <v>3457500</v>
      </c>
      <c r="L267" s="25">
        <f t="shared" si="45"/>
        <v>0</v>
      </c>
      <c r="M267" s="25"/>
      <c r="N267" s="1141" t="e">
        <f>+'Mat &amp; Labour cost'!#REF!</f>
        <v>#REF!</v>
      </c>
    </row>
    <row r="268" spans="1:14" ht="15.75" customHeight="1">
      <c r="A268" s="1254"/>
      <c r="B268" s="1345"/>
      <c r="C268" s="1333"/>
      <c r="D268" s="1259"/>
      <c r="E268" s="1227"/>
      <c r="F268" s="24">
        <v>275</v>
      </c>
      <c r="G268" s="24">
        <v>399.75</v>
      </c>
      <c r="H268" s="24"/>
      <c r="I268" s="1186">
        <f t="shared" si="42"/>
        <v>0</v>
      </c>
      <c r="J268" s="25">
        <f t="shared" si="43"/>
        <v>0</v>
      </c>
      <c r="K268" s="25">
        <f t="shared" si="44"/>
        <v>0</v>
      </c>
      <c r="L268" s="25">
        <f t="shared" si="45"/>
        <v>0</v>
      </c>
      <c r="M268" s="25"/>
      <c r="N268" s="1141" t="e">
        <f>+'Mat &amp; Labour cost'!#REF!</f>
        <v>#REF!</v>
      </c>
    </row>
    <row r="269" spans="1:14" ht="15.75" customHeight="1">
      <c r="A269" s="1254" t="s">
        <v>1749</v>
      </c>
      <c r="B269" s="1345" t="s">
        <v>1751</v>
      </c>
      <c r="C269" s="1259" t="s">
        <v>1934</v>
      </c>
      <c r="D269" s="1259">
        <v>2500</v>
      </c>
      <c r="E269" s="1227">
        <v>4</v>
      </c>
      <c r="F269" s="24">
        <v>25</v>
      </c>
      <c r="G269" s="24">
        <v>125</v>
      </c>
      <c r="H269" s="24"/>
      <c r="I269" s="1186">
        <f t="shared" si="42"/>
        <v>10000</v>
      </c>
      <c r="J269" s="25">
        <f t="shared" si="43"/>
        <v>62500</v>
      </c>
      <c r="K269" s="25">
        <f t="shared" si="44"/>
        <v>312500</v>
      </c>
      <c r="L269" s="25">
        <f t="shared" si="45"/>
        <v>0</v>
      </c>
      <c r="M269" s="25"/>
      <c r="N269" s="1141" t="e">
        <f>+'Mat &amp; Labour cost'!#REF!</f>
        <v>#REF!</v>
      </c>
    </row>
    <row r="270" spans="1:14" ht="15.75" customHeight="1">
      <c r="A270" s="1254"/>
      <c r="B270" s="1345"/>
      <c r="C270" s="1259"/>
      <c r="D270" s="1259"/>
      <c r="E270" s="1227"/>
      <c r="F270" s="24">
        <v>25</v>
      </c>
      <c r="G270" s="24">
        <v>205</v>
      </c>
      <c r="H270" s="24"/>
      <c r="I270" s="1186">
        <f t="shared" si="42"/>
        <v>0</v>
      </c>
      <c r="J270" s="25">
        <f t="shared" si="43"/>
        <v>0</v>
      </c>
      <c r="K270" s="25">
        <f t="shared" si="44"/>
        <v>0</v>
      </c>
      <c r="L270" s="25">
        <f t="shared" si="45"/>
        <v>0</v>
      </c>
      <c r="M270" s="25"/>
      <c r="N270" s="1141" t="e">
        <f>+'Mat &amp; Labour cost'!#REF!</f>
        <v>#REF!</v>
      </c>
    </row>
    <row r="271" spans="1:14" ht="15.75" customHeight="1">
      <c r="A271" s="1254" t="s">
        <v>1749</v>
      </c>
      <c r="B271" s="1345" t="s">
        <v>1752</v>
      </c>
      <c r="C271" s="1259" t="s">
        <v>1323</v>
      </c>
      <c r="D271" s="1259">
        <v>536.65</v>
      </c>
      <c r="E271" s="1227">
        <v>294.95</v>
      </c>
      <c r="F271" s="24">
        <v>15000</v>
      </c>
      <c r="G271" s="24"/>
      <c r="H271" s="24"/>
      <c r="I271" s="1186">
        <f t="shared" si="42"/>
        <v>158284.91749999998</v>
      </c>
      <c r="J271" s="25">
        <f t="shared" si="43"/>
        <v>8049750</v>
      </c>
      <c r="K271" s="25">
        <f t="shared" si="44"/>
        <v>0</v>
      </c>
      <c r="L271" s="25">
        <f t="shared" si="45"/>
        <v>0</v>
      </c>
      <c r="M271" s="25"/>
      <c r="N271" s="1141" t="e">
        <f>+'Mat &amp; Labour cost'!#REF!</f>
        <v>#REF!</v>
      </c>
    </row>
    <row r="272" spans="1:14" ht="15.75" customHeight="1">
      <c r="A272" s="1254"/>
      <c r="B272" s="1345"/>
      <c r="C272" s="1259"/>
      <c r="D272" s="1259"/>
      <c r="E272" s="1227"/>
      <c r="F272" s="24">
        <v>7500</v>
      </c>
      <c r="G272" s="24"/>
      <c r="H272" s="24"/>
      <c r="I272" s="1186">
        <f t="shared" si="42"/>
        <v>0</v>
      </c>
      <c r="J272" s="25">
        <f t="shared" si="43"/>
        <v>0</v>
      </c>
      <c r="K272" s="25">
        <f t="shared" si="44"/>
        <v>0</v>
      </c>
      <c r="L272" s="25">
        <f t="shared" si="45"/>
        <v>0</v>
      </c>
      <c r="M272" s="25"/>
      <c r="N272" s="1141" t="e">
        <f>+'Mat &amp; Labour cost'!#REF!</f>
        <v>#REF!</v>
      </c>
    </row>
    <row r="273" spans="1:14" ht="15.75" customHeight="1">
      <c r="A273" s="1254" t="s">
        <v>1753</v>
      </c>
      <c r="B273" s="1345" t="s">
        <v>1754</v>
      </c>
      <c r="C273" s="1259"/>
      <c r="D273" s="1259"/>
      <c r="E273" s="1227"/>
      <c r="F273" s="24">
        <v>25</v>
      </c>
      <c r="G273" s="24">
        <v>67.5</v>
      </c>
      <c r="H273" s="24"/>
      <c r="I273" s="1186">
        <f t="shared" si="42"/>
        <v>0</v>
      </c>
      <c r="J273" s="25">
        <f t="shared" si="43"/>
        <v>0</v>
      </c>
      <c r="K273" s="25">
        <f t="shared" si="44"/>
        <v>0</v>
      </c>
      <c r="L273" s="25">
        <f t="shared" si="45"/>
        <v>0</v>
      </c>
      <c r="M273" s="25"/>
      <c r="N273" s="1141" t="e">
        <f>+'Mat &amp; Labour cost'!#REF!</f>
        <v>#REF!</v>
      </c>
    </row>
    <row r="274" spans="1:14" ht="15.75" customHeight="1">
      <c r="A274" s="1254" t="s">
        <v>1755</v>
      </c>
      <c r="B274" s="1345" t="s">
        <v>1756</v>
      </c>
      <c r="C274" s="1259" t="s">
        <v>1934</v>
      </c>
      <c r="D274" s="1259">
        <v>80.2</v>
      </c>
      <c r="E274" s="1227">
        <v>50</v>
      </c>
      <c r="F274" s="24"/>
      <c r="G274" s="24"/>
      <c r="H274" s="24">
        <v>100700</v>
      </c>
      <c r="I274" s="1186">
        <f t="shared" si="42"/>
        <v>4010</v>
      </c>
      <c r="J274" s="25">
        <f t="shared" si="43"/>
        <v>0</v>
      </c>
      <c r="K274" s="25">
        <f t="shared" si="44"/>
        <v>0</v>
      </c>
      <c r="L274" s="25">
        <f t="shared" si="45"/>
        <v>8076140</v>
      </c>
      <c r="M274" s="25"/>
      <c r="N274" s="1141" t="e">
        <f>+'Mat &amp; Labour cost'!#REF!</f>
        <v>#REF!</v>
      </c>
    </row>
    <row r="275" spans="1:14" ht="15.75" customHeight="1">
      <c r="A275" s="1254"/>
      <c r="B275" s="1345"/>
      <c r="C275" s="1259"/>
      <c r="D275" s="1259"/>
      <c r="E275" s="1227"/>
      <c r="F275" s="24"/>
      <c r="G275" s="24"/>
      <c r="H275" s="24">
        <v>105000</v>
      </c>
      <c r="I275" s="1186">
        <f t="shared" si="42"/>
        <v>0</v>
      </c>
      <c r="J275" s="25">
        <f t="shared" si="43"/>
        <v>0</v>
      </c>
      <c r="K275" s="25">
        <f t="shared" si="44"/>
        <v>0</v>
      </c>
      <c r="L275" s="25">
        <f t="shared" si="45"/>
        <v>0</v>
      </c>
      <c r="M275" s="25"/>
      <c r="N275" s="1141" t="e">
        <f>+'Mat &amp; Labour cost'!#REF!</f>
        <v>#REF!</v>
      </c>
    </row>
    <row r="276" spans="1:14" ht="15.75" customHeight="1">
      <c r="A276" s="1254" t="s">
        <v>1757</v>
      </c>
      <c r="B276" s="1345" t="s">
        <v>1758</v>
      </c>
      <c r="C276" s="1259" t="s">
        <v>1934</v>
      </c>
      <c r="D276" s="1259">
        <v>2580.6</v>
      </c>
      <c r="E276" s="1227">
        <v>50</v>
      </c>
      <c r="F276" s="24">
        <v>2000</v>
      </c>
      <c r="G276" s="24"/>
      <c r="H276" s="24">
        <v>5000</v>
      </c>
      <c r="I276" s="1186">
        <f t="shared" si="42"/>
        <v>129030</v>
      </c>
      <c r="J276" s="25">
        <f t="shared" si="43"/>
        <v>5161200</v>
      </c>
      <c r="K276" s="25">
        <f t="shared" si="44"/>
        <v>0</v>
      </c>
      <c r="L276" s="25">
        <f t="shared" si="45"/>
        <v>12903000</v>
      </c>
      <c r="M276" s="25"/>
      <c r="N276" s="1141" t="e">
        <f>+'Mat &amp; Labour cost'!#REF!</f>
        <v>#REF!</v>
      </c>
    </row>
    <row r="277" spans="1:14" ht="15.75" customHeight="1">
      <c r="A277" s="1254"/>
      <c r="B277" s="1345"/>
      <c r="C277" s="1259"/>
      <c r="D277" s="1259"/>
      <c r="E277" s="1227"/>
      <c r="F277" s="24">
        <v>25</v>
      </c>
      <c r="G277" s="24">
        <v>45</v>
      </c>
      <c r="H277" s="24"/>
      <c r="I277" s="1186">
        <f t="shared" si="42"/>
        <v>0</v>
      </c>
      <c r="J277" s="25">
        <f t="shared" si="43"/>
        <v>0</v>
      </c>
      <c r="K277" s="25">
        <f t="shared" si="44"/>
        <v>0</v>
      </c>
      <c r="L277" s="25">
        <f t="shared" si="45"/>
        <v>0</v>
      </c>
      <c r="M277" s="25"/>
      <c r="N277" s="1141" t="e">
        <f>+'Mat &amp; Labour cost'!#REF!</f>
        <v>#REF!</v>
      </c>
    </row>
    <row r="278" spans="1:14" ht="15.75" customHeight="1">
      <c r="A278" s="1254" t="s">
        <v>1759</v>
      </c>
      <c r="B278" s="1345" t="s">
        <v>1760</v>
      </c>
      <c r="C278" s="1259" t="s">
        <v>773</v>
      </c>
      <c r="D278" s="1259">
        <v>178.7</v>
      </c>
      <c r="E278" s="1227">
        <v>36</v>
      </c>
      <c r="F278" s="24"/>
      <c r="G278" s="24"/>
      <c r="H278" s="24"/>
      <c r="I278" s="1186">
        <f t="shared" si="42"/>
        <v>6433.2</v>
      </c>
      <c r="J278" s="25">
        <f t="shared" si="43"/>
        <v>0</v>
      </c>
      <c r="K278" s="25">
        <f t="shared" si="44"/>
        <v>0</v>
      </c>
      <c r="L278" s="25">
        <f t="shared" si="45"/>
        <v>0</v>
      </c>
      <c r="M278" s="25"/>
      <c r="N278" s="1141" t="e">
        <f>+'Mat &amp; Labour cost'!#REF!</f>
        <v>#REF!</v>
      </c>
    </row>
    <row r="279" spans="1:14" ht="15.75" customHeight="1">
      <c r="A279" s="1254"/>
      <c r="B279" s="1345"/>
      <c r="C279" s="1259"/>
      <c r="D279" s="1259"/>
      <c r="E279" s="1227"/>
      <c r="F279" s="24">
        <v>70</v>
      </c>
      <c r="G279" s="24">
        <v>137</v>
      </c>
      <c r="H279" s="24"/>
      <c r="I279" s="1186">
        <f>+D279*E279</f>
        <v>0</v>
      </c>
      <c r="J279" s="25">
        <f>+D279*F279</f>
        <v>0</v>
      </c>
      <c r="K279" s="25">
        <f>+G279*D279</f>
        <v>0</v>
      </c>
      <c r="L279" s="25">
        <f>+D279*H279</f>
        <v>0</v>
      </c>
      <c r="M279" s="25"/>
      <c r="N279" s="1141" t="e">
        <f>+'Mat &amp; Labour cost'!#REF!</f>
        <v>#REF!</v>
      </c>
    </row>
    <row r="280" spans="1:14" ht="15.75" customHeight="1">
      <c r="A280" s="1254" t="s">
        <v>1761</v>
      </c>
      <c r="B280" s="1345" t="s">
        <v>1762</v>
      </c>
      <c r="C280" s="1260"/>
      <c r="D280" s="1260"/>
      <c r="E280" s="1227"/>
      <c r="F280" s="24">
        <v>105</v>
      </c>
      <c r="G280" s="24">
        <v>205</v>
      </c>
      <c r="H280" s="24"/>
      <c r="I280" s="1186">
        <f t="shared" ref="I280:I281" si="46">+D280*E280</f>
        <v>0</v>
      </c>
      <c r="J280" s="25">
        <f t="shared" ref="J280:J281" si="47">+D280*F280</f>
        <v>0</v>
      </c>
      <c r="K280" s="25">
        <f t="shared" ref="K280:K281" si="48">+G280*D280</f>
        <v>0</v>
      </c>
      <c r="L280" s="25">
        <f t="shared" ref="L280:L281" si="49">+D280*H280</f>
        <v>0</v>
      </c>
      <c r="M280" s="25"/>
      <c r="N280" s="1141" t="e">
        <f>+'Mat &amp; Labour cost'!#REF!</f>
        <v>#REF!</v>
      </c>
    </row>
    <row r="281" spans="1:14" ht="15.75" customHeight="1">
      <c r="A281" s="1254"/>
      <c r="B281" s="1345" t="s">
        <v>1763</v>
      </c>
      <c r="C281" s="1259" t="s">
        <v>1934</v>
      </c>
      <c r="D281" s="1259">
        <v>255.5</v>
      </c>
      <c r="E281" s="1227">
        <v>50</v>
      </c>
      <c r="F281" s="24">
        <v>142</v>
      </c>
      <c r="G281" s="24">
        <v>285</v>
      </c>
      <c r="H281" s="24"/>
      <c r="I281" s="1186">
        <f t="shared" si="46"/>
        <v>12775</v>
      </c>
      <c r="J281" s="25">
        <f t="shared" si="47"/>
        <v>36281</v>
      </c>
      <c r="K281" s="25">
        <f t="shared" si="48"/>
        <v>72817.5</v>
      </c>
      <c r="L281" s="25">
        <f t="shared" si="49"/>
        <v>0</v>
      </c>
      <c r="M281" s="25"/>
      <c r="N281" s="1141" t="e">
        <f>+'Mat &amp; Labour cost'!#REF!</f>
        <v>#REF!</v>
      </c>
    </row>
    <row r="282" spans="1:14" ht="15.75" customHeight="1">
      <c r="A282" s="1254"/>
      <c r="B282" s="1345"/>
      <c r="C282" s="1258"/>
      <c r="D282" s="1258"/>
      <c r="E282" s="1227"/>
      <c r="F282" s="24"/>
      <c r="G282" s="24"/>
      <c r="H282" s="24"/>
      <c r="I282" s="1186">
        <f>+D282*E282</f>
        <v>0</v>
      </c>
      <c r="J282" s="25">
        <f>+D282*F282</f>
        <v>0</v>
      </c>
      <c r="K282" s="25">
        <f>+G282*D282</f>
        <v>0</v>
      </c>
      <c r="L282" s="25">
        <f>+D282*H282</f>
        <v>0</v>
      </c>
      <c r="M282" s="25"/>
      <c r="N282" s="1141" t="e">
        <f>+'Mat &amp; Labour cost'!#REF!</f>
        <v>#REF!</v>
      </c>
    </row>
    <row r="283" spans="1:14" ht="15.75" customHeight="1">
      <c r="A283" s="1247"/>
      <c r="B283" s="1343" t="s">
        <v>1714</v>
      </c>
      <c r="C283" s="1332"/>
      <c r="D283" s="1248"/>
      <c r="E283" s="1249"/>
      <c r="F283" s="24">
        <v>114</v>
      </c>
      <c r="G283" s="24">
        <v>237.6</v>
      </c>
      <c r="H283" s="24"/>
      <c r="I283" s="1186">
        <f t="shared" ref="I283:I300" si="50">+D283*E283</f>
        <v>0</v>
      </c>
      <c r="J283" s="25">
        <f t="shared" ref="J283:J300" si="51">+D283*F283</f>
        <v>0</v>
      </c>
      <c r="K283" s="25">
        <f t="shared" ref="K283:K300" si="52">+G283*D283</f>
        <v>0</v>
      </c>
      <c r="L283" s="25">
        <f t="shared" ref="L283:L300" si="53">+D283*H283</f>
        <v>0</v>
      </c>
      <c r="M283" s="25"/>
      <c r="N283" s="1141" t="e">
        <f>+'Mat &amp; Labour cost'!#REF!</f>
        <v>#REF!</v>
      </c>
    </row>
    <row r="284" spans="1:14" ht="15.75" customHeight="1">
      <c r="A284" s="1254"/>
      <c r="B284" s="1345"/>
      <c r="C284" s="1179"/>
      <c r="D284" s="1255"/>
      <c r="E284" s="1227"/>
      <c r="F284" s="24">
        <v>32.25</v>
      </c>
      <c r="G284" s="24">
        <v>68.25</v>
      </c>
      <c r="H284" s="24"/>
      <c r="I284" s="1186">
        <f t="shared" si="50"/>
        <v>0</v>
      </c>
      <c r="J284" s="25">
        <f t="shared" si="51"/>
        <v>0</v>
      </c>
      <c r="K284" s="25">
        <f t="shared" si="52"/>
        <v>0</v>
      </c>
      <c r="L284" s="25">
        <f t="shared" si="53"/>
        <v>0</v>
      </c>
      <c r="M284" s="25"/>
      <c r="N284" s="1141" t="e">
        <f>+'Mat &amp; Labour cost'!#REF!</f>
        <v>#REF!</v>
      </c>
    </row>
    <row r="285" spans="1:14" ht="15.75" customHeight="1">
      <c r="A285" s="2235" t="s">
        <v>1764</v>
      </c>
      <c r="B285" s="2236"/>
      <c r="C285" s="1261"/>
      <c r="D285" s="1261"/>
      <c r="E285" s="1261"/>
      <c r="F285" s="24">
        <v>22000</v>
      </c>
      <c r="G285" s="24">
        <v>68000</v>
      </c>
      <c r="H285" s="24"/>
      <c r="I285" s="1186">
        <f t="shared" si="50"/>
        <v>0</v>
      </c>
      <c r="J285" s="25">
        <f t="shared" si="51"/>
        <v>0</v>
      </c>
      <c r="K285" s="25">
        <f t="shared" si="52"/>
        <v>0</v>
      </c>
      <c r="L285" s="25">
        <f t="shared" si="53"/>
        <v>0</v>
      </c>
      <c r="M285" s="25"/>
      <c r="N285" s="1141" t="e">
        <f>+'Mat &amp; Labour cost'!#REF!</f>
        <v>#REF!</v>
      </c>
    </row>
    <row r="286" spans="1:14" ht="15.75" customHeight="1">
      <c r="A286" s="1262">
        <v>2.2999999999999998</v>
      </c>
      <c r="B286" s="1272" t="s">
        <v>1765</v>
      </c>
      <c r="C286" s="1264"/>
      <c r="D286" s="1264"/>
      <c r="E286" s="1227"/>
      <c r="F286" s="24"/>
      <c r="G286" s="24"/>
      <c r="H286" s="24"/>
      <c r="I286" s="1186">
        <f t="shared" si="50"/>
        <v>0</v>
      </c>
      <c r="J286" s="25">
        <f t="shared" si="51"/>
        <v>0</v>
      </c>
      <c r="K286" s="25">
        <f t="shared" si="52"/>
        <v>0</v>
      </c>
      <c r="L286" s="25">
        <f t="shared" si="53"/>
        <v>0</v>
      </c>
      <c r="M286" s="25"/>
      <c r="N286" s="1141" t="e">
        <f>+'Mat &amp; Labour cost'!#REF!</f>
        <v>#REF!</v>
      </c>
    </row>
    <row r="287" spans="1:14" ht="15.75" customHeight="1">
      <c r="A287" s="1265" t="s">
        <v>1766</v>
      </c>
      <c r="B287" s="1272" t="s">
        <v>1767</v>
      </c>
      <c r="C287" s="1239" t="s">
        <v>773</v>
      </c>
      <c r="D287" s="1266">
        <v>181.25</v>
      </c>
      <c r="E287" s="1227">
        <v>15723.800000000003</v>
      </c>
      <c r="F287" s="24">
        <v>50</v>
      </c>
      <c r="G287" s="24">
        <v>340</v>
      </c>
      <c r="H287" s="24"/>
      <c r="I287" s="1186">
        <f t="shared" si="50"/>
        <v>2849938.7500000005</v>
      </c>
      <c r="J287" s="25">
        <f t="shared" si="51"/>
        <v>9062.5</v>
      </c>
      <c r="K287" s="25">
        <f t="shared" si="52"/>
        <v>61625</v>
      </c>
      <c r="L287" s="25">
        <f t="shared" si="53"/>
        <v>0</v>
      </c>
      <c r="M287" s="25"/>
      <c r="N287" s="1141" t="e">
        <f>+'Mat &amp; Labour cost'!#REF!</f>
        <v>#REF!</v>
      </c>
    </row>
    <row r="288" spans="1:14" ht="15.75" customHeight="1">
      <c r="A288" s="1265"/>
      <c r="B288" s="1272"/>
      <c r="C288" s="1239"/>
      <c r="D288" s="1266"/>
      <c r="E288" s="1227"/>
      <c r="F288" s="24">
        <v>50</v>
      </c>
      <c r="G288" s="24">
        <v>340</v>
      </c>
      <c r="H288" s="24"/>
      <c r="I288" s="1186">
        <f t="shared" si="50"/>
        <v>0</v>
      </c>
      <c r="J288" s="25">
        <f t="shared" si="51"/>
        <v>0</v>
      </c>
      <c r="K288" s="25">
        <f t="shared" si="52"/>
        <v>0</v>
      </c>
      <c r="L288" s="25">
        <f t="shared" si="53"/>
        <v>0</v>
      </c>
      <c r="M288" s="25"/>
      <c r="N288" s="1141" t="e">
        <f>+'Mat &amp; Labour cost'!#REF!</f>
        <v>#REF!</v>
      </c>
    </row>
    <row r="289" spans="1:14" ht="15.75" customHeight="1">
      <c r="A289" s="1262">
        <v>2.6</v>
      </c>
      <c r="B289" s="1272" t="s">
        <v>1768</v>
      </c>
      <c r="C289" s="1263"/>
      <c r="D289" s="1267"/>
      <c r="E289" s="1227"/>
      <c r="F289" s="24">
        <v>50</v>
      </c>
      <c r="G289" s="24">
        <v>620</v>
      </c>
      <c r="H289" s="24"/>
      <c r="I289" s="1186">
        <f t="shared" si="50"/>
        <v>0</v>
      </c>
      <c r="J289" s="25">
        <f t="shared" si="51"/>
        <v>0</v>
      </c>
      <c r="K289" s="25">
        <f t="shared" si="52"/>
        <v>0</v>
      </c>
      <c r="L289" s="25">
        <f t="shared" si="53"/>
        <v>0</v>
      </c>
      <c r="M289" s="25"/>
      <c r="N289" s="1141" t="e">
        <f>+'Mat &amp; Labour cost'!#REF!</f>
        <v>#REF!</v>
      </c>
    </row>
    <row r="290" spans="1:14" ht="15.75" customHeight="1">
      <c r="A290" s="1265" t="s">
        <v>1769</v>
      </c>
      <c r="B290" s="1272" t="s">
        <v>1767</v>
      </c>
      <c r="C290" s="1239" t="s">
        <v>773</v>
      </c>
      <c r="D290" s="1266">
        <v>129.35</v>
      </c>
      <c r="E290" s="1227">
        <v>3280.2599999999993</v>
      </c>
      <c r="F290" s="24">
        <v>50</v>
      </c>
      <c r="G290" s="24">
        <v>1960</v>
      </c>
      <c r="H290" s="24"/>
      <c r="I290" s="1186">
        <f t="shared" si="50"/>
        <v>424301.63099999988</v>
      </c>
      <c r="J290" s="25">
        <f t="shared" si="51"/>
        <v>6467.5</v>
      </c>
      <c r="K290" s="25">
        <f t="shared" si="52"/>
        <v>253526</v>
      </c>
      <c r="L290" s="25">
        <f t="shared" si="53"/>
        <v>0</v>
      </c>
      <c r="M290" s="25"/>
      <c r="N290" s="1141" t="e">
        <f>+'Mat &amp; Labour cost'!#REF!</f>
        <v>#REF!</v>
      </c>
    </row>
    <row r="291" spans="1:14" ht="15.75" customHeight="1">
      <c r="A291" s="1265"/>
      <c r="B291" s="1272"/>
      <c r="C291" s="1239"/>
      <c r="D291" s="1266"/>
      <c r="E291" s="1227"/>
      <c r="F291" s="24">
        <v>40</v>
      </c>
      <c r="G291" s="24">
        <v>55.45</v>
      </c>
      <c r="H291" s="24"/>
      <c r="I291" s="1186">
        <f t="shared" si="50"/>
        <v>0</v>
      </c>
      <c r="J291" s="25">
        <f t="shared" si="51"/>
        <v>0</v>
      </c>
      <c r="K291" s="25">
        <f t="shared" si="52"/>
        <v>0</v>
      </c>
      <c r="L291" s="25">
        <f t="shared" si="53"/>
        <v>0</v>
      </c>
      <c r="M291" s="25"/>
      <c r="N291" s="1141" t="e">
        <f>+'Mat &amp; Labour cost'!#REF!</f>
        <v>#REF!</v>
      </c>
    </row>
    <row r="292" spans="1:14" ht="15.75" customHeight="1">
      <c r="A292" s="1268">
        <v>2.7</v>
      </c>
      <c r="B292" s="1269" t="s">
        <v>1770</v>
      </c>
      <c r="C292" s="1270"/>
      <c r="D292" s="1270"/>
      <c r="E292" s="1227"/>
      <c r="F292" s="24">
        <v>45</v>
      </c>
      <c r="G292" s="24">
        <v>69.849999999999994</v>
      </c>
      <c r="H292" s="24"/>
      <c r="I292" s="1186">
        <f t="shared" si="50"/>
        <v>0</v>
      </c>
      <c r="J292" s="25">
        <f t="shared" si="51"/>
        <v>0</v>
      </c>
      <c r="K292" s="25">
        <f t="shared" si="52"/>
        <v>0</v>
      </c>
      <c r="L292" s="25">
        <f t="shared" si="53"/>
        <v>0</v>
      </c>
      <c r="M292" s="25"/>
      <c r="N292" s="1141" t="e">
        <f>+'Mat &amp; Labour cost'!#REF!</f>
        <v>#REF!</v>
      </c>
    </row>
    <row r="293" spans="1:14" ht="15.75" customHeight="1">
      <c r="A293" s="1268" t="s">
        <v>1331</v>
      </c>
      <c r="B293" s="1273" t="s">
        <v>1332</v>
      </c>
      <c r="C293" s="1307" t="s">
        <v>773</v>
      </c>
      <c r="D293" s="1271">
        <v>197.75</v>
      </c>
      <c r="E293" s="1227">
        <v>471.51</v>
      </c>
      <c r="F293" s="24">
        <v>50</v>
      </c>
      <c r="G293" s="24">
        <v>98.65</v>
      </c>
      <c r="H293" s="24"/>
      <c r="I293" s="1186">
        <f t="shared" si="50"/>
        <v>93241.102499999994</v>
      </c>
      <c r="J293" s="25">
        <f t="shared" si="51"/>
        <v>9887.5</v>
      </c>
      <c r="K293" s="25">
        <f t="shared" si="52"/>
        <v>19508.037500000002</v>
      </c>
      <c r="L293" s="25">
        <f t="shared" si="53"/>
        <v>0</v>
      </c>
      <c r="M293" s="25"/>
      <c r="N293" s="1141" t="e">
        <f>+'Mat &amp; Labour cost'!#REF!</f>
        <v>#REF!</v>
      </c>
    </row>
    <row r="294" spans="1:14" ht="15.75" customHeight="1">
      <c r="A294" s="1268"/>
      <c r="B294" s="1273"/>
      <c r="C294" s="1270"/>
      <c r="D294" s="1270"/>
      <c r="E294" s="1227"/>
      <c r="F294" s="24">
        <v>40</v>
      </c>
      <c r="G294" s="24">
        <v>55.45</v>
      </c>
      <c r="H294" s="24"/>
      <c r="I294" s="1186">
        <f t="shared" si="50"/>
        <v>0</v>
      </c>
      <c r="J294" s="25">
        <f t="shared" si="51"/>
        <v>0</v>
      </c>
      <c r="K294" s="25">
        <f t="shared" si="52"/>
        <v>0</v>
      </c>
      <c r="L294" s="25">
        <f t="shared" si="53"/>
        <v>0</v>
      </c>
      <c r="M294" s="25"/>
      <c r="N294" s="1141" t="e">
        <f>+'Mat &amp; Labour cost'!#REF!</f>
        <v>#REF!</v>
      </c>
    </row>
    <row r="295" spans="1:14" ht="15.75" customHeight="1">
      <c r="A295" s="1262">
        <v>2.8</v>
      </c>
      <c r="B295" s="1272" t="s">
        <v>1771</v>
      </c>
      <c r="C295" s="1239"/>
      <c r="D295" s="1239"/>
      <c r="E295" s="1227"/>
      <c r="F295" s="24">
        <v>45</v>
      </c>
      <c r="G295" s="24">
        <v>70</v>
      </c>
      <c r="H295" s="24"/>
      <c r="I295" s="1186">
        <f t="shared" si="50"/>
        <v>0</v>
      </c>
      <c r="J295" s="25">
        <f t="shared" si="51"/>
        <v>0</v>
      </c>
      <c r="K295" s="25">
        <f t="shared" si="52"/>
        <v>0</v>
      </c>
      <c r="L295" s="25">
        <f t="shared" si="53"/>
        <v>0</v>
      </c>
      <c r="M295" s="25"/>
      <c r="N295" s="1141" t="e">
        <f>+'Mat &amp; Labour cost'!#REF!</f>
        <v>#REF!</v>
      </c>
    </row>
    <row r="296" spans="1:14" ht="15.75" customHeight="1">
      <c r="A296" s="1262" t="s">
        <v>1772</v>
      </c>
      <c r="B296" s="1272" t="s">
        <v>1773</v>
      </c>
      <c r="C296" s="1239" t="s">
        <v>773</v>
      </c>
      <c r="D296" s="1266">
        <v>130.80000000000001</v>
      </c>
      <c r="E296" s="1227">
        <v>939.05</v>
      </c>
      <c r="F296" s="24">
        <v>50</v>
      </c>
      <c r="G296" s="24">
        <v>100</v>
      </c>
      <c r="H296" s="24"/>
      <c r="I296" s="1186">
        <f t="shared" si="50"/>
        <v>122827.74</v>
      </c>
      <c r="J296" s="25">
        <f t="shared" si="51"/>
        <v>6540.0000000000009</v>
      </c>
      <c r="K296" s="25">
        <f t="shared" si="52"/>
        <v>13080.000000000002</v>
      </c>
      <c r="L296" s="25">
        <f t="shared" si="53"/>
        <v>0</v>
      </c>
      <c r="M296" s="25"/>
      <c r="N296" s="1141" t="e">
        <f>+'Mat &amp; Labour cost'!#REF!</f>
        <v>#REF!</v>
      </c>
    </row>
    <row r="297" spans="1:14" ht="15.75" customHeight="1">
      <c r="A297" s="1262"/>
      <c r="B297" s="1272"/>
      <c r="C297" s="1239"/>
      <c r="D297" s="1266"/>
      <c r="E297" s="1227"/>
      <c r="F297" s="24">
        <v>65</v>
      </c>
      <c r="G297" s="24">
        <v>205</v>
      </c>
      <c r="H297" s="24"/>
      <c r="I297" s="1186">
        <f t="shared" si="50"/>
        <v>0</v>
      </c>
      <c r="J297" s="25">
        <f t="shared" si="51"/>
        <v>0</v>
      </c>
      <c r="K297" s="25">
        <f t="shared" si="52"/>
        <v>0</v>
      </c>
      <c r="L297" s="25">
        <f t="shared" si="53"/>
        <v>0</v>
      </c>
      <c r="M297" s="25"/>
      <c r="N297" s="1141" t="e">
        <f>+'Mat &amp; Labour cost'!#REF!</f>
        <v>#REF!</v>
      </c>
    </row>
    <row r="298" spans="1:14" ht="15.75" customHeight="1">
      <c r="A298" s="1265">
        <v>2.25</v>
      </c>
      <c r="B298" s="1272" t="s">
        <v>1774</v>
      </c>
      <c r="C298" s="1239" t="s">
        <v>773</v>
      </c>
      <c r="D298" s="1266">
        <v>83.8</v>
      </c>
      <c r="E298" s="1227">
        <v>190.33999999999997</v>
      </c>
      <c r="F298" s="24">
        <v>50</v>
      </c>
      <c r="G298" s="24">
        <v>360</v>
      </c>
      <c r="H298" s="24"/>
      <c r="I298" s="1186">
        <f t="shared" si="50"/>
        <v>15950.491999999997</v>
      </c>
      <c r="J298" s="25">
        <f t="shared" si="51"/>
        <v>4190</v>
      </c>
      <c r="K298" s="25">
        <f t="shared" si="52"/>
        <v>30168</v>
      </c>
      <c r="L298" s="25">
        <f t="shared" si="53"/>
        <v>0</v>
      </c>
      <c r="M298" s="25"/>
      <c r="N298" s="1141" t="e">
        <f>+'Mat &amp; Labour cost'!#REF!</f>
        <v>#REF!</v>
      </c>
    </row>
    <row r="299" spans="1:14" ht="15.75" customHeight="1">
      <c r="A299" s="1265"/>
      <c r="B299" s="1272"/>
      <c r="C299" s="1239"/>
      <c r="D299" s="1266"/>
      <c r="E299" s="1227"/>
      <c r="F299" s="24">
        <v>50</v>
      </c>
      <c r="G299" s="24">
        <v>520</v>
      </c>
      <c r="H299" s="24"/>
      <c r="I299" s="1186">
        <f t="shared" si="50"/>
        <v>0</v>
      </c>
      <c r="J299" s="25">
        <f t="shared" si="51"/>
        <v>0</v>
      </c>
      <c r="K299" s="25">
        <f t="shared" si="52"/>
        <v>0</v>
      </c>
      <c r="L299" s="25">
        <f t="shared" si="53"/>
        <v>0</v>
      </c>
      <c r="M299" s="25"/>
      <c r="N299" s="1141" t="e">
        <f>+'Mat &amp; Labour cost'!#REF!</f>
        <v>#REF!</v>
      </c>
    </row>
    <row r="300" spans="1:14" ht="15.75" customHeight="1">
      <c r="A300" s="1268">
        <v>2.2599999999999998</v>
      </c>
      <c r="B300" s="1273" t="s">
        <v>1775</v>
      </c>
      <c r="C300" s="1270"/>
      <c r="D300" s="1270"/>
      <c r="E300" s="1227"/>
      <c r="F300" s="24">
        <v>40</v>
      </c>
      <c r="G300" s="24">
        <v>520</v>
      </c>
      <c r="H300" s="24"/>
      <c r="I300" s="1186">
        <f t="shared" si="50"/>
        <v>0</v>
      </c>
      <c r="J300" s="25">
        <f t="shared" si="51"/>
        <v>0</v>
      </c>
      <c r="K300" s="25">
        <f t="shared" si="52"/>
        <v>0</v>
      </c>
      <c r="L300" s="25">
        <f t="shared" si="53"/>
        <v>0</v>
      </c>
      <c r="M300" s="25"/>
      <c r="N300" s="1141" t="e">
        <f>+'Mat &amp; Labour cost'!#REF!</f>
        <v>#REF!</v>
      </c>
    </row>
    <row r="301" spans="1:14" ht="15.75" customHeight="1">
      <c r="A301" s="1268" t="s">
        <v>1335</v>
      </c>
      <c r="B301" s="1273" t="s">
        <v>1776</v>
      </c>
      <c r="C301" s="1307" t="s">
        <v>773</v>
      </c>
      <c r="D301" s="1274">
        <v>62</v>
      </c>
      <c r="E301" s="1227">
        <v>207.36</v>
      </c>
      <c r="F301" s="24">
        <v>30</v>
      </c>
      <c r="G301" s="24">
        <v>600</v>
      </c>
      <c r="H301" s="24"/>
      <c r="I301" s="1186">
        <f>+D301*E301</f>
        <v>12856.320000000002</v>
      </c>
      <c r="J301" s="25">
        <f>+D301*F301</f>
        <v>1860</v>
      </c>
      <c r="K301" s="25">
        <f>+G301*D301</f>
        <v>37200</v>
      </c>
      <c r="L301" s="25">
        <f>+D301*H301</f>
        <v>0</v>
      </c>
      <c r="M301" s="25"/>
      <c r="N301" s="1141" t="e">
        <f>+'Mat &amp; Labour cost'!#REF!</f>
        <v>#REF!</v>
      </c>
    </row>
    <row r="302" spans="1:14" ht="15.75" customHeight="1">
      <c r="A302" s="1268"/>
      <c r="B302" s="1273"/>
      <c r="C302" s="1307"/>
      <c r="D302" s="1271"/>
      <c r="E302" s="1227"/>
      <c r="F302" s="24">
        <v>30</v>
      </c>
      <c r="G302" s="24">
        <v>160</v>
      </c>
      <c r="H302" s="24"/>
      <c r="I302" s="1186">
        <f t="shared" ref="I302:I324" si="54">+D302*E302</f>
        <v>0</v>
      </c>
      <c r="J302" s="25">
        <f t="shared" ref="J302:J324" si="55">+D302*F302</f>
        <v>0</v>
      </c>
      <c r="K302" s="25">
        <f t="shared" ref="K302:K324" si="56">+G302*D302</f>
        <v>0</v>
      </c>
      <c r="L302" s="25">
        <f t="shared" ref="L302:L324" si="57">+D302*H302</f>
        <v>0</v>
      </c>
      <c r="M302" s="25"/>
      <c r="N302" s="1141" t="e">
        <f>+'Mat &amp; Labour cost'!#REF!</f>
        <v>#REF!</v>
      </c>
    </row>
    <row r="303" spans="1:14" ht="15.75" customHeight="1">
      <c r="A303" s="1262">
        <v>4.0999999999999996</v>
      </c>
      <c r="B303" s="1272" t="s">
        <v>1777</v>
      </c>
      <c r="C303" s="1239"/>
      <c r="D303" s="1266"/>
      <c r="E303" s="1227"/>
      <c r="F303" s="24">
        <v>60</v>
      </c>
      <c r="G303" s="24">
        <v>140</v>
      </c>
      <c r="H303" s="24"/>
      <c r="I303" s="1186">
        <f t="shared" si="54"/>
        <v>0</v>
      </c>
      <c r="J303" s="25">
        <f t="shared" si="55"/>
        <v>0</v>
      </c>
      <c r="K303" s="25">
        <f t="shared" si="56"/>
        <v>0</v>
      </c>
      <c r="L303" s="25">
        <f t="shared" si="57"/>
        <v>0</v>
      </c>
      <c r="M303" s="25"/>
      <c r="N303" s="1141" t="e">
        <f>+'Mat &amp; Labour cost'!#REF!</f>
        <v>#REF!</v>
      </c>
    </row>
    <row r="304" spans="1:14" ht="15.75" customHeight="1">
      <c r="A304" s="1265" t="s">
        <v>1342</v>
      </c>
      <c r="B304" s="1272" t="s">
        <v>1778</v>
      </c>
      <c r="C304" s="1239" t="s">
        <v>773</v>
      </c>
      <c r="D304" s="1266">
        <v>3593.3</v>
      </c>
      <c r="E304" s="1227">
        <v>1729.14</v>
      </c>
      <c r="F304" s="24"/>
      <c r="G304" s="24"/>
      <c r="H304" s="24"/>
      <c r="I304" s="1186">
        <f t="shared" si="54"/>
        <v>6213318.762000001</v>
      </c>
      <c r="J304" s="25">
        <f t="shared" si="55"/>
        <v>0</v>
      </c>
      <c r="K304" s="25">
        <f t="shared" si="56"/>
        <v>0</v>
      </c>
      <c r="L304" s="25">
        <f t="shared" si="57"/>
        <v>0</v>
      </c>
      <c r="M304" s="25"/>
      <c r="N304" s="1141" t="e">
        <f>+'Mat &amp; Labour cost'!#REF!</f>
        <v>#REF!</v>
      </c>
    </row>
    <row r="305" spans="1:55" ht="15.75" customHeight="1">
      <c r="A305" s="1265"/>
      <c r="B305" s="1272"/>
      <c r="C305" s="1239"/>
      <c r="D305" s="1266"/>
      <c r="E305" s="1227"/>
      <c r="F305" s="24">
        <v>500</v>
      </c>
      <c r="G305" s="24">
        <v>4000</v>
      </c>
      <c r="H305" s="24"/>
      <c r="I305" s="1186">
        <f t="shared" si="54"/>
        <v>0</v>
      </c>
      <c r="J305" s="25">
        <f t="shared" si="55"/>
        <v>0</v>
      </c>
      <c r="K305" s="25">
        <f t="shared" si="56"/>
        <v>0</v>
      </c>
      <c r="L305" s="25">
        <f t="shared" si="57"/>
        <v>0</v>
      </c>
      <c r="M305" s="25"/>
      <c r="N305" s="1141" t="e">
        <f>+'Mat &amp; Labour cost'!#REF!</f>
        <v>#REF!</v>
      </c>
    </row>
    <row r="306" spans="1:55" ht="15.75" customHeight="1">
      <c r="A306" s="1262">
        <v>4.2</v>
      </c>
      <c r="B306" s="1272" t="s">
        <v>1779</v>
      </c>
      <c r="C306" s="1239"/>
      <c r="D306" s="1266"/>
      <c r="E306" s="1227"/>
      <c r="F306" s="24">
        <v>750</v>
      </c>
      <c r="G306" s="24">
        <v>8000</v>
      </c>
      <c r="H306" s="24"/>
      <c r="I306" s="1186">
        <f t="shared" si="54"/>
        <v>0</v>
      </c>
      <c r="J306" s="25">
        <f t="shared" si="55"/>
        <v>0</v>
      </c>
      <c r="K306" s="25">
        <f t="shared" si="56"/>
        <v>0</v>
      </c>
      <c r="L306" s="25">
        <f t="shared" si="57"/>
        <v>0</v>
      </c>
      <c r="M306" s="25"/>
      <c r="N306" s="1141" t="e">
        <f>+'Mat &amp; Labour cost'!#REF!</f>
        <v>#REF!</v>
      </c>
    </row>
    <row r="307" spans="1:55" ht="15.75" customHeight="1">
      <c r="A307" s="1265" t="s">
        <v>1780</v>
      </c>
      <c r="B307" s="1272" t="s">
        <v>1781</v>
      </c>
      <c r="C307" s="1239" t="s">
        <v>773</v>
      </c>
      <c r="D307" s="1266">
        <v>5663.3</v>
      </c>
      <c r="E307" s="1227">
        <v>43.580000000000005</v>
      </c>
      <c r="F307" s="24">
        <v>1000</v>
      </c>
      <c r="G307" s="24">
        <v>20000</v>
      </c>
      <c r="H307" s="24"/>
      <c r="I307" s="1186">
        <f t="shared" si="54"/>
        <v>246806.61400000003</v>
      </c>
      <c r="J307" s="25">
        <f t="shared" si="55"/>
        <v>5663300</v>
      </c>
      <c r="K307" s="25">
        <f t="shared" si="56"/>
        <v>113266000</v>
      </c>
      <c r="L307" s="25">
        <f t="shared" si="57"/>
        <v>0</v>
      </c>
      <c r="M307" s="25"/>
      <c r="N307" s="1141" t="e">
        <f>+'Mat &amp; Labour cost'!#REF!</f>
        <v>#REF!</v>
      </c>
    </row>
    <row r="308" spans="1:55" ht="15.75" customHeight="1">
      <c r="A308" s="1265"/>
      <c r="B308" s="1272"/>
      <c r="C308" s="1239"/>
      <c r="D308" s="1266"/>
      <c r="E308" s="1227"/>
      <c r="F308" s="24"/>
      <c r="G308" s="24"/>
      <c r="H308" s="24"/>
      <c r="I308" s="1186">
        <f t="shared" si="54"/>
        <v>0</v>
      </c>
      <c r="J308" s="25">
        <f t="shared" si="55"/>
        <v>0</v>
      </c>
      <c r="K308" s="25">
        <f t="shared" si="56"/>
        <v>0</v>
      </c>
      <c r="L308" s="25">
        <f t="shared" si="57"/>
        <v>0</v>
      </c>
      <c r="M308" s="25"/>
      <c r="N308" s="1141" t="e">
        <f>+'Mat &amp; Labour cost'!#REF!</f>
        <v>#REF!</v>
      </c>
    </row>
    <row r="309" spans="1:55" ht="15.75" customHeight="1">
      <c r="A309" s="1264">
        <v>5.9</v>
      </c>
      <c r="B309" s="1272" t="s">
        <v>1782</v>
      </c>
      <c r="C309" s="1239"/>
      <c r="D309" s="1266"/>
      <c r="E309" s="1227"/>
      <c r="F309" s="24">
        <v>250</v>
      </c>
      <c r="G309" s="24">
        <v>2084</v>
      </c>
      <c r="H309" s="24"/>
      <c r="I309" s="1186">
        <f t="shared" si="54"/>
        <v>0</v>
      </c>
      <c r="J309" s="25">
        <f t="shared" si="55"/>
        <v>0</v>
      </c>
      <c r="K309" s="25">
        <f t="shared" si="56"/>
        <v>0</v>
      </c>
      <c r="L309" s="25">
        <f t="shared" si="57"/>
        <v>0</v>
      </c>
      <c r="M309" s="25"/>
      <c r="N309" s="1141" t="e">
        <f>+'Mat &amp; Labour cost'!#REF!</f>
        <v>#REF!</v>
      </c>
    </row>
    <row r="310" spans="1:55" ht="15.75" customHeight="1">
      <c r="A310" s="1275" t="s">
        <v>1354</v>
      </c>
      <c r="B310" s="1272" t="s">
        <v>1355</v>
      </c>
      <c r="C310" s="1239" t="s">
        <v>1323</v>
      </c>
      <c r="D310" s="1266">
        <v>311.2</v>
      </c>
      <c r="E310" s="1227">
        <v>73.349999999999994</v>
      </c>
      <c r="F310" s="24">
        <v>250</v>
      </c>
      <c r="G310" s="24">
        <v>3200</v>
      </c>
      <c r="H310" s="24"/>
      <c r="I310" s="1186">
        <f t="shared" si="54"/>
        <v>22826.519999999997</v>
      </c>
      <c r="J310" s="25">
        <f t="shared" si="55"/>
        <v>77800</v>
      </c>
      <c r="K310" s="25">
        <f t="shared" si="56"/>
        <v>995840</v>
      </c>
      <c r="L310" s="25">
        <f t="shared" si="57"/>
        <v>0</v>
      </c>
      <c r="M310" s="25"/>
      <c r="N310" s="1141" t="e">
        <f>+'Mat &amp; Labour cost'!#REF!</f>
        <v>#REF!</v>
      </c>
    </row>
    <row r="311" spans="1:55" ht="15.75" customHeight="1">
      <c r="A311" s="1276" t="s">
        <v>1364</v>
      </c>
      <c r="B311" s="1272" t="s">
        <v>1365</v>
      </c>
      <c r="C311" s="1239"/>
      <c r="D311" s="1266"/>
      <c r="E311" s="1227"/>
      <c r="F311" s="24">
        <v>250</v>
      </c>
      <c r="G311" s="24">
        <v>2496</v>
      </c>
      <c r="H311" s="24"/>
      <c r="I311" s="1186">
        <f t="shared" si="54"/>
        <v>0</v>
      </c>
      <c r="J311" s="25">
        <f t="shared" si="55"/>
        <v>0</v>
      </c>
      <c r="K311" s="25">
        <f t="shared" si="56"/>
        <v>0</v>
      </c>
      <c r="L311" s="25">
        <f t="shared" si="57"/>
        <v>0</v>
      </c>
      <c r="M311" s="25"/>
      <c r="N311" s="1141" t="e">
        <f>+'Mat &amp; Labour cost'!#REF!</f>
        <v>#REF!</v>
      </c>
    </row>
    <row r="312" spans="1:55" ht="15.75" customHeight="1">
      <c r="A312" s="1276" t="s">
        <v>1366</v>
      </c>
      <c r="B312" s="1272" t="s">
        <v>1367</v>
      </c>
      <c r="C312" s="1239" t="s">
        <v>1382</v>
      </c>
      <c r="D312" s="1266">
        <v>99.45</v>
      </c>
      <c r="E312" s="1227">
        <v>185.76</v>
      </c>
      <c r="F312" s="24">
        <v>250</v>
      </c>
      <c r="G312" s="24">
        <v>2509</v>
      </c>
      <c r="H312" s="24"/>
      <c r="I312" s="1186">
        <f t="shared" si="54"/>
        <v>18473.831999999999</v>
      </c>
      <c r="J312" s="25">
        <f t="shared" si="55"/>
        <v>24862.5</v>
      </c>
      <c r="K312" s="25">
        <f t="shared" si="56"/>
        <v>249520.05000000002</v>
      </c>
      <c r="L312" s="25">
        <f t="shared" si="57"/>
        <v>0</v>
      </c>
      <c r="M312" s="25"/>
      <c r="N312" s="1141" t="e">
        <f>+'Mat &amp; Labour cost'!#REF!</f>
        <v>#REF!</v>
      </c>
    </row>
    <row r="313" spans="1:55" ht="15.75" customHeight="1">
      <c r="A313" s="1275"/>
      <c r="B313" s="1272"/>
      <c r="C313" s="1239"/>
      <c r="D313" s="1266"/>
      <c r="E313" s="1227"/>
      <c r="F313" s="24">
        <v>250</v>
      </c>
      <c r="G313" s="24">
        <v>2224</v>
      </c>
      <c r="H313" s="24"/>
      <c r="I313" s="1186">
        <f t="shared" si="54"/>
        <v>0</v>
      </c>
      <c r="J313" s="25">
        <f t="shared" si="55"/>
        <v>0</v>
      </c>
      <c r="K313" s="25">
        <f t="shared" si="56"/>
        <v>0</v>
      </c>
      <c r="L313" s="25">
        <f t="shared" si="57"/>
        <v>0</v>
      </c>
      <c r="M313" s="25"/>
      <c r="N313" s="1141" t="e">
        <f>+'Mat &amp; Labour cost'!#REF!</f>
        <v>#REF!</v>
      </c>
    </row>
    <row r="314" spans="1:55" ht="15.75" customHeight="1">
      <c r="A314" s="1276">
        <v>5.22</v>
      </c>
      <c r="B314" s="1272" t="s">
        <v>1783</v>
      </c>
      <c r="C314" s="1239"/>
      <c r="D314" s="1266"/>
      <c r="E314" s="1227"/>
      <c r="F314" s="24">
        <v>300</v>
      </c>
      <c r="G314" s="24">
        <v>3021.5</v>
      </c>
      <c r="H314" s="24"/>
      <c r="I314" s="1186">
        <f t="shared" si="54"/>
        <v>0</v>
      </c>
      <c r="J314" s="25">
        <f t="shared" si="55"/>
        <v>0</v>
      </c>
      <c r="K314" s="25">
        <f t="shared" si="56"/>
        <v>0</v>
      </c>
      <c r="L314" s="25">
        <f t="shared" si="57"/>
        <v>0</v>
      </c>
      <c r="M314" s="25"/>
      <c r="N314" s="1141" t="e">
        <f>+'Mat &amp; Labour cost'!#REF!</f>
        <v>#REF!</v>
      </c>
    </row>
    <row r="315" spans="1:55" ht="15.75" customHeight="1">
      <c r="A315" s="1275" t="s">
        <v>1373</v>
      </c>
      <c r="B315" s="1272" t="s">
        <v>1784</v>
      </c>
      <c r="C315" s="1239" t="s">
        <v>702</v>
      </c>
      <c r="D315" s="1266">
        <v>62.25</v>
      </c>
      <c r="E315" s="1227">
        <v>1809</v>
      </c>
      <c r="F315" s="24">
        <v>50</v>
      </c>
      <c r="G315" s="24">
        <v>445</v>
      </c>
      <c r="H315" s="24"/>
      <c r="I315" s="1186">
        <f t="shared" si="54"/>
        <v>112610.25</v>
      </c>
      <c r="J315" s="25">
        <f t="shared" si="55"/>
        <v>3112.5</v>
      </c>
      <c r="K315" s="25">
        <f t="shared" si="56"/>
        <v>27701.25</v>
      </c>
      <c r="L315" s="25">
        <f t="shared" si="57"/>
        <v>0</v>
      </c>
      <c r="M315" s="25"/>
      <c r="N315" s="1141" t="e">
        <f>+'Mat &amp; Labour cost'!#REF!</f>
        <v>#REF!</v>
      </c>
      <c r="AX315" s="4">
        <v>1</v>
      </c>
    </row>
    <row r="316" spans="1:55" ht="15.75" customHeight="1">
      <c r="A316" s="1275"/>
      <c r="B316" s="1272"/>
      <c r="C316" s="1239"/>
      <c r="D316" s="1266"/>
      <c r="E316" s="1227"/>
      <c r="F316" s="24">
        <v>75</v>
      </c>
      <c r="G316" s="24">
        <v>528</v>
      </c>
      <c r="H316" s="24"/>
      <c r="I316" s="1186">
        <f t="shared" si="54"/>
        <v>0</v>
      </c>
      <c r="J316" s="25">
        <f t="shared" si="55"/>
        <v>0</v>
      </c>
      <c r="K316" s="25">
        <f t="shared" si="56"/>
        <v>0</v>
      </c>
      <c r="L316" s="25">
        <f t="shared" si="57"/>
        <v>0</v>
      </c>
      <c r="M316" s="25"/>
      <c r="N316" s="1141" t="e">
        <f>+'Mat &amp; Labour cost'!#REF!</f>
        <v>#REF!</v>
      </c>
      <c r="AY316" s="4">
        <v>1</v>
      </c>
    </row>
    <row r="317" spans="1:55" ht="15.75" customHeight="1">
      <c r="A317" s="1268">
        <v>5.33</v>
      </c>
      <c r="B317" s="1272" t="s">
        <v>1785</v>
      </c>
      <c r="C317" s="1239"/>
      <c r="D317" s="1266"/>
      <c r="E317" s="1227"/>
      <c r="F317" s="24">
        <v>100</v>
      </c>
      <c r="G317" s="24">
        <v>978</v>
      </c>
      <c r="H317" s="24"/>
      <c r="I317" s="1186">
        <f t="shared" si="54"/>
        <v>0</v>
      </c>
      <c r="J317" s="25">
        <f t="shared" si="55"/>
        <v>0</v>
      </c>
      <c r="K317" s="25">
        <f t="shared" si="56"/>
        <v>0</v>
      </c>
      <c r="L317" s="25">
        <f t="shared" si="57"/>
        <v>0</v>
      </c>
      <c r="M317" s="25"/>
      <c r="N317" s="1141" t="e">
        <f>+'Mat &amp; Labour cost'!#REF!</f>
        <v>#REF!</v>
      </c>
      <c r="AZ317" s="4">
        <v>1</v>
      </c>
    </row>
    <row r="318" spans="1:55" ht="15.75" customHeight="1">
      <c r="A318" s="1275" t="s">
        <v>1786</v>
      </c>
      <c r="B318" s="1272" t="s">
        <v>1787</v>
      </c>
      <c r="C318" s="1239" t="s">
        <v>773</v>
      </c>
      <c r="D318" s="1266">
        <v>5242.1499999999996</v>
      </c>
      <c r="E318" s="1227">
        <v>18.09</v>
      </c>
      <c r="F318" s="24">
        <v>115</v>
      </c>
      <c r="G318" s="24">
        <v>214</v>
      </c>
      <c r="H318" s="24"/>
      <c r="I318" s="1186">
        <f t="shared" si="54"/>
        <v>94830.493499999997</v>
      </c>
      <c r="J318" s="25">
        <f t="shared" si="55"/>
        <v>602847.25</v>
      </c>
      <c r="K318" s="25">
        <f t="shared" si="56"/>
        <v>1121820.0999999999</v>
      </c>
      <c r="L318" s="25">
        <f t="shared" si="57"/>
        <v>0</v>
      </c>
      <c r="M318" s="25"/>
      <c r="N318" s="1141" t="e">
        <f>+'Mat &amp; Labour cost'!#REF!</f>
        <v>#REF!</v>
      </c>
      <c r="BA318" s="4">
        <v>1</v>
      </c>
    </row>
    <row r="319" spans="1:55" ht="15.75" customHeight="1">
      <c r="A319" s="1265"/>
      <c r="B319" s="1272"/>
      <c r="C319" s="1239"/>
      <c r="D319" s="1266"/>
      <c r="E319" s="1227"/>
      <c r="F319" s="24">
        <f>450*0.3</f>
        <v>135</v>
      </c>
      <c r="G319" s="24">
        <v>318</v>
      </c>
      <c r="H319" s="24"/>
      <c r="I319" s="1186">
        <f t="shared" si="54"/>
        <v>0</v>
      </c>
      <c r="J319" s="25">
        <f t="shared" si="55"/>
        <v>0</v>
      </c>
      <c r="K319" s="25">
        <f t="shared" si="56"/>
        <v>0</v>
      </c>
      <c r="L319" s="25">
        <f t="shared" si="57"/>
        <v>0</v>
      </c>
      <c r="M319" s="25"/>
      <c r="N319" s="1141" t="e">
        <f>+'Mat &amp; Labour cost'!#REF!</f>
        <v>#REF!</v>
      </c>
      <c r="BB319" s="4">
        <v>1</v>
      </c>
    </row>
    <row r="320" spans="1:55" ht="15.75" customHeight="1">
      <c r="A320" s="1262">
        <v>6.1</v>
      </c>
      <c r="B320" s="1272" t="s">
        <v>1788</v>
      </c>
      <c r="C320" s="1239"/>
      <c r="D320" s="1266"/>
      <c r="E320" s="1227"/>
      <c r="F320" s="24">
        <v>160</v>
      </c>
      <c r="G320" s="24">
        <v>398</v>
      </c>
      <c r="H320" s="24"/>
      <c r="I320" s="1186">
        <f t="shared" si="54"/>
        <v>0</v>
      </c>
      <c r="J320" s="25">
        <f t="shared" si="55"/>
        <v>0</v>
      </c>
      <c r="K320" s="25">
        <f t="shared" si="56"/>
        <v>0</v>
      </c>
      <c r="L320" s="25">
        <f t="shared" si="57"/>
        <v>0</v>
      </c>
      <c r="M320" s="25"/>
      <c r="N320" s="1141" t="e">
        <f>+'Mat &amp; Labour cost'!#REF!</f>
        <v>#REF!</v>
      </c>
      <c r="BC320" s="4">
        <v>1</v>
      </c>
    </row>
    <row r="321" spans="1:59" ht="15.75" customHeight="1">
      <c r="A321" s="1265" t="s">
        <v>1570</v>
      </c>
      <c r="B321" s="1272" t="s">
        <v>1789</v>
      </c>
      <c r="C321" s="1239" t="s">
        <v>773</v>
      </c>
      <c r="D321" s="1266">
        <v>3316.55</v>
      </c>
      <c r="E321" s="1227">
        <v>394.28000000000003</v>
      </c>
      <c r="F321" s="24">
        <v>185</v>
      </c>
      <c r="G321" s="24">
        <v>478</v>
      </c>
      <c r="H321" s="24"/>
      <c r="I321" s="1186">
        <f t="shared" si="54"/>
        <v>1307649.3340000003</v>
      </c>
      <c r="J321" s="25">
        <f t="shared" si="55"/>
        <v>613561.75</v>
      </c>
      <c r="K321" s="25">
        <f t="shared" si="56"/>
        <v>1585310.9000000001</v>
      </c>
      <c r="L321" s="25">
        <f t="shared" si="57"/>
        <v>0</v>
      </c>
      <c r="M321" s="25"/>
      <c r="N321" s="1141" t="e">
        <f>+'Mat &amp; Labour cost'!#REF!</f>
        <v>#REF!</v>
      </c>
      <c r="BD321" s="4">
        <v>1</v>
      </c>
    </row>
    <row r="322" spans="1:59" ht="15.75" customHeight="1">
      <c r="A322" s="1264"/>
      <c r="B322" s="1272"/>
      <c r="C322" s="1239"/>
      <c r="D322" s="1266"/>
      <c r="E322" s="1227"/>
      <c r="F322" s="24">
        <v>208</v>
      </c>
      <c r="G322" s="24">
        <v>1096</v>
      </c>
      <c r="H322" s="24"/>
      <c r="I322" s="1186">
        <f t="shared" si="54"/>
        <v>0</v>
      </c>
      <c r="J322" s="25">
        <f t="shared" si="55"/>
        <v>0</v>
      </c>
      <c r="K322" s="25">
        <f t="shared" si="56"/>
        <v>0</v>
      </c>
      <c r="L322" s="25">
        <f t="shared" si="57"/>
        <v>0</v>
      </c>
      <c r="M322" s="25"/>
      <c r="N322" s="1141" t="e">
        <f>+'Mat &amp; Labour cost'!#REF!</f>
        <v>#REF!</v>
      </c>
      <c r="BE322" s="4">
        <v>1</v>
      </c>
    </row>
    <row r="323" spans="1:59" ht="15.75" customHeight="1">
      <c r="A323" s="1262">
        <v>7.1</v>
      </c>
      <c r="B323" s="1272" t="s">
        <v>1790</v>
      </c>
      <c r="C323" s="1239"/>
      <c r="D323" s="1266"/>
      <c r="E323" s="1227"/>
      <c r="F323" s="24">
        <v>258</v>
      </c>
      <c r="G323" s="24">
        <v>1457</v>
      </c>
      <c r="H323" s="24"/>
      <c r="I323" s="1186">
        <f t="shared" si="54"/>
        <v>0</v>
      </c>
      <c r="J323" s="25">
        <f t="shared" si="55"/>
        <v>0</v>
      </c>
      <c r="K323" s="25">
        <f t="shared" si="56"/>
        <v>0</v>
      </c>
      <c r="L323" s="25">
        <f t="shared" si="57"/>
        <v>0</v>
      </c>
      <c r="M323" s="25"/>
      <c r="N323" s="1141" t="e">
        <f>+'Mat &amp; Labour cost'!#REF!</f>
        <v>#REF!</v>
      </c>
      <c r="BF323" s="4">
        <v>1</v>
      </c>
    </row>
    <row r="324" spans="1:59" ht="15.75" customHeight="1">
      <c r="A324" s="1265" t="s">
        <v>1791</v>
      </c>
      <c r="B324" s="1272" t="s">
        <v>1792</v>
      </c>
      <c r="C324" s="1239" t="s">
        <v>773</v>
      </c>
      <c r="D324" s="1266">
        <v>3059.2</v>
      </c>
      <c r="E324" s="1227">
        <v>715.42</v>
      </c>
      <c r="F324" s="24">
        <v>308</v>
      </c>
      <c r="G324" s="24">
        <v>2185</v>
      </c>
      <c r="H324" s="24"/>
      <c r="I324" s="1186">
        <f t="shared" si="54"/>
        <v>2188612.8639999996</v>
      </c>
      <c r="J324" s="25">
        <f t="shared" si="55"/>
        <v>942233.59999999998</v>
      </c>
      <c r="K324" s="25">
        <f t="shared" si="56"/>
        <v>6684352</v>
      </c>
      <c r="L324" s="25">
        <f t="shared" si="57"/>
        <v>0</v>
      </c>
      <c r="M324" s="25"/>
      <c r="N324" s="1141" t="e">
        <f>+'Mat &amp; Labour cost'!#REF!</f>
        <v>#REF!</v>
      </c>
      <c r="BG324" s="4">
        <v>1</v>
      </c>
    </row>
    <row r="325" spans="1:59" ht="15.75" customHeight="1">
      <c r="A325" s="1265"/>
      <c r="B325" s="1272"/>
      <c r="C325" s="1239"/>
      <c r="D325" s="1266"/>
      <c r="E325" s="1227"/>
      <c r="F325" s="24"/>
      <c r="G325" s="24"/>
      <c r="H325" s="24"/>
      <c r="I325" s="1186">
        <f>+D325*E325</f>
        <v>0</v>
      </c>
      <c r="J325" s="25">
        <f>+D325*F325</f>
        <v>0</v>
      </c>
      <c r="K325" s="25">
        <f>+G325*D325</f>
        <v>0</v>
      </c>
      <c r="L325" s="25">
        <f>+D325*H325</f>
        <v>0</v>
      </c>
      <c r="M325" s="25"/>
      <c r="N325" s="1141" t="e">
        <f>+'Mat &amp; Labour cost'!#REF!</f>
        <v>#REF!</v>
      </c>
    </row>
    <row r="326" spans="1:59" ht="15.75" customHeight="1">
      <c r="A326" s="1265">
        <v>10.25</v>
      </c>
      <c r="B326" s="1272" t="s">
        <v>1793</v>
      </c>
      <c r="C326" s="1239"/>
      <c r="D326" s="1266"/>
      <c r="E326" s="1227"/>
      <c r="F326" s="24">
        <v>115</v>
      </c>
      <c r="G326" s="24">
        <v>203.36</v>
      </c>
      <c r="H326" s="24"/>
      <c r="I326" s="1186">
        <f t="shared" ref="I326:I354" si="58">+D326*E326</f>
        <v>0</v>
      </c>
      <c r="J326" s="25">
        <f t="shared" ref="J326:J354" si="59">+D326*F326</f>
        <v>0</v>
      </c>
      <c r="K326" s="25">
        <f t="shared" ref="K326:K354" si="60">+G326*D326</f>
        <v>0</v>
      </c>
      <c r="L326" s="25">
        <f t="shared" ref="L326:L354" si="61">+D326*H326</f>
        <v>0</v>
      </c>
      <c r="M326" s="25"/>
      <c r="N326" s="1141" t="e">
        <f>+'Mat &amp; Labour cost'!#REF!</f>
        <v>#REF!</v>
      </c>
    </row>
    <row r="327" spans="1:59" ht="15.75" customHeight="1">
      <c r="A327" s="1265" t="s">
        <v>1625</v>
      </c>
      <c r="B327" s="1272" t="s">
        <v>1626</v>
      </c>
      <c r="C327" s="1239" t="s">
        <v>702</v>
      </c>
      <c r="D327" s="1266">
        <v>77.900000000000006</v>
      </c>
      <c r="E327" s="1227">
        <v>630</v>
      </c>
      <c r="F327" s="24">
        <v>135</v>
      </c>
      <c r="G327" s="24">
        <v>365.25</v>
      </c>
      <c r="H327" s="24"/>
      <c r="I327" s="1186">
        <f t="shared" si="58"/>
        <v>49077</v>
      </c>
      <c r="J327" s="25">
        <f t="shared" si="59"/>
        <v>10516.5</v>
      </c>
      <c r="K327" s="25">
        <f t="shared" si="60"/>
        <v>28452.975000000002</v>
      </c>
      <c r="L327" s="25">
        <f t="shared" si="61"/>
        <v>0</v>
      </c>
      <c r="M327" s="25"/>
      <c r="N327" s="1141" t="e">
        <f>+'Mat &amp; Labour cost'!#REF!</f>
        <v>#REF!</v>
      </c>
    </row>
    <row r="328" spans="1:59" ht="15.75" customHeight="1">
      <c r="A328" s="1265"/>
      <c r="B328" s="1272"/>
      <c r="C328" s="1239"/>
      <c r="D328" s="1266"/>
      <c r="E328" s="1227"/>
      <c r="F328" s="24">
        <v>158</v>
      </c>
      <c r="G328" s="24">
        <v>447.73</v>
      </c>
      <c r="H328" s="24"/>
      <c r="I328" s="1186">
        <f t="shared" si="58"/>
        <v>0</v>
      </c>
      <c r="J328" s="25">
        <f t="shared" si="59"/>
        <v>0</v>
      </c>
      <c r="K328" s="25">
        <f t="shared" si="60"/>
        <v>0</v>
      </c>
      <c r="L328" s="25">
        <f t="shared" si="61"/>
        <v>0</v>
      </c>
      <c r="M328" s="25"/>
      <c r="N328" s="1141" t="e">
        <f>+'Mat &amp; Labour cost'!#REF!</f>
        <v>#REF!</v>
      </c>
    </row>
    <row r="329" spans="1:59" ht="15.75" customHeight="1">
      <c r="A329" s="1265">
        <v>11.2</v>
      </c>
      <c r="B329" s="1272" t="s">
        <v>1794</v>
      </c>
      <c r="C329" s="1239"/>
      <c r="D329" s="1266"/>
      <c r="E329" s="1227"/>
      <c r="F329" s="24">
        <v>208</v>
      </c>
      <c r="G329" s="24">
        <v>615.95000000000005</v>
      </c>
      <c r="H329" s="24"/>
      <c r="I329" s="1186">
        <f t="shared" si="58"/>
        <v>0</v>
      </c>
      <c r="J329" s="25">
        <f t="shared" si="59"/>
        <v>0</v>
      </c>
      <c r="K329" s="25">
        <f t="shared" si="60"/>
        <v>0</v>
      </c>
      <c r="L329" s="25">
        <f t="shared" si="61"/>
        <v>0</v>
      </c>
      <c r="M329" s="25"/>
      <c r="N329" s="1141" t="e">
        <f>+'Mat &amp; Labour cost'!#REF!</f>
        <v>#REF!</v>
      </c>
    </row>
    <row r="330" spans="1:59" ht="15.75" customHeight="1">
      <c r="A330" s="1277" t="s">
        <v>1795</v>
      </c>
      <c r="B330" s="1272" t="s">
        <v>1796</v>
      </c>
      <c r="C330" s="1239" t="s">
        <v>1323</v>
      </c>
      <c r="D330" s="1266">
        <v>564.35</v>
      </c>
      <c r="E330" s="1227">
        <v>1948.61</v>
      </c>
      <c r="F330" s="24">
        <v>258</v>
      </c>
      <c r="G330" s="24">
        <v>718.32500000000005</v>
      </c>
      <c r="H330" s="24"/>
      <c r="I330" s="1186">
        <f t="shared" si="58"/>
        <v>1099698.0534999999</v>
      </c>
      <c r="J330" s="25">
        <f t="shared" si="59"/>
        <v>145602.30000000002</v>
      </c>
      <c r="K330" s="25">
        <f t="shared" si="60"/>
        <v>405386.71375000005</v>
      </c>
      <c r="L330" s="25">
        <f t="shared" si="61"/>
        <v>0</v>
      </c>
      <c r="M330" s="25"/>
      <c r="N330" s="1141" t="e">
        <f>+'Mat &amp; Labour cost'!#REF!</f>
        <v>#REF!</v>
      </c>
    </row>
    <row r="331" spans="1:59" ht="15.75" customHeight="1">
      <c r="A331" s="1277"/>
      <c r="B331" s="1272"/>
      <c r="C331" s="1239"/>
      <c r="D331" s="1266"/>
      <c r="E331" s="1227"/>
      <c r="F331" s="24">
        <v>308</v>
      </c>
      <c r="G331" s="24">
        <v>802.43100000000004</v>
      </c>
      <c r="H331" s="24"/>
      <c r="I331" s="1186">
        <f t="shared" si="58"/>
        <v>0</v>
      </c>
      <c r="J331" s="25">
        <f t="shared" si="59"/>
        <v>0</v>
      </c>
      <c r="K331" s="25">
        <f t="shared" si="60"/>
        <v>0</v>
      </c>
      <c r="L331" s="25">
        <f t="shared" si="61"/>
        <v>0</v>
      </c>
      <c r="M331" s="25"/>
      <c r="N331" s="1141" t="e">
        <f>+'Mat &amp; Labour cost'!#REF!</f>
        <v>#REF!</v>
      </c>
    </row>
    <row r="332" spans="1:59" ht="15.75" customHeight="1">
      <c r="A332" s="1262">
        <v>13.1</v>
      </c>
      <c r="B332" s="1272" t="s">
        <v>1797</v>
      </c>
      <c r="C332" s="1239"/>
      <c r="D332" s="1266"/>
      <c r="E332" s="1227"/>
      <c r="F332" s="24">
        <v>358</v>
      </c>
      <c r="G332" s="24">
        <v>1188.04</v>
      </c>
      <c r="H332" s="24"/>
      <c r="I332" s="1186">
        <f t="shared" si="58"/>
        <v>0</v>
      </c>
      <c r="J332" s="25">
        <f t="shared" si="59"/>
        <v>0</v>
      </c>
      <c r="K332" s="25">
        <f t="shared" si="60"/>
        <v>0</v>
      </c>
      <c r="L332" s="25">
        <f t="shared" si="61"/>
        <v>0</v>
      </c>
      <c r="M332" s="25"/>
      <c r="N332" s="1141" t="e">
        <f>+'Mat &amp; Labour cost'!#REF!</f>
        <v>#REF!</v>
      </c>
    </row>
    <row r="333" spans="1:59" ht="15.75" customHeight="1">
      <c r="A333" s="1265" t="s">
        <v>1693</v>
      </c>
      <c r="B333" s="1272" t="s">
        <v>1694</v>
      </c>
      <c r="C333" s="1239" t="s">
        <v>1323</v>
      </c>
      <c r="D333" s="1266">
        <v>112.5</v>
      </c>
      <c r="E333" s="1227">
        <v>1064</v>
      </c>
      <c r="F333" s="24">
        <v>100</v>
      </c>
      <c r="G333" s="24">
        <v>1440</v>
      </c>
      <c r="H333" s="24"/>
      <c r="I333" s="1186">
        <f t="shared" si="58"/>
        <v>119700</v>
      </c>
      <c r="J333" s="25">
        <f t="shared" si="59"/>
        <v>11250</v>
      </c>
      <c r="K333" s="25">
        <f t="shared" si="60"/>
        <v>162000</v>
      </c>
      <c r="L333" s="25">
        <f t="shared" si="61"/>
        <v>0</v>
      </c>
      <c r="M333" s="25"/>
      <c r="N333" s="1141" t="e">
        <f>+'Mat &amp; Labour cost'!#REF!</f>
        <v>#REF!</v>
      </c>
    </row>
    <row r="334" spans="1:59" ht="15.75" customHeight="1">
      <c r="A334" s="1265"/>
      <c r="B334" s="1272"/>
      <c r="C334" s="1239"/>
      <c r="D334" s="1266"/>
      <c r="E334" s="1227"/>
      <c r="F334" s="24">
        <v>100</v>
      </c>
      <c r="G334" s="24">
        <v>6800</v>
      </c>
      <c r="H334" s="24"/>
      <c r="I334" s="1186">
        <f t="shared" si="58"/>
        <v>0</v>
      </c>
      <c r="J334" s="25">
        <f t="shared" si="59"/>
        <v>0</v>
      </c>
      <c r="K334" s="25">
        <f t="shared" si="60"/>
        <v>0</v>
      </c>
      <c r="L334" s="25">
        <f t="shared" si="61"/>
        <v>0</v>
      </c>
      <c r="M334" s="25"/>
      <c r="N334" s="1141" t="e">
        <f>+'Mat &amp; Labour cost'!#REF!</f>
        <v>#REF!</v>
      </c>
    </row>
    <row r="335" spans="1:59" ht="15.75" customHeight="1">
      <c r="A335" s="1265">
        <v>13.33</v>
      </c>
      <c r="B335" s="1272" t="s">
        <v>1798</v>
      </c>
      <c r="C335" s="1239"/>
      <c r="D335" s="1266"/>
      <c r="E335" s="1227"/>
      <c r="F335" s="24">
        <v>70</v>
      </c>
      <c r="G335" s="24">
        <v>1068.43</v>
      </c>
      <c r="H335" s="24"/>
      <c r="I335" s="1186">
        <f t="shared" si="58"/>
        <v>0</v>
      </c>
      <c r="J335" s="25">
        <f t="shared" si="59"/>
        <v>0</v>
      </c>
      <c r="K335" s="25">
        <f t="shared" si="60"/>
        <v>0</v>
      </c>
      <c r="L335" s="25">
        <f t="shared" si="61"/>
        <v>0</v>
      </c>
      <c r="M335" s="25"/>
      <c r="N335" s="1141" t="e">
        <f>+'Mat &amp; Labour cost'!#REF!</f>
        <v>#REF!</v>
      </c>
    </row>
    <row r="336" spans="1:59" ht="15.75" customHeight="1">
      <c r="A336" s="1265" t="s">
        <v>1799</v>
      </c>
      <c r="B336" s="1272" t="s">
        <v>1800</v>
      </c>
      <c r="C336" s="1264" t="s">
        <v>1323</v>
      </c>
      <c r="D336" s="1267">
        <v>201.85</v>
      </c>
      <c r="E336" s="1227">
        <v>1355.04</v>
      </c>
      <c r="F336" s="24">
        <v>70</v>
      </c>
      <c r="G336" s="24">
        <v>1088.43</v>
      </c>
      <c r="H336" s="24"/>
      <c r="I336" s="1186">
        <f t="shared" si="58"/>
        <v>273514.82399999996</v>
      </c>
      <c r="J336" s="25">
        <f t="shared" si="59"/>
        <v>14129.5</v>
      </c>
      <c r="K336" s="25">
        <f t="shared" si="60"/>
        <v>219699.5955</v>
      </c>
      <c r="L336" s="25">
        <f t="shared" si="61"/>
        <v>0</v>
      </c>
      <c r="M336" s="25"/>
      <c r="N336" s="1141" t="e">
        <f>+'Mat &amp; Labour cost'!#REF!</f>
        <v>#REF!</v>
      </c>
    </row>
    <row r="337" spans="1:49" ht="15.75" customHeight="1">
      <c r="A337" s="1265"/>
      <c r="B337" s="1272"/>
      <c r="C337" s="1264"/>
      <c r="D337" s="1267"/>
      <c r="E337" s="1227"/>
      <c r="F337" s="24">
        <v>70</v>
      </c>
      <c r="G337" s="24">
        <v>1104.43</v>
      </c>
      <c r="H337" s="24"/>
      <c r="I337" s="1186">
        <f t="shared" si="58"/>
        <v>0</v>
      </c>
      <c r="J337" s="25">
        <f t="shared" si="59"/>
        <v>0</v>
      </c>
      <c r="K337" s="25">
        <f t="shared" si="60"/>
        <v>0</v>
      </c>
      <c r="L337" s="25">
        <f t="shared" si="61"/>
        <v>0</v>
      </c>
      <c r="M337" s="25"/>
      <c r="N337" s="1141" t="e">
        <f>+'Mat &amp; Labour cost'!#REF!</f>
        <v>#REF!</v>
      </c>
    </row>
    <row r="338" spans="1:49" ht="15.75" customHeight="1">
      <c r="A338" s="1265">
        <v>13.43</v>
      </c>
      <c r="B338" s="1272" t="s">
        <v>1801</v>
      </c>
      <c r="C338" s="1239"/>
      <c r="D338" s="1266"/>
      <c r="E338" s="1227"/>
      <c r="F338" s="24">
        <v>75</v>
      </c>
      <c r="G338" s="24">
        <v>386</v>
      </c>
      <c r="H338" s="24"/>
      <c r="I338" s="1186">
        <f t="shared" si="58"/>
        <v>0</v>
      </c>
      <c r="J338" s="25">
        <f t="shared" si="59"/>
        <v>0</v>
      </c>
      <c r="K338" s="25">
        <f t="shared" si="60"/>
        <v>0</v>
      </c>
      <c r="L338" s="25">
        <f t="shared" si="61"/>
        <v>0</v>
      </c>
      <c r="M338" s="25"/>
      <c r="N338" s="1141" t="e">
        <f>+'Mat &amp; Labour cost'!#REF!</f>
        <v>#REF!</v>
      </c>
    </row>
    <row r="339" spans="1:49" ht="15.75" customHeight="1">
      <c r="A339" s="1265" t="s">
        <v>1802</v>
      </c>
      <c r="B339" s="1272" t="s">
        <v>1803</v>
      </c>
      <c r="C339" s="1239" t="s">
        <v>1323</v>
      </c>
      <c r="D339" s="1266">
        <v>27.55</v>
      </c>
      <c r="E339" s="1227">
        <v>1064</v>
      </c>
      <c r="F339" s="24">
        <v>500</v>
      </c>
      <c r="G339" s="24">
        <v>14400</v>
      </c>
      <c r="H339" s="24"/>
      <c r="I339" s="1186">
        <f t="shared" si="58"/>
        <v>29313.200000000001</v>
      </c>
      <c r="J339" s="25">
        <f t="shared" si="59"/>
        <v>13775</v>
      </c>
      <c r="K339" s="25">
        <f t="shared" si="60"/>
        <v>396720</v>
      </c>
      <c r="L339" s="25">
        <f t="shared" si="61"/>
        <v>0</v>
      </c>
      <c r="M339" s="25"/>
      <c r="N339" s="1141" t="e">
        <f>+'Mat &amp; Labour cost'!#REF!</f>
        <v>#REF!</v>
      </c>
    </row>
    <row r="340" spans="1:49" ht="15.75" customHeight="1">
      <c r="A340" s="1265"/>
      <c r="B340" s="1277"/>
      <c r="C340" s="1239"/>
      <c r="D340" s="1266"/>
      <c r="E340" s="1227"/>
      <c r="F340" s="24">
        <v>500</v>
      </c>
      <c r="G340" s="24">
        <v>22400</v>
      </c>
      <c r="H340" s="24"/>
      <c r="I340" s="1186">
        <f t="shared" si="58"/>
        <v>0</v>
      </c>
      <c r="J340" s="25">
        <f t="shared" si="59"/>
        <v>0</v>
      </c>
      <c r="K340" s="25">
        <f t="shared" si="60"/>
        <v>0</v>
      </c>
      <c r="L340" s="25">
        <f t="shared" si="61"/>
        <v>0</v>
      </c>
      <c r="M340" s="25"/>
      <c r="N340" s="1141" t="e">
        <f>+'Mat &amp; Labour cost'!#REF!</f>
        <v>#REF!</v>
      </c>
    </row>
    <row r="341" spans="1:49" ht="15.75" customHeight="1">
      <c r="A341" s="1265">
        <v>13.61</v>
      </c>
      <c r="B341" s="1272" t="s">
        <v>1708</v>
      </c>
      <c r="C341" s="1239"/>
      <c r="D341" s="1266"/>
      <c r="E341" s="1227"/>
      <c r="F341" s="24">
        <v>150</v>
      </c>
      <c r="G341" s="24">
        <v>750</v>
      </c>
      <c r="H341" s="24"/>
      <c r="I341" s="1186">
        <f t="shared" si="58"/>
        <v>0</v>
      </c>
      <c r="J341" s="25">
        <f t="shared" si="59"/>
        <v>0</v>
      </c>
      <c r="K341" s="25">
        <f t="shared" si="60"/>
        <v>0</v>
      </c>
      <c r="L341" s="25">
        <f t="shared" si="61"/>
        <v>0</v>
      </c>
      <c r="M341" s="25"/>
      <c r="N341" s="1141" t="e">
        <f>+'Mat &amp; Labour cost'!#REF!</f>
        <v>#REF!</v>
      </c>
    </row>
    <row r="342" spans="1:49" ht="15.75" customHeight="1">
      <c r="A342" s="1265" t="s">
        <v>1709</v>
      </c>
      <c r="B342" s="1272" t="s">
        <v>1804</v>
      </c>
      <c r="C342" s="1264" t="s">
        <v>1323</v>
      </c>
      <c r="D342" s="1267">
        <v>53.85</v>
      </c>
      <c r="E342" s="1227">
        <v>25.2</v>
      </c>
      <c r="F342" s="24">
        <v>150</v>
      </c>
      <c r="G342" s="24">
        <v>3500</v>
      </c>
      <c r="H342" s="24"/>
      <c r="I342" s="1186">
        <f t="shared" si="58"/>
        <v>1357.02</v>
      </c>
      <c r="J342" s="25">
        <f t="shared" si="59"/>
        <v>8077.5</v>
      </c>
      <c r="K342" s="25">
        <f t="shared" si="60"/>
        <v>188475</v>
      </c>
      <c r="L342" s="25">
        <f t="shared" si="61"/>
        <v>0</v>
      </c>
      <c r="M342" s="25"/>
      <c r="N342" s="1141" t="e">
        <f>+'Mat &amp; Labour cost'!#REF!</f>
        <v>#REF!</v>
      </c>
    </row>
    <row r="343" spans="1:49" ht="15.75" customHeight="1">
      <c r="A343" s="1265"/>
      <c r="B343" s="1272"/>
      <c r="C343" s="1264"/>
      <c r="D343" s="1267"/>
      <c r="E343" s="1227"/>
      <c r="F343" s="24"/>
      <c r="G343" s="24"/>
      <c r="H343" s="24"/>
      <c r="I343" s="1186">
        <f t="shared" si="58"/>
        <v>0</v>
      </c>
      <c r="J343" s="25">
        <f t="shared" si="59"/>
        <v>0</v>
      </c>
      <c r="K343" s="25">
        <f t="shared" si="60"/>
        <v>0</v>
      </c>
      <c r="L343" s="25">
        <f t="shared" si="61"/>
        <v>0</v>
      </c>
      <c r="M343" s="25"/>
      <c r="N343" s="1141" t="e">
        <f>+'Mat &amp; Labour cost'!#REF!</f>
        <v>#REF!</v>
      </c>
    </row>
    <row r="344" spans="1:49" ht="15.75" customHeight="1">
      <c r="A344" s="1262">
        <v>16.100000000000001</v>
      </c>
      <c r="B344" s="1272" t="s">
        <v>1805</v>
      </c>
      <c r="C344" s="1239" t="s">
        <v>1323</v>
      </c>
      <c r="D344" s="1266">
        <v>61.25</v>
      </c>
      <c r="E344" s="1227">
        <v>14499.86</v>
      </c>
      <c r="F344" s="24">
        <v>15200</v>
      </c>
      <c r="G344" s="24">
        <v>1500</v>
      </c>
      <c r="H344" s="24"/>
      <c r="I344" s="1186">
        <f t="shared" si="58"/>
        <v>888116.42500000005</v>
      </c>
      <c r="J344" s="25">
        <f t="shared" si="59"/>
        <v>931000</v>
      </c>
      <c r="K344" s="25">
        <f t="shared" si="60"/>
        <v>91875</v>
      </c>
      <c r="L344" s="25">
        <f t="shared" si="61"/>
        <v>0</v>
      </c>
      <c r="M344" s="25"/>
      <c r="N344" s="1141" t="e">
        <f>+'Mat &amp; Labour cost'!#REF!</f>
        <v>#REF!</v>
      </c>
    </row>
    <row r="345" spans="1:49" ht="15.75" customHeight="1">
      <c r="A345" s="1265"/>
      <c r="B345" s="1272"/>
      <c r="C345" s="1239"/>
      <c r="D345" s="1266"/>
      <c r="E345" s="1227"/>
      <c r="F345" s="24"/>
      <c r="G345" s="24"/>
      <c r="H345" s="24"/>
      <c r="I345" s="1186">
        <f t="shared" si="58"/>
        <v>0</v>
      </c>
      <c r="J345" s="25">
        <f t="shared" si="59"/>
        <v>0</v>
      </c>
      <c r="K345" s="25">
        <f t="shared" si="60"/>
        <v>0</v>
      </c>
      <c r="L345" s="25">
        <f t="shared" si="61"/>
        <v>0</v>
      </c>
      <c r="M345" s="25"/>
      <c r="N345" s="1141" t="e">
        <f>+'Mat &amp; Labour cost'!#REF!</f>
        <v>#REF!</v>
      </c>
    </row>
    <row r="346" spans="1:49" ht="15.75" customHeight="1">
      <c r="A346" s="1278" t="s">
        <v>1806</v>
      </c>
      <c r="B346" s="1272" t="s">
        <v>1807</v>
      </c>
      <c r="C346" s="1239" t="s">
        <v>773</v>
      </c>
      <c r="D346" s="1266">
        <v>4502.55</v>
      </c>
      <c r="E346" s="1227">
        <v>115.13</v>
      </c>
      <c r="F346" s="24">
        <v>110</v>
      </c>
      <c r="G346" s="24"/>
      <c r="H346" s="24"/>
      <c r="I346" s="1186">
        <f t="shared" si="58"/>
        <v>518378.58150000003</v>
      </c>
      <c r="J346" s="25">
        <f t="shared" si="59"/>
        <v>495280.5</v>
      </c>
      <c r="K346" s="25">
        <f t="shared" si="60"/>
        <v>0</v>
      </c>
      <c r="L346" s="25">
        <f t="shared" si="61"/>
        <v>0</v>
      </c>
      <c r="M346" s="25"/>
      <c r="N346" s="1141" t="e">
        <f>+'Mat &amp; Labour cost'!#REF!</f>
        <v>#REF!</v>
      </c>
    </row>
    <row r="347" spans="1:49" ht="15.75" customHeight="1">
      <c r="A347" s="1278"/>
      <c r="B347" s="1272"/>
      <c r="C347" s="1239"/>
      <c r="D347" s="1266"/>
      <c r="E347" s="1227"/>
      <c r="F347" s="24">
        <v>45</v>
      </c>
      <c r="G347" s="24">
        <f>812.13*1.1</f>
        <v>893.34300000000007</v>
      </c>
      <c r="H347" s="24"/>
      <c r="I347" s="1186">
        <f t="shared" si="58"/>
        <v>0</v>
      </c>
      <c r="J347" s="25">
        <f t="shared" si="59"/>
        <v>0</v>
      </c>
      <c r="K347" s="25">
        <f t="shared" si="60"/>
        <v>0</v>
      </c>
      <c r="L347" s="25">
        <f t="shared" si="61"/>
        <v>0</v>
      </c>
      <c r="M347" s="25"/>
      <c r="N347" s="1141" t="e">
        <f>+'Mat &amp; Labour cost'!#REF!</f>
        <v>#REF!</v>
      </c>
      <c r="AW347" s="4">
        <v>1.05</v>
      </c>
    </row>
    <row r="348" spans="1:49" ht="15.75" customHeight="1">
      <c r="A348" s="1265">
        <v>16.43</v>
      </c>
      <c r="B348" s="1272" t="s">
        <v>1808</v>
      </c>
      <c r="C348" s="1239"/>
      <c r="D348" s="1266"/>
      <c r="E348" s="1227"/>
      <c r="F348" s="24">
        <v>216.5</v>
      </c>
      <c r="G348" s="24">
        <v>1084.9000000000001</v>
      </c>
      <c r="H348" s="24"/>
      <c r="I348" s="1186">
        <f t="shared" si="58"/>
        <v>0</v>
      </c>
      <c r="J348" s="25">
        <f t="shared" si="59"/>
        <v>0</v>
      </c>
      <c r="K348" s="25">
        <f t="shared" si="60"/>
        <v>0</v>
      </c>
      <c r="L348" s="25">
        <f t="shared" si="61"/>
        <v>0</v>
      </c>
      <c r="M348" s="25"/>
      <c r="N348" s="1141" t="e">
        <f>+'Mat &amp; Labour cost'!#REF!</f>
        <v>#REF!</v>
      </c>
    </row>
    <row r="349" spans="1:49" ht="15.75" customHeight="1">
      <c r="A349" s="1278" t="s">
        <v>1809</v>
      </c>
      <c r="B349" s="1272" t="s">
        <v>1810</v>
      </c>
      <c r="C349" s="1239" t="s">
        <v>773</v>
      </c>
      <c r="D349" s="1266">
        <v>5967.95</v>
      </c>
      <c r="E349" s="1227">
        <v>1228.07</v>
      </c>
      <c r="F349" s="24">
        <v>216.5</v>
      </c>
      <c r="G349" s="24">
        <v>1084.9000000000001</v>
      </c>
      <c r="H349" s="24"/>
      <c r="I349" s="1186">
        <f t="shared" si="58"/>
        <v>7329060.3564999998</v>
      </c>
      <c r="J349" s="25">
        <f t="shared" si="59"/>
        <v>1292061.175</v>
      </c>
      <c r="K349" s="25">
        <f t="shared" si="60"/>
        <v>6474628.9550000001</v>
      </c>
      <c r="L349" s="25">
        <f t="shared" si="61"/>
        <v>0</v>
      </c>
      <c r="M349" s="25"/>
      <c r="N349" s="1141" t="e">
        <f>+'Mat &amp; Labour cost'!#REF!</f>
        <v>#REF!</v>
      </c>
    </row>
    <row r="350" spans="1:49" ht="15.75" customHeight="1">
      <c r="A350" s="1265"/>
      <c r="B350" s="1272"/>
      <c r="C350" s="1239"/>
      <c r="D350" s="1266"/>
      <c r="E350" s="1227"/>
      <c r="F350" s="24">
        <v>15</v>
      </c>
      <c r="G350" s="24">
        <v>35</v>
      </c>
      <c r="H350" s="24"/>
      <c r="I350" s="1186">
        <f t="shared" si="58"/>
        <v>0</v>
      </c>
      <c r="J350" s="25">
        <f t="shared" si="59"/>
        <v>0</v>
      </c>
      <c r="K350" s="25">
        <f t="shared" si="60"/>
        <v>0</v>
      </c>
      <c r="L350" s="25">
        <f t="shared" si="61"/>
        <v>0</v>
      </c>
      <c r="M350" s="25"/>
      <c r="N350" s="1141" t="e">
        <f>+'Mat &amp; Labour cost'!#REF!</f>
        <v>#REF!</v>
      </c>
    </row>
    <row r="351" spans="1:49" ht="15.75" customHeight="1">
      <c r="A351" s="1265">
        <v>16.46</v>
      </c>
      <c r="B351" s="1272" t="s">
        <v>1811</v>
      </c>
      <c r="C351" s="1330" t="s">
        <v>1938</v>
      </c>
      <c r="D351" s="1267"/>
      <c r="E351" s="1227"/>
      <c r="F351" s="24">
        <v>50</v>
      </c>
      <c r="G351" s="24">
        <v>204.63</v>
      </c>
      <c r="H351" s="24"/>
      <c r="I351" s="1186">
        <f t="shared" si="58"/>
        <v>0</v>
      </c>
      <c r="J351" s="25">
        <f t="shared" si="59"/>
        <v>0</v>
      </c>
      <c r="K351" s="25">
        <f t="shared" si="60"/>
        <v>0</v>
      </c>
      <c r="L351" s="25">
        <f t="shared" si="61"/>
        <v>0</v>
      </c>
      <c r="M351" s="25"/>
      <c r="N351" s="1141" t="e">
        <f>+'Mat &amp; Labour cost'!#REF!</f>
        <v>#REF!</v>
      </c>
    </row>
    <row r="352" spans="1:49" ht="15.75" customHeight="1">
      <c r="A352" s="1265" t="s">
        <v>1812</v>
      </c>
      <c r="B352" s="1272" t="s">
        <v>1813</v>
      </c>
      <c r="C352" s="1166" t="s">
        <v>1939</v>
      </c>
      <c r="D352" s="1266">
        <v>1.65</v>
      </c>
      <c r="E352" s="1227">
        <v>1364.52</v>
      </c>
      <c r="F352" s="24">
        <v>38</v>
      </c>
      <c r="G352" s="24">
        <v>91.045000000000002</v>
      </c>
      <c r="H352" s="24"/>
      <c r="I352" s="1186">
        <f t="shared" si="58"/>
        <v>2251.4579999999996</v>
      </c>
      <c r="J352" s="25">
        <f t="shared" si="59"/>
        <v>62.699999999999996</v>
      </c>
      <c r="K352" s="25">
        <f t="shared" si="60"/>
        <v>150.22424999999998</v>
      </c>
      <c r="L352" s="25">
        <f t="shared" si="61"/>
        <v>0</v>
      </c>
      <c r="M352" s="25"/>
      <c r="N352" s="1141" t="e">
        <f>+'Mat &amp; Labour cost'!#REF!</f>
        <v>#REF!</v>
      </c>
    </row>
    <row r="353" spans="1:45" ht="15.75" customHeight="1">
      <c r="A353" s="1265"/>
      <c r="B353" s="1272"/>
      <c r="C353" s="1239"/>
      <c r="D353" s="1266"/>
      <c r="E353" s="1227"/>
      <c r="F353" s="24">
        <v>15</v>
      </c>
      <c r="G353" s="24">
        <v>33.75</v>
      </c>
      <c r="H353" s="24"/>
      <c r="I353" s="1186">
        <f>+D353*E353</f>
        <v>0</v>
      </c>
      <c r="J353" s="25">
        <f t="shared" si="59"/>
        <v>0</v>
      </c>
      <c r="K353" s="25">
        <f t="shared" si="60"/>
        <v>0</v>
      </c>
      <c r="L353" s="25">
        <f t="shared" si="61"/>
        <v>0</v>
      </c>
      <c r="M353" s="25"/>
      <c r="N353" s="1141" t="e">
        <f>+'Mat &amp; Labour cost'!#REF!</f>
        <v>#REF!</v>
      </c>
    </row>
    <row r="354" spans="1:45" ht="15.75" customHeight="1">
      <c r="A354" s="1265">
        <v>16.68</v>
      </c>
      <c r="B354" s="1272" t="s">
        <v>1814</v>
      </c>
      <c r="C354" s="1239" t="s">
        <v>1323</v>
      </c>
      <c r="D354" s="1266">
        <v>536.65</v>
      </c>
      <c r="E354" s="1227">
        <v>4364.12</v>
      </c>
      <c r="F354" s="24">
        <v>52.5</v>
      </c>
      <c r="G354" s="24">
        <v>169.785</v>
      </c>
      <c r="H354" s="24"/>
      <c r="I354" s="1186">
        <f t="shared" si="58"/>
        <v>2342004.9979999997</v>
      </c>
      <c r="J354" s="25">
        <f t="shared" si="59"/>
        <v>28174.125</v>
      </c>
      <c r="K354" s="25">
        <f t="shared" si="60"/>
        <v>91115.120249999993</v>
      </c>
      <c r="L354" s="25">
        <f t="shared" si="61"/>
        <v>0</v>
      </c>
      <c r="M354" s="25"/>
      <c r="N354" s="1141" t="e">
        <f>+'Mat &amp; Labour cost'!#REF!</f>
        <v>#REF!</v>
      </c>
    </row>
    <row r="355" spans="1:45" ht="15.75" customHeight="1">
      <c r="A355" s="1279"/>
      <c r="B355" s="1346"/>
      <c r="C355" s="1279"/>
      <c r="D355" s="1279"/>
      <c r="E355" s="1227"/>
      <c r="F355" s="24">
        <v>1000</v>
      </c>
      <c r="G355" s="24">
        <v>3234</v>
      </c>
      <c r="H355" s="24"/>
      <c r="I355" s="1186">
        <f>+D355*E355</f>
        <v>0</v>
      </c>
      <c r="J355" s="25">
        <f>+D355*F355</f>
        <v>0</v>
      </c>
      <c r="K355" s="25">
        <f>+G355*D355</f>
        <v>0</v>
      </c>
      <c r="L355" s="25">
        <f>+D355*H355</f>
        <v>0</v>
      </c>
      <c r="M355" s="25"/>
      <c r="N355" s="1141" t="e">
        <f>+'Mat &amp; Labour cost'!#REF!</f>
        <v>#REF!</v>
      </c>
    </row>
    <row r="356" spans="1:45" ht="15.75" customHeight="1">
      <c r="A356" s="1276">
        <v>18.12</v>
      </c>
      <c r="B356" s="1288" t="s">
        <v>1716</v>
      </c>
      <c r="C356" s="1256"/>
      <c r="D356" s="1256"/>
      <c r="E356" s="1227"/>
      <c r="F356" s="24">
        <v>25</v>
      </c>
      <c r="G356" s="24">
        <v>45.34</v>
      </c>
      <c r="H356" s="24"/>
      <c r="I356" s="1186">
        <f t="shared" ref="I356:I366" si="62">+D356*E356</f>
        <v>0</v>
      </c>
      <c r="J356" s="25">
        <f t="shared" ref="J356:J366" si="63">+D356*F356</f>
        <v>0</v>
      </c>
      <c r="K356" s="25">
        <f t="shared" ref="K356:K366" si="64">+G356*D356</f>
        <v>0</v>
      </c>
      <c r="L356" s="25">
        <f t="shared" ref="L356:L366" si="65">+D356*H356</f>
        <v>0</v>
      </c>
      <c r="M356" s="25"/>
      <c r="N356" s="1141" t="e">
        <f>+'Mat &amp; Labour cost'!#REF!</f>
        <v>#REF!</v>
      </c>
    </row>
    <row r="357" spans="1:45" ht="15.75" customHeight="1">
      <c r="A357" s="1276"/>
      <c r="B357" s="1288" t="s">
        <v>1717</v>
      </c>
      <c r="C357" s="1257"/>
      <c r="D357" s="1257"/>
      <c r="E357" s="1227"/>
      <c r="F357" s="24">
        <v>400</v>
      </c>
      <c r="G357" s="24"/>
      <c r="H357" s="24"/>
      <c r="I357" s="1186">
        <f t="shared" si="62"/>
        <v>0</v>
      </c>
      <c r="J357" s="25">
        <f t="shared" si="63"/>
        <v>0</v>
      </c>
      <c r="K357" s="25">
        <f t="shared" si="64"/>
        <v>0</v>
      </c>
      <c r="L357" s="25">
        <f t="shared" si="65"/>
        <v>0</v>
      </c>
      <c r="M357" s="25"/>
      <c r="N357" s="1141" t="e">
        <f>+'Mat &amp; Labour cost'!#REF!</f>
        <v>#REF!</v>
      </c>
    </row>
    <row r="358" spans="1:45" ht="15.75" customHeight="1">
      <c r="A358" s="1276" t="s">
        <v>1718</v>
      </c>
      <c r="B358" s="1288" t="s">
        <v>1719</v>
      </c>
      <c r="C358" s="1257" t="s">
        <v>1936</v>
      </c>
      <c r="D358" s="1257">
        <v>209.4</v>
      </c>
      <c r="E358" s="1227">
        <v>145</v>
      </c>
      <c r="F358" s="24">
        <v>95</v>
      </c>
      <c r="G358" s="24">
        <v>95.204999999999998</v>
      </c>
      <c r="H358" s="24"/>
      <c r="I358" s="1186">
        <f t="shared" si="62"/>
        <v>30363</v>
      </c>
      <c r="J358" s="25">
        <f t="shared" si="63"/>
        <v>19893</v>
      </c>
      <c r="K358" s="25">
        <f t="shared" si="64"/>
        <v>19935.927</v>
      </c>
      <c r="L358" s="25">
        <f t="shared" si="65"/>
        <v>0</v>
      </c>
      <c r="M358" s="25"/>
      <c r="N358" s="1141" t="e">
        <f>+'Mat &amp; Labour cost'!#REF!</f>
        <v>#REF!</v>
      </c>
    </row>
    <row r="359" spans="1:45" ht="15.75" customHeight="1">
      <c r="A359" s="1256"/>
      <c r="B359" s="1288"/>
      <c r="C359" s="1257"/>
      <c r="D359" s="1257"/>
      <c r="E359" s="1227"/>
      <c r="F359" s="24">
        <v>470</v>
      </c>
      <c r="G359" s="24">
        <v>3504</v>
      </c>
      <c r="H359" s="24"/>
      <c r="I359" s="1186">
        <f t="shared" si="62"/>
        <v>0</v>
      </c>
      <c r="J359" s="25">
        <f t="shared" si="63"/>
        <v>0</v>
      </c>
      <c r="K359" s="25">
        <f t="shared" si="64"/>
        <v>0</v>
      </c>
      <c r="L359" s="25">
        <f t="shared" si="65"/>
        <v>0</v>
      </c>
      <c r="M359" s="25"/>
      <c r="N359" s="1141" t="e">
        <f>+'Mat &amp; Labour cost'!#REF!</f>
        <v>#REF!</v>
      </c>
    </row>
    <row r="360" spans="1:45" ht="15.75" customHeight="1">
      <c r="A360" s="1280" t="s">
        <v>1720</v>
      </c>
      <c r="B360" s="1288" t="s">
        <v>1721</v>
      </c>
      <c r="C360" s="1256"/>
      <c r="D360" s="1256"/>
      <c r="E360" s="1227"/>
      <c r="F360" s="72">
        <v>110</v>
      </c>
      <c r="G360" s="72">
        <v>982.5</v>
      </c>
      <c r="H360" s="72"/>
      <c r="I360" s="1186">
        <f t="shared" si="62"/>
        <v>0</v>
      </c>
      <c r="J360" s="25">
        <f t="shared" si="63"/>
        <v>0</v>
      </c>
      <c r="K360" s="25">
        <f t="shared" si="64"/>
        <v>0</v>
      </c>
      <c r="L360" s="25">
        <f t="shared" si="65"/>
        <v>0</v>
      </c>
      <c r="M360" s="25"/>
      <c r="N360" s="1141" t="e">
        <f>+'Mat &amp; Labour cost'!#REF!</f>
        <v>#REF!</v>
      </c>
      <c r="O360" s="4">
        <v>7.4</v>
      </c>
      <c r="Q360" s="4">
        <v>0.51400000000000001</v>
      </c>
      <c r="R360" s="4">
        <v>0.29099999999999998</v>
      </c>
      <c r="S360" s="4">
        <v>0.42599999999999999</v>
      </c>
      <c r="T360" s="4">
        <v>1.85</v>
      </c>
    </row>
    <row r="361" spans="1:45" ht="15.75" customHeight="1">
      <c r="A361" s="1280" t="s">
        <v>1722</v>
      </c>
      <c r="B361" s="1288" t="s">
        <v>1723</v>
      </c>
      <c r="C361" s="1281" t="s">
        <v>1936</v>
      </c>
      <c r="D361" s="1281">
        <v>11.4</v>
      </c>
      <c r="E361" s="1227">
        <v>145</v>
      </c>
      <c r="I361" s="1186">
        <f t="shared" si="62"/>
        <v>1653</v>
      </c>
      <c r="J361" s="25">
        <f t="shared" si="63"/>
        <v>0</v>
      </c>
      <c r="K361" s="25">
        <f t="shared" si="64"/>
        <v>0</v>
      </c>
      <c r="L361" s="25">
        <f t="shared" si="65"/>
        <v>0</v>
      </c>
      <c r="M361" s="25"/>
      <c r="N361" s="25" t="e">
        <f>+'PI BUDGET (JAN-15)'!#REF!</f>
        <v>#REF!</v>
      </c>
      <c r="Q361" s="4">
        <f>0.15*1.05</f>
        <v>0.1575</v>
      </c>
      <c r="V361" s="4">
        <f>0.85*1.05</f>
        <v>0.89249999999999996</v>
      </c>
    </row>
    <row r="362" spans="1:45" ht="15.75" customHeight="1">
      <c r="A362" s="1280"/>
      <c r="B362" s="1288"/>
      <c r="C362" s="1281"/>
      <c r="D362" s="1281"/>
      <c r="E362" s="1227"/>
      <c r="F362" s="24"/>
      <c r="G362" s="24"/>
      <c r="H362" s="24"/>
      <c r="I362" s="1186">
        <f t="shared" si="62"/>
        <v>0</v>
      </c>
      <c r="J362" s="25">
        <f t="shared" si="63"/>
        <v>0</v>
      </c>
      <c r="K362" s="25">
        <f t="shared" si="64"/>
        <v>0</v>
      </c>
      <c r="L362" s="25">
        <f t="shared" si="65"/>
        <v>0</v>
      </c>
      <c r="M362" s="25"/>
      <c r="N362" s="25"/>
    </row>
    <row r="363" spans="1:45" ht="15.75" customHeight="1">
      <c r="A363" s="1280" t="s">
        <v>1724</v>
      </c>
      <c r="B363" s="1288" t="s">
        <v>1815</v>
      </c>
      <c r="C363" s="1256"/>
      <c r="D363" s="1256"/>
      <c r="E363" s="1227"/>
      <c r="F363" s="24"/>
      <c r="G363" s="24"/>
      <c r="H363" s="246"/>
      <c r="I363" s="1186">
        <f t="shared" si="62"/>
        <v>0</v>
      </c>
      <c r="J363" s="25">
        <f t="shared" si="63"/>
        <v>0</v>
      </c>
      <c r="K363" s="25">
        <f t="shared" si="64"/>
        <v>0</v>
      </c>
      <c r="L363" s="25">
        <f t="shared" si="65"/>
        <v>0</v>
      </c>
      <c r="M363" s="246"/>
      <c r="N363" s="52"/>
    </row>
    <row r="364" spans="1:45" ht="15.75" customHeight="1">
      <c r="A364" s="1280" t="s">
        <v>1726</v>
      </c>
      <c r="B364" s="1288" t="s">
        <v>1723</v>
      </c>
      <c r="C364" s="1256" t="s">
        <v>1936</v>
      </c>
      <c r="D364" s="1256">
        <v>56.95</v>
      </c>
      <c r="E364" s="1227">
        <v>145</v>
      </c>
      <c r="F364" s="24"/>
      <c r="G364" s="24"/>
      <c r="H364" s="246"/>
      <c r="I364" s="1186">
        <f t="shared" si="62"/>
        <v>8257.75</v>
      </c>
      <c r="J364" s="25">
        <f t="shared" si="63"/>
        <v>0</v>
      </c>
      <c r="K364" s="25">
        <f t="shared" si="64"/>
        <v>0</v>
      </c>
      <c r="L364" s="25">
        <f t="shared" si="65"/>
        <v>0</v>
      </c>
      <c r="M364" s="246"/>
      <c r="N364" s="52"/>
    </row>
    <row r="365" spans="1:45" ht="15.75" customHeight="1">
      <c r="A365" s="1256"/>
      <c r="B365" s="1288"/>
      <c r="C365" s="1281"/>
      <c r="D365" s="1281"/>
      <c r="E365" s="1227"/>
      <c r="F365" s="24"/>
      <c r="G365" s="24"/>
      <c r="H365" s="246"/>
      <c r="I365" s="1186">
        <f t="shared" si="62"/>
        <v>0</v>
      </c>
      <c r="J365" s="25">
        <f t="shared" si="63"/>
        <v>0</v>
      </c>
      <c r="K365" s="25">
        <f t="shared" si="64"/>
        <v>0</v>
      </c>
      <c r="L365" s="25">
        <f t="shared" si="65"/>
        <v>0</v>
      </c>
      <c r="M365" s="246"/>
      <c r="N365" s="52"/>
    </row>
    <row r="366" spans="1:45" ht="15.75" customHeight="1">
      <c r="A366" s="1280" t="s">
        <v>1727</v>
      </c>
      <c r="B366" s="1284" t="s">
        <v>1816</v>
      </c>
      <c r="C366" s="1256"/>
      <c r="D366" s="1256"/>
      <c r="E366" s="1227"/>
      <c r="F366" s="24"/>
      <c r="G366" s="24"/>
      <c r="H366" s="246"/>
      <c r="I366" s="1186">
        <f t="shared" si="62"/>
        <v>0</v>
      </c>
      <c r="J366" s="25">
        <f t="shared" si="63"/>
        <v>0</v>
      </c>
      <c r="K366" s="25">
        <f t="shared" si="64"/>
        <v>0</v>
      </c>
      <c r="L366" s="25">
        <f t="shared" si="65"/>
        <v>0</v>
      </c>
      <c r="M366" s="246"/>
      <c r="N366" s="52"/>
    </row>
    <row r="367" spans="1:45">
      <c r="A367" s="1280" t="s">
        <v>1729</v>
      </c>
      <c r="B367" s="1284" t="s">
        <v>1730</v>
      </c>
      <c r="C367" s="1256" t="s">
        <v>1934</v>
      </c>
      <c r="D367" s="1281">
        <v>307.7</v>
      </c>
      <c r="E367" s="1227">
        <v>5</v>
      </c>
      <c r="F367" s="1186"/>
      <c r="G367" s="1186"/>
      <c r="H367" s="246"/>
      <c r="I367" s="1186">
        <f t="shared" ref="I367:I430" si="66">+D367*E367</f>
        <v>1538.5</v>
      </c>
      <c r="J367" s="25">
        <f t="shared" ref="J367:J430" si="67">+D367*F367</f>
        <v>0</v>
      </c>
      <c r="K367" s="25">
        <f t="shared" ref="K367:K430" si="68">+G367*D367</f>
        <v>0</v>
      </c>
      <c r="L367" s="25">
        <f t="shared" ref="L367:L430" si="69">+D367*H367</f>
        <v>0</v>
      </c>
      <c r="M367" s="246"/>
      <c r="N367" s="249"/>
      <c r="O367" s="248"/>
      <c r="P367" s="248"/>
      <c r="Q367" s="248"/>
      <c r="R367" s="248"/>
      <c r="S367" s="248"/>
      <c r="T367" s="248"/>
      <c r="U367" s="248"/>
      <c r="V367" s="248"/>
      <c r="W367" s="248"/>
      <c r="X367" s="248"/>
      <c r="Y367" s="248"/>
      <c r="Z367" s="248"/>
      <c r="AA367" s="248"/>
      <c r="AB367" s="248"/>
      <c r="AC367" s="248"/>
      <c r="AD367" s="248"/>
      <c r="AE367" s="248"/>
      <c r="AF367" s="248"/>
      <c r="AG367" s="248"/>
      <c r="AH367" s="248"/>
      <c r="AI367" s="248"/>
      <c r="AJ367" s="248"/>
      <c r="AK367" s="248"/>
      <c r="AL367" s="248"/>
      <c r="AM367" s="248"/>
      <c r="AN367" s="248"/>
      <c r="AO367" s="248"/>
      <c r="AP367" s="248"/>
      <c r="AQ367" s="248"/>
      <c r="AR367" s="18"/>
      <c r="AS367" s="18"/>
    </row>
    <row r="368" spans="1:45" ht="16.5" thickBot="1">
      <c r="A368" s="1280"/>
      <c r="B368" s="1284"/>
      <c r="C368" s="1256"/>
      <c r="D368" s="1281"/>
      <c r="E368" s="1227"/>
      <c r="F368" s="1186"/>
      <c r="G368" s="1186"/>
      <c r="H368" s="246"/>
      <c r="I368" s="1186">
        <f t="shared" si="66"/>
        <v>0</v>
      </c>
      <c r="J368" s="25">
        <f t="shared" si="67"/>
        <v>0</v>
      </c>
      <c r="K368" s="25">
        <f t="shared" si="68"/>
        <v>0</v>
      </c>
      <c r="L368" s="25">
        <f t="shared" si="69"/>
        <v>0</v>
      </c>
      <c r="M368" s="246"/>
      <c r="N368" s="1360"/>
    </row>
    <row r="369" spans="1:22" ht="45.75" thickBot="1">
      <c r="A369" s="1268">
        <v>19.190000000000001</v>
      </c>
      <c r="B369" s="1272" t="s">
        <v>1817</v>
      </c>
      <c r="C369" s="1239"/>
      <c r="D369" s="1266"/>
      <c r="E369" s="1227"/>
      <c r="F369" s="1186"/>
      <c r="G369" s="1186"/>
      <c r="H369" s="246"/>
      <c r="I369" s="1186">
        <f t="shared" si="66"/>
        <v>0</v>
      </c>
      <c r="J369" s="25">
        <f t="shared" si="67"/>
        <v>0</v>
      </c>
      <c r="K369" s="25">
        <f t="shared" si="68"/>
        <v>0</v>
      </c>
      <c r="L369" s="25">
        <f t="shared" si="69"/>
        <v>0</v>
      </c>
      <c r="M369" s="246"/>
      <c r="N369" s="1187"/>
      <c r="O369" s="1029" t="s">
        <v>443</v>
      </c>
    </row>
    <row r="370" spans="1:22">
      <c r="A370" s="1268" t="s">
        <v>1818</v>
      </c>
      <c r="B370" s="1272" t="s">
        <v>1819</v>
      </c>
      <c r="C370" s="1239"/>
      <c r="D370" s="1266"/>
      <c r="E370" s="1227"/>
      <c r="F370" s="1186"/>
      <c r="G370" s="1186"/>
      <c r="H370" s="246"/>
      <c r="I370" s="1186">
        <f t="shared" si="66"/>
        <v>0</v>
      </c>
      <c r="J370" s="25">
        <f t="shared" si="67"/>
        <v>0</v>
      </c>
      <c r="K370" s="25">
        <f t="shared" si="68"/>
        <v>0</v>
      </c>
      <c r="L370" s="25">
        <f t="shared" si="69"/>
        <v>0</v>
      </c>
      <c r="M370" s="246"/>
      <c r="N370" s="1107"/>
      <c r="O370" s="1028" t="s">
        <v>1263</v>
      </c>
    </row>
    <row r="371" spans="1:22">
      <c r="A371" s="1268" t="s">
        <v>1820</v>
      </c>
      <c r="B371" s="1272" t="s">
        <v>1821</v>
      </c>
      <c r="C371" s="1239" t="s">
        <v>1934</v>
      </c>
      <c r="D371" s="1266">
        <v>1529.65</v>
      </c>
      <c r="E371" s="1227">
        <v>27</v>
      </c>
      <c r="F371" s="1186"/>
      <c r="G371" s="1186"/>
      <c r="H371" s="246"/>
      <c r="I371" s="1186">
        <f t="shared" si="66"/>
        <v>41300.550000000003</v>
      </c>
      <c r="J371" s="25">
        <f t="shared" si="67"/>
        <v>0</v>
      </c>
      <c r="K371" s="25">
        <f t="shared" si="68"/>
        <v>0</v>
      </c>
      <c r="L371" s="25">
        <f t="shared" si="69"/>
        <v>0</v>
      </c>
      <c r="M371" s="246"/>
      <c r="N371" s="1108"/>
      <c r="O371" s="1028" t="s">
        <v>81</v>
      </c>
    </row>
    <row r="372" spans="1:22">
      <c r="A372" s="1280"/>
      <c r="B372" s="1288"/>
      <c r="C372" s="1281"/>
      <c r="D372" s="1281"/>
      <c r="E372" s="1227"/>
      <c r="F372" s="1186"/>
      <c r="G372" s="1186"/>
      <c r="H372" s="246"/>
      <c r="I372" s="1186">
        <f t="shared" si="66"/>
        <v>0</v>
      </c>
      <c r="J372" s="25">
        <f t="shared" si="67"/>
        <v>0</v>
      </c>
      <c r="K372" s="25">
        <f t="shared" si="68"/>
        <v>0</v>
      </c>
      <c r="L372" s="25">
        <f t="shared" si="69"/>
        <v>0</v>
      </c>
      <c r="M372" s="246"/>
      <c r="N372" s="1108">
        <v>2648</v>
      </c>
      <c r="O372" s="1028" t="s">
        <v>15</v>
      </c>
      <c r="P372" s="4">
        <f>35.31*75</f>
        <v>2648.25</v>
      </c>
    </row>
    <row r="373" spans="1:22" ht="165">
      <c r="A373" s="1282" t="s">
        <v>1731</v>
      </c>
      <c r="B373" s="1288" t="s">
        <v>1732</v>
      </c>
      <c r="C373" s="1257" t="s">
        <v>773</v>
      </c>
      <c r="D373" s="1257">
        <v>30.9</v>
      </c>
      <c r="E373" s="1227">
        <v>157.53</v>
      </c>
      <c r="F373" s="1186"/>
      <c r="G373" s="1186"/>
      <c r="H373" s="246"/>
      <c r="I373" s="1186">
        <f t="shared" si="66"/>
        <v>4867.6769999999997</v>
      </c>
      <c r="J373" s="25">
        <f t="shared" si="67"/>
        <v>0</v>
      </c>
      <c r="K373" s="25">
        <f t="shared" si="68"/>
        <v>0</v>
      </c>
      <c r="L373" s="25">
        <f t="shared" si="69"/>
        <v>0</v>
      </c>
      <c r="M373" s="246"/>
      <c r="N373" s="1108" t="e">
        <f>+SUMPRODUCT(N$6:N$361*$R$6:$R$361)</f>
        <v>#REF!</v>
      </c>
      <c r="O373" s="1028" t="s">
        <v>15</v>
      </c>
    </row>
    <row r="374" spans="1:22">
      <c r="A374" s="1280"/>
      <c r="B374" s="1288"/>
      <c r="C374" s="1281"/>
      <c r="D374" s="1281"/>
      <c r="E374" s="1227"/>
      <c r="F374" s="1186"/>
      <c r="G374" s="1186"/>
      <c r="H374" s="246"/>
      <c r="I374" s="1186">
        <f t="shared" si="66"/>
        <v>0</v>
      </c>
      <c r="J374" s="25">
        <f t="shared" si="67"/>
        <v>0</v>
      </c>
      <c r="K374" s="25">
        <f t="shared" si="68"/>
        <v>0</v>
      </c>
      <c r="L374" s="25">
        <f t="shared" si="69"/>
        <v>0</v>
      </c>
      <c r="M374" s="246"/>
      <c r="N374" s="1108" t="e">
        <f>+SUMPRODUCT(N$6:N$361*$S$6:$S$361)</f>
        <v>#REF!</v>
      </c>
      <c r="O374" s="1028" t="s">
        <v>15</v>
      </c>
    </row>
    <row r="375" spans="1:22" ht="60">
      <c r="A375" s="1280" t="s">
        <v>1733</v>
      </c>
      <c r="B375" s="1288" t="s">
        <v>1822</v>
      </c>
      <c r="C375" s="1257" t="s">
        <v>773</v>
      </c>
      <c r="D375" s="1281">
        <v>260.7</v>
      </c>
      <c r="E375" s="1227">
        <v>78.77</v>
      </c>
      <c r="F375" s="1186"/>
      <c r="G375" s="1186"/>
      <c r="H375" s="246"/>
      <c r="I375" s="1186">
        <f t="shared" si="66"/>
        <v>20535.338999999996</v>
      </c>
      <c r="J375" s="25">
        <f t="shared" si="67"/>
        <v>0</v>
      </c>
      <c r="K375" s="25">
        <f t="shared" si="68"/>
        <v>0</v>
      </c>
      <c r="L375" s="25">
        <f t="shared" si="69"/>
        <v>0</v>
      </c>
      <c r="M375" s="246"/>
      <c r="N375" s="1108" t="e">
        <f>+SUMPRODUCT(N$6:N$361*$T$6:$T$361)</f>
        <v>#REF!</v>
      </c>
      <c r="O375" s="1028" t="s">
        <v>463</v>
      </c>
    </row>
    <row r="376" spans="1:22">
      <c r="A376" s="1280"/>
      <c r="B376" s="1288"/>
      <c r="C376" s="1281"/>
      <c r="D376" s="1281"/>
      <c r="E376" s="1227"/>
      <c r="F376" s="1186"/>
      <c r="G376" s="1186"/>
      <c r="H376" s="246"/>
      <c r="I376" s="1186">
        <f t="shared" si="66"/>
        <v>0</v>
      </c>
      <c r="J376" s="25">
        <f t="shared" si="67"/>
        <v>0</v>
      </c>
      <c r="K376" s="25">
        <f t="shared" si="68"/>
        <v>0</v>
      </c>
      <c r="L376" s="25">
        <f t="shared" si="69"/>
        <v>0</v>
      </c>
      <c r="M376" s="246"/>
      <c r="N376" s="1108" t="e">
        <f>+SUMPRODUCT(N$6:N$361*$U$6:$U$361)</f>
        <v>#REF!</v>
      </c>
      <c r="O376" s="1028" t="s">
        <v>87</v>
      </c>
    </row>
    <row r="377" spans="1:22" ht="60">
      <c r="A377" s="1280" t="s">
        <v>1735</v>
      </c>
      <c r="B377" s="1283" t="s">
        <v>1823</v>
      </c>
      <c r="C377" s="1281"/>
      <c r="D377" s="1281"/>
      <c r="E377" s="1227"/>
      <c r="F377" s="1186"/>
      <c r="G377" s="1186"/>
      <c r="H377" s="246"/>
      <c r="I377" s="1186">
        <f t="shared" si="66"/>
        <v>0</v>
      </c>
      <c r="J377" s="25">
        <f t="shared" si="67"/>
        <v>0</v>
      </c>
      <c r="K377" s="25">
        <f t="shared" si="68"/>
        <v>0</v>
      </c>
      <c r="L377" s="25">
        <f t="shared" si="69"/>
        <v>0</v>
      </c>
      <c r="M377" s="246"/>
      <c r="N377" s="1108" t="e">
        <f>+SUMPRODUCT(N$6:N$361*$V$6:$V$361)</f>
        <v>#REF!</v>
      </c>
      <c r="O377" s="1028" t="s">
        <v>15</v>
      </c>
    </row>
    <row r="378" spans="1:22" s="2" customFormat="1" ht="30">
      <c r="A378" s="1280" t="s">
        <v>1737</v>
      </c>
      <c r="B378" s="1283" t="s">
        <v>1738</v>
      </c>
      <c r="C378" s="1257" t="s">
        <v>773</v>
      </c>
      <c r="D378" s="1281">
        <v>164.1</v>
      </c>
      <c r="E378" s="1227">
        <v>19.690000000000001</v>
      </c>
      <c r="F378" s="1186"/>
      <c r="G378" s="1186"/>
      <c r="H378" s="246"/>
      <c r="I378" s="1186">
        <f t="shared" si="66"/>
        <v>3231.1289999999999</v>
      </c>
      <c r="J378" s="25">
        <f t="shared" si="67"/>
        <v>0</v>
      </c>
      <c r="K378" s="25">
        <f t="shared" si="68"/>
        <v>0</v>
      </c>
      <c r="L378" s="25">
        <f t="shared" si="69"/>
        <v>0</v>
      </c>
      <c r="M378" s="246"/>
      <c r="N378" s="1108" t="e">
        <f>+SUMPRODUCT(N$6:N$361*$W$6:$W$361)</f>
        <v>#REF!</v>
      </c>
      <c r="O378" s="1028" t="s">
        <v>15</v>
      </c>
    </row>
    <row r="379" spans="1:22" s="2" customFormat="1">
      <c r="A379" s="1280"/>
      <c r="B379" s="1288"/>
      <c r="C379" s="1257"/>
      <c r="D379" s="1281"/>
      <c r="E379" s="1227"/>
      <c r="F379" s="1186"/>
      <c r="G379" s="1186"/>
      <c r="H379" s="246"/>
      <c r="I379" s="1186">
        <f t="shared" si="66"/>
        <v>0</v>
      </c>
      <c r="J379" s="25">
        <f t="shared" si="67"/>
        <v>0</v>
      </c>
      <c r="K379" s="25">
        <f t="shared" si="68"/>
        <v>0</v>
      </c>
      <c r="L379" s="25">
        <f t="shared" si="69"/>
        <v>0</v>
      </c>
      <c r="M379" s="246"/>
      <c r="N379" s="1108" t="e">
        <f>+SUMPRODUCT(N$6:N$361*$X$6:$X$361)/2.98</f>
        <v>#REF!</v>
      </c>
      <c r="O379" s="1028" t="s">
        <v>87</v>
      </c>
    </row>
    <row r="380" spans="1:22" s="2" customFormat="1" ht="30">
      <c r="A380" s="1280" t="s">
        <v>1739</v>
      </c>
      <c r="B380" s="1284" t="s">
        <v>1740</v>
      </c>
      <c r="C380" s="1257" t="s">
        <v>1937</v>
      </c>
      <c r="D380" s="1281">
        <f>59.85/100</f>
        <v>0.59850000000000003</v>
      </c>
      <c r="E380" s="1227">
        <v>1050.22</v>
      </c>
      <c r="F380" s="1186"/>
      <c r="G380" s="1186"/>
      <c r="H380" s="246"/>
      <c r="I380" s="1186">
        <f t="shared" si="66"/>
        <v>628.55667000000005</v>
      </c>
      <c r="J380" s="25">
        <f t="shared" si="67"/>
        <v>0</v>
      </c>
      <c r="K380" s="25">
        <f t="shared" si="68"/>
        <v>0</v>
      </c>
      <c r="L380" s="25">
        <f t="shared" si="69"/>
        <v>0</v>
      </c>
      <c r="M380" s="246"/>
      <c r="N380" s="1108" t="e">
        <f>+SUMPRODUCT(N$6:N$361*$Y$6:$Y$361)</f>
        <v>#REF!</v>
      </c>
      <c r="O380" s="1028" t="s">
        <v>461</v>
      </c>
    </row>
    <row r="381" spans="1:22" s="2" customFormat="1">
      <c r="A381" s="1280"/>
      <c r="B381" s="1288"/>
      <c r="C381" s="1257"/>
      <c r="D381" s="1281"/>
      <c r="E381" s="1227"/>
      <c r="F381" s="1186"/>
      <c r="G381" s="1186"/>
      <c r="H381" s="246"/>
      <c r="I381" s="1186">
        <f t="shared" si="66"/>
        <v>0</v>
      </c>
      <c r="J381" s="25">
        <f t="shared" si="67"/>
        <v>0</v>
      </c>
      <c r="K381" s="25">
        <f t="shared" si="68"/>
        <v>0</v>
      </c>
      <c r="L381" s="25">
        <f t="shared" si="69"/>
        <v>0</v>
      </c>
      <c r="M381" s="246"/>
      <c r="N381" s="1108" t="e">
        <f>+SUMPRODUCT(N$6:N$361*$Z$6:$Z$361)</f>
        <v>#REF!</v>
      </c>
      <c r="O381" s="1028" t="s">
        <v>936</v>
      </c>
    </row>
    <row r="382" spans="1:22" s="2" customFormat="1">
      <c r="A382" s="1280" t="s">
        <v>1741</v>
      </c>
      <c r="B382" s="1284" t="s">
        <v>1742</v>
      </c>
      <c r="C382" s="1257" t="s">
        <v>1937</v>
      </c>
      <c r="D382" s="1281">
        <f>145.9/100</f>
        <v>1.4590000000000001</v>
      </c>
      <c r="E382" s="1227">
        <v>1050.22</v>
      </c>
      <c r="F382" s="1186"/>
      <c r="G382" s="1186"/>
      <c r="H382" s="246"/>
      <c r="I382" s="1186">
        <f t="shared" si="66"/>
        <v>1532.27098</v>
      </c>
      <c r="J382" s="25">
        <f t="shared" si="67"/>
        <v>0</v>
      </c>
      <c r="K382" s="25">
        <f t="shared" si="68"/>
        <v>0</v>
      </c>
      <c r="L382" s="25">
        <f t="shared" si="69"/>
        <v>0</v>
      </c>
      <c r="M382" s="246"/>
      <c r="N382" s="1108" t="e">
        <f>+SUMPRODUCT(N$6:N$361*$AA$6:$AA$361)</f>
        <v>#REF!</v>
      </c>
      <c r="O382" s="1028" t="s">
        <v>463</v>
      </c>
      <c r="T382" s="1106"/>
      <c r="U382" s="1106"/>
      <c r="V382" s="1106"/>
    </row>
    <row r="383" spans="1:22" s="2" customFormat="1">
      <c r="A383" s="1280"/>
      <c r="B383" s="1288"/>
      <c r="C383" s="1257"/>
      <c r="D383" s="1281"/>
      <c r="E383" s="1227"/>
      <c r="F383" s="1186"/>
      <c r="G383" s="1186"/>
      <c r="H383" s="246"/>
      <c r="I383" s="1186">
        <f t="shared" si="66"/>
        <v>0</v>
      </c>
      <c r="J383" s="25">
        <f t="shared" si="67"/>
        <v>0</v>
      </c>
      <c r="K383" s="25">
        <f t="shared" si="68"/>
        <v>0</v>
      </c>
      <c r="L383" s="25">
        <f t="shared" si="69"/>
        <v>0</v>
      </c>
      <c r="M383" s="246"/>
      <c r="N383" s="1108" t="e">
        <f>+SUMPRODUCT(N$6:N$361*$AT$6:$AT$361)</f>
        <v>#REF!</v>
      </c>
      <c r="O383" s="1028" t="s">
        <v>81</v>
      </c>
      <c r="T383" s="1106"/>
      <c r="U383" s="1106"/>
      <c r="V383" s="1106"/>
    </row>
    <row r="384" spans="1:22" s="2" customFormat="1" ht="45">
      <c r="A384" s="1280" t="s">
        <v>1743</v>
      </c>
      <c r="B384" s="1284" t="s">
        <v>1824</v>
      </c>
      <c r="C384" s="1257" t="s">
        <v>773</v>
      </c>
      <c r="D384" s="1281">
        <v>14.35</v>
      </c>
      <c r="E384" s="1227">
        <v>98.46</v>
      </c>
      <c r="F384" s="1186"/>
      <c r="G384" s="1186"/>
      <c r="H384" s="246"/>
      <c r="I384" s="1186">
        <f t="shared" si="66"/>
        <v>1412.9009999999998</v>
      </c>
      <c r="J384" s="25">
        <f t="shared" si="67"/>
        <v>0</v>
      </c>
      <c r="K384" s="25">
        <f t="shared" si="68"/>
        <v>0</v>
      </c>
      <c r="L384" s="25">
        <f t="shared" si="69"/>
        <v>0</v>
      </c>
      <c r="M384" s="246"/>
      <c r="N384" s="1108" t="e">
        <f>+SUMPRODUCT(N$6:N$361*$AU$6:$AU$361)</f>
        <v>#REF!</v>
      </c>
      <c r="O384" s="1028" t="s">
        <v>936</v>
      </c>
      <c r="T384" s="1106"/>
      <c r="U384" s="1106"/>
      <c r="V384" s="1106"/>
    </row>
    <row r="385" spans="1:22" s="2" customFormat="1">
      <c r="A385" s="1280"/>
      <c r="B385" s="1288"/>
      <c r="C385" s="1257"/>
      <c r="D385" s="1281"/>
      <c r="E385" s="1227"/>
      <c r="F385" s="1186"/>
      <c r="G385" s="1186"/>
      <c r="H385" s="246"/>
      <c r="I385" s="1186">
        <f t="shared" si="66"/>
        <v>0</v>
      </c>
      <c r="J385" s="25">
        <f t="shared" si="67"/>
        <v>0</v>
      </c>
      <c r="K385" s="25">
        <f t="shared" si="68"/>
        <v>0</v>
      </c>
      <c r="L385" s="25">
        <f t="shared" si="69"/>
        <v>0</v>
      </c>
      <c r="M385" s="246"/>
      <c r="N385" s="1108" t="e">
        <f>+SUMPRODUCT(N$6:N$361*$AV$6:$AV$361)</f>
        <v>#REF!</v>
      </c>
      <c r="O385" s="1028" t="s">
        <v>46</v>
      </c>
      <c r="T385" s="1106"/>
      <c r="U385" s="1106"/>
      <c r="V385" s="1106"/>
    </row>
    <row r="386" spans="1:22" s="2" customFormat="1" ht="105">
      <c r="A386" s="1280" t="s">
        <v>1745</v>
      </c>
      <c r="B386" s="1288" t="s">
        <v>1746</v>
      </c>
      <c r="C386" s="1334"/>
      <c r="D386" s="1281"/>
      <c r="E386" s="1227"/>
      <c r="F386" s="1186"/>
      <c r="G386" s="1186"/>
      <c r="H386" s="246"/>
      <c r="I386" s="1186">
        <f t="shared" si="66"/>
        <v>0</v>
      </c>
      <c r="J386" s="25">
        <f t="shared" si="67"/>
        <v>0</v>
      </c>
      <c r="K386" s="25">
        <f t="shared" si="68"/>
        <v>0</v>
      </c>
      <c r="L386" s="25">
        <f t="shared" si="69"/>
        <v>0</v>
      </c>
      <c r="M386" s="246"/>
      <c r="N386" s="1108" t="e">
        <f>+SUMPRODUCT(N$6:N$361*$AW$6:$AW$361)</f>
        <v>#REF!</v>
      </c>
      <c r="O386" s="1028" t="s">
        <v>15</v>
      </c>
      <c r="T386" s="1106"/>
      <c r="U386" s="1106"/>
      <c r="V386" s="1106"/>
    </row>
    <row r="387" spans="1:22" s="2" customFormat="1">
      <c r="A387" s="1280" t="s">
        <v>1747</v>
      </c>
      <c r="B387" s="1288" t="s">
        <v>1748</v>
      </c>
      <c r="C387" s="1334" t="s">
        <v>1937</v>
      </c>
      <c r="D387" s="1281">
        <f>700.25/100</f>
        <v>7.0025000000000004</v>
      </c>
      <c r="E387" s="1227">
        <v>1050.22</v>
      </c>
      <c r="F387" s="1186"/>
      <c r="G387" s="1186"/>
      <c r="H387" s="246"/>
      <c r="I387" s="1186">
        <f t="shared" si="66"/>
        <v>7354.1655500000006</v>
      </c>
      <c r="J387" s="25">
        <f t="shared" si="67"/>
        <v>0</v>
      </c>
      <c r="K387" s="25">
        <f t="shared" si="68"/>
        <v>0</v>
      </c>
      <c r="L387" s="25">
        <f t="shared" si="69"/>
        <v>0</v>
      </c>
      <c r="M387" s="246"/>
      <c r="N387" s="1108" t="e">
        <f>+SUMPRODUCT(N$6:N$361*$AX$6:$AX$361)</f>
        <v>#REF!</v>
      </c>
      <c r="O387" s="1028" t="s">
        <v>198</v>
      </c>
      <c r="T387" s="1106"/>
      <c r="U387" s="1106"/>
      <c r="V387" s="1106"/>
    </row>
    <row r="388" spans="1:22" s="2" customFormat="1">
      <c r="A388" s="1280"/>
      <c r="B388" s="1288"/>
      <c r="C388" s="1334"/>
      <c r="D388" s="1281"/>
      <c r="E388" s="1227"/>
      <c r="F388" s="1186"/>
      <c r="G388" s="1186"/>
      <c r="H388" s="246"/>
      <c r="I388" s="1186">
        <f t="shared" si="66"/>
        <v>0</v>
      </c>
      <c r="J388" s="25">
        <f t="shared" si="67"/>
        <v>0</v>
      </c>
      <c r="K388" s="25">
        <f t="shared" si="68"/>
        <v>0</v>
      </c>
      <c r="L388" s="25">
        <f t="shared" si="69"/>
        <v>0</v>
      </c>
      <c r="M388" s="246"/>
      <c r="N388" s="1108" t="e">
        <f>+SUMPRODUCT(N$6:N$361*$AY$6:$AY$361)</f>
        <v>#REF!</v>
      </c>
      <c r="O388" s="1028" t="s">
        <v>198</v>
      </c>
      <c r="T388" s="1106"/>
      <c r="U388" s="1106"/>
      <c r="V388" s="1106"/>
    </row>
    <row r="389" spans="1:22" s="2" customFormat="1" ht="165">
      <c r="A389" s="1276">
        <v>24.1</v>
      </c>
      <c r="B389" s="1272" t="s">
        <v>1825</v>
      </c>
      <c r="C389" s="1239"/>
      <c r="D389" s="1266"/>
      <c r="E389" s="1227"/>
      <c r="F389" s="1186"/>
      <c r="G389" s="1186"/>
      <c r="H389" s="246"/>
      <c r="I389" s="1186">
        <f t="shared" si="66"/>
        <v>0</v>
      </c>
      <c r="J389" s="25">
        <f t="shared" si="67"/>
        <v>0</v>
      </c>
      <c r="K389" s="25">
        <f t="shared" si="68"/>
        <v>0</v>
      </c>
      <c r="L389" s="25">
        <f t="shared" si="69"/>
        <v>0</v>
      </c>
      <c r="M389" s="246"/>
      <c r="N389" s="1108" t="e">
        <f>+SUMPRODUCT(N$6:N$361*$AZ$6:$AZ$361)</f>
        <v>#REF!</v>
      </c>
      <c r="O389" s="1028" t="s">
        <v>198</v>
      </c>
    </row>
    <row r="390" spans="1:22" s="2" customFormat="1">
      <c r="A390" s="1275" t="s">
        <v>1826</v>
      </c>
      <c r="B390" s="1272" t="s">
        <v>1827</v>
      </c>
      <c r="C390" s="1239"/>
      <c r="D390" s="1266"/>
      <c r="E390" s="1227"/>
      <c r="F390" s="1186"/>
      <c r="G390" s="1186"/>
      <c r="H390" s="246"/>
      <c r="I390" s="1186">
        <f t="shared" si="66"/>
        <v>0</v>
      </c>
      <c r="J390" s="25">
        <f t="shared" si="67"/>
        <v>0</v>
      </c>
      <c r="K390" s="25">
        <f t="shared" si="68"/>
        <v>0</v>
      </c>
      <c r="L390" s="25">
        <f t="shared" si="69"/>
        <v>0</v>
      </c>
      <c r="M390" s="246"/>
      <c r="N390" s="1108" t="e">
        <f>+SUMPRODUCT(N$6:N$361*$BA$6:$BA$361)</f>
        <v>#REF!</v>
      </c>
      <c r="O390" s="1028" t="s">
        <v>198</v>
      </c>
    </row>
    <row r="391" spans="1:22" s="2" customFormat="1">
      <c r="A391" s="1275" t="s">
        <v>1828</v>
      </c>
      <c r="B391" s="1272" t="s">
        <v>1829</v>
      </c>
      <c r="C391" s="1239" t="s">
        <v>1382</v>
      </c>
      <c r="D391" s="1266">
        <v>797.9</v>
      </c>
      <c r="E391" s="1227">
        <v>220.5</v>
      </c>
      <c r="F391" s="1186"/>
      <c r="G391" s="1186"/>
      <c r="H391" s="246"/>
      <c r="I391" s="1186">
        <f t="shared" si="66"/>
        <v>175936.94999999998</v>
      </c>
      <c r="J391" s="25">
        <f t="shared" si="67"/>
        <v>0</v>
      </c>
      <c r="K391" s="25">
        <f t="shared" si="68"/>
        <v>0</v>
      </c>
      <c r="L391" s="25">
        <f t="shared" si="69"/>
        <v>0</v>
      </c>
      <c r="M391" s="246"/>
      <c r="N391" s="1108" t="e">
        <f>+SUMPRODUCT(N$6:N$361*$BB$6:$BB$361)</f>
        <v>#REF!</v>
      </c>
      <c r="O391" s="1028" t="s">
        <v>198</v>
      </c>
    </row>
    <row r="392" spans="1:22" s="2" customFormat="1">
      <c r="A392" s="1276"/>
      <c r="B392" s="1272"/>
      <c r="C392" s="1239"/>
      <c r="D392" s="1266"/>
      <c r="E392" s="1227"/>
      <c r="F392" s="1186"/>
      <c r="G392" s="1186"/>
      <c r="H392" s="246"/>
      <c r="I392" s="1186">
        <f t="shared" si="66"/>
        <v>0</v>
      </c>
      <c r="J392" s="25">
        <f t="shared" si="67"/>
        <v>0</v>
      </c>
      <c r="K392" s="25">
        <f t="shared" si="68"/>
        <v>0</v>
      </c>
      <c r="L392" s="25">
        <f t="shared" si="69"/>
        <v>0</v>
      </c>
      <c r="M392" s="246"/>
      <c r="N392" s="1108" t="e">
        <f>+SUMPRODUCT(N$6:N$361*$BC$6:$BC$361)</f>
        <v>#REF!</v>
      </c>
      <c r="O392" s="1028" t="s">
        <v>198</v>
      </c>
    </row>
    <row r="393" spans="1:22" s="2" customFormat="1" ht="120">
      <c r="A393" s="1276">
        <v>24.3</v>
      </c>
      <c r="B393" s="1272" t="s">
        <v>1830</v>
      </c>
      <c r="C393" s="1239"/>
      <c r="D393" s="1266"/>
      <c r="E393" s="1227"/>
      <c r="F393" s="1186"/>
      <c r="G393" s="1186"/>
      <c r="H393" s="246"/>
      <c r="I393" s="1186">
        <f t="shared" si="66"/>
        <v>0</v>
      </c>
      <c r="J393" s="25">
        <f t="shared" si="67"/>
        <v>0</v>
      </c>
      <c r="K393" s="25">
        <f t="shared" si="68"/>
        <v>0</v>
      </c>
      <c r="L393" s="25">
        <f t="shared" si="69"/>
        <v>0</v>
      </c>
      <c r="M393" s="246"/>
      <c r="N393" s="1108" t="e">
        <f>+SUMPRODUCT(N$6:N$361*$BD$6:$BD$361)</f>
        <v>#REF!</v>
      </c>
      <c r="O393" s="1028" t="s">
        <v>198</v>
      </c>
    </row>
    <row r="394" spans="1:22">
      <c r="A394" s="1275" t="s">
        <v>1831</v>
      </c>
      <c r="B394" s="1272" t="s">
        <v>1832</v>
      </c>
      <c r="C394" s="1239" t="s">
        <v>1382</v>
      </c>
      <c r="D394" s="1266">
        <v>452</v>
      </c>
      <c r="E394" s="1227">
        <v>13.5</v>
      </c>
      <c r="F394" s="1186"/>
      <c r="G394" s="1186"/>
      <c r="H394" s="246"/>
      <c r="I394" s="1186">
        <f t="shared" si="66"/>
        <v>6102</v>
      </c>
      <c r="J394" s="25">
        <f t="shared" si="67"/>
        <v>0</v>
      </c>
      <c r="K394" s="25">
        <f t="shared" si="68"/>
        <v>0</v>
      </c>
      <c r="L394" s="25">
        <f t="shared" si="69"/>
        <v>0</v>
      </c>
      <c r="M394" s="246"/>
      <c r="N394" s="1108" t="e">
        <f>+SUMPRODUCT(N$6:N$361*$BE$6:$BE$361)</f>
        <v>#REF!</v>
      </c>
      <c r="O394" s="1028" t="s">
        <v>198</v>
      </c>
    </row>
    <row r="395" spans="1:22">
      <c r="A395" s="1275" t="s">
        <v>1833</v>
      </c>
      <c r="B395" s="1272" t="s">
        <v>1834</v>
      </c>
      <c r="C395" s="1239" t="s">
        <v>1382</v>
      </c>
      <c r="D395" s="1266">
        <v>539.15</v>
      </c>
      <c r="E395" s="1227">
        <v>159.30000000000001</v>
      </c>
      <c r="F395" s="1186"/>
      <c r="G395" s="1186"/>
      <c r="H395" s="246"/>
      <c r="I395" s="1186">
        <f t="shared" si="66"/>
        <v>85886.595000000001</v>
      </c>
      <c r="J395" s="25">
        <f t="shared" si="67"/>
        <v>0</v>
      </c>
      <c r="K395" s="25">
        <f t="shared" si="68"/>
        <v>0</v>
      </c>
      <c r="L395" s="25">
        <f t="shared" si="69"/>
        <v>0</v>
      </c>
      <c r="M395" s="246"/>
      <c r="N395" s="1108" t="e">
        <f>+SUMPRODUCT(N$6:N$361*$BF$6:$BF$361)</f>
        <v>#REF!</v>
      </c>
      <c r="O395" s="1028" t="s">
        <v>198</v>
      </c>
    </row>
    <row r="396" spans="1:22">
      <c r="A396" s="1285"/>
      <c r="B396" s="1277"/>
      <c r="C396" s="1239"/>
      <c r="D396" s="1266"/>
      <c r="E396" s="1227"/>
      <c r="F396" s="1186"/>
      <c r="G396" s="1186"/>
      <c r="H396" s="246"/>
      <c r="I396" s="1186">
        <f t="shared" si="66"/>
        <v>0</v>
      </c>
      <c r="J396" s="25">
        <f t="shared" si="67"/>
        <v>0</v>
      </c>
      <c r="K396" s="25">
        <f t="shared" si="68"/>
        <v>0</v>
      </c>
      <c r="L396" s="25">
        <f t="shared" si="69"/>
        <v>0</v>
      </c>
      <c r="M396" s="246"/>
      <c r="N396" s="1108" t="e">
        <f>+SUMPRODUCT(N$6:N$361*$BG$6:$BG$361)</f>
        <v>#REF!</v>
      </c>
      <c r="O396" s="1028" t="s">
        <v>198</v>
      </c>
    </row>
    <row r="397" spans="1:22" ht="120">
      <c r="A397" s="1276">
        <v>24.4</v>
      </c>
      <c r="B397" s="1272" t="s">
        <v>1835</v>
      </c>
      <c r="C397" s="1239"/>
      <c r="D397" s="1266"/>
      <c r="E397" s="1227"/>
      <c r="F397" s="1186"/>
      <c r="G397" s="1186"/>
      <c r="H397" s="246"/>
      <c r="I397" s="1186">
        <f t="shared" si="66"/>
        <v>0</v>
      </c>
      <c r="J397" s="25">
        <f t="shared" si="67"/>
        <v>0</v>
      </c>
      <c r="K397" s="25">
        <f t="shared" si="68"/>
        <v>0</v>
      </c>
      <c r="L397" s="25">
        <f t="shared" si="69"/>
        <v>0</v>
      </c>
      <c r="M397" s="246"/>
      <c r="N397" s="25"/>
      <c r="O397" s="25"/>
    </row>
    <row r="398" spans="1:22">
      <c r="A398" s="1275" t="s">
        <v>1836</v>
      </c>
      <c r="B398" s="1272" t="s">
        <v>1834</v>
      </c>
      <c r="C398" s="1239" t="s">
        <v>1382</v>
      </c>
      <c r="D398" s="1266">
        <v>544.15</v>
      </c>
      <c r="E398" s="1227">
        <v>72</v>
      </c>
      <c r="F398" s="1186"/>
      <c r="G398" s="1186"/>
      <c r="H398" s="246"/>
      <c r="I398" s="1186">
        <f t="shared" si="66"/>
        <v>39178.799999999996</v>
      </c>
      <c r="J398" s="25">
        <f t="shared" si="67"/>
        <v>0</v>
      </c>
      <c r="K398" s="25">
        <f t="shared" si="68"/>
        <v>0</v>
      </c>
      <c r="L398" s="25">
        <f t="shared" si="69"/>
        <v>0</v>
      </c>
      <c r="M398" s="246"/>
      <c r="N398" s="25"/>
      <c r="O398" s="25"/>
    </row>
    <row r="399" spans="1:22">
      <c r="A399" s="1285"/>
      <c r="B399" s="1272"/>
      <c r="C399" s="1239"/>
      <c r="D399" s="1266"/>
      <c r="E399" s="1227"/>
      <c r="F399" s="1186"/>
      <c r="G399" s="1186"/>
      <c r="H399" s="246"/>
      <c r="I399" s="1186">
        <f t="shared" si="66"/>
        <v>0</v>
      </c>
      <c r="J399" s="25">
        <f t="shared" si="67"/>
        <v>0</v>
      </c>
      <c r="K399" s="25">
        <f t="shared" si="68"/>
        <v>0</v>
      </c>
      <c r="L399" s="25">
        <f t="shared" si="69"/>
        <v>0</v>
      </c>
      <c r="M399" s="246"/>
      <c r="N399" s="25"/>
      <c r="O399" s="25"/>
    </row>
    <row r="400" spans="1:22" ht="90">
      <c r="A400" s="1262">
        <v>24.5</v>
      </c>
      <c r="B400" s="1272" t="s">
        <v>1837</v>
      </c>
      <c r="C400" s="1239" t="s">
        <v>773</v>
      </c>
      <c r="D400" s="1266">
        <v>459.05</v>
      </c>
      <c r="E400" s="1227">
        <v>23.31</v>
      </c>
      <c r="F400" s="1186"/>
      <c r="G400" s="1186"/>
      <c r="H400" s="246"/>
      <c r="I400" s="1186">
        <f t="shared" si="66"/>
        <v>10700.4555</v>
      </c>
      <c r="J400" s="25">
        <f t="shared" si="67"/>
        <v>0</v>
      </c>
      <c r="K400" s="25">
        <f t="shared" si="68"/>
        <v>0</v>
      </c>
      <c r="L400" s="25">
        <f t="shared" si="69"/>
        <v>0</v>
      </c>
      <c r="M400" s="246"/>
      <c r="N400" s="25"/>
      <c r="O400" s="25"/>
    </row>
    <row r="401" spans="1:15">
      <c r="A401" s="1262"/>
      <c r="B401" s="1272"/>
      <c r="C401" s="1239"/>
      <c r="D401" s="1266"/>
      <c r="E401" s="1227"/>
      <c r="F401" s="1186"/>
      <c r="G401" s="1186"/>
      <c r="H401" s="246"/>
      <c r="I401" s="1186">
        <f t="shared" si="66"/>
        <v>0</v>
      </c>
      <c r="J401" s="25">
        <f t="shared" si="67"/>
        <v>0</v>
      </c>
      <c r="K401" s="25">
        <f t="shared" si="68"/>
        <v>0</v>
      </c>
      <c r="L401" s="25">
        <f t="shared" si="69"/>
        <v>0</v>
      </c>
      <c r="M401" s="246"/>
      <c r="N401" s="25"/>
      <c r="O401" s="25"/>
    </row>
    <row r="402" spans="1:15" ht="90">
      <c r="A402" s="1262">
        <v>24.6</v>
      </c>
      <c r="B402" s="1272" t="s">
        <v>1838</v>
      </c>
      <c r="C402" s="1239" t="s">
        <v>773</v>
      </c>
      <c r="D402" s="1266">
        <v>828.45</v>
      </c>
      <c r="E402" s="1227">
        <v>23.31</v>
      </c>
      <c r="F402" s="1186"/>
      <c r="G402" s="1186"/>
      <c r="H402" s="246"/>
      <c r="I402" s="1186">
        <f t="shared" si="66"/>
        <v>19311.1695</v>
      </c>
      <c r="J402" s="25">
        <f t="shared" si="67"/>
        <v>0</v>
      </c>
      <c r="K402" s="25">
        <f t="shared" si="68"/>
        <v>0</v>
      </c>
      <c r="L402" s="25">
        <f t="shared" si="69"/>
        <v>0</v>
      </c>
      <c r="M402" s="246"/>
      <c r="N402" s="25"/>
      <c r="O402" s="25"/>
    </row>
    <row r="403" spans="1:15">
      <c r="A403" s="1262"/>
      <c r="B403" s="1272"/>
      <c r="C403" s="1239"/>
      <c r="D403" s="1266"/>
      <c r="E403" s="1227"/>
      <c r="F403" s="1186"/>
      <c r="G403" s="1186"/>
      <c r="H403" s="246"/>
      <c r="I403" s="1186">
        <f t="shared" si="66"/>
        <v>0</v>
      </c>
      <c r="J403" s="25">
        <f t="shared" si="67"/>
        <v>0</v>
      </c>
      <c r="K403" s="25">
        <f t="shared" si="68"/>
        <v>0</v>
      </c>
      <c r="L403" s="25">
        <f t="shared" si="69"/>
        <v>0</v>
      </c>
      <c r="M403" s="246"/>
      <c r="N403" s="25"/>
      <c r="O403" s="25"/>
    </row>
    <row r="404" spans="1:15" ht="90">
      <c r="A404" s="1262">
        <v>24.7</v>
      </c>
      <c r="B404" s="1272" t="s">
        <v>1839</v>
      </c>
      <c r="C404" s="1239" t="s">
        <v>773</v>
      </c>
      <c r="D404" s="1266">
        <v>799.4</v>
      </c>
      <c r="E404" s="1227">
        <v>23.31</v>
      </c>
      <c r="F404" s="1186"/>
      <c r="G404" s="1186"/>
      <c r="H404" s="246"/>
      <c r="I404" s="1186">
        <f t="shared" si="66"/>
        <v>18634.013999999999</v>
      </c>
      <c r="J404" s="25">
        <f t="shared" si="67"/>
        <v>0</v>
      </c>
      <c r="K404" s="25">
        <f t="shared" si="68"/>
        <v>0</v>
      </c>
      <c r="L404" s="25">
        <f t="shared" si="69"/>
        <v>0</v>
      </c>
      <c r="M404" s="246"/>
      <c r="N404" s="25"/>
      <c r="O404" s="25"/>
    </row>
    <row r="405" spans="1:15">
      <c r="A405" s="1276"/>
      <c r="B405" s="1272"/>
      <c r="C405" s="1239"/>
      <c r="D405" s="1266"/>
      <c r="E405" s="1227"/>
      <c r="F405" s="1186"/>
      <c r="G405" s="1186"/>
      <c r="H405" s="246"/>
      <c r="I405" s="1186">
        <f t="shared" si="66"/>
        <v>0</v>
      </c>
      <c r="J405" s="25">
        <f t="shared" si="67"/>
        <v>0</v>
      </c>
      <c r="K405" s="25">
        <f t="shared" si="68"/>
        <v>0</v>
      </c>
      <c r="L405" s="25">
        <f t="shared" si="69"/>
        <v>0</v>
      </c>
      <c r="M405" s="246"/>
      <c r="N405" s="25"/>
      <c r="O405" s="25"/>
    </row>
    <row r="406" spans="1:15" ht="90">
      <c r="A406" s="1262">
        <v>24.8</v>
      </c>
      <c r="B406" s="1272" t="s">
        <v>1840</v>
      </c>
      <c r="C406" s="1239" t="s">
        <v>773</v>
      </c>
      <c r="D406" s="1266">
        <v>842.8</v>
      </c>
      <c r="E406" s="1227">
        <v>10.35</v>
      </c>
      <c r="F406" s="1186"/>
      <c r="G406" s="1186"/>
      <c r="H406" s="246"/>
      <c r="I406" s="1186">
        <f t="shared" si="66"/>
        <v>8722.98</v>
      </c>
      <c r="J406" s="25">
        <f t="shared" si="67"/>
        <v>0</v>
      </c>
      <c r="K406" s="25">
        <f t="shared" si="68"/>
        <v>0</v>
      </c>
      <c r="L406" s="25">
        <f t="shared" si="69"/>
        <v>0</v>
      </c>
      <c r="M406" s="246"/>
      <c r="N406" s="25"/>
      <c r="O406" s="25"/>
    </row>
    <row r="407" spans="1:15" ht="16.5" thickBot="1">
      <c r="A407" s="1285"/>
      <c r="B407" s="1272"/>
      <c r="C407" s="1239"/>
      <c r="D407" s="1266"/>
      <c r="E407" s="1227"/>
      <c r="F407" s="1186"/>
      <c r="G407" s="1186"/>
      <c r="H407" s="246"/>
      <c r="I407" s="1186">
        <f t="shared" si="66"/>
        <v>0</v>
      </c>
      <c r="J407" s="25">
        <f t="shared" si="67"/>
        <v>0</v>
      </c>
      <c r="K407" s="25">
        <f t="shared" si="68"/>
        <v>0</v>
      </c>
      <c r="L407" s="25">
        <f t="shared" si="69"/>
        <v>0</v>
      </c>
      <c r="M407" s="246"/>
      <c r="N407" s="1030"/>
      <c r="O407" s="25"/>
    </row>
    <row r="408" spans="1:15" ht="75">
      <c r="A408" s="1286">
        <v>24.13</v>
      </c>
      <c r="B408" s="1272" t="s">
        <v>1841</v>
      </c>
      <c r="C408" s="1239"/>
      <c r="D408" s="1266"/>
      <c r="E408" s="1227"/>
      <c r="F408" s="1186"/>
      <c r="G408" s="1186"/>
      <c r="H408" s="246"/>
      <c r="I408" s="1186">
        <f t="shared" si="66"/>
        <v>0</v>
      </c>
      <c r="J408" s="25">
        <f t="shared" si="67"/>
        <v>0</v>
      </c>
      <c r="K408" s="25">
        <f t="shared" si="68"/>
        <v>0</v>
      </c>
      <c r="L408" s="25">
        <f t="shared" si="69"/>
        <v>0</v>
      </c>
      <c r="M408" s="246"/>
    </row>
    <row r="409" spans="1:15">
      <c r="A409" s="1275" t="s">
        <v>1842</v>
      </c>
      <c r="B409" s="1272" t="s">
        <v>289</v>
      </c>
      <c r="C409" s="1239" t="s">
        <v>1934</v>
      </c>
      <c r="D409" s="1266">
        <v>182.95</v>
      </c>
      <c r="E409" s="1227">
        <v>9</v>
      </c>
      <c r="F409" s="1186"/>
      <c r="G409" s="1186"/>
      <c r="H409" s="246"/>
      <c r="I409" s="1186">
        <f t="shared" si="66"/>
        <v>1646.55</v>
      </c>
      <c r="J409" s="25">
        <f t="shared" si="67"/>
        <v>0</v>
      </c>
      <c r="K409" s="25">
        <f t="shared" si="68"/>
        <v>0</v>
      </c>
      <c r="L409" s="25">
        <f t="shared" si="69"/>
        <v>0</v>
      </c>
      <c r="M409" s="246"/>
    </row>
    <row r="410" spans="1:15">
      <c r="A410" s="1280"/>
      <c r="B410" s="1288"/>
      <c r="C410" s="1334"/>
      <c r="D410" s="1281"/>
      <c r="E410" s="1227"/>
      <c r="F410" s="1186"/>
      <c r="G410" s="1186"/>
      <c r="H410" s="246"/>
      <c r="I410" s="1186">
        <f t="shared" si="66"/>
        <v>0</v>
      </c>
      <c r="J410" s="25">
        <f t="shared" si="67"/>
        <v>0</v>
      </c>
      <c r="K410" s="25">
        <f t="shared" si="68"/>
        <v>0</v>
      </c>
      <c r="L410" s="25">
        <f t="shared" si="69"/>
        <v>0</v>
      </c>
      <c r="M410" s="246"/>
    </row>
    <row r="411" spans="1:15" ht="180">
      <c r="A411" s="1280" t="s">
        <v>1753</v>
      </c>
      <c r="B411" s="1288" t="s">
        <v>1754</v>
      </c>
      <c r="C411" s="1287"/>
      <c r="D411" s="1287"/>
      <c r="E411" s="1227"/>
      <c r="F411" s="1186"/>
      <c r="G411" s="1186"/>
      <c r="H411" s="246"/>
      <c r="I411" s="1186">
        <f t="shared" si="66"/>
        <v>0</v>
      </c>
      <c r="J411" s="25">
        <f t="shared" si="67"/>
        <v>0</v>
      </c>
      <c r="K411" s="25">
        <f t="shared" si="68"/>
        <v>0</v>
      </c>
      <c r="L411" s="25">
        <f t="shared" si="69"/>
        <v>0</v>
      </c>
      <c r="M411" s="246"/>
    </row>
    <row r="412" spans="1:15">
      <c r="A412" s="1280" t="s">
        <v>1755</v>
      </c>
      <c r="B412" s="1288" t="s">
        <v>1756</v>
      </c>
      <c r="C412" s="1281" t="s">
        <v>1934</v>
      </c>
      <c r="D412" s="1281">
        <v>80.2</v>
      </c>
      <c r="E412" s="1227">
        <v>50</v>
      </c>
      <c r="F412" s="1186"/>
      <c r="G412" s="1186"/>
      <c r="H412" s="246"/>
      <c r="I412" s="1186">
        <f t="shared" si="66"/>
        <v>4010</v>
      </c>
      <c r="J412" s="25">
        <f t="shared" si="67"/>
        <v>0</v>
      </c>
      <c r="K412" s="25">
        <f t="shared" si="68"/>
        <v>0</v>
      </c>
      <c r="L412" s="25">
        <f t="shared" si="69"/>
        <v>0</v>
      </c>
      <c r="M412" s="246"/>
    </row>
    <row r="413" spans="1:15">
      <c r="A413" s="1280"/>
      <c r="B413" s="1288"/>
      <c r="C413" s="1281"/>
      <c r="D413" s="1281"/>
      <c r="E413" s="1227"/>
      <c r="F413" s="1186"/>
      <c r="G413" s="1186"/>
      <c r="H413" s="246"/>
      <c r="I413" s="1186">
        <f t="shared" si="66"/>
        <v>0</v>
      </c>
      <c r="J413" s="25">
        <f t="shared" si="67"/>
        <v>0</v>
      </c>
      <c r="K413" s="25">
        <f t="shared" si="68"/>
        <v>0</v>
      </c>
      <c r="L413" s="25">
        <f t="shared" si="69"/>
        <v>0</v>
      </c>
      <c r="M413" s="246"/>
    </row>
    <row r="414" spans="1:15" ht="60">
      <c r="A414" s="1286">
        <v>24.15</v>
      </c>
      <c r="B414" s="1272" t="s">
        <v>1843</v>
      </c>
      <c r="C414" s="1239"/>
      <c r="D414" s="1266"/>
      <c r="E414" s="1227"/>
      <c r="F414" s="1186"/>
      <c r="G414" s="1186"/>
      <c r="H414" s="246"/>
      <c r="I414" s="1186">
        <f t="shared" si="66"/>
        <v>0</v>
      </c>
      <c r="J414" s="25">
        <f t="shared" si="67"/>
        <v>0</v>
      </c>
      <c r="K414" s="25">
        <f t="shared" si="68"/>
        <v>0</v>
      </c>
      <c r="L414" s="25">
        <f t="shared" si="69"/>
        <v>0</v>
      </c>
      <c r="M414" s="246"/>
    </row>
    <row r="415" spans="1:15">
      <c r="A415" s="1275" t="s">
        <v>1844</v>
      </c>
      <c r="B415" s="1272" t="s">
        <v>289</v>
      </c>
      <c r="C415" s="1239" t="s">
        <v>1934</v>
      </c>
      <c r="D415" s="1266">
        <v>206.1</v>
      </c>
      <c r="E415" s="1227">
        <v>9</v>
      </c>
      <c r="F415" s="1186"/>
      <c r="G415" s="1186"/>
      <c r="H415" s="246"/>
      <c r="I415" s="1186">
        <f t="shared" si="66"/>
        <v>1854.8999999999999</v>
      </c>
      <c r="J415" s="25">
        <f t="shared" si="67"/>
        <v>0</v>
      </c>
      <c r="K415" s="25">
        <f t="shared" si="68"/>
        <v>0</v>
      </c>
      <c r="L415" s="25">
        <f t="shared" si="69"/>
        <v>0</v>
      </c>
      <c r="M415" s="246"/>
    </row>
    <row r="416" spans="1:15">
      <c r="A416" s="1280"/>
      <c r="B416" s="1288"/>
      <c r="C416" s="1287"/>
      <c r="D416" s="1287"/>
      <c r="E416" s="1227"/>
      <c r="F416" s="1186"/>
      <c r="G416" s="1186"/>
      <c r="H416" s="246"/>
      <c r="I416" s="1186">
        <f t="shared" si="66"/>
        <v>0</v>
      </c>
      <c r="J416" s="25">
        <f t="shared" si="67"/>
        <v>0</v>
      </c>
      <c r="K416" s="25">
        <f t="shared" si="68"/>
        <v>0</v>
      </c>
      <c r="L416" s="25">
        <f t="shared" si="69"/>
        <v>0</v>
      </c>
      <c r="M416" s="246"/>
    </row>
    <row r="417" spans="1:13" ht="330">
      <c r="A417" s="1280" t="s">
        <v>1757</v>
      </c>
      <c r="B417" s="1288" t="s">
        <v>1758</v>
      </c>
      <c r="C417" s="1281" t="s">
        <v>1934</v>
      </c>
      <c r="D417" s="1281">
        <v>2580.6</v>
      </c>
      <c r="E417" s="1227">
        <v>50</v>
      </c>
      <c r="F417" s="1186"/>
      <c r="G417" s="1186"/>
      <c r="H417" s="246"/>
      <c r="I417" s="1186">
        <f t="shared" si="66"/>
        <v>129030</v>
      </c>
      <c r="J417" s="25">
        <f t="shared" si="67"/>
        <v>0</v>
      </c>
      <c r="K417" s="25">
        <f t="shared" si="68"/>
        <v>0</v>
      </c>
      <c r="L417" s="25">
        <f t="shared" si="69"/>
        <v>0</v>
      </c>
      <c r="M417" s="246"/>
    </row>
    <row r="418" spans="1:13">
      <c r="A418" s="1280"/>
      <c r="B418" s="1288"/>
      <c r="C418" s="1287"/>
      <c r="D418" s="1287"/>
      <c r="E418" s="1227"/>
      <c r="F418" s="1186"/>
      <c r="G418" s="1186"/>
      <c r="H418" s="246"/>
      <c r="I418" s="1186">
        <f t="shared" si="66"/>
        <v>0</v>
      </c>
      <c r="J418" s="25">
        <f t="shared" si="67"/>
        <v>0</v>
      </c>
      <c r="K418" s="25">
        <f t="shared" si="68"/>
        <v>0</v>
      </c>
      <c r="L418" s="25">
        <f t="shared" si="69"/>
        <v>0</v>
      </c>
      <c r="M418" s="246"/>
    </row>
    <row r="419" spans="1:13" ht="105">
      <c r="A419" s="1280" t="s">
        <v>1759</v>
      </c>
      <c r="B419" s="1288" t="s">
        <v>1760</v>
      </c>
      <c r="C419" s="1281" t="s">
        <v>773</v>
      </c>
      <c r="D419" s="1281">
        <v>178.7</v>
      </c>
      <c r="E419" s="1227">
        <v>36</v>
      </c>
      <c r="F419" s="1186"/>
      <c r="G419" s="1186"/>
      <c r="H419" s="246"/>
      <c r="I419" s="1186">
        <f t="shared" si="66"/>
        <v>6433.2</v>
      </c>
      <c r="J419" s="25">
        <f t="shared" si="67"/>
        <v>0</v>
      </c>
      <c r="K419" s="25">
        <f t="shared" si="68"/>
        <v>0</v>
      </c>
      <c r="L419" s="25">
        <f t="shared" si="69"/>
        <v>0</v>
      </c>
      <c r="M419" s="246"/>
    </row>
    <row r="420" spans="1:13">
      <c r="A420" s="1280"/>
      <c r="B420" s="1288"/>
      <c r="C420" s="1281"/>
      <c r="D420" s="1281"/>
      <c r="E420" s="1227"/>
      <c r="F420" s="1186"/>
      <c r="G420" s="1186"/>
      <c r="H420" s="246"/>
      <c r="I420" s="1186">
        <f t="shared" si="66"/>
        <v>0</v>
      </c>
      <c r="J420" s="25">
        <f t="shared" si="67"/>
        <v>0</v>
      </c>
      <c r="K420" s="25">
        <f t="shared" si="68"/>
        <v>0</v>
      </c>
      <c r="L420" s="25">
        <f t="shared" si="69"/>
        <v>0</v>
      </c>
      <c r="M420" s="246"/>
    </row>
    <row r="421" spans="1:13">
      <c r="A421" s="1280" t="s">
        <v>1761</v>
      </c>
      <c r="B421" s="1288" t="s">
        <v>1762</v>
      </c>
      <c r="C421" s="1287"/>
      <c r="D421" s="1287"/>
      <c r="E421" s="1227"/>
      <c r="F421" s="1186"/>
      <c r="G421" s="1186"/>
      <c r="H421" s="246"/>
      <c r="I421" s="1186">
        <f t="shared" si="66"/>
        <v>0</v>
      </c>
      <c r="J421" s="25">
        <f t="shared" si="67"/>
        <v>0</v>
      </c>
      <c r="K421" s="25">
        <f t="shared" si="68"/>
        <v>0</v>
      </c>
      <c r="L421" s="25">
        <f t="shared" si="69"/>
        <v>0</v>
      </c>
      <c r="M421" s="246"/>
    </row>
    <row r="422" spans="1:13">
      <c r="A422" s="1280"/>
      <c r="B422" s="1288" t="s">
        <v>1763</v>
      </c>
      <c r="C422" s="1281" t="s">
        <v>1934</v>
      </c>
      <c r="D422" s="1281">
        <v>255.5</v>
      </c>
      <c r="E422" s="1227">
        <v>50</v>
      </c>
      <c r="F422" s="1186"/>
      <c r="G422" s="1186"/>
      <c r="H422" s="246"/>
      <c r="I422" s="1186">
        <f t="shared" si="66"/>
        <v>12775</v>
      </c>
      <c r="J422" s="25">
        <f t="shared" si="67"/>
        <v>0</v>
      </c>
      <c r="K422" s="25">
        <f t="shared" si="68"/>
        <v>0</v>
      </c>
      <c r="L422" s="25">
        <f t="shared" si="69"/>
        <v>0</v>
      </c>
      <c r="M422" s="246"/>
    </row>
    <row r="423" spans="1:13">
      <c r="A423" s="1280"/>
      <c r="B423" s="1288"/>
      <c r="C423" s="1334"/>
      <c r="D423" s="1281"/>
      <c r="E423" s="1227"/>
      <c r="F423" s="1186"/>
      <c r="G423" s="1186"/>
      <c r="H423" s="246"/>
      <c r="I423" s="1186">
        <f t="shared" si="66"/>
        <v>0</v>
      </c>
      <c r="J423" s="25">
        <f t="shared" si="67"/>
        <v>0</v>
      </c>
      <c r="K423" s="25">
        <f t="shared" si="68"/>
        <v>0</v>
      </c>
      <c r="L423" s="25">
        <f t="shared" si="69"/>
        <v>0</v>
      </c>
      <c r="M423" s="246"/>
    </row>
    <row r="424" spans="1:13" ht="75">
      <c r="A424" s="1265" t="s">
        <v>1761</v>
      </c>
      <c r="B424" s="1272" t="s">
        <v>1845</v>
      </c>
      <c r="C424" s="1239" t="s">
        <v>1323</v>
      </c>
      <c r="D424" s="1266">
        <v>745.65</v>
      </c>
      <c r="E424" s="1227">
        <v>761.31</v>
      </c>
      <c r="F424" s="1186"/>
      <c r="G424" s="1186"/>
      <c r="H424" s="246"/>
      <c r="I424" s="1186">
        <f t="shared" si="66"/>
        <v>567670.80149999994</v>
      </c>
      <c r="J424" s="25">
        <f t="shared" si="67"/>
        <v>0</v>
      </c>
      <c r="K424" s="25">
        <f t="shared" si="68"/>
        <v>0</v>
      </c>
      <c r="L424" s="25">
        <f t="shared" si="69"/>
        <v>0</v>
      </c>
      <c r="M424" s="246"/>
    </row>
    <row r="425" spans="1:13">
      <c r="A425" s="1265"/>
      <c r="B425" s="1272"/>
      <c r="C425" s="1239"/>
      <c r="D425" s="1266"/>
      <c r="E425" s="1227"/>
      <c r="F425" s="1186"/>
      <c r="G425" s="1186"/>
      <c r="H425" s="246"/>
      <c r="I425" s="1186">
        <f t="shared" si="66"/>
        <v>0</v>
      </c>
      <c r="J425" s="25">
        <f t="shared" si="67"/>
        <v>0</v>
      </c>
      <c r="K425" s="25">
        <f t="shared" si="68"/>
        <v>0</v>
      </c>
      <c r="L425" s="25">
        <f t="shared" si="69"/>
        <v>0</v>
      </c>
      <c r="M425" s="246"/>
    </row>
    <row r="426" spans="1:13">
      <c r="A426" s="1280" t="s">
        <v>1749</v>
      </c>
      <c r="B426" s="1288" t="s">
        <v>1846</v>
      </c>
      <c r="C426" s="1256"/>
      <c r="D426" s="1256"/>
      <c r="E426" s="1227"/>
      <c r="F426" s="1186"/>
      <c r="G426" s="1186"/>
      <c r="H426" s="246"/>
      <c r="I426" s="1186">
        <f t="shared" si="66"/>
        <v>0</v>
      </c>
      <c r="J426" s="25">
        <f t="shared" si="67"/>
        <v>0</v>
      </c>
      <c r="K426" s="25">
        <f t="shared" si="68"/>
        <v>0</v>
      </c>
      <c r="L426" s="25">
        <f t="shared" si="69"/>
        <v>0</v>
      </c>
      <c r="M426" s="246"/>
    </row>
    <row r="427" spans="1:13">
      <c r="A427" s="1280"/>
      <c r="B427" s="1288" t="s">
        <v>1730</v>
      </c>
      <c r="C427" s="1257" t="s">
        <v>1934</v>
      </c>
      <c r="D427" s="1281">
        <v>250</v>
      </c>
      <c r="E427" s="1227">
        <v>13</v>
      </c>
      <c r="F427" s="1186"/>
      <c r="G427" s="1186"/>
      <c r="H427" s="246"/>
      <c r="I427" s="1186">
        <f t="shared" si="66"/>
        <v>3250</v>
      </c>
      <c r="J427" s="25">
        <f t="shared" si="67"/>
        <v>0</v>
      </c>
      <c r="K427" s="25">
        <f t="shared" si="68"/>
        <v>0</v>
      </c>
      <c r="L427" s="25">
        <f t="shared" si="69"/>
        <v>0</v>
      </c>
      <c r="M427" s="246"/>
    </row>
    <row r="428" spans="1:13">
      <c r="A428" s="1280"/>
      <c r="B428" s="1288"/>
      <c r="C428" s="1257"/>
      <c r="D428" s="1281"/>
      <c r="E428" s="1227"/>
      <c r="F428" s="1186"/>
      <c r="G428" s="1186"/>
      <c r="H428" s="246"/>
      <c r="I428" s="1186">
        <f t="shared" si="66"/>
        <v>0</v>
      </c>
      <c r="J428" s="25">
        <f t="shared" si="67"/>
        <v>0</v>
      </c>
      <c r="K428" s="25">
        <f t="shared" si="68"/>
        <v>0</v>
      </c>
      <c r="L428" s="25">
        <f t="shared" si="69"/>
        <v>0</v>
      </c>
      <c r="M428" s="246"/>
    </row>
    <row r="429" spans="1:13" ht="60">
      <c r="A429" s="1280" t="s">
        <v>1749</v>
      </c>
      <c r="B429" s="1288" t="s">
        <v>1847</v>
      </c>
      <c r="C429" s="1281" t="s">
        <v>1934</v>
      </c>
      <c r="D429" s="1281">
        <v>2500</v>
      </c>
      <c r="E429" s="1227">
        <v>4</v>
      </c>
      <c r="F429" s="1186"/>
      <c r="G429" s="1186"/>
      <c r="H429" s="246"/>
      <c r="I429" s="1186">
        <f t="shared" si="66"/>
        <v>10000</v>
      </c>
      <c r="J429" s="25">
        <f t="shared" si="67"/>
        <v>0</v>
      </c>
      <c r="K429" s="25">
        <f t="shared" si="68"/>
        <v>0</v>
      </c>
      <c r="L429" s="25">
        <f t="shared" si="69"/>
        <v>0</v>
      </c>
      <c r="M429" s="246"/>
    </row>
    <row r="430" spans="1:13">
      <c r="A430" s="1280"/>
      <c r="B430" s="1288"/>
      <c r="C430" s="1281"/>
      <c r="D430" s="1281"/>
      <c r="E430" s="1227"/>
      <c r="F430" s="1186"/>
      <c r="G430" s="1186"/>
      <c r="H430" s="246"/>
      <c r="I430" s="1186">
        <f t="shared" si="66"/>
        <v>0</v>
      </c>
      <c r="J430" s="25">
        <f t="shared" si="67"/>
        <v>0</v>
      </c>
      <c r="K430" s="25">
        <f t="shared" si="68"/>
        <v>0</v>
      </c>
      <c r="L430" s="25">
        <f t="shared" si="69"/>
        <v>0</v>
      </c>
      <c r="M430" s="246"/>
    </row>
    <row r="431" spans="1:13" ht="150">
      <c r="A431" s="1280" t="s">
        <v>1749</v>
      </c>
      <c r="B431" s="1288" t="s">
        <v>1752</v>
      </c>
      <c r="C431" s="1281" t="s">
        <v>1323</v>
      </c>
      <c r="D431" s="1281">
        <v>536.65</v>
      </c>
      <c r="E431" s="1227">
        <v>294.95</v>
      </c>
      <c r="F431" s="1186"/>
      <c r="G431" s="1186"/>
      <c r="H431" s="246"/>
      <c r="I431" s="1186">
        <f t="shared" ref="I431:I494" si="70">+D431*E431</f>
        <v>158284.91749999998</v>
      </c>
      <c r="J431" s="25">
        <f t="shared" ref="J431:J494" si="71">+D431*F431</f>
        <v>0</v>
      </c>
      <c r="K431" s="25">
        <f t="shared" ref="K431:K494" si="72">+G431*D431</f>
        <v>0</v>
      </c>
      <c r="L431" s="25">
        <f t="shared" ref="L431:L494" si="73">+D431*H431</f>
        <v>0</v>
      </c>
      <c r="M431" s="246"/>
    </row>
    <row r="432" spans="1:13">
      <c r="A432" s="1280"/>
      <c r="B432" s="1288"/>
      <c r="C432" s="1281"/>
      <c r="D432" s="1281"/>
      <c r="E432" s="1227"/>
      <c r="F432" s="1186"/>
      <c r="G432" s="1186"/>
      <c r="H432" s="246"/>
      <c r="I432" s="1186">
        <f t="shared" si="70"/>
        <v>0</v>
      </c>
      <c r="J432" s="25">
        <f t="shared" si="71"/>
        <v>0</v>
      </c>
      <c r="K432" s="25">
        <f t="shared" si="72"/>
        <v>0</v>
      </c>
      <c r="L432" s="25">
        <f t="shared" si="73"/>
        <v>0</v>
      </c>
      <c r="M432" s="246"/>
    </row>
    <row r="433" spans="1:13" ht="360">
      <c r="A433" s="1289" t="s">
        <v>1848</v>
      </c>
      <c r="B433" s="1272" t="s">
        <v>1849</v>
      </c>
      <c r="C433" s="1239" t="s">
        <v>1323</v>
      </c>
      <c r="D433" s="1281">
        <v>7691.55</v>
      </c>
      <c r="E433" s="1227">
        <v>15.240000000000002</v>
      </c>
      <c r="F433" s="1186"/>
      <c r="G433" s="1186"/>
      <c r="H433" s="246"/>
      <c r="I433" s="1186">
        <f t="shared" si="70"/>
        <v>117219.22200000002</v>
      </c>
      <c r="J433" s="25">
        <f t="shared" si="71"/>
        <v>0</v>
      </c>
      <c r="K433" s="25">
        <f t="shared" si="72"/>
        <v>0</v>
      </c>
      <c r="L433" s="25">
        <f t="shared" si="73"/>
        <v>0</v>
      </c>
      <c r="M433" s="246"/>
    </row>
    <row r="434" spans="1:13">
      <c r="A434" s="1264"/>
      <c r="B434" s="1272"/>
      <c r="C434" s="1239"/>
      <c r="D434" s="1281"/>
      <c r="E434" s="1227"/>
      <c r="F434" s="1186"/>
      <c r="G434" s="1186"/>
      <c r="H434" s="246"/>
      <c r="I434" s="1186">
        <f t="shared" si="70"/>
        <v>0</v>
      </c>
      <c r="J434" s="25">
        <f t="shared" si="71"/>
        <v>0</v>
      </c>
      <c r="K434" s="25">
        <f t="shared" si="72"/>
        <v>0</v>
      </c>
      <c r="L434" s="25">
        <f t="shared" si="73"/>
        <v>0</v>
      </c>
      <c r="M434" s="246"/>
    </row>
    <row r="435" spans="1:13" ht="60">
      <c r="A435" s="1289" t="s">
        <v>1850</v>
      </c>
      <c r="B435" s="1272" t="s">
        <v>1851</v>
      </c>
      <c r="C435" s="1239" t="s">
        <v>1934</v>
      </c>
      <c r="D435" s="1281">
        <v>14.5</v>
      </c>
      <c r="E435" s="1227">
        <v>21208</v>
      </c>
      <c r="F435" s="1186"/>
      <c r="G435" s="1186"/>
      <c r="H435" s="246"/>
      <c r="I435" s="1186">
        <f t="shared" si="70"/>
        <v>307516</v>
      </c>
      <c r="J435" s="25">
        <f t="shared" si="71"/>
        <v>0</v>
      </c>
      <c r="K435" s="25">
        <f t="shared" si="72"/>
        <v>0</v>
      </c>
      <c r="L435" s="25">
        <f t="shared" si="73"/>
        <v>0</v>
      </c>
      <c r="M435" s="246"/>
    </row>
    <row r="436" spans="1:13">
      <c r="A436" s="1289"/>
      <c r="B436" s="1272"/>
      <c r="C436" s="1239"/>
      <c r="D436" s="1281"/>
      <c r="E436" s="1227"/>
      <c r="F436" s="1186"/>
      <c r="G436" s="1186"/>
      <c r="H436" s="246"/>
      <c r="I436" s="1186">
        <f t="shared" si="70"/>
        <v>0</v>
      </c>
      <c r="J436" s="25">
        <f t="shared" si="71"/>
        <v>0</v>
      </c>
      <c r="K436" s="25">
        <f t="shared" si="72"/>
        <v>0</v>
      </c>
      <c r="L436" s="25">
        <f t="shared" si="73"/>
        <v>0</v>
      </c>
      <c r="M436" s="246"/>
    </row>
    <row r="437" spans="1:13">
      <c r="A437" s="1276"/>
      <c r="B437" s="1272" t="s">
        <v>1852</v>
      </c>
      <c r="C437" s="1239" t="s">
        <v>1934</v>
      </c>
      <c r="D437" s="1290">
        <v>12350160</v>
      </c>
      <c r="E437" s="1227">
        <v>1</v>
      </c>
      <c r="F437" s="1186"/>
      <c r="G437" s="1186"/>
      <c r="H437" s="246"/>
      <c r="I437" s="1186">
        <f t="shared" si="70"/>
        <v>12350160</v>
      </c>
      <c r="J437" s="25">
        <f t="shared" si="71"/>
        <v>0</v>
      </c>
      <c r="K437" s="25">
        <f t="shared" si="72"/>
        <v>0</v>
      </c>
      <c r="L437" s="25">
        <f t="shared" si="73"/>
        <v>0</v>
      </c>
      <c r="M437" s="246"/>
    </row>
    <row r="438" spans="1:13">
      <c r="A438" s="1276"/>
      <c r="B438" s="1272"/>
      <c r="C438" s="1179"/>
      <c r="D438" s="1255"/>
      <c r="E438" s="1227"/>
      <c r="F438" s="1186"/>
      <c r="G438" s="1186"/>
      <c r="H438" s="246"/>
      <c r="I438" s="1186">
        <f t="shared" si="70"/>
        <v>0</v>
      </c>
      <c r="J438" s="25">
        <f t="shared" si="71"/>
        <v>0</v>
      </c>
      <c r="K438" s="25">
        <f t="shared" si="72"/>
        <v>0</v>
      </c>
      <c r="L438" s="25">
        <f t="shared" si="73"/>
        <v>0</v>
      </c>
      <c r="M438" s="246"/>
    </row>
    <row r="439" spans="1:13">
      <c r="A439" s="1258"/>
      <c r="B439" s="1347" t="s">
        <v>941</v>
      </c>
      <c r="C439" s="1179"/>
      <c r="D439" s="1255"/>
      <c r="E439" s="1227"/>
      <c r="F439" s="1186"/>
      <c r="G439" s="1186"/>
      <c r="H439" s="246"/>
      <c r="I439" s="1186">
        <f t="shared" si="70"/>
        <v>0</v>
      </c>
      <c r="J439" s="25">
        <f t="shared" si="71"/>
        <v>0</v>
      </c>
      <c r="K439" s="25">
        <f t="shared" si="72"/>
        <v>0</v>
      </c>
      <c r="L439" s="25">
        <f t="shared" si="73"/>
        <v>0</v>
      </c>
      <c r="M439" s="246"/>
    </row>
    <row r="440" spans="1:13" ht="48.75">
      <c r="A440" s="1254"/>
      <c r="B440" s="1291" t="s">
        <v>1853</v>
      </c>
      <c r="C440" s="1179"/>
      <c r="D440" s="1292"/>
      <c r="E440" s="1292"/>
      <c r="F440" s="1186"/>
      <c r="G440" s="1186"/>
      <c r="H440" s="246"/>
      <c r="I440" s="1186">
        <f t="shared" si="70"/>
        <v>0</v>
      </c>
      <c r="J440" s="25">
        <f t="shared" si="71"/>
        <v>0</v>
      </c>
      <c r="K440" s="25">
        <f t="shared" si="72"/>
        <v>0</v>
      </c>
      <c r="L440" s="25">
        <f t="shared" si="73"/>
        <v>0</v>
      </c>
      <c r="M440" s="246"/>
    </row>
    <row r="441" spans="1:13">
      <c r="A441" s="1254"/>
      <c r="B441" s="1345"/>
      <c r="C441" s="1179"/>
      <c r="D441" s="1255"/>
      <c r="E441" s="1227"/>
      <c r="F441" s="1186"/>
      <c r="G441" s="1186"/>
      <c r="H441" s="246"/>
      <c r="I441" s="1186">
        <f t="shared" si="70"/>
        <v>0</v>
      </c>
      <c r="J441" s="25">
        <f t="shared" si="71"/>
        <v>0</v>
      </c>
      <c r="K441" s="25">
        <f t="shared" si="72"/>
        <v>0</v>
      </c>
      <c r="L441" s="25">
        <f t="shared" si="73"/>
        <v>0</v>
      </c>
      <c r="M441" s="246"/>
    </row>
    <row r="442" spans="1:13" ht="114.75">
      <c r="A442" s="1293">
        <v>2.8</v>
      </c>
      <c r="B442" s="1296" t="s">
        <v>1771</v>
      </c>
      <c r="C442" s="1331"/>
      <c r="D442" s="1295"/>
      <c r="E442" s="1227"/>
      <c r="F442" s="1186"/>
      <c r="G442" s="1186"/>
      <c r="H442" s="246"/>
      <c r="I442" s="1186">
        <f t="shared" si="70"/>
        <v>0</v>
      </c>
      <c r="J442" s="25">
        <f t="shared" si="71"/>
        <v>0</v>
      </c>
      <c r="K442" s="25">
        <f t="shared" si="72"/>
        <v>0</v>
      </c>
      <c r="L442" s="25">
        <f t="shared" si="73"/>
        <v>0</v>
      </c>
      <c r="M442" s="246"/>
    </row>
    <row r="443" spans="1:13">
      <c r="A443" s="1293" t="s">
        <v>1772</v>
      </c>
      <c r="B443" s="1296" t="s">
        <v>1773</v>
      </c>
      <c r="C443" s="1331" t="s">
        <v>773</v>
      </c>
      <c r="D443" s="1295">
        <v>130.80000000000001</v>
      </c>
      <c r="E443" s="1227">
        <v>719.02</v>
      </c>
      <c r="F443" s="1186"/>
      <c r="G443" s="1186"/>
      <c r="H443" s="246"/>
      <c r="I443" s="1186">
        <f t="shared" si="70"/>
        <v>94047.816000000006</v>
      </c>
      <c r="J443" s="25">
        <f t="shared" si="71"/>
        <v>0</v>
      </c>
      <c r="K443" s="25">
        <f t="shared" si="72"/>
        <v>0</v>
      </c>
      <c r="L443" s="25">
        <f t="shared" si="73"/>
        <v>0</v>
      </c>
      <c r="M443" s="246"/>
    </row>
    <row r="444" spans="1:13">
      <c r="A444" s="1285"/>
      <c r="B444" s="1296"/>
      <c r="C444" s="1331"/>
      <c r="D444" s="1295"/>
      <c r="E444" s="1227"/>
      <c r="F444" s="1186"/>
      <c r="G444" s="1186"/>
      <c r="H444" s="246"/>
      <c r="I444" s="1186">
        <f t="shared" si="70"/>
        <v>0</v>
      </c>
      <c r="J444" s="25">
        <f t="shared" si="71"/>
        <v>0</v>
      </c>
      <c r="K444" s="25">
        <f t="shared" si="72"/>
        <v>0</v>
      </c>
      <c r="L444" s="25">
        <f t="shared" si="73"/>
        <v>0</v>
      </c>
      <c r="M444" s="246"/>
    </row>
    <row r="445" spans="1:13" ht="76.5">
      <c r="A445" s="1297">
        <v>2.25</v>
      </c>
      <c r="B445" s="1296" t="s">
        <v>1774</v>
      </c>
      <c r="C445" s="1331" t="s">
        <v>773</v>
      </c>
      <c r="D445" s="1295">
        <v>83.8</v>
      </c>
      <c r="E445" s="1227">
        <v>190.33999999999997</v>
      </c>
      <c r="F445" s="1186"/>
      <c r="G445" s="1186"/>
      <c r="H445" s="246"/>
      <c r="I445" s="1186">
        <f t="shared" si="70"/>
        <v>15950.491999999997</v>
      </c>
      <c r="J445" s="25">
        <f t="shared" si="71"/>
        <v>0</v>
      </c>
      <c r="K445" s="25">
        <f t="shared" si="72"/>
        <v>0</v>
      </c>
      <c r="L445" s="25">
        <f t="shared" si="73"/>
        <v>0</v>
      </c>
      <c r="M445" s="246"/>
    </row>
    <row r="446" spans="1:13">
      <c r="A446" s="1298"/>
      <c r="B446" s="1296"/>
      <c r="C446" s="1331"/>
      <c r="D446" s="1295"/>
      <c r="E446" s="1227"/>
      <c r="F446" s="1186"/>
      <c r="G446" s="1186"/>
      <c r="H446" s="246"/>
      <c r="I446" s="1186">
        <f t="shared" si="70"/>
        <v>0</v>
      </c>
      <c r="J446" s="25">
        <f t="shared" si="71"/>
        <v>0</v>
      </c>
      <c r="K446" s="25">
        <f t="shared" si="72"/>
        <v>0</v>
      </c>
      <c r="L446" s="25">
        <f t="shared" si="73"/>
        <v>0</v>
      </c>
      <c r="M446" s="246"/>
    </row>
    <row r="447" spans="1:13" ht="51">
      <c r="A447" s="1293">
        <v>4.0999999999999996</v>
      </c>
      <c r="B447" s="1296" t="s">
        <v>1777</v>
      </c>
      <c r="C447" s="1331"/>
      <c r="D447" s="1295"/>
      <c r="E447" s="1227"/>
      <c r="F447" s="1186"/>
      <c r="G447" s="1186"/>
      <c r="H447" s="246"/>
      <c r="I447" s="1186">
        <f t="shared" si="70"/>
        <v>0</v>
      </c>
      <c r="J447" s="25">
        <f t="shared" si="71"/>
        <v>0</v>
      </c>
      <c r="K447" s="25">
        <f t="shared" si="72"/>
        <v>0</v>
      </c>
      <c r="L447" s="25">
        <f t="shared" si="73"/>
        <v>0</v>
      </c>
      <c r="M447" s="246"/>
    </row>
    <row r="448" spans="1:13" ht="25.5">
      <c r="A448" s="1297" t="s">
        <v>1342</v>
      </c>
      <c r="B448" s="1296" t="s">
        <v>1778</v>
      </c>
      <c r="C448" s="1331" t="s">
        <v>773</v>
      </c>
      <c r="D448" s="1295">
        <v>3593.3</v>
      </c>
      <c r="E448" s="1227">
        <v>84.59</v>
      </c>
      <c r="F448" s="1186"/>
      <c r="G448" s="1186"/>
      <c r="H448" s="246"/>
      <c r="I448" s="1186">
        <f t="shared" si="70"/>
        <v>303957.24700000003</v>
      </c>
      <c r="J448" s="25">
        <f t="shared" si="71"/>
        <v>0</v>
      </c>
      <c r="K448" s="25">
        <f t="shared" si="72"/>
        <v>0</v>
      </c>
      <c r="L448" s="25">
        <f t="shared" si="73"/>
        <v>0</v>
      </c>
      <c r="M448" s="246"/>
    </row>
    <row r="449" spans="1:13">
      <c r="A449" s="1297"/>
      <c r="B449" s="1296"/>
      <c r="C449" s="1331"/>
      <c r="D449" s="1295"/>
      <c r="E449" s="1227"/>
      <c r="F449" s="1186"/>
      <c r="G449" s="1186"/>
      <c r="H449" s="246"/>
      <c r="I449" s="1186">
        <f t="shared" si="70"/>
        <v>0</v>
      </c>
      <c r="J449" s="25">
        <f t="shared" si="71"/>
        <v>0</v>
      </c>
      <c r="K449" s="25">
        <f t="shared" si="72"/>
        <v>0</v>
      </c>
      <c r="L449" s="25">
        <f t="shared" si="73"/>
        <v>0</v>
      </c>
      <c r="M449" s="246"/>
    </row>
    <row r="450" spans="1:13" ht="114.75">
      <c r="A450" s="1293">
        <v>4.2</v>
      </c>
      <c r="B450" s="1296" t="s">
        <v>1854</v>
      </c>
      <c r="C450" s="1331"/>
      <c r="D450" s="1295"/>
      <c r="E450" s="1227"/>
      <c r="F450" s="1186"/>
      <c r="G450" s="1186"/>
      <c r="H450" s="246"/>
      <c r="I450" s="1186">
        <f t="shared" si="70"/>
        <v>0</v>
      </c>
      <c r="J450" s="25">
        <f t="shared" si="71"/>
        <v>0</v>
      </c>
      <c r="K450" s="25">
        <f t="shared" si="72"/>
        <v>0</v>
      </c>
      <c r="L450" s="25">
        <f t="shared" si="73"/>
        <v>0</v>
      </c>
      <c r="M450" s="246"/>
    </row>
    <row r="451" spans="1:13" ht="38.25">
      <c r="A451" s="1297" t="s">
        <v>1780</v>
      </c>
      <c r="B451" s="1296" t="s">
        <v>1781</v>
      </c>
      <c r="C451" s="1331" t="s">
        <v>773</v>
      </c>
      <c r="D451" s="1295">
        <v>5663.3</v>
      </c>
      <c r="E451" s="1227">
        <v>33.900000000000006</v>
      </c>
      <c r="F451" s="1186"/>
      <c r="G451" s="1186"/>
      <c r="H451" s="246"/>
      <c r="I451" s="1186">
        <f t="shared" si="70"/>
        <v>191985.87000000002</v>
      </c>
      <c r="J451" s="25">
        <f t="shared" si="71"/>
        <v>0</v>
      </c>
      <c r="K451" s="25">
        <f t="shared" si="72"/>
        <v>0</v>
      </c>
      <c r="L451" s="25">
        <f t="shared" si="73"/>
        <v>0</v>
      </c>
      <c r="M451" s="246"/>
    </row>
    <row r="452" spans="1:13">
      <c r="A452" s="1297"/>
      <c r="B452" s="1296"/>
      <c r="C452" s="1331"/>
      <c r="D452" s="1295"/>
      <c r="E452" s="1227"/>
      <c r="F452" s="1186"/>
      <c r="G452" s="1186"/>
      <c r="H452" s="246"/>
      <c r="I452" s="1186">
        <f t="shared" si="70"/>
        <v>0</v>
      </c>
      <c r="J452" s="25">
        <f t="shared" si="71"/>
        <v>0</v>
      </c>
      <c r="K452" s="25">
        <f t="shared" si="72"/>
        <v>0</v>
      </c>
      <c r="L452" s="25">
        <f t="shared" si="73"/>
        <v>0</v>
      </c>
      <c r="M452" s="246"/>
    </row>
    <row r="453" spans="1:13" ht="63.75">
      <c r="A453" s="1293">
        <v>7.1</v>
      </c>
      <c r="B453" s="1296" t="s">
        <v>1790</v>
      </c>
      <c r="C453" s="1331"/>
      <c r="D453" s="1295"/>
      <c r="E453" s="1227"/>
      <c r="F453" s="1186"/>
      <c r="G453" s="1186"/>
      <c r="H453" s="246"/>
      <c r="I453" s="1186">
        <f t="shared" si="70"/>
        <v>0</v>
      </c>
      <c r="J453" s="25">
        <f t="shared" si="71"/>
        <v>0</v>
      </c>
      <c r="K453" s="25">
        <f t="shared" si="72"/>
        <v>0</v>
      </c>
      <c r="L453" s="25">
        <f t="shared" si="73"/>
        <v>0</v>
      </c>
      <c r="M453" s="246"/>
    </row>
    <row r="454" spans="1:13" ht="25.5">
      <c r="A454" s="1297" t="s">
        <v>1791</v>
      </c>
      <c r="B454" s="1296" t="s">
        <v>1792</v>
      </c>
      <c r="C454" s="1331" t="s">
        <v>773</v>
      </c>
      <c r="D454" s="1295">
        <v>3059.2</v>
      </c>
      <c r="E454" s="1227">
        <v>715.42</v>
      </c>
      <c r="F454" s="1186"/>
      <c r="G454" s="1186"/>
      <c r="H454" s="246"/>
      <c r="I454" s="1186">
        <f t="shared" si="70"/>
        <v>2188612.8639999996</v>
      </c>
      <c r="J454" s="25">
        <f t="shared" si="71"/>
        <v>0</v>
      </c>
      <c r="K454" s="25">
        <f t="shared" si="72"/>
        <v>0</v>
      </c>
      <c r="L454" s="25">
        <f t="shared" si="73"/>
        <v>0</v>
      </c>
      <c r="M454" s="246"/>
    </row>
    <row r="455" spans="1:13">
      <c r="A455" s="1297"/>
      <c r="B455" s="1296"/>
      <c r="C455" s="1331"/>
      <c r="D455" s="1295"/>
      <c r="E455" s="1227"/>
      <c r="F455" s="1186"/>
      <c r="G455" s="1186"/>
      <c r="H455" s="246"/>
      <c r="I455" s="1186">
        <f t="shared" si="70"/>
        <v>0</v>
      </c>
      <c r="J455" s="25">
        <f t="shared" si="71"/>
        <v>0</v>
      </c>
      <c r="K455" s="25">
        <f t="shared" si="72"/>
        <v>0</v>
      </c>
      <c r="L455" s="25">
        <f t="shared" si="73"/>
        <v>0</v>
      </c>
      <c r="M455" s="246"/>
    </row>
    <row r="456" spans="1:13" ht="63.75">
      <c r="A456" s="1297">
        <v>10.25</v>
      </c>
      <c r="B456" s="1296" t="s">
        <v>1855</v>
      </c>
      <c r="C456" s="1331"/>
      <c r="D456" s="1295"/>
      <c r="E456" s="1227"/>
      <c r="F456" s="1186"/>
      <c r="G456" s="1186"/>
      <c r="H456" s="246"/>
      <c r="I456" s="1186">
        <f t="shared" si="70"/>
        <v>0</v>
      </c>
      <c r="J456" s="25">
        <f t="shared" si="71"/>
        <v>0</v>
      </c>
      <c r="K456" s="25">
        <f t="shared" si="72"/>
        <v>0</v>
      </c>
      <c r="L456" s="25">
        <f t="shared" si="73"/>
        <v>0</v>
      </c>
      <c r="M456" s="246"/>
    </row>
    <row r="457" spans="1:13" ht="25.5">
      <c r="A457" s="1297" t="s">
        <v>1625</v>
      </c>
      <c r="B457" s="1296" t="s">
        <v>1626</v>
      </c>
      <c r="C457" s="1331" t="s">
        <v>702</v>
      </c>
      <c r="D457" s="1295">
        <v>77.900000000000006</v>
      </c>
      <c r="E457" s="1227">
        <v>630</v>
      </c>
      <c r="F457" s="1186"/>
      <c r="G457" s="1186"/>
      <c r="H457" s="246"/>
      <c r="I457" s="1186">
        <f t="shared" si="70"/>
        <v>49077</v>
      </c>
      <c r="J457" s="25">
        <f t="shared" si="71"/>
        <v>0</v>
      </c>
      <c r="K457" s="25">
        <f t="shared" si="72"/>
        <v>0</v>
      </c>
      <c r="L457" s="25">
        <f t="shared" si="73"/>
        <v>0</v>
      </c>
      <c r="M457" s="246"/>
    </row>
    <row r="458" spans="1:13">
      <c r="A458" s="1297"/>
      <c r="B458" s="1296"/>
      <c r="C458" s="1331"/>
      <c r="D458" s="1295"/>
      <c r="E458" s="1227"/>
      <c r="F458" s="1186"/>
      <c r="G458" s="1186"/>
      <c r="H458" s="246"/>
      <c r="I458" s="1186">
        <f t="shared" si="70"/>
        <v>0</v>
      </c>
      <c r="J458" s="25">
        <f t="shared" si="71"/>
        <v>0</v>
      </c>
      <c r="K458" s="25">
        <f t="shared" si="72"/>
        <v>0</v>
      </c>
      <c r="L458" s="25">
        <f t="shared" si="73"/>
        <v>0</v>
      </c>
      <c r="M458" s="246"/>
    </row>
    <row r="459" spans="1:13" ht="25.5">
      <c r="A459" s="1297">
        <v>13.33</v>
      </c>
      <c r="B459" s="1296" t="s">
        <v>1798</v>
      </c>
      <c r="C459" s="1331"/>
      <c r="D459" s="1295"/>
      <c r="E459" s="1227"/>
      <c r="F459" s="1186"/>
      <c r="G459" s="1186"/>
      <c r="H459" s="246"/>
      <c r="I459" s="1186">
        <f t="shared" si="70"/>
        <v>0</v>
      </c>
      <c r="J459" s="25">
        <f t="shared" si="71"/>
        <v>0</v>
      </c>
      <c r="K459" s="25">
        <f t="shared" si="72"/>
        <v>0</v>
      </c>
      <c r="L459" s="25">
        <f t="shared" si="73"/>
        <v>0</v>
      </c>
      <c r="M459" s="246"/>
    </row>
    <row r="460" spans="1:13">
      <c r="A460" s="1297" t="s">
        <v>1799</v>
      </c>
      <c r="B460" s="1296" t="s">
        <v>1800</v>
      </c>
      <c r="C460" s="1294" t="s">
        <v>1323</v>
      </c>
      <c r="D460" s="1299">
        <v>201.85</v>
      </c>
      <c r="E460" s="1227">
        <v>1355.04</v>
      </c>
      <c r="F460" s="1186"/>
      <c r="G460" s="1186"/>
      <c r="H460" s="246"/>
      <c r="I460" s="1186">
        <f t="shared" si="70"/>
        <v>273514.82399999996</v>
      </c>
      <c r="J460" s="25">
        <f t="shared" si="71"/>
        <v>0</v>
      </c>
      <c r="K460" s="25">
        <f t="shared" si="72"/>
        <v>0</v>
      </c>
      <c r="L460" s="25">
        <f t="shared" si="73"/>
        <v>0</v>
      </c>
      <c r="M460" s="246"/>
    </row>
    <row r="461" spans="1:13">
      <c r="A461" s="1297"/>
      <c r="B461" s="1298"/>
      <c r="C461" s="1331"/>
      <c r="D461" s="1295"/>
      <c r="E461" s="1227"/>
      <c r="F461" s="1186"/>
      <c r="G461" s="1186"/>
      <c r="H461" s="246"/>
      <c r="I461" s="1186">
        <f t="shared" si="70"/>
        <v>0</v>
      </c>
      <c r="J461" s="25">
        <f t="shared" si="71"/>
        <v>0</v>
      </c>
      <c r="K461" s="25">
        <f t="shared" si="72"/>
        <v>0</v>
      </c>
      <c r="L461" s="25">
        <f t="shared" si="73"/>
        <v>0</v>
      </c>
      <c r="M461" s="246"/>
    </row>
    <row r="462" spans="1:13" ht="38.25">
      <c r="A462" s="1297">
        <v>13.61</v>
      </c>
      <c r="B462" s="1296" t="s">
        <v>1708</v>
      </c>
      <c r="C462" s="1331"/>
      <c r="D462" s="1295"/>
      <c r="E462" s="1227"/>
      <c r="F462" s="1186"/>
      <c r="G462" s="1186"/>
      <c r="H462" s="246"/>
      <c r="I462" s="1186">
        <f t="shared" si="70"/>
        <v>0</v>
      </c>
      <c r="J462" s="25">
        <f t="shared" si="71"/>
        <v>0</v>
      </c>
      <c r="K462" s="25">
        <f t="shared" si="72"/>
        <v>0</v>
      </c>
      <c r="L462" s="25">
        <f t="shared" si="73"/>
        <v>0</v>
      </c>
      <c r="M462" s="246"/>
    </row>
    <row r="463" spans="1:13">
      <c r="A463" s="1297" t="s">
        <v>1709</v>
      </c>
      <c r="B463" s="1296" t="s">
        <v>1804</v>
      </c>
      <c r="C463" s="1294" t="s">
        <v>1323</v>
      </c>
      <c r="D463" s="1299">
        <v>53.85</v>
      </c>
      <c r="E463" s="1227">
        <v>25.2</v>
      </c>
      <c r="F463" s="1186"/>
      <c r="G463" s="1186"/>
      <c r="H463" s="246"/>
      <c r="I463" s="1186">
        <f t="shared" si="70"/>
        <v>1357.02</v>
      </c>
      <c r="J463" s="25">
        <f t="shared" si="71"/>
        <v>0</v>
      </c>
      <c r="K463" s="25">
        <f t="shared" si="72"/>
        <v>0</v>
      </c>
      <c r="L463" s="25">
        <f t="shared" si="73"/>
        <v>0</v>
      </c>
      <c r="M463" s="246"/>
    </row>
    <row r="464" spans="1:13">
      <c r="A464" s="1297"/>
      <c r="B464" s="1298"/>
      <c r="C464" s="1285"/>
      <c r="D464" s="1295"/>
      <c r="E464" s="1227"/>
      <c r="F464" s="1186"/>
      <c r="G464" s="1186"/>
      <c r="H464" s="246"/>
      <c r="I464" s="1186">
        <f t="shared" si="70"/>
        <v>0</v>
      </c>
      <c r="J464" s="25">
        <f t="shared" si="71"/>
        <v>0</v>
      </c>
      <c r="K464" s="25">
        <f t="shared" si="72"/>
        <v>0</v>
      </c>
      <c r="L464" s="25">
        <f t="shared" si="73"/>
        <v>0</v>
      </c>
      <c r="M464" s="246"/>
    </row>
    <row r="465" spans="1:13" ht="63.75">
      <c r="A465" s="1297" t="s">
        <v>1761</v>
      </c>
      <c r="B465" s="1296" t="s">
        <v>1856</v>
      </c>
      <c r="C465" s="1331" t="s">
        <v>1323</v>
      </c>
      <c r="D465" s="1295">
        <v>745.65</v>
      </c>
      <c r="E465" s="1227">
        <v>761.31</v>
      </c>
      <c r="F465" s="1186"/>
      <c r="G465" s="1186"/>
      <c r="H465" s="246"/>
      <c r="I465" s="1186">
        <f t="shared" si="70"/>
        <v>567670.80149999994</v>
      </c>
      <c r="J465" s="25">
        <f t="shared" si="71"/>
        <v>0</v>
      </c>
      <c r="K465" s="25">
        <f t="shared" si="72"/>
        <v>0</v>
      </c>
      <c r="L465" s="25">
        <f t="shared" si="73"/>
        <v>0</v>
      </c>
      <c r="M465" s="246"/>
    </row>
    <row r="466" spans="1:13">
      <c r="A466" s="1254"/>
      <c r="B466" s="1345"/>
      <c r="C466" s="1179"/>
      <c r="D466" s="1255"/>
      <c r="E466" s="1227"/>
      <c r="F466" s="1186"/>
      <c r="G466" s="1186"/>
      <c r="H466" s="246"/>
      <c r="I466" s="1186">
        <f t="shared" si="70"/>
        <v>0</v>
      </c>
      <c r="J466" s="25">
        <f t="shared" si="71"/>
        <v>0</v>
      </c>
      <c r="K466" s="25">
        <f t="shared" si="72"/>
        <v>0</v>
      </c>
      <c r="L466" s="25">
        <f t="shared" si="73"/>
        <v>0</v>
      </c>
      <c r="M466" s="246"/>
    </row>
    <row r="467" spans="1:13">
      <c r="A467" s="1254"/>
      <c r="B467" s="1348" t="s">
        <v>690</v>
      </c>
      <c r="C467" s="1179"/>
      <c r="D467" s="1255"/>
      <c r="E467" s="1227"/>
      <c r="F467" s="1186"/>
      <c r="G467" s="1186"/>
      <c r="H467" s="246"/>
      <c r="I467" s="1186">
        <f t="shared" si="70"/>
        <v>0</v>
      </c>
      <c r="J467" s="25">
        <f t="shared" si="71"/>
        <v>0</v>
      </c>
      <c r="K467" s="25">
        <f t="shared" si="72"/>
        <v>0</v>
      </c>
      <c r="L467" s="25">
        <f t="shared" si="73"/>
        <v>0</v>
      </c>
      <c r="M467" s="246"/>
    </row>
    <row r="468" spans="1:13" ht="28.5">
      <c r="A468" s="2237" t="s">
        <v>1857</v>
      </c>
      <c r="B468" s="2238"/>
      <c r="C468" s="1179"/>
      <c r="D468" s="1300"/>
      <c r="E468" s="1300"/>
      <c r="F468" s="1186"/>
      <c r="G468" s="1186"/>
      <c r="H468" s="246"/>
      <c r="I468" s="1186">
        <f t="shared" si="70"/>
        <v>0</v>
      </c>
      <c r="J468" s="25">
        <f t="shared" si="71"/>
        <v>0</v>
      </c>
      <c r="K468" s="25">
        <f t="shared" si="72"/>
        <v>0</v>
      </c>
      <c r="L468" s="25">
        <f t="shared" si="73"/>
        <v>0</v>
      </c>
      <c r="M468" s="246"/>
    </row>
    <row r="469" spans="1:13">
      <c r="A469" s="1254"/>
      <c r="B469" s="1345"/>
      <c r="C469" s="1179"/>
      <c r="D469" s="1255"/>
      <c r="E469" s="1227"/>
      <c r="F469" s="1186"/>
      <c r="G469" s="1186"/>
      <c r="H469" s="246"/>
      <c r="I469" s="1186">
        <f t="shared" si="70"/>
        <v>0</v>
      </c>
      <c r="J469" s="25">
        <f t="shared" si="71"/>
        <v>0</v>
      </c>
      <c r="K469" s="25">
        <f t="shared" si="72"/>
        <v>0</v>
      </c>
      <c r="L469" s="25">
        <f t="shared" si="73"/>
        <v>0</v>
      </c>
      <c r="M469" s="246"/>
    </row>
    <row r="470" spans="1:13" ht="150">
      <c r="A470" s="1293">
        <v>2.2999999999999998</v>
      </c>
      <c r="B470" s="1272" t="s">
        <v>1765</v>
      </c>
      <c r="C470" s="1263"/>
      <c r="D470" s="1267"/>
      <c r="E470" s="1227"/>
      <c r="F470" s="1186"/>
      <c r="G470" s="1186"/>
      <c r="H470" s="246"/>
      <c r="I470" s="1186">
        <f t="shared" si="70"/>
        <v>0</v>
      </c>
      <c r="J470" s="25">
        <f t="shared" si="71"/>
        <v>0</v>
      </c>
      <c r="K470" s="25">
        <f t="shared" si="72"/>
        <v>0</v>
      </c>
      <c r="L470" s="25">
        <f t="shared" si="73"/>
        <v>0</v>
      </c>
      <c r="M470" s="246"/>
    </row>
    <row r="471" spans="1:13">
      <c r="A471" s="1297" t="s">
        <v>1766</v>
      </c>
      <c r="B471" s="1272" t="s">
        <v>1767</v>
      </c>
      <c r="C471" s="1239" t="s">
        <v>773</v>
      </c>
      <c r="D471" s="1266">
        <v>181.25</v>
      </c>
      <c r="E471" s="1227">
        <v>15723.800000000003</v>
      </c>
      <c r="F471" s="1186"/>
      <c r="G471" s="1186"/>
      <c r="H471" s="246"/>
      <c r="I471" s="1186">
        <f t="shared" si="70"/>
        <v>2849938.7500000005</v>
      </c>
      <c r="J471" s="25">
        <f t="shared" si="71"/>
        <v>0</v>
      </c>
      <c r="K471" s="25">
        <f t="shared" si="72"/>
        <v>0</v>
      </c>
      <c r="L471" s="25">
        <f t="shared" si="73"/>
        <v>0</v>
      </c>
      <c r="M471" s="246"/>
    </row>
    <row r="472" spans="1:13">
      <c r="A472" s="1297"/>
      <c r="B472" s="1272"/>
      <c r="C472" s="1239"/>
      <c r="D472" s="1266"/>
      <c r="E472" s="1227"/>
      <c r="F472" s="1186"/>
      <c r="G472" s="1186"/>
      <c r="H472" s="246"/>
      <c r="I472" s="1186">
        <f t="shared" si="70"/>
        <v>0</v>
      </c>
      <c r="J472" s="25">
        <f t="shared" si="71"/>
        <v>0</v>
      </c>
      <c r="K472" s="25">
        <f t="shared" si="72"/>
        <v>0</v>
      </c>
      <c r="L472" s="25">
        <f t="shared" si="73"/>
        <v>0</v>
      </c>
      <c r="M472" s="246"/>
    </row>
    <row r="473" spans="1:13" ht="120">
      <c r="A473" s="1293">
        <v>2.6</v>
      </c>
      <c r="B473" s="1272" t="s">
        <v>1768</v>
      </c>
      <c r="C473" s="1263"/>
      <c r="D473" s="1267"/>
      <c r="E473" s="1227"/>
      <c r="F473" s="1186"/>
      <c r="G473" s="1186"/>
      <c r="H473" s="246"/>
      <c r="I473" s="1186">
        <f t="shared" si="70"/>
        <v>0</v>
      </c>
      <c r="J473" s="25">
        <f t="shared" si="71"/>
        <v>0</v>
      </c>
      <c r="K473" s="25">
        <f t="shared" si="72"/>
        <v>0</v>
      </c>
      <c r="L473" s="25">
        <f t="shared" si="73"/>
        <v>0</v>
      </c>
      <c r="M473" s="246"/>
    </row>
    <row r="474" spans="1:13">
      <c r="A474" s="1297" t="s">
        <v>1769</v>
      </c>
      <c r="B474" s="1272" t="s">
        <v>1767</v>
      </c>
      <c r="C474" s="1239" t="s">
        <v>773</v>
      </c>
      <c r="D474" s="1266">
        <v>129.35</v>
      </c>
      <c r="E474" s="1227">
        <v>3280.2599999999993</v>
      </c>
      <c r="F474" s="1186"/>
      <c r="G474" s="1186"/>
      <c r="H474" s="246"/>
      <c r="I474" s="1186">
        <f t="shared" si="70"/>
        <v>424301.63099999988</v>
      </c>
      <c r="J474" s="25">
        <f t="shared" si="71"/>
        <v>0</v>
      </c>
      <c r="K474" s="25">
        <f t="shared" si="72"/>
        <v>0</v>
      </c>
      <c r="L474" s="25">
        <f t="shared" si="73"/>
        <v>0</v>
      </c>
      <c r="M474" s="246"/>
    </row>
    <row r="475" spans="1:13">
      <c r="A475" s="1297"/>
      <c r="B475" s="1272"/>
      <c r="C475" s="1239"/>
      <c r="D475" s="1266"/>
      <c r="E475" s="1227"/>
      <c r="F475" s="1186"/>
      <c r="G475" s="1186"/>
      <c r="H475" s="246"/>
      <c r="I475" s="1186">
        <f t="shared" si="70"/>
        <v>0</v>
      </c>
      <c r="J475" s="25">
        <f t="shared" si="71"/>
        <v>0</v>
      </c>
      <c r="K475" s="25">
        <f t="shared" si="72"/>
        <v>0</v>
      </c>
      <c r="L475" s="25">
        <f t="shared" si="73"/>
        <v>0</v>
      </c>
      <c r="M475" s="246"/>
    </row>
    <row r="476" spans="1:13" ht="60">
      <c r="A476" s="1293">
        <v>4.0999999999999996</v>
      </c>
      <c r="B476" s="1272" t="s">
        <v>1858</v>
      </c>
      <c r="C476" s="1239"/>
      <c r="D476" s="1266"/>
      <c r="E476" s="1227"/>
      <c r="F476" s="1186"/>
      <c r="G476" s="1186"/>
      <c r="H476" s="246"/>
      <c r="I476" s="1186">
        <f t="shared" si="70"/>
        <v>0</v>
      </c>
      <c r="J476" s="25">
        <f t="shared" si="71"/>
        <v>0</v>
      </c>
      <c r="K476" s="25">
        <f t="shared" si="72"/>
        <v>0</v>
      </c>
      <c r="L476" s="25">
        <f t="shared" si="73"/>
        <v>0</v>
      </c>
      <c r="M476" s="246"/>
    </row>
    <row r="477" spans="1:13" ht="30">
      <c r="A477" s="1297" t="s">
        <v>1342</v>
      </c>
      <c r="B477" s="1272" t="s">
        <v>1778</v>
      </c>
      <c r="C477" s="1239" t="s">
        <v>773</v>
      </c>
      <c r="D477" s="1266">
        <v>3593.3</v>
      </c>
      <c r="E477" s="1227">
        <v>1565.1100000000001</v>
      </c>
      <c r="F477" s="1186"/>
      <c r="G477" s="1186"/>
      <c r="H477" s="246"/>
      <c r="I477" s="1186">
        <f t="shared" si="70"/>
        <v>5623909.7630000012</v>
      </c>
      <c r="J477" s="25">
        <f t="shared" si="71"/>
        <v>0</v>
      </c>
      <c r="K477" s="25">
        <f t="shared" si="72"/>
        <v>0</v>
      </c>
      <c r="L477" s="25">
        <f t="shared" si="73"/>
        <v>0</v>
      </c>
      <c r="M477" s="246"/>
    </row>
    <row r="478" spans="1:13">
      <c r="A478" s="1264"/>
      <c r="B478" s="1272"/>
      <c r="C478" s="1239"/>
      <c r="D478" s="1266"/>
      <c r="E478" s="1227"/>
      <c r="F478" s="1186"/>
      <c r="G478" s="1186"/>
      <c r="H478" s="246"/>
      <c r="I478" s="1186">
        <f t="shared" si="70"/>
        <v>0</v>
      </c>
      <c r="J478" s="25">
        <f t="shared" si="71"/>
        <v>0</v>
      </c>
      <c r="K478" s="25">
        <f t="shared" si="72"/>
        <v>0</v>
      </c>
      <c r="L478" s="25">
        <f t="shared" si="73"/>
        <v>0</v>
      </c>
      <c r="M478" s="246"/>
    </row>
    <row r="479" spans="1:13" ht="105">
      <c r="A479" s="1297">
        <v>11.2</v>
      </c>
      <c r="B479" s="1272" t="s">
        <v>1794</v>
      </c>
      <c r="C479" s="1239"/>
      <c r="D479" s="1266"/>
      <c r="E479" s="1227"/>
      <c r="F479" s="1186"/>
      <c r="G479" s="1186"/>
      <c r="H479" s="246"/>
      <c r="I479" s="1186">
        <f t="shared" si="70"/>
        <v>0</v>
      </c>
      <c r="J479" s="25">
        <f t="shared" si="71"/>
        <v>0</v>
      </c>
      <c r="K479" s="25">
        <f t="shared" si="72"/>
        <v>0</v>
      </c>
      <c r="L479" s="25">
        <f t="shared" si="73"/>
        <v>0</v>
      </c>
      <c r="M479" s="246"/>
    </row>
    <row r="480" spans="1:13">
      <c r="A480" s="1277" t="s">
        <v>1795</v>
      </c>
      <c r="B480" s="1272" t="s">
        <v>1796</v>
      </c>
      <c r="C480" s="1239" t="s">
        <v>1323</v>
      </c>
      <c r="D480" s="1266">
        <v>564.35</v>
      </c>
      <c r="E480" s="1227">
        <v>1948.61</v>
      </c>
      <c r="F480" s="1186"/>
      <c r="G480" s="1186"/>
      <c r="H480" s="246"/>
      <c r="I480" s="1186">
        <f t="shared" si="70"/>
        <v>1099698.0534999999</v>
      </c>
      <c r="J480" s="25">
        <f t="shared" si="71"/>
        <v>0</v>
      </c>
      <c r="K480" s="25">
        <f t="shared" si="72"/>
        <v>0</v>
      </c>
      <c r="L480" s="25">
        <f t="shared" si="73"/>
        <v>0</v>
      </c>
      <c r="M480" s="246"/>
    </row>
    <row r="481" spans="1:13">
      <c r="A481" s="1277"/>
      <c r="B481" s="1272"/>
      <c r="C481" s="1239"/>
      <c r="D481" s="1266"/>
      <c r="E481" s="1227"/>
      <c r="F481" s="1186"/>
      <c r="G481" s="1186"/>
      <c r="H481" s="246"/>
      <c r="I481" s="1186">
        <f t="shared" si="70"/>
        <v>0</v>
      </c>
      <c r="J481" s="25">
        <f t="shared" si="71"/>
        <v>0</v>
      </c>
      <c r="K481" s="25">
        <f t="shared" si="72"/>
        <v>0</v>
      </c>
      <c r="L481" s="25">
        <f t="shared" si="73"/>
        <v>0</v>
      </c>
      <c r="M481" s="246"/>
    </row>
    <row r="482" spans="1:13" ht="135">
      <c r="A482" s="1293">
        <v>16.100000000000001</v>
      </c>
      <c r="B482" s="1272" t="s">
        <v>1805</v>
      </c>
      <c r="C482" s="1239" t="s">
        <v>1323</v>
      </c>
      <c r="D482" s="1266">
        <v>61.25</v>
      </c>
      <c r="E482" s="1227">
        <v>14499.86</v>
      </c>
      <c r="F482" s="1186"/>
      <c r="G482" s="1186"/>
      <c r="H482" s="246"/>
      <c r="I482" s="1186">
        <f t="shared" si="70"/>
        <v>888116.42500000005</v>
      </c>
      <c r="J482" s="25">
        <f t="shared" si="71"/>
        <v>0</v>
      </c>
      <c r="K482" s="25">
        <f t="shared" si="72"/>
        <v>0</v>
      </c>
      <c r="L482" s="25">
        <f t="shared" si="73"/>
        <v>0</v>
      </c>
      <c r="M482" s="246"/>
    </row>
    <row r="483" spans="1:13">
      <c r="A483" s="1297"/>
      <c r="B483" s="1272"/>
      <c r="C483" s="1239"/>
      <c r="D483" s="1266"/>
      <c r="E483" s="1227"/>
      <c r="F483" s="1186"/>
      <c r="G483" s="1186"/>
      <c r="H483" s="246"/>
      <c r="I483" s="1186">
        <f t="shared" si="70"/>
        <v>0</v>
      </c>
      <c r="J483" s="25">
        <f t="shared" si="71"/>
        <v>0</v>
      </c>
      <c r="K483" s="25">
        <f t="shared" si="72"/>
        <v>0</v>
      </c>
      <c r="L483" s="25">
        <f t="shared" si="73"/>
        <v>0</v>
      </c>
      <c r="M483" s="246"/>
    </row>
    <row r="484" spans="1:13" ht="60">
      <c r="A484" s="1301" t="s">
        <v>1806</v>
      </c>
      <c r="B484" s="1272" t="s">
        <v>1807</v>
      </c>
      <c r="C484" s="1239" t="s">
        <v>773</v>
      </c>
      <c r="D484" s="1266">
        <v>4502.55</v>
      </c>
      <c r="E484" s="1227">
        <v>115.13</v>
      </c>
      <c r="F484" s="1186"/>
      <c r="G484" s="1186"/>
      <c r="H484" s="246"/>
      <c r="I484" s="1186">
        <f t="shared" si="70"/>
        <v>518378.58150000003</v>
      </c>
      <c r="J484" s="25">
        <f t="shared" si="71"/>
        <v>0</v>
      </c>
      <c r="K484" s="25">
        <f t="shared" si="72"/>
        <v>0</v>
      </c>
      <c r="L484" s="25">
        <f t="shared" si="73"/>
        <v>0</v>
      </c>
      <c r="M484" s="246"/>
    </row>
    <row r="485" spans="1:13">
      <c r="A485" s="1301"/>
      <c r="B485" s="1272"/>
      <c r="C485" s="1239"/>
      <c r="D485" s="1266"/>
      <c r="E485" s="1227"/>
      <c r="F485" s="1186"/>
      <c r="G485" s="1186"/>
      <c r="H485" s="246"/>
      <c r="I485" s="1186">
        <f t="shared" si="70"/>
        <v>0</v>
      </c>
      <c r="J485" s="25">
        <f t="shared" si="71"/>
        <v>0</v>
      </c>
      <c r="K485" s="25">
        <f t="shared" si="72"/>
        <v>0</v>
      </c>
      <c r="L485" s="25">
        <f t="shared" si="73"/>
        <v>0</v>
      </c>
      <c r="M485" s="246"/>
    </row>
    <row r="486" spans="1:13" ht="405">
      <c r="A486" s="1297">
        <v>16.43</v>
      </c>
      <c r="B486" s="1272" t="s">
        <v>1808</v>
      </c>
      <c r="C486" s="1239"/>
      <c r="D486" s="1266"/>
      <c r="E486" s="1227"/>
      <c r="F486" s="1186"/>
      <c r="G486" s="1186"/>
      <c r="H486" s="246"/>
      <c r="I486" s="1186">
        <f t="shared" si="70"/>
        <v>0</v>
      </c>
      <c r="J486" s="25">
        <f t="shared" si="71"/>
        <v>0</v>
      </c>
      <c r="K486" s="25">
        <f t="shared" si="72"/>
        <v>0</v>
      </c>
      <c r="L486" s="25">
        <f t="shared" si="73"/>
        <v>0</v>
      </c>
      <c r="M486" s="246"/>
    </row>
    <row r="487" spans="1:13" ht="45">
      <c r="A487" s="1301" t="s">
        <v>1809</v>
      </c>
      <c r="B487" s="1272" t="s">
        <v>1810</v>
      </c>
      <c r="C487" s="1239" t="s">
        <v>773</v>
      </c>
      <c r="D487" s="1266">
        <v>5967.95</v>
      </c>
      <c r="E487" s="1227">
        <v>1228.07</v>
      </c>
      <c r="F487" s="1186"/>
      <c r="G487" s="1186"/>
      <c r="H487" s="246"/>
      <c r="I487" s="1186">
        <f t="shared" si="70"/>
        <v>7329060.3564999998</v>
      </c>
      <c r="J487" s="25">
        <f t="shared" si="71"/>
        <v>0</v>
      </c>
      <c r="K487" s="25">
        <f t="shared" si="72"/>
        <v>0</v>
      </c>
      <c r="L487" s="25">
        <f t="shared" si="73"/>
        <v>0</v>
      </c>
      <c r="M487" s="246"/>
    </row>
    <row r="488" spans="1:13">
      <c r="A488" s="1297"/>
      <c r="B488" s="1272"/>
      <c r="C488" s="1239"/>
      <c r="D488" s="1266"/>
      <c r="E488" s="1227"/>
      <c r="F488" s="1186"/>
      <c r="G488" s="1186"/>
      <c r="H488" s="246"/>
      <c r="I488" s="1186">
        <f t="shared" si="70"/>
        <v>0</v>
      </c>
      <c r="J488" s="25">
        <f t="shared" si="71"/>
        <v>0</v>
      </c>
      <c r="K488" s="25">
        <f t="shared" si="72"/>
        <v>0</v>
      </c>
      <c r="L488" s="25">
        <f t="shared" si="73"/>
        <v>0</v>
      </c>
      <c r="M488" s="246"/>
    </row>
    <row r="489" spans="1:13" ht="63.75">
      <c r="A489" s="1297">
        <v>16.46</v>
      </c>
      <c r="B489" s="1272" t="s">
        <v>1811</v>
      </c>
      <c r="C489" s="1330" t="s">
        <v>1940</v>
      </c>
      <c r="D489" s="1267"/>
      <c r="E489" s="1227"/>
      <c r="F489" s="1186"/>
      <c r="G489" s="1186"/>
      <c r="H489" s="246"/>
      <c r="I489" s="1186">
        <f t="shared" si="70"/>
        <v>0</v>
      </c>
      <c r="J489" s="25">
        <f t="shared" si="71"/>
        <v>0</v>
      </c>
      <c r="K489" s="25">
        <f t="shared" si="72"/>
        <v>0</v>
      </c>
      <c r="L489" s="25">
        <f t="shared" si="73"/>
        <v>0</v>
      </c>
      <c r="M489" s="246"/>
    </row>
    <row r="490" spans="1:13">
      <c r="A490" s="1297" t="s">
        <v>1812</v>
      </c>
      <c r="B490" s="1272" t="s">
        <v>1813</v>
      </c>
      <c r="C490" s="1330"/>
      <c r="D490" s="1267">
        <v>1.65</v>
      </c>
      <c r="E490" s="1227">
        <v>1364.52</v>
      </c>
      <c r="F490" s="1186"/>
      <c r="G490" s="1186"/>
      <c r="H490" s="246"/>
      <c r="I490" s="1186">
        <f t="shared" si="70"/>
        <v>2251.4579999999996</v>
      </c>
      <c r="J490" s="25">
        <f t="shared" si="71"/>
        <v>0</v>
      </c>
      <c r="K490" s="25">
        <f t="shared" si="72"/>
        <v>0</v>
      </c>
      <c r="L490" s="25">
        <f t="shared" si="73"/>
        <v>0</v>
      </c>
      <c r="M490" s="246"/>
    </row>
    <row r="491" spans="1:13">
      <c r="A491" s="1297"/>
      <c r="B491" s="1272"/>
      <c r="C491" s="1239"/>
      <c r="D491" s="1266"/>
      <c r="E491" s="1227"/>
      <c r="F491" s="1186"/>
      <c r="G491" s="1186"/>
      <c r="H491" s="246"/>
      <c r="I491" s="1186">
        <f t="shared" si="70"/>
        <v>0</v>
      </c>
      <c r="J491" s="25">
        <f t="shared" si="71"/>
        <v>0</v>
      </c>
      <c r="K491" s="25">
        <f t="shared" si="72"/>
        <v>0</v>
      </c>
      <c r="L491" s="25">
        <f t="shared" si="73"/>
        <v>0</v>
      </c>
      <c r="M491" s="246"/>
    </row>
    <row r="492" spans="1:13" ht="150">
      <c r="A492" s="1297">
        <v>16.68</v>
      </c>
      <c r="B492" s="1272" t="s">
        <v>1814</v>
      </c>
      <c r="C492" s="1239" t="s">
        <v>1323</v>
      </c>
      <c r="D492" s="1266">
        <v>536.65</v>
      </c>
      <c r="E492" s="1227">
        <v>4364.12</v>
      </c>
      <c r="F492" s="1186"/>
      <c r="G492" s="1186"/>
      <c r="H492" s="246"/>
      <c r="I492" s="1186">
        <f t="shared" si="70"/>
        <v>2342004.9979999997</v>
      </c>
      <c r="J492" s="25">
        <f t="shared" si="71"/>
        <v>0</v>
      </c>
      <c r="K492" s="25">
        <f t="shared" si="72"/>
        <v>0</v>
      </c>
      <c r="L492" s="25">
        <f t="shared" si="73"/>
        <v>0</v>
      </c>
      <c r="M492" s="246"/>
    </row>
    <row r="493" spans="1:13">
      <c r="A493" s="1254"/>
      <c r="B493" s="1345"/>
      <c r="C493" s="1179"/>
      <c r="D493" s="1255"/>
      <c r="E493" s="1227"/>
      <c r="F493" s="1186"/>
      <c r="G493" s="1186"/>
      <c r="H493" s="246"/>
      <c r="I493" s="1186">
        <f t="shared" si="70"/>
        <v>0</v>
      </c>
      <c r="J493" s="25">
        <f t="shared" si="71"/>
        <v>0</v>
      </c>
      <c r="K493" s="25">
        <f t="shared" si="72"/>
        <v>0</v>
      </c>
      <c r="L493" s="25">
        <f t="shared" si="73"/>
        <v>0</v>
      </c>
      <c r="M493" s="246"/>
    </row>
    <row r="494" spans="1:13">
      <c r="A494" s="1254"/>
      <c r="B494" s="1349" t="s">
        <v>690</v>
      </c>
      <c r="C494" s="1179"/>
      <c r="D494" s="1255"/>
      <c r="E494" s="1227"/>
      <c r="F494" s="1186"/>
      <c r="G494" s="1186"/>
      <c r="H494" s="246"/>
      <c r="I494" s="1186">
        <f t="shared" si="70"/>
        <v>0</v>
      </c>
      <c r="J494" s="25">
        <f t="shared" si="71"/>
        <v>0</v>
      </c>
      <c r="K494" s="25">
        <f t="shared" si="72"/>
        <v>0</v>
      </c>
      <c r="L494" s="25">
        <f t="shared" si="73"/>
        <v>0</v>
      </c>
      <c r="M494" s="246"/>
    </row>
    <row r="495" spans="1:13">
      <c r="A495" s="1254"/>
      <c r="B495" s="1345"/>
      <c r="C495" s="1179"/>
      <c r="D495" s="1255"/>
      <c r="E495" s="1227"/>
      <c r="F495" s="1186"/>
      <c r="G495" s="1186"/>
      <c r="H495" s="246"/>
      <c r="I495" s="1186">
        <f t="shared" ref="I495:I558" si="74">+D495*E495</f>
        <v>0</v>
      </c>
      <c r="J495" s="25">
        <f t="shared" ref="J495:J558" si="75">+D495*F495</f>
        <v>0</v>
      </c>
      <c r="K495" s="25">
        <f t="shared" ref="K495:K558" si="76">+G495*D495</f>
        <v>0</v>
      </c>
      <c r="L495" s="25">
        <f t="shared" ref="L495:L558" si="77">+D495*H495</f>
        <v>0</v>
      </c>
      <c r="M495" s="246"/>
    </row>
    <row r="496" spans="1:13" ht="31.5">
      <c r="A496" s="2239" t="s">
        <v>1859</v>
      </c>
      <c r="B496" s="2240"/>
      <c r="C496" s="1179"/>
      <c r="D496" s="1302"/>
      <c r="E496" s="1302"/>
      <c r="F496" s="1186"/>
      <c r="G496" s="1186"/>
      <c r="H496" s="246"/>
      <c r="I496" s="1186">
        <f t="shared" si="74"/>
        <v>0</v>
      </c>
      <c r="J496" s="25">
        <f t="shared" si="75"/>
        <v>0</v>
      </c>
      <c r="K496" s="25">
        <f t="shared" si="76"/>
        <v>0</v>
      </c>
      <c r="L496" s="25">
        <f t="shared" si="77"/>
        <v>0</v>
      </c>
      <c r="M496" s="246"/>
    </row>
    <row r="497" spans="1:13">
      <c r="A497" s="1254"/>
      <c r="B497" s="1345"/>
      <c r="C497" s="1179"/>
      <c r="D497" s="1255"/>
      <c r="E497" s="1227"/>
      <c r="F497" s="1186"/>
      <c r="G497" s="1186"/>
      <c r="H497" s="246"/>
      <c r="I497" s="1186">
        <f t="shared" si="74"/>
        <v>0</v>
      </c>
      <c r="J497" s="25">
        <f t="shared" si="75"/>
        <v>0</v>
      </c>
      <c r="K497" s="25">
        <f t="shared" si="76"/>
        <v>0</v>
      </c>
      <c r="L497" s="25">
        <f t="shared" si="77"/>
        <v>0</v>
      </c>
      <c r="M497" s="246"/>
    </row>
    <row r="498" spans="1:13" ht="135">
      <c r="A498" s="1293">
        <v>2.8</v>
      </c>
      <c r="B498" s="1272" t="s">
        <v>1771</v>
      </c>
      <c r="C498" s="1239"/>
      <c r="D498" s="1266"/>
      <c r="E498" s="1227"/>
      <c r="F498" s="1186"/>
      <c r="G498" s="1186"/>
      <c r="H498" s="246"/>
      <c r="I498" s="1186">
        <f t="shared" si="74"/>
        <v>0</v>
      </c>
      <c r="J498" s="25">
        <f t="shared" si="75"/>
        <v>0</v>
      </c>
      <c r="K498" s="25">
        <f t="shared" si="76"/>
        <v>0</v>
      </c>
      <c r="L498" s="25">
        <f t="shared" si="77"/>
        <v>0</v>
      </c>
      <c r="M498" s="246"/>
    </row>
    <row r="499" spans="1:13">
      <c r="A499" s="1293" t="s">
        <v>1772</v>
      </c>
      <c r="B499" s="1272" t="s">
        <v>1773</v>
      </c>
      <c r="C499" s="1239" t="s">
        <v>773</v>
      </c>
      <c r="D499" s="1266">
        <v>130.80000000000001</v>
      </c>
      <c r="E499" s="1227">
        <v>220.03000000000003</v>
      </c>
      <c r="F499" s="1186"/>
      <c r="G499" s="1186"/>
      <c r="H499" s="246"/>
      <c r="I499" s="1186">
        <f t="shared" si="74"/>
        <v>28779.924000000006</v>
      </c>
      <c r="J499" s="25">
        <f t="shared" si="75"/>
        <v>0</v>
      </c>
      <c r="K499" s="25">
        <f t="shared" si="76"/>
        <v>0</v>
      </c>
      <c r="L499" s="25">
        <f t="shared" si="77"/>
        <v>0</v>
      </c>
      <c r="M499" s="246"/>
    </row>
    <row r="500" spans="1:13">
      <c r="A500" s="1264"/>
      <c r="B500" s="1272"/>
      <c r="C500" s="1239"/>
      <c r="D500" s="1266"/>
      <c r="E500" s="1227"/>
      <c r="F500" s="1186"/>
      <c r="G500" s="1186"/>
      <c r="H500" s="246"/>
      <c r="I500" s="1186">
        <f t="shared" si="74"/>
        <v>0</v>
      </c>
      <c r="J500" s="25">
        <f t="shared" si="75"/>
        <v>0</v>
      </c>
      <c r="K500" s="25">
        <f t="shared" si="76"/>
        <v>0</v>
      </c>
      <c r="L500" s="25">
        <f t="shared" si="77"/>
        <v>0</v>
      </c>
      <c r="M500" s="246"/>
    </row>
    <row r="501" spans="1:13" ht="60">
      <c r="A501" s="1293">
        <v>4.0999999999999996</v>
      </c>
      <c r="B501" s="1272" t="s">
        <v>1777</v>
      </c>
      <c r="C501" s="1239"/>
      <c r="D501" s="1266"/>
      <c r="E501" s="1227"/>
      <c r="F501" s="1186"/>
      <c r="G501" s="1186"/>
      <c r="H501" s="246"/>
      <c r="I501" s="1186">
        <f t="shared" si="74"/>
        <v>0</v>
      </c>
      <c r="J501" s="25">
        <f t="shared" si="75"/>
        <v>0</v>
      </c>
      <c r="K501" s="25">
        <f t="shared" si="76"/>
        <v>0</v>
      </c>
      <c r="L501" s="25">
        <f t="shared" si="77"/>
        <v>0</v>
      </c>
      <c r="M501" s="246"/>
    </row>
    <row r="502" spans="1:13" ht="30">
      <c r="A502" s="1297" t="s">
        <v>1342</v>
      </c>
      <c r="B502" s="1272" t="s">
        <v>1778</v>
      </c>
      <c r="C502" s="1239" t="s">
        <v>773</v>
      </c>
      <c r="D502" s="1266">
        <v>3593.3</v>
      </c>
      <c r="E502" s="1227">
        <v>49.47</v>
      </c>
      <c r="F502" s="1186"/>
      <c r="G502" s="1186"/>
      <c r="H502" s="246"/>
      <c r="I502" s="1186">
        <f t="shared" si="74"/>
        <v>177760.55100000001</v>
      </c>
      <c r="J502" s="25">
        <f t="shared" si="75"/>
        <v>0</v>
      </c>
      <c r="K502" s="25">
        <f t="shared" si="76"/>
        <v>0</v>
      </c>
      <c r="L502" s="25">
        <f t="shared" si="77"/>
        <v>0</v>
      </c>
      <c r="M502" s="246"/>
    </row>
    <row r="503" spans="1:13">
      <c r="A503" s="1297"/>
      <c r="B503" s="1272"/>
      <c r="C503" s="1239"/>
      <c r="D503" s="1266"/>
      <c r="E503" s="1227"/>
      <c r="F503" s="1186"/>
      <c r="G503" s="1186"/>
      <c r="H503" s="246"/>
      <c r="I503" s="1186">
        <f t="shared" si="74"/>
        <v>0</v>
      </c>
      <c r="J503" s="25">
        <f t="shared" si="75"/>
        <v>0</v>
      </c>
      <c r="K503" s="25">
        <f t="shared" si="76"/>
        <v>0</v>
      </c>
      <c r="L503" s="25">
        <f t="shared" si="77"/>
        <v>0</v>
      </c>
      <c r="M503" s="246"/>
    </row>
    <row r="504" spans="1:13" ht="150">
      <c r="A504" s="1293">
        <v>4.2</v>
      </c>
      <c r="B504" s="1272" t="s">
        <v>1779</v>
      </c>
      <c r="C504" s="1239"/>
      <c r="D504" s="1266"/>
      <c r="E504" s="1227"/>
      <c r="F504" s="1186"/>
      <c r="G504" s="1186"/>
      <c r="H504" s="246"/>
      <c r="I504" s="1186">
        <f t="shared" si="74"/>
        <v>0</v>
      </c>
      <c r="J504" s="25">
        <f t="shared" si="75"/>
        <v>0</v>
      </c>
      <c r="K504" s="25">
        <f t="shared" si="76"/>
        <v>0</v>
      </c>
      <c r="L504" s="25">
        <f t="shared" si="77"/>
        <v>0</v>
      </c>
      <c r="M504" s="246"/>
    </row>
    <row r="505" spans="1:13" ht="30">
      <c r="A505" s="1297" t="s">
        <v>1780</v>
      </c>
      <c r="B505" s="1272" t="s">
        <v>1781</v>
      </c>
      <c r="C505" s="1239" t="s">
        <v>773</v>
      </c>
      <c r="D505" s="1266">
        <v>5663.3</v>
      </c>
      <c r="E505" s="1227">
        <v>9.68</v>
      </c>
      <c r="F505" s="1186"/>
      <c r="G505" s="1186"/>
      <c r="H505" s="246"/>
      <c r="I505" s="1186">
        <f t="shared" si="74"/>
        <v>54820.743999999999</v>
      </c>
      <c r="J505" s="25">
        <f t="shared" si="75"/>
        <v>0</v>
      </c>
      <c r="K505" s="25">
        <f t="shared" si="76"/>
        <v>0</v>
      </c>
      <c r="L505" s="25">
        <f t="shared" si="77"/>
        <v>0</v>
      </c>
      <c r="M505" s="246"/>
    </row>
    <row r="506" spans="1:13">
      <c r="A506" s="1297"/>
      <c r="B506" s="1272"/>
      <c r="C506" s="1239"/>
      <c r="D506" s="1266"/>
      <c r="E506" s="1227"/>
      <c r="F506" s="1186"/>
      <c r="G506" s="1186"/>
      <c r="H506" s="246"/>
      <c r="I506" s="1186">
        <f t="shared" si="74"/>
        <v>0</v>
      </c>
      <c r="J506" s="25">
        <f t="shared" si="75"/>
        <v>0</v>
      </c>
      <c r="K506" s="25">
        <f t="shared" si="76"/>
        <v>0</v>
      </c>
      <c r="L506" s="25">
        <f t="shared" si="77"/>
        <v>0</v>
      </c>
      <c r="M506" s="246"/>
    </row>
    <row r="507" spans="1:13" ht="45">
      <c r="A507" s="1293">
        <v>6.1</v>
      </c>
      <c r="B507" s="1272" t="s">
        <v>1788</v>
      </c>
      <c r="C507" s="1239"/>
      <c r="D507" s="1266"/>
      <c r="E507" s="1227"/>
      <c r="F507" s="1186"/>
      <c r="G507" s="1186"/>
      <c r="H507" s="246"/>
      <c r="I507" s="1186">
        <f t="shared" si="74"/>
        <v>0</v>
      </c>
      <c r="J507" s="25">
        <f t="shared" si="75"/>
        <v>0</v>
      </c>
      <c r="K507" s="25">
        <f t="shared" si="76"/>
        <v>0</v>
      </c>
      <c r="L507" s="25">
        <f t="shared" si="77"/>
        <v>0</v>
      </c>
      <c r="M507" s="246"/>
    </row>
    <row r="508" spans="1:13" ht="30">
      <c r="A508" s="1297" t="s">
        <v>1570</v>
      </c>
      <c r="B508" s="1272" t="s">
        <v>1789</v>
      </c>
      <c r="C508" s="1239" t="s">
        <v>773</v>
      </c>
      <c r="D508" s="1266">
        <v>3316.55</v>
      </c>
      <c r="E508" s="1227">
        <v>301.22000000000003</v>
      </c>
      <c r="F508" s="1186"/>
      <c r="G508" s="1186"/>
      <c r="H508" s="246"/>
      <c r="I508" s="1186">
        <f t="shared" si="74"/>
        <v>999011.19100000011</v>
      </c>
      <c r="J508" s="25">
        <f t="shared" si="75"/>
        <v>0</v>
      </c>
      <c r="K508" s="25">
        <f t="shared" si="76"/>
        <v>0</v>
      </c>
      <c r="L508" s="25">
        <f t="shared" si="77"/>
        <v>0</v>
      </c>
      <c r="M508" s="246"/>
    </row>
    <row r="509" spans="1:13">
      <c r="A509" s="1297"/>
      <c r="B509" s="1272"/>
      <c r="C509" s="1239"/>
      <c r="D509" s="1266"/>
      <c r="E509" s="1227"/>
      <c r="F509" s="1186"/>
      <c r="G509" s="1186"/>
      <c r="H509" s="246"/>
      <c r="I509" s="1186">
        <f t="shared" si="74"/>
        <v>0</v>
      </c>
      <c r="J509" s="25">
        <f t="shared" si="75"/>
        <v>0</v>
      </c>
      <c r="K509" s="25">
        <f t="shared" si="76"/>
        <v>0</v>
      </c>
      <c r="L509" s="25">
        <f t="shared" si="77"/>
        <v>0</v>
      </c>
      <c r="M509" s="246"/>
    </row>
    <row r="510" spans="1:13">
      <c r="A510" s="1293">
        <v>13.1</v>
      </c>
      <c r="B510" s="1272" t="s">
        <v>1797</v>
      </c>
      <c r="C510" s="1239"/>
      <c r="D510" s="1266"/>
      <c r="E510" s="1227"/>
      <c r="F510" s="1186"/>
      <c r="G510" s="1186"/>
      <c r="H510" s="246"/>
      <c r="I510" s="1186">
        <f t="shared" si="74"/>
        <v>0</v>
      </c>
      <c r="J510" s="25">
        <f t="shared" si="75"/>
        <v>0</v>
      </c>
      <c r="K510" s="25">
        <f t="shared" si="76"/>
        <v>0</v>
      </c>
      <c r="L510" s="25">
        <f t="shared" si="77"/>
        <v>0</v>
      </c>
      <c r="M510" s="246"/>
    </row>
    <row r="511" spans="1:13">
      <c r="A511" s="1297" t="s">
        <v>1693</v>
      </c>
      <c r="B511" s="1272" t="s">
        <v>1694</v>
      </c>
      <c r="C511" s="1239" t="s">
        <v>1323</v>
      </c>
      <c r="D511" s="1266">
        <v>112.5</v>
      </c>
      <c r="E511" s="1227">
        <v>1064</v>
      </c>
      <c r="F511" s="1186"/>
      <c r="G511" s="1186"/>
      <c r="H511" s="246"/>
      <c r="I511" s="1186">
        <f t="shared" si="74"/>
        <v>119700</v>
      </c>
      <c r="J511" s="25">
        <f t="shared" si="75"/>
        <v>0</v>
      </c>
      <c r="K511" s="25">
        <f t="shared" si="76"/>
        <v>0</v>
      </c>
      <c r="L511" s="25">
        <f t="shared" si="77"/>
        <v>0</v>
      </c>
      <c r="M511" s="246"/>
    </row>
    <row r="512" spans="1:13">
      <c r="A512" s="1297"/>
      <c r="B512" s="1272"/>
      <c r="C512" s="1239"/>
      <c r="D512" s="1266"/>
      <c r="E512" s="1227"/>
      <c r="F512" s="1186"/>
      <c r="G512" s="1186"/>
      <c r="H512" s="246"/>
      <c r="I512" s="1186">
        <f t="shared" si="74"/>
        <v>0</v>
      </c>
      <c r="J512" s="25">
        <f t="shared" si="75"/>
        <v>0</v>
      </c>
      <c r="K512" s="25">
        <f t="shared" si="76"/>
        <v>0</v>
      </c>
      <c r="L512" s="25">
        <f t="shared" si="77"/>
        <v>0</v>
      </c>
      <c r="M512" s="246"/>
    </row>
    <row r="513" spans="1:13" ht="45">
      <c r="A513" s="1297">
        <v>13.43</v>
      </c>
      <c r="B513" s="1272" t="s">
        <v>1801</v>
      </c>
      <c r="C513" s="1239"/>
      <c r="D513" s="1266"/>
      <c r="E513" s="1227"/>
      <c r="F513" s="1186"/>
      <c r="G513" s="1186"/>
      <c r="H513" s="246"/>
      <c r="I513" s="1186">
        <f t="shared" si="74"/>
        <v>0</v>
      </c>
      <c r="J513" s="25">
        <f t="shared" si="75"/>
        <v>0</v>
      </c>
      <c r="K513" s="25">
        <f t="shared" si="76"/>
        <v>0</v>
      </c>
      <c r="L513" s="25">
        <f t="shared" si="77"/>
        <v>0</v>
      </c>
      <c r="M513" s="246"/>
    </row>
    <row r="514" spans="1:13">
      <c r="A514" s="1297" t="s">
        <v>1802</v>
      </c>
      <c r="B514" s="1272" t="s">
        <v>1803</v>
      </c>
      <c r="C514" s="1239" t="s">
        <v>1323</v>
      </c>
      <c r="D514" s="1266">
        <v>27.55</v>
      </c>
      <c r="E514" s="1227">
        <v>1064</v>
      </c>
      <c r="F514" s="1186"/>
      <c r="G514" s="1186"/>
      <c r="H514" s="246"/>
      <c r="I514" s="1186">
        <f t="shared" si="74"/>
        <v>29313.200000000001</v>
      </c>
      <c r="J514" s="25">
        <f t="shared" si="75"/>
        <v>0</v>
      </c>
      <c r="K514" s="25">
        <f t="shared" si="76"/>
        <v>0</v>
      </c>
      <c r="L514" s="25">
        <f t="shared" si="77"/>
        <v>0</v>
      </c>
      <c r="M514" s="246"/>
    </row>
    <row r="515" spans="1:13">
      <c r="A515" s="1254"/>
      <c r="B515" s="1345"/>
      <c r="C515" s="1179"/>
      <c r="D515" s="1255"/>
      <c r="E515" s="1227"/>
      <c r="F515" s="1186"/>
      <c r="G515" s="1186"/>
      <c r="H515" s="246"/>
      <c r="I515" s="1186">
        <f t="shared" si="74"/>
        <v>0</v>
      </c>
      <c r="J515" s="25">
        <f t="shared" si="75"/>
        <v>0</v>
      </c>
      <c r="K515" s="25">
        <f t="shared" si="76"/>
        <v>0</v>
      </c>
      <c r="L515" s="25">
        <f t="shared" si="77"/>
        <v>0</v>
      </c>
      <c r="M515" s="246"/>
    </row>
    <row r="516" spans="1:13">
      <c r="A516" s="1254"/>
      <c r="B516" s="1349" t="s">
        <v>690</v>
      </c>
      <c r="C516" s="1179"/>
      <c r="D516" s="1255"/>
      <c r="E516" s="1227"/>
      <c r="F516" s="1186"/>
      <c r="G516" s="1186"/>
      <c r="H516" s="246"/>
      <c r="I516" s="1186">
        <f t="shared" si="74"/>
        <v>0</v>
      </c>
      <c r="J516" s="25">
        <f t="shared" si="75"/>
        <v>0</v>
      </c>
      <c r="K516" s="25">
        <f t="shared" si="76"/>
        <v>0</v>
      </c>
      <c r="L516" s="25">
        <f t="shared" si="77"/>
        <v>0</v>
      </c>
      <c r="M516" s="246"/>
    </row>
    <row r="517" spans="1:13">
      <c r="A517" s="1254"/>
      <c r="B517" s="1345"/>
      <c r="C517" s="1179"/>
      <c r="D517" s="1255"/>
      <c r="E517" s="1227"/>
      <c r="F517" s="1186"/>
      <c r="G517" s="1186"/>
      <c r="H517" s="246"/>
      <c r="I517" s="1186">
        <f t="shared" si="74"/>
        <v>0</v>
      </c>
      <c r="J517" s="25">
        <f t="shared" si="75"/>
        <v>0</v>
      </c>
      <c r="K517" s="25">
        <f t="shared" si="76"/>
        <v>0</v>
      </c>
      <c r="L517" s="25">
        <f t="shared" si="77"/>
        <v>0</v>
      </c>
      <c r="M517" s="246"/>
    </row>
    <row r="518" spans="1:13" ht="23.25">
      <c r="A518" s="2241" t="s">
        <v>1860</v>
      </c>
      <c r="B518" s="2242"/>
      <c r="C518" s="1179"/>
      <c r="D518" s="1303"/>
      <c r="E518" s="1303"/>
      <c r="F518" s="1186"/>
      <c r="G518" s="1186"/>
      <c r="H518" s="246"/>
      <c r="I518" s="1186">
        <f t="shared" si="74"/>
        <v>0</v>
      </c>
      <c r="J518" s="25">
        <f t="shared" si="75"/>
        <v>0</v>
      </c>
      <c r="K518" s="25">
        <f t="shared" si="76"/>
        <v>0</v>
      </c>
      <c r="L518" s="25">
        <f t="shared" si="77"/>
        <v>0</v>
      </c>
      <c r="M518" s="246"/>
    </row>
    <row r="519" spans="1:13" ht="360">
      <c r="A519" s="1304" t="s">
        <v>1848</v>
      </c>
      <c r="B519" s="1272" t="s">
        <v>1861</v>
      </c>
      <c r="C519" s="1239" t="s">
        <v>1323</v>
      </c>
      <c r="D519" s="1255">
        <v>7691.55</v>
      </c>
      <c r="E519" s="1227">
        <v>15.240000000000002</v>
      </c>
      <c r="F519" s="1186"/>
      <c r="G519" s="1186"/>
      <c r="H519" s="246"/>
      <c r="I519" s="1186">
        <f t="shared" si="74"/>
        <v>117219.22200000002</v>
      </c>
      <c r="J519" s="25">
        <f t="shared" si="75"/>
        <v>0</v>
      </c>
      <c r="K519" s="25">
        <f t="shared" si="76"/>
        <v>0</v>
      </c>
      <c r="L519" s="25">
        <f t="shared" si="77"/>
        <v>0</v>
      </c>
      <c r="M519" s="246"/>
    </row>
    <row r="520" spans="1:13">
      <c r="A520" s="1264"/>
      <c r="B520" s="1272"/>
      <c r="C520" s="1239"/>
      <c r="D520" s="1255"/>
      <c r="E520" s="1227"/>
      <c r="F520" s="1186"/>
      <c r="G520" s="1186"/>
      <c r="H520" s="246"/>
      <c r="I520" s="1186">
        <f t="shared" si="74"/>
        <v>0</v>
      </c>
      <c r="J520" s="25">
        <f t="shared" si="75"/>
        <v>0</v>
      </c>
      <c r="K520" s="25">
        <f t="shared" si="76"/>
        <v>0</v>
      </c>
      <c r="L520" s="25">
        <f t="shared" si="77"/>
        <v>0</v>
      </c>
      <c r="M520" s="246"/>
    </row>
    <row r="521" spans="1:13" ht="60">
      <c r="A521" s="1304" t="s">
        <v>1850</v>
      </c>
      <c r="B521" s="1272" t="s">
        <v>1851</v>
      </c>
      <c r="C521" s="1239" t="s">
        <v>1934</v>
      </c>
      <c r="D521" s="1255">
        <v>14.5</v>
      </c>
      <c r="E521" s="1227">
        <v>21208</v>
      </c>
      <c r="F521" s="1186"/>
      <c r="G521" s="1186"/>
      <c r="H521" s="246"/>
      <c r="I521" s="1186">
        <f t="shared" si="74"/>
        <v>307516</v>
      </c>
      <c r="J521" s="25">
        <f t="shared" si="75"/>
        <v>0</v>
      </c>
      <c r="K521" s="25">
        <f t="shared" si="76"/>
        <v>0</v>
      </c>
      <c r="L521" s="25">
        <f t="shared" si="77"/>
        <v>0</v>
      </c>
      <c r="M521" s="246"/>
    </row>
    <row r="522" spans="1:13">
      <c r="A522" s="1254"/>
      <c r="B522" s="1345"/>
      <c r="C522" s="1239"/>
      <c r="D522" s="1255"/>
      <c r="E522" s="1227"/>
      <c r="F522" s="1186"/>
      <c r="G522" s="1186"/>
      <c r="H522" s="246"/>
      <c r="I522" s="1186">
        <f t="shared" si="74"/>
        <v>0</v>
      </c>
      <c r="J522" s="25">
        <f t="shared" si="75"/>
        <v>0</v>
      </c>
      <c r="K522" s="25">
        <f t="shared" si="76"/>
        <v>0</v>
      </c>
      <c r="L522" s="25">
        <f t="shared" si="77"/>
        <v>0</v>
      </c>
      <c r="M522" s="246"/>
    </row>
    <row r="523" spans="1:13">
      <c r="A523" s="1254"/>
      <c r="B523" s="1348" t="s">
        <v>690</v>
      </c>
      <c r="C523" s="1179"/>
      <c r="D523" s="1255"/>
      <c r="E523" s="1227"/>
      <c r="F523" s="1186"/>
      <c r="G523" s="1186"/>
      <c r="H523" s="246"/>
      <c r="I523" s="1186">
        <f t="shared" si="74"/>
        <v>0</v>
      </c>
      <c r="J523" s="25">
        <f t="shared" si="75"/>
        <v>0</v>
      </c>
      <c r="K523" s="25">
        <f t="shared" si="76"/>
        <v>0</v>
      </c>
      <c r="L523" s="25">
        <f t="shared" si="77"/>
        <v>0</v>
      </c>
      <c r="M523" s="246"/>
    </row>
    <row r="524" spans="1:13">
      <c r="A524" s="1254"/>
      <c r="B524" s="1345"/>
      <c r="C524" s="1179"/>
      <c r="D524" s="1255"/>
      <c r="E524" s="1227"/>
      <c r="F524" s="1186"/>
      <c r="G524" s="1186"/>
      <c r="H524" s="246"/>
      <c r="I524" s="1186">
        <f t="shared" si="74"/>
        <v>0</v>
      </c>
      <c r="J524" s="25">
        <f t="shared" si="75"/>
        <v>0</v>
      </c>
      <c r="K524" s="25">
        <f t="shared" si="76"/>
        <v>0</v>
      </c>
      <c r="L524" s="25">
        <f t="shared" si="77"/>
        <v>0</v>
      </c>
      <c r="M524" s="246"/>
    </row>
    <row r="525" spans="1:13" ht="31.5">
      <c r="A525" s="1305" t="s">
        <v>1862</v>
      </c>
      <c r="B525" s="1350"/>
      <c r="C525" s="1179"/>
      <c r="D525" s="1306"/>
      <c r="E525" s="1306"/>
      <c r="F525" s="1186"/>
      <c r="G525" s="1186"/>
      <c r="H525" s="246"/>
      <c r="I525" s="1186">
        <f t="shared" si="74"/>
        <v>0</v>
      </c>
      <c r="J525" s="25">
        <f t="shared" si="75"/>
        <v>0</v>
      </c>
      <c r="K525" s="25">
        <f t="shared" si="76"/>
        <v>0</v>
      </c>
      <c r="L525" s="25">
        <f t="shared" si="77"/>
        <v>0</v>
      </c>
      <c r="M525" s="246"/>
    </row>
    <row r="526" spans="1:13">
      <c r="A526" s="1254"/>
      <c r="B526" s="1345"/>
      <c r="C526" s="1179"/>
      <c r="D526" s="1255"/>
      <c r="E526" s="1227"/>
      <c r="F526" s="1186"/>
      <c r="G526" s="1186"/>
      <c r="H526" s="246"/>
      <c r="I526" s="1186">
        <f t="shared" si="74"/>
        <v>0</v>
      </c>
      <c r="J526" s="25">
        <f t="shared" si="75"/>
        <v>0</v>
      </c>
      <c r="K526" s="25">
        <f t="shared" si="76"/>
        <v>0</v>
      </c>
      <c r="L526" s="25">
        <f t="shared" si="77"/>
        <v>0</v>
      </c>
      <c r="M526" s="246"/>
    </row>
    <row r="527" spans="1:13" ht="105">
      <c r="A527" s="1268">
        <v>2.7</v>
      </c>
      <c r="B527" s="1269" t="s">
        <v>1770</v>
      </c>
      <c r="C527" s="1307"/>
      <c r="D527" s="1307"/>
      <c r="E527" s="1307"/>
      <c r="F527" s="1186"/>
      <c r="G527" s="1186"/>
      <c r="H527" s="246"/>
      <c r="I527" s="1186">
        <f t="shared" si="74"/>
        <v>0</v>
      </c>
      <c r="J527" s="25">
        <f t="shared" si="75"/>
        <v>0</v>
      </c>
      <c r="K527" s="25">
        <f t="shared" si="76"/>
        <v>0</v>
      </c>
      <c r="L527" s="25">
        <f t="shared" si="77"/>
        <v>0</v>
      </c>
      <c r="M527" s="246"/>
    </row>
    <row r="528" spans="1:13">
      <c r="A528" s="1268" t="s">
        <v>1331</v>
      </c>
      <c r="B528" s="1273" t="s">
        <v>1332</v>
      </c>
      <c r="C528" s="1307" t="s">
        <v>773</v>
      </c>
      <c r="D528" s="1271">
        <v>197.75</v>
      </c>
      <c r="E528" s="1271">
        <v>471.51</v>
      </c>
      <c r="F528" s="1186"/>
      <c r="G528" s="1186"/>
      <c r="H528" s="246"/>
      <c r="I528" s="1186">
        <f t="shared" si="74"/>
        <v>93241.102499999994</v>
      </c>
      <c r="J528" s="25">
        <f t="shared" si="75"/>
        <v>0</v>
      </c>
      <c r="K528" s="25">
        <f t="shared" si="76"/>
        <v>0</v>
      </c>
      <c r="L528" s="25">
        <f t="shared" si="77"/>
        <v>0</v>
      </c>
      <c r="M528" s="246"/>
    </row>
    <row r="529" spans="1:13">
      <c r="A529" s="1268"/>
      <c r="B529" s="1273"/>
      <c r="C529" s="1307"/>
      <c r="D529" s="1271"/>
      <c r="E529" s="1271"/>
      <c r="F529" s="1186"/>
      <c r="G529" s="1186"/>
      <c r="H529" s="246"/>
      <c r="I529" s="1186">
        <f t="shared" si="74"/>
        <v>0</v>
      </c>
      <c r="J529" s="25">
        <f t="shared" si="75"/>
        <v>0</v>
      </c>
      <c r="K529" s="25">
        <f t="shared" si="76"/>
        <v>0</v>
      </c>
      <c r="L529" s="25">
        <f t="shared" si="77"/>
        <v>0</v>
      </c>
      <c r="M529" s="246"/>
    </row>
    <row r="530" spans="1:13" ht="45">
      <c r="A530" s="1268">
        <v>2.2599999999999998</v>
      </c>
      <c r="B530" s="1273" t="s">
        <v>1775</v>
      </c>
      <c r="C530" s="1307"/>
      <c r="D530" s="1271"/>
      <c r="E530" s="1271"/>
      <c r="F530" s="1186"/>
      <c r="G530" s="1186"/>
      <c r="H530" s="246"/>
      <c r="I530" s="1186">
        <f t="shared" si="74"/>
        <v>0</v>
      </c>
      <c r="J530" s="25">
        <f t="shared" si="75"/>
        <v>0</v>
      </c>
      <c r="K530" s="25">
        <f t="shared" si="76"/>
        <v>0</v>
      </c>
      <c r="L530" s="25">
        <f t="shared" si="77"/>
        <v>0</v>
      </c>
      <c r="M530" s="246"/>
    </row>
    <row r="531" spans="1:13">
      <c r="A531" s="1268" t="s">
        <v>1335</v>
      </c>
      <c r="B531" s="1273" t="s">
        <v>1776</v>
      </c>
      <c r="C531" s="1307" t="s">
        <v>773</v>
      </c>
      <c r="D531" s="1274">
        <v>62</v>
      </c>
      <c r="E531" s="1274">
        <v>207.36</v>
      </c>
      <c r="F531" s="1186"/>
      <c r="G531" s="1186"/>
      <c r="H531" s="246"/>
      <c r="I531" s="1186">
        <f t="shared" si="74"/>
        <v>12856.320000000002</v>
      </c>
      <c r="J531" s="25">
        <f t="shared" si="75"/>
        <v>0</v>
      </c>
      <c r="K531" s="25">
        <f t="shared" si="76"/>
        <v>0</v>
      </c>
      <c r="L531" s="25">
        <f t="shared" si="77"/>
        <v>0</v>
      </c>
      <c r="M531" s="246"/>
    </row>
    <row r="532" spans="1:13">
      <c r="A532" s="1268"/>
      <c r="B532" s="1273"/>
      <c r="C532" s="1307"/>
      <c r="D532" s="1271"/>
      <c r="E532" s="1271"/>
      <c r="F532" s="1186"/>
      <c r="G532" s="1186"/>
      <c r="H532" s="246"/>
      <c r="I532" s="1186">
        <f t="shared" si="74"/>
        <v>0</v>
      </c>
      <c r="J532" s="25">
        <f t="shared" si="75"/>
        <v>0</v>
      </c>
      <c r="K532" s="25">
        <f t="shared" si="76"/>
        <v>0</v>
      </c>
      <c r="L532" s="25">
        <f t="shared" si="77"/>
        <v>0</v>
      </c>
      <c r="M532" s="246"/>
    </row>
    <row r="533" spans="1:13" ht="60">
      <c r="A533" s="1268">
        <v>4.0999999999999996</v>
      </c>
      <c r="B533" s="1273" t="s">
        <v>1777</v>
      </c>
      <c r="C533" s="1307"/>
      <c r="D533" s="1307"/>
      <c r="E533" s="1307"/>
      <c r="F533" s="1186"/>
      <c r="G533" s="1186"/>
      <c r="H533" s="246"/>
      <c r="I533" s="1186">
        <f t="shared" si="74"/>
        <v>0</v>
      </c>
      <c r="J533" s="25">
        <f t="shared" si="75"/>
        <v>0</v>
      </c>
      <c r="K533" s="25">
        <f t="shared" si="76"/>
        <v>0</v>
      </c>
      <c r="L533" s="25">
        <f t="shared" si="77"/>
        <v>0</v>
      </c>
      <c r="M533" s="246"/>
    </row>
    <row r="534" spans="1:13" ht="30">
      <c r="A534" s="1268" t="s">
        <v>1342</v>
      </c>
      <c r="B534" s="1273" t="s">
        <v>1343</v>
      </c>
      <c r="C534" s="1307" t="s">
        <v>773</v>
      </c>
      <c r="D534" s="1271">
        <v>3593.3</v>
      </c>
      <c r="E534" s="1271">
        <v>29.97</v>
      </c>
      <c r="F534" s="1186"/>
      <c r="G534" s="1186"/>
      <c r="H534" s="246"/>
      <c r="I534" s="1186">
        <f t="shared" si="74"/>
        <v>107691.201</v>
      </c>
      <c r="J534" s="25">
        <f t="shared" si="75"/>
        <v>0</v>
      </c>
      <c r="K534" s="25">
        <f t="shared" si="76"/>
        <v>0</v>
      </c>
      <c r="L534" s="25">
        <f t="shared" si="77"/>
        <v>0</v>
      </c>
      <c r="M534" s="246"/>
    </row>
    <row r="535" spans="1:13">
      <c r="A535" s="1264"/>
      <c r="B535" s="1272"/>
      <c r="C535" s="1239"/>
      <c r="D535" s="1266"/>
      <c r="E535" s="1266"/>
      <c r="F535" s="1186"/>
      <c r="G535" s="1186"/>
      <c r="H535" s="246"/>
      <c r="I535" s="1186">
        <f t="shared" si="74"/>
        <v>0</v>
      </c>
      <c r="J535" s="25">
        <f t="shared" si="75"/>
        <v>0</v>
      </c>
      <c r="K535" s="25">
        <f t="shared" si="76"/>
        <v>0</v>
      </c>
      <c r="L535" s="25">
        <f t="shared" si="77"/>
        <v>0</v>
      </c>
      <c r="M535" s="246"/>
    </row>
    <row r="536" spans="1:13" ht="45">
      <c r="A536" s="1264">
        <v>5.9</v>
      </c>
      <c r="B536" s="1272" t="s">
        <v>1782</v>
      </c>
      <c r="C536" s="1239"/>
      <c r="D536" s="1266"/>
      <c r="E536" s="1266"/>
      <c r="F536" s="1186"/>
      <c r="G536" s="1186"/>
      <c r="H536" s="246"/>
      <c r="I536" s="1186">
        <f t="shared" si="74"/>
        <v>0</v>
      </c>
      <c r="J536" s="25">
        <f t="shared" si="75"/>
        <v>0</v>
      </c>
      <c r="K536" s="25">
        <f t="shared" si="76"/>
        <v>0</v>
      </c>
      <c r="L536" s="25">
        <f t="shared" si="77"/>
        <v>0</v>
      </c>
      <c r="M536" s="246"/>
    </row>
    <row r="537" spans="1:13" ht="30">
      <c r="A537" s="1308" t="s">
        <v>1354</v>
      </c>
      <c r="B537" s="1272" t="s">
        <v>1355</v>
      </c>
      <c r="C537" s="1239" t="s">
        <v>1323</v>
      </c>
      <c r="D537" s="1266">
        <v>311.2</v>
      </c>
      <c r="E537" s="1266">
        <v>73.349999999999994</v>
      </c>
      <c r="F537" s="1186"/>
      <c r="G537" s="1186"/>
      <c r="H537" s="246"/>
      <c r="I537" s="1186">
        <f t="shared" si="74"/>
        <v>22826.519999999997</v>
      </c>
      <c r="J537" s="25">
        <f t="shared" si="75"/>
        <v>0</v>
      </c>
      <c r="K537" s="25">
        <f t="shared" si="76"/>
        <v>0</v>
      </c>
      <c r="L537" s="25">
        <f t="shared" si="77"/>
        <v>0</v>
      </c>
      <c r="M537" s="246"/>
    </row>
    <row r="538" spans="1:13" ht="30">
      <c r="A538" s="1309" t="s">
        <v>1364</v>
      </c>
      <c r="B538" s="1272" t="s">
        <v>1365</v>
      </c>
      <c r="C538" s="1239"/>
      <c r="D538" s="1266"/>
      <c r="E538" s="1266"/>
      <c r="F538" s="1186"/>
      <c r="G538" s="1186"/>
      <c r="H538" s="246"/>
      <c r="I538" s="1186">
        <f t="shared" si="74"/>
        <v>0</v>
      </c>
      <c r="J538" s="25">
        <f t="shared" si="75"/>
        <v>0</v>
      </c>
      <c r="K538" s="25">
        <f t="shared" si="76"/>
        <v>0</v>
      </c>
      <c r="L538" s="25">
        <f t="shared" si="77"/>
        <v>0</v>
      </c>
      <c r="M538" s="246"/>
    </row>
    <row r="539" spans="1:13">
      <c r="A539" s="1309" t="s">
        <v>1366</v>
      </c>
      <c r="B539" s="1272" t="s">
        <v>1367</v>
      </c>
      <c r="C539" s="1239" t="s">
        <v>1382</v>
      </c>
      <c r="D539" s="1266">
        <v>99.45</v>
      </c>
      <c r="E539" s="1266">
        <v>185.76</v>
      </c>
      <c r="F539" s="1186"/>
      <c r="G539" s="1186"/>
      <c r="H539" s="246"/>
      <c r="I539" s="1186">
        <f t="shared" si="74"/>
        <v>18473.831999999999</v>
      </c>
      <c r="J539" s="25">
        <f t="shared" si="75"/>
        <v>0</v>
      </c>
      <c r="K539" s="25">
        <f t="shared" si="76"/>
        <v>0</v>
      </c>
      <c r="L539" s="25">
        <f t="shared" si="77"/>
        <v>0</v>
      </c>
      <c r="M539" s="246"/>
    </row>
    <row r="540" spans="1:13">
      <c r="A540" s="1308"/>
      <c r="B540" s="1272"/>
      <c r="C540" s="1239"/>
      <c r="D540" s="1266"/>
      <c r="E540" s="1266"/>
      <c r="F540" s="1186"/>
      <c r="G540" s="1186"/>
      <c r="H540" s="246"/>
      <c r="I540" s="1186">
        <f t="shared" si="74"/>
        <v>0</v>
      </c>
      <c r="J540" s="25">
        <f t="shared" si="75"/>
        <v>0</v>
      </c>
      <c r="K540" s="25">
        <f t="shared" si="76"/>
        <v>0</v>
      </c>
      <c r="L540" s="25">
        <f t="shared" si="77"/>
        <v>0</v>
      </c>
      <c r="M540" s="246"/>
    </row>
    <row r="541" spans="1:13" ht="60">
      <c r="A541" s="1309">
        <v>5.22</v>
      </c>
      <c r="B541" s="1272" t="s">
        <v>1783</v>
      </c>
      <c r="C541" s="1239"/>
      <c r="D541" s="1266"/>
      <c r="E541" s="1266"/>
      <c r="F541" s="1186"/>
      <c r="G541" s="1186"/>
      <c r="H541" s="246"/>
      <c r="I541" s="1186">
        <f t="shared" si="74"/>
        <v>0</v>
      </c>
      <c r="J541" s="25">
        <f t="shared" si="75"/>
        <v>0</v>
      </c>
      <c r="K541" s="25">
        <f t="shared" si="76"/>
        <v>0</v>
      </c>
      <c r="L541" s="25">
        <f t="shared" si="77"/>
        <v>0</v>
      </c>
      <c r="M541" s="246"/>
    </row>
    <row r="542" spans="1:13">
      <c r="A542" s="1308" t="s">
        <v>1373</v>
      </c>
      <c r="B542" s="1272" t="s">
        <v>1784</v>
      </c>
      <c r="C542" s="1239" t="s">
        <v>702</v>
      </c>
      <c r="D542" s="1266">
        <v>62.25</v>
      </c>
      <c r="E542" s="1266">
        <v>1809</v>
      </c>
      <c r="F542" s="1186"/>
      <c r="G542" s="1186"/>
      <c r="H542" s="246"/>
      <c r="I542" s="1186">
        <f t="shared" si="74"/>
        <v>112610.25</v>
      </c>
      <c r="J542" s="25">
        <f t="shared" si="75"/>
        <v>0</v>
      </c>
      <c r="K542" s="25">
        <f t="shared" si="76"/>
        <v>0</v>
      </c>
      <c r="L542" s="25">
        <f t="shared" si="77"/>
        <v>0</v>
      </c>
      <c r="M542" s="246"/>
    </row>
    <row r="543" spans="1:13">
      <c r="A543" s="1308"/>
      <c r="B543" s="1272"/>
      <c r="C543" s="1239"/>
      <c r="D543" s="1266"/>
      <c r="E543" s="1266"/>
      <c r="F543" s="1186"/>
      <c r="G543" s="1186"/>
      <c r="H543" s="246"/>
      <c r="I543" s="1186">
        <f t="shared" si="74"/>
        <v>0</v>
      </c>
      <c r="J543" s="25">
        <f t="shared" si="75"/>
        <v>0</v>
      </c>
      <c r="K543" s="25">
        <f t="shared" si="76"/>
        <v>0</v>
      </c>
      <c r="L543" s="25">
        <f t="shared" si="77"/>
        <v>0</v>
      </c>
      <c r="M543" s="246"/>
    </row>
    <row r="544" spans="1:13" ht="255">
      <c r="A544" s="1268">
        <v>5.33</v>
      </c>
      <c r="B544" s="1272" t="s">
        <v>1785</v>
      </c>
      <c r="C544" s="1239"/>
      <c r="D544" s="1266"/>
      <c r="E544" s="1266"/>
      <c r="F544" s="1186"/>
      <c r="G544" s="1186"/>
      <c r="H544" s="246"/>
      <c r="I544" s="1186">
        <f t="shared" si="74"/>
        <v>0</v>
      </c>
      <c r="J544" s="25">
        <f t="shared" si="75"/>
        <v>0</v>
      </c>
      <c r="K544" s="25">
        <f t="shared" si="76"/>
        <v>0</v>
      </c>
      <c r="L544" s="25">
        <f t="shared" si="77"/>
        <v>0</v>
      </c>
      <c r="M544" s="246"/>
    </row>
    <row r="545" spans="1:13">
      <c r="A545" s="1308" t="s">
        <v>1786</v>
      </c>
      <c r="B545" s="1272" t="s">
        <v>1787</v>
      </c>
      <c r="C545" s="1239" t="s">
        <v>773</v>
      </c>
      <c r="D545" s="1266">
        <v>5242.1499999999996</v>
      </c>
      <c r="E545" s="1266">
        <v>18.09</v>
      </c>
      <c r="F545" s="1186"/>
      <c r="G545" s="1186"/>
      <c r="H545" s="246"/>
      <c r="I545" s="1186">
        <f t="shared" si="74"/>
        <v>94830.493499999997</v>
      </c>
      <c r="J545" s="25">
        <f t="shared" si="75"/>
        <v>0</v>
      </c>
      <c r="K545" s="25">
        <f t="shared" si="76"/>
        <v>0</v>
      </c>
      <c r="L545" s="25">
        <f t="shared" si="77"/>
        <v>0</v>
      </c>
      <c r="M545" s="246"/>
    </row>
    <row r="546" spans="1:13">
      <c r="A546" s="1308"/>
      <c r="B546" s="1277"/>
      <c r="C546" s="1239"/>
      <c r="D546" s="1266"/>
      <c r="E546" s="1266"/>
      <c r="F546" s="1186"/>
      <c r="G546" s="1186"/>
      <c r="H546" s="246"/>
      <c r="I546" s="1186">
        <f t="shared" si="74"/>
        <v>0</v>
      </c>
      <c r="J546" s="25">
        <f t="shared" si="75"/>
        <v>0</v>
      </c>
      <c r="K546" s="25">
        <f t="shared" si="76"/>
        <v>0</v>
      </c>
      <c r="L546" s="25">
        <f t="shared" si="77"/>
        <v>0</v>
      </c>
      <c r="M546" s="246"/>
    </row>
    <row r="547" spans="1:13" ht="45">
      <c r="A547" s="1268">
        <v>6.1</v>
      </c>
      <c r="B547" s="1272" t="s">
        <v>1788</v>
      </c>
      <c r="C547" s="1239"/>
      <c r="D547" s="1266"/>
      <c r="E547" s="1266"/>
      <c r="F547" s="1186"/>
      <c r="G547" s="1186"/>
      <c r="H547" s="246"/>
      <c r="I547" s="1186">
        <f t="shared" si="74"/>
        <v>0</v>
      </c>
      <c r="J547" s="25">
        <f t="shared" si="75"/>
        <v>0</v>
      </c>
      <c r="K547" s="25">
        <f t="shared" si="76"/>
        <v>0</v>
      </c>
      <c r="L547" s="25">
        <f t="shared" si="77"/>
        <v>0</v>
      </c>
      <c r="M547" s="246"/>
    </row>
    <row r="548" spans="1:13" ht="30">
      <c r="A548" s="1268" t="s">
        <v>1570</v>
      </c>
      <c r="B548" s="1272" t="s">
        <v>1789</v>
      </c>
      <c r="C548" s="1239" t="s">
        <v>773</v>
      </c>
      <c r="D548" s="1266">
        <v>3316.55</v>
      </c>
      <c r="E548" s="1266">
        <v>93.06</v>
      </c>
      <c r="F548" s="1186"/>
      <c r="G548" s="1186"/>
      <c r="H548" s="246"/>
      <c r="I548" s="1186">
        <f t="shared" si="74"/>
        <v>308638.14300000004</v>
      </c>
      <c r="J548" s="25">
        <f t="shared" si="75"/>
        <v>0</v>
      </c>
      <c r="K548" s="25">
        <f t="shared" si="76"/>
        <v>0</v>
      </c>
      <c r="L548" s="25">
        <f t="shared" si="77"/>
        <v>0</v>
      </c>
      <c r="M548" s="246"/>
    </row>
    <row r="549" spans="1:13">
      <c r="A549" s="1268"/>
      <c r="B549" s="1277"/>
      <c r="C549" s="1239"/>
      <c r="D549" s="1266"/>
      <c r="E549" s="1266"/>
      <c r="F549" s="1186"/>
      <c r="G549" s="1186"/>
      <c r="H549" s="246"/>
      <c r="I549" s="1186">
        <f t="shared" si="74"/>
        <v>0</v>
      </c>
      <c r="J549" s="25">
        <f t="shared" si="75"/>
        <v>0</v>
      </c>
      <c r="K549" s="25">
        <f t="shared" si="76"/>
        <v>0</v>
      </c>
      <c r="L549" s="25">
        <f t="shared" si="77"/>
        <v>0</v>
      </c>
      <c r="M549" s="246"/>
    </row>
    <row r="550" spans="1:13" ht="45">
      <c r="A550" s="1268">
        <v>19.190000000000001</v>
      </c>
      <c r="B550" s="1272" t="s">
        <v>1817</v>
      </c>
      <c r="C550" s="1239"/>
      <c r="D550" s="1266"/>
      <c r="E550" s="1266"/>
      <c r="F550" s="1186"/>
      <c r="G550" s="1186"/>
      <c r="H550" s="246"/>
      <c r="I550" s="1186">
        <f t="shared" si="74"/>
        <v>0</v>
      </c>
      <c r="J550" s="25">
        <f t="shared" si="75"/>
        <v>0</v>
      </c>
      <c r="K550" s="25">
        <f t="shared" si="76"/>
        <v>0</v>
      </c>
      <c r="L550" s="25">
        <f t="shared" si="77"/>
        <v>0</v>
      </c>
      <c r="M550" s="246"/>
    </row>
    <row r="551" spans="1:13">
      <c r="A551" s="1268" t="s">
        <v>1818</v>
      </c>
      <c r="B551" s="1272" t="s">
        <v>1819</v>
      </c>
      <c r="C551" s="1239"/>
      <c r="D551" s="1266"/>
      <c r="E551" s="1266"/>
      <c r="F551" s="1186"/>
      <c r="G551" s="1186"/>
      <c r="H551" s="246"/>
      <c r="I551" s="1186">
        <f t="shared" si="74"/>
        <v>0</v>
      </c>
      <c r="J551" s="25">
        <f t="shared" si="75"/>
        <v>0</v>
      </c>
      <c r="K551" s="25">
        <f t="shared" si="76"/>
        <v>0</v>
      </c>
      <c r="L551" s="25">
        <f t="shared" si="77"/>
        <v>0</v>
      </c>
      <c r="M551" s="246"/>
    </row>
    <row r="552" spans="1:13">
      <c r="A552" s="1268" t="s">
        <v>1820</v>
      </c>
      <c r="B552" s="1272" t="s">
        <v>1821</v>
      </c>
      <c r="C552" s="1239" t="s">
        <v>1934</v>
      </c>
      <c r="D552" s="1266">
        <v>1529.65</v>
      </c>
      <c r="E552" s="1266">
        <v>27</v>
      </c>
      <c r="F552" s="1186"/>
      <c r="G552" s="1186"/>
      <c r="H552" s="246"/>
      <c r="I552" s="1186">
        <f t="shared" si="74"/>
        <v>41300.550000000003</v>
      </c>
      <c r="J552" s="25">
        <f t="shared" si="75"/>
        <v>0</v>
      </c>
      <c r="K552" s="25">
        <f t="shared" si="76"/>
        <v>0</v>
      </c>
      <c r="L552" s="25">
        <f t="shared" si="77"/>
        <v>0</v>
      </c>
      <c r="M552" s="246"/>
    </row>
    <row r="553" spans="1:13">
      <c r="A553" s="1309"/>
      <c r="B553" s="1277"/>
      <c r="C553" s="1239"/>
      <c r="D553" s="1266"/>
      <c r="E553" s="1266"/>
      <c r="F553" s="1186"/>
      <c r="G553" s="1186"/>
      <c r="H553" s="246"/>
      <c r="I553" s="1186">
        <f t="shared" si="74"/>
        <v>0</v>
      </c>
      <c r="J553" s="25">
        <f t="shared" si="75"/>
        <v>0</v>
      </c>
      <c r="K553" s="25">
        <f t="shared" si="76"/>
        <v>0</v>
      </c>
      <c r="L553" s="25">
        <f t="shared" si="77"/>
        <v>0</v>
      </c>
      <c r="M553" s="246"/>
    </row>
    <row r="554" spans="1:13" ht="165">
      <c r="A554" s="1309">
        <v>24.1</v>
      </c>
      <c r="B554" s="1272" t="s">
        <v>1825</v>
      </c>
      <c r="C554" s="1239"/>
      <c r="D554" s="1266"/>
      <c r="E554" s="1266"/>
      <c r="F554" s="1186"/>
      <c r="G554" s="1186"/>
      <c r="H554" s="246"/>
      <c r="I554" s="1186">
        <f t="shared" si="74"/>
        <v>0</v>
      </c>
      <c r="J554" s="25">
        <f t="shared" si="75"/>
        <v>0</v>
      </c>
      <c r="K554" s="25">
        <f t="shared" si="76"/>
        <v>0</v>
      </c>
      <c r="L554" s="25">
        <f t="shared" si="77"/>
        <v>0</v>
      </c>
      <c r="M554" s="246"/>
    </row>
    <row r="555" spans="1:13">
      <c r="A555" s="1308" t="s">
        <v>1826</v>
      </c>
      <c r="B555" s="1272" t="s">
        <v>1827</v>
      </c>
      <c r="C555" s="1239"/>
      <c r="D555" s="1266"/>
      <c r="E555" s="1266"/>
      <c r="F555" s="1186"/>
      <c r="G555" s="1186"/>
      <c r="H555" s="246"/>
      <c r="I555" s="1186">
        <f t="shared" si="74"/>
        <v>0</v>
      </c>
      <c r="J555" s="25">
        <f t="shared" si="75"/>
        <v>0</v>
      </c>
      <c r="K555" s="25">
        <f t="shared" si="76"/>
        <v>0</v>
      </c>
      <c r="L555" s="25">
        <f t="shared" si="77"/>
        <v>0</v>
      </c>
      <c r="M555" s="246"/>
    </row>
    <row r="556" spans="1:13">
      <c r="A556" s="1308" t="s">
        <v>1828</v>
      </c>
      <c r="B556" s="1272" t="s">
        <v>1829</v>
      </c>
      <c r="C556" s="1239" t="s">
        <v>1382</v>
      </c>
      <c r="D556" s="1266">
        <v>797.9</v>
      </c>
      <c r="E556" s="1266">
        <v>220.5</v>
      </c>
      <c r="F556" s="1186"/>
      <c r="G556" s="1186"/>
      <c r="H556" s="246"/>
      <c r="I556" s="1186">
        <f t="shared" si="74"/>
        <v>175936.94999999998</v>
      </c>
      <c r="J556" s="25">
        <f t="shared" si="75"/>
        <v>0</v>
      </c>
      <c r="K556" s="25">
        <f t="shared" si="76"/>
        <v>0</v>
      </c>
      <c r="L556" s="25">
        <f t="shared" si="77"/>
        <v>0</v>
      </c>
      <c r="M556" s="246"/>
    </row>
    <row r="557" spans="1:13">
      <c r="A557" s="1309"/>
      <c r="B557" s="1272"/>
      <c r="C557" s="1239"/>
      <c r="D557" s="1266"/>
      <c r="E557" s="1266"/>
      <c r="F557" s="1186"/>
      <c r="G557" s="1186"/>
      <c r="H557" s="246"/>
      <c r="I557" s="1186">
        <f t="shared" si="74"/>
        <v>0</v>
      </c>
      <c r="J557" s="25">
        <f t="shared" si="75"/>
        <v>0</v>
      </c>
      <c r="K557" s="25">
        <f t="shared" si="76"/>
        <v>0</v>
      </c>
      <c r="L557" s="25">
        <f t="shared" si="77"/>
        <v>0</v>
      </c>
      <c r="M557" s="246"/>
    </row>
    <row r="558" spans="1:13" ht="120">
      <c r="A558" s="1309">
        <v>24.3</v>
      </c>
      <c r="B558" s="1272" t="s">
        <v>1830</v>
      </c>
      <c r="C558" s="1239"/>
      <c r="D558" s="1266"/>
      <c r="E558" s="1266"/>
      <c r="F558" s="1186"/>
      <c r="G558" s="1186"/>
      <c r="H558" s="246"/>
      <c r="I558" s="1186">
        <f t="shared" si="74"/>
        <v>0</v>
      </c>
      <c r="J558" s="25">
        <f t="shared" si="75"/>
        <v>0</v>
      </c>
      <c r="K558" s="25">
        <f t="shared" si="76"/>
        <v>0</v>
      </c>
      <c r="L558" s="25">
        <f t="shared" si="77"/>
        <v>0</v>
      </c>
      <c r="M558" s="246"/>
    </row>
    <row r="559" spans="1:13">
      <c r="A559" s="1308" t="s">
        <v>1831</v>
      </c>
      <c r="B559" s="1272" t="s">
        <v>1832</v>
      </c>
      <c r="C559" s="1239" t="s">
        <v>1382</v>
      </c>
      <c r="D559" s="1266">
        <v>452</v>
      </c>
      <c r="E559" s="1266">
        <v>13.5</v>
      </c>
      <c r="F559" s="1186"/>
      <c r="G559" s="1186"/>
      <c r="H559" s="246"/>
      <c r="I559" s="1186">
        <f t="shared" ref="I559:I622" si="78">+D559*E559</f>
        <v>6102</v>
      </c>
      <c r="J559" s="25">
        <f t="shared" ref="J559:J622" si="79">+D559*F559</f>
        <v>0</v>
      </c>
      <c r="K559" s="25">
        <f t="shared" ref="K559:K622" si="80">+G559*D559</f>
        <v>0</v>
      </c>
      <c r="L559" s="25">
        <f t="shared" ref="L559:L622" si="81">+D559*H559</f>
        <v>0</v>
      </c>
      <c r="M559" s="246"/>
    </row>
    <row r="560" spans="1:13">
      <c r="A560" s="1308" t="s">
        <v>1833</v>
      </c>
      <c r="B560" s="1272" t="s">
        <v>1834</v>
      </c>
      <c r="C560" s="1239" t="s">
        <v>1382</v>
      </c>
      <c r="D560" s="1266">
        <v>539.15</v>
      </c>
      <c r="E560" s="1266">
        <v>159.30000000000001</v>
      </c>
      <c r="F560" s="1186"/>
      <c r="G560" s="1186"/>
      <c r="H560" s="246"/>
      <c r="I560" s="1186">
        <f t="shared" si="78"/>
        <v>85886.595000000001</v>
      </c>
      <c r="J560" s="25">
        <f t="shared" si="79"/>
        <v>0</v>
      </c>
      <c r="K560" s="25">
        <f t="shared" si="80"/>
        <v>0</v>
      </c>
      <c r="L560" s="25">
        <f t="shared" si="81"/>
        <v>0</v>
      </c>
      <c r="M560" s="246"/>
    </row>
    <row r="561" spans="1:13">
      <c r="A561" s="1285"/>
      <c r="B561" s="1277"/>
      <c r="C561" s="1239"/>
      <c r="D561" s="1266"/>
      <c r="E561" s="1266"/>
      <c r="F561" s="1186"/>
      <c r="G561" s="1186"/>
      <c r="H561" s="246"/>
      <c r="I561" s="1186">
        <f t="shared" si="78"/>
        <v>0</v>
      </c>
      <c r="J561" s="25">
        <f t="shared" si="79"/>
        <v>0</v>
      </c>
      <c r="K561" s="25">
        <f t="shared" si="80"/>
        <v>0</v>
      </c>
      <c r="L561" s="25">
        <f t="shared" si="81"/>
        <v>0</v>
      </c>
      <c r="M561" s="246"/>
    </row>
    <row r="562" spans="1:13" ht="120">
      <c r="A562" s="1309">
        <v>24.4</v>
      </c>
      <c r="B562" s="1272" t="s">
        <v>1835</v>
      </c>
      <c r="C562" s="1239"/>
      <c r="D562" s="1266"/>
      <c r="E562" s="1266"/>
      <c r="F562" s="1186"/>
      <c r="G562" s="1186"/>
      <c r="H562" s="246"/>
      <c r="I562" s="1186">
        <f t="shared" si="78"/>
        <v>0</v>
      </c>
      <c r="J562" s="25">
        <f t="shared" si="79"/>
        <v>0</v>
      </c>
      <c r="K562" s="25">
        <f t="shared" si="80"/>
        <v>0</v>
      </c>
      <c r="L562" s="25">
        <f t="shared" si="81"/>
        <v>0</v>
      </c>
      <c r="M562" s="246"/>
    </row>
    <row r="563" spans="1:13">
      <c r="A563" s="1308" t="s">
        <v>1836</v>
      </c>
      <c r="B563" s="1272" t="s">
        <v>1834</v>
      </c>
      <c r="C563" s="1239" t="s">
        <v>1382</v>
      </c>
      <c r="D563" s="1266">
        <v>544.15</v>
      </c>
      <c r="E563" s="1266">
        <v>72</v>
      </c>
      <c r="F563" s="1186"/>
      <c r="G563" s="1186"/>
      <c r="H563" s="246"/>
      <c r="I563" s="1186">
        <f t="shared" si="78"/>
        <v>39178.799999999996</v>
      </c>
      <c r="J563" s="25">
        <f t="shared" si="79"/>
        <v>0</v>
      </c>
      <c r="K563" s="25">
        <f t="shared" si="80"/>
        <v>0</v>
      </c>
      <c r="L563" s="25">
        <f t="shared" si="81"/>
        <v>0</v>
      </c>
      <c r="M563" s="246"/>
    </row>
    <row r="564" spans="1:13">
      <c r="A564" s="1285"/>
      <c r="B564" s="1272"/>
      <c r="C564" s="1239"/>
      <c r="D564" s="1266"/>
      <c r="E564" s="1266"/>
      <c r="F564" s="1186"/>
      <c r="G564" s="1186"/>
      <c r="H564" s="246"/>
      <c r="I564" s="1186">
        <f t="shared" si="78"/>
        <v>0</v>
      </c>
      <c r="J564" s="25">
        <f t="shared" si="79"/>
        <v>0</v>
      </c>
      <c r="K564" s="25">
        <f t="shared" si="80"/>
        <v>0</v>
      </c>
      <c r="L564" s="25">
        <f t="shared" si="81"/>
        <v>0</v>
      </c>
      <c r="M564" s="246"/>
    </row>
    <row r="565" spans="1:13" ht="90">
      <c r="A565" s="1293">
        <v>24.5</v>
      </c>
      <c r="B565" s="1272" t="s">
        <v>1837</v>
      </c>
      <c r="C565" s="1239" t="s">
        <v>773</v>
      </c>
      <c r="D565" s="1266">
        <v>459.05</v>
      </c>
      <c r="E565" s="1266">
        <v>23.31</v>
      </c>
      <c r="F565" s="1186"/>
      <c r="G565" s="1186"/>
      <c r="H565" s="246"/>
      <c r="I565" s="1186">
        <f t="shared" si="78"/>
        <v>10700.4555</v>
      </c>
      <c r="J565" s="25">
        <f t="shared" si="79"/>
        <v>0</v>
      </c>
      <c r="K565" s="25">
        <f t="shared" si="80"/>
        <v>0</v>
      </c>
      <c r="L565" s="25">
        <f t="shared" si="81"/>
        <v>0</v>
      </c>
      <c r="M565" s="246"/>
    </row>
    <row r="566" spans="1:13">
      <c r="A566" s="1293"/>
      <c r="B566" s="1272"/>
      <c r="C566" s="1239"/>
      <c r="D566" s="1266"/>
      <c r="E566" s="1266"/>
      <c r="F566" s="1186"/>
      <c r="G566" s="1186"/>
      <c r="H566" s="246"/>
      <c r="I566" s="1186">
        <f t="shared" si="78"/>
        <v>0</v>
      </c>
      <c r="J566" s="25">
        <f t="shared" si="79"/>
        <v>0</v>
      </c>
      <c r="K566" s="25">
        <f t="shared" si="80"/>
        <v>0</v>
      </c>
      <c r="L566" s="25">
        <f t="shared" si="81"/>
        <v>0</v>
      </c>
      <c r="M566" s="246"/>
    </row>
    <row r="567" spans="1:13" ht="90">
      <c r="A567" s="1293">
        <v>24.6</v>
      </c>
      <c r="B567" s="1272" t="s">
        <v>1838</v>
      </c>
      <c r="C567" s="1239" t="s">
        <v>773</v>
      </c>
      <c r="D567" s="1266">
        <v>828.45</v>
      </c>
      <c r="E567" s="1266">
        <v>23.31</v>
      </c>
      <c r="F567" s="1186"/>
      <c r="G567" s="1186"/>
      <c r="H567" s="246"/>
      <c r="I567" s="1186">
        <f t="shared" si="78"/>
        <v>19311.1695</v>
      </c>
      <c r="J567" s="25">
        <f t="shared" si="79"/>
        <v>0</v>
      </c>
      <c r="K567" s="25">
        <f t="shared" si="80"/>
        <v>0</v>
      </c>
      <c r="L567" s="25">
        <f t="shared" si="81"/>
        <v>0</v>
      </c>
      <c r="M567" s="246"/>
    </row>
    <row r="568" spans="1:13">
      <c r="A568" s="1293"/>
      <c r="B568" s="1272"/>
      <c r="C568" s="1239"/>
      <c r="D568" s="1266"/>
      <c r="E568" s="1266"/>
      <c r="F568" s="1186"/>
      <c r="G568" s="1186"/>
      <c r="H568" s="246"/>
      <c r="I568" s="1186">
        <f t="shared" si="78"/>
        <v>0</v>
      </c>
      <c r="J568" s="25">
        <f t="shared" si="79"/>
        <v>0</v>
      </c>
      <c r="K568" s="25">
        <f t="shared" si="80"/>
        <v>0</v>
      </c>
      <c r="L568" s="25">
        <f t="shared" si="81"/>
        <v>0</v>
      </c>
      <c r="M568" s="246"/>
    </row>
    <row r="569" spans="1:13" ht="90">
      <c r="A569" s="1293">
        <v>24.7</v>
      </c>
      <c r="B569" s="1272" t="s">
        <v>1839</v>
      </c>
      <c r="C569" s="1239" t="s">
        <v>773</v>
      </c>
      <c r="D569" s="1266">
        <v>799.4</v>
      </c>
      <c r="E569" s="1266">
        <v>23.31</v>
      </c>
      <c r="F569" s="1186"/>
      <c r="G569" s="1186"/>
      <c r="H569" s="246"/>
      <c r="I569" s="1186">
        <f t="shared" si="78"/>
        <v>18634.013999999999</v>
      </c>
      <c r="J569" s="25">
        <f t="shared" si="79"/>
        <v>0</v>
      </c>
      <c r="K569" s="25">
        <f t="shared" si="80"/>
        <v>0</v>
      </c>
      <c r="L569" s="25">
        <f t="shared" si="81"/>
        <v>0</v>
      </c>
      <c r="M569" s="246"/>
    </row>
    <row r="570" spans="1:13">
      <c r="A570" s="1309"/>
      <c r="B570" s="1272"/>
      <c r="C570" s="1239"/>
      <c r="D570" s="1266"/>
      <c r="E570" s="1266"/>
      <c r="F570" s="1186"/>
      <c r="G570" s="1186"/>
      <c r="H570" s="246"/>
      <c r="I570" s="1186">
        <f t="shared" si="78"/>
        <v>0</v>
      </c>
      <c r="J570" s="25">
        <f t="shared" si="79"/>
        <v>0</v>
      </c>
      <c r="K570" s="25">
        <f t="shared" si="80"/>
        <v>0</v>
      </c>
      <c r="L570" s="25">
        <f t="shared" si="81"/>
        <v>0</v>
      </c>
      <c r="M570" s="246"/>
    </row>
    <row r="571" spans="1:13" ht="90">
      <c r="A571" s="1293">
        <v>24.8</v>
      </c>
      <c r="B571" s="1272" t="s">
        <v>1840</v>
      </c>
      <c r="C571" s="1239" t="s">
        <v>773</v>
      </c>
      <c r="D571" s="1266">
        <v>842.8</v>
      </c>
      <c r="E571" s="1266">
        <v>10.35</v>
      </c>
      <c r="F571" s="1186"/>
      <c r="G571" s="1186"/>
      <c r="H571" s="246"/>
      <c r="I571" s="1186">
        <f t="shared" si="78"/>
        <v>8722.98</v>
      </c>
      <c r="J571" s="25">
        <f t="shared" si="79"/>
        <v>0</v>
      </c>
      <c r="K571" s="25">
        <f t="shared" si="80"/>
        <v>0</v>
      </c>
      <c r="L571" s="25">
        <f t="shared" si="81"/>
        <v>0</v>
      </c>
      <c r="M571" s="246"/>
    </row>
    <row r="572" spans="1:13">
      <c r="A572" s="1285"/>
      <c r="B572" s="1272"/>
      <c r="C572" s="1239"/>
      <c r="D572" s="1266"/>
      <c r="E572" s="1266"/>
      <c r="F572" s="1186"/>
      <c r="G572" s="1186"/>
      <c r="H572" s="246"/>
      <c r="I572" s="1186">
        <f t="shared" si="78"/>
        <v>0</v>
      </c>
      <c r="J572" s="25">
        <f t="shared" si="79"/>
        <v>0</v>
      </c>
      <c r="K572" s="25">
        <f t="shared" si="80"/>
        <v>0</v>
      </c>
      <c r="L572" s="25">
        <f t="shared" si="81"/>
        <v>0</v>
      </c>
      <c r="M572" s="246"/>
    </row>
    <row r="573" spans="1:13" ht="75">
      <c r="A573" s="1310">
        <v>24.13</v>
      </c>
      <c r="B573" s="1272" t="s">
        <v>1841</v>
      </c>
      <c r="C573" s="1239"/>
      <c r="D573" s="1266"/>
      <c r="E573" s="1266"/>
      <c r="F573" s="1186"/>
      <c r="G573" s="1186"/>
      <c r="H573" s="246"/>
      <c r="I573" s="1186">
        <f t="shared" si="78"/>
        <v>0</v>
      </c>
      <c r="J573" s="25">
        <f t="shared" si="79"/>
        <v>0</v>
      </c>
      <c r="K573" s="25">
        <f t="shared" si="80"/>
        <v>0</v>
      </c>
      <c r="L573" s="25">
        <f t="shared" si="81"/>
        <v>0</v>
      </c>
      <c r="M573" s="246"/>
    </row>
    <row r="574" spans="1:13">
      <c r="A574" s="1308" t="s">
        <v>1842</v>
      </c>
      <c r="B574" s="1272" t="s">
        <v>289</v>
      </c>
      <c r="C574" s="1239" t="s">
        <v>1934</v>
      </c>
      <c r="D574" s="1266">
        <v>182.95</v>
      </c>
      <c r="E574" s="1266">
        <v>9</v>
      </c>
      <c r="F574" s="1186"/>
      <c r="G574" s="1186"/>
      <c r="H574" s="246"/>
      <c r="I574" s="1186">
        <f t="shared" si="78"/>
        <v>1646.55</v>
      </c>
      <c r="J574" s="25">
        <f t="shared" si="79"/>
        <v>0</v>
      </c>
      <c r="K574" s="25">
        <f t="shared" si="80"/>
        <v>0</v>
      </c>
      <c r="L574" s="25">
        <f t="shared" si="81"/>
        <v>0</v>
      </c>
      <c r="M574" s="246"/>
    </row>
    <row r="575" spans="1:13">
      <c r="A575" s="1308"/>
      <c r="B575" s="1272"/>
      <c r="C575" s="1239"/>
      <c r="D575" s="1266"/>
      <c r="E575" s="1266"/>
      <c r="F575" s="1186"/>
      <c r="G575" s="1186"/>
      <c r="H575" s="246"/>
      <c r="I575" s="1186">
        <f t="shared" si="78"/>
        <v>0</v>
      </c>
      <c r="J575" s="25">
        <f t="shared" si="79"/>
        <v>0</v>
      </c>
      <c r="K575" s="25">
        <f t="shared" si="80"/>
        <v>0</v>
      </c>
      <c r="L575" s="25">
        <f t="shared" si="81"/>
        <v>0</v>
      </c>
      <c r="M575" s="246"/>
    </row>
    <row r="576" spans="1:13" ht="60">
      <c r="A576" s="1310">
        <v>24.15</v>
      </c>
      <c r="B576" s="1272" t="s">
        <v>1843</v>
      </c>
      <c r="C576" s="1239"/>
      <c r="D576" s="1266"/>
      <c r="E576" s="1266"/>
      <c r="F576" s="1186"/>
      <c r="G576" s="1186"/>
      <c r="H576" s="246"/>
      <c r="I576" s="1186">
        <f t="shared" si="78"/>
        <v>0</v>
      </c>
      <c r="J576" s="25">
        <f t="shared" si="79"/>
        <v>0</v>
      </c>
      <c r="K576" s="25">
        <f t="shared" si="80"/>
        <v>0</v>
      </c>
      <c r="L576" s="25">
        <f t="shared" si="81"/>
        <v>0</v>
      </c>
      <c r="M576" s="246"/>
    </row>
    <row r="577" spans="1:13">
      <c r="A577" s="1308" t="s">
        <v>1844</v>
      </c>
      <c r="B577" s="1272" t="s">
        <v>289</v>
      </c>
      <c r="C577" s="1239" t="s">
        <v>1934</v>
      </c>
      <c r="D577" s="1266">
        <v>206.1</v>
      </c>
      <c r="E577" s="1266">
        <v>9</v>
      </c>
      <c r="F577" s="1186"/>
      <c r="G577" s="1186"/>
      <c r="H577" s="246"/>
      <c r="I577" s="1186">
        <f t="shared" si="78"/>
        <v>1854.8999999999999</v>
      </c>
      <c r="J577" s="25">
        <f t="shared" si="79"/>
        <v>0</v>
      </c>
      <c r="K577" s="25">
        <f t="shared" si="80"/>
        <v>0</v>
      </c>
      <c r="L577" s="25">
        <f t="shared" si="81"/>
        <v>0</v>
      </c>
      <c r="M577" s="246"/>
    </row>
    <row r="578" spans="1:13">
      <c r="A578" s="1254"/>
      <c r="B578" s="1345"/>
      <c r="C578" s="1179"/>
      <c r="D578" s="1255"/>
      <c r="E578" s="1227"/>
      <c r="F578" s="1186"/>
      <c r="G578" s="1186"/>
      <c r="H578" s="246"/>
      <c r="I578" s="1186">
        <f t="shared" si="78"/>
        <v>0</v>
      </c>
      <c r="J578" s="25">
        <f t="shared" si="79"/>
        <v>0</v>
      </c>
      <c r="K578" s="25">
        <f t="shared" si="80"/>
        <v>0</v>
      </c>
      <c r="L578" s="25">
        <f t="shared" si="81"/>
        <v>0</v>
      </c>
      <c r="M578" s="246"/>
    </row>
    <row r="579" spans="1:13" ht="18.75">
      <c r="A579" s="1254"/>
      <c r="B579" s="1351" t="s">
        <v>690</v>
      </c>
      <c r="C579" s="1179"/>
      <c r="D579" s="1255"/>
      <c r="E579" s="1227"/>
      <c r="F579" s="1186"/>
      <c r="G579" s="1186"/>
      <c r="H579" s="246"/>
      <c r="I579" s="1186">
        <f t="shared" si="78"/>
        <v>0</v>
      </c>
      <c r="J579" s="25">
        <f t="shared" si="79"/>
        <v>0</v>
      </c>
      <c r="K579" s="25">
        <f t="shared" si="80"/>
        <v>0</v>
      </c>
      <c r="L579" s="25">
        <f t="shared" si="81"/>
        <v>0</v>
      </c>
      <c r="M579" s="246"/>
    </row>
    <row r="580" spans="1:13">
      <c r="A580" s="1254"/>
      <c r="B580" s="1345"/>
      <c r="C580" s="1179"/>
      <c r="D580" s="1255"/>
      <c r="E580" s="1227"/>
      <c r="F580" s="1186"/>
      <c r="G580" s="1186"/>
      <c r="H580" s="246"/>
      <c r="I580" s="1186">
        <f t="shared" si="78"/>
        <v>0</v>
      </c>
      <c r="J580" s="25">
        <f t="shared" si="79"/>
        <v>0</v>
      </c>
      <c r="K580" s="25">
        <f t="shared" si="80"/>
        <v>0</v>
      </c>
      <c r="L580" s="25">
        <f t="shared" si="81"/>
        <v>0</v>
      </c>
      <c r="M580" s="246"/>
    </row>
    <row r="581" spans="1:13" ht="25.5">
      <c r="A581" s="1311" t="s">
        <v>1863</v>
      </c>
      <c r="B581" s="1352"/>
      <c r="C581" s="1179"/>
      <c r="D581" s="1312"/>
      <c r="E581" s="1312"/>
      <c r="F581" s="1186"/>
      <c r="G581" s="1186"/>
      <c r="H581" s="246"/>
      <c r="I581" s="1186">
        <f t="shared" si="78"/>
        <v>0</v>
      </c>
      <c r="J581" s="25">
        <f t="shared" si="79"/>
        <v>0</v>
      </c>
      <c r="K581" s="25">
        <f t="shared" si="80"/>
        <v>0</v>
      </c>
      <c r="L581" s="25">
        <f t="shared" si="81"/>
        <v>0</v>
      </c>
      <c r="M581" s="246"/>
    </row>
    <row r="582" spans="1:13" ht="52.5">
      <c r="A582" s="1254"/>
      <c r="B582" s="1353" t="s">
        <v>1864</v>
      </c>
      <c r="C582" s="1179"/>
      <c r="D582" s="1313"/>
      <c r="E582" s="1313"/>
      <c r="F582" s="1186"/>
      <c r="G582" s="1186"/>
      <c r="H582" s="246"/>
      <c r="I582" s="1186">
        <f t="shared" si="78"/>
        <v>0</v>
      </c>
      <c r="J582" s="25">
        <f t="shared" si="79"/>
        <v>0</v>
      </c>
      <c r="K582" s="25">
        <f t="shared" si="80"/>
        <v>0</v>
      </c>
      <c r="L582" s="25">
        <f t="shared" si="81"/>
        <v>0</v>
      </c>
      <c r="M582" s="246"/>
    </row>
    <row r="583" spans="1:13">
      <c r="A583" s="1254"/>
      <c r="B583" s="1345"/>
      <c r="C583" s="1179"/>
      <c r="D583" s="1255"/>
      <c r="E583" s="1227"/>
      <c r="F583" s="1186"/>
      <c r="G583" s="1186"/>
      <c r="H583" s="246"/>
      <c r="I583" s="1186">
        <f t="shared" si="78"/>
        <v>0</v>
      </c>
      <c r="J583" s="25">
        <f t="shared" si="79"/>
        <v>0</v>
      </c>
      <c r="K583" s="25">
        <f t="shared" si="80"/>
        <v>0</v>
      </c>
      <c r="L583" s="25">
        <f t="shared" si="81"/>
        <v>0</v>
      </c>
      <c r="M583" s="246"/>
    </row>
    <row r="584" spans="1:13" ht="105">
      <c r="A584" s="1314">
        <v>2.6</v>
      </c>
      <c r="B584" s="1315" t="s">
        <v>1865</v>
      </c>
      <c r="C584" s="1328"/>
      <c r="D584" s="1316"/>
      <c r="E584" s="1227"/>
      <c r="F584" s="1186"/>
      <c r="G584" s="1186"/>
      <c r="H584" s="246"/>
      <c r="I584" s="1186">
        <f t="shared" si="78"/>
        <v>0</v>
      </c>
      <c r="J584" s="25">
        <f t="shared" si="79"/>
        <v>0</v>
      </c>
      <c r="K584" s="25">
        <f t="shared" si="80"/>
        <v>0</v>
      </c>
      <c r="L584" s="25">
        <f t="shared" si="81"/>
        <v>0</v>
      </c>
      <c r="M584" s="246"/>
    </row>
    <row r="585" spans="1:13">
      <c r="A585" s="1314" t="s">
        <v>1769</v>
      </c>
      <c r="B585" s="1315" t="s">
        <v>1773</v>
      </c>
      <c r="C585" s="1328" t="s">
        <v>773</v>
      </c>
      <c r="D585" s="1316">
        <v>129.35</v>
      </c>
      <c r="E585" s="1227">
        <v>1175.7000000000003</v>
      </c>
      <c r="F585" s="1186"/>
      <c r="G585" s="1186"/>
      <c r="H585" s="246"/>
      <c r="I585" s="1186">
        <f t="shared" si="78"/>
        <v>152076.79500000004</v>
      </c>
      <c r="J585" s="25">
        <f t="shared" si="79"/>
        <v>0</v>
      </c>
      <c r="K585" s="25">
        <f t="shared" si="80"/>
        <v>0</v>
      </c>
      <c r="L585" s="25">
        <f t="shared" si="81"/>
        <v>0</v>
      </c>
      <c r="M585" s="246"/>
    </row>
    <row r="586" spans="1:13">
      <c r="A586" s="1314"/>
      <c r="B586" s="1315"/>
      <c r="C586" s="1328"/>
      <c r="D586" s="1316"/>
      <c r="E586" s="1227"/>
      <c r="F586" s="1186"/>
      <c r="G586" s="1186"/>
      <c r="H586" s="246"/>
      <c r="I586" s="1186">
        <f t="shared" si="78"/>
        <v>0</v>
      </c>
      <c r="J586" s="25">
        <f t="shared" si="79"/>
        <v>0</v>
      </c>
      <c r="K586" s="25">
        <f t="shared" si="80"/>
        <v>0</v>
      </c>
      <c r="L586" s="25">
        <f t="shared" si="81"/>
        <v>0</v>
      </c>
      <c r="M586" s="246"/>
    </row>
    <row r="587" spans="1:13" ht="90">
      <c r="A587" s="1317">
        <v>2.25</v>
      </c>
      <c r="B587" s="1354" t="s">
        <v>1866</v>
      </c>
      <c r="C587" s="1318" t="s">
        <v>773</v>
      </c>
      <c r="D587" s="1318">
        <v>83.8</v>
      </c>
      <c r="E587" s="1227">
        <v>472.84300000000019</v>
      </c>
      <c r="F587" s="1186"/>
      <c r="G587" s="1186"/>
      <c r="H587" s="246"/>
      <c r="I587" s="1186">
        <f t="shared" si="78"/>
        <v>39624.243400000014</v>
      </c>
      <c r="J587" s="25">
        <f t="shared" si="79"/>
        <v>0</v>
      </c>
      <c r="K587" s="25">
        <f t="shared" si="80"/>
        <v>0</v>
      </c>
      <c r="L587" s="25">
        <f t="shared" si="81"/>
        <v>0</v>
      </c>
      <c r="M587" s="246"/>
    </row>
    <row r="588" spans="1:13">
      <c r="A588" s="1317"/>
      <c r="B588" s="1354"/>
      <c r="C588" s="1318"/>
      <c r="D588" s="1318"/>
      <c r="E588" s="1227"/>
      <c r="F588" s="1186"/>
      <c r="G588" s="1186"/>
      <c r="H588" s="246"/>
      <c r="I588" s="1186">
        <f t="shared" si="78"/>
        <v>0</v>
      </c>
      <c r="J588" s="25">
        <f t="shared" si="79"/>
        <v>0</v>
      </c>
      <c r="K588" s="25">
        <f t="shared" si="80"/>
        <v>0</v>
      </c>
      <c r="L588" s="25">
        <f t="shared" si="81"/>
        <v>0</v>
      </c>
      <c r="M588" s="246"/>
    </row>
    <row r="589" spans="1:13" ht="30">
      <c r="A589" s="1317">
        <v>2.2599999999999998</v>
      </c>
      <c r="B589" s="1354" t="s">
        <v>1867</v>
      </c>
      <c r="C589" s="1318"/>
      <c r="D589" s="1318"/>
      <c r="E589" s="1227"/>
      <c r="F589" s="1186"/>
      <c r="G589" s="1186"/>
      <c r="H589" s="246"/>
      <c r="I589" s="1186">
        <f t="shared" si="78"/>
        <v>0</v>
      </c>
      <c r="J589" s="25">
        <f t="shared" si="79"/>
        <v>0</v>
      </c>
      <c r="K589" s="25">
        <f t="shared" si="80"/>
        <v>0</v>
      </c>
      <c r="L589" s="25">
        <f t="shared" si="81"/>
        <v>0</v>
      </c>
      <c r="M589" s="246"/>
    </row>
    <row r="590" spans="1:13">
      <c r="A590" s="1317" t="s">
        <v>1868</v>
      </c>
      <c r="B590" s="1354" t="s">
        <v>1773</v>
      </c>
      <c r="C590" s="1318" t="s">
        <v>773</v>
      </c>
      <c r="D590" s="1318">
        <v>34.6</v>
      </c>
      <c r="E590" s="1227">
        <v>753.96949999999993</v>
      </c>
      <c r="F590" s="1186"/>
      <c r="G590" s="1186"/>
      <c r="H590" s="246"/>
      <c r="I590" s="1186">
        <f t="shared" si="78"/>
        <v>26087.344699999998</v>
      </c>
      <c r="J590" s="25">
        <f t="shared" si="79"/>
        <v>0</v>
      </c>
      <c r="K590" s="25">
        <f t="shared" si="80"/>
        <v>0</v>
      </c>
      <c r="L590" s="25">
        <f t="shared" si="81"/>
        <v>0</v>
      </c>
      <c r="M590" s="246"/>
    </row>
    <row r="591" spans="1:13">
      <c r="A591" s="1317"/>
      <c r="B591" s="1354"/>
      <c r="C591" s="1318"/>
      <c r="D591" s="1318"/>
      <c r="E591" s="1227"/>
      <c r="F591" s="1186"/>
      <c r="G591" s="1186"/>
      <c r="H591" s="246"/>
      <c r="I591" s="1186">
        <f t="shared" si="78"/>
        <v>0</v>
      </c>
      <c r="J591" s="25">
        <f t="shared" si="79"/>
        <v>0</v>
      </c>
      <c r="K591" s="25">
        <f t="shared" si="80"/>
        <v>0</v>
      </c>
      <c r="L591" s="25">
        <f t="shared" si="81"/>
        <v>0</v>
      </c>
      <c r="M591" s="246"/>
    </row>
    <row r="592" spans="1:13" ht="105">
      <c r="A592" s="1319">
        <v>2.7</v>
      </c>
      <c r="B592" s="1354" t="s">
        <v>1869</v>
      </c>
      <c r="C592" s="1318"/>
      <c r="D592" s="1318"/>
      <c r="E592" s="1227"/>
      <c r="F592" s="1186"/>
      <c r="G592" s="1186"/>
      <c r="H592" s="246"/>
      <c r="I592" s="1186">
        <f t="shared" si="78"/>
        <v>0</v>
      </c>
      <c r="J592" s="25">
        <f t="shared" si="79"/>
        <v>0</v>
      </c>
      <c r="K592" s="25">
        <f t="shared" si="80"/>
        <v>0</v>
      </c>
      <c r="L592" s="25">
        <f t="shared" si="81"/>
        <v>0</v>
      </c>
      <c r="M592" s="246"/>
    </row>
    <row r="593" spans="1:13">
      <c r="A593" s="1317" t="s">
        <v>1331</v>
      </c>
      <c r="B593" s="1354" t="s">
        <v>1332</v>
      </c>
      <c r="C593" s="1318" t="s">
        <v>773</v>
      </c>
      <c r="D593" s="1318">
        <v>197.75</v>
      </c>
      <c r="E593" s="1227">
        <v>130.63</v>
      </c>
      <c r="F593" s="1186"/>
      <c r="G593" s="1186"/>
      <c r="H593" s="246"/>
      <c r="I593" s="1186">
        <f t="shared" si="78"/>
        <v>25832.0825</v>
      </c>
      <c r="J593" s="25">
        <f t="shared" si="79"/>
        <v>0</v>
      </c>
      <c r="K593" s="25">
        <f t="shared" si="80"/>
        <v>0</v>
      </c>
      <c r="L593" s="25">
        <f t="shared" si="81"/>
        <v>0</v>
      </c>
      <c r="M593" s="246"/>
    </row>
    <row r="594" spans="1:13">
      <c r="A594" s="1317"/>
      <c r="B594" s="1354"/>
      <c r="C594" s="1318"/>
      <c r="D594" s="1318"/>
      <c r="E594" s="1227"/>
      <c r="F594" s="1186"/>
      <c r="G594" s="1186"/>
      <c r="H594" s="246"/>
      <c r="I594" s="1186">
        <f t="shared" si="78"/>
        <v>0</v>
      </c>
      <c r="J594" s="25">
        <f t="shared" si="79"/>
        <v>0</v>
      </c>
      <c r="K594" s="25">
        <f t="shared" si="80"/>
        <v>0</v>
      </c>
      <c r="L594" s="25">
        <f t="shared" si="81"/>
        <v>0</v>
      </c>
      <c r="M594" s="246"/>
    </row>
    <row r="595" spans="1:13" ht="28.5">
      <c r="A595" s="1320"/>
      <c r="B595" s="1355" t="s">
        <v>1870</v>
      </c>
      <c r="C595" s="1318"/>
      <c r="D595" s="1318"/>
      <c r="E595" s="1227"/>
      <c r="F595" s="1186"/>
      <c r="G595" s="1186"/>
      <c r="H595" s="246"/>
      <c r="I595" s="1186">
        <f t="shared" si="78"/>
        <v>0</v>
      </c>
      <c r="J595" s="25">
        <f t="shared" si="79"/>
        <v>0</v>
      </c>
      <c r="K595" s="25">
        <f t="shared" si="80"/>
        <v>0</v>
      </c>
      <c r="L595" s="25">
        <f t="shared" si="81"/>
        <v>0</v>
      </c>
      <c r="M595" s="246"/>
    </row>
    <row r="596" spans="1:13" ht="60">
      <c r="A596" s="1321">
        <v>4.0999999999999996</v>
      </c>
      <c r="B596" s="1356" t="s">
        <v>1871</v>
      </c>
      <c r="C596" s="1318"/>
      <c r="D596" s="1318"/>
      <c r="E596" s="1227"/>
      <c r="F596" s="1186"/>
      <c r="G596" s="1186"/>
      <c r="H596" s="246"/>
      <c r="I596" s="1186">
        <f t="shared" si="78"/>
        <v>0</v>
      </c>
      <c r="J596" s="25">
        <f t="shared" si="79"/>
        <v>0</v>
      </c>
      <c r="K596" s="25">
        <f t="shared" si="80"/>
        <v>0</v>
      </c>
      <c r="L596" s="25">
        <f t="shared" si="81"/>
        <v>0</v>
      </c>
      <c r="M596" s="246"/>
    </row>
    <row r="597" spans="1:13" ht="30">
      <c r="A597" s="1314" t="s">
        <v>1872</v>
      </c>
      <c r="B597" s="1356" t="s">
        <v>1873</v>
      </c>
      <c r="C597" s="1328" t="s">
        <v>773</v>
      </c>
      <c r="D597" s="1318">
        <v>3331.25</v>
      </c>
      <c r="E597" s="1227">
        <v>32.390999999999998</v>
      </c>
      <c r="F597" s="1186"/>
      <c r="G597" s="1186"/>
      <c r="H597" s="246"/>
      <c r="I597" s="1186">
        <f t="shared" si="78"/>
        <v>107902.51874999999</v>
      </c>
      <c r="J597" s="25">
        <f t="shared" si="79"/>
        <v>0</v>
      </c>
      <c r="K597" s="25">
        <f t="shared" si="80"/>
        <v>0</v>
      </c>
      <c r="L597" s="25">
        <f t="shared" si="81"/>
        <v>0</v>
      </c>
      <c r="M597" s="246"/>
    </row>
    <row r="598" spans="1:13">
      <c r="A598" s="1314"/>
      <c r="B598" s="1356"/>
      <c r="C598" s="1328"/>
      <c r="D598" s="1318"/>
      <c r="E598" s="1227"/>
      <c r="F598" s="1186"/>
      <c r="G598" s="1186"/>
      <c r="H598" s="246"/>
      <c r="I598" s="1186">
        <f t="shared" si="78"/>
        <v>0</v>
      </c>
      <c r="J598" s="25">
        <f t="shared" si="79"/>
        <v>0</v>
      </c>
      <c r="K598" s="25">
        <f t="shared" si="80"/>
        <v>0</v>
      </c>
      <c r="L598" s="25">
        <f t="shared" si="81"/>
        <v>0</v>
      </c>
      <c r="M598" s="246"/>
    </row>
    <row r="599" spans="1:13">
      <c r="A599" s="1314"/>
      <c r="B599" s="1355" t="s">
        <v>1874</v>
      </c>
      <c r="C599" s="1328"/>
      <c r="D599" s="1318"/>
      <c r="E599" s="1227"/>
      <c r="F599" s="1186"/>
      <c r="G599" s="1186"/>
      <c r="H599" s="246"/>
      <c r="I599" s="1186">
        <f t="shared" si="78"/>
        <v>0</v>
      </c>
      <c r="J599" s="25">
        <f t="shared" si="79"/>
        <v>0</v>
      </c>
      <c r="K599" s="25">
        <f t="shared" si="80"/>
        <v>0</v>
      </c>
      <c r="L599" s="25">
        <f t="shared" si="81"/>
        <v>0</v>
      </c>
      <c r="M599" s="246"/>
    </row>
    <row r="600" spans="1:13" ht="30">
      <c r="A600" s="1321">
        <v>5.9</v>
      </c>
      <c r="B600" s="1356" t="s">
        <v>1875</v>
      </c>
      <c r="C600" s="1328"/>
      <c r="D600" s="1318"/>
      <c r="E600" s="1227"/>
      <c r="F600" s="1186"/>
      <c r="G600" s="1186"/>
      <c r="H600" s="246"/>
      <c r="I600" s="1186">
        <f t="shared" si="78"/>
        <v>0</v>
      </c>
      <c r="J600" s="25">
        <f t="shared" si="79"/>
        <v>0</v>
      </c>
      <c r="K600" s="25">
        <f t="shared" si="80"/>
        <v>0</v>
      </c>
      <c r="L600" s="25">
        <f t="shared" si="81"/>
        <v>0</v>
      </c>
      <c r="M600" s="246"/>
    </row>
    <row r="601" spans="1:13" ht="30">
      <c r="A601" s="1321" t="s">
        <v>1350</v>
      </c>
      <c r="B601" s="1356" t="s">
        <v>1876</v>
      </c>
      <c r="C601" s="1328" t="s">
        <v>1323</v>
      </c>
      <c r="D601" s="1318">
        <v>166.9</v>
      </c>
      <c r="E601" s="1227">
        <v>29.64</v>
      </c>
      <c r="F601" s="1186"/>
      <c r="G601" s="1186"/>
      <c r="H601" s="246"/>
      <c r="I601" s="1186">
        <f t="shared" si="78"/>
        <v>4946.9160000000002</v>
      </c>
      <c r="J601" s="25">
        <f t="shared" si="79"/>
        <v>0</v>
      </c>
      <c r="K601" s="25">
        <f t="shared" si="80"/>
        <v>0</v>
      </c>
      <c r="L601" s="25">
        <f t="shared" si="81"/>
        <v>0</v>
      </c>
      <c r="M601" s="246"/>
    </row>
    <row r="602" spans="1:13" ht="45">
      <c r="A602" s="1321" t="s">
        <v>1352</v>
      </c>
      <c r="B602" s="1322" t="s">
        <v>1877</v>
      </c>
      <c r="C602" s="1328" t="s">
        <v>1323</v>
      </c>
      <c r="D602" s="1318">
        <v>285.14999999999998</v>
      </c>
      <c r="E602" s="1227">
        <v>608.40000000000009</v>
      </c>
      <c r="F602" s="1186"/>
      <c r="G602" s="1186"/>
      <c r="H602" s="246"/>
      <c r="I602" s="1186">
        <f t="shared" si="78"/>
        <v>173485.26</v>
      </c>
      <c r="J602" s="25">
        <f t="shared" si="79"/>
        <v>0</v>
      </c>
      <c r="K602" s="25">
        <f t="shared" si="80"/>
        <v>0</v>
      </c>
      <c r="L602" s="25">
        <f t="shared" si="81"/>
        <v>0</v>
      </c>
      <c r="M602" s="246"/>
    </row>
    <row r="603" spans="1:13" ht="30">
      <c r="A603" s="1321" t="s">
        <v>1354</v>
      </c>
      <c r="B603" s="1322" t="s">
        <v>1878</v>
      </c>
      <c r="C603" s="1328" t="s">
        <v>1323</v>
      </c>
      <c r="D603" s="1318">
        <v>311.2</v>
      </c>
      <c r="E603" s="1227">
        <v>319.51999999999992</v>
      </c>
      <c r="F603" s="1186"/>
      <c r="G603" s="1186"/>
      <c r="H603" s="246"/>
      <c r="I603" s="1186">
        <f t="shared" si="78"/>
        <v>99434.623999999967</v>
      </c>
      <c r="J603" s="25">
        <f t="shared" si="79"/>
        <v>0</v>
      </c>
      <c r="K603" s="25">
        <f t="shared" si="80"/>
        <v>0</v>
      </c>
      <c r="L603" s="25">
        <f t="shared" si="81"/>
        <v>0</v>
      </c>
      <c r="M603" s="246"/>
    </row>
    <row r="604" spans="1:13" ht="30">
      <c r="A604" s="1321" t="s">
        <v>1358</v>
      </c>
      <c r="B604" s="1322" t="s">
        <v>1879</v>
      </c>
      <c r="C604" s="1328" t="s">
        <v>1323</v>
      </c>
      <c r="D604" s="1318">
        <v>262.25</v>
      </c>
      <c r="E604" s="1227">
        <v>9</v>
      </c>
      <c r="F604" s="1186"/>
      <c r="G604" s="1186"/>
      <c r="H604" s="246"/>
      <c r="I604" s="1186">
        <f t="shared" si="78"/>
        <v>2360.25</v>
      </c>
      <c r="J604" s="25">
        <f t="shared" si="79"/>
        <v>0</v>
      </c>
      <c r="K604" s="25">
        <f t="shared" si="80"/>
        <v>0</v>
      </c>
      <c r="L604" s="25">
        <f t="shared" si="81"/>
        <v>0</v>
      </c>
      <c r="M604" s="246"/>
    </row>
    <row r="605" spans="1:13" ht="30">
      <c r="A605" s="1321" t="s">
        <v>1360</v>
      </c>
      <c r="B605" s="1322" t="s">
        <v>1880</v>
      </c>
      <c r="C605" s="1328" t="s">
        <v>1323</v>
      </c>
      <c r="D605" s="1318">
        <v>365.6</v>
      </c>
      <c r="E605" s="1227">
        <v>4.26</v>
      </c>
      <c r="F605" s="1186"/>
      <c r="G605" s="1186"/>
      <c r="H605" s="246"/>
      <c r="I605" s="1186">
        <f t="shared" si="78"/>
        <v>1557.4560000000001</v>
      </c>
      <c r="J605" s="25">
        <f t="shared" si="79"/>
        <v>0</v>
      </c>
      <c r="K605" s="25">
        <f t="shared" si="80"/>
        <v>0</v>
      </c>
      <c r="L605" s="25">
        <f t="shared" si="81"/>
        <v>0</v>
      </c>
      <c r="M605" s="246"/>
    </row>
    <row r="606" spans="1:13" ht="30">
      <c r="A606" s="1321" t="s">
        <v>1362</v>
      </c>
      <c r="B606" s="1322" t="s">
        <v>1881</v>
      </c>
      <c r="C606" s="1328" t="s">
        <v>1323</v>
      </c>
      <c r="D606" s="1318">
        <v>326.3</v>
      </c>
      <c r="E606" s="1227">
        <v>9.6195000000000004</v>
      </c>
      <c r="F606" s="1186"/>
      <c r="G606" s="1186"/>
      <c r="H606" s="246"/>
      <c r="I606" s="1186">
        <f t="shared" si="78"/>
        <v>3138.8428500000005</v>
      </c>
      <c r="J606" s="25">
        <f t="shared" si="79"/>
        <v>0</v>
      </c>
      <c r="K606" s="25">
        <f t="shared" si="80"/>
        <v>0</v>
      </c>
      <c r="L606" s="25">
        <f t="shared" si="81"/>
        <v>0</v>
      </c>
      <c r="M606" s="246"/>
    </row>
    <row r="607" spans="1:13" ht="60">
      <c r="A607" s="1321" t="s">
        <v>1882</v>
      </c>
      <c r="B607" s="1322" t="s">
        <v>1883</v>
      </c>
      <c r="C607" s="1328" t="s">
        <v>1323</v>
      </c>
      <c r="D607" s="1318">
        <v>166.9</v>
      </c>
      <c r="E607" s="1227">
        <v>0.49</v>
      </c>
      <c r="F607" s="1186"/>
      <c r="G607" s="1186"/>
      <c r="H607" s="246"/>
      <c r="I607" s="1186">
        <f t="shared" si="78"/>
        <v>81.781000000000006</v>
      </c>
      <c r="J607" s="25">
        <f t="shared" si="79"/>
        <v>0</v>
      </c>
      <c r="K607" s="25">
        <f t="shared" si="80"/>
        <v>0</v>
      </c>
      <c r="L607" s="25">
        <f t="shared" si="81"/>
        <v>0</v>
      </c>
      <c r="M607" s="246"/>
    </row>
    <row r="608" spans="1:13" ht="30">
      <c r="A608" s="1321" t="s">
        <v>1364</v>
      </c>
      <c r="B608" s="1322" t="s">
        <v>1365</v>
      </c>
      <c r="C608" s="1328"/>
      <c r="D608" s="1318"/>
      <c r="E608" s="1227"/>
      <c r="F608" s="1186"/>
      <c r="G608" s="1186"/>
      <c r="H608" s="246"/>
      <c r="I608" s="1186">
        <f t="shared" si="78"/>
        <v>0</v>
      </c>
      <c r="J608" s="25">
        <f t="shared" si="79"/>
        <v>0</v>
      </c>
      <c r="K608" s="25">
        <f t="shared" si="80"/>
        <v>0</v>
      </c>
      <c r="L608" s="25">
        <f t="shared" si="81"/>
        <v>0</v>
      </c>
      <c r="M608" s="246"/>
    </row>
    <row r="609" spans="1:13">
      <c r="A609" s="1321" t="s">
        <v>1884</v>
      </c>
      <c r="B609" s="1322" t="s">
        <v>1885</v>
      </c>
      <c r="C609" s="1328" t="s">
        <v>1323</v>
      </c>
      <c r="D609" s="1318">
        <v>441.1</v>
      </c>
      <c r="E609" s="1227">
        <v>15.8</v>
      </c>
      <c r="F609" s="1186"/>
      <c r="G609" s="1186"/>
      <c r="H609" s="246"/>
      <c r="I609" s="1186">
        <f t="shared" si="78"/>
        <v>6969.380000000001</v>
      </c>
      <c r="J609" s="25">
        <f t="shared" si="79"/>
        <v>0</v>
      </c>
      <c r="K609" s="25">
        <f t="shared" si="80"/>
        <v>0</v>
      </c>
      <c r="L609" s="25">
        <f t="shared" si="81"/>
        <v>0</v>
      </c>
      <c r="M609" s="246"/>
    </row>
    <row r="610" spans="1:13">
      <c r="A610" s="1321"/>
      <c r="B610" s="1322"/>
      <c r="C610" s="1328"/>
      <c r="D610" s="1318"/>
      <c r="E610" s="1227"/>
      <c r="F610" s="1186"/>
      <c r="G610" s="1186"/>
      <c r="H610" s="246"/>
      <c r="I610" s="1186">
        <f t="shared" si="78"/>
        <v>0</v>
      </c>
      <c r="J610" s="25">
        <f t="shared" si="79"/>
        <v>0</v>
      </c>
      <c r="K610" s="25">
        <f t="shared" si="80"/>
        <v>0</v>
      </c>
      <c r="L610" s="25">
        <f t="shared" si="81"/>
        <v>0</v>
      </c>
      <c r="M610" s="246"/>
    </row>
    <row r="611" spans="1:13">
      <c r="A611" s="1321"/>
      <c r="B611" s="1355" t="s">
        <v>1886</v>
      </c>
      <c r="C611" s="1328"/>
      <c r="D611" s="1318"/>
      <c r="E611" s="1227"/>
      <c r="F611" s="1186"/>
      <c r="G611" s="1186"/>
      <c r="H611" s="246"/>
      <c r="I611" s="1186">
        <f t="shared" si="78"/>
        <v>0</v>
      </c>
      <c r="J611" s="25">
        <f t="shared" si="79"/>
        <v>0</v>
      </c>
      <c r="K611" s="25">
        <f t="shared" si="80"/>
        <v>0</v>
      </c>
      <c r="L611" s="25">
        <f t="shared" si="81"/>
        <v>0</v>
      </c>
      <c r="M611" s="246"/>
    </row>
    <row r="612" spans="1:13" ht="60">
      <c r="A612" s="1321">
        <v>5.22</v>
      </c>
      <c r="B612" s="1315" t="s">
        <v>1887</v>
      </c>
      <c r="C612" s="1328"/>
      <c r="D612" s="1318"/>
      <c r="E612" s="1227"/>
      <c r="F612" s="1186"/>
      <c r="G612" s="1186"/>
      <c r="H612" s="246"/>
      <c r="I612" s="1186">
        <f t="shared" si="78"/>
        <v>0</v>
      </c>
      <c r="J612" s="25">
        <f t="shared" si="79"/>
        <v>0</v>
      </c>
      <c r="K612" s="25">
        <f t="shared" si="80"/>
        <v>0</v>
      </c>
      <c r="L612" s="25">
        <f t="shared" si="81"/>
        <v>0</v>
      </c>
      <c r="M612" s="246"/>
    </row>
    <row r="613" spans="1:13">
      <c r="A613" s="1321" t="s">
        <v>1373</v>
      </c>
      <c r="B613" s="1356" t="s">
        <v>1784</v>
      </c>
      <c r="C613" s="1328" t="s">
        <v>702</v>
      </c>
      <c r="D613" s="1318">
        <v>62.25</v>
      </c>
      <c r="E613" s="1227">
        <v>32704</v>
      </c>
      <c r="F613" s="1186"/>
      <c r="G613" s="1186"/>
      <c r="H613" s="246"/>
      <c r="I613" s="1186">
        <f t="shared" si="78"/>
        <v>2035824</v>
      </c>
      <c r="J613" s="25">
        <f t="shared" si="79"/>
        <v>0</v>
      </c>
      <c r="K613" s="25">
        <f t="shared" si="80"/>
        <v>0</v>
      </c>
      <c r="L613" s="25">
        <f t="shared" si="81"/>
        <v>0</v>
      </c>
      <c r="M613" s="246"/>
    </row>
    <row r="614" spans="1:13">
      <c r="A614" s="1321"/>
      <c r="B614" s="1356"/>
      <c r="C614" s="1328"/>
      <c r="D614" s="1318"/>
      <c r="E614" s="1227"/>
      <c r="F614" s="1186"/>
      <c r="G614" s="1186"/>
      <c r="H614" s="246"/>
      <c r="I614" s="1186">
        <f t="shared" si="78"/>
        <v>0</v>
      </c>
      <c r="J614" s="25">
        <f t="shared" si="79"/>
        <v>0</v>
      </c>
      <c r="K614" s="25">
        <f t="shared" si="80"/>
        <v>0</v>
      </c>
      <c r="L614" s="25">
        <f t="shared" si="81"/>
        <v>0</v>
      </c>
      <c r="M614" s="246"/>
    </row>
    <row r="615" spans="1:13" ht="60">
      <c r="A615" s="1321" t="s">
        <v>1375</v>
      </c>
      <c r="B615" s="1315" t="s">
        <v>1888</v>
      </c>
      <c r="C615" s="1328"/>
      <c r="D615" s="1318"/>
      <c r="E615" s="1227"/>
      <c r="F615" s="1186"/>
      <c r="G615" s="1186"/>
      <c r="H615" s="246"/>
      <c r="I615" s="1186">
        <f t="shared" si="78"/>
        <v>0</v>
      </c>
      <c r="J615" s="25">
        <f t="shared" si="79"/>
        <v>0</v>
      </c>
      <c r="K615" s="25">
        <f t="shared" si="80"/>
        <v>0</v>
      </c>
      <c r="L615" s="25">
        <f t="shared" si="81"/>
        <v>0</v>
      </c>
      <c r="M615" s="246"/>
    </row>
    <row r="616" spans="1:13">
      <c r="A616" s="1321" t="s">
        <v>1377</v>
      </c>
      <c r="B616" s="1356" t="s">
        <v>1784</v>
      </c>
      <c r="C616" s="1328" t="s">
        <v>702</v>
      </c>
      <c r="D616" s="1318">
        <v>62.25</v>
      </c>
      <c r="E616" s="1227">
        <v>911.1</v>
      </c>
      <c r="F616" s="1186"/>
      <c r="G616" s="1186"/>
      <c r="H616" s="246"/>
      <c r="I616" s="1186">
        <f t="shared" si="78"/>
        <v>56715.974999999999</v>
      </c>
      <c r="J616" s="25">
        <f t="shared" si="79"/>
        <v>0</v>
      </c>
      <c r="K616" s="25">
        <f t="shared" si="80"/>
        <v>0</v>
      </c>
      <c r="L616" s="25">
        <f t="shared" si="81"/>
        <v>0</v>
      </c>
      <c r="M616" s="246"/>
    </row>
    <row r="617" spans="1:13">
      <c r="A617" s="1314"/>
      <c r="B617" s="1315"/>
      <c r="C617" s="1328"/>
      <c r="D617" s="1316"/>
      <c r="E617" s="1227"/>
      <c r="F617" s="1186"/>
      <c r="G617" s="1186"/>
      <c r="H617" s="246"/>
      <c r="I617" s="1186">
        <f t="shared" si="78"/>
        <v>0</v>
      </c>
      <c r="J617" s="25">
        <f t="shared" si="79"/>
        <v>0</v>
      </c>
      <c r="K617" s="25">
        <f t="shared" si="80"/>
        <v>0</v>
      </c>
      <c r="L617" s="25">
        <f t="shared" si="81"/>
        <v>0</v>
      </c>
      <c r="M617" s="246"/>
    </row>
    <row r="618" spans="1:13">
      <c r="A618" s="1321"/>
      <c r="B618" s="1355" t="s">
        <v>1889</v>
      </c>
      <c r="C618" s="1328"/>
      <c r="D618" s="1318"/>
      <c r="E618" s="1227"/>
      <c r="F618" s="1186"/>
      <c r="G618" s="1186"/>
      <c r="H618" s="246"/>
      <c r="I618" s="1186">
        <f t="shared" si="78"/>
        <v>0</v>
      </c>
      <c r="J618" s="25">
        <f t="shared" si="79"/>
        <v>0</v>
      </c>
      <c r="K618" s="25">
        <f t="shared" si="80"/>
        <v>0</v>
      </c>
      <c r="L618" s="25">
        <f t="shared" si="81"/>
        <v>0</v>
      </c>
      <c r="M618" s="246"/>
    </row>
    <row r="619" spans="1:13" ht="270">
      <c r="A619" s="1321">
        <v>5.33</v>
      </c>
      <c r="B619" s="1315" t="s">
        <v>1890</v>
      </c>
      <c r="C619" s="1323"/>
      <c r="D619" s="1323"/>
      <c r="E619" s="1227"/>
      <c r="F619" s="1186"/>
      <c r="G619" s="1186"/>
      <c r="H619" s="246"/>
      <c r="I619" s="1186">
        <f t="shared" si="78"/>
        <v>0</v>
      </c>
      <c r="J619" s="25">
        <f t="shared" si="79"/>
        <v>0</v>
      </c>
      <c r="K619" s="25">
        <f t="shared" si="80"/>
        <v>0</v>
      </c>
      <c r="L619" s="25">
        <f t="shared" si="81"/>
        <v>0</v>
      </c>
      <c r="M619" s="246"/>
    </row>
    <row r="620" spans="1:13">
      <c r="A620" s="1321" t="s">
        <v>1786</v>
      </c>
      <c r="B620" s="1315" t="s">
        <v>1787</v>
      </c>
      <c r="C620" s="1328" t="s">
        <v>773</v>
      </c>
      <c r="D620" s="1318">
        <v>5242.1499999999996</v>
      </c>
      <c r="E620" s="1227">
        <v>263.55</v>
      </c>
      <c r="F620" s="1186"/>
      <c r="G620" s="1186"/>
      <c r="H620" s="246"/>
      <c r="I620" s="1186">
        <f t="shared" si="78"/>
        <v>1381568.6325000001</v>
      </c>
      <c r="J620" s="25">
        <f t="shared" si="79"/>
        <v>0</v>
      </c>
      <c r="K620" s="25">
        <f t="shared" si="80"/>
        <v>0</v>
      </c>
      <c r="L620" s="25">
        <f t="shared" si="81"/>
        <v>0</v>
      </c>
      <c r="M620" s="246"/>
    </row>
    <row r="621" spans="1:13" ht="30">
      <c r="A621" s="1321" t="s">
        <v>1891</v>
      </c>
      <c r="B621" s="1315" t="s">
        <v>1892</v>
      </c>
      <c r="C621" s="1328" t="s">
        <v>773</v>
      </c>
      <c r="D621" s="1318">
        <v>5781.5</v>
      </c>
      <c r="E621" s="1227">
        <v>7.6</v>
      </c>
      <c r="F621" s="1186"/>
      <c r="G621" s="1186"/>
      <c r="H621" s="246"/>
      <c r="I621" s="1186">
        <f t="shared" si="78"/>
        <v>43939.4</v>
      </c>
      <c r="J621" s="25">
        <f t="shared" si="79"/>
        <v>0</v>
      </c>
      <c r="K621" s="25">
        <f t="shared" si="80"/>
        <v>0</v>
      </c>
      <c r="L621" s="25">
        <f t="shared" si="81"/>
        <v>0</v>
      </c>
      <c r="M621" s="246"/>
    </row>
    <row r="622" spans="1:13">
      <c r="A622" s="1314"/>
      <c r="B622" s="1315"/>
      <c r="C622" s="1328"/>
      <c r="D622" s="1316"/>
      <c r="E622" s="1227"/>
      <c r="F622" s="1186"/>
      <c r="G622" s="1186"/>
      <c r="H622" s="246"/>
      <c r="I622" s="1186">
        <f t="shared" si="78"/>
        <v>0</v>
      </c>
      <c r="J622" s="25">
        <f t="shared" si="79"/>
        <v>0</v>
      </c>
      <c r="K622" s="25">
        <f t="shared" si="80"/>
        <v>0</v>
      </c>
      <c r="L622" s="25">
        <f t="shared" si="81"/>
        <v>0</v>
      </c>
      <c r="M622" s="246"/>
    </row>
    <row r="623" spans="1:13" ht="75">
      <c r="A623" s="1317">
        <v>6.34</v>
      </c>
      <c r="B623" s="1322" t="s">
        <v>1893</v>
      </c>
      <c r="C623" s="1323"/>
      <c r="D623" s="1323"/>
      <c r="E623" s="1227"/>
      <c r="F623" s="1186"/>
      <c r="G623" s="1186"/>
      <c r="H623" s="246"/>
      <c r="I623" s="1186">
        <f t="shared" ref="I623:I678" si="82">+D623*E623</f>
        <v>0</v>
      </c>
      <c r="J623" s="25">
        <f t="shared" ref="J623:J678" si="83">+D623*F623</f>
        <v>0</v>
      </c>
      <c r="K623" s="25">
        <f t="shared" ref="K623:K678" si="84">+G623*D623</f>
        <v>0</v>
      </c>
      <c r="L623" s="25">
        <f t="shared" ref="L623:L678" si="85">+D623*H623</f>
        <v>0</v>
      </c>
      <c r="M623" s="246"/>
    </row>
    <row r="624" spans="1:13" ht="30">
      <c r="A624" s="1321" t="s">
        <v>1894</v>
      </c>
      <c r="B624" s="1315" t="s">
        <v>1895</v>
      </c>
      <c r="C624" s="1328" t="s">
        <v>773</v>
      </c>
      <c r="D624" s="1318">
        <v>3978.5</v>
      </c>
      <c r="E624" s="1227">
        <v>22.25</v>
      </c>
      <c r="F624" s="1186"/>
      <c r="G624" s="1186"/>
      <c r="H624" s="246"/>
      <c r="I624" s="1186">
        <f t="shared" si="82"/>
        <v>88521.625</v>
      </c>
      <c r="J624" s="25">
        <f t="shared" si="83"/>
        <v>0</v>
      </c>
      <c r="K624" s="25">
        <f t="shared" si="84"/>
        <v>0</v>
      </c>
      <c r="L624" s="25">
        <f t="shared" si="85"/>
        <v>0</v>
      </c>
      <c r="M624" s="246"/>
    </row>
    <row r="625" spans="1:13">
      <c r="A625" s="1314"/>
      <c r="B625" s="1315"/>
      <c r="C625" s="1328"/>
      <c r="D625" s="1316"/>
      <c r="E625" s="1227"/>
      <c r="F625" s="1186"/>
      <c r="G625" s="1186"/>
      <c r="H625" s="246"/>
      <c r="I625" s="1186">
        <f t="shared" si="82"/>
        <v>0</v>
      </c>
      <c r="J625" s="25">
        <f t="shared" si="83"/>
        <v>0</v>
      </c>
      <c r="K625" s="25">
        <f t="shared" si="84"/>
        <v>0</v>
      </c>
      <c r="L625" s="25">
        <f t="shared" si="85"/>
        <v>0</v>
      </c>
      <c r="M625" s="246"/>
    </row>
    <row r="626" spans="1:13" ht="195">
      <c r="A626" s="1317">
        <v>10.11</v>
      </c>
      <c r="B626" s="1315" t="s">
        <v>1613</v>
      </c>
      <c r="C626" s="1323"/>
      <c r="D626" s="1323"/>
      <c r="E626" s="1227"/>
      <c r="F626" s="1186"/>
      <c r="G626" s="1186"/>
      <c r="H626" s="246"/>
      <c r="I626" s="1186">
        <f t="shared" si="82"/>
        <v>0</v>
      </c>
      <c r="J626" s="25">
        <f t="shared" si="83"/>
        <v>0</v>
      </c>
      <c r="K626" s="25">
        <f t="shared" si="84"/>
        <v>0</v>
      </c>
      <c r="L626" s="25">
        <f t="shared" si="85"/>
        <v>0</v>
      </c>
      <c r="M626" s="246"/>
    </row>
    <row r="627" spans="1:13" ht="75">
      <c r="A627" s="1321" t="s">
        <v>1614</v>
      </c>
      <c r="B627" s="1315" t="s">
        <v>1896</v>
      </c>
      <c r="C627" s="1328" t="s">
        <v>702</v>
      </c>
      <c r="D627" s="1318">
        <v>96.3</v>
      </c>
      <c r="E627" s="1227">
        <v>51.120000000000005</v>
      </c>
      <c r="F627" s="1186"/>
      <c r="G627" s="1186"/>
      <c r="H627" s="246"/>
      <c r="I627" s="1186">
        <f t="shared" si="82"/>
        <v>4922.8560000000007</v>
      </c>
      <c r="J627" s="25">
        <f t="shared" si="83"/>
        <v>0</v>
      </c>
      <c r="K627" s="25">
        <f t="shared" si="84"/>
        <v>0</v>
      </c>
      <c r="L627" s="25">
        <f t="shared" si="85"/>
        <v>0</v>
      </c>
      <c r="M627" s="246"/>
    </row>
    <row r="628" spans="1:13">
      <c r="A628" s="1314"/>
      <c r="B628" s="1315"/>
      <c r="C628" s="1328"/>
      <c r="D628" s="1316"/>
      <c r="E628" s="1227"/>
      <c r="F628" s="1186"/>
      <c r="G628" s="1186"/>
      <c r="H628" s="246"/>
      <c r="I628" s="1186">
        <f t="shared" si="82"/>
        <v>0</v>
      </c>
      <c r="J628" s="25">
        <f t="shared" si="83"/>
        <v>0</v>
      </c>
      <c r="K628" s="25">
        <f t="shared" si="84"/>
        <v>0</v>
      </c>
      <c r="L628" s="25">
        <f t="shared" si="85"/>
        <v>0</v>
      </c>
      <c r="M628" s="246"/>
    </row>
    <row r="629" spans="1:13" ht="90">
      <c r="A629" s="1314">
        <v>10.130000000000001</v>
      </c>
      <c r="B629" s="1315" t="s">
        <v>1897</v>
      </c>
      <c r="C629" s="1323"/>
      <c r="D629" s="1323"/>
      <c r="E629" s="1227"/>
      <c r="F629" s="1186"/>
      <c r="G629" s="1186"/>
      <c r="H629" s="246"/>
      <c r="I629" s="1186">
        <f t="shared" si="82"/>
        <v>0</v>
      </c>
      <c r="J629" s="25">
        <f t="shared" si="83"/>
        <v>0</v>
      </c>
      <c r="K629" s="25">
        <f t="shared" si="84"/>
        <v>0</v>
      </c>
      <c r="L629" s="25">
        <f t="shared" si="85"/>
        <v>0</v>
      </c>
      <c r="M629" s="246"/>
    </row>
    <row r="630" spans="1:13" ht="75">
      <c r="A630" s="1321" t="s">
        <v>1617</v>
      </c>
      <c r="B630" s="1315" t="s">
        <v>1898</v>
      </c>
      <c r="C630" s="1328" t="s">
        <v>702</v>
      </c>
      <c r="D630" s="1318">
        <v>73.3</v>
      </c>
      <c r="E630" s="1227">
        <v>23.4</v>
      </c>
      <c r="F630" s="1186"/>
      <c r="G630" s="1186"/>
      <c r="H630" s="246"/>
      <c r="I630" s="1186">
        <f t="shared" si="82"/>
        <v>1715.2199999999998</v>
      </c>
      <c r="J630" s="25">
        <f t="shared" si="83"/>
        <v>0</v>
      </c>
      <c r="K630" s="25">
        <f t="shared" si="84"/>
        <v>0</v>
      </c>
      <c r="L630" s="25">
        <f t="shared" si="85"/>
        <v>0</v>
      </c>
      <c r="M630" s="246"/>
    </row>
    <row r="631" spans="1:13">
      <c r="A631" s="1314"/>
      <c r="B631" s="1315"/>
      <c r="C631" s="1328"/>
      <c r="D631" s="1316"/>
      <c r="E631" s="1227"/>
      <c r="F631" s="1186"/>
      <c r="G631" s="1186"/>
      <c r="H631" s="246"/>
      <c r="I631" s="1186">
        <f t="shared" si="82"/>
        <v>0</v>
      </c>
      <c r="J631" s="25">
        <f t="shared" si="83"/>
        <v>0</v>
      </c>
      <c r="K631" s="25">
        <f t="shared" si="84"/>
        <v>0</v>
      </c>
      <c r="L631" s="25">
        <f t="shared" si="85"/>
        <v>0</v>
      </c>
      <c r="M631" s="246"/>
    </row>
    <row r="632" spans="1:13" ht="75">
      <c r="A632" s="1314">
        <v>10.25</v>
      </c>
      <c r="B632" s="1315" t="s">
        <v>1793</v>
      </c>
      <c r="C632" s="1323"/>
      <c r="D632" s="1323"/>
      <c r="E632" s="1227"/>
      <c r="F632" s="1186"/>
      <c r="G632" s="1186"/>
      <c r="H632" s="246"/>
      <c r="I632" s="1186">
        <f t="shared" si="82"/>
        <v>0</v>
      </c>
      <c r="J632" s="25">
        <f t="shared" si="83"/>
        <v>0</v>
      </c>
      <c r="K632" s="25">
        <f t="shared" si="84"/>
        <v>0</v>
      </c>
      <c r="L632" s="25">
        <f t="shared" si="85"/>
        <v>0</v>
      </c>
      <c r="M632" s="246"/>
    </row>
    <row r="633" spans="1:13" ht="45">
      <c r="A633" s="1317" t="s">
        <v>1899</v>
      </c>
      <c r="B633" s="1324" t="s">
        <v>1900</v>
      </c>
      <c r="C633" s="1328" t="s">
        <v>702</v>
      </c>
      <c r="D633" s="1316">
        <v>67.2</v>
      </c>
      <c r="E633" s="1227">
        <v>102.62</v>
      </c>
      <c r="F633" s="1186"/>
      <c r="G633" s="1186"/>
      <c r="H633" s="246"/>
      <c r="I633" s="1186">
        <f t="shared" si="82"/>
        <v>6896.0640000000003</v>
      </c>
      <c r="J633" s="25">
        <f t="shared" si="83"/>
        <v>0</v>
      </c>
      <c r="K633" s="25">
        <f t="shared" si="84"/>
        <v>0</v>
      </c>
      <c r="L633" s="25">
        <f t="shared" si="85"/>
        <v>0</v>
      </c>
      <c r="M633" s="246"/>
    </row>
    <row r="634" spans="1:13">
      <c r="A634" s="1317"/>
      <c r="B634" s="1324"/>
      <c r="C634" s="1328"/>
      <c r="D634" s="1316"/>
      <c r="E634" s="1227"/>
      <c r="F634" s="1186"/>
      <c r="G634" s="1186"/>
      <c r="H634" s="246"/>
      <c r="I634" s="1186">
        <f t="shared" si="82"/>
        <v>0</v>
      </c>
      <c r="J634" s="25">
        <f t="shared" si="83"/>
        <v>0</v>
      </c>
      <c r="K634" s="25">
        <f t="shared" si="84"/>
        <v>0</v>
      </c>
      <c r="L634" s="25">
        <f t="shared" si="85"/>
        <v>0</v>
      </c>
      <c r="M634" s="246"/>
    </row>
    <row r="635" spans="1:13" ht="45">
      <c r="A635" s="1317">
        <v>10.3</v>
      </c>
      <c r="B635" s="1324" t="s">
        <v>1630</v>
      </c>
      <c r="C635" s="1328"/>
      <c r="D635" s="1316"/>
      <c r="E635" s="1227"/>
      <c r="F635" s="1186"/>
      <c r="G635" s="1186"/>
      <c r="H635" s="246"/>
      <c r="I635" s="1186">
        <f t="shared" si="82"/>
        <v>0</v>
      </c>
      <c r="J635" s="25">
        <f t="shared" si="83"/>
        <v>0</v>
      </c>
      <c r="K635" s="25">
        <f t="shared" si="84"/>
        <v>0</v>
      </c>
      <c r="L635" s="25">
        <f t="shared" si="85"/>
        <v>0</v>
      </c>
      <c r="M635" s="246"/>
    </row>
    <row r="636" spans="1:13">
      <c r="A636" s="1317" t="s">
        <v>1631</v>
      </c>
      <c r="B636" s="1324" t="s">
        <v>1901</v>
      </c>
      <c r="C636" s="1328" t="s">
        <v>1323</v>
      </c>
      <c r="D636" s="1316">
        <v>657.75</v>
      </c>
      <c r="E636" s="1227">
        <v>2.16</v>
      </c>
      <c r="F636" s="1186"/>
      <c r="G636" s="1186"/>
      <c r="H636" s="246"/>
      <c r="I636" s="1186">
        <f t="shared" si="82"/>
        <v>1420.74</v>
      </c>
      <c r="J636" s="25">
        <f t="shared" si="83"/>
        <v>0</v>
      </c>
      <c r="K636" s="25">
        <f t="shared" si="84"/>
        <v>0</v>
      </c>
      <c r="L636" s="25">
        <f t="shared" si="85"/>
        <v>0</v>
      </c>
      <c r="M636" s="246"/>
    </row>
    <row r="637" spans="1:13">
      <c r="A637" s="1325"/>
      <c r="B637" s="1324"/>
      <c r="C637" s="1328"/>
      <c r="D637" s="1318"/>
      <c r="E637" s="1227"/>
      <c r="F637" s="1186"/>
      <c r="G637" s="1186"/>
      <c r="H637" s="246"/>
      <c r="I637" s="1186">
        <f t="shared" si="82"/>
        <v>0</v>
      </c>
      <c r="J637" s="25">
        <f t="shared" si="83"/>
        <v>0</v>
      </c>
      <c r="K637" s="25">
        <f t="shared" si="84"/>
        <v>0</v>
      </c>
      <c r="L637" s="25">
        <f t="shared" si="85"/>
        <v>0</v>
      </c>
      <c r="M637" s="246"/>
    </row>
    <row r="638" spans="1:13" ht="105">
      <c r="A638" s="1317">
        <v>11.26</v>
      </c>
      <c r="B638" s="1322" t="s">
        <v>1902</v>
      </c>
      <c r="C638" s="1323"/>
      <c r="D638" s="1323"/>
      <c r="E638" s="1227"/>
      <c r="F638" s="1186"/>
      <c r="G638" s="1186"/>
      <c r="H638" s="246"/>
      <c r="I638" s="1186">
        <f t="shared" si="82"/>
        <v>0</v>
      </c>
      <c r="J638" s="25">
        <f t="shared" si="83"/>
        <v>0</v>
      </c>
      <c r="K638" s="25">
        <f t="shared" si="84"/>
        <v>0</v>
      </c>
      <c r="L638" s="25">
        <f t="shared" si="85"/>
        <v>0</v>
      </c>
      <c r="M638" s="246"/>
    </row>
    <row r="639" spans="1:13">
      <c r="A639" s="1317" t="s">
        <v>1652</v>
      </c>
      <c r="B639" s="1322" t="s">
        <v>1903</v>
      </c>
      <c r="C639" s="1328" t="s">
        <v>1323</v>
      </c>
      <c r="D639" s="1316">
        <v>945.7</v>
      </c>
      <c r="E639" s="1227">
        <v>337.25</v>
      </c>
      <c r="F639" s="1186"/>
      <c r="G639" s="1186"/>
      <c r="H639" s="246"/>
      <c r="I639" s="1186">
        <f t="shared" si="82"/>
        <v>318937.32500000001</v>
      </c>
      <c r="J639" s="25">
        <f t="shared" si="83"/>
        <v>0</v>
      </c>
      <c r="K639" s="25">
        <f t="shared" si="84"/>
        <v>0</v>
      </c>
      <c r="L639" s="25">
        <f t="shared" si="85"/>
        <v>0</v>
      </c>
      <c r="M639" s="246"/>
    </row>
    <row r="640" spans="1:13">
      <c r="A640" s="1317"/>
      <c r="B640" s="1322"/>
      <c r="C640" s="1328"/>
      <c r="D640" s="1316"/>
      <c r="E640" s="1227"/>
      <c r="F640" s="1186"/>
      <c r="G640" s="1186"/>
      <c r="H640" s="246"/>
      <c r="I640" s="1186">
        <f t="shared" si="82"/>
        <v>0</v>
      </c>
      <c r="J640" s="25">
        <f t="shared" si="83"/>
        <v>0</v>
      </c>
      <c r="K640" s="25">
        <f t="shared" si="84"/>
        <v>0</v>
      </c>
      <c r="L640" s="25">
        <f t="shared" si="85"/>
        <v>0</v>
      </c>
      <c r="M640" s="246"/>
    </row>
    <row r="641" spans="1:13" ht="150">
      <c r="A641" s="1317">
        <v>11.37</v>
      </c>
      <c r="B641" s="1322" t="s">
        <v>1904</v>
      </c>
      <c r="C641" s="1328" t="s">
        <v>1323</v>
      </c>
      <c r="D641" s="1316">
        <v>764.55</v>
      </c>
      <c r="E641" s="1227">
        <v>195</v>
      </c>
      <c r="F641" s="1186"/>
      <c r="G641" s="1186"/>
      <c r="H641" s="246"/>
      <c r="I641" s="1186">
        <f t="shared" si="82"/>
        <v>149087.25</v>
      </c>
      <c r="J641" s="25">
        <f t="shared" si="83"/>
        <v>0</v>
      </c>
      <c r="K641" s="25">
        <f t="shared" si="84"/>
        <v>0</v>
      </c>
      <c r="L641" s="25">
        <f t="shared" si="85"/>
        <v>0</v>
      </c>
      <c r="M641" s="246"/>
    </row>
    <row r="642" spans="1:13">
      <c r="A642" s="1317"/>
      <c r="B642" s="1322"/>
      <c r="C642" s="1328"/>
      <c r="D642" s="1316"/>
      <c r="E642" s="1227"/>
      <c r="F642" s="1186"/>
      <c r="G642" s="1186"/>
      <c r="H642" s="246"/>
      <c r="I642" s="1186">
        <f t="shared" si="82"/>
        <v>0</v>
      </c>
      <c r="J642" s="25">
        <f t="shared" si="83"/>
        <v>0</v>
      </c>
      <c r="K642" s="25">
        <f t="shared" si="84"/>
        <v>0</v>
      </c>
      <c r="L642" s="25">
        <f t="shared" si="85"/>
        <v>0</v>
      </c>
      <c r="M642" s="246"/>
    </row>
    <row r="643" spans="1:13" ht="105">
      <c r="A643" s="1317">
        <v>11.27</v>
      </c>
      <c r="B643" s="1322" t="s">
        <v>1905</v>
      </c>
      <c r="C643" s="1328" t="s">
        <v>1323</v>
      </c>
      <c r="D643" s="1316">
        <v>954.1</v>
      </c>
      <c r="E643" s="1227">
        <v>12.966000000000001</v>
      </c>
      <c r="F643" s="1186"/>
      <c r="G643" s="1186"/>
      <c r="H643" s="246"/>
      <c r="I643" s="1186">
        <f t="shared" si="82"/>
        <v>12370.860600000002</v>
      </c>
      <c r="J643" s="25">
        <f t="shared" si="83"/>
        <v>0</v>
      </c>
      <c r="K643" s="25">
        <f t="shared" si="84"/>
        <v>0</v>
      </c>
      <c r="L643" s="25">
        <f t="shared" si="85"/>
        <v>0</v>
      </c>
      <c r="M643" s="246"/>
    </row>
    <row r="644" spans="1:13">
      <c r="A644" s="1317"/>
      <c r="B644" s="1322"/>
      <c r="C644" s="1328"/>
      <c r="D644" s="1316"/>
      <c r="E644" s="1227"/>
      <c r="F644" s="1186"/>
      <c r="G644" s="1186"/>
      <c r="H644" s="246"/>
      <c r="I644" s="1186">
        <f t="shared" si="82"/>
        <v>0</v>
      </c>
      <c r="J644" s="25">
        <f t="shared" si="83"/>
        <v>0</v>
      </c>
      <c r="K644" s="25">
        <f t="shared" si="84"/>
        <v>0</v>
      </c>
      <c r="L644" s="25">
        <f t="shared" si="85"/>
        <v>0</v>
      </c>
      <c r="M644" s="246"/>
    </row>
    <row r="645" spans="1:13" ht="195">
      <c r="A645" s="1317">
        <v>11.36</v>
      </c>
      <c r="B645" s="1322" t="s">
        <v>1906</v>
      </c>
      <c r="C645" s="1328" t="s">
        <v>1323</v>
      </c>
      <c r="D645" s="1316">
        <v>724.25</v>
      </c>
      <c r="E645" s="1227">
        <v>321.3</v>
      </c>
      <c r="F645" s="1186"/>
      <c r="G645" s="1186"/>
      <c r="H645" s="246"/>
      <c r="I645" s="1186">
        <f t="shared" si="82"/>
        <v>232701.52499999999</v>
      </c>
      <c r="J645" s="25">
        <f t="shared" si="83"/>
        <v>0</v>
      </c>
      <c r="K645" s="25">
        <f t="shared" si="84"/>
        <v>0</v>
      </c>
      <c r="L645" s="25">
        <f t="shared" si="85"/>
        <v>0</v>
      </c>
      <c r="M645" s="246"/>
    </row>
    <row r="646" spans="1:13">
      <c r="A646" s="1317"/>
      <c r="B646" s="1322"/>
      <c r="C646" s="1328"/>
      <c r="D646" s="1316"/>
      <c r="E646" s="1227"/>
      <c r="F646" s="1186"/>
      <c r="G646" s="1186"/>
      <c r="H646" s="246"/>
      <c r="I646" s="1186">
        <f t="shared" si="82"/>
        <v>0</v>
      </c>
      <c r="J646" s="25">
        <f t="shared" si="83"/>
        <v>0</v>
      </c>
      <c r="K646" s="25">
        <f t="shared" si="84"/>
        <v>0</v>
      </c>
      <c r="L646" s="25">
        <f t="shared" si="85"/>
        <v>0</v>
      </c>
      <c r="M646" s="246"/>
    </row>
    <row r="647" spans="1:13">
      <c r="A647" s="1319">
        <v>13.4</v>
      </c>
      <c r="B647" s="1322" t="s">
        <v>1907</v>
      </c>
      <c r="C647" s="1328"/>
      <c r="D647" s="1318"/>
      <c r="E647" s="1227"/>
      <c r="F647" s="1186"/>
      <c r="G647" s="1186"/>
      <c r="H647" s="246"/>
      <c r="I647" s="1186">
        <f t="shared" si="82"/>
        <v>0</v>
      </c>
      <c r="J647" s="25">
        <f t="shared" si="83"/>
        <v>0</v>
      </c>
      <c r="K647" s="25">
        <f t="shared" si="84"/>
        <v>0</v>
      </c>
      <c r="L647" s="25">
        <f t="shared" si="85"/>
        <v>0</v>
      </c>
      <c r="M647" s="246"/>
    </row>
    <row r="648" spans="1:13">
      <c r="A648" s="1317" t="s">
        <v>1908</v>
      </c>
      <c r="B648" s="1322" t="s">
        <v>1909</v>
      </c>
      <c r="C648" s="1328" t="s">
        <v>1323</v>
      </c>
      <c r="D648" s="1318">
        <v>132.1</v>
      </c>
      <c r="E648" s="1227">
        <v>193.92</v>
      </c>
      <c r="F648" s="1186"/>
      <c r="G648" s="1186"/>
      <c r="H648" s="246"/>
      <c r="I648" s="1186">
        <f t="shared" si="82"/>
        <v>25616.831999999999</v>
      </c>
      <c r="J648" s="25">
        <f t="shared" si="83"/>
        <v>0</v>
      </c>
      <c r="K648" s="25">
        <f t="shared" si="84"/>
        <v>0</v>
      </c>
      <c r="L648" s="25">
        <f t="shared" si="85"/>
        <v>0</v>
      </c>
      <c r="M648" s="246"/>
    </row>
    <row r="649" spans="1:13">
      <c r="A649" s="1314"/>
      <c r="B649" s="1315"/>
      <c r="C649" s="1328"/>
      <c r="D649" s="1316"/>
      <c r="E649" s="1227"/>
      <c r="F649" s="1186"/>
      <c r="G649" s="1186"/>
      <c r="H649" s="246"/>
      <c r="I649" s="1186">
        <f t="shared" si="82"/>
        <v>0</v>
      </c>
      <c r="J649" s="25">
        <f t="shared" si="83"/>
        <v>0</v>
      </c>
      <c r="K649" s="25">
        <f t="shared" si="84"/>
        <v>0</v>
      </c>
      <c r="L649" s="25">
        <f t="shared" si="85"/>
        <v>0</v>
      </c>
      <c r="M649" s="246"/>
    </row>
    <row r="650" spans="1:13">
      <c r="A650" s="1317">
        <v>13.16</v>
      </c>
      <c r="B650" s="1324" t="s">
        <v>1910</v>
      </c>
      <c r="C650" s="1328"/>
      <c r="D650" s="1318"/>
      <c r="E650" s="1227"/>
      <c r="F650" s="1186"/>
      <c r="G650" s="1186"/>
      <c r="H650" s="246"/>
      <c r="I650" s="1186">
        <f t="shared" si="82"/>
        <v>0</v>
      </c>
      <c r="J650" s="25">
        <f t="shared" si="83"/>
        <v>0</v>
      </c>
      <c r="K650" s="25">
        <f t="shared" si="84"/>
        <v>0</v>
      </c>
      <c r="L650" s="25">
        <f t="shared" si="85"/>
        <v>0</v>
      </c>
      <c r="M650" s="246"/>
    </row>
    <row r="651" spans="1:13">
      <c r="A651" s="1317" t="s">
        <v>1696</v>
      </c>
      <c r="B651" s="1324" t="s">
        <v>1911</v>
      </c>
      <c r="C651" s="1328" t="s">
        <v>1323</v>
      </c>
      <c r="D651" s="1318">
        <v>101</v>
      </c>
      <c r="E651" s="1227">
        <v>44.099999999999994</v>
      </c>
      <c r="F651" s="1186"/>
      <c r="G651" s="1186"/>
      <c r="H651" s="246"/>
      <c r="I651" s="1186">
        <f t="shared" si="82"/>
        <v>4454.0999999999995</v>
      </c>
      <c r="J651" s="25">
        <f t="shared" si="83"/>
        <v>0</v>
      </c>
      <c r="K651" s="25">
        <f t="shared" si="84"/>
        <v>0</v>
      </c>
      <c r="L651" s="25">
        <f t="shared" si="85"/>
        <v>0</v>
      </c>
      <c r="M651" s="246"/>
    </row>
    <row r="652" spans="1:13">
      <c r="A652" s="1317"/>
      <c r="B652" s="1324"/>
      <c r="C652" s="1328"/>
      <c r="D652" s="1318"/>
      <c r="E652" s="1227"/>
      <c r="F652" s="1186"/>
      <c r="G652" s="1186"/>
      <c r="H652" s="246"/>
      <c r="I652" s="1186">
        <f t="shared" si="82"/>
        <v>0</v>
      </c>
      <c r="J652" s="25">
        <f t="shared" si="83"/>
        <v>0</v>
      </c>
      <c r="K652" s="25">
        <f t="shared" si="84"/>
        <v>0</v>
      </c>
      <c r="L652" s="25">
        <f t="shared" si="85"/>
        <v>0</v>
      </c>
      <c r="M652" s="246"/>
    </row>
    <row r="653" spans="1:13" ht="45">
      <c r="A653" s="1314">
        <v>13.41</v>
      </c>
      <c r="B653" s="1315" t="s">
        <v>1912</v>
      </c>
      <c r="C653" s="1328"/>
      <c r="D653" s="1318"/>
      <c r="E653" s="1227"/>
      <c r="F653" s="1186"/>
      <c r="G653" s="1186"/>
      <c r="H653" s="246"/>
      <c r="I653" s="1186">
        <f t="shared" si="82"/>
        <v>0</v>
      </c>
      <c r="J653" s="25">
        <f t="shared" si="83"/>
        <v>0</v>
      </c>
      <c r="K653" s="25">
        <f t="shared" si="84"/>
        <v>0</v>
      </c>
      <c r="L653" s="25">
        <f t="shared" si="85"/>
        <v>0</v>
      </c>
      <c r="M653" s="246"/>
    </row>
    <row r="654" spans="1:13" ht="45">
      <c r="A654" s="1314" t="s">
        <v>1699</v>
      </c>
      <c r="B654" s="1315" t="s">
        <v>1700</v>
      </c>
      <c r="C654" s="1328" t="s">
        <v>1323</v>
      </c>
      <c r="D654" s="1318">
        <v>66.7</v>
      </c>
      <c r="E654" s="1227">
        <v>706</v>
      </c>
      <c r="F654" s="1186"/>
      <c r="G654" s="1186"/>
      <c r="H654" s="246"/>
      <c r="I654" s="1186">
        <f t="shared" si="82"/>
        <v>47090.200000000004</v>
      </c>
      <c r="J654" s="25">
        <f t="shared" si="83"/>
        <v>0</v>
      </c>
      <c r="K654" s="25">
        <f t="shared" si="84"/>
        <v>0</v>
      </c>
      <c r="L654" s="25">
        <f t="shared" si="85"/>
        <v>0</v>
      </c>
      <c r="M654" s="246"/>
    </row>
    <row r="655" spans="1:13">
      <c r="A655" s="1326"/>
      <c r="B655" s="1315"/>
      <c r="C655" s="1328"/>
      <c r="D655" s="1316"/>
      <c r="E655" s="1227"/>
      <c r="F655" s="1186"/>
      <c r="G655" s="1186"/>
      <c r="H655" s="246"/>
      <c r="I655" s="1186">
        <f t="shared" si="82"/>
        <v>0</v>
      </c>
      <c r="J655" s="25">
        <f t="shared" si="83"/>
        <v>0</v>
      </c>
      <c r="K655" s="25">
        <f t="shared" si="84"/>
        <v>0</v>
      </c>
      <c r="L655" s="25">
        <f t="shared" si="85"/>
        <v>0</v>
      </c>
      <c r="M655" s="246"/>
    </row>
    <row r="656" spans="1:13" ht="45">
      <c r="A656" s="1327">
        <v>13.61</v>
      </c>
      <c r="B656" s="1315" t="s">
        <v>1708</v>
      </c>
      <c r="C656" s="1323"/>
      <c r="D656" s="1323"/>
      <c r="E656" s="1227"/>
      <c r="F656" s="1186"/>
      <c r="G656" s="1186"/>
      <c r="H656" s="246"/>
      <c r="I656" s="1186">
        <f t="shared" si="82"/>
        <v>0</v>
      </c>
      <c r="J656" s="25">
        <f t="shared" si="83"/>
        <v>0</v>
      </c>
      <c r="K656" s="25">
        <f t="shared" si="84"/>
        <v>0</v>
      </c>
      <c r="L656" s="25">
        <f t="shared" si="85"/>
        <v>0</v>
      </c>
      <c r="M656" s="246"/>
    </row>
    <row r="657" spans="1:13">
      <c r="A657" s="1327" t="s">
        <v>1913</v>
      </c>
      <c r="B657" s="1315" t="s">
        <v>1710</v>
      </c>
      <c r="C657" s="1328" t="s">
        <v>1323</v>
      </c>
      <c r="D657" s="1318">
        <v>53.85</v>
      </c>
      <c r="E657" s="1227">
        <v>11.59</v>
      </c>
      <c r="F657" s="1186"/>
      <c r="G657" s="1186"/>
      <c r="H657" s="246"/>
      <c r="I657" s="1186">
        <f t="shared" si="82"/>
        <v>624.12149999999997</v>
      </c>
      <c r="J657" s="25">
        <f t="shared" si="83"/>
        <v>0</v>
      </c>
      <c r="K657" s="25">
        <f t="shared" si="84"/>
        <v>0</v>
      </c>
      <c r="L657" s="25">
        <f t="shared" si="85"/>
        <v>0</v>
      </c>
      <c r="M657" s="246"/>
    </row>
    <row r="658" spans="1:13">
      <c r="A658" s="1328"/>
      <c r="B658" s="1357"/>
      <c r="C658" s="1328"/>
      <c r="D658" s="1318"/>
      <c r="E658" s="1227"/>
      <c r="F658" s="1186"/>
      <c r="G658" s="1186"/>
      <c r="H658" s="246"/>
      <c r="I658" s="1186">
        <f t="shared" si="82"/>
        <v>0</v>
      </c>
      <c r="J658" s="25">
        <f t="shared" si="83"/>
        <v>0</v>
      </c>
      <c r="K658" s="25">
        <f t="shared" si="84"/>
        <v>0</v>
      </c>
      <c r="L658" s="25">
        <f t="shared" si="85"/>
        <v>0</v>
      </c>
      <c r="M658" s="246"/>
    </row>
    <row r="659" spans="1:13" ht="300">
      <c r="A659" s="1321">
        <v>19.16</v>
      </c>
      <c r="B659" s="1315" t="s">
        <v>1914</v>
      </c>
      <c r="C659" s="1328" t="s">
        <v>1934</v>
      </c>
      <c r="D659" s="1318">
        <v>256.75</v>
      </c>
      <c r="E659" s="1227">
        <v>48</v>
      </c>
      <c r="F659" s="1186"/>
      <c r="G659" s="1186"/>
      <c r="H659" s="246"/>
      <c r="I659" s="1186">
        <f t="shared" si="82"/>
        <v>12324</v>
      </c>
      <c r="J659" s="25">
        <f t="shared" si="83"/>
        <v>0</v>
      </c>
      <c r="K659" s="25">
        <f t="shared" si="84"/>
        <v>0</v>
      </c>
      <c r="L659" s="25">
        <f t="shared" si="85"/>
        <v>0</v>
      </c>
      <c r="M659" s="246"/>
    </row>
    <row r="660" spans="1:13">
      <c r="A660" s="1321"/>
      <c r="B660" s="1315"/>
      <c r="C660" s="1328"/>
      <c r="D660" s="1318"/>
      <c r="E660" s="1227"/>
      <c r="F660" s="1186"/>
      <c r="G660" s="1186"/>
      <c r="H660" s="246"/>
      <c r="I660" s="1186">
        <f t="shared" si="82"/>
        <v>0</v>
      </c>
      <c r="J660" s="25">
        <f t="shared" si="83"/>
        <v>0</v>
      </c>
      <c r="K660" s="25">
        <f t="shared" si="84"/>
        <v>0</v>
      </c>
      <c r="L660" s="25">
        <f t="shared" si="85"/>
        <v>0</v>
      </c>
      <c r="M660" s="246"/>
    </row>
    <row r="661" spans="1:13" ht="45">
      <c r="A661" s="1314">
        <v>19.190000000000001</v>
      </c>
      <c r="B661" s="1315" t="s">
        <v>1915</v>
      </c>
      <c r="C661" s="1328"/>
      <c r="D661" s="1328"/>
      <c r="E661" s="1227"/>
      <c r="F661" s="1186"/>
      <c r="G661" s="1186"/>
      <c r="H661" s="246"/>
      <c r="I661" s="1186">
        <f t="shared" si="82"/>
        <v>0</v>
      </c>
      <c r="J661" s="25">
        <f t="shared" si="83"/>
        <v>0</v>
      </c>
      <c r="K661" s="25">
        <f t="shared" si="84"/>
        <v>0</v>
      </c>
      <c r="L661" s="25">
        <f t="shared" si="85"/>
        <v>0</v>
      </c>
      <c r="M661" s="246"/>
    </row>
    <row r="662" spans="1:13">
      <c r="A662" s="1314" t="s">
        <v>1916</v>
      </c>
      <c r="B662" s="1315" t="s">
        <v>1917</v>
      </c>
      <c r="C662" s="1328"/>
      <c r="D662" s="1318"/>
      <c r="E662" s="1227"/>
      <c r="F662" s="1186"/>
      <c r="G662" s="1186"/>
      <c r="H662" s="246"/>
      <c r="I662" s="1186">
        <f t="shared" si="82"/>
        <v>0</v>
      </c>
      <c r="J662" s="25">
        <f t="shared" si="83"/>
        <v>0</v>
      </c>
      <c r="K662" s="25">
        <f t="shared" si="84"/>
        <v>0</v>
      </c>
      <c r="L662" s="25">
        <f t="shared" si="85"/>
        <v>0</v>
      </c>
      <c r="M662" s="246"/>
    </row>
    <row r="663" spans="1:13">
      <c r="A663" s="1314" t="s">
        <v>1918</v>
      </c>
      <c r="B663" s="1315" t="s">
        <v>1919</v>
      </c>
      <c r="C663" s="1328" t="s">
        <v>1934</v>
      </c>
      <c r="D663" s="1318">
        <v>1390.25</v>
      </c>
      <c r="E663" s="1227">
        <v>8</v>
      </c>
      <c r="F663" s="1186"/>
      <c r="G663" s="1186"/>
      <c r="H663" s="246"/>
      <c r="I663" s="1186">
        <f t="shared" si="82"/>
        <v>11122</v>
      </c>
      <c r="J663" s="25">
        <f t="shared" si="83"/>
        <v>0</v>
      </c>
      <c r="K663" s="25">
        <f t="shared" si="84"/>
        <v>0</v>
      </c>
      <c r="L663" s="25">
        <f t="shared" si="85"/>
        <v>0</v>
      </c>
      <c r="M663" s="246"/>
    </row>
    <row r="664" spans="1:13">
      <c r="A664" s="1314"/>
      <c r="B664" s="1315"/>
      <c r="C664" s="1328"/>
      <c r="D664" s="1318"/>
      <c r="E664" s="1227"/>
      <c r="F664" s="1186"/>
      <c r="G664" s="1186"/>
      <c r="H664" s="246"/>
      <c r="I664" s="1186">
        <f t="shared" si="82"/>
        <v>0</v>
      </c>
      <c r="J664" s="25">
        <f t="shared" si="83"/>
        <v>0</v>
      </c>
      <c r="K664" s="25">
        <f t="shared" si="84"/>
        <v>0</v>
      </c>
      <c r="L664" s="25">
        <f t="shared" si="85"/>
        <v>0</v>
      </c>
      <c r="M664" s="246"/>
    </row>
    <row r="665" spans="1:13" ht="255">
      <c r="A665" s="1314">
        <v>22.5</v>
      </c>
      <c r="B665" s="1315" t="s">
        <v>1665</v>
      </c>
      <c r="C665" s="1328" t="s">
        <v>1323</v>
      </c>
      <c r="D665" s="1318">
        <v>215.15</v>
      </c>
      <c r="E665" s="1227">
        <v>585</v>
      </c>
      <c r="F665" s="1186"/>
      <c r="G665" s="1186"/>
      <c r="H665" s="246"/>
      <c r="I665" s="1186">
        <f t="shared" si="82"/>
        <v>125862.75</v>
      </c>
      <c r="J665" s="25">
        <f t="shared" si="83"/>
        <v>0</v>
      </c>
      <c r="K665" s="25">
        <f t="shared" si="84"/>
        <v>0</v>
      </c>
      <c r="L665" s="25">
        <f t="shared" si="85"/>
        <v>0</v>
      </c>
      <c r="M665" s="246"/>
    </row>
    <row r="666" spans="1:13">
      <c r="A666" s="1314"/>
      <c r="B666" s="1358"/>
      <c r="C666" s="1328"/>
      <c r="D666" s="1316"/>
      <c r="E666" s="1227"/>
      <c r="F666" s="1186"/>
      <c r="G666" s="1186"/>
      <c r="H666" s="246"/>
      <c r="I666" s="1186">
        <f t="shared" si="82"/>
        <v>0</v>
      </c>
      <c r="J666" s="25">
        <f t="shared" si="83"/>
        <v>0</v>
      </c>
      <c r="K666" s="25">
        <f t="shared" si="84"/>
        <v>0</v>
      </c>
      <c r="L666" s="25">
        <f t="shared" si="85"/>
        <v>0</v>
      </c>
      <c r="M666" s="246"/>
    </row>
    <row r="667" spans="1:13" ht="30">
      <c r="A667" s="1314" t="s">
        <v>1920</v>
      </c>
      <c r="B667" s="1315" t="s">
        <v>1921</v>
      </c>
      <c r="C667" s="1328"/>
      <c r="D667" s="1318"/>
      <c r="E667" s="1227"/>
      <c r="F667" s="1186"/>
      <c r="G667" s="1186"/>
      <c r="H667" s="246"/>
      <c r="I667" s="1186">
        <f t="shared" si="82"/>
        <v>0</v>
      </c>
      <c r="J667" s="25">
        <f t="shared" si="83"/>
        <v>0</v>
      </c>
      <c r="K667" s="25">
        <f t="shared" si="84"/>
        <v>0</v>
      </c>
      <c r="L667" s="25">
        <f t="shared" si="85"/>
        <v>0</v>
      </c>
      <c r="M667" s="246"/>
    </row>
    <row r="668" spans="1:13">
      <c r="A668" s="1314"/>
      <c r="B668" s="1315" t="s">
        <v>1922</v>
      </c>
      <c r="C668" s="1328" t="s">
        <v>1934</v>
      </c>
      <c r="D668" s="1318">
        <v>1137</v>
      </c>
      <c r="E668" s="1227">
        <v>4</v>
      </c>
      <c r="F668" s="1186"/>
      <c r="G668" s="1186"/>
      <c r="H668" s="246"/>
      <c r="I668" s="1186">
        <f t="shared" si="82"/>
        <v>4548</v>
      </c>
      <c r="J668" s="25">
        <f t="shared" si="83"/>
        <v>0</v>
      </c>
      <c r="K668" s="25">
        <f t="shared" si="84"/>
        <v>0</v>
      </c>
      <c r="L668" s="25">
        <f t="shared" si="85"/>
        <v>0</v>
      </c>
      <c r="M668" s="246"/>
    </row>
    <row r="669" spans="1:13">
      <c r="A669" s="1314"/>
      <c r="B669" s="1315" t="s">
        <v>1923</v>
      </c>
      <c r="C669" s="1328" t="s">
        <v>1934</v>
      </c>
      <c r="D669" s="1318">
        <v>1467</v>
      </c>
      <c r="E669" s="1227">
        <v>4</v>
      </c>
      <c r="F669" s="1186"/>
      <c r="G669" s="1186"/>
      <c r="H669" s="246"/>
      <c r="I669" s="1186">
        <f t="shared" si="82"/>
        <v>5868</v>
      </c>
      <c r="J669" s="25">
        <f t="shared" si="83"/>
        <v>0</v>
      </c>
      <c r="K669" s="25">
        <f t="shared" si="84"/>
        <v>0</v>
      </c>
      <c r="L669" s="25">
        <f t="shared" si="85"/>
        <v>0</v>
      </c>
      <c r="M669" s="246"/>
    </row>
    <row r="670" spans="1:13">
      <c r="A670" s="1314"/>
      <c r="B670" s="1315"/>
      <c r="C670" s="1328"/>
      <c r="D670" s="1318"/>
      <c r="E670" s="1227"/>
      <c r="F670" s="1186"/>
      <c r="G670" s="1186"/>
      <c r="H670" s="246"/>
      <c r="I670" s="1186">
        <f t="shared" si="82"/>
        <v>0</v>
      </c>
      <c r="J670" s="25">
        <f t="shared" si="83"/>
        <v>0</v>
      </c>
      <c r="K670" s="25">
        <f t="shared" si="84"/>
        <v>0</v>
      </c>
      <c r="L670" s="25">
        <f t="shared" si="85"/>
        <v>0</v>
      </c>
      <c r="M670" s="246"/>
    </row>
    <row r="671" spans="1:13" ht="30">
      <c r="A671" s="1314" t="s">
        <v>1924</v>
      </c>
      <c r="B671" s="1315" t="s">
        <v>1925</v>
      </c>
      <c r="C671" s="1328"/>
      <c r="D671" s="1318"/>
      <c r="E671" s="1227"/>
      <c r="F671" s="1186"/>
      <c r="G671" s="1186"/>
      <c r="H671" s="246"/>
      <c r="I671" s="1186">
        <f t="shared" si="82"/>
        <v>0</v>
      </c>
      <c r="J671" s="25">
        <f t="shared" si="83"/>
        <v>0</v>
      </c>
      <c r="K671" s="25">
        <f t="shared" si="84"/>
        <v>0</v>
      </c>
      <c r="L671" s="25">
        <f t="shared" si="85"/>
        <v>0</v>
      </c>
      <c r="M671" s="246"/>
    </row>
    <row r="672" spans="1:13">
      <c r="A672" s="1314"/>
      <c r="B672" s="1315" t="s">
        <v>1926</v>
      </c>
      <c r="C672" s="1328" t="s">
        <v>1934</v>
      </c>
      <c r="D672" s="1318">
        <v>522</v>
      </c>
      <c r="E672" s="1227">
        <v>4</v>
      </c>
      <c r="F672" s="1186"/>
      <c r="G672" s="1186"/>
      <c r="H672" s="246"/>
      <c r="I672" s="1186">
        <f t="shared" si="82"/>
        <v>2088</v>
      </c>
      <c r="J672" s="25">
        <f t="shared" si="83"/>
        <v>0</v>
      </c>
      <c r="K672" s="25">
        <f t="shared" si="84"/>
        <v>0</v>
      </c>
      <c r="L672" s="25">
        <f t="shared" si="85"/>
        <v>0</v>
      </c>
      <c r="M672" s="246"/>
    </row>
    <row r="673" spans="1:13">
      <c r="A673" s="1314"/>
      <c r="B673" s="1315" t="s">
        <v>1927</v>
      </c>
      <c r="C673" s="1328" t="s">
        <v>1934</v>
      </c>
      <c r="D673" s="1318">
        <v>630</v>
      </c>
      <c r="E673" s="1227">
        <v>4</v>
      </c>
      <c r="F673" s="1186"/>
      <c r="G673" s="1186"/>
      <c r="H673" s="246"/>
      <c r="I673" s="1186">
        <f t="shared" si="82"/>
        <v>2520</v>
      </c>
      <c r="J673" s="25">
        <f t="shared" si="83"/>
        <v>0</v>
      </c>
      <c r="K673" s="25">
        <f t="shared" si="84"/>
        <v>0</v>
      </c>
      <c r="L673" s="25">
        <f t="shared" si="85"/>
        <v>0</v>
      </c>
      <c r="M673" s="246"/>
    </row>
    <row r="674" spans="1:13">
      <c r="A674" s="1314"/>
      <c r="B674" s="1315" t="s">
        <v>1928</v>
      </c>
      <c r="C674" s="1328" t="s">
        <v>1934</v>
      </c>
      <c r="D674" s="1318">
        <v>846</v>
      </c>
      <c r="E674" s="1227">
        <v>4</v>
      </c>
      <c r="F674" s="1186"/>
      <c r="G674" s="1186"/>
      <c r="H674" s="246"/>
      <c r="I674" s="1186">
        <f t="shared" si="82"/>
        <v>3384</v>
      </c>
      <c r="J674" s="25">
        <f t="shared" si="83"/>
        <v>0</v>
      </c>
      <c r="K674" s="25">
        <f t="shared" si="84"/>
        <v>0</v>
      </c>
      <c r="L674" s="25">
        <f t="shared" si="85"/>
        <v>0</v>
      </c>
      <c r="M674" s="246"/>
    </row>
    <row r="675" spans="1:13">
      <c r="A675" s="1314"/>
      <c r="B675" s="1356"/>
      <c r="C675" s="1328"/>
      <c r="D675" s="1318"/>
      <c r="E675" s="1227"/>
      <c r="F675" s="1186"/>
      <c r="G675" s="1186"/>
      <c r="H675" s="246"/>
      <c r="I675" s="1186">
        <f t="shared" si="82"/>
        <v>0</v>
      </c>
      <c r="J675" s="25">
        <f t="shared" si="83"/>
        <v>0</v>
      </c>
      <c r="K675" s="25">
        <f t="shared" si="84"/>
        <v>0</v>
      </c>
      <c r="L675" s="25">
        <f t="shared" si="85"/>
        <v>0</v>
      </c>
      <c r="M675" s="246"/>
    </row>
    <row r="676" spans="1:13" ht="90">
      <c r="A676" s="1329">
        <v>22.4</v>
      </c>
      <c r="B676" s="1315" t="s">
        <v>1929</v>
      </c>
      <c r="C676" s="1328"/>
      <c r="D676" s="1318"/>
      <c r="E676" s="1227"/>
      <c r="F676" s="1186"/>
      <c r="G676" s="1186"/>
      <c r="H676" s="246"/>
      <c r="I676" s="1186">
        <f t="shared" si="82"/>
        <v>0</v>
      </c>
      <c r="J676" s="25">
        <f t="shared" si="83"/>
        <v>0</v>
      </c>
      <c r="K676" s="25">
        <f t="shared" si="84"/>
        <v>0</v>
      </c>
      <c r="L676" s="25">
        <f t="shared" si="85"/>
        <v>0</v>
      </c>
      <c r="M676" s="246"/>
    </row>
    <row r="677" spans="1:13" ht="30">
      <c r="A677" s="1327" t="s">
        <v>1930</v>
      </c>
      <c r="B677" s="1315" t="s">
        <v>1931</v>
      </c>
      <c r="C677" s="1328" t="s">
        <v>1382</v>
      </c>
      <c r="D677" s="1318">
        <v>413.85</v>
      </c>
      <c r="E677" s="1227">
        <v>301.90000000000003</v>
      </c>
      <c r="F677" s="1186"/>
      <c r="G677" s="1186"/>
      <c r="H677" s="246"/>
      <c r="I677" s="1186">
        <f t="shared" si="82"/>
        <v>124941.31500000002</v>
      </c>
      <c r="J677" s="25">
        <f t="shared" si="83"/>
        <v>0</v>
      </c>
      <c r="K677" s="25">
        <f t="shared" si="84"/>
        <v>0</v>
      </c>
      <c r="L677" s="25">
        <f t="shared" si="85"/>
        <v>0</v>
      </c>
      <c r="M677" s="246"/>
    </row>
    <row r="678" spans="1:13">
      <c r="A678" s="1254"/>
      <c r="B678" s="1345"/>
      <c r="C678" s="1179"/>
      <c r="D678" s="1255"/>
      <c r="E678" s="1227"/>
      <c r="F678" s="1186"/>
      <c r="G678" s="1186"/>
      <c r="H678" s="246"/>
      <c r="I678" s="1186">
        <f t="shared" si="82"/>
        <v>0</v>
      </c>
      <c r="J678" s="25">
        <f t="shared" si="83"/>
        <v>0</v>
      </c>
      <c r="K678" s="25">
        <f t="shared" si="84"/>
        <v>0</v>
      </c>
      <c r="L678" s="25">
        <f t="shared" si="85"/>
        <v>0</v>
      </c>
      <c r="M678" s="246"/>
    </row>
    <row r="679" spans="1:13">
      <c r="F679" s="1184"/>
      <c r="G679" s="1184"/>
      <c r="H679" s="1184"/>
      <c r="I679" s="1361">
        <f>SUM(I6:I678)</f>
        <v>1550827135.3453996</v>
      </c>
      <c r="J679" s="1361">
        <f t="shared" ref="J679:L679" si="86">SUM(J6:J678)</f>
        <v>30050607.637500003</v>
      </c>
      <c r="K679" s="1361">
        <f t="shared" si="86"/>
        <v>163485106.24817598</v>
      </c>
      <c r="L679" s="1361">
        <f t="shared" si="86"/>
        <v>30513629.600000001</v>
      </c>
    </row>
  </sheetData>
  <mergeCells count="17">
    <mergeCell ref="A235:B235"/>
    <mergeCell ref="A285:B285"/>
    <mergeCell ref="A468:B468"/>
    <mergeCell ref="A496:B496"/>
    <mergeCell ref="A518:B518"/>
    <mergeCell ref="A1:N1"/>
    <mergeCell ref="G228:G230"/>
    <mergeCell ref="F223:F225"/>
    <mergeCell ref="G223:G225"/>
    <mergeCell ref="H223:H225"/>
    <mergeCell ref="F228:F230"/>
    <mergeCell ref="A2:B2"/>
    <mergeCell ref="G233:G234"/>
    <mergeCell ref="H233:H234"/>
    <mergeCell ref="I3:L3"/>
    <mergeCell ref="H228:H230"/>
    <mergeCell ref="F233:F234"/>
  </mergeCells>
  <conditionalFormatting sqref="E2:E4 E679:E65242">
    <cfRule type="cellIs" dxfId="3" priority="3" stopIfTrue="1" operator="notEqual">
      <formula>#REF!</formula>
    </cfRule>
  </conditionalFormatting>
  <conditionalFormatting sqref="B47:B49 B62 B66 B70:B73 B15 B22 B43 A36:B36 A31:B31 A6:B6 A230:B233 B75:B229">
    <cfRule type="cellIs" dxfId="2" priority="2" stopIfTrue="1" operator="equal">
      <formula>0</formula>
    </cfRule>
  </conditionalFormatting>
  <conditionalFormatting sqref="A283:B283">
    <cfRule type="cellIs" dxfId="1" priority="1" stopIfTrue="1" operator="equal">
      <formula>0</formula>
    </cfRule>
  </conditionalFormatting>
  <pageMargins left="0.39" right="0.16" top="0.35" bottom="0.34" header="0.16" footer="0.17"/>
  <pageSetup paperSize="9" scale="99" fitToHeight="40" orientation="landscape" verticalDpi="200" r:id="rId1"/>
  <headerFooter alignWithMargins="0">
    <oddHeader>&amp;L&amp;F&amp;C&amp;A&amp;R&amp;D</oddHeader>
    <oddFooter>&amp;C&amp;P</oddFooter>
  </headerFooter>
</worksheet>
</file>

<file path=xl/worksheets/sheet27.xml><?xml version="1.0" encoding="utf-8"?>
<worksheet xmlns="http://schemas.openxmlformats.org/spreadsheetml/2006/main" xmlns:r="http://schemas.openxmlformats.org/officeDocument/2006/relationships">
  <sheetPr codeName="Sheet24">
    <tabColor rgb="FF92D050"/>
  </sheetPr>
  <dimension ref="A1:J26"/>
  <sheetViews>
    <sheetView view="pageBreakPreview" zoomScale="90" zoomScaleSheetLayoutView="75" workbookViewId="0">
      <selection activeCell="G8" sqref="G8"/>
    </sheetView>
  </sheetViews>
  <sheetFormatPr defaultRowHeight="12.75"/>
  <cols>
    <col min="1" max="1" width="7.42578125" style="238" customWidth="1"/>
    <col min="2" max="2" width="17.140625" style="238" bestFit="1" customWidth="1"/>
    <col min="3" max="3" width="11.28515625" style="238" customWidth="1"/>
    <col min="4" max="4" width="10.28515625" style="238" customWidth="1"/>
    <col min="5" max="5" width="9.85546875" style="238" customWidth="1"/>
    <col min="6" max="6" width="12.85546875" style="238" customWidth="1"/>
    <col min="7" max="7" width="25.140625" style="238" customWidth="1"/>
    <col min="8" max="8" width="14" style="238" hidden="1" customWidth="1"/>
    <col min="9" max="9" width="10" style="238" hidden="1" customWidth="1"/>
    <col min="10" max="15" width="9.140625" style="238"/>
    <col min="16" max="16" width="9.85546875" style="238" bestFit="1" customWidth="1"/>
    <col min="17" max="17" width="9.140625" style="238"/>
    <col min="18" max="18" width="9.85546875" style="238" bestFit="1" customWidth="1"/>
    <col min="19" max="16384" width="9.140625" style="238"/>
  </cols>
  <sheetData>
    <row r="1" spans="1:10" ht="20.25">
      <c r="A1" s="2244" t="s">
        <v>531</v>
      </c>
      <c r="B1" s="2244"/>
      <c r="C1" s="2244"/>
      <c r="D1" s="2244"/>
      <c r="E1" s="2244"/>
      <c r="F1" s="2244"/>
      <c r="G1" s="2244"/>
      <c r="H1" s="2244"/>
      <c r="I1" s="2244"/>
      <c r="J1" s="237"/>
    </row>
    <row r="2" spans="1:10" ht="18">
      <c r="A2" s="2245" t="s">
        <v>525</v>
      </c>
      <c r="B2" s="2245"/>
      <c r="C2" s="2245"/>
      <c r="D2" s="2245"/>
      <c r="E2" s="2245"/>
      <c r="F2" s="2245"/>
      <c r="G2" s="2245"/>
      <c r="H2" s="2245"/>
      <c r="I2" s="2245"/>
      <c r="J2" s="239"/>
    </row>
    <row r="3" spans="1:10" s="98" customFormat="1" ht="18">
      <c r="A3" s="233" t="s">
        <v>532</v>
      </c>
      <c r="B3" s="233" t="s">
        <v>533</v>
      </c>
      <c r="C3" s="199"/>
      <c r="G3" s="1363"/>
    </row>
    <row r="4" spans="1:10" ht="16.5" customHeight="1">
      <c r="A4" s="200"/>
      <c r="B4" s="200"/>
      <c r="C4" s="200"/>
      <c r="D4" s="200"/>
      <c r="E4" s="200"/>
      <c r="F4" s="200"/>
      <c r="G4" s="200"/>
      <c r="H4" s="200"/>
      <c r="I4" s="200"/>
      <c r="J4" s="239"/>
    </row>
    <row r="5" spans="1:10" ht="16.5" customHeight="1">
      <c r="A5" s="240"/>
      <c r="B5" s="240"/>
      <c r="C5" s="240"/>
      <c r="D5" s="1207" t="s">
        <v>2423</v>
      </c>
      <c r="E5" s="1207"/>
      <c r="F5" s="1207"/>
      <c r="G5" s="1207"/>
      <c r="H5" s="240"/>
      <c r="I5" s="240"/>
    </row>
    <row r="6" spans="1:10" ht="18" customHeight="1">
      <c r="A6" s="2246" t="s">
        <v>527</v>
      </c>
      <c r="B6" s="2246" t="s">
        <v>534</v>
      </c>
      <c r="C6" s="2246"/>
      <c r="D6" s="2247" t="s">
        <v>535</v>
      </c>
      <c r="E6" s="2247" t="s">
        <v>536</v>
      </c>
      <c r="F6" s="2247" t="s">
        <v>2185</v>
      </c>
      <c r="G6" s="2248" t="s">
        <v>537</v>
      </c>
      <c r="H6" s="2248"/>
      <c r="I6" s="2248"/>
    </row>
    <row r="7" spans="1:10" ht="18" customHeight="1">
      <c r="A7" s="2246"/>
      <c r="B7" s="2246"/>
      <c r="C7" s="2246"/>
      <c r="D7" s="2247"/>
      <c r="E7" s="2247"/>
      <c r="F7" s="2247"/>
      <c r="G7" s="235">
        <v>42005</v>
      </c>
      <c r="H7" s="235">
        <v>40238</v>
      </c>
      <c r="I7" s="235">
        <v>40148</v>
      </c>
    </row>
    <row r="8" spans="1:10" ht="20.25" customHeight="1">
      <c r="A8" s="1449">
        <v>1</v>
      </c>
      <c r="B8" s="2243" t="s">
        <v>576</v>
      </c>
      <c r="C8" s="2243"/>
      <c r="D8" s="241">
        <v>30</v>
      </c>
      <c r="E8" s="241">
        <v>19</v>
      </c>
      <c r="F8" s="241">
        <f>+D8-E8</f>
        <v>11</v>
      </c>
      <c r="G8" s="241">
        <f>+D8*30</f>
        <v>900</v>
      </c>
      <c r="H8" s="241">
        <v>16</v>
      </c>
      <c r="I8" s="241">
        <v>16</v>
      </c>
    </row>
    <row r="9" spans="1:10" ht="20.25" customHeight="1">
      <c r="A9" s="1449">
        <v>2</v>
      </c>
      <c r="B9" s="2243" t="s">
        <v>1285</v>
      </c>
      <c r="C9" s="2243"/>
      <c r="D9" s="241">
        <v>70</v>
      </c>
      <c r="E9" s="241">
        <v>61</v>
      </c>
      <c r="F9" s="241">
        <f t="shared" ref="F9:F17" si="0">+D9-E9</f>
        <v>9</v>
      </c>
      <c r="G9" s="241">
        <f t="shared" ref="G9:G17" si="1">+D9*30</f>
        <v>2100</v>
      </c>
      <c r="H9" s="241">
        <v>600</v>
      </c>
      <c r="I9" s="241">
        <v>600</v>
      </c>
    </row>
    <row r="10" spans="1:10" ht="20.25" customHeight="1">
      <c r="A10" s="1449">
        <v>3</v>
      </c>
      <c r="B10" s="1448" t="s">
        <v>574</v>
      </c>
      <c r="C10" s="1448"/>
      <c r="D10" s="241">
        <v>50</v>
      </c>
      <c r="E10" s="241">
        <v>10</v>
      </c>
      <c r="F10" s="241">
        <f t="shared" si="0"/>
        <v>40</v>
      </c>
      <c r="G10" s="241">
        <f t="shared" si="1"/>
        <v>1500</v>
      </c>
      <c r="H10" s="241"/>
      <c r="I10" s="241"/>
    </row>
    <row r="11" spans="1:10" ht="20.25" customHeight="1">
      <c r="A11" s="1449">
        <v>4</v>
      </c>
      <c r="B11" s="2243" t="s">
        <v>558</v>
      </c>
      <c r="C11" s="2243"/>
      <c r="D11" s="241">
        <f>14*3</f>
        <v>42</v>
      </c>
      <c r="E11" s="241">
        <v>53</v>
      </c>
      <c r="F11" s="241">
        <f t="shared" si="0"/>
        <v>-11</v>
      </c>
      <c r="G11" s="241">
        <f t="shared" si="1"/>
        <v>1260</v>
      </c>
      <c r="H11" s="241">
        <v>95</v>
      </c>
      <c r="I11" s="241">
        <v>95</v>
      </c>
    </row>
    <row r="12" spans="1:10" ht="20.25" customHeight="1">
      <c r="A12" s="1449">
        <v>5</v>
      </c>
      <c r="B12" s="2243" t="s">
        <v>1566</v>
      </c>
      <c r="C12" s="2243"/>
      <c r="D12" s="241">
        <v>100</v>
      </c>
      <c r="E12" s="241">
        <v>53</v>
      </c>
      <c r="F12" s="241">
        <f t="shared" si="0"/>
        <v>47</v>
      </c>
      <c r="G12" s="241">
        <f t="shared" si="1"/>
        <v>3000</v>
      </c>
      <c r="H12" s="241">
        <v>80</v>
      </c>
      <c r="I12" s="241">
        <v>75</v>
      </c>
    </row>
    <row r="13" spans="1:10" ht="20.25" customHeight="1">
      <c r="A13" s="1449">
        <v>6</v>
      </c>
      <c r="B13" s="2243" t="s">
        <v>559</v>
      </c>
      <c r="C13" s="2243"/>
      <c r="D13" s="241">
        <v>60</v>
      </c>
      <c r="E13" s="241">
        <v>48</v>
      </c>
      <c r="F13" s="241">
        <f t="shared" si="0"/>
        <v>12</v>
      </c>
      <c r="G13" s="241">
        <f t="shared" si="1"/>
        <v>1800</v>
      </c>
      <c r="H13" s="243">
        <v>64</v>
      </c>
      <c r="I13" s="243">
        <v>64</v>
      </c>
    </row>
    <row r="14" spans="1:10" ht="20.25" customHeight="1">
      <c r="A14" s="1449">
        <v>7</v>
      </c>
      <c r="B14" s="2243" t="s">
        <v>1567</v>
      </c>
      <c r="C14" s="2243"/>
      <c r="D14" s="241">
        <f>18*8</f>
        <v>144</v>
      </c>
      <c r="E14" s="241">
        <v>51</v>
      </c>
      <c r="F14" s="241">
        <f t="shared" si="0"/>
        <v>93</v>
      </c>
      <c r="G14" s="241">
        <f t="shared" si="1"/>
        <v>4320</v>
      </c>
      <c r="H14" s="241">
        <v>70</v>
      </c>
      <c r="I14" s="241">
        <v>65</v>
      </c>
    </row>
    <row r="15" spans="1:10" ht="20.25" customHeight="1">
      <c r="A15" s="1449">
        <v>8</v>
      </c>
      <c r="B15" s="2243" t="s">
        <v>1568</v>
      </c>
      <c r="C15" s="2243"/>
      <c r="D15" s="241">
        <v>25</v>
      </c>
      <c r="E15" s="241">
        <v>5</v>
      </c>
      <c r="F15" s="241">
        <f t="shared" si="0"/>
        <v>20</v>
      </c>
      <c r="G15" s="241">
        <f t="shared" si="1"/>
        <v>750</v>
      </c>
      <c r="H15" s="2251">
        <v>310</v>
      </c>
      <c r="I15" s="2251">
        <v>310</v>
      </c>
    </row>
    <row r="16" spans="1:10" ht="20.25" customHeight="1">
      <c r="A16" s="1449">
        <v>9</v>
      </c>
      <c r="B16" s="2243" t="s">
        <v>569</v>
      </c>
      <c r="C16" s="2243"/>
      <c r="D16" s="241">
        <v>10</v>
      </c>
      <c r="E16" s="241">
        <v>4</v>
      </c>
      <c r="F16" s="241">
        <f t="shared" si="0"/>
        <v>6</v>
      </c>
      <c r="G16" s="241">
        <f t="shared" si="1"/>
        <v>300</v>
      </c>
      <c r="H16" s="2251"/>
      <c r="I16" s="2251"/>
    </row>
    <row r="17" spans="1:9" ht="20.25" customHeight="1">
      <c r="A17" s="1449">
        <v>10</v>
      </c>
      <c r="B17" s="2243" t="s">
        <v>843</v>
      </c>
      <c r="C17" s="2243"/>
      <c r="D17" s="241">
        <v>25</v>
      </c>
      <c r="E17" s="241">
        <v>11</v>
      </c>
      <c r="F17" s="241">
        <f t="shared" si="0"/>
        <v>14</v>
      </c>
      <c r="G17" s="241">
        <f t="shared" si="1"/>
        <v>750</v>
      </c>
      <c r="H17" s="2251"/>
      <c r="I17" s="2251"/>
    </row>
    <row r="18" spans="1:9" ht="18" customHeight="1">
      <c r="A18" s="103"/>
      <c r="B18" s="2249"/>
      <c r="C18" s="2249"/>
      <c r="D18" s="241"/>
      <c r="E18" s="241"/>
      <c r="F18" s="242"/>
      <c r="G18" s="242"/>
      <c r="H18" s="1049"/>
      <c r="I18" s="1049"/>
    </row>
    <row r="19" spans="1:9" ht="28.5" customHeight="1">
      <c r="A19" s="236"/>
      <c r="B19" s="2250" t="s">
        <v>540</v>
      </c>
      <c r="C19" s="2250"/>
      <c r="D19" s="244">
        <f t="shared" ref="D19:I19" si="2">SUM(D8:D18)</f>
        <v>556</v>
      </c>
      <c r="E19" s="244">
        <f t="shared" si="2"/>
        <v>315</v>
      </c>
      <c r="F19" s="244">
        <f t="shared" si="2"/>
        <v>241</v>
      </c>
      <c r="G19" s="244">
        <f t="shared" si="2"/>
        <v>16680</v>
      </c>
      <c r="H19" s="244">
        <f t="shared" si="2"/>
        <v>1235</v>
      </c>
      <c r="I19" s="244">
        <f t="shared" si="2"/>
        <v>1225</v>
      </c>
    </row>
    <row r="20" spans="1:9">
      <c r="E20" s="245"/>
    </row>
    <row r="21" spans="1:9">
      <c r="A21" s="1653"/>
      <c r="B21" s="1653"/>
      <c r="C21" s="1653"/>
      <c r="D21" s="1653"/>
      <c r="E21" s="1653"/>
      <c r="F21" s="1653"/>
      <c r="G21" s="1653"/>
    </row>
    <row r="22" spans="1:9">
      <c r="A22" s="1653"/>
      <c r="B22" s="1654"/>
      <c r="C22" s="1654"/>
      <c r="D22" s="1654"/>
      <c r="E22" s="1654"/>
      <c r="F22" s="1654"/>
      <c r="G22" s="1653"/>
    </row>
    <row r="23" spans="1:9">
      <c r="A23" s="1653"/>
      <c r="B23" s="1654"/>
      <c r="C23" s="1654"/>
      <c r="D23" s="1654"/>
      <c r="E23" s="1654"/>
      <c r="F23" s="1654"/>
      <c r="G23" s="1653"/>
    </row>
    <row r="24" spans="1:9">
      <c r="A24" s="1653"/>
      <c r="B24" s="1654"/>
      <c r="C24" s="1654"/>
      <c r="D24" s="1654"/>
      <c r="E24" s="1654"/>
      <c r="F24" s="1654"/>
      <c r="G24" s="1653"/>
    </row>
    <row r="25" spans="1:9">
      <c r="A25" s="1653"/>
      <c r="B25" s="1655"/>
      <c r="C25" s="1654"/>
      <c r="D25" s="1654"/>
      <c r="E25" s="1654"/>
      <c r="F25" s="1654"/>
      <c r="G25" s="1653"/>
    </row>
    <row r="26" spans="1:9">
      <c r="B26" s="1654"/>
      <c r="C26" s="1654"/>
      <c r="D26" s="1654"/>
      <c r="E26" s="1654"/>
      <c r="F26" s="1654"/>
    </row>
  </sheetData>
  <mergeCells count="21">
    <mergeCell ref="B18:C18"/>
    <mergeCell ref="B19:C19"/>
    <mergeCell ref="B15:C15"/>
    <mergeCell ref="H15:H17"/>
    <mergeCell ref="I15:I17"/>
    <mergeCell ref="B16:C16"/>
    <mergeCell ref="B17:C17"/>
    <mergeCell ref="B14:C14"/>
    <mergeCell ref="A1:I1"/>
    <mergeCell ref="A2:I2"/>
    <mergeCell ref="A6:A7"/>
    <mergeCell ref="B6:C7"/>
    <mergeCell ref="D6:D7"/>
    <mergeCell ref="E6:E7"/>
    <mergeCell ref="F6:F7"/>
    <mergeCell ref="G6:I6"/>
    <mergeCell ref="B8:C8"/>
    <mergeCell ref="B9:C9"/>
    <mergeCell ref="B11:C11"/>
    <mergeCell ref="B12:C12"/>
    <mergeCell ref="B13:C13"/>
  </mergeCells>
  <printOptions horizontalCentered="1"/>
  <pageMargins left="0.34" right="0.37" top="0.51" bottom="0.41" header="0.31" footer="0.25"/>
  <pageSetup paperSize="9" scale="9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V136"/>
  <sheetViews>
    <sheetView tabSelected="1" topLeftCell="A114" zoomScaleNormal="100" workbookViewId="0">
      <selection activeCell="K129" sqref="K129"/>
    </sheetView>
  </sheetViews>
  <sheetFormatPr defaultRowHeight="15"/>
  <cols>
    <col min="1" max="1" width="8.42578125" style="1131" customWidth="1"/>
    <col min="2" max="2" width="32.28515625" style="1131" customWidth="1"/>
    <col min="3" max="3" width="8" style="1131" customWidth="1"/>
    <col min="4" max="4" width="15.42578125" style="1131" customWidth="1"/>
    <col min="5" max="5" width="8" style="1131" customWidth="1"/>
    <col min="6" max="6" width="11.28515625" style="1131" customWidth="1"/>
    <col min="7" max="7" width="10.5703125" style="1131" customWidth="1"/>
    <col min="8" max="8" width="11.5703125" style="1131" customWidth="1"/>
    <col min="9" max="9" width="10.42578125" customWidth="1"/>
    <col min="10" max="10" width="8.7109375" customWidth="1"/>
    <col min="11" max="11" width="32.28515625" customWidth="1"/>
    <col min="12" max="12" width="8" customWidth="1"/>
    <col min="13" max="13" width="12.7109375" customWidth="1"/>
    <col min="14" max="14" width="9.5703125" customWidth="1"/>
    <col min="15" max="15" width="11.28515625" customWidth="1"/>
    <col min="16" max="16" width="10.5703125" customWidth="1"/>
    <col min="17" max="17" width="14.42578125" customWidth="1"/>
  </cols>
  <sheetData>
    <row r="1" spans="1:22" ht="18">
      <c r="A1" s="2253" t="s">
        <v>1995</v>
      </c>
      <c r="B1" s="2254"/>
      <c r="C1" s="2254"/>
      <c r="D1" s="2254"/>
      <c r="E1" s="2254"/>
      <c r="F1" s="2254"/>
      <c r="G1" s="2254"/>
      <c r="H1" s="2255"/>
    </row>
    <row r="2" spans="1:22" ht="18.75" thickBot="1">
      <c r="A2" s="2256" t="s">
        <v>2094</v>
      </c>
      <c r="B2" s="2257"/>
      <c r="C2" s="2257"/>
      <c r="D2" s="2257"/>
      <c r="E2" s="2257"/>
      <c r="F2" s="2257"/>
      <c r="G2" s="2257"/>
      <c r="H2" s="2258"/>
      <c r="I2" s="1487"/>
      <c r="J2" s="1885"/>
      <c r="K2" s="1885"/>
      <c r="L2" s="1885"/>
      <c r="M2" s="1885"/>
      <c r="N2" s="1885"/>
      <c r="O2" s="1885"/>
      <c r="P2" s="1885"/>
      <c r="Q2" s="1885"/>
    </row>
    <row r="3" spans="1:22" ht="46.5" customHeight="1" thickBot="1">
      <c r="A3" s="1391" t="s">
        <v>592</v>
      </c>
      <c r="B3" s="1392" t="s">
        <v>1996</v>
      </c>
      <c r="C3" s="1393" t="s">
        <v>1997</v>
      </c>
      <c r="D3" s="1394" t="s">
        <v>1998</v>
      </c>
      <c r="E3" s="1395" t="s">
        <v>2097</v>
      </c>
      <c r="F3" s="1395" t="s">
        <v>2096</v>
      </c>
      <c r="G3" s="1395"/>
      <c r="H3" s="1396" t="s">
        <v>1999</v>
      </c>
      <c r="I3" s="1487"/>
      <c r="J3" s="1886"/>
      <c r="K3" s="1887"/>
      <c r="L3" s="1888"/>
      <c r="M3" s="1889"/>
      <c r="N3" s="1890"/>
      <c r="O3" s="1890"/>
      <c r="P3" s="1890"/>
      <c r="Q3" s="1891"/>
    </row>
    <row r="4" spans="1:22" ht="15.75" thickBot="1">
      <c r="A4" s="1397"/>
      <c r="B4" s="1398" t="s">
        <v>1100</v>
      </c>
      <c r="C4" s="1398"/>
      <c r="D4" s="1399">
        <f>+'PI BUDGET (JAN-15)'!D25</f>
        <v>151.14717508004139</v>
      </c>
      <c r="E4" s="1400">
        <f>+'PI BUDGET (JAN-15)'!D60+'PI BUDGET (JAN-15)'!D59-'PI BUDGET (JAN-15)'!D56</f>
        <v>2970.9008659114297</v>
      </c>
      <c r="F4" s="1400">
        <f>+'PI BUDGET (JAN-15)'!D56</f>
        <v>739.67820936278554</v>
      </c>
      <c r="G4" s="1400"/>
      <c r="H4" s="1401"/>
      <c r="I4" s="1487"/>
      <c r="J4" s="1892"/>
      <c r="K4" s="1892"/>
      <c r="L4" s="1892"/>
      <c r="M4" s="1893"/>
      <c r="N4" s="1894"/>
      <c r="O4" s="1894"/>
      <c r="P4" s="1894"/>
      <c r="Q4" s="1894"/>
    </row>
    <row r="5" spans="1:22" ht="15.75" thickBot="1">
      <c r="A5" s="2259" t="s">
        <v>2269</v>
      </c>
      <c r="B5" s="2260"/>
      <c r="C5" s="2260"/>
      <c r="D5" s="2260"/>
      <c r="E5" s="2260"/>
      <c r="F5" s="2260"/>
      <c r="G5" s="2260"/>
      <c r="H5" s="2260"/>
      <c r="I5" s="1900"/>
      <c r="J5" s="2252"/>
      <c r="K5" s="2252"/>
      <c r="L5" s="2252"/>
      <c r="M5" s="2252"/>
      <c r="N5" s="2252"/>
      <c r="O5" s="2252"/>
      <c r="P5" s="2252"/>
      <c r="Q5" s="2252"/>
    </row>
    <row r="6" spans="1:22" ht="60" customHeight="1" thickBot="1">
      <c r="A6" s="1397"/>
      <c r="B6" s="1398" t="s">
        <v>2000</v>
      </c>
      <c r="C6" s="1398" t="s">
        <v>443</v>
      </c>
      <c r="D6" s="1402" t="s">
        <v>1998</v>
      </c>
      <c r="E6" s="1402" t="s">
        <v>2095</v>
      </c>
      <c r="F6" s="1402" t="s">
        <v>2096</v>
      </c>
      <c r="G6" s="1402"/>
      <c r="H6" s="1895" t="s">
        <v>2001</v>
      </c>
      <c r="I6" s="1900"/>
      <c r="J6" s="1884"/>
      <c r="K6" s="1884"/>
      <c r="L6" s="1884"/>
      <c r="M6" s="1901"/>
      <c r="N6" s="1901"/>
      <c r="O6" s="1901"/>
      <c r="P6" s="1901"/>
      <c r="Q6" s="1901"/>
      <c r="T6" s="1427" t="s">
        <v>1998</v>
      </c>
      <c r="U6" s="1427" t="s">
        <v>2095</v>
      </c>
      <c r="V6" s="1427" t="s">
        <v>2096</v>
      </c>
    </row>
    <row r="7" spans="1:22">
      <c r="A7" s="1403"/>
      <c r="B7" s="1404" t="s">
        <v>2002</v>
      </c>
      <c r="C7" s="1405" t="s">
        <v>1263</v>
      </c>
      <c r="D7" s="1406">
        <f>130/50*D4</f>
        <v>392.98265520810764</v>
      </c>
      <c r="E7" s="1406">
        <f>360/50*E4</f>
        <v>21390.486234562293</v>
      </c>
      <c r="F7" s="1407">
        <f>370/50*F4</f>
        <v>5473.6187492846129</v>
      </c>
      <c r="G7" s="1406"/>
      <c r="H7" s="1896">
        <f>SUM(D7:G7)</f>
        <v>27257.087639055011</v>
      </c>
      <c r="I7" s="1900"/>
      <c r="J7" s="1902"/>
      <c r="K7" s="1903"/>
      <c r="L7" s="1902"/>
      <c r="M7" s="1904"/>
      <c r="N7" s="1904"/>
      <c r="O7" s="1904"/>
      <c r="P7" s="1905"/>
      <c r="Q7" s="1905"/>
      <c r="S7" s="1679">
        <v>265</v>
      </c>
      <c r="T7" s="1680">
        <f>$S$7*M7</f>
        <v>0</v>
      </c>
      <c r="U7" s="1681">
        <f t="shared" ref="U7:V7" si="0">$S$7*N7</f>
        <v>0</v>
      </c>
      <c r="V7" s="1682">
        <f t="shared" si="0"/>
        <v>0</v>
      </c>
    </row>
    <row r="8" spans="1:22">
      <c r="A8" s="1409"/>
      <c r="B8" s="1410" t="s">
        <v>2003</v>
      </c>
      <c r="C8" s="1132" t="s">
        <v>936</v>
      </c>
      <c r="D8" s="1132">
        <v>0</v>
      </c>
      <c r="E8" s="1411">
        <f>2.2*E4</f>
        <v>6535.9819050051456</v>
      </c>
      <c r="F8" s="1411">
        <f>3.7*F4</f>
        <v>2736.8093746423065</v>
      </c>
      <c r="G8" s="1411"/>
      <c r="H8" s="1897">
        <f t="shared" ref="H8:H12" si="1">SUM(D8:G8)</f>
        <v>9272.791279647452</v>
      </c>
      <c r="I8" s="1900"/>
      <c r="J8" s="1902"/>
      <c r="K8" s="1903"/>
      <c r="L8" s="1902"/>
      <c r="M8" s="1904"/>
      <c r="N8" s="1904"/>
      <c r="O8" s="1904"/>
      <c r="P8" s="1904"/>
      <c r="Q8" s="1904"/>
      <c r="S8" s="1679">
        <v>39.25</v>
      </c>
      <c r="T8" s="1683">
        <f t="shared" ref="T8:T12" si="2">$S$7*M8</f>
        <v>0</v>
      </c>
      <c r="U8" s="1626">
        <f t="shared" ref="U8:U12" si="3">$S$7*N8</f>
        <v>0</v>
      </c>
      <c r="V8" s="1684">
        <f t="shared" ref="V8:V12" si="4">$S$7*O8</f>
        <v>0</v>
      </c>
    </row>
    <row r="9" spans="1:22">
      <c r="A9" s="1409"/>
      <c r="B9" s="1410" t="s">
        <v>2004</v>
      </c>
      <c r="C9" s="1132" t="s">
        <v>81</v>
      </c>
      <c r="D9" s="1411">
        <f>0.47*1.5*D4</f>
        <v>106.55875843142917</v>
      </c>
      <c r="E9" s="1411">
        <f>0.787*E4</f>
        <v>2338.0989814722952</v>
      </c>
      <c r="F9" s="1411">
        <f>0.806*F4</f>
        <v>596.18063674640518</v>
      </c>
      <c r="G9" s="1411"/>
      <c r="H9" s="1897">
        <f t="shared" si="1"/>
        <v>3040.8383766501292</v>
      </c>
      <c r="I9" s="1900"/>
      <c r="J9" s="1902"/>
      <c r="K9" s="1903"/>
      <c r="L9" s="1902"/>
      <c r="M9" s="1904"/>
      <c r="N9" s="1904"/>
      <c r="O9" s="1904"/>
      <c r="P9" s="1904"/>
      <c r="Q9" s="1904"/>
      <c r="S9" s="1679">
        <v>988.68</v>
      </c>
      <c r="T9" s="1683">
        <f t="shared" si="2"/>
        <v>0</v>
      </c>
      <c r="U9" s="1626">
        <f t="shared" si="3"/>
        <v>0</v>
      </c>
      <c r="V9" s="1684">
        <f t="shared" si="4"/>
        <v>0</v>
      </c>
    </row>
    <row r="10" spans="1:22">
      <c r="A10" s="1409"/>
      <c r="B10" s="1410" t="s">
        <v>2005</v>
      </c>
      <c r="C10" s="1132" t="s">
        <v>81</v>
      </c>
      <c r="D10" s="1411">
        <f>0.7*1.55*D4</f>
        <v>163.99468496184491</v>
      </c>
      <c r="E10" s="1411">
        <v>0</v>
      </c>
      <c r="F10" s="1411">
        <v>0</v>
      </c>
      <c r="G10" s="1411"/>
      <c r="H10" s="1897">
        <f t="shared" si="1"/>
        <v>163.99468496184491</v>
      </c>
      <c r="I10" s="1900"/>
      <c r="J10" s="1902"/>
      <c r="K10" s="1903"/>
      <c r="L10" s="1902"/>
      <c r="M10" s="1904"/>
      <c r="N10" s="1904"/>
      <c r="O10" s="1904"/>
      <c r="P10" s="1904"/>
      <c r="Q10" s="1904"/>
      <c r="S10" s="1679">
        <v>1030.28</v>
      </c>
      <c r="T10" s="1683">
        <f t="shared" si="2"/>
        <v>0</v>
      </c>
      <c r="U10" s="1626">
        <f t="shared" si="3"/>
        <v>0</v>
      </c>
      <c r="V10" s="1684">
        <f t="shared" si="4"/>
        <v>0</v>
      </c>
    </row>
    <row r="11" spans="1:22">
      <c r="A11" s="1409"/>
      <c r="B11" s="1410" t="s">
        <v>2006</v>
      </c>
      <c r="C11" s="1132" t="s">
        <v>81</v>
      </c>
      <c r="D11" s="1411">
        <f>0.24*1.6*D4</f>
        <v>58.040515230735899</v>
      </c>
      <c r="E11" s="1411">
        <f>0.639*E4</f>
        <v>1898.4056533174037</v>
      </c>
      <c r="F11" s="1411">
        <f>0.604*F4</f>
        <v>446.76563845512243</v>
      </c>
      <c r="G11" s="1411"/>
      <c r="H11" s="1897">
        <f t="shared" si="1"/>
        <v>2403.211807003262</v>
      </c>
      <c r="I11" s="1900"/>
      <c r="J11" s="1902"/>
      <c r="K11" s="1903"/>
      <c r="L11" s="1902"/>
      <c r="M11" s="1904"/>
      <c r="N11" s="1904"/>
      <c r="O11" s="1904"/>
      <c r="P11" s="1904"/>
      <c r="Q11" s="1904"/>
      <c r="S11" s="1679">
        <v>1030.28</v>
      </c>
      <c r="T11" s="1683">
        <f t="shared" si="2"/>
        <v>0</v>
      </c>
      <c r="U11" s="1626">
        <f t="shared" si="3"/>
        <v>0</v>
      </c>
      <c r="V11" s="1684">
        <f t="shared" si="4"/>
        <v>0</v>
      </c>
    </row>
    <row r="12" spans="1:22" ht="15.75" thickBot="1">
      <c r="A12" s="1409"/>
      <c r="B12" s="1410" t="s">
        <v>2007</v>
      </c>
      <c r="C12" s="1132" t="s">
        <v>81</v>
      </c>
      <c r="D12" s="1132">
        <v>0</v>
      </c>
      <c r="E12" s="1411">
        <f>0.424*E4</f>
        <v>1259.6619671464462</v>
      </c>
      <c r="F12" s="1411">
        <f>0.426*F4</f>
        <v>315.10291718854666</v>
      </c>
      <c r="G12" s="1411"/>
      <c r="H12" s="1897">
        <f t="shared" si="1"/>
        <v>1574.7648843349928</v>
      </c>
      <c r="I12" s="1900"/>
      <c r="J12" s="1902"/>
      <c r="K12" s="1903"/>
      <c r="L12" s="1902"/>
      <c r="M12" s="1904"/>
      <c r="N12" s="1904"/>
      <c r="O12" s="1904"/>
      <c r="P12" s="1904"/>
      <c r="Q12" s="1904"/>
      <c r="S12" s="1679">
        <v>1030.28</v>
      </c>
      <c r="T12" s="1685">
        <f t="shared" si="2"/>
        <v>0</v>
      </c>
      <c r="U12" s="1686">
        <f t="shared" si="3"/>
        <v>0</v>
      </c>
      <c r="V12" s="1687">
        <f t="shared" si="4"/>
        <v>0</v>
      </c>
    </row>
    <row r="13" spans="1:22" ht="15.75" thickBot="1">
      <c r="A13" s="1413"/>
      <c r="B13" s="1414" t="s">
        <v>2008</v>
      </c>
      <c r="C13" s="1415" t="s">
        <v>936</v>
      </c>
      <c r="D13" s="1415"/>
      <c r="E13" s="1416"/>
      <c r="F13" s="1416"/>
      <c r="G13" s="1416"/>
      <c r="H13" s="1898">
        <f>((+'PI BUDGET (JAN-15)'!D48+'PI BUDGET (JAN-15)'!D45)/1000)*25</f>
        <v>15935.876250000001</v>
      </c>
      <c r="I13" s="1900"/>
      <c r="J13" s="1902"/>
      <c r="K13" s="1906"/>
      <c r="L13" s="1902"/>
      <c r="M13" s="1902"/>
      <c r="N13" s="1904"/>
      <c r="O13" s="1904"/>
      <c r="P13" s="1904"/>
      <c r="Q13" s="1904"/>
      <c r="T13" s="1688">
        <f>SUM(T7:T12)</f>
        <v>0</v>
      </c>
      <c r="U13" s="1689">
        <f t="shared" ref="U13:V13" si="5">SUM(U7:U12)</f>
        <v>0</v>
      </c>
      <c r="V13" s="1690">
        <f t="shared" si="5"/>
        <v>0</v>
      </c>
    </row>
    <row r="14" spans="1:22" ht="15.75" thickBot="1">
      <c r="A14" s="1418"/>
      <c r="B14" s="1419" t="s">
        <v>2009</v>
      </c>
      <c r="C14" s="1420" t="s">
        <v>1263</v>
      </c>
      <c r="D14" s="1420"/>
      <c r="E14" s="1421"/>
      <c r="F14" s="1421"/>
      <c r="G14" s="1421"/>
      <c r="H14" s="1899">
        <f>((+'PI BUDGET (JAN-15)'!D48+'PI BUDGET (JAN-15)'!D45)/1000*42)/50</f>
        <v>535.44544200000007</v>
      </c>
      <c r="I14" s="1900"/>
      <c r="J14" s="1902"/>
      <c r="K14" s="1906"/>
      <c r="L14" s="1902"/>
      <c r="M14" s="1902"/>
      <c r="N14" s="1904"/>
      <c r="O14" s="1904"/>
      <c r="P14" s="1904"/>
      <c r="Q14" s="1905"/>
    </row>
    <row r="15" spans="1:22" ht="15.75" thickBot="1">
      <c r="A15" s="2261" t="s">
        <v>2488</v>
      </c>
      <c r="B15" s="2262"/>
      <c r="C15" s="2262"/>
      <c r="D15" s="2262"/>
      <c r="E15" s="2262"/>
      <c r="F15" s="2262"/>
      <c r="G15" s="2262"/>
      <c r="H15" s="2263"/>
    </row>
    <row r="16" spans="1:22" ht="30" customHeight="1" thickBot="1">
      <c r="A16" s="1423"/>
      <c r="B16" s="1424" t="s">
        <v>2000</v>
      </c>
      <c r="C16" s="1424" t="s">
        <v>443</v>
      </c>
      <c r="D16" s="1425" t="s">
        <v>2010</v>
      </c>
      <c r="E16" s="1426"/>
      <c r="F16" s="1427"/>
      <c r="G16" s="1427"/>
      <c r="H16" s="1428"/>
      <c r="R16" s="1222"/>
    </row>
    <row r="17" spans="1:18">
      <c r="A17" s="1403"/>
      <c r="B17" s="1404" t="s">
        <v>2002</v>
      </c>
      <c r="C17" s="1405" t="s">
        <v>1263</v>
      </c>
      <c r="D17" s="1406">
        <f>H7+H14</f>
        <v>27792.533081055011</v>
      </c>
      <c r="E17" s="1405"/>
      <c r="F17" s="1405"/>
      <c r="G17" s="1405"/>
      <c r="H17" s="1408">
        <f>SUM(D17:G17)</f>
        <v>27792.533081055011</v>
      </c>
      <c r="R17" s="1222"/>
    </row>
    <row r="18" spans="1:18">
      <c r="A18" s="1409"/>
      <c r="B18" s="1410" t="s">
        <v>2003</v>
      </c>
      <c r="C18" s="1132" t="s">
        <v>936</v>
      </c>
      <c r="D18" s="1411">
        <f t="shared" ref="D18:D23" si="6">+H8</f>
        <v>9272.791279647452</v>
      </c>
      <c r="E18" s="1132"/>
      <c r="F18" s="1132"/>
      <c r="G18" s="1132"/>
      <c r="H18" s="1412">
        <f t="shared" ref="H18:H22" si="7">SUM(D18:G18)</f>
        <v>9272.791279647452</v>
      </c>
      <c r="R18" s="1222"/>
    </row>
    <row r="19" spans="1:18">
      <c r="A19" s="1409"/>
      <c r="B19" s="1410" t="s">
        <v>2004</v>
      </c>
      <c r="C19" s="1132" t="s">
        <v>81</v>
      </c>
      <c r="D19" s="1411">
        <f t="shared" si="6"/>
        <v>3040.8383766501292</v>
      </c>
      <c r="E19" s="1132"/>
      <c r="F19" s="1132"/>
      <c r="G19" s="1132"/>
      <c r="H19" s="1412">
        <f t="shared" si="7"/>
        <v>3040.8383766501292</v>
      </c>
    </row>
    <row r="20" spans="1:18">
      <c r="A20" s="1409"/>
      <c r="B20" s="1410" t="s">
        <v>2005</v>
      </c>
      <c r="C20" s="1132" t="s">
        <v>81</v>
      </c>
      <c r="D20" s="1411">
        <f t="shared" si="6"/>
        <v>163.99468496184491</v>
      </c>
      <c r="E20" s="1132"/>
      <c r="F20" s="1132"/>
      <c r="G20" s="1132"/>
      <c r="H20" s="1412">
        <f t="shared" si="7"/>
        <v>163.99468496184491</v>
      </c>
    </row>
    <row r="21" spans="1:18">
      <c r="A21" s="1409"/>
      <c r="B21" s="1410" t="s">
        <v>2006</v>
      </c>
      <c r="C21" s="1132" t="s">
        <v>81</v>
      </c>
      <c r="D21" s="1411">
        <f t="shared" si="6"/>
        <v>2403.211807003262</v>
      </c>
      <c r="E21" s="1132"/>
      <c r="F21" s="1132"/>
      <c r="G21" s="1132"/>
      <c r="H21" s="1412">
        <f t="shared" si="7"/>
        <v>2403.211807003262</v>
      </c>
    </row>
    <row r="22" spans="1:18">
      <c r="A22" s="1409"/>
      <c r="B22" s="1410" t="s">
        <v>2007</v>
      </c>
      <c r="C22" s="1132" t="s">
        <v>81</v>
      </c>
      <c r="D22" s="1411">
        <f t="shared" si="6"/>
        <v>1574.7648843349928</v>
      </c>
      <c r="E22" s="1132"/>
      <c r="F22" s="1132"/>
      <c r="G22" s="1132"/>
      <c r="H22" s="1412">
        <f t="shared" si="7"/>
        <v>1574.7648843349928</v>
      </c>
    </row>
    <row r="23" spans="1:18" ht="15.75" thickBot="1">
      <c r="A23" s="1429"/>
      <c r="B23" s="1419" t="s">
        <v>2008</v>
      </c>
      <c r="C23" s="1430" t="s">
        <v>936</v>
      </c>
      <c r="D23" s="1431">
        <f t="shared" si="6"/>
        <v>15935.876250000001</v>
      </c>
      <c r="E23" s="1430"/>
      <c r="F23" s="1430"/>
      <c r="G23" s="1430"/>
      <c r="H23" s="1417">
        <f>H13</f>
        <v>15935.876250000001</v>
      </c>
    </row>
    <row r="24" spans="1:18">
      <c r="H24" s="1422"/>
    </row>
    <row r="26" spans="1:18" s="1149" customFormat="1">
      <c r="A26" s="1726"/>
      <c r="B26" s="1728" t="s">
        <v>2098</v>
      </c>
      <c r="C26" s="1728" t="s">
        <v>81</v>
      </c>
      <c r="D26" s="1728" t="s">
        <v>2476</v>
      </c>
      <c r="E26" s="1728" t="s">
        <v>2477</v>
      </c>
      <c r="F26" s="1728" t="s">
        <v>2478</v>
      </c>
      <c r="G26" s="1728" t="s">
        <v>2479</v>
      </c>
      <c r="H26" s="1728" t="s">
        <v>2480</v>
      </c>
      <c r="I26" s="1728" t="s">
        <v>2481</v>
      </c>
      <c r="J26" s="1882" t="s">
        <v>690</v>
      </c>
    </row>
    <row r="27" spans="1:18">
      <c r="A27" s="1724"/>
      <c r="B27" s="1526"/>
      <c r="C27" s="1132"/>
      <c r="D27" s="1411"/>
      <c r="E27" s="1411"/>
      <c r="F27" s="1411"/>
      <c r="G27" s="1411"/>
      <c r="H27" s="1411"/>
      <c r="I27" s="1527"/>
      <c r="J27" s="1365"/>
      <c r="L27" s="1470"/>
    </row>
    <row r="28" spans="1:18">
      <c r="A28" s="1724"/>
      <c r="B28" s="1819" t="s">
        <v>2272</v>
      </c>
      <c r="C28" s="1132"/>
      <c r="D28" s="1411"/>
      <c r="E28" s="1411"/>
      <c r="F28" s="1411"/>
      <c r="G28" s="1411"/>
      <c r="H28" s="1411"/>
      <c r="I28" s="1527"/>
      <c r="J28" s="1365"/>
      <c r="L28" s="1470"/>
    </row>
    <row r="29" spans="1:18">
      <c r="A29" s="1724"/>
      <c r="B29" s="1526" t="s">
        <v>2270</v>
      </c>
      <c r="C29" s="1526" t="s">
        <v>81</v>
      </c>
      <c r="D29" s="1647">
        <v>6.0020239999999996</v>
      </c>
      <c r="E29" s="1647">
        <v>0.34813600000000006</v>
      </c>
      <c r="F29" s="1647">
        <v>0.99818099999999998</v>
      </c>
      <c r="G29" s="1647">
        <v>1.400811</v>
      </c>
      <c r="H29" s="1647">
        <v>2.446288</v>
      </c>
      <c r="I29" s="1647">
        <v>1.803302</v>
      </c>
      <c r="J29" s="1644">
        <v>12.998741999999998</v>
      </c>
      <c r="L29" s="1470"/>
    </row>
    <row r="30" spans="1:18">
      <c r="A30" s="1724"/>
      <c r="B30" s="1645" t="s">
        <v>2179</v>
      </c>
      <c r="C30" s="1526" t="s">
        <v>81</v>
      </c>
      <c r="D30" s="1814">
        <v>1.8819659999999998</v>
      </c>
      <c r="E30" s="1814">
        <v>0</v>
      </c>
      <c r="F30" s="1814">
        <v>0</v>
      </c>
      <c r="G30" s="1814">
        <v>0.85221400000000003</v>
      </c>
      <c r="H30" s="1814">
        <v>2.997592</v>
      </c>
      <c r="I30" s="1814">
        <v>2.4774750000000001</v>
      </c>
      <c r="J30" s="1644">
        <f>SUM(D30:I30)</f>
        <v>8.2092469999999995</v>
      </c>
      <c r="L30" s="1470"/>
    </row>
    <row r="31" spans="1:18">
      <c r="A31" s="1724"/>
      <c r="B31" s="1645" t="s">
        <v>2271</v>
      </c>
      <c r="C31" s="1526" t="s">
        <v>81</v>
      </c>
      <c r="D31" s="1647">
        <v>6.0020239999999996</v>
      </c>
      <c r="E31" s="1647">
        <v>0.34813600000000006</v>
      </c>
      <c r="F31" s="1647">
        <v>0.99818099999999998</v>
      </c>
      <c r="G31" s="1647">
        <v>1.400811</v>
      </c>
      <c r="H31" s="1647">
        <v>2.446288</v>
      </c>
      <c r="I31" s="1647">
        <v>1.803302</v>
      </c>
      <c r="J31" s="1644">
        <v>12.998741999999998</v>
      </c>
      <c r="L31" s="1470"/>
    </row>
    <row r="32" spans="1:18">
      <c r="A32" s="1724"/>
      <c r="B32" s="1645" t="s">
        <v>2274</v>
      </c>
      <c r="C32" s="1526" t="s">
        <v>81</v>
      </c>
      <c r="D32" s="1814">
        <v>1.8819659999999998</v>
      </c>
      <c r="E32" s="1814">
        <v>0</v>
      </c>
      <c r="F32" s="1814">
        <v>0</v>
      </c>
      <c r="G32" s="1814">
        <v>0.85221400000000003</v>
      </c>
      <c r="H32" s="1814">
        <v>2.997592</v>
      </c>
      <c r="I32" s="1814">
        <v>2.4774750000000001</v>
      </c>
      <c r="J32" s="1644">
        <f>SUM(D32:I32)</f>
        <v>8.2092469999999995</v>
      </c>
      <c r="L32" s="1470"/>
    </row>
    <row r="33" spans="1:12" s="1487" customFormat="1">
      <c r="A33" s="1724"/>
      <c r="B33" s="1727" t="s">
        <v>2273</v>
      </c>
      <c r="C33" s="1645"/>
      <c r="D33" s="1652"/>
      <c r="E33" s="1652"/>
      <c r="F33" s="1652"/>
      <c r="G33" s="1652"/>
      <c r="H33" s="1652"/>
      <c r="I33" s="1652"/>
      <c r="J33" s="1813"/>
    </row>
    <row r="34" spans="1:12">
      <c r="A34" s="1724"/>
      <c r="B34" s="1645" t="s">
        <v>2274</v>
      </c>
      <c r="C34" s="1526" t="s">
        <v>81</v>
      </c>
      <c r="D34" s="1643">
        <v>1.672428</v>
      </c>
      <c r="E34" s="1643">
        <v>0</v>
      </c>
      <c r="F34" s="1643">
        <v>0</v>
      </c>
      <c r="G34" s="1643">
        <v>0.59139999999999993</v>
      </c>
      <c r="H34" s="1643">
        <v>2.579866</v>
      </c>
      <c r="I34" s="1643">
        <v>2.3821880000000002</v>
      </c>
      <c r="J34" s="1644">
        <v>7.2258820000000004</v>
      </c>
      <c r="L34" s="1470"/>
    </row>
    <row r="35" spans="1:12">
      <c r="A35" s="1724"/>
      <c r="B35" s="1645" t="s">
        <v>2397</v>
      </c>
      <c r="C35" s="1526" t="s">
        <v>81</v>
      </c>
      <c r="D35" s="1643">
        <v>5.6307600000000004</v>
      </c>
      <c r="E35" s="1643">
        <v>0.30138999999999994</v>
      </c>
      <c r="F35" s="1643">
        <v>0.92880300000000005</v>
      </c>
      <c r="G35" s="1643">
        <v>1.1570579999999999</v>
      </c>
      <c r="H35" s="1643">
        <v>1.56227</v>
      </c>
      <c r="I35" s="1643">
        <v>2.045601</v>
      </c>
      <c r="J35" s="1644">
        <v>11.625882000000001</v>
      </c>
      <c r="L35" s="1470"/>
    </row>
    <row r="36" spans="1:12">
      <c r="A36" s="1724"/>
      <c r="B36" s="1645" t="s">
        <v>2277</v>
      </c>
      <c r="C36" s="1526" t="s">
        <v>81</v>
      </c>
      <c r="D36" s="1643">
        <v>1.672428</v>
      </c>
      <c r="E36" s="1643">
        <v>0</v>
      </c>
      <c r="F36" s="1643">
        <v>0</v>
      </c>
      <c r="G36" s="1643">
        <v>0.59139999999999993</v>
      </c>
      <c r="H36" s="1643">
        <v>2.579866</v>
      </c>
      <c r="I36" s="1643">
        <v>2.3821880000000002</v>
      </c>
      <c r="J36" s="1644">
        <v>7.2258820000000004</v>
      </c>
      <c r="L36" s="1470"/>
    </row>
    <row r="37" spans="1:12">
      <c r="A37" s="1724"/>
      <c r="B37" s="1645" t="s">
        <v>2410</v>
      </c>
      <c r="C37" s="1526" t="s">
        <v>81</v>
      </c>
      <c r="D37" s="1643">
        <v>5.6307600000000004</v>
      </c>
      <c r="E37" s="1643">
        <v>0.30138999999999994</v>
      </c>
      <c r="F37" s="1643">
        <v>0.92880300000000005</v>
      </c>
      <c r="G37" s="1643">
        <v>1.1570579999999999</v>
      </c>
      <c r="H37" s="1643">
        <v>1.56227</v>
      </c>
      <c r="I37" s="1643">
        <v>2.045601</v>
      </c>
      <c r="J37" s="1644">
        <v>11.625882000000001</v>
      </c>
      <c r="L37" s="1470"/>
    </row>
    <row r="38" spans="1:12">
      <c r="A38" s="1724"/>
      <c r="B38" s="1727" t="s">
        <v>2276</v>
      </c>
      <c r="L38" s="1470"/>
    </row>
    <row r="39" spans="1:12">
      <c r="A39" s="1724"/>
      <c r="B39" s="1645" t="s">
        <v>2401</v>
      </c>
      <c r="C39" s="1526" t="s">
        <v>81</v>
      </c>
      <c r="D39" s="1647">
        <v>6.0020239999999996</v>
      </c>
      <c r="E39" s="1647">
        <v>0.34813600000000006</v>
      </c>
      <c r="F39" s="1647">
        <v>0.99818099999999998</v>
      </c>
      <c r="G39" s="1647">
        <v>1.400811</v>
      </c>
      <c r="H39" s="1647">
        <v>2.446288</v>
      </c>
      <c r="I39" s="1647">
        <v>1.803302</v>
      </c>
      <c r="J39" s="1644">
        <v>12.998741999999998</v>
      </c>
      <c r="L39" s="1470"/>
    </row>
    <row r="40" spans="1:12">
      <c r="A40" s="1724"/>
      <c r="B40" s="1645" t="s">
        <v>2398</v>
      </c>
      <c r="C40" s="1526" t="s">
        <v>81</v>
      </c>
      <c r="D40" s="1814">
        <v>1.8819659999999998</v>
      </c>
      <c r="E40" s="1814">
        <v>0</v>
      </c>
      <c r="F40" s="1814">
        <v>0</v>
      </c>
      <c r="G40" s="1814">
        <v>0.85221400000000003</v>
      </c>
      <c r="H40" s="1814">
        <v>2.997592</v>
      </c>
      <c r="I40" s="1814">
        <v>2.4774750000000001</v>
      </c>
      <c r="J40" s="1644">
        <f>SUM(D40:I40)</f>
        <v>8.2092469999999995</v>
      </c>
      <c r="L40" s="1470"/>
    </row>
    <row r="41" spans="1:12">
      <c r="A41" s="1724"/>
      <c r="B41" s="1645" t="s">
        <v>2399</v>
      </c>
      <c r="C41" s="1526" t="s">
        <v>81</v>
      </c>
      <c r="D41" s="1647">
        <v>6.0020239999999996</v>
      </c>
      <c r="E41" s="1647">
        <v>0.34813600000000006</v>
      </c>
      <c r="F41" s="1647">
        <v>0.99818099999999998</v>
      </c>
      <c r="G41" s="1647">
        <v>1.400811</v>
      </c>
      <c r="H41" s="1647">
        <v>2.446288</v>
      </c>
      <c r="I41" s="1647">
        <v>1.803302</v>
      </c>
      <c r="J41" s="1644">
        <v>12.998741999999998</v>
      </c>
      <c r="L41" s="1470"/>
    </row>
    <row r="42" spans="1:12">
      <c r="A42" s="1724"/>
      <c r="B42" s="1645" t="s">
        <v>2400</v>
      </c>
      <c r="C42" s="1526" t="s">
        <v>81</v>
      </c>
      <c r="D42" s="1814">
        <v>1.8819659999999998</v>
      </c>
      <c r="E42" s="1814">
        <v>0</v>
      </c>
      <c r="F42" s="1814">
        <v>0</v>
      </c>
      <c r="G42" s="1814">
        <v>0.85221400000000003</v>
      </c>
      <c r="H42" s="1814">
        <v>2.997592</v>
      </c>
      <c r="I42" s="1814">
        <v>2.4774750000000001</v>
      </c>
      <c r="J42" s="1644">
        <f>SUM(D42:I42)</f>
        <v>8.2092469999999995</v>
      </c>
      <c r="L42" s="1470"/>
    </row>
    <row r="43" spans="1:12">
      <c r="A43" s="1724"/>
      <c r="B43" s="1727" t="s">
        <v>2278</v>
      </c>
      <c r="C43" s="1646"/>
      <c r="D43" s="1647"/>
      <c r="E43" s="1647"/>
      <c r="F43" s="1647"/>
      <c r="G43" s="1647"/>
      <c r="H43" s="1647"/>
      <c r="I43" s="1648"/>
      <c r="J43" s="1649"/>
      <c r="L43" s="1470"/>
    </row>
    <row r="44" spans="1:12">
      <c r="A44" s="1724"/>
      <c r="B44" s="1645" t="s">
        <v>2282</v>
      </c>
      <c r="C44" s="1526" t="s">
        <v>81</v>
      </c>
      <c r="D44" s="1652">
        <v>6.7550644918032772</v>
      </c>
      <c r="E44" s="1652">
        <v>0.50344702332635216</v>
      </c>
      <c r="F44" s="1652">
        <v>1.1113442498736186</v>
      </c>
      <c r="G44" s="1652">
        <v>1.8186822085650323</v>
      </c>
      <c r="H44" s="1652">
        <v>2.6697717436267783</v>
      </c>
      <c r="I44" s="1652">
        <v>3.7897227082400513</v>
      </c>
      <c r="J44" s="1652">
        <v>16.648032425435108</v>
      </c>
      <c r="L44" s="1470"/>
    </row>
    <row r="45" spans="1:12">
      <c r="A45" s="1724"/>
      <c r="B45" s="1645" t="s">
        <v>2274</v>
      </c>
      <c r="C45" s="1526" t="s">
        <v>81</v>
      </c>
      <c r="D45" s="1643">
        <v>2.5445600000000002</v>
      </c>
      <c r="E45" s="1643">
        <v>0</v>
      </c>
      <c r="F45" s="1643">
        <v>0</v>
      </c>
      <c r="G45" s="1643">
        <v>1.154892</v>
      </c>
      <c r="H45" s="1643">
        <v>3.9942860000000002</v>
      </c>
      <c r="I45" s="1643">
        <v>3.1127249999999997</v>
      </c>
      <c r="J45" s="1815">
        <v>10.806462999999999</v>
      </c>
      <c r="L45" s="1470"/>
    </row>
    <row r="46" spans="1:12">
      <c r="A46" s="1724"/>
      <c r="B46" s="1645" t="s">
        <v>2275</v>
      </c>
      <c r="C46" s="1526" t="s">
        <v>81</v>
      </c>
      <c r="D46" s="1652">
        <v>6.7550644918032772</v>
      </c>
      <c r="E46" s="1652">
        <v>0.50344702332635216</v>
      </c>
      <c r="F46" s="1652">
        <v>1.1113442498736186</v>
      </c>
      <c r="G46" s="1652">
        <v>1.8186822085650323</v>
      </c>
      <c r="H46" s="1652">
        <v>2.6697717436267783</v>
      </c>
      <c r="I46" s="1652">
        <v>3.7897227082400513</v>
      </c>
      <c r="J46" s="1652">
        <v>16.648032425435108</v>
      </c>
      <c r="L46" s="1470"/>
    </row>
    <row r="47" spans="1:12">
      <c r="A47" s="1724"/>
      <c r="B47" s="1645" t="s">
        <v>2277</v>
      </c>
      <c r="C47" s="1526" t="s">
        <v>81</v>
      </c>
      <c r="D47" s="1643">
        <v>2.5445600000000002</v>
      </c>
      <c r="E47" s="1643">
        <v>0</v>
      </c>
      <c r="F47" s="1643">
        <v>0</v>
      </c>
      <c r="G47" s="1643">
        <v>1.154892</v>
      </c>
      <c r="H47" s="1643">
        <v>3.9942860000000002</v>
      </c>
      <c r="I47" s="1643">
        <v>3.1127249999999997</v>
      </c>
      <c r="J47" s="1815">
        <v>10.806462999999999</v>
      </c>
      <c r="L47" s="1470"/>
    </row>
    <row r="48" spans="1:12">
      <c r="A48" s="1724"/>
      <c r="B48" s="1727" t="s">
        <v>2279</v>
      </c>
      <c r="C48" s="1646"/>
      <c r="D48" s="1647"/>
      <c r="E48" s="1647"/>
      <c r="F48" s="1647"/>
      <c r="G48" s="1647"/>
      <c r="H48" s="1647"/>
      <c r="I48" s="1648"/>
      <c r="J48" s="1649"/>
      <c r="L48" s="1470"/>
    </row>
    <row r="49" spans="1:12">
      <c r="A49" s="1724"/>
      <c r="B49" s="1650" t="s">
        <v>2179</v>
      </c>
      <c r="C49" s="1526" t="s">
        <v>81</v>
      </c>
      <c r="D49" s="1651">
        <v>2.4706160000000001</v>
      </c>
      <c r="E49" s="1651">
        <v>0</v>
      </c>
      <c r="F49" s="1651">
        <v>0</v>
      </c>
      <c r="G49" s="1651">
        <v>1.154892</v>
      </c>
      <c r="H49" s="1651">
        <v>3.917618</v>
      </c>
      <c r="I49" s="1651">
        <v>2.7315749999999999</v>
      </c>
      <c r="J49" s="1651">
        <v>10.274701</v>
      </c>
      <c r="L49" s="1470"/>
    </row>
    <row r="50" spans="1:12">
      <c r="A50" s="1724"/>
      <c r="B50" s="1645" t="s">
        <v>2282</v>
      </c>
      <c r="C50" s="1526" t="s">
        <v>81</v>
      </c>
      <c r="D50" s="1651">
        <v>6.5735893770491796</v>
      </c>
      <c r="E50" s="1651">
        <v>0.48992189615079074</v>
      </c>
      <c r="F50" s="1651">
        <v>1.0814879360631664</v>
      </c>
      <c r="G50" s="1651">
        <v>1.7698232283286395</v>
      </c>
      <c r="H50" s="1651">
        <v>2.5980482043282538</v>
      </c>
      <c r="I50" s="1651">
        <v>3.6879116353482098</v>
      </c>
      <c r="J50" s="1651">
        <v>16.200782277268239</v>
      </c>
      <c r="L50" s="1470"/>
    </row>
    <row r="51" spans="1:12">
      <c r="A51" s="1724"/>
      <c r="B51" s="1645" t="s">
        <v>2274</v>
      </c>
      <c r="C51" s="1645" t="str">
        <f t="shared" ref="C51" si="8">+C49</f>
        <v>MT</v>
      </c>
      <c r="D51" s="1652">
        <v>2.4706160000000001</v>
      </c>
      <c r="E51" s="1652">
        <v>0</v>
      </c>
      <c r="F51" s="1652">
        <v>0</v>
      </c>
      <c r="G51" s="1652">
        <v>1.154892</v>
      </c>
      <c r="H51" s="1652">
        <v>3.917618</v>
      </c>
      <c r="I51" s="1652">
        <v>2.7315749999999999</v>
      </c>
      <c r="J51" s="1652">
        <v>10.274701</v>
      </c>
      <c r="L51" s="1470"/>
    </row>
    <row r="52" spans="1:12">
      <c r="A52" s="1724"/>
      <c r="B52" s="1645" t="s">
        <v>2282</v>
      </c>
      <c r="C52" s="1526" t="s">
        <v>81</v>
      </c>
      <c r="D52" s="1651">
        <v>6.5735893770491796</v>
      </c>
      <c r="E52" s="1651">
        <v>0.48992189615079074</v>
      </c>
      <c r="F52" s="1651">
        <v>1.0814879360631664</v>
      </c>
      <c r="G52" s="1651">
        <v>1.7698232283286395</v>
      </c>
      <c r="H52" s="1651">
        <v>2.5980482043282538</v>
      </c>
      <c r="I52" s="1651">
        <v>3.6879116353482098</v>
      </c>
      <c r="J52" s="1651">
        <v>16.200782277268239</v>
      </c>
      <c r="L52" s="1470"/>
    </row>
    <row r="53" spans="1:12">
      <c r="A53" s="1724"/>
      <c r="B53" s="1727" t="s">
        <v>2283</v>
      </c>
      <c r="C53" s="1646"/>
      <c r="D53" s="1647"/>
      <c r="E53" s="1647"/>
      <c r="F53" s="1647"/>
      <c r="G53" s="1647"/>
      <c r="H53" s="1647"/>
      <c r="I53" s="1648"/>
      <c r="J53" s="1649"/>
      <c r="L53" s="1470"/>
    </row>
    <row r="54" spans="1:12">
      <c r="A54" s="1724"/>
      <c r="B54" s="1645" t="s">
        <v>2274</v>
      </c>
      <c r="C54" s="1526" t="s">
        <v>81</v>
      </c>
      <c r="D54" s="1643">
        <v>1.672428</v>
      </c>
      <c r="E54" s="1643">
        <v>0</v>
      </c>
      <c r="F54" s="1643">
        <v>0</v>
      </c>
      <c r="G54" s="1643">
        <v>0.59139999999999993</v>
      </c>
      <c r="H54" s="1643">
        <v>2.579866</v>
      </c>
      <c r="I54" s="1643">
        <v>2.3821880000000002</v>
      </c>
      <c r="J54" s="1644">
        <v>7.2258820000000004</v>
      </c>
      <c r="L54" s="1470"/>
    </row>
    <row r="55" spans="1:12">
      <c r="A55" s="1724"/>
      <c r="B55" s="1645" t="s">
        <v>2402</v>
      </c>
      <c r="C55" s="1526" t="s">
        <v>81</v>
      </c>
      <c r="D55" s="1643">
        <v>5.6307600000000004</v>
      </c>
      <c r="E55" s="1643">
        <v>0.30138999999999994</v>
      </c>
      <c r="F55" s="1643">
        <v>0.92880300000000005</v>
      </c>
      <c r="G55" s="1643">
        <v>1.1570579999999999</v>
      </c>
      <c r="H55" s="1643">
        <v>1.56227</v>
      </c>
      <c r="I55" s="1643">
        <v>2.045601</v>
      </c>
      <c r="J55" s="1644">
        <v>11.625882000000001</v>
      </c>
      <c r="L55" s="1470"/>
    </row>
    <row r="56" spans="1:12">
      <c r="A56" s="1724"/>
      <c r="B56" s="1645" t="s">
        <v>2277</v>
      </c>
      <c r="C56" s="1526" t="s">
        <v>81</v>
      </c>
      <c r="D56" s="1643">
        <v>1.672428</v>
      </c>
      <c r="E56" s="1643">
        <v>0</v>
      </c>
      <c r="F56" s="1643">
        <v>0</v>
      </c>
      <c r="G56" s="1643">
        <v>0.59139999999999993</v>
      </c>
      <c r="H56" s="1643">
        <v>2.579866</v>
      </c>
      <c r="I56" s="1643">
        <v>2.3821880000000002</v>
      </c>
      <c r="J56" s="1644">
        <v>7.2258820000000004</v>
      </c>
      <c r="L56" s="1470"/>
    </row>
    <row r="57" spans="1:12">
      <c r="A57" s="1724"/>
      <c r="B57" s="1645" t="s">
        <v>2401</v>
      </c>
      <c r="C57" s="1526" t="s">
        <v>81</v>
      </c>
      <c r="D57" s="1643">
        <v>5.6307600000000004</v>
      </c>
      <c r="E57" s="1643">
        <v>0.30138999999999994</v>
      </c>
      <c r="F57" s="1643">
        <v>0.92880300000000005</v>
      </c>
      <c r="G57" s="1643">
        <v>1.1570579999999999</v>
      </c>
      <c r="H57" s="1643">
        <v>1.56227</v>
      </c>
      <c r="I57" s="1643">
        <v>2.045601</v>
      </c>
      <c r="J57" s="1644">
        <v>11.625882000000001</v>
      </c>
      <c r="L57" s="1470"/>
    </row>
    <row r="58" spans="1:12">
      <c r="A58" s="1724"/>
      <c r="B58" s="1820" t="s">
        <v>2082</v>
      </c>
      <c r="C58" s="1132"/>
      <c r="D58" s="1411"/>
      <c r="E58" s="1411"/>
      <c r="F58" s="1411"/>
      <c r="G58" s="1411"/>
      <c r="H58" s="1411"/>
      <c r="I58" s="1527"/>
      <c r="J58" s="1365"/>
      <c r="L58" s="1470"/>
    </row>
    <row r="59" spans="1:12">
      <c r="A59" s="1725"/>
      <c r="B59" s="1819" t="s">
        <v>2177</v>
      </c>
      <c r="C59" s="1132"/>
      <c r="D59" s="1411"/>
      <c r="E59" s="1411"/>
      <c r="F59" s="1411"/>
      <c r="G59" s="1411"/>
      <c r="H59" s="1411"/>
      <c r="I59" s="1527"/>
      <c r="J59" s="1365"/>
    </row>
    <row r="60" spans="1:12">
      <c r="A60" s="1725"/>
      <c r="B60" s="1526" t="s">
        <v>2286</v>
      </c>
      <c r="C60" s="1132" t="s">
        <v>81</v>
      </c>
      <c r="D60" s="1411">
        <v>1.4572604129414315</v>
      </c>
      <c r="E60" s="1411">
        <v>0</v>
      </c>
      <c r="F60" s="1411">
        <v>0.71130627832743554</v>
      </c>
      <c r="G60" s="1411">
        <v>1.1640318230663684</v>
      </c>
      <c r="H60" s="1411">
        <v>1.7087643213692496</v>
      </c>
      <c r="I60" s="1527">
        <v>2.4255792530512021</v>
      </c>
      <c r="J60" s="1365">
        <v>7.4669420887556877</v>
      </c>
    </row>
    <row r="61" spans="1:12">
      <c r="A61" s="1725"/>
      <c r="B61" s="1526" t="s">
        <v>2287</v>
      </c>
      <c r="C61" s="1132" t="s">
        <v>81</v>
      </c>
      <c r="D61" s="1411">
        <v>2.8662602100093877</v>
      </c>
      <c r="E61" s="1411">
        <v>0.32222691442189638</v>
      </c>
      <c r="F61" s="1411">
        <v>0</v>
      </c>
      <c r="G61" s="1411">
        <v>0</v>
      </c>
      <c r="H61" s="1411">
        <v>0</v>
      </c>
      <c r="I61" s="1527">
        <v>0</v>
      </c>
      <c r="J61" s="1365">
        <v>3.1884871244312842</v>
      </c>
    </row>
    <row r="62" spans="1:12">
      <c r="A62" s="1725"/>
      <c r="B62" s="1526" t="s">
        <v>2274</v>
      </c>
      <c r="C62" s="1132" t="s">
        <v>81</v>
      </c>
      <c r="D62" s="1411">
        <v>1.7197734016032353</v>
      </c>
      <c r="E62" s="1411">
        <v>0</v>
      </c>
      <c r="F62" s="1411">
        <v>0</v>
      </c>
      <c r="G62" s="1411">
        <v>0.60814216797862353</v>
      </c>
      <c r="H62" s="1411">
        <v>2.6529004097638476</v>
      </c>
      <c r="I62" s="1527">
        <v>2.4496262679280711</v>
      </c>
      <c r="J62" s="1365">
        <v>7.4304422472737777</v>
      </c>
    </row>
    <row r="63" spans="1:12">
      <c r="A63" s="1725"/>
      <c r="B63" s="1526" t="s">
        <v>2403</v>
      </c>
      <c r="C63" s="1132" t="s">
        <v>81</v>
      </c>
      <c r="D63" s="1411">
        <v>1.4572604129414315</v>
      </c>
      <c r="E63" s="1411">
        <v>0</v>
      </c>
      <c r="F63" s="1411">
        <v>0.71130627832743554</v>
      </c>
      <c r="G63" s="1411">
        <v>1.1640318230663684</v>
      </c>
      <c r="H63" s="1411">
        <v>1.7087643213692496</v>
      </c>
      <c r="I63" s="1527">
        <v>2.4255792530512021</v>
      </c>
      <c r="J63" s="1365">
        <v>7.4669420887556877</v>
      </c>
    </row>
    <row r="64" spans="1:12">
      <c r="A64" s="1725"/>
      <c r="B64" s="1526" t="s">
        <v>2404</v>
      </c>
      <c r="C64" s="1132" t="s">
        <v>81</v>
      </c>
      <c r="D64" s="1411">
        <v>2.8662602100093877</v>
      </c>
      <c r="E64" s="1411">
        <v>0.32222691442189638</v>
      </c>
      <c r="F64" s="1411">
        <v>0</v>
      </c>
      <c r="G64" s="1411">
        <v>0</v>
      </c>
      <c r="H64" s="1411">
        <v>0</v>
      </c>
      <c r="I64" s="1527">
        <v>0</v>
      </c>
      <c r="J64" s="1365">
        <v>3.1884871244312842</v>
      </c>
    </row>
    <row r="65" spans="1:10">
      <c r="A65" s="1725"/>
      <c r="B65" s="1526" t="s">
        <v>2277</v>
      </c>
      <c r="C65" s="1132" t="s">
        <v>81</v>
      </c>
      <c r="D65" s="1411">
        <v>1.7197734016032353</v>
      </c>
      <c r="E65" s="1411">
        <v>0</v>
      </c>
      <c r="F65" s="1411">
        <v>0</v>
      </c>
      <c r="G65" s="1411">
        <v>0.60814216797862353</v>
      </c>
      <c r="H65" s="1411">
        <v>2.6529004097638476</v>
      </c>
      <c r="I65" s="1527">
        <v>2.4496262679280711</v>
      </c>
      <c r="J65" s="1365">
        <v>7.4304422472737777</v>
      </c>
    </row>
    <row r="66" spans="1:10">
      <c r="A66" s="1725"/>
      <c r="B66" s="1819" t="s">
        <v>2180</v>
      </c>
      <c r="C66" s="1132"/>
      <c r="D66" s="1411"/>
      <c r="E66" s="1411"/>
      <c r="F66" s="1411"/>
      <c r="G66" s="1411"/>
      <c r="H66" s="1411"/>
      <c r="I66" s="1527"/>
      <c r="J66" s="1365"/>
    </row>
    <row r="67" spans="1:10">
      <c r="A67" s="1725"/>
      <c r="B67" s="1526" t="s">
        <v>2284</v>
      </c>
      <c r="C67" s="1132" t="s">
        <v>81</v>
      </c>
      <c r="D67" s="1411">
        <v>1.0126487838039528</v>
      </c>
      <c r="E67" s="1411">
        <v>0</v>
      </c>
      <c r="F67" s="1411">
        <v>0.49428601179557535</v>
      </c>
      <c r="G67" s="1411">
        <v>0.80888453393033388</v>
      </c>
      <c r="H67" s="1411">
        <v>1.1874185948340192</v>
      </c>
      <c r="I67" s="1527">
        <v>1.6855325642618133</v>
      </c>
      <c r="J67" s="1365">
        <v>5.1887704886256953</v>
      </c>
    </row>
    <row r="68" spans="1:10">
      <c r="A68" s="1725"/>
      <c r="B68" s="1526" t="s">
        <v>2285</v>
      </c>
      <c r="C68" s="1132" t="s">
        <v>81</v>
      </c>
      <c r="D68" s="1411">
        <v>1.9917613145567021</v>
      </c>
      <c r="E68" s="1411">
        <v>0.22391515620712063</v>
      </c>
      <c r="F68" s="1411">
        <v>0</v>
      </c>
      <c r="G68" s="1411">
        <v>0</v>
      </c>
      <c r="H68" s="1411">
        <v>0</v>
      </c>
      <c r="I68" s="1527">
        <v>0</v>
      </c>
      <c r="J68" s="1365">
        <v>2.2156764707638228</v>
      </c>
    </row>
    <row r="69" spans="1:10">
      <c r="A69" s="1725"/>
      <c r="B69" s="1526" t="s">
        <v>2179</v>
      </c>
      <c r="C69" s="1132" t="s">
        <v>81</v>
      </c>
      <c r="D69" s="1411">
        <v>1.1950687935292843</v>
      </c>
      <c r="E69" s="1411">
        <v>0</v>
      </c>
      <c r="F69" s="1411">
        <v>0</v>
      </c>
      <c r="G69" s="1411">
        <v>0.42259737608627618</v>
      </c>
      <c r="H69" s="1411">
        <v>1.8434978056378033</v>
      </c>
      <c r="I69" s="1527">
        <v>1.702242810524542</v>
      </c>
      <c r="J69" s="1365">
        <v>5.163406785777906</v>
      </c>
    </row>
    <row r="70" spans="1:10">
      <c r="A70" s="1725"/>
      <c r="B70" s="1526" t="s">
        <v>2286</v>
      </c>
      <c r="C70" s="1132" t="s">
        <v>81</v>
      </c>
      <c r="D70" s="1411">
        <v>1.0126487838039528</v>
      </c>
      <c r="E70" s="1411">
        <v>0</v>
      </c>
      <c r="F70" s="1411">
        <v>0.49428601179557535</v>
      </c>
      <c r="G70" s="1411">
        <v>0.80888453393033388</v>
      </c>
      <c r="H70" s="1411">
        <v>1.1874185948340192</v>
      </c>
      <c r="I70" s="1527">
        <v>1.6855325642618133</v>
      </c>
      <c r="J70" s="1365">
        <v>5.1887704886256953</v>
      </c>
    </row>
    <row r="71" spans="1:10">
      <c r="A71" s="1725"/>
      <c r="B71" s="1526" t="s">
        <v>2287</v>
      </c>
      <c r="C71" s="1132" t="s">
        <v>81</v>
      </c>
      <c r="D71" s="1411">
        <v>1.9917613145567021</v>
      </c>
      <c r="E71" s="1411">
        <v>0.22391515620712063</v>
      </c>
      <c r="F71" s="1411">
        <v>0</v>
      </c>
      <c r="G71" s="1411">
        <v>0</v>
      </c>
      <c r="H71" s="1411">
        <v>0</v>
      </c>
      <c r="I71" s="1527">
        <v>0</v>
      </c>
      <c r="J71" s="1365">
        <v>2.2156764707638228</v>
      </c>
    </row>
    <row r="72" spans="1:10">
      <c r="A72" s="1725"/>
      <c r="B72" s="1526" t="s">
        <v>2274</v>
      </c>
      <c r="C72" s="1132" t="s">
        <v>81</v>
      </c>
      <c r="D72" s="1411">
        <v>1.1950687935292843</v>
      </c>
      <c r="E72" s="1411">
        <v>0</v>
      </c>
      <c r="F72" s="1411">
        <v>0</v>
      </c>
      <c r="G72" s="1411">
        <v>0.42259737608627618</v>
      </c>
      <c r="H72" s="1411">
        <v>1.8434978056378033</v>
      </c>
      <c r="I72" s="1527">
        <v>1.702242810524542</v>
      </c>
      <c r="J72" s="1365">
        <v>5.163406785777906</v>
      </c>
    </row>
    <row r="73" spans="1:10">
      <c r="A73" s="1725"/>
      <c r="B73" s="1819" t="s">
        <v>2174</v>
      </c>
      <c r="C73" s="1132"/>
      <c r="D73" s="1411"/>
      <c r="E73" s="1411"/>
      <c r="F73" s="1411"/>
      <c r="G73" s="1411"/>
      <c r="H73" s="1411"/>
      <c r="I73" s="1527"/>
      <c r="J73" s="1365"/>
    </row>
    <row r="74" spans="1:10">
      <c r="A74" s="1725"/>
      <c r="B74" s="1526" t="s">
        <v>2281</v>
      </c>
      <c r="C74" s="1132" t="s">
        <v>81</v>
      </c>
      <c r="D74" s="1411">
        <v>1.4620364144820781</v>
      </c>
      <c r="E74" s="1411">
        <v>0</v>
      </c>
      <c r="F74" s="1411">
        <v>0.71363750193784448</v>
      </c>
      <c r="G74" s="1411">
        <v>1.1678468020028407</v>
      </c>
      <c r="H74" s="1411">
        <v>1.7143645977227318</v>
      </c>
      <c r="I74" s="1527">
        <v>2.4335288069858692</v>
      </c>
      <c r="J74" s="1365">
        <v>7.4914141231313645</v>
      </c>
    </row>
    <row r="75" spans="1:10">
      <c r="A75" s="1725"/>
      <c r="B75" s="1526" t="s">
        <v>2280</v>
      </c>
      <c r="C75" s="1132" t="s">
        <v>81</v>
      </c>
      <c r="D75" s="1411">
        <v>2.8756540445343144</v>
      </c>
      <c r="E75" s="1411">
        <v>0.32328297566259834</v>
      </c>
      <c r="F75" s="1411">
        <v>0</v>
      </c>
      <c r="G75" s="1411">
        <v>0</v>
      </c>
      <c r="H75" s="1411">
        <v>0</v>
      </c>
      <c r="I75" s="1527">
        <v>0</v>
      </c>
      <c r="J75" s="1365">
        <v>3.1989370201969125</v>
      </c>
    </row>
    <row r="76" spans="1:10">
      <c r="A76" s="1725"/>
      <c r="B76" s="1526" t="s">
        <v>2179</v>
      </c>
      <c r="C76" s="1132" t="s">
        <v>81</v>
      </c>
      <c r="D76" s="1411">
        <v>1.7254097589369539</v>
      </c>
      <c r="E76" s="1411">
        <v>0</v>
      </c>
      <c r="F76" s="1411">
        <v>0</v>
      </c>
      <c r="G76" s="1411">
        <v>0.61013528321417398</v>
      </c>
      <c r="H76" s="1411">
        <v>2.6615949823547815</v>
      </c>
      <c r="I76" s="1527">
        <v>2.4576546331576035</v>
      </c>
      <c r="J76" s="1365">
        <v>7.4547946576635127</v>
      </c>
    </row>
    <row r="77" spans="1:10">
      <c r="A77" s="1725"/>
      <c r="B77" s="1526" t="s">
        <v>2284</v>
      </c>
      <c r="C77" s="1132" t="s">
        <v>81</v>
      </c>
      <c r="D77" s="1411">
        <v>1.4620364144820781</v>
      </c>
      <c r="E77" s="1411">
        <v>0</v>
      </c>
      <c r="F77" s="1411">
        <v>0.71363750193784448</v>
      </c>
      <c r="G77" s="1411">
        <v>1.1678468020028407</v>
      </c>
      <c r="H77" s="1411">
        <v>1.7143645977227318</v>
      </c>
      <c r="I77" s="1527">
        <v>2.4335288069858692</v>
      </c>
      <c r="J77" s="1365">
        <v>7.4914141231313645</v>
      </c>
    </row>
    <row r="78" spans="1:10">
      <c r="A78" s="1725"/>
      <c r="B78" s="1526" t="s">
        <v>2405</v>
      </c>
      <c r="C78" s="1132" t="s">
        <v>81</v>
      </c>
      <c r="D78" s="1411">
        <v>2.8756540445343144</v>
      </c>
      <c r="E78" s="1411">
        <v>0.32328297566259834</v>
      </c>
      <c r="F78" s="1411">
        <v>0</v>
      </c>
      <c r="G78" s="1411">
        <v>0</v>
      </c>
      <c r="H78" s="1411">
        <v>0</v>
      </c>
      <c r="I78" s="1527">
        <v>0</v>
      </c>
      <c r="J78" s="1365">
        <v>3.1989370201969125</v>
      </c>
    </row>
    <row r="79" spans="1:10">
      <c r="A79" s="1725"/>
      <c r="B79" s="1526" t="s">
        <v>2274</v>
      </c>
      <c r="C79" s="1132" t="s">
        <v>81</v>
      </c>
      <c r="D79" s="1411">
        <v>1.7254097589369539</v>
      </c>
      <c r="E79" s="1411">
        <v>0</v>
      </c>
      <c r="F79" s="1411">
        <v>0</v>
      </c>
      <c r="G79" s="1411">
        <v>0.61013528321417398</v>
      </c>
      <c r="H79" s="1411">
        <v>2.6615949823547815</v>
      </c>
      <c r="I79" s="1527">
        <v>2.4576546331576035</v>
      </c>
      <c r="J79" s="1365">
        <v>7.4547946576635127</v>
      </c>
    </row>
    <row r="80" spans="1:10">
      <c r="A80" s="1725"/>
      <c r="B80" s="1645"/>
      <c r="C80" s="1646"/>
      <c r="D80" s="1647"/>
      <c r="E80" s="1647"/>
      <c r="F80" s="1647"/>
      <c r="G80" s="1647"/>
      <c r="H80" s="1647"/>
      <c r="I80" s="1648"/>
      <c r="J80" s="1649"/>
    </row>
    <row r="81" spans="1:10">
      <c r="A81" s="1725"/>
      <c r="B81" s="1727" t="s">
        <v>2411</v>
      </c>
      <c r="C81" s="1646"/>
      <c r="D81" s="1647"/>
      <c r="E81" s="1647"/>
      <c r="F81" s="1647"/>
      <c r="G81" s="1647"/>
      <c r="H81" s="1647"/>
      <c r="I81" s="1648"/>
      <c r="J81" s="1649"/>
    </row>
    <row r="82" spans="1:10">
      <c r="A82" s="1725"/>
      <c r="B82" s="1526" t="s">
        <v>2284</v>
      </c>
      <c r="C82" s="1132" t="s">
        <v>81</v>
      </c>
      <c r="D82" s="1411">
        <v>1.0126487838039528</v>
      </c>
      <c r="E82" s="1411">
        <v>0</v>
      </c>
      <c r="F82" s="1411">
        <v>0.49428601179557535</v>
      </c>
      <c r="G82" s="1411">
        <v>0.80888453393033388</v>
      </c>
      <c r="H82" s="1411">
        <v>1.1874185948340192</v>
      </c>
      <c r="I82" s="1527">
        <v>1.6855325642618133</v>
      </c>
      <c r="J82" s="1365">
        <v>5.1887704886256953</v>
      </c>
    </row>
    <row r="83" spans="1:10">
      <c r="A83" s="1725"/>
      <c r="B83" s="1526" t="s">
        <v>2285</v>
      </c>
      <c r="C83" s="1132" t="s">
        <v>81</v>
      </c>
      <c r="D83" s="1411">
        <v>1.9917613145567021</v>
      </c>
      <c r="E83" s="1411">
        <v>0.22391515620712063</v>
      </c>
      <c r="F83" s="1411">
        <v>0</v>
      </c>
      <c r="G83" s="1411">
        <v>0</v>
      </c>
      <c r="H83" s="1411">
        <v>0</v>
      </c>
      <c r="I83" s="1527">
        <v>0</v>
      </c>
      <c r="J83" s="1365">
        <v>2.2156764707638228</v>
      </c>
    </row>
    <row r="84" spans="1:10">
      <c r="A84" s="1725"/>
      <c r="B84" s="1526" t="s">
        <v>2179</v>
      </c>
      <c r="C84" s="1132" t="s">
        <v>81</v>
      </c>
      <c r="D84" s="1411">
        <v>1.1950687935292843</v>
      </c>
      <c r="E84" s="1411">
        <v>0</v>
      </c>
      <c r="F84" s="1411">
        <v>0</v>
      </c>
      <c r="G84" s="1411">
        <v>0.42259737608627618</v>
      </c>
      <c r="H84" s="1411">
        <v>1.8434978056378033</v>
      </c>
      <c r="I84" s="1527">
        <v>1.702242810524542</v>
      </c>
      <c r="J84" s="1365">
        <v>5.163406785777906</v>
      </c>
    </row>
    <row r="85" spans="1:10">
      <c r="A85" s="1725"/>
      <c r="B85" s="1526" t="s">
        <v>2412</v>
      </c>
      <c r="C85" s="1132" t="s">
        <v>81</v>
      </c>
      <c r="D85" s="1411">
        <v>1.0126487838039528</v>
      </c>
      <c r="E85" s="1411">
        <v>0</v>
      </c>
      <c r="F85" s="1411">
        <v>0.49428601179557535</v>
      </c>
      <c r="G85" s="1411">
        <v>0.80888453393033388</v>
      </c>
      <c r="H85" s="1411">
        <v>1.1874185948340192</v>
      </c>
      <c r="I85" s="1527">
        <v>1.6855325642618133</v>
      </c>
      <c r="J85" s="1365">
        <v>5.1887704886256953</v>
      </c>
    </row>
    <row r="86" spans="1:10">
      <c r="A86" s="1725"/>
      <c r="B86" s="1526" t="s">
        <v>2413</v>
      </c>
      <c r="C86" s="1132" t="s">
        <v>81</v>
      </c>
      <c r="D86" s="1411">
        <v>1.9917613145567021</v>
      </c>
      <c r="E86" s="1411">
        <v>0.22391515620712063</v>
      </c>
      <c r="F86" s="1411">
        <v>0</v>
      </c>
      <c r="G86" s="1411">
        <v>0</v>
      </c>
      <c r="H86" s="1411">
        <v>0</v>
      </c>
      <c r="I86" s="1527">
        <v>0</v>
      </c>
      <c r="J86" s="1365">
        <v>2.2156764707638228</v>
      </c>
    </row>
    <row r="87" spans="1:10">
      <c r="A87" s="1725"/>
      <c r="B87" s="1526" t="s">
        <v>2414</v>
      </c>
      <c r="C87" s="1132" t="s">
        <v>81</v>
      </c>
      <c r="D87" s="1411">
        <v>1.1950687935292843</v>
      </c>
      <c r="E87" s="1411">
        <v>0</v>
      </c>
      <c r="F87" s="1411">
        <v>0</v>
      </c>
      <c r="G87" s="1411">
        <v>0.42259737608627618</v>
      </c>
      <c r="H87" s="1411">
        <v>1.8434978056378033</v>
      </c>
      <c r="I87" s="1527">
        <v>1.702242810524542</v>
      </c>
      <c r="J87" s="1365">
        <v>5.163406785777906</v>
      </c>
    </row>
    <row r="88" spans="1:10">
      <c r="A88" s="1725"/>
      <c r="B88" s="1645"/>
      <c r="C88" s="1646"/>
      <c r="D88" s="1647"/>
      <c r="E88" s="1647"/>
      <c r="F88" s="1647"/>
      <c r="G88" s="1647"/>
      <c r="H88" s="1647"/>
      <c r="I88" s="1648"/>
      <c r="J88" s="1649"/>
    </row>
    <row r="89" spans="1:10">
      <c r="A89" s="1725"/>
      <c r="B89" s="1727" t="s">
        <v>2176</v>
      </c>
      <c r="C89" s="1646"/>
      <c r="D89" s="1647"/>
      <c r="E89" s="1647"/>
      <c r="F89" s="1647"/>
      <c r="G89" s="1647"/>
      <c r="H89" s="1647"/>
      <c r="I89" s="1648"/>
      <c r="J89" s="1649"/>
    </row>
    <row r="90" spans="1:10">
      <c r="A90" s="1725"/>
      <c r="B90" s="1645" t="s">
        <v>2288</v>
      </c>
      <c r="C90" s="1646" t="s">
        <v>81</v>
      </c>
      <c r="D90" s="1647">
        <v>1.1950687935292843</v>
      </c>
      <c r="E90" s="1647">
        <v>0</v>
      </c>
      <c r="F90" s="1647">
        <v>0</v>
      </c>
      <c r="G90" s="1647">
        <v>0.42259737608627618</v>
      </c>
      <c r="H90" s="1647">
        <v>1.8434978056378033</v>
      </c>
      <c r="I90" s="1648">
        <v>1.702242810524542</v>
      </c>
      <c r="J90" s="1651">
        <v>5.163406785777906</v>
      </c>
    </row>
    <row r="91" spans="1:10">
      <c r="A91" s="1725"/>
      <c r="B91" s="1645" t="s">
        <v>2280</v>
      </c>
      <c r="C91" s="1646" t="s">
        <v>81</v>
      </c>
      <c r="D91" s="1647">
        <v>3.0044100983606548</v>
      </c>
      <c r="E91" s="1647">
        <v>0.22391515620712063</v>
      </c>
      <c r="F91" s="1647">
        <v>0.49428601179557535</v>
      </c>
      <c r="G91" s="1647">
        <v>0.80888453393033388</v>
      </c>
      <c r="H91" s="1647">
        <v>1.1874185948340192</v>
      </c>
      <c r="I91" s="1647">
        <v>1.6855325642618133</v>
      </c>
      <c r="J91" s="1647">
        <v>7.4044469593895181</v>
      </c>
    </row>
    <row r="92" spans="1:10">
      <c r="A92" s="1725"/>
      <c r="B92" s="1645" t="s">
        <v>2415</v>
      </c>
      <c r="C92" s="1646" t="s">
        <v>81</v>
      </c>
      <c r="D92" s="1647">
        <v>1.1950687935292843</v>
      </c>
      <c r="E92" s="1647">
        <v>0</v>
      </c>
      <c r="F92" s="1647">
        <v>0</v>
      </c>
      <c r="G92" s="1647">
        <v>0.42259737608627618</v>
      </c>
      <c r="H92" s="1647">
        <v>1.8434978056378033</v>
      </c>
      <c r="I92" s="1648">
        <v>1.702242810524542</v>
      </c>
      <c r="J92" s="1651">
        <v>5.163406785777906</v>
      </c>
    </row>
    <row r="93" spans="1:10">
      <c r="A93" s="1725"/>
      <c r="B93" s="1645"/>
      <c r="C93" s="1646"/>
    </row>
    <row r="94" spans="1:10">
      <c r="A94" s="1725"/>
      <c r="B94" s="1727" t="s">
        <v>2178</v>
      </c>
      <c r="C94" s="1646"/>
      <c r="D94" s="1647"/>
      <c r="E94" s="1647"/>
      <c r="F94" s="1647"/>
      <c r="G94" s="1647"/>
      <c r="H94" s="1647"/>
      <c r="I94" s="1648"/>
      <c r="J94" s="1649"/>
    </row>
    <row r="95" spans="1:10">
      <c r="A95" s="1725"/>
      <c r="B95" s="1526" t="s">
        <v>2179</v>
      </c>
      <c r="C95" s="1132" t="s">
        <v>81</v>
      </c>
      <c r="D95" s="1411">
        <v>1.7254097589369539</v>
      </c>
      <c r="E95" s="1411">
        <v>0</v>
      </c>
      <c r="F95" s="1411">
        <v>0</v>
      </c>
      <c r="G95" s="1411">
        <v>0.61013528321417398</v>
      </c>
      <c r="H95" s="1411">
        <v>2.6615949823547815</v>
      </c>
      <c r="I95" s="1527">
        <v>2.4576546331576035</v>
      </c>
      <c r="J95" s="1365">
        <v>7.4547946576635127</v>
      </c>
    </row>
    <row r="96" spans="1:10">
      <c r="A96" s="1725"/>
      <c r="B96" s="1526" t="s">
        <v>2284</v>
      </c>
      <c r="C96" s="1132" t="s">
        <v>81</v>
      </c>
      <c r="D96" s="1411">
        <v>1.4620364144820781</v>
      </c>
      <c r="E96" s="1411">
        <v>0</v>
      </c>
      <c r="F96" s="1411">
        <v>0.71363750193784448</v>
      </c>
      <c r="G96" s="1411">
        <v>1.1678468020028407</v>
      </c>
      <c r="H96" s="1411">
        <v>1.7143645977227318</v>
      </c>
      <c r="I96" s="1527">
        <v>2.4335288069858692</v>
      </c>
      <c r="J96" s="1365">
        <v>7.4914141231313645</v>
      </c>
    </row>
    <row r="97" spans="1:10">
      <c r="A97" s="1725"/>
      <c r="B97" s="1526" t="s">
        <v>2405</v>
      </c>
      <c r="C97" s="1132" t="s">
        <v>81</v>
      </c>
      <c r="D97" s="1411">
        <v>2.8756540445343144</v>
      </c>
      <c r="E97" s="1411">
        <v>0.32328297566259834</v>
      </c>
      <c r="F97" s="1411">
        <v>0</v>
      </c>
      <c r="G97" s="1411">
        <v>0</v>
      </c>
      <c r="H97" s="1411">
        <v>0</v>
      </c>
      <c r="I97" s="1527">
        <v>0</v>
      </c>
      <c r="J97" s="1365">
        <v>3.1989370201969125</v>
      </c>
    </row>
    <row r="98" spans="1:10">
      <c r="A98" s="1725"/>
      <c r="B98" s="1526" t="s">
        <v>2274</v>
      </c>
      <c r="C98" s="1132" t="s">
        <v>81</v>
      </c>
      <c r="D98" s="1411">
        <v>1.7254097589369539</v>
      </c>
      <c r="E98" s="1411">
        <v>0</v>
      </c>
      <c r="F98" s="1411">
        <v>0</v>
      </c>
      <c r="G98" s="1411">
        <v>0.61013528321417398</v>
      </c>
      <c r="H98" s="1411">
        <v>2.6615949823547815</v>
      </c>
      <c r="I98" s="1527">
        <v>2.4576546331576035</v>
      </c>
      <c r="J98" s="1365">
        <v>7.4547946576635127</v>
      </c>
    </row>
    <row r="99" spans="1:10">
      <c r="A99" s="1725"/>
      <c r="B99" s="1645" t="s">
        <v>2275</v>
      </c>
      <c r="C99" s="1132" t="s">
        <v>81</v>
      </c>
      <c r="D99" s="1411">
        <v>1.4620364144820781</v>
      </c>
      <c r="E99" s="1411">
        <v>0</v>
      </c>
      <c r="F99" s="1411">
        <v>0.71363750193784448</v>
      </c>
      <c r="G99" s="1411">
        <v>1.1678468020028407</v>
      </c>
      <c r="H99" s="1411">
        <v>1.7143645977227318</v>
      </c>
      <c r="I99" s="1527">
        <v>2.4335288069858692</v>
      </c>
      <c r="J99" s="1365">
        <v>7.4914141231313645</v>
      </c>
    </row>
    <row r="100" spans="1:10">
      <c r="A100" s="1725"/>
      <c r="B100" s="1645" t="s">
        <v>2287</v>
      </c>
      <c r="C100" s="1132" t="s">
        <v>81</v>
      </c>
      <c r="D100" s="1411">
        <v>2.8756540445343144</v>
      </c>
      <c r="E100" s="1411">
        <v>0.32328297566259834</v>
      </c>
      <c r="F100" s="1411">
        <v>0</v>
      </c>
      <c r="G100" s="1411">
        <v>0</v>
      </c>
      <c r="H100" s="1411">
        <v>0</v>
      </c>
      <c r="I100" s="1527">
        <v>0</v>
      </c>
      <c r="J100" s="1365">
        <v>3.1989370201969125</v>
      </c>
    </row>
    <row r="101" spans="1:10">
      <c r="A101" s="1725"/>
      <c r="B101" s="1820" t="s">
        <v>2083</v>
      </c>
      <c r="C101" s="1132"/>
      <c r="D101" s="1411"/>
      <c r="E101" s="1411"/>
      <c r="F101" s="1411"/>
      <c r="G101" s="1411"/>
      <c r="H101" s="1411"/>
      <c r="I101" s="1527"/>
      <c r="J101" s="1365"/>
    </row>
    <row r="102" spans="1:10">
      <c r="A102" s="1725"/>
      <c r="B102" s="1819" t="s">
        <v>2177</v>
      </c>
      <c r="C102" s="1132"/>
      <c r="D102" s="1411"/>
      <c r="E102" s="1411"/>
      <c r="F102" s="1411"/>
      <c r="G102" s="1411"/>
      <c r="H102" s="1411"/>
      <c r="I102" s="1527"/>
      <c r="J102" s="1365"/>
    </row>
    <row r="103" spans="1:10">
      <c r="A103" s="1725"/>
      <c r="B103" s="1526" t="s">
        <v>2280</v>
      </c>
      <c r="C103" s="1132" t="s">
        <v>81</v>
      </c>
      <c r="D103" s="1649">
        <v>4.3538845573770484</v>
      </c>
      <c r="E103" s="1649">
        <v>0.32448990279482914</v>
      </c>
      <c r="F103" s="1649">
        <v>0.71630175749259761</v>
      </c>
      <c r="G103" s="1649">
        <v>1.1722067779302379</v>
      </c>
      <c r="H103" s="1649">
        <v>1.7207649135552827</v>
      </c>
      <c r="I103" s="1649">
        <v>2.4426140114826316</v>
      </c>
      <c r="J103" s="1649">
        <v>10.730261920632628</v>
      </c>
    </row>
    <row r="104" spans="1:10">
      <c r="A104" s="1725"/>
      <c r="B104" s="1526" t="s">
        <v>2179</v>
      </c>
      <c r="C104" s="1132" t="s">
        <v>81</v>
      </c>
      <c r="D104" s="1649">
        <v>1.7318513101754893</v>
      </c>
      <c r="E104" s="1649">
        <v>0</v>
      </c>
      <c r="F104" s="1649">
        <v>0</v>
      </c>
      <c r="G104" s="1649">
        <v>0.61241312919766022</v>
      </c>
      <c r="H104" s="1649">
        <v>2.6715316367444211</v>
      </c>
      <c r="I104" s="1649">
        <v>2.4668299077056406</v>
      </c>
      <c r="J104" s="1649">
        <v>7.4826259838232119</v>
      </c>
    </row>
    <row r="105" spans="1:10">
      <c r="A105" s="1725"/>
      <c r="B105" s="1526" t="s">
        <v>2285</v>
      </c>
      <c r="C105" s="1132" t="s">
        <v>81</v>
      </c>
      <c r="D105" s="1649">
        <v>4.3538845573770484</v>
      </c>
      <c r="E105" s="1649">
        <v>0.32448990279482914</v>
      </c>
      <c r="F105" s="1649">
        <v>0.71630175749259761</v>
      </c>
      <c r="G105" s="1649">
        <v>1.1722067779302379</v>
      </c>
      <c r="H105" s="1649">
        <v>1.7207649135552827</v>
      </c>
      <c r="I105" s="1649">
        <v>2.4426140114826316</v>
      </c>
      <c r="J105" s="1649">
        <v>10.730261920632628</v>
      </c>
    </row>
    <row r="106" spans="1:10">
      <c r="A106" s="1725"/>
      <c r="B106" s="1526" t="s">
        <v>2274</v>
      </c>
      <c r="C106" s="1132" t="s">
        <v>81</v>
      </c>
      <c r="D106" s="1649">
        <v>1.7318513101754893</v>
      </c>
      <c r="E106" s="1649">
        <v>0</v>
      </c>
      <c r="F106" s="1649">
        <v>0</v>
      </c>
      <c r="G106" s="1649">
        <v>0.61241312919766022</v>
      </c>
      <c r="H106" s="1649">
        <v>2.6715316367444211</v>
      </c>
      <c r="I106" s="1649">
        <v>2.4668299077056406</v>
      </c>
      <c r="J106" s="1649">
        <v>7.4826259838232119</v>
      </c>
    </row>
    <row r="107" spans="1:10">
      <c r="A107" s="1725"/>
      <c r="B107" s="1645" t="s">
        <v>2408</v>
      </c>
      <c r="C107" s="1132" t="s">
        <v>81</v>
      </c>
      <c r="D107" s="1818">
        <v>0</v>
      </c>
      <c r="E107" s="1818">
        <v>3.5256860000000003</v>
      </c>
      <c r="F107" s="1818">
        <v>0.25308000000000003</v>
      </c>
      <c r="G107" s="1818">
        <v>0</v>
      </c>
      <c r="H107" s="1818">
        <v>0</v>
      </c>
      <c r="I107" s="1818">
        <v>0</v>
      </c>
      <c r="J107" s="1817">
        <f>SUM(D107:I107)</f>
        <v>3.7787660000000005</v>
      </c>
    </row>
    <row r="108" spans="1:10">
      <c r="A108" s="1725"/>
      <c r="B108" s="1645" t="s">
        <v>2409</v>
      </c>
      <c r="C108" s="1132" t="s">
        <v>81</v>
      </c>
      <c r="D108" s="1818">
        <v>0.80711900000000003</v>
      </c>
      <c r="E108" s="1818">
        <v>0.77047900000000002</v>
      </c>
      <c r="F108" s="1818">
        <v>1.606214</v>
      </c>
      <c r="G108" s="1818">
        <v>0</v>
      </c>
      <c r="H108" s="1818">
        <v>0</v>
      </c>
      <c r="I108" s="1818">
        <v>0</v>
      </c>
      <c r="J108" s="1817">
        <f>SUM(D108:I108)</f>
        <v>3.1838120000000001</v>
      </c>
    </row>
    <row r="109" spans="1:10">
      <c r="A109" s="1725"/>
      <c r="B109" s="1727" t="s">
        <v>2180</v>
      </c>
      <c r="C109" s="1646"/>
      <c r="D109" s="1649"/>
      <c r="E109" s="1649"/>
      <c r="F109" s="1649"/>
      <c r="G109" s="1649"/>
      <c r="H109" s="1649"/>
      <c r="I109" s="1649"/>
      <c r="J109" s="1649"/>
    </row>
    <row r="110" spans="1:10">
      <c r="A110" s="1725"/>
      <c r="B110" s="1526" t="s">
        <v>2280</v>
      </c>
      <c r="C110" s="1132" t="s">
        <v>81</v>
      </c>
      <c r="D110" s="1649">
        <v>4.5570192786885242</v>
      </c>
      <c r="E110" s="1649">
        <v>0.33962929500974937</v>
      </c>
      <c r="F110" s="1649">
        <v>0.74972151310753221</v>
      </c>
      <c r="G110" s="1649">
        <v>1.2268972259695243</v>
      </c>
      <c r="H110" s="1649">
        <v>1.8010488752798439</v>
      </c>
      <c r="I110" s="1649">
        <v>2.5565765453888929</v>
      </c>
      <c r="J110" s="1649">
        <v>11.230892733444067</v>
      </c>
    </row>
    <row r="111" spans="1:10">
      <c r="A111" s="1725"/>
      <c r="B111" s="1526" t="s">
        <v>2179</v>
      </c>
      <c r="C111" s="1132" t="s">
        <v>81</v>
      </c>
      <c r="D111" s="1649">
        <v>1.812652518523868</v>
      </c>
      <c r="E111" s="1649">
        <v>0</v>
      </c>
      <c r="F111" s="1649">
        <v>0</v>
      </c>
      <c r="G111" s="1649">
        <v>0.64098585975301514</v>
      </c>
      <c r="H111" s="1649">
        <v>2.7961745452444569</v>
      </c>
      <c r="I111" s="1649">
        <v>2.581922257817578</v>
      </c>
      <c r="J111" s="1649">
        <v>7.8317351813389173</v>
      </c>
    </row>
    <row r="112" spans="1:10">
      <c r="A112" s="1725"/>
      <c r="B112" s="1526" t="s">
        <v>2285</v>
      </c>
      <c r="C112" s="1132" t="s">
        <v>81</v>
      </c>
      <c r="D112" s="1649">
        <v>4.5570192786885242</v>
      </c>
      <c r="E112" s="1649">
        <v>0.33962929500974937</v>
      </c>
      <c r="F112" s="1649">
        <v>0.74972151310753221</v>
      </c>
      <c r="G112" s="1649">
        <v>1.2268972259695243</v>
      </c>
      <c r="H112" s="1649">
        <v>1.8010488752798439</v>
      </c>
      <c r="I112" s="1649">
        <v>2.5565765453888929</v>
      </c>
      <c r="J112" s="1649">
        <v>11.230892733444067</v>
      </c>
    </row>
    <row r="113" spans="1:10">
      <c r="A113" s="1725"/>
      <c r="B113" s="1526" t="s">
        <v>2274</v>
      </c>
      <c r="C113" s="1132" t="s">
        <v>81</v>
      </c>
      <c r="D113" s="1649">
        <v>1.812652518523868</v>
      </c>
      <c r="E113" s="1649">
        <v>0</v>
      </c>
      <c r="F113" s="1649">
        <v>0</v>
      </c>
      <c r="G113" s="1649">
        <v>0.64098585975301514</v>
      </c>
      <c r="H113" s="1649">
        <v>2.7961745452444569</v>
      </c>
      <c r="I113" s="1649">
        <v>2.581922257817578</v>
      </c>
      <c r="J113" s="1649">
        <v>7.8317351813389173</v>
      </c>
    </row>
    <row r="114" spans="1:10">
      <c r="A114" s="1725"/>
      <c r="B114" s="1821" t="s">
        <v>2084</v>
      </c>
      <c r="C114" s="1646"/>
      <c r="D114" s="1647"/>
      <c r="E114" s="1647"/>
      <c r="F114" s="1647"/>
      <c r="G114" s="1647"/>
      <c r="H114" s="1647"/>
      <c r="I114" s="1648"/>
      <c r="J114" s="1649"/>
    </row>
    <row r="115" spans="1:10">
      <c r="A115" s="1725"/>
      <c r="B115" s="1727" t="s">
        <v>2177</v>
      </c>
      <c r="C115" s="1646"/>
      <c r="D115" s="1645"/>
      <c r="E115" s="1645"/>
      <c r="F115" s="1652"/>
      <c r="G115" s="1652"/>
      <c r="H115" s="1652"/>
      <c r="I115" s="1652"/>
      <c r="J115" s="1649"/>
    </row>
    <row r="116" spans="1:10">
      <c r="A116" s="1725"/>
      <c r="B116" s="1645" t="s">
        <v>2406</v>
      </c>
      <c r="C116" s="1132" t="s">
        <v>81</v>
      </c>
      <c r="D116" s="1652">
        <v>4.6880222841225621</v>
      </c>
      <c r="E116" s="1652">
        <v>0.58245125348189419</v>
      </c>
      <c r="F116" s="1652">
        <v>0.28412256267409475</v>
      </c>
      <c r="G116" s="1652">
        <v>2.5144846796657383</v>
      </c>
      <c r="H116" s="1652">
        <v>5.3557103064066851</v>
      </c>
      <c r="I116" s="1652">
        <v>1.2785515320334262</v>
      </c>
      <c r="J116" s="1652">
        <v>14.703342618384401</v>
      </c>
    </row>
    <row r="117" spans="1:10">
      <c r="A117" s="1725"/>
      <c r="B117" s="1645" t="s">
        <v>2181</v>
      </c>
      <c r="C117" s="1132" t="s">
        <v>81</v>
      </c>
      <c r="D117" s="1651">
        <v>0.97338795623299323</v>
      </c>
      <c r="E117" s="1651">
        <v>0</v>
      </c>
      <c r="F117" s="1651">
        <v>1.505790809389844</v>
      </c>
      <c r="G117" s="1651">
        <v>0.33001168136327991</v>
      </c>
      <c r="H117" s="1651">
        <v>7.8490824793617089E-2</v>
      </c>
      <c r="I117" s="1651">
        <v>0</v>
      </c>
      <c r="J117" s="1651">
        <v>2.887681271779734</v>
      </c>
    </row>
    <row r="118" spans="1:10">
      <c r="A118" s="1525"/>
      <c r="B118" s="1727" t="s">
        <v>2180</v>
      </c>
      <c r="C118" s="1646"/>
    </row>
    <row r="119" spans="1:10">
      <c r="A119" s="1642"/>
      <c r="B119" s="1645" t="s">
        <v>2407</v>
      </c>
      <c r="C119" s="1132" t="s">
        <v>81</v>
      </c>
      <c r="D119" s="1649">
        <v>3.4120018259281806E-2</v>
      </c>
      <c r="E119" s="1649">
        <v>0</v>
      </c>
      <c r="F119" s="1649">
        <v>0.66146406284236159</v>
      </c>
      <c r="G119" s="1649">
        <v>11.394411508520999</v>
      </c>
      <c r="H119" s="1649">
        <v>5.3072530127814974E-2</v>
      </c>
      <c r="I119" s="1649">
        <v>1.4844367437614121</v>
      </c>
      <c r="J119" s="1649">
        <v>13.62750486351187</v>
      </c>
    </row>
    <row r="120" spans="1:10">
      <c r="A120" s="1642"/>
      <c r="B120" s="1645" t="s">
        <v>2406</v>
      </c>
      <c r="C120" s="1132" t="s">
        <v>81</v>
      </c>
      <c r="D120" s="1649">
        <v>4.9752785515320337</v>
      </c>
      <c r="E120" s="1649">
        <v>0.61814066852367699</v>
      </c>
      <c r="F120" s="1649">
        <v>0.3015320334261839</v>
      </c>
      <c r="G120" s="1649">
        <v>2.6685584958217272</v>
      </c>
      <c r="H120" s="1649">
        <v>5.6838788300835663</v>
      </c>
      <c r="I120" s="1649">
        <v>1.3568941504178276</v>
      </c>
      <c r="J120" s="1649">
        <v>15.604282729805016</v>
      </c>
    </row>
    <row r="121" spans="1:10">
      <c r="A121" s="1642"/>
      <c r="B121" s="1727" t="s">
        <v>2174</v>
      </c>
      <c r="C121" s="1646"/>
      <c r="D121" s="1816"/>
      <c r="E121" s="1816"/>
      <c r="F121" s="1816"/>
      <c r="G121" s="1816"/>
      <c r="H121" s="1816"/>
      <c r="I121" s="1816"/>
      <c r="J121" s="1816"/>
    </row>
    <row r="122" spans="1:10">
      <c r="A122" s="1642"/>
      <c r="B122" s="1645" t="s">
        <v>2407</v>
      </c>
      <c r="C122" s="1132" t="s">
        <v>81</v>
      </c>
      <c r="D122" s="1649">
        <v>3.7951975045648206E-2</v>
      </c>
      <c r="E122" s="1649">
        <v>0</v>
      </c>
      <c r="F122" s="1649">
        <v>0.73575188078210596</v>
      </c>
      <c r="G122" s="1649">
        <v>12.674097005021302</v>
      </c>
      <c r="H122" s="1649">
        <v>5.903300882531954E-2</v>
      </c>
      <c r="I122" s="1649">
        <v>1.6511511168594037</v>
      </c>
      <c r="J122" s="1649">
        <v>15.15798498653378</v>
      </c>
    </row>
    <row r="123" spans="1:10">
      <c r="A123" s="1642"/>
      <c r="B123" s="1727" t="s">
        <v>2175</v>
      </c>
      <c r="C123" s="1646"/>
      <c r="D123" s="1816"/>
      <c r="E123" s="1816"/>
      <c r="F123" s="1816"/>
      <c r="G123" s="1816"/>
      <c r="H123" s="1816"/>
      <c r="I123" s="1816"/>
      <c r="J123" s="1816"/>
    </row>
    <row r="124" spans="1:10">
      <c r="A124" s="1642"/>
      <c r="B124" s="1645" t="s">
        <v>2288</v>
      </c>
      <c r="C124" s="1132" t="s">
        <v>81</v>
      </c>
      <c r="D124" s="1649">
        <v>1.5461333360294649</v>
      </c>
      <c r="E124" s="1649">
        <v>0</v>
      </c>
      <c r="F124" s="1649">
        <v>0</v>
      </c>
      <c r="G124" s="1649">
        <v>0.54673998218627384</v>
      </c>
      <c r="H124" s="1649">
        <v>2.3850454698731371</v>
      </c>
      <c r="I124" s="1649">
        <v>2.202295273392552</v>
      </c>
      <c r="J124" s="1649">
        <v>6.6802140614814274</v>
      </c>
    </row>
    <row r="125" spans="1:10">
      <c r="A125" s="1642"/>
      <c r="B125" s="1645" t="s">
        <v>2280</v>
      </c>
      <c r="C125" s="1132" t="s">
        <v>81</v>
      </c>
      <c r="D125" s="1649">
        <v>3.8869884590163926</v>
      </c>
      <c r="E125" s="1649">
        <v>0.28969268491369971</v>
      </c>
      <c r="F125" s="1649">
        <v>0.63948793952962135</v>
      </c>
      <c r="G125" s="1649">
        <v>1.0465032219734722</v>
      </c>
      <c r="H125" s="1649">
        <v>1.5362358077080476</v>
      </c>
      <c r="I125" s="1649">
        <v>2.1806762093353549</v>
      </c>
      <c r="J125" s="1649">
        <v>9.5795843224765882</v>
      </c>
    </row>
    <row r="126" spans="1:10">
      <c r="A126" s="1642"/>
      <c r="B126" s="1645" t="s">
        <v>2179</v>
      </c>
      <c r="C126" s="1132" t="s">
        <v>81</v>
      </c>
      <c r="D126" s="1649">
        <v>1.5461333360294649</v>
      </c>
      <c r="E126" s="1649">
        <v>0</v>
      </c>
      <c r="F126" s="1649">
        <v>0</v>
      </c>
      <c r="G126" s="1649">
        <v>0.54673998218627384</v>
      </c>
      <c r="H126" s="1649">
        <v>2.3850454698731371</v>
      </c>
      <c r="I126" s="1649">
        <v>2.202295273392552</v>
      </c>
      <c r="J126" s="1649">
        <v>6.6802140614814274</v>
      </c>
    </row>
    <row r="127" spans="1:10">
      <c r="A127" s="1642"/>
      <c r="B127" s="1645"/>
      <c r="C127" s="1646"/>
      <c r="D127" s="1816"/>
      <c r="E127" s="1816"/>
      <c r="F127" s="1816"/>
      <c r="G127" s="1816"/>
      <c r="H127" s="1816"/>
      <c r="I127" s="1816"/>
      <c r="J127" s="1816"/>
    </row>
    <row r="128" spans="1:10">
      <c r="A128" s="1642"/>
      <c r="B128" s="1727" t="s">
        <v>2176</v>
      </c>
      <c r="C128" s="1646"/>
      <c r="D128" s="1816"/>
      <c r="E128" s="1816"/>
      <c r="F128" s="1816"/>
      <c r="G128" s="1816"/>
      <c r="H128" s="1816"/>
      <c r="I128" s="1816"/>
      <c r="J128" s="1816"/>
    </row>
    <row r="129" spans="1:10">
      <c r="A129" s="1642"/>
      <c r="B129" s="1645" t="s">
        <v>2406</v>
      </c>
      <c r="C129" s="1646" t="s">
        <v>81</v>
      </c>
      <c r="D129" s="1649">
        <v>3.7285863509749309</v>
      </c>
      <c r="E129" s="1649">
        <v>0.46324860724233985</v>
      </c>
      <c r="F129" s="1649">
        <v>0.22597493036211702</v>
      </c>
      <c r="G129" s="1649">
        <v>1.9998781337047355</v>
      </c>
      <c r="H129" s="1649">
        <v>4.2596274373259062</v>
      </c>
      <c r="I129" s="1649">
        <v>1.0168871866295266</v>
      </c>
      <c r="J129" s="1649">
        <v>11.694202646239555</v>
      </c>
    </row>
    <row r="130" spans="1:10">
      <c r="A130" s="1642"/>
      <c r="B130" s="1645" t="s">
        <v>2181</v>
      </c>
      <c r="C130" s="1646" t="s">
        <v>81</v>
      </c>
      <c r="D130" s="1649">
        <v>0.87570263432181894</v>
      </c>
      <c r="E130" s="1649">
        <v>0</v>
      </c>
      <c r="F130" s="1649">
        <v>1.3546756666512936</v>
      </c>
      <c r="G130" s="1649">
        <v>0.29689302900890097</v>
      </c>
      <c r="H130" s="1649">
        <v>7.0613799566480645E-2</v>
      </c>
      <c r="I130" s="1649">
        <v>0</v>
      </c>
      <c r="J130" s="1649">
        <v>2.5978851295484944</v>
      </c>
    </row>
    <row r="131" spans="1:10">
      <c r="A131" s="1642"/>
      <c r="B131" s="1727" t="s">
        <v>2178</v>
      </c>
      <c r="C131" s="1646"/>
    </row>
    <row r="132" spans="1:10">
      <c r="A132" s="1642"/>
      <c r="B132" s="1645" t="s">
        <v>2407</v>
      </c>
      <c r="C132" s="1646" t="s">
        <v>81</v>
      </c>
      <c r="D132" s="1649">
        <v>3.7951975045648206E-2</v>
      </c>
      <c r="E132" s="1649">
        <v>0</v>
      </c>
      <c r="F132" s="1649">
        <v>0.73575188078210596</v>
      </c>
      <c r="G132" s="1649">
        <v>12.674097005021302</v>
      </c>
      <c r="H132" s="1649">
        <v>5.903300882531954E-2</v>
      </c>
      <c r="I132" s="1649">
        <v>1.6511511168594037</v>
      </c>
      <c r="J132" s="1649">
        <v>15.15798498653378</v>
      </c>
    </row>
    <row r="133" spans="1:10">
      <c r="A133" s="1642"/>
      <c r="B133" s="1645"/>
      <c r="C133" s="1646"/>
    </row>
    <row r="134" spans="1:10" s="1149" customFormat="1" ht="15.75" thickBot="1">
      <c r="A134" s="1726"/>
      <c r="B134" s="1883" t="s">
        <v>690</v>
      </c>
      <c r="C134" s="1883"/>
      <c r="D134" s="1369">
        <f t="shared" ref="D134:I134" si="9">SUM(D29:D133)</f>
        <v>204.01601511774541</v>
      </c>
      <c r="E134" s="1369">
        <f t="shared" si="9"/>
        <v>15.219939961254843</v>
      </c>
      <c r="F134" s="1369">
        <f t="shared" si="9"/>
        <v>30.078085302897691</v>
      </c>
      <c r="G134" s="1369">
        <f t="shared" si="9"/>
        <v>99.036214833089588</v>
      </c>
      <c r="H134" s="1369">
        <f t="shared" si="9"/>
        <v>147.83358592154028</v>
      </c>
      <c r="I134" s="1369">
        <f t="shared" si="9"/>
        <v>144.55462122163624</v>
      </c>
      <c r="J134" s="1369">
        <f>SUM(J29:J133)</f>
        <v>640.73846235816416</v>
      </c>
    </row>
    <row r="135" spans="1:10" hidden="1">
      <c r="B135" s="2334"/>
      <c r="C135" s="2334"/>
      <c r="D135" s="2335">
        <f>+D134*1000</f>
        <v>204016.01511774541</v>
      </c>
      <c r="E135" s="1528">
        <f t="shared" ref="E135:J135" si="10">+E134*1000</f>
        <v>15219.939961254842</v>
      </c>
      <c r="F135" s="1528">
        <f t="shared" si="10"/>
        <v>30078.085302897689</v>
      </c>
      <c r="G135" s="1528">
        <f t="shared" si="10"/>
        <v>99036.214833089587</v>
      </c>
      <c r="H135" s="1528">
        <f t="shared" si="10"/>
        <v>147833.58592154027</v>
      </c>
      <c r="I135" s="1528">
        <f t="shared" si="10"/>
        <v>144554.62122163625</v>
      </c>
      <c r="J135" s="1528">
        <f t="shared" si="10"/>
        <v>640738.46235816414</v>
      </c>
    </row>
    <row r="136" spans="1:10" ht="15.75" thickBot="1">
      <c r="B136" s="1924" t="s">
        <v>2489</v>
      </c>
      <c r="C136" s="1925" t="s">
        <v>936</v>
      </c>
      <c r="D136" s="2336">
        <f>+J134*8.5</f>
        <v>5446.2769300443952</v>
      </c>
    </row>
  </sheetData>
  <mergeCells count="5">
    <mergeCell ref="J5:Q5"/>
    <mergeCell ref="A1:H1"/>
    <mergeCell ref="A2:H2"/>
    <mergeCell ref="A5:H5"/>
    <mergeCell ref="A15:H15"/>
  </mergeCells>
  <printOptions horizontalCentered="1"/>
  <pageMargins left="0.2" right="0.45" top="0.75" bottom="0.75" header="0.3" footer="0.3"/>
  <pageSetup paperSize="9" scale="36" fitToHeight="3" orientation="portrait" r:id="rId1"/>
</worksheet>
</file>

<file path=xl/worksheets/sheet29.xml><?xml version="1.0" encoding="utf-8"?>
<worksheet xmlns="http://schemas.openxmlformats.org/spreadsheetml/2006/main" xmlns:r="http://schemas.openxmlformats.org/officeDocument/2006/relationships">
  <sheetPr codeName="Sheet25">
    <tabColor rgb="FF00B050"/>
  </sheetPr>
  <dimension ref="A1:K27"/>
  <sheetViews>
    <sheetView topLeftCell="A16" zoomScaleSheetLayoutView="100" workbookViewId="0">
      <selection activeCell="E24" sqref="E24"/>
    </sheetView>
  </sheetViews>
  <sheetFormatPr defaultRowHeight="12.75"/>
  <cols>
    <col min="1" max="1" width="7.42578125" style="98" customWidth="1"/>
    <col min="2" max="2" width="28.7109375" style="98" customWidth="1"/>
    <col min="3" max="3" width="5.140625" style="93" customWidth="1"/>
    <col min="4" max="4" width="10.42578125" style="98" customWidth="1"/>
    <col min="5" max="5" width="16.28515625" style="98" customWidth="1"/>
    <col min="6" max="6" width="15.42578125" style="98" customWidth="1"/>
    <col min="7" max="7" width="12.7109375" style="98" customWidth="1"/>
    <col min="8" max="8" width="9.140625" style="98"/>
    <col min="9" max="9" width="13.42578125" style="98" customWidth="1"/>
    <col min="10" max="11" width="9.140625" style="98"/>
    <col min="12" max="12" width="9.85546875" style="98" bestFit="1" customWidth="1"/>
    <col min="13" max="13" width="9.140625" style="98"/>
    <col min="14" max="14" width="9.85546875" style="98" bestFit="1" customWidth="1"/>
    <col min="15" max="16384" width="9.140625" style="98"/>
  </cols>
  <sheetData>
    <row r="1" spans="1:11" ht="20.25">
      <c r="A1" s="2244" t="s">
        <v>2424</v>
      </c>
      <c r="B1" s="2244"/>
      <c r="C1" s="2244"/>
      <c r="D1" s="2244"/>
      <c r="E1" s="2244"/>
      <c r="F1" s="2244"/>
      <c r="G1" s="2244"/>
    </row>
    <row r="2" spans="1:11" ht="18">
      <c r="A2" s="2264" t="s">
        <v>1468</v>
      </c>
      <c r="B2" s="2264"/>
      <c r="C2" s="2264"/>
      <c r="D2" s="2264"/>
      <c r="E2" s="2264"/>
      <c r="F2" s="2264"/>
      <c r="G2" s="2264"/>
      <c r="H2" s="232"/>
    </row>
    <row r="3" spans="1:11" ht="18" customHeight="1">
      <c r="A3" s="2264"/>
      <c r="B3" s="2264"/>
      <c r="C3" s="2264"/>
      <c r="D3" s="2264"/>
      <c r="E3" s="2264"/>
      <c r="F3" s="2264"/>
      <c r="G3" s="2264"/>
    </row>
    <row r="4" spans="1:11" ht="18">
      <c r="A4" s="233" t="s">
        <v>532</v>
      </c>
      <c r="B4" s="233" t="s">
        <v>526</v>
      </c>
      <c r="C4" s="200"/>
    </row>
    <row r="5" spans="1:11" ht="18">
      <c r="A5" s="199"/>
      <c r="B5" s="199"/>
      <c r="C5" s="200"/>
      <c r="D5" s="234"/>
      <c r="E5" s="234"/>
      <c r="F5" s="234"/>
    </row>
    <row r="6" spans="1:11" s="1224" customFormat="1" ht="42.75" customHeight="1">
      <c r="A6" s="1225" t="s">
        <v>527</v>
      </c>
      <c r="B6" s="1225" t="s">
        <v>528</v>
      </c>
      <c r="C6" s="1225" t="s">
        <v>529</v>
      </c>
      <c r="D6" s="1442" t="s">
        <v>1548</v>
      </c>
      <c r="E6" s="1442" t="s">
        <v>530</v>
      </c>
      <c r="F6" s="1225" t="s">
        <v>1549</v>
      </c>
      <c r="G6" s="1225" t="s">
        <v>582</v>
      </c>
      <c r="H6" s="1388" t="s">
        <v>1989</v>
      </c>
      <c r="I6" s="1696" t="s">
        <v>2301</v>
      </c>
    </row>
    <row r="7" spans="1:11" ht="18" customHeight="1">
      <c r="A7" s="1221"/>
      <c r="B7" s="1222"/>
      <c r="C7" s="1221"/>
      <c r="D7" s="1222"/>
      <c r="E7" s="1222"/>
      <c r="F7" s="1222"/>
      <c r="G7" s="1222"/>
      <c r="H7" s="1389"/>
      <c r="I7" s="1697"/>
    </row>
    <row r="8" spans="1:11" ht="20.25" customHeight="1">
      <c r="A8" s="1221">
        <v>1</v>
      </c>
      <c r="B8" s="1222" t="s">
        <v>432</v>
      </c>
      <c r="C8" s="1221" t="s">
        <v>1551</v>
      </c>
      <c r="D8" s="1362">
        <f>+'material reconcilation'!D17</f>
        <v>27792.533081055011</v>
      </c>
      <c r="E8" s="1223">
        <v>3103</v>
      </c>
      <c r="F8" s="1223">
        <f t="shared" ref="F8:F14" si="0">+D8-E8</f>
        <v>24689.533081055011</v>
      </c>
      <c r="G8" s="1222">
        <v>265</v>
      </c>
      <c r="H8" s="1389">
        <f>+D8*G8</f>
        <v>7365021.2664795779</v>
      </c>
      <c r="I8" s="1697">
        <f>IF(F8&lt;0,0,F8*G8)</f>
        <v>6542726.2664795779</v>
      </c>
    </row>
    <row r="9" spans="1:11" ht="20.25" customHeight="1">
      <c r="A9" s="1221">
        <v>2</v>
      </c>
      <c r="B9" s="1222" t="s">
        <v>1552</v>
      </c>
      <c r="C9" s="1221" t="s">
        <v>81</v>
      </c>
      <c r="D9" s="1362">
        <f>+'material reconcilation'!D19</f>
        <v>3040.8383766501292</v>
      </c>
      <c r="E9" s="1223">
        <v>300</v>
      </c>
      <c r="F9" s="1223">
        <f t="shared" si="0"/>
        <v>2740.8383766501292</v>
      </c>
      <c r="G9" s="1222">
        <v>988.68</v>
      </c>
      <c r="H9" s="1389">
        <f t="shared" ref="H9:H25" si="1">+D9*G9</f>
        <v>3006416.0862264498</v>
      </c>
      <c r="I9" s="1697">
        <f t="shared" ref="I9:I26" si="2">IF(F9&lt;0,0,F9*G9)</f>
        <v>2709812.0862264498</v>
      </c>
    </row>
    <row r="10" spans="1:11" ht="20.25" customHeight="1">
      <c r="A10" s="1221">
        <v>3</v>
      </c>
      <c r="B10" s="1222" t="s">
        <v>1553</v>
      </c>
      <c r="C10" s="1221" t="s">
        <v>81</v>
      </c>
      <c r="D10" s="1362">
        <f>+'material reconcilation'!D22+'material reconcilation'!D20/2</f>
        <v>1656.7622268159153</v>
      </c>
      <c r="E10" s="1223">
        <v>500</v>
      </c>
      <c r="F10" s="1223">
        <f t="shared" si="0"/>
        <v>1156.7622268159153</v>
      </c>
      <c r="G10" s="1222">
        <v>1030.28</v>
      </c>
      <c r="H10" s="1389">
        <f t="shared" si="1"/>
        <v>1706928.9870439011</v>
      </c>
      <c r="I10" s="1697">
        <f t="shared" si="2"/>
        <v>1191788.9870439011</v>
      </c>
    </row>
    <row r="11" spans="1:11" ht="20.25" customHeight="1">
      <c r="A11" s="1221">
        <v>4</v>
      </c>
      <c r="B11" s="1222" t="s">
        <v>1554</v>
      </c>
      <c r="C11" s="1221" t="s">
        <v>81</v>
      </c>
      <c r="D11" s="1362">
        <f>+'material reconcilation'!D21+'material reconcilation'!D20/2</f>
        <v>2485.2091494841843</v>
      </c>
      <c r="E11" s="1223">
        <v>600</v>
      </c>
      <c r="F11" s="1223">
        <f t="shared" si="0"/>
        <v>1885.2091494841843</v>
      </c>
      <c r="G11" s="1222">
        <v>1030.28</v>
      </c>
      <c r="H11" s="1389">
        <f t="shared" si="1"/>
        <v>2560461.2825305653</v>
      </c>
      <c r="I11" s="1697">
        <f t="shared" si="2"/>
        <v>1942293.2825305653</v>
      </c>
    </row>
    <row r="12" spans="1:11" ht="20.25" customHeight="1">
      <c r="A12" s="1221">
        <v>5</v>
      </c>
      <c r="B12" s="1222" t="s">
        <v>1555</v>
      </c>
      <c r="C12" s="1221" t="s">
        <v>81</v>
      </c>
      <c r="D12" s="1362">
        <v>0</v>
      </c>
      <c r="E12" s="1223"/>
      <c r="F12" s="1223">
        <f t="shared" si="0"/>
        <v>0</v>
      </c>
      <c r="G12" s="1222">
        <v>1030.28</v>
      </c>
      <c r="H12" s="1389">
        <f t="shared" si="1"/>
        <v>0</v>
      </c>
      <c r="I12" s="1697">
        <f t="shared" si="2"/>
        <v>0</v>
      </c>
    </row>
    <row r="13" spans="1:11" ht="20.25" customHeight="1">
      <c r="A13" s="1221">
        <v>6</v>
      </c>
      <c r="B13" s="1222" t="s">
        <v>1556</v>
      </c>
      <c r="C13" s="1221" t="s">
        <v>754</v>
      </c>
      <c r="D13" s="1362">
        <f>+'material reconcilation'!D18</f>
        <v>9272.791279647452</v>
      </c>
      <c r="E13" s="1223">
        <v>2250</v>
      </c>
      <c r="F13" s="1223">
        <f t="shared" si="0"/>
        <v>7022.791279647452</v>
      </c>
      <c r="G13" s="1222">
        <v>39.25</v>
      </c>
      <c r="H13" s="1389">
        <f t="shared" si="1"/>
        <v>363957.05772616249</v>
      </c>
      <c r="I13" s="1697">
        <f t="shared" si="2"/>
        <v>275644.55772616249</v>
      </c>
    </row>
    <row r="14" spans="1:11" ht="20.25" customHeight="1">
      <c r="A14" s="1221">
        <v>7</v>
      </c>
      <c r="B14" s="1222" t="s">
        <v>1557</v>
      </c>
      <c r="C14" s="1221" t="s">
        <v>754</v>
      </c>
      <c r="D14" s="1362">
        <f>+'material reconcilation'!D23</f>
        <v>15935.876250000001</v>
      </c>
      <c r="E14" s="1223">
        <v>6300</v>
      </c>
      <c r="F14" s="1223">
        <f t="shared" si="0"/>
        <v>9635.8762500000012</v>
      </c>
      <c r="G14" s="1222">
        <v>27</v>
      </c>
      <c r="H14" s="1389">
        <f t="shared" si="1"/>
        <v>430268.65875000006</v>
      </c>
      <c r="I14" s="1697">
        <f t="shared" si="2"/>
        <v>260168.65875000003</v>
      </c>
    </row>
    <row r="15" spans="1:11" ht="20.25" customHeight="1">
      <c r="A15" s="1221">
        <v>8</v>
      </c>
      <c r="B15" s="1222" t="s">
        <v>1558</v>
      </c>
      <c r="C15" s="1221" t="s">
        <v>1550</v>
      </c>
      <c r="D15" s="1223">
        <v>30000</v>
      </c>
      <c r="E15" s="1223">
        <v>7000</v>
      </c>
      <c r="F15" s="1223">
        <f t="shared" ref="F15" si="3">D15-E15</f>
        <v>23000</v>
      </c>
      <c r="G15" s="1222">
        <v>4</v>
      </c>
      <c r="H15" s="1389">
        <f t="shared" si="1"/>
        <v>120000</v>
      </c>
      <c r="I15" s="1697">
        <f t="shared" si="2"/>
        <v>92000</v>
      </c>
      <c r="K15" s="98">
        <f>20*140</f>
        <v>2800</v>
      </c>
    </row>
    <row r="16" spans="1:11" ht="20.25" customHeight="1">
      <c r="A16" s="1221">
        <v>9</v>
      </c>
      <c r="B16" s="1222" t="s">
        <v>1559</v>
      </c>
      <c r="C16" s="1221"/>
      <c r="D16" s="1223"/>
      <c r="E16" s="1223"/>
      <c r="F16" s="1223"/>
      <c r="G16" s="1222"/>
      <c r="H16" s="1389">
        <f t="shared" si="1"/>
        <v>0</v>
      </c>
      <c r="I16" s="1697">
        <f t="shared" si="2"/>
        <v>0</v>
      </c>
    </row>
    <row r="17" spans="1:9" ht="20.25" customHeight="1">
      <c r="A17" s="1221">
        <v>10</v>
      </c>
      <c r="B17" s="1222" t="s">
        <v>1560</v>
      </c>
      <c r="C17" s="1221" t="s">
        <v>936</v>
      </c>
      <c r="D17" s="1362">
        <f>+'material reconcilation'!D135</f>
        <v>204016.01511774541</v>
      </c>
      <c r="E17" s="1223"/>
      <c r="F17" s="1223">
        <f t="shared" ref="F17:F22" si="4">+D17-E17</f>
        <v>204016.01511774541</v>
      </c>
      <c r="G17" s="1222">
        <v>51.119</v>
      </c>
      <c r="H17" s="1389">
        <f t="shared" si="1"/>
        <v>10429094.676804028</v>
      </c>
      <c r="I17" s="1697">
        <f t="shared" si="2"/>
        <v>10429094.676804028</v>
      </c>
    </row>
    <row r="18" spans="1:9" ht="20.25" customHeight="1">
      <c r="A18" s="1221">
        <v>11</v>
      </c>
      <c r="B18" s="1222" t="s">
        <v>2099</v>
      </c>
      <c r="C18" s="1221" t="s">
        <v>936</v>
      </c>
      <c r="D18" s="1362">
        <f>+'material reconcilation'!E135</f>
        <v>15219.939961254842</v>
      </c>
      <c r="E18" s="1223"/>
      <c r="F18" s="1223">
        <f t="shared" si="4"/>
        <v>15219.939961254842</v>
      </c>
      <c r="G18" s="1222">
        <v>51.119</v>
      </c>
      <c r="H18" s="1389">
        <f t="shared" si="1"/>
        <v>778028.11087938631</v>
      </c>
      <c r="I18" s="1697">
        <f t="shared" si="2"/>
        <v>778028.11087938631</v>
      </c>
    </row>
    <row r="19" spans="1:9" ht="20.25" customHeight="1">
      <c r="A19" s="1221">
        <v>12</v>
      </c>
      <c r="B19" s="1222" t="s">
        <v>1561</v>
      </c>
      <c r="C19" s="1221" t="s">
        <v>936</v>
      </c>
      <c r="D19" s="1362">
        <f>+'material reconcilation'!F135</f>
        <v>30078.085302897689</v>
      </c>
      <c r="E19" s="1223"/>
      <c r="F19" s="1223">
        <f t="shared" si="4"/>
        <v>30078.085302897689</v>
      </c>
      <c r="G19" s="1222">
        <v>51.119</v>
      </c>
      <c r="H19" s="1389">
        <f t="shared" si="1"/>
        <v>1537561.6425988269</v>
      </c>
      <c r="I19" s="1697">
        <f t="shared" si="2"/>
        <v>1537561.6425988269</v>
      </c>
    </row>
    <row r="20" spans="1:9" ht="20.25" customHeight="1">
      <c r="A20" s="1221">
        <v>13</v>
      </c>
      <c r="B20" s="1222" t="s">
        <v>1562</v>
      </c>
      <c r="C20" s="1221" t="s">
        <v>936</v>
      </c>
      <c r="D20" s="1362">
        <f>+'material reconcilation'!G135</f>
        <v>99036.214833089587</v>
      </c>
      <c r="E20" s="1223"/>
      <c r="F20" s="1223">
        <f t="shared" si="4"/>
        <v>99036.214833089587</v>
      </c>
      <c r="G20" s="1222">
        <v>51.119</v>
      </c>
      <c r="H20" s="1389">
        <f t="shared" si="1"/>
        <v>5062632.2660527062</v>
      </c>
      <c r="I20" s="1697">
        <f t="shared" si="2"/>
        <v>5062632.2660527062</v>
      </c>
    </row>
    <row r="21" spans="1:9" ht="20.25" customHeight="1">
      <c r="A21" s="1221">
        <v>14</v>
      </c>
      <c r="B21" s="1222" t="s">
        <v>1563</v>
      </c>
      <c r="C21" s="1221" t="s">
        <v>936</v>
      </c>
      <c r="D21" s="1362">
        <f>+'material reconcilation'!H135</f>
        <v>147833.58592154027</v>
      </c>
      <c r="E21" s="1223"/>
      <c r="F21" s="1223">
        <f t="shared" si="4"/>
        <v>147833.58592154027</v>
      </c>
      <c r="G21" s="1222">
        <v>51.119</v>
      </c>
      <c r="H21" s="1389">
        <f t="shared" si="1"/>
        <v>7557105.0787232174</v>
      </c>
      <c r="I21" s="1697">
        <f t="shared" si="2"/>
        <v>7557105.0787232174</v>
      </c>
    </row>
    <row r="22" spans="1:9" ht="20.25" customHeight="1">
      <c r="A22" s="1221">
        <v>15</v>
      </c>
      <c r="B22" s="1222" t="s">
        <v>1564</v>
      </c>
      <c r="C22" s="1221" t="s">
        <v>936</v>
      </c>
      <c r="D22" s="1362">
        <f>+'material reconcilation'!I135</f>
        <v>144554.62122163625</v>
      </c>
      <c r="E22" s="1223"/>
      <c r="F22" s="1223">
        <f t="shared" si="4"/>
        <v>144554.62122163625</v>
      </c>
      <c r="G22" s="1222">
        <v>51.119</v>
      </c>
      <c r="H22" s="1389">
        <f t="shared" si="1"/>
        <v>7389487.6822288232</v>
      </c>
      <c r="I22" s="1697">
        <f t="shared" si="2"/>
        <v>7389487.6822288232</v>
      </c>
    </row>
    <row r="23" spans="1:9" ht="20.25" customHeight="1">
      <c r="A23" s="1221">
        <v>16</v>
      </c>
      <c r="B23" s="1222" t="s">
        <v>1565</v>
      </c>
      <c r="C23" s="1221" t="s">
        <v>1550</v>
      </c>
      <c r="D23" s="1223">
        <v>200</v>
      </c>
      <c r="E23" s="1223"/>
      <c r="F23" s="1223">
        <f>D23-E23</f>
        <v>200</v>
      </c>
      <c r="G23" s="1222">
        <v>65</v>
      </c>
      <c r="H23" s="1389">
        <f t="shared" si="1"/>
        <v>13000</v>
      </c>
      <c r="I23" s="1697">
        <f t="shared" si="2"/>
        <v>13000</v>
      </c>
    </row>
    <row r="24" spans="1:9" ht="20.25" customHeight="1">
      <c r="A24" s="1221">
        <v>17</v>
      </c>
      <c r="B24" s="1222" t="s">
        <v>2105</v>
      </c>
      <c r="C24" s="1221" t="s">
        <v>936</v>
      </c>
      <c r="D24" s="1223">
        <v>4000</v>
      </c>
      <c r="E24" s="1223"/>
      <c r="F24" s="1223">
        <f>D24-E24</f>
        <v>4000</v>
      </c>
      <c r="G24" s="1222">
        <v>55</v>
      </c>
      <c r="H24" s="1389">
        <f t="shared" si="1"/>
        <v>220000</v>
      </c>
      <c r="I24" s="1697">
        <f t="shared" si="2"/>
        <v>220000</v>
      </c>
    </row>
    <row r="25" spans="1:9" ht="20.25" customHeight="1">
      <c r="A25" s="1221">
        <v>18</v>
      </c>
      <c r="B25" s="1222" t="s">
        <v>1975</v>
      </c>
      <c r="C25" s="1221" t="s">
        <v>702</v>
      </c>
      <c r="D25" s="1656">
        <f>+'material reconcilation'!J134*8</f>
        <v>5125.9076988653133</v>
      </c>
      <c r="E25" s="1222"/>
      <c r="F25" s="1222">
        <f t="shared" ref="F25" si="5">D25-E25</f>
        <v>5125.9076988653133</v>
      </c>
      <c r="G25" s="1222">
        <v>65</v>
      </c>
      <c r="H25" s="1389">
        <f t="shared" si="1"/>
        <v>333184.00042624539</v>
      </c>
      <c r="I25" s="1697">
        <f t="shared" si="2"/>
        <v>333184.00042624539</v>
      </c>
    </row>
    <row r="26" spans="1:9" ht="20.25" customHeight="1">
      <c r="A26" s="1221">
        <v>18</v>
      </c>
      <c r="B26" s="1222" t="s">
        <v>2106</v>
      </c>
      <c r="C26" s="1221" t="s">
        <v>1550</v>
      </c>
      <c r="D26" s="1222">
        <v>1000</v>
      </c>
      <c r="E26" s="1222">
        <v>0</v>
      </c>
      <c r="F26" s="1222">
        <f t="shared" ref="F26" si="6">D26-E26</f>
        <v>1000</v>
      </c>
      <c r="G26" s="1222">
        <v>750</v>
      </c>
      <c r="H26" s="1389">
        <f t="shared" ref="H26" si="7">+D26*G26</f>
        <v>750000</v>
      </c>
      <c r="I26" s="1697">
        <f t="shared" si="2"/>
        <v>750000</v>
      </c>
    </row>
    <row r="27" spans="1:9">
      <c r="H27" s="1697">
        <f>SUM(H8:H26)</f>
        <v>49623146.796469897</v>
      </c>
      <c r="I27" s="1697">
        <f>SUM(I8:I26)</f>
        <v>47084527.296469897</v>
      </c>
    </row>
  </sheetData>
  <mergeCells count="2">
    <mergeCell ref="A1:G1"/>
    <mergeCell ref="A2:G3"/>
  </mergeCells>
  <printOptions horizontalCentered="1"/>
  <pageMargins left="0.34" right="0.27" top="0.51" bottom="0.41" header="0.31" footer="0.25"/>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sheetPr>
    <tabColor rgb="FF00B050"/>
  </sheetPr>
  <dimension ref="A1:G17"/>
  <sheetViews>
    <sheetView workbookViewId="0">
      <selection activeCell="B20" sqref="B20"/>
    </sheetView>
  </sheetViews>
  <sheetFormatPr defaultRowHeight="15"/>
  <cols>
    <col min="1" max="1" width="5.85546875" customWidth="1"/>
    <col min="2" max="2" width="72.7109375" customWidth="1"/>
    <col min="3" max="3" width="15" customWidth="1"/>
    <col min="6" max="6" width="12.28515625" customWidth="1"/>
  </cols>
  <sheetData>
    <row r="1" spans="1:7" ht="18.75" customHeight="1">
      <c r="A1" s="1950" t="s">
        <v>1401</v>
      </c>
      <c r="B1" s="1950"/>
      <c r="C1" s="1950"/>
      <c r="D1" s="1180"/>
      <c r="E1" s="1370"/>
      <c r="F1" s="1180"/>
      <c r="G1" s="1180"/>
    </row>
    <row r="2" spans="1:7" ht="18.75" customHeight="1">
      <c r="A2" s="1950" t="s">
        <v>1959</v>
      </c>
      <c r="B2" s="1950"/>
      <c r="C2" s="1950"/>
      <c r="D2" s="1180"/>
      <c r="E2" s="1180"/>
      <c r="F2" s="1180"/>
      <c r="G2" s="1180"/>
    </row>
    <row r="4" spans="1:7">
      <c r="A4" s="1181" t="s">
        <v>492</v>
      </c>
      <c r="B4" s="1181" t="s">
        <v>2</v>
      </c>
      <c r="C4" s="1181" t="s">
        <v>431</v>
      </c>
    </row>
    <row r="5" spans="1:7">
      <c r="A5" s="1031">
        <v>1</v>
      </c>
      <c r="B5" s="1136" t="s">
        <v>1402</v>
      </c>
      <c r="C5" s="1369">
        <f>+'Mat &amp; Labour cost'!J66</f>
        <v>873.82002899123256</v>
      </c>
    </row>
    <row r="6" spans="1:7">
      <c r="A6" s="1031"/>
      <c r="B6" s="1136"/>
      <c r="C6" s="1136"/>
    </row>
    <row r="7" spans="1:7">
      <c r="A7" s="1031">
        <v>2</v>
      </c>
      <c r="B7" s="1136" t="s">
        <v>1403</v>
      </c>
      <c r="C7" s="1137">
        <v>2319242240</v>
      </c>
    </row>
    <row r="8" spans="1:7" ht="30">
      <c r="A8" s="1031"/>
      <c r="B8" s="1182" t="s">
        <v>1404</v>
      </c>
      <c r="C8" s="1136"/>
    </row>
    <row r="9" spans="1:7" ht="30">
      <c r="A9" s="1031">
        <v>3</v>
      </c>
      <c r="B9" s="1182" t="s">
        <v>1405</v>
      </c>
      <c r="C9" s="1136">
        <f>+C7*15%</f>
        <v>347886336</v>
      </c>
    </row>
    <row r="10" spans="1:7">
      <c r="A10" s="1031"/>
      <c r="B10" s="1136" t="s">
        <v>1406</v>
      </c>
      <c r="C10" s="1136"/>
    </row>
    <row r="11" spans="1:7">
      <c r="A11" s="1031">
        <v>4</v>
      </c>
      <c r="B11" s="1136" t="s">
        <v>1407</v>
      </c>
      <c r="C11" s="1136">
        <f>+C9/9265</f>
        <v>37548.444252563408</v>
      </c>
    </row>
    <row r="12" spans="1:7">
      <c r="A12" s="1031">
        <v>5</v>
      </c>
      <c r="B12" s="1136" t="s">
        <v>1983</v>
      </c>
      <c r="C12" s="1136">
        <f>+C11*2099</f>
        <v>78814184.486130595</v>
      </c>
    </row>
    <row r="13" spans="1:7">
      <c r="A13" s="1031"/>
      <c r="B13" s="1136"/>
      <c r="C13" s="1136"/>
    </row>
    <row r="14" spans="1:7">
      <c r="A14" s="1031">
        <v>6</v>
      </c>
      <c r="B14" s="1136" t="s">
        <v>1976</v>
      </c>
      <c r="C14" s="1137">
        <f>+C12</f>
        <v>78814184.486130595</v>
      </c>
    </row>
    <row r="17" spans="1:3">
      <c r="A17" s="1183" t="s">
        <v>1408</v>
      </c>
      <c r="B17" s="1951" t="s">
        <v>1409</v>
      </c>
      <c r="C17" s="1951"/>
    </row>
  </sheetData>
  <mergeCells count="3">
    <mergeCell ref="A1:C1"/>
    <mergeCell ref="A2:C2"/>
    <mergeCell ref="B17:C17"/>
  </mergeCell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26">
    <tabColor rgb="FF00B050"/>
    <pageSetUpPr fitToPage="1"/>
  </sheetPr>
  <dimension ref="A1:H51"/>
  <sheetViews>
    <sheetView view="pageBreakPreview" topLeftCell="A40" zoomScaleSheetLayoutView="100" workbookViewId="0">
      <selection activeCell="D38" sqref="D38"/>
    </sheetView>
  </sheetViews>
  <sheetFormatPr defaultRowHeight="14.25"/>
  <cols>
    <col min="1" max="1" width="5.5703125" style="215" customWidth="1"/>
    <col min="2" max="2" width="37.28515625" style="215" customWidth="1"/>
    <col min="3" max="3" width="11.7109375" style="215" customWidth="1"/>
    <col min="4" max="4" width="12.42578125" style="215" customWidth="1"/>
    <col min="5" max="5" width="9.85546875" style="215" customWidth="1"/>
    <col min="6" max="6" width="18" style="215" customWidth="1"/>
    <col min="7" max="7" width="18.140625" style="215" customWidth="1"/>
    <col min="8" max="8" width="17.140625" style="215" customWidth="1"/>
    <col min="9" max="9" width="17.7109375" style="215" customWidth="1"/>
    <col min="10" max="10" width="16.85546875" style="215" customWidth="1"/>
    <col min="11" max="11" width="18.140625" style="215" customWidth="1"/>
    <col min="12" max="12" width="26" style="215" customWidth="1"/>
    <col min="13" max="13" width="28.140625" style="215" bestFit="1" customWidth="1"/>
    <col min="14" max="14" width="14" style="215" customWidth="1"/>
    <col min="15" max="16384" width="9.140625" style="215"/>
  </cols>
  <sheetData>
    <row r="1" spans="1:8" ht="15">
      <c r="A1" s="2265" t="s">
        <v>428</v>
      </c>
      <c r="B1" s="2265"/>
      <c r="C1" s="2265"/>
      <c r="D1" s="2265"/>
      <c r="E1" s="2265"/>
      <c r="F1" s="2265"/>
      <c r="G1" s="2265"/>
      <c r="H1" s="2265"/>
    </row>
    <row r="2" spans="1:8" ht="9.75" customHeight="1">
      <c r="D2" s="216"/>
      <c r="E2" s="217"/>
    </row>
    <row r="3" spans="1:8" ht="15.75">
      <c r="A3" s="2266" t="s">
        <v>509</v>
      </c>
      <c r="B3" s="2266"/>
      <c r="C3" s="2266"/>
      <c r="D3" s="2266"/>
      <c r="E3" s="2266"/>
      <c r="F3" s="2266"/>
      <c r="G3" s="2266"/>
      <c r="H3" s="2266"/>
    </row>
    <row r="4" spans="1:8" ht="15">
      <c r="A4" s="2265" t="s">
        <v>1469</v>
      </c>
      <c r="B4" s="2265"/>
      <c r="C4" s="2265"/>
      <c r="D4" s="2265"/>
      <c r="E4" s="2265"/>
      <c r="F4" s="2265"/>
      <c r="G4" s="2265"/>
      <c r="H4" s="2265"/>
    </row>
    <row r="5" spans="1:8" s="220" customFormat="1" ht="12.75">
      <c r="A5" s="218" t="s">
        <v>510</v>
      </c>
      <c r="B5" s="219"/>
      <c r="C5" s="219"/>
      <c r="D5" s="219"/>
      <c r="E5" s="219"/>
      <c r="F5" s="219"/>
      <c r="G5" s="219"/>
      <c r="H5" s="219"/>
    </row>
    <row r="6" spans="1:8" s="220" customFormat="1" ht="12.75">
      <c r="A6" s="221"/>
      <c r="B6" s="219"/>
      <c r="C6" s="219"/>
      <c r="D6" s="219"/>
      <c r="E6" s="219"/>
      <c r="F6" s="219"/>
      <c r="G6" s="219"/>
      <c r="H6" s="219"/>
    </row>
    <row r="7" spans="1:8" s="220" customFormat="1" ht="12.75">
      <c r="A7" s="218" t="s">
        <v>511</v>
      </c>
      <c r="B7" s="219"/>
      <c r="C7" s="219"/>
      <c r="D7" s="219"/>
      <c r="E7" s="219"/>
      <c r="F7" s="219"/>
      <c r="G7" s="219"/>
      <c r="H7" s="219"/>
    </row>
    <row r="8" spans="1:8" s="220" customFormat="1" ht="12.75">
      <c r="A8" s="219"/>
      <c r="B8" s="219"/>
      <c r="C8" s="219"/>
      <c r="D8" s="219"/>
      <c r="E8" s="219"/>
      <c r="F8" s="219"/>
      <c r="G8" s="219"/>
      <c r="H8" s="219"/>
    </row>
    <row r="9" spans="1:8" s="220" customFormat="1" ht="51.75" customHeight="1">
      <c r="A9" s="2267" t="s">
        <v>441</v>
      </c>
      <c r="B9" s="2267" t="s">
        <v>512</v>
      </c>
      <c r="C9" s="2267" t="s">
        <v>443</v>
      </c>
      <c r="D9" s="2268" t="s">
        <v>513</v>
      </c>
      <c r="E9" s="2267" t="s">
        <v>514</v>
      </c>
      <c r="F9" s="2267" t="s">
        <v>515</v>
      </c>
      <c r="G9" s="2268" t="s">
        <v>516</v>
      </c>
      <c r="H9" s="2268"/>
    </row>
    <row r="10" spans="1:8" s="220" customFormat="1" ht="12.75">
      <c r="A10" s="2267"/>
      <c r="B10" s="2267"/>
      <c r="C10" s="2267"/>
      <c r="D10" s="2268"/>
      <c r="E10" s="2267"/>
      <c r="F10" s="2267"/>
      <c r="G10" s="222">
        <v>41654</v>
      </c>
      <c r="H10" s="222">
        <v>41685</v>
      </c>
    </row>
    <row r="11" spans="1:8" s="220" customFormat="1" ht="15" customHeight="1">
      <c r="A11" s="226">
        <v>1</v>
      </c>
      <c r="B11" s="1220" t="s">
        <v>1512</v>
      </c>
      <c r="C11" s="226" t="s">
        <v>1513</v>
      </c>
      <c r="D11" s="226">
        <v>1</v>
      </c>
      <c r="E11" s="226">
        <v>1</v>
      </c>
      <c r="F11" s="226">
        <f t="shared" ref="F11:F19" si="0">D11-E11</f>
        <v>0</v>
      </c>
      <c r="G11" s="226">
        <f>D11</f>
        <v>1</v>
      </c>
      <c r="H11" s="226">
        <f>G11</f>
        <v>1</v>
      </c>
    </row>
    <row r="12" spans="1:8" s="220" customFormat="1" ht="12.75">
      <c r="A12" s="226">
        <v>2</v>
      </c>
      <c r="B12" s="1220" t="s">
        <v>1514</v>
      </c>
      <c r="C12" s="226" t="s">
        <v>598</v>
      </c>
      <c r="D12" s="226">
        <v>2</v>
      </c>
      <c r="E12" s="226">
        <v>2</v>
      </c>
      <c r="F12" s="226">
        <f t="shared" si="0"/>
        <v>0</v>
      </c>
      <c r="G12" s="226">
        <f t="shared" ref="G12:G19" si="1">D12</f>
        <v>2</v>
      </c>
      <c r="H12" s="226">
        <f t="shared" ref="H12:H19" si="2">G12</f>
        <v>2</v>
      </c>
    </row>
    <row r="13" spans="1:8" s="220" customFormat="1" ht="12.75">
      <c r="A13" s="226">
        <v>3</v>
      </c>
      <c r="B13" s="1220" t="s">
        <v>1515</v>
      </c>
      <c r="C13" s="226" t="s">
        <v>598</v>
      </c>
      <c r="D13" s="226">
        <v>4</v>
      </c>
      <c r="E13" s="226">
        <v>3</v>
      </c>
      <c r="F13" s="226">
        <f t="shared" si="0"/>
        <v>1</v>
      </c>
      <c r="G13" s="226">
        <f t="shared" si="1"/>
        <v>4</v>
      </c>
      <c r="H13" s="226">
        <f t="shared" si="2"/>
        <v>4</v>
      </c>
    </row>
    <row r="14" spans="1:8" s="220" customFormat="1" ht="12.75">
      <c r="A14" s="226">
        <v>4</v>
      </c>
      <c r="B14" s="1220" t="s">
        <v>1516</v>
      </c>
      <c r="C14" s="226" t="s">
        <v>598</v>
      </c>
      <c r="D14" s="226">
        <v>5</v>
      </c>
      <c r="E14" s="226">
        <v>0</v>
      </c>
      <c r="F14" s="226">
        <f t="shared" si="0"/>
        <v>5</v>
      </c>
      <c r="G14" s="226">
        <f t="shared" si="1"/>
        <v>5</v>
      </c>
      <c r="H14" s="226">
        <f t="shared" si="2"/>
        <v>5</v>
      </c>
    </row>
    <row r="15" spans="1:8" s="220" customFormat="1" ht="12.75">
      <c r="A15" s="226">
        <v>5</v>
      </c>
      <c r="B15" s="1220" t="s">
        <v>1517</v>
      </c>
      <c r="C15" s="226" t="s">
        <v>598</v>
      </c>
      <c r="D15" s="226">
        <v>3</v>
      </c>
      <c r="E15" s="226">
        <v>1</v>
      </c>
      <c r="F15" s="226">
        <f t="shared" si="0"/>
        <v>2</v>
      </c>
      <c r="G15" s="226">
        <f t="shared" si="1"/>
        <v>3</v>
      </c>
      <c r="H15" s="226">
        <f t="shared" si="2"/>
        <v>3</v>
      </c>
    </row>
    <row r="16" spans="1:8" s="220" customFormat="1" ht="12.75">
      <c r="A16" s="226">
        <v>6</v>
      </c>
      <c r="B16" s="1220" t="s">
        <v>1518</v>
      </c>
      <c r="C16" s="226" t="s">
        <v>598</v>
      </c>
      <c r="D16" s="226">
        <v>3</v>
      </c>
      <c r="E16" s="226">
        <v>1</v>
      </c>
      <c r="F16" s="226">
        <f t="shared" si="0"/>
        <v>2</v>
      </c>
      <c r="G16" s="226">
        <f t="shared" si="1"/>
        <v>3</v>
      </c>
      <c r="H16" s="226">
        <f t="shared" si="2"/>
        <v>3</v>
      </c>
    </row>
    <row r="17" spans="1:8" s="220" customFormat="1" ht="12.75">
      <c r="A17" s="226">
        <v>7</v>
      </c>
      <c r="B17" s="1220" t="s">
        <v>1519</v>
      </c>
      <c r="C17" s="226" t="s">
        <v>598</v>
      </c>
      <c r="D17" s="226">
        <v>1</v>
      </c>
      <c r="E17" s="226">
        <v>1</v>
      </c>
      <c r="F17" s="226">
        <f t="shared" si="0"/>
        <v>0</v>
      </c>
      <c r="G17" s="226">
        <f t="shared" si="1"/>
        <v>1</v>
      </c>
      <c r="H17" s="226">
        <f t="shared" si="2"/>
        <v>1</v>
      </c>
    </row>
    <row r="18" spans="1:8" s="220" customFormat="1" ht="12.75">
      <c r="A18" s="226">
        <v>8</v>
      </c>
      <c r="B18" s="1220" t="s">
        <v>1520</v>
      </c>
      <c r="C18" s="226" t="s">
        <v>598</v>
      </c>
      <c r="D18" s="226">
        <v>12</v>
      </c>
      <c r="E18" s="226">
        <v>0</v>
      </c>
      <c r="F18" s="226">
        <f t="shared" si="0"/>
        <v>12</v>
      </c>
      <c r="G18" s="226">
        <f t="shared" si="1"/>
        <v>12</v>
      </c>
      <c r="H18" s="226">
        <f t="shared" si="2"/>
        <v>12</v>
      </c>
    </row>
    <row r="19" spans="1:8" s="220" customFormat="1" ht="12.75">
      <c r="A19" s="226">
        <v>9</v>
      </c>
      <c r="B19" s="1220" t="s">
        <v>1521</v>
      </c>
      <c r="C19" s="226" t="s">
        <v>598</v>
      </c>
      <c r="D19" s="226">
        <v>12</v>
      </c>
      <c r="E19" s="226">
        <v>0</v>
      </c>
      <c r="F19" s="226">
        <f t="shared" si="0"/>
        <v>12</v>
      </c>
      <c r="G19" s="226">
        <f t="shared" si="1"/>
        <v>12</v>
      </c>
      <c r="H19" s="226">
        <f t="shared" si="2"/>
        <v>12</v>
      </c>
    </row>
    <row r="20" spans="1:8" s="220" customFormat="1" ht="12.75">
      <c r="A20" s="226">
        <v>10</v>
      </c>
      <c r="B20" s="1220" t="s">
        <v>1522</v>
      </c>
      <c r="C20" s="226" t="s">
        <v>1513</v>
      </c>
      <c r="D20" s="226">
        <v>1</v>
      </c>
      <c r="E20" s="226">
        <v>0</v>
      </c>
      <c r="F20" s="226">
        <f t="shared" ref="F20:F22" si="3">D20-E20</f>
        <v>1</v>
      </c>
      <c r="G20" s="226">
        <f t="shared" ref="G20:G22" si="4">D20</f>
        <v>1</v>
      </c>
      <c r="H20" s="226">
        <f t="shared" ref="H20:H22" si="5">G20</f>
        <v>1</v>
      </c>
    </row>
    <row r="21" spans="1:8" s="220" customFormat="1" ht="12.75">
      <c r="A21" s="226">
        <v>11</v>
      </c>
      <c r="B21" s="1220" t="s">
        <v>1523</v>
      </c>
      <c r="C21" s="226" t="s">
        <v>1513</v>
      </c>
      <c r="D21" s="226">
        <v>1</v>
      </c>
      <c r="E21" s="226">
        <v>1</v>
      </c>
      <c r="F21" s="226">
        <f t="shared" si="3"/>
        <v>0</v>
      </c>
      <c r="G21" s="226">
        <f t="shared" si="4"/>
        <v>1</v>
      </c>
      <c r="H21" s="226">
        <f t="shared" si="5"/>
        <v>1</v>
      </c>
    </row>
    <row r="22" spans="1:8" s="220" customFormat="1" ht="12.75">
      <c r="A22" s="226">
        <v>12</v>
      </c>
      <c r="B22" s="1220" t="s">
        <v>1524</v>
      </c>
      <c r="C22" s="226" t="s">
        <v>598</v>
      </c>
      <c r="D22" s="226">
        <v>5</v>
      </c>
      <c r="E22" s="226">
        <v>5</v>
      </c>
      <c r="F22" s="226">
        <f t="shared" si="3"/>
        <v>0</v>
      </c>
      <c r="G22" s="226">
        <f t="shared" si="4"/>
        <v>5</v>
      </c>
      <c r="H22" s="226">
        <f t="shared" si="5"/>
        <v>5</v>
      </c>
    </row>
    <row r="23" spans="1:8" s="220" customFormat="1" ht="12.75">
      <c r="A23" s="226">
        <v>13</v>
      </c>
      <c r="B23" s="1220" t="s">
        <v>1525</v>
      </c>
      <c r="C23" s="226" t="s">
        <v>598</v>
      </c>
      <c r="D23" s="226">
        <v>3</v>
      </c>
      <c r="E23" s="226">
        <v>1</v>
      </c>
      <c r="F23" s="226">
        <f t="shared" ref="F23:F42" si="6">D23-E23</f>
        <v>2</v>
      </c>
      <c r="G23" s="226">
        <f t="shared" ref="G23:G42" si="7">D23</f>
        <v>3</v>
      </c>
      <c r="H23" s="226">
        <f t="shared" ref="H23:H42" si="8">G23</f>
        <v>3</v>
      </c>
    </row>
    <row r="24" spans="1:8" s="220" customFormat="1" ht="12.75">
      <c r="A24" s="226">
        <v>14</v>
      </c>
      <c r="B24" s="1220" t="s">
        <v>1526</v>
      </c>
      <c r="C24" s="226" t="s">
        <v>1513</v>
      </c>
      <c r="D24" s="226">
        <v>1</v>
      </c>
      <c r="E24" s="226">
        <v>1</v>
      </c>
      <c r="F24" s="226">
        <f t="shared" si="6"/>
        <v>0</v>
      </c>
      <c r="G24" s="226">
        <f t="shared" si="7"/>
        <v>1</v>
      </c>
      <c r="H24" s="226">
        <f t="shared" si="8"/>
        <v>1</v>
      </c>
    </row>
    <row r="25" spans="1:8" s="220" customFormat="1" ht="12.75">
      <c r="A25" s="226">
        <v>15</v>
      </c>
      <c r="B25" s="1220" t="s">
        <v>1527</v>
      </c>
      <c r="C25" s="226" t="s">
        <v>598</v>
      </c>
      <c r="D25" s="226">
        <v>3</v>
      </c>
      <c r="E25" s="226">
        <v>1</v>
      </c>
      <c r="F25" s="226">
        <f t="shared" si="6"/>
        <v>2</v>
      </c>
      <c r="G25" s="226">
        <f t="shared" si="7"/>
        <v>3</v>
      </c>
      <c r="H25" s="226">
        <f t="shared" si="8"/>
        <v>3</v>
      </c>
    </row>
    <row r="26" spans="1:8" s="220" customFormat="1" ht="12.75">
      <c r="A26" s="226">
        <v>16</v>
      </c>
      <c r="B26" s="1220" t="s">
        <v>1528</v>
      </c>
      <c r="C26" s="226" t="s">
        <v>598</v>
      </c>
      <c r="D26" s="226">
        <v>2</v>
      </c>
      <c r="E26" s="226">
        <v>1</v>
      </c>
      <c r="F26" s="226">
        <f t="shared" si="6"/>
        <v>1</v>
      </c>
      <c r="G26" s="226">
        <f t="shared" si="7"/>
        <v>2</v>
      </c>
      <c r="H26" s="226">
        <f t="shared" si="8"/>
        <v>2</v>
      </c>
    </row>
    <row r="27" spans="1:8" s="220" customFormat="1" ht="12.75">
      <c r="A27" s="226">
        <v>17</v>
      </c>
      <c r="B27" s="1220" t="s">
        <v>1529</v>
      </c>
      <c r="C27" s="226" t="s">
        <v>1513</v>
      </c>
      <c r="D27" s="226">
        <v>1</v>
      </c>
      <c r="E27" s="226">
        <v>0</v>
      </c>
      <c r="F27" s="226">
        <f t="shared" si="6"/>
        <v>1</v>
      </c>
      <c r="G27" s="226">
        <f t="shared" si="7"/>
        <v>1</v>
      </c>
      <c r="H27" s="226">
        <f t="shared" si="8"/>
        <v>1</v>
      </c>
    </row>
    <row r="28" spans="1:8" s="220" customFormat="1" ht="12.75">
      <c r="A28" s="226">
        <v>18</v>
      </c>
      <c r="B28" s="1220" t="s">
        <v>1530</v>
      </c>
      <c r="C28" s="226" t="s">
        <v>598</v>
      </c>
      <c r="D28" s="226">
        <v>2</v>
      </c>
      <c r="E28" s="226">
        <v>1</v>
      </c>
      <c r="F28" s="226">
        <f t="shared" si="6"/>
        <v>1</v>
      </c>
      <c r="G28" s="226">
        <f t="shared" si="7"/>
        <v>2</v>
      </c>
      <c r="H28" s="226">
        <f t="shared" si="8"/>
        <v>2</v>
      </c>
    </row>
    <row r="29" spans="1:8" s="220" customFormat="1" ht="12.75">
      <c r="A29" s="226">
        <v>19</v>
      </c>
      <c r="B29" s="1220" t="s">
        <v>1531</v>
      </c>
      <c r="C29" s="226" t="s">
        <v>598</v>
      </c>
      <c r="D29" s="226">
        <v>3</v>
      </c>
      <c r="E29" s="226">
        <v>1</v>
      </c>
      <c r="F29" s="226">
        <f t="shared" si="6"/>
        <v>2</v>
      </c>
      <c r="G29" s="226">
        <f t="shared" si="7"/>
        <v>3</v>
      </c>
      <c r="H29" s="226">
        <f t="shared" si="8"/>
        <v>3</v>
      </c>
    </row>
    <row r="30" spans="1:8" s="220" customFormat="1" ht="12.75">
      <c r="A30" s="226">
        <v>20</v>
      </c>
      <c r="B30" s="1220" t="s">
        <v>1532</v>
      </c>
      <c r="C30" s="226" t="s">
        <v>598</v>
      </c>
      <c r="D30" s="226">
        <v>12</v>
      </c>
      <c r="E30" s="226">
        <v>4</v>
      </c>
      <c r="F30" s="226">
        <f t="shared" si="6"/>
        <v>8</v>
      </c>
      <c r="G30" s="226">
        <f t="shared" si="7"/>
        <v>12</v>
      </c>
      <c r="H30" s="226">
        <f t="shared" si="8"/>
        <v>12</v>
      </c>
    </row>
    <row r="31" spans="1:8" s="220" customFormat="1" ht="12.75">
      <c r="A31" s="226">
        <v>21</v>
      </c>
      <c r="B31" s="1220" t="s">
        <v>1533</v>
      </c>
      <c r="C31" s="226" t="s">
        <v>598</v>
      </c>
      <c r="D31" s="226">
        <v>30</v>
      </c>
      <c r="E31" s="226">
        <v>8</v>
      </c>
      <c r="F31" s="226">
        <f t="shared" si="6"/>
        <v>22</v>
      </c>
      <c r="G31" s="226">
        <f t="shared" si="7"/>
        <v>30</v>
      </c>
      <c r="H31" s="226">
        <f t="shared" si="8"/>
        <v>30</v>
      </c>
    </row>
    <row r="32" spans="1:8" s="220" customFormat="1" ht="12.75">
      <c r="A32" s="226">
        <v>22</v>
      </c>
      <c r="B32" s="1220" t="s">
        <v>1534</v>
      </c>
      <c r="C32" s="226" t="s">
        <v>598</v>
      </c>
      <c r="D32" s="226">
        <v>3</v>
      </c>
      <c r="E32" s="226">
        <v>2</v>
      </c>
      <c r="F32" s="226">
        <f t="shared" si="6"/>
        <v>1</v>
      </c>
      <c r="G32" s="226">
        <f t="shared" si="7"/>
        <v>3</v>
      </c>
      <c r="H32" s="226">
        <f t="shared" si="8"/>
        <v>3</v>
      </c>
    </row>
    <row r="33" spans="1:8" s="220" customFormat="1" ht="12.75">
      <c r="A33" s="226">
        <v>23</v>
      </c>
      <c r="B33" s="1220" t="s">
        <v>1535</v>
      </c>
      <c r="C33" s="226" t="s">
        <v>598</v>
      </c>
      <c r="D33" s="226">
        <v>3</v>
      </c>
      <c r="E33" s="226">
        <v>1</v>
      </c>
      <c r="F33" s="226">
        <f t="shared" si="6"/>
        <v>2</v>
      </c>
      <c r="G33" s="226">
        <f t="shared" si="7"/>
        <v>3</v>
      </c>
      <c r="H33" s="226">
        <f t="shared" si="8"/>
        <v>3</v>
      </c>
    </row>
    <row r="34" spans="1:8" s="220" customFormat="1" ht="12.75">
      <c r="A34" s="226">
        <v>24</v>
      </c>
      <c r="B34" s="1220" t="s">
        <v>1536</v>
      </c>
      <c r="C34" s="226" t="s">
        <v>598</v>
      </c>
      <c r="D34" s="226">
        <v>6</v>
      </c>
      <c r="E34" s="226">
        <v>0</v>
      </c>
      <c r="F34" s="226">
        <f t="shared" si="6"/>
        <v>6</v>
      </c>
      <c r="G34" s="226">
        <f t="shared" si="7"/>
        <v>6</v>
      </c>
      <c r="H34" s="226">
        <f t="shared" si="8"/>
        <v>6</v>
      </c>
    </row>
    <row r="35" spans="1:8" s="220" customFormat="1" ht="12.75">
      <c r="A35" s="226">
        <v>25</v>
      </c>
      <c r="B35" s="1220" t="s">
        <v>1537</v>
      </c>
      <c r="C35" s="226" t="s">
        <v>598</v>
      </c>
      <c r="D35" s="226">
        <v>3</v>
      </c>
      <c r="E35" s="226">
        <v>2</v>
      </c>
      <c r="F35" s="226">
        <f t="shared" si="6"/>
        <v>1</v>
      </c>
      <c r="G35" s="226">
        <f t="shared" si="7"/>
        <v>3</v>
      </c>
      <c r="H35" s="226">
        <f t="shared" si="8"/>
        <v>3</v>
      </c>
    </row>
    <row r="36" spans="1:8" s="220" customFormat="1" ht="12.75">
      <c r="A36" s="226">
        <v>26</v>
      </c>
      <c r="B36" s="1220" t="s">
        <v>1538</v>
      </c>
      <c r="C36" s="226" t="s">
        <v>598</v>
      </c>
      <c r="D36" s="226">
        <v>3</v>
      </c>
      <c r="E36" s="226">
        <v>0</v>
      </c>
      <c r="F36" s="226">
        <f t="shared" si="6"/>
        <v>3</v>
      </c>
      <c r="G36" s="226">
        <f t="shared" si="7"/>
        <v>3</v>
      </c>
      <c r="H36" s="226">
        <f t="shared" si="8"/>
        <v>3</v>
      </c>
    </row>
    <row r="37" spans="1:8" s="220" customFormat="1" ht="12.75">
      <c r="A37" s="226">
        <v>27</v>
      </c>
      <c r="B37" s="1220" t="s">
        <v>1539</v>
      </c>
      <c r="C37" s="226" t="s">
        <v>1513</v>
      </c>
      <c r="D37" s="226">
        <v>1</v>
      </c>
      <c r="E37" s="226">
        <v>1</v>
      </c>
      <c r="F37" s="226">
        <f t="shared" si="6"/>
        <v>0</v>
      </c>
      <c r="G37" s="226">
        <f t="shared" si="7"/>
        <v>1</v>
      </c>
      <c r="H37" s="226">
        <f t="shared" si="8"/>
        <v>1</v>
      </c>
    </row>
    <row r="38" spans="1:8" s="220" customFormat="1" ht="12.75">
      <c r="A38" s="226">
        <v>28</v>
      </c>
      <c r="B38" s="1220" t="s">
        <v>1540</v>
      </c>
      <c r="C38" s="226" t="s">
        <v>1513</v>
      </c>
      <c r="D38" s="226">
        <v>1</v>
      </c>
      <c r="E38" s="226">
        <v>0</v>
      </c>
      <c r="F38" s="226">
        <f t="shared" si="6"/>
        <v>1</v>
      </c>
      <c r="G38" s="226">
        <f t="shared" si="7"/>
        <v>1</v>
      </c>
      <c r="H38" s="226">
        <f t="shared" si="8"/>
        <v>1</v>
      </c>
    </row>
    <row r="39" spans="1:8" s="220" customFormat="1" ht="12.75">
      <c r="A39" s="226">
        <v>29</v>
      </c>
      <c r="B39" s="1220" t="s">
        <v>1541</v>
      </c>
      <c r="C39" s="226" t="s">
        <v>1513</v>
      </c>
      <c r="D39" s="226">
        <v>1</v>
      </c>
      <c r="E39" s="226">
        <v>1</v>
      </c>
      <c r="F39" s="226">
        <f t="shared" si="6"/>
        <v>0</v>
      </c>
      <c r="G39" s="226">
        <f t="shared" si="7"/>
        <v>1</v>
      </c>
      <c r="H39" s="226">
        <f t="shared" si="8"/>
        <v>1</v>
      </c>
    </row>
    <row r="40" spans="1:8" s="220" customFormat="1" ht="12.75">
      <c r="A40" s="226">
        <v>30</v>
      </c>
      <c r="B40" s="1220" t="s">
        <v>1542</v>
      </c>
      <c r="C40" s="226" t="s">
        <v>598</v>
      </c>
      <c r="D40" s="226">
        <v>4</v>
      </c>
      <c r="E40" s="226">
        <v>1</v>
      </c>
      <c r="F40" s="226">
        <f t="shared" si="6"/>
        <v>3</v>
      </c>
      <c r="G40" s="226">
        <f t="shared" si="7"/>
        <v>4</v>
      </c>
      <c r="H40" s="226">
        <f t="shared" si="8"/>
        <v>4</v>
      </c>
    </row>
    <row r="41" spans="1:8" s="220" customFormat="1" ht="12.75">
      <c r="A41" s="226">
        <v>31</v>
      </c>
      <c r="B41" s="1220" t="s">
        <v>1543</v>
      </c>
      <c r="C41" s="226" t="s">
        <v>598</v>
      </c>
      <c r="D41" s="226">
        <v>10</v>
      </c>
      <c r="E41" s="226">
        <v>4</v>
      </c>
      <c r="F41" s="226">
        <f t="shared" si="6"/>
        <v>6</v>
      </c>
      <c r="G41" s="226">
        <f t="shared" si="7"/>
        <v>10</v>
      </c>
      <c r="H41" s="226">
        <f t="shared" si="8"/>
        <v>10</v>
      </c>
    </row>
    <row r="42" spans="1:8" s="220" customFormat="1" ht="12.75">
      <c r="A42" s="226">
        <v>32</v>
      </c>
      <c r="B42" s="1220" t="s">
        <v>1544</v>
      </c>
      <c r="C42" s="226" t="s">
        <v>598</v>
      </c>
      <c r="D42" s="226">
        <v>10</v>
      </c>
      <c r="E42" s="226">
        <v>4</v>
      </c>
      <c r="F42" s="226">
        <f t="shared" si="6"/>
        <v>6</v>
      </c>
      <c r="G42" s="226">
        <f t="shared" si="7"/>
        <v>10</v>
      </c>
      <c r="H42" s="226">
        <f t="shared" si="8"/>
        <v>10</v>
      </c>
    </row>
    <row r="43" spans="1:8" s="220" customFormat="1" ht="12.75">
      <c r="A43" s="218" t="s">
        <v>521</v>
      </c>
      <c r="B43" s="219"/>
      <c r="C43" s="219"/>
      <c r="D43" s="219"/>
      <c r="E43" s="219"/>
      <c r="F43" s="219"/>
      <c r="G43" s="219"/>
      <c r="H43" s="219"/>
    </row>
    <row r="44" spans="1:8" s="220" customFormat="1" ht="12.75">
      <c r="A44" s="227"/>
      <c r="B44" s="219"/>
      <c r="C44" s="219"/>
      <c r="D44" s="219"/>
      <c r="E44" s="219"/>
      <c r="F44" s="219"/>
      <c r="G44" s="219"/>
      <c r="H44" s="219"/>
    </row>
    <row r="45" spans="1:8" s="220" customFormat="1" ht="51.75" customHeight="1">
      <c r="A45" s="2267" t="s">
        <v>441</v>
      </c>
      <c r="B45" s="2267" t="s">
        <v>512</v>
      </c>
      <c r="C45" s="2267" t="s">
        <v>443</v>
      </c>
      <c r="D45" s="2268" t="s">
        <v>513</v>
      </c>
      <c r="E45" s="2267" t="s">
        <v>514</v>
      </c>
      <c r="F45" s="2267" t="s">
        <v>515</v>
      </c>
      <c r="G45" s="2268" t="s">
        <v>516</v>
      </c>
      <c r="H45" s="2268"/>
    </row>
    <row r="46" spans="1:8" s="220" customFormat="1" ht="12.75">
      <c r="A46" s="2267"/>
      <c r="B46" s="2267"/>
      <c r="C46" s="2267"/>
      <c r="D46" s="2268"/>
      <c r="E46" s="2267"/>
      <c r="F46" s="2267"/>
      <c r="G46" s="222">
        <v>41654</v>
      </c>
      <c r="H46" s="222">
        <v>41685</v>
      </c>
    </row>
    <row r="47" spans="1:8" s="220" customFormat="1" ht="15" customHeight="1">
      <c r="A47" s="223">
        <v>1</v>
      </c>
      <c r="B47" s="224" t="s">
        <v>522</v>
      </c>
      <c r="C47" s="225" t="s">
        <v>87</v>
      </c>
      <c r="D47" s="226">
        <v>1</v>
      </c>
      <c r="E47" s="226">
        <v>1</v>
      </c>
      <c r="F47" s="226">
        <f t="shared" ref="F47" si="9">D47-E47</f>
        <v>0</v>
      </c>
      <c r="G47" s="226">
        <v>1</v>
      </c>
      <c r="H47" s="226">
        <v>1</v>
      </c>
    </row>
    <row r="48" spans="1:8" s="220" customFormat="1" ht="15" customHeight="1">
      <c r="A48" s="1657">
        <v>2</v>
      </c>
      <c r="B48" s="1658" t="s">
        <v>2290</v>
      </c>
      <c r="C48" s="225" t="s">
        <v>87</v>
      </c>
      <c r="D48" s="1659">
        <v>1</v>
      </c>
      <c r="E48" s="1659">
        <v>1</v>
      </c>
      <c r="F48" s="1659"/>
      <c r="G48" s="1659">
        <v>1</v>
      </c>
      <c r="H48" s="1659">
        <v>1</v>
      </c>
    </row>
    <row r="49" spans="1:8" s="220" customFormat="1" ht="15" customHeight="1">
      <c r="A49" s="1657">
        <v>3</v>
      </c>
      <c r="B49" s="1658" t="s">
        <v>2291</v>
      </c>
      <c r="C49" s="225" t="s">
        <v>87</v>
      </c>
      <c r="D49" s="1659">
        <v>1</v>
      </c>
      <c r="E49" s="1659">
        <v>1</v>
      </c>
      <c r="F49" s="1659"/>
      <c r="G49" s="1659">
        <v>1</v>
      </c>
      <c r="H49" s="1659">
        <v>1</v>
      </c>
    </row>
    <row r="50" spans="1:8" ht="24" customHeight="1">
      <c r="A50" s="228"/>
      <c r="B50" s="229"/>
      <c r="C50" s="228"/>
      <c r="D50" s="228"/>
      <c r="E50" s="228"/>
      <c r="F50" s="230"/>
      <c r="G50" s="230"/>
      <c r="H50" s="230"/>
    </row>
    <row r="51" spans="1:8" ht="25.5" customHeight="1">
      <c r="A51" s="2269" t="s">
        <v>524</v>
      </c>
      <c r="B51" s="2270"/>
      <c r="C51" s="231"/>
      <c r="D51" s="231"/>
      <c r="E51" s="231"/>
      <c r="F51" s="231"/>
      <c r="G51" s="231"/>
      <c r="H51" s="231"/>
    </row>
  </sheetData>
  <mergeCells count="18">
    <mergeCell ref="G45:H45"/>
    <mergeCell ref="A51:B51"/>
    <mergeCell ref="A45:A46"/>
    <mergeCell ref="B45:B46"/>
    <mergeCell ref="C45:C46"/>
    <mergeCell ref="D45:D46"/>
    <mergeCell ref="E45:E46"/>
    <mergeCell ref="F45:F46"/>
    <mergeCell ref="A1:H1"/>
    <mergeCell ref="A3:H3"/>
    <mergeCell ref="A4:H4"/>
    <mergeCell ref="A9:A10"/>
    <mergeCell ref="B9:B10"/>
    <mergeCell ref="C9:C10"/>
    <mergeCell ref="D9:D10"/>
    <mergeCell ref="E9:E10"/>
    <mergeCell ref="F9:F10"/>
    <mergeCell ref="G9:H9"/>
  </mergeCells>
  <pageMargins left="0.34" right="0.44" top="0.65" bottom="0.44" header="0.5" footer="0.27"/>
  <pageSetup paperSize="9" scale="73"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codeName="Sheet27">
    <tabColor rgb="FFFF0000"/>
    <pageSetUpPr fitToPage="1"/>
  </sheetPr>
  <dimension ref="A1:O17"/>
  <sheetViews>
    <sheetView view="pageBreakPreview" workbookViewId="0">
      <selection activeCell="A8" sqref="A8"/>
    </sheetView>
  </sheetViews>
  <sheetFormatPr defaultRowHeight="12.75"/>
  <cols>
    <col min="1" max="1" width="4.85546875" style="76" customWidth="1"/>
    <col min="2" max="2" width="14" style="76" customWidth="1"/>
    <col min="3" max="3" width="20.140625" style="76" bestFit="1" customWidth="1"/>
    <col min="4" max="4" width="13.42578125" style="76" bestFit="1" customWidth="1"/>
    <col min="5" max="5" width="9.85546875" style="76" customWidth="1"/>
    <col min="6" max="6" width="8.28515625" style="76" customWidth="1"/>
    <col min="7" max="7" width="7.85546875" style="76" customWidth="1"/>
    <col min="8" max="8" width="12.5703125" style="76" customWidth="1"/>
    <col min="9" max="10" width="8.5703125" style="76" customWidth="1"/>
    <col min="11" max="11" width="10.7109375" style="76" customWidth="1"/>
    <col min="12" max="12" width="13.85546875" style="76" customWidth="1"/>
    <col min="13" max="13" width="18" style="76" bestFit="1" customWidth="1"/>
    <col min="14" max="16384" width="9.140625" style="76"/>
  </cols>
  <sheetData>
    <row r="1" spans="1:15" s="78" customFormat="1" ht="15.75">
      <c r="A1" s="2272" t="s">
        <v>428</v>
      </c>
      <c r="B1" s="2273"/>
      <c r="C1" s="2273"/>
      <c r="D1" s="2273"/>
      <c r="E1" s="2273"/>
      <c r="F1" s="2273"/>
      <c r="G1" s="2273"/>
      <c r="H1" s="2273"/>
      <c r="I1" s="2273"/>
      <c r="J1" s="2273"/>
      <c r="K1" s="2273"/>
      <c r="L1" s="2273"/>
      <c r="M1" s="2274"/>
      <c r="N1" s="190"/>
      <c r="O1" s="190"/>
    </row>
    <row r="2" spans="1:15" s="78" customFormat="1">
      <c r="A2" s="2275" t="s">
        <v>491</v>
      </c>
      <c r="B2" s="2276"/>
      <c r="C2" s="2276"/>
      <c r="D2" s="2276"/>
      <c r="E2" s="2276"/>
      <c r="F2" s="2276"/>
      <c r="G2" s="2276"/>
      <c r="H2" s="2276"/>
      <c r="I2" s="2276"/>
      <c r="J2" s="2276"/>
      <c r="K2" s="2276"/>
      <c r="L2" s="2276"/>
      <c r="M2" s="2277"/>
      <c r="N2" s="190"/>
      <c r="O2" s="190"/>
    </row>
    <row r="3" spans="1:15" s="78" customFormat="1">
      <c r="A3" s="191"/>
      <c r="B3" s="192"/>
      <c r="C3" s="192"/>
      <c r="D3" s="192"/>
      <c r="E3" s="192"/>
      <c r="F3" s="193"/>
      <c r="G3" s="193"/>
      <c r="H3" s="192"/>
      <c r="I3" s="192"/>
      <c r="J3" s="192"/>
      <c r="K3" s="192"/>
      <c r="L3" s="192"/>
      <c r="M3" s="194"/>
      <c r="N3" s="190"/>
      <c r="O3" s="190"/>
    </row>
    <row r="4" spans="1:15" s="78" customFormat="1" ht="15">
      <c r="A4" s="195" t="s">
        <v>1472</v>
      </c>
      <c r="B4" s="192"/>
      <c r="C4" s="192"/>
      <c r="D4" s="192"/>
      <c r="E4" s="192"/>
      <c r="F4" s="193"/>
      <c r="G4" s="193"/>
      <c r="H4" s="192"/>
      <c r="I4" s="192"/>
      <c r="J4" s="192"/>
      <c r="K4" s="192"/>
      <c r="L4" s="192"/>
      <c r="M4" s="196" t="s">
        <v>471</v>
      </c>
      <c r="N4" s="190"/>
      <c r="O4" s="190"/>
    </row>
    <row r="5" spans="1:15" s="78" customFormat="1">
      <c r="A5" s="195" t="s">
        <v>1473</v>
      </c>
      <c r="B5" s="192"/>
      <c r="C5" s="192"/>
      <c r="D5" s="192"/>
      <c r="E5" s="192"/>
      <c r="F5" s="193"/>
      <c r="G5" s="193"/>
      <c r="H5" s="192"/>
      <c r="I5" s="192"/>
      <c r="J5" s="192"/>
      <c r="K5" s="192"/>
      <c r="L5" s="192"/>
      <c r="M5" s="194"/>
      <c r="N5" s="190"/>
      <c r="O5" s="190"/>
    </row>
    <row r="6" spans="1:15" s="78" customFormat="1" ht="18" customHeight="1">
      <c r="A6" s="191"/>
      <c r="B6" s="192"/>
      <c r="C6" s="192"/>
      <c r="D6" s="192"/>
      <c r="E6" s="192"/>
      <c r="F6" s="193"/>
      <c r="G6" s="193"/>
      <c r="H6" s="192"/>
      <c r="I6" s="192"/>
      <c r="J6" s="192"/>
      <c r="K6" s="192"/>
      <c r="L6" s="192"/>
      <c r="M6" s="194"/>
      <c r="N6" s="190"/>
      <c r="O6" s="190"/>
    </row>
    <row r="7" spans="1:15" s="78" customFormat="1" ht="20.25">
      <c r="A7" s="2278" t="s">
        <v>2425</v>
      </c>
      <c r="B7" s="2279"/>
      <c r="C7" s="2279"/>
      <c r="D7" s="2279"/>
      <c r="E7" s="2279"/>
      <c r="F7" s="2279"/>
      <c r="G7" s="2279"/>
      <c r="H7" s="2279"/>
      <c r="I7" s="2279"/>
      <c r="J7" s="2279"/>
      <c r="K7" s="2279"/>
      <c r="L7" s="2279"/>
      <c r="M7" s="2280"/>
      <c r="N7" s="190"/>
      <c r="O7" s="190"/>
    </row>
    <row r="8" spans="1:15" s="78" customFormat="1" ht="18">
      <c r="A8" s="197"/>
      <c r="B8" s="198"/>
      <c r="C8" s="198"/>
      <c r="D8" s="199"/>
      <c r="E8" s="199"/>
      <c r="F8" s="200"/>
      <c r="G8" s="200"/>
      <c r="H8" s="199"/>
      <c r="I8" s="199"/>
      <c r="J8" s="199"/>
      <c r="K8" s="201"/>
      <c r="L8" s="2281"/>
      <c r="M8" s="2282"/>
      <c r="N8" s="190"/>
      <c r="O8" s="202"/>
    </row>
    <row r="9" spans="1:15" ht="16.5" customHeight="1">
      <c r="A9" s="2283" t="s">
        <v>492</v>
      </c>
      <c r="B9" s="2284" t="s">
        <v>493</v>
      </c>
      <c r="C9" s="2284" t="s">
        <v>494</v>
      </c>
      <c r="D9" s="2284" t="s">
        <v>495</v>
      </c>
      <c r="E9" s="2284" t="s">
        <v>496</v>
      </c>
      <c r="F9" s="2285" t="s">
        <v>497</v>
      </c>
      <c r="G9" s="2286" t="s">
        <v>498</v>
      </c>
      <c r="H9" s="2289" t="s">
        <v>499</v>
      </c>
      <c r="I9" s="203" t="s">
        <v>500</v>
      </c>
      <c r="J9" s="203" t="s">
        <v>500</v>
      </c>
      <c r="K9" s="2289" t="s">
        <v>501</v>
      </c>
      <c r="L9" s="2289" t="s">
        <v>502</v>
      </c>
      <c r="M9" s="2289" t="s">
        <v>503</v>
      </c>
      <c r="N9" s="204"/>
      <c r="O9" s="204"/>
    </row>
    <row r="10" spans="1:15" ht="16.5" customHeight="1">
      <c r="A10" s="2283"/>
      <c r="B10" s="2284"/>
      <c r="C10" s="2284"/>
      <c r="D10" s="2284"/>
      <c r="E10" s="2284"/>
      <c r="F10" s="2285"/>
      <c r="G10" s="2287"/>
      <c r="H10" s="2290"/>
      <c r="I10" s="203" t="s">
        <v>504</v>
      </c>
      <c r="J10" s="203" t="s">
        <v>504</v>
      </c>
      <c r="K10" s="2290"/>
      <c r="L10" s="2290"/>
      <c r="M10" s="2290"/>
      <c r="N10" s="204"/>
      <c r="O10" s="204"/>
    </row>
    <row r="11" spans="1:15" ht="16.5" customHeight="1">
      <c r="A11" s="2283"/>
      <c r="B11" s="2284"/>
      <c r="C11" s="2284"/>
      <c r="D11" s="2284"/>
      <c r="E11" s="2284"/>
      <c r="F11" s="2285"/>
      <c r="G11" s="2288"/>
      <c r="H11" s="2291"/>
      <c r="I11" s="203" t="s">
        <v>505</v>
      </c>
      <c r="J11" s="203" t="s">
        <v>506</v>
      </c>
      <c r="K11" s="2291"/>
      <c r="L11" s="2291"/>
      <c r="M11" s="2291"/>
      <c r="N11" s="204"/>
      <c r="O11" s="204"/>
    </row>
    <row r="12" spans="1:15" ht="28.5" customHeight="1">
      <c r="A12" s="205">
        <v>1</v>
      </c>
      <c r="B12" s="205"/>
      <c r="C12" s="206"/>
      <c r="D12" s="205"/>
      <c r="E12" s="205"/>
      <c r="F12" s="207"/>
      <c r="G12" s="207">
        <v>0</v>
      </c>
      <c r="H12" s="208"/>
      <c r="I12" s="209"/>
      <c r="J12" s="210"/>
      <c r="K12" s="210"/>
      <c r="L12" s="211">
        <f t="shared" ref="L12:L13" si="0">-((H12/31)*G12)</f>
        <v>0</v>
      </c>
      <c r="M12" s="212"/>
      <c r="N12" s="204"/>
      <c r="O12" s="213"/>
    </row>
    <row r="13" spans="1:15" ht="28.5" customHeight="1">
      <c r="A13" s="205">
        <v>2</v>
      </c>
      <c r="B13" s="205"/>
      <c r="C13" s="206"/>
      <c r="D13" s="205"/>
      <c r="E13" s="205"/>
      <c r="F13" s="207"/>
      <c r="G13" s="207"/>
      <c r="H13" s="208"/>
      <c r="I13" s="209"/>
      <c r="J13" s="210"/>
      <c r="K13" s="210"/>
      <c r="L13" s="211">
        <f t="shared" si="0"/>
        <v>0</v>
      </c>
      <c r="M13" s="212"/>
      <c r="N13" s="204"/>
      <c r="O13" s="213"/>
    </row>
    <row r="14" spans="1:15" ht="28.5" customHeight="1">
      <c r="A14" s="205">
        <v>3</v>
      </c>
      <c r="B14" s="205"/>
      <c r="C14" s="206"/>
      <c r="D14" s="205"/>
      <c r="E14" s="205"/>
      <c r="F14" s="207"/>
      <c r="G14" s="207"/>
      <c r="H14" s="208"/>
      <c r="I14" s="209"/>
      <c r="J14" s="210"/>
      <c r="K14" s="210"/>
      <c r="L14" s="211">
        <f>-((H14/31)*G14)</f>
        <v>0</v>
      </c>
      <c r="M14" s="212"/>
      <c r="N14" s="204"/>
      <c r="O14" s="213"/>
    </row>
    <row r="15" spans="1:15" ht="28.5" customHeight="1">
      <c r="A15" s="205">
        <v>4</v>
      </c>
      <c r="B15" s="205"/>
      <c r="C15" s="206"/>
      <c r="D15" s="205"/>
      <c r="E15" s="205"/>
      <c r="F15" s="207"/>
      <c r="G15" s="207"/>
      <c r="H15" s="208"/>
      <c r="I15" s="209"/>
      <c r="J15" s="210"/>
      <c r="K15" s="210"/>
      <c r="L15" s="211">
        <f>-((H15/31)*G15)</f>
        <v>0</v>
      </c>
      <c r="M15" s="212"/>
      <c r="N15" s="204"/>
      <c r="O15" s="213"/>
    </row>
    <row r="16" spans="1:15" ht="28.5" customHeight="1">
      <c r="A16" s="205"/>
      <c r="B16" s="205"/>
      <c r="C16" s="206"/>
      <c r="D16" s="205"/>
      <c r="E16" s="205"/>
      <c r="F16" s="207"/>
      <c r="G16" s="207"/>
      <c r="H16" s="208"/>
      <c r="I16" s="209"/>
      <c r="J16" s="210"/>
      <c r="K16" s="210"/>
      <c r="L16" s="211"/>
      <c r="M16" s="212"/>
      <c r="N16" s="204"/>
      <c r="O16" s="213"/>
    </row>
    <row r="17" spans="1:15" ht="22.5" customHeight="1">
      <c r="A17" s="2271" t="s">
        <v>508</v>
      </c>
      <c r="B17" s="2271"/>
      <c r="C17" s="2271"/>
      <c r="D17" s="2271"/>
      <c r="E17" s="2271"/>
      <c r="F17" s="2271"/>
      <c r="G17" s="2271"/>
      <c r="H17" s="2271"/>
      <c r="I17" s="2271"/>
      <c r="J17" s="2271"/>
      <c r="K17" s="2271"/>
      <c r="L17" s="2271"/>
      <c r="M17" s="214">
        <f>SUM(M12:M16)</f>
        <v>0</v>
      </c>
      <c r="N17" s="204"/>
      <c r="O17" s="204"/>
    </row>
  </sheetData>
  <mergeCells count="16">
    <mergeCell ref="A17:L17"/>
    <mergeCell ref="A1:M1"/>
    <mergeCell ref="A2:M2"/>
    <mergeCell ref="A7:M7"/>
    <mergeCell ref="L8:M8"/>
    <mergeCell ref="A9:A11"/>
    <mergeCell ref="B9:B11"/>
    <mergeCell ref="C9:C11"/>
    <mergeCell ref="D9:D11"/>
    <mergeCell ref="E9:E11"/>
    <mergeCell ref="F9:F11"/>
    <mergeCell ref="G9:G11"/>
    <mergeCell ref="H9:H11"/>
    <mergeCell ref="K9:K11"/>
    <mergeCell ref="L9:L11"/>
    <mergeCell ref="M9:M11"/>
  </mergeCells>
  <pageMargins left="0.32" right="0.36" top="0.26" bottom="0.34" header="0.19" footer="0.15"/>
  <pageSetup paperSize="9" scale="64"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codeName="Sheet28">
    <tabColor rgb="FF00B050"/>
    <pageSetUpPr fitToPage="1"/>
  </sheetPr>
  <dimension ref="A1:H25"/>
  <sheetViews>
    <sheetView view="pageBreakPreview" zoomScaleSheetLayoutView="100" workbookViewId="0">
      <selection activeCell="F13" sqref="F13"/>
    </sheetView>
  </sheetViews>
  <sheetFormatPr defaultRowHeight="12.75"/>
  <cols>
    <col min="1" max="1" width="5.140625" style="187" customWidth="1"/>
    <col min="2" max="2" width="25.7109375" style="187" customWidth="1"/>
    <col min="3" max="3" width="23.7109375" style="188" customWidth="1"/>
    <col min="4" max="4" width="14.42578125" style="158" customWidth="1"/>
    <col min="5" max="5" width="16.140625" style="158" customWidth="1"/>
    <col min="6" max="6" width="14.28515625" style="189" customWidth="1"/>
    <col min="7" max="7" width="13.28515625" style="189" customWidth="1"/>
    <col min="8" max="8" width="15.28515625" style="164" customWidth="1"/>
    <col min="9" max="16384" width="9.140625" style="164"/>
  </cols>
  <sheetData>
    <row r="1" spans="1:8" s="141" customFormat="1" ht="18">
      <c r="A1" s="2302" t="s">
        <v>439</v>
      </c>
      <c r="B1" s="2302"/>
      <c r="C1" s="2302"/>
      <c r="D1" s="2302"/>
      <c r="E1" s="2302"/>
      <c r="F1" s="2302"/>
      <c r="G1" s="2302"/>
      <c r="H1" s="2302"/>
    </row>
    <row r="2" spans="1:8" s="141" customFormat="1">
      <c r="A2" s="2303" t="s">
        <v>475</v>
      </c>
      <c r="B2" s="2303"/>
      <c r="C2" s="2303"/>
      <c r="D2" s="2303"/>
      <c r="E2" s="2303"/>
      <c r="F2" s="2303"/>
      <c r="G2" s="2303"/>
      <c r="H2" s="2303"/>
    </row>
    <row r="3" spans="1:8" s="141" customFormat="1">
      <c r="A3" s="142"/>
      <c r="B3" s="142"/>
      <c r="C3" s="143"/>
      <c r="D3" s="144"/>
      <c r="E3" s="144"/>
      <c r="F3" s="145"/>
      <c r="G3" s="145"/>
      <c r="H3" s="146" t="s">
        <v>471</v>
      </c>
    </row>
    <row r="4" spans="1:8" s="141" customFormat="1" ht="19.5">
      <c r="A4" s="2304" t="s">
        <v>476</v>
      </c>
      <c r="B4" s="2304"/>
      <c r="C4" s="2304"/>
      <c r="D4" s="2304"/>
      <c r="E4" s="2304"/>
      <c r="F4" s="2304"/>
      <c r="G4" s="2304"/>
      <c r="H4" s="2304"/>
    </row>
    <row r="5" spans="1:8" s="141" customFormat="1" ht="18" customHeight="1">
      <c r="A5" s="147" t="s">
        <v>1546</v>
      </c>
      <c r="B5" s="148"/>
      <c r="C5" s="149"/>
      <c r="D5" s="148"/>
      <c r="E5" s="148"/>
      <c r="F5" s="148"/>
      <c r="G5" s="148"/>
      <c r="H5" s="150">
        <f>+'Budget-4-Approval'!C6</f>
        <v>42005</v>
      </c>
    </row>
    <row r="6" spans="1:8" s="141" customFormat="1" ht="16.5" customHeight="1">
      <c r="A6" s="147" t="s">
        <v>1547</v>
      </c>
      <c r="B6" s="148"/>
      <c r="C6" s="149"/>
      <c r="D6" s="148"/>
      <c r="E6" s="148"/>
      <c r="F6" s="148"/>
      <c r="G6" s="148"/>
      <c r="H6" s="151"/>
    </row>
    <row r="7" spans="1:8" s="141" customFormat="1">
      <c r="A7" s="152"/>
      <c r="B7" s="152"/>
      <c r="C7" s="152"/>
      <c r="D7" s="153"/>
      <c r="E7" s="153"/>
      <c r="F7" s="154"/>
      <c r="G7" s="154"/>
    </row>
    <row r="8" spans="1:8" s="158" customFormat="1" ht="54.75" customHeight="1">
      <c r="A8" s="155" t="s">
        <v>477</v>
      </c>
      <c r="B8" s="155" t="s">
        <v>478</v>
      </c>
      <c r="C8" s="155" t="s">
        <v>479</v>
      </c>
      <c r="D8" s="155" t="s">
        <v>480</v>
      </c>
      <c r="E8" s="155" t="s">
        <v>481</v>
      </c>
      <c r="F8" s="155" t="s">
        <v>482</v>
      </c>
      <c r="G8" s="156" t="s">
        <v>431</v>
      </c>
      <c r="H8" s="157" t="s">
        <v>483</v>
      </c>
    </row>
    <row r="9" spans="1:8" ht="21" customHeight="1">
      <c r="A9" s="159" t="s">
        <v>458</v>
      </c>
      <c r="B9" s="160" t="s">
        <v>484</v>
      </c>
      <c r="C9" s="161"/>
      <c r="D9" s="161"/>
      <c r="E9" s="161"/>
      <c r="F9" s="162"/>
      <c r="G9" s="162"/>
      <c r="H9" s="163"/>
    </row>
    <row r="10" spans="1:8" ht="24" customHeight="1">
      <c r="A10" s="161">
        <v>1</v>
      </c>
      <c r="B10" s="165" t="s">
        <v>2292</v>
      </c>
      <c r="C10" s="166" t="s">
        <v>485</v>
      </c>
      <c r="D10" s="161">
        <v>10</v>
      </c>
      <c r="E10" s="161">
        <v>300</v>
      </c>
      <c r="F10" s="162">
        <v>233.33333300000001</v>
      </c>
      <c r="G10" s="167">
        <f>+F10*E10</f>
        <v>69999.99990000001</v>
      </c>
      <c r="H10" s="168"/>
    </row>
    <row r="11" spans="1:8" ht="21.75" customHeight="1">
      <c r="A11" s="161">
        <v>2</v>
      </c>
      <c r="B11" s="165" t="s">
        <v>2293</v>
      </c>
      <c r="C11" s="169" t="s">
        <v>507</v>
      </c>
      <c r="D11" s="161">
        <v>10</v>
      </c>
      <c r="E11" s="161">
        <v>300</v>
      </c>
      <c r="F11" s="162">
        <f>+G11/E11</f>
        <v>300</v>
      </c>
      <c r="G11" s="167">
        <v>90000</v>
      </c>
      <c r="H11" s="167"/>
    </row>
    <row r="12" spans="1:8" ht="21.75" customHeight="1">
      <c r="A12" s="170">
        <v>3</v>
      </c>
      <c r="B12" s="165" t="s">
        <v>2293</v>
      </c>
      <c r="C12" s="171" t="s">
        <v>2121</v>
      </c>
      <c r="D12" s="161">
        <v>10</v>
      </c>
      <c r="E12" s="161">
        <v>300</v>
      </c>
      <c r="F12" s="162">
        <f>+G12/E12</f>
        <v>200</v>
      </c>
      <c r="G12" s="167">
        <v>60000</v>
      </c>
      <c r="H12" s="167"/>
    </row>
    <row r="13" spans="1:8" ht="21.75" customHeight="1">
      <c r="A13" s="170">
        <v>4</v>
      </c>
      <c r="B13" s="165"/>
      <c r="C13" s="171"/>
      <c r="D13" s="172"/>
      <c r="E13" s="161"/>
      <c r="F13" s="162"/>
      <c r="G13" s="167">
        <f t="shared" ref="G13" si="0">+F13*E13</f>
        <v>0</v>
      </c>
      <c r="H13" s="167"/>
    </row>
    <row r="14" spans="1:8" ht="21.75" customHeight="1">
      <c r="A14" s="161">
        <v>5</v>
      </c>
      <c r="B14" s="165"/>
      <c r="C14" s="169"/>
      <c r="D14" s="161"/>
      <c r="E14" s="161"/>
      <c r="F14" s="162"/>
      <c r="G14" s="167">
        <f>+F14*E14</f>
        <v>0</v>
      </c>
      <c r="H14" s="167"/>
    </row>
    <row r="15" spans="1:8" ht="21.75" customHeight="1">
      <c r="A15" s="161"/>
      <c r="B15" s="165"/>
      <c r="C15" s="169"/>
      <c r="D15" s="161"/>
      <c r="E15" s="161"/>
      <c r="F15" s="162"/>
      <c r="G15" s="167"/>
      <c r="H15" s="167"/>
    </row>
    <row r="16" spans="1:8" s="174" customFormat="1" ht="24" customHeight="1" thickBot="1">
      <c r="A16" s="2305"/>
      <c r="B16" s="2306"/>
      <c r="C16" s="2306"/>
      <c r="D16" s="2306"/>
      <c r="E16" s="2306"/>
      <c r="F16" s="2307"/>
      <c r="G16" s="173">
        <f>SUM(G10:G14)</f>
        <v>219999.9999</v>
      </c>
      <c r="H16" s="173">
        <f>SUM(H10:H10)</f>
        <v>0</v>
      </c>
    </row>
    <row r="17" spans="1:8" ht="24" customHeight="1" thickTop="1" thickBot="1">
      <c r="A17" s="2295" t="s">
        <v>486</v>
      </c>
      <c r="B17" s="2296"/>
      <c r="C17" s="2296"/>
      <c r="D17" s="2296"/>
      <c r="E17" s="2296"/>
      <c r="F17" s="2297"/>
      <c r="G17" s="1007">
        <f>+G16+H16</f>
        <v>219999.9999</v>
      </c>
      <c r="H17" s="1008"/>
    </row>
    <row r="18" spans="1:8" ht="18" customHeight="1" thickTop="1">
      <c r="A18" s="175"/>
      <c r="B18" s="175"/>
      <c r="C18" s="175"/>
      <c r="D18" s="175"/>
      <c r="E18" s="175"/>
      <c r="F18" s="175"/>
      <c r="G18" s="176"/>
      <c r="H18" s="177"/>
    </row>
    <row r="19" spans="1:8" ht="18" customHeight="1">
      <c r="A19" s="178" t="s">
        <v>487</v>
      </c>
      <c r="B19" s="179" t="s">
        <v>488</v>
      </c>
      <c r="C19" s="180"/>
      <c r="D19" s="181"/>
      <c r="E19" s="181"/>
      <c r="F19" s="182"/>
      <c r="G19" s="167"/>
      <c r="H19" s="168"/>
    </row>
    <row r="20" spans="1:8" ht="21.75" customHeight="1">
      <c r="A20" s="161">
        <v>1</v>
      </c>
      <c r="B20" s="165"/>
      <c r="C20" s="169"/>
      <c r="D20" s="161"/>
      <c r="E20" s="161"/>
      <c r="F20" s="162"/>
      <c r="G20" s="167"/>
      <c r="H20" s="168"/>
    </row>
    <row r="21" spans="1:8" ht="21.75" customHeight="1">
      <c r="A21" s="161">
        <v>2</v>
      </c>
      <c r="B21" s="165"/>
      <c r="C21" s="169"/>
      <c r="D21" s="161"/>
      <c r="E21" s="161"/>
      <c r="F21" s="162"/>
      <c r="G21" s="167"/>
      <c r="H21" s="168"/>
    </row>
    <row r="22" spans="1:8" s="174" customFormat="1" ht="23.25" customHeight="1">
      <c r="A22" s="2292"/>
      <c r="B22" s="2293"/>
      <c r="C22" s="2293"/>
      <c r="D22" s="2293"/>
      <c r="E22" s="2293"/>
      <c r="F22" s="2294"/>
      <c r="G22" s="183">
        <f>SUM(G19:G21)</f>
        <v>0</v>
      </c>
      <c r="H22" s="183">
        <f>SUM(H19:H21)</f>
        <v>0</v>
      </c>
    </row>
    <row r="23" spans="1:8" s="184" customFormat="1" ht="23.25" customHeight="1">
      <c r="A23" s="2295" t="s">
        <v>489</v>
      </c>
      <c r="B23" s="2296"/>
      <c r="C23" s="2296"/>
      <c r="D23" s="2296"/>
      <c r="E23" s="2296"/>
      <c r="F23" s="2297"/>
      <c r="G23" s="1005">
        <f>+G22+H22</f>
        <v>0</v>
      </c>
      <c r="H23" s="1006"/>
    </row>
    <row r="24" spans="1:8" ht="14.25">
      <c r="A24" s="2298"/>
      <c r="B24" s="2299"/>
      <c r="C24" s="2299"/>
      <c r="D24" s="2299"/>
      <c r="E24" s="2299"/>
      <c r="F24" s="2300"/>
      <c r="G24" s="185"/>
      <c r="H24" s="186"/>
    </row>
    <row r="25" spans="1:8" ht="22.5" customHeight="1">
      <c r="A25" s="2301" t="s">
        <v>490</v>
      </c>
      <c r="B25" s="2301"/>
      <c r="C25" s="2301"/>
      <c r="D25" s="2301"/>
      <c r="E25" s="2301"/>
      <c r="F25" s="2301"/>
      <c r="G25" s="1003">
        <f>+G23+G17</f>
        <v>219999.9999</v>
      </c>
      <c r="H25" s="1004"/>
    </row>
  </sheetData>
  <mergeCells count="9">
    <mergeCell ref="A22:F22"/>
    <mergeCell ref="A23:F23"/>
    <mergeCell ref="A24:F24"/>
    <mergeCell ref="A25:F25"/>
    <mergeCell ref="A1:H1"/>
    <mergeCell ref="A2:H2"/>
    <mergeCell ref="A4:H4"/>
    <mergeCell ref="A16:F16"/>
    <mergeCell ref="A17:F17"/>
  </mergeCells>
  <printOptions horizontalCentered="1"/>
  <pageMargins left="0.15748031496063" right="0.15748031496063" top="0.41" bottom="0.25" header="0.31" footer="0.16"/>
  <pageSetup paperSize="9" scale="78" orientation="portrait" r:id="rId1"/>
  <headerFooter alignWithMargins="0"/>
  <rowBreaks count="1" manualBreakCount="1">
    <brk id="18" max="16383" man="1"/>
  </rowBreaks>
</worksheet>
</file>

<file path=xl/worksheets/sheet33.xml><?xml version="1.0" encoding="utf-8"?>
<worksheet xmlns="http://schemas.openxmlformats.org/spreadsheetml/2006/main" xmlns:r="http://schemas.openxmlformats.org/officeDocument/2006/relationships">
  <sheetPr codeName="Sheet29">
    <tabColor rgb="FF00B050"/>
    <pageSetUpPr fitToPage="1"/>
  </sheetPr>
  <dimension ref="A1:H32"/>
  <sheetViews>
    <sheetView view="pageBreakPreview" zoomScaleSheetLayoutView="100" workbookViewId="0">
      <selection activeCell="G13" sqref="G13"/>
    </sheetView>
  </sheetViews>
  <sheetFormatPr defaultRowHeight="12.75"/>
  <cols>
    <col min="1" max="1" width="6.7109375" style="78" customWidth="1"/>
    <col min="2" max="2" width="43.42578125" style="78" customWidth="1"/>
    <col min="3" max="3" width="8" style="125" customWidth="1"/>
    <col min="4" max="4" width="9" style="78" bestFit="1" customWidth="1"/>
    <col min="5" max="5" width="9.85546875" style="78" customWidth="1"/>
    <col min="6" max="6" width="16.140625" style="78" customWidth="1"/>
    <col min="7" max="7" width="16.42578125" style="78" customWidth="1"/>
    <col min="8" max="8" width="20.42578125" style="78" customWidth="1"/>
    <col min="9" max="16384" width="9.140625" style="78"/>
  </cols>
  <sheetData>
    <row r="1" spans="1:8" ht="15.75">
      <c r="A1" s="2308" t="s">
        <v>439</v>
      </c>
      <c r="B1" s="2308"/>
      <c r="C1" s="2308"/>
      <c r="D1" s="2308"/>
      <c r="E1" s="2308"/>
      <c r="F1" s="2308"/>
      <c r="G1" s="2308"/>
      <c r="H1" s="124"/>
    </row>
    <row r="2" spans="1:8">
      <c r="A2" s="2309" t="s">
        <v>470</v>
      </c>
      <c r="B2" s="2309"/>
      <c r="C2" s="2309"/>
      <c r="D2" s="2309"/>
      <c r="E2" s="2309"/>
      <c r="F2" s="2309"/>
      <c r="G2" s="2309"/>
      <c r="H2" s="124"/>
    </row>
    <row r="3" spans="1:8">
      <c r="G3" s="126" t="s">
        <v>471</v>
      </c>
    </row>
    <row r="4" spans="1:8" ht="15.75">
      <c r="A4" s="2092" t="s">
        <v>2487</v>
      </c>
      <c r="B4" s="2092"/>
      <c r="C4" s="2092"/>
      <c r="D4" s="2092"/>
      <c r="E4" s="2092"/>
      <c r="F4" s="2092"/>
      <c r="G4" s="2092"/>
      <c r="H4" s="127"/>
    </row>
    <row r="5" spans="1:8">
      <c r="A5" s="128"/>
      <c r="B5" s="128"/>
      <c r="C5" s="128"/>
      <c r="D5" s="128"/>
      <c r="E5" s="128"/>
      <c r="F5" s="128"/>
      <c r="G5" s="128"/>
      <c r="H5" s="128"/>
    </row>
    <row r="6" spans="1:8">
      <c r="A6" s="2093" t="s">
        <v>1450</v>
      </c>
      <c r="B6" s="2093"/>
    </row>
    <row r="7" spans="1:8">
      <c r="A7" s="124" t="s">
        <v>1545</v>
      </c>
      <c r="B7" s="124"/>
    </row>
    <row r="8" spans="1:8">
      <c r="A8" s="124"/>
      <c r="B8" s="124"/>
    </row>
    <row r="9" spans="1:8" s="125" customFormat="1" ht="20.25" customHeight="1">
      <c r="A9" s="129" t="s">
        <v>441</v>
      </c>
      <c r="B9" s="129" t="s">
        <v>442</v>
      </c>
      <c r="C9" s="129" t="s">
        <v>443</v>
      </c>
      <c r="D9" s="130" t="s">
        <v>435</v>
      </c>
      <c r="E9" s="129" t="s">
        <v>444</v>
      </c>
      <c r="F9" s="129" t="s">
        <v>450</v>
      </c>
      <c r="G9" s="129" t="s">
        <v>445</v>
      </c>
    </row>
    <row r="10" spans="1:8" s="136" customFormat="1" ht="14.25" customHeight="1">
      <c r="A10" s="131">
        <v>1</v>
      </c>
      <c r="B10" s="1200" t="s">
        <v>1411</v>
      </c>
      <c r="C10" s="1191" t="s">
        <v>119</v>
      </c>
      <c r="D10" s="1194" t="s">
        <v>1412</v>
      </c>
      <c r="E10" s="1196">
        <v>600</v>
      </c>
      <c r="F10" s="134">
        <f>+D10*E10</f>
        <v>600</v>
      </c>
      <c r="G10" s="135"/>
    </row>
    <row r="11" spans="1:8" s="136" customFormat="1" ht="14.25" customHeight="1">
      <c r="A11" s="131">
        <v>2</v>
      </c>
      <c r="B11" s="1200" t="s">
        <v>1413</v>
      </c>
      <c r="C11" s="1191" t="s">
        <v>119</v>
      </c>
      <c r="D11" s="1194" t="s">
        <v>1412</v>
      </c>
      <c r="E11" s="1196">
        <v>500</v>
      </c>
      <c r="F11" s="134">
        <f t="shared" ref="F11:F30" si="0">+D11*E11</f>
        <v>500</v>
      </c>
      <c r="G11" s="135"/>
    </row>
    <row r="12" spans="1:8" s="136" customFormat="1" ht="14.25" customHeight="1">
      <c r="A12" s="131">
        <v>3</v>
      </c>
      <c r="B12" s="1200" t="s">
        <v>1002</v>
      </c>
      <c r="C12" s="1191" t="s">
        <v>1414</v>
      </c>
      <c r="D12" s="1194">
        <v>1</v>
      </c>
      <c r="E12" s="1196">
        <v>4000</v>
      </c>
      <c r="F12" s="134">
        <f t="shared" si="0"/>
        <v>4000</v>
      </c>
      <c r="G12" s="135"/>
    </row>
    <row r="13" spans="1:8" s="136" customFormat="1" ht="14.25" customHeight="1">
      <c r="A13" s="131">
        <v>4</v>
      </c>
      <c r="B13" s="1192" t="s">
        <v>1430</v>
      </c>
      <c r="C13" s="1193" t="s">
        <v>119</v>
      </c>
      <c r="D13" s="1194" t="s">
        <v>1412</v>
      </c>
      <c r="E13" s="1195">
        <v>1500</v>
      </c>
      <c r="F13" s="134">
        <f t="shared" si="0"/>
        <v>1500</v>
      </c>
      <c r="G13" s="135"/>
    </row>
    <row r="14" spans="1:8" s="136" customFormat="1" ht="14.25" customHeight="1">
      <c r="A14" s="131">
        <v>5</v>
      </c>
      <c r="B14" s="1192" t="s">
        <v>472</v>
      </c>
      <c r="C14" s="1193" t="s">
        <v>119</v>
      </c>
      <c r="D14" s="1194" t="s">
        <v>1412</v>
      </c>
      <c r="E14" s="1195">
        <v>200</v>
      </c>
      <c r="F14" s="134">
        <f t="shared" si="0"/>
        <v>200</v>
      </c>
      <c r="G14" s="135"/>
    </row>
    <row r="15" spans="1:8" s="136" customFormat="1" ht="14.25" customHeight="1">
      <c r="A15" s="131">
        <v>6</v>
      </c>
      <c r="B15" s="1192" t="s">
        <v>473</v>
      </c>
      <c r="C15" s="1193" t="s">
        <v>119</v>
      </c>
      <c r="D15" s="1194" t="s">
        <v>1412</v>
      </c>
      <c r="E15" s="1195">
        <v>200</v>
      </c>
      <c r="F15" s="134">
        <f t="shared" si="0"/>
        <v>200</v>
      </c>
      <c r="G15" s="135"/>
    </row>
    <row r="16" spans="1:8" s="136" customFormat="1" ht="14.25" customHeight="1">
      <c r="A16" s="131">
        <v>7</v>
      </c>
      <c r="B16" s="1192" t="s">
        <v>1431</v>
      </c>
      <c r="C16" s="1193" t="s">
        <v>119</v>
      </c>
      <c r="D16" s="1194">
        <v>1</v>
      </c>
      <c r="E16" s="1195">
        <v>500</v>
      </c>
      <c r="F16" s="134">
        <f t="shared" si="0"/>
        <v>500</v>
      </c>
      <c r="G16" s="135"/>
    </row>
    <row r="17" spans="1:7" s="136" customFormat="1" ht="14.25" customHeight="1">
      <c r="A17" s="131">
        <v>8</v>
      </c>
      <c r="B17" s="1192" t="s">
        <v>1432</v>
      </c>
      <c r="C17" s="1193" t="s">
        <v>119</v>
      </c>
      <c r="D17" s="1194">
        <v>1</v>
      </c>
      <c r="E17" s="1195">
        <v>6770.83</v>
      </c>
      <c r="F17" s="134">
        <f t="shared" si="0"/>
        <v>6770.83</v>
      </c>
      <c r="G17" s="135"/>
    </row>
    <row r="18" spans="1:7" s="136" customFormat="1" ht="14.25" customHeight="1">
      <c r="A18" s="131">
        <v>9</v>
      </c>
      <c r="B18" s="1192" t="s">
        <v>1433</v>
      </c>
      <c r="C18" s="1193" t="s">
        <v>119</v>
      </c>
      <c r="D18" s="1194">
        <v>1</v>
      </c>
      <c r="E18" s="1195">
        <v>1562.5</v>
      </c>
      <c r="F18" s="134">
        <f t="shared" si="0"/>
        <v>1562.5</v>
      </c>
      <c r="G18" s="135"/>
    </row>
    <row r="19" spans="1:7" s="136" customFormat="1" ht="14.25" customHeight="1">
      <c r="A19" s="131">
        <v>10</v>
      </c>
      <c r="B19" s="1192" t="s">
        <v>1434</v>
      </c>
      <c r="C19" s="1193" t="s">
        <v>119</v>
      </c>
      <c r="D19" s="1194" t="s">
        <v>1412</v>
      </c>
      <c r="E19" s="1195">
        <v>37500</v>
      </c>
      <c r="F19" s="134">
        <f t="shared" si="0"/>
        <v>37500</v>
      </c>
      <c r="G19" s="135"/>
    </row>
    <row r="20" spans="1:7" s="136" customFormat="1" ht="14.25" customHeight="1">
      <c r="A20" s="131">
        <v>11</v>
      </c>
      <c r="B20" s="1201" t="s">
        <v>519</v>
      </c>
      <c r="C20" s="1193" t="s">
        <v>119</v>
      </c>
      <c r="D20" s="1194" t="s">
        <v>1412</v>
      </c>
      <c r="E20" s="1202" t="s">
        <v>1435</v>
      </c>
      <c r="F20" s="134">
        <f t="shared" si="0"/>
        <v>6000</v>
      </c>
      <c r="G20" s="135"/>
    </row>
    <row r="21" spans="1:7" s="136" customFormat="1" ht="14.25" customHeight="1">
      <c r="A21" s="131">
        <v>12</v>
      </c>
      <c r="B21" s="1201" t="s">
        <v>1436</v>
      </c>
      <c r="C21" s="1193" t="s">
        <v>119</v>
      </c>
      <c r="D21" s="1194">
        <v>1</v>
      </c>
      <c r="E21" s="1202">
        <v>2400</v>
      </c>
      <c r="F21" s="134">
        <f t="shared" si="0"/>
        <v>2400</v>
      </c>
      <c r="G21" s="135"/>
    </row>
    <row r="22" spans="1:7" s="136" customFormat="1" ht="14.25" customHeight="1">
      <c r="A22" s="131">
        <v>13</v>
      </c>
      <c r="B22" s="1192" t="s">
        <v>1437</v>
      </c>
      <c r="C22" s="1193" t="s">
        <v>119</v>
      </c>
      <c r="D22" s="1194">
        <v>5</v>
      </c>
      <c r="E22" s="1202" t="s">
        <v>1438</v>
      </c>
      <c r="F22" s="134">
        <f t="shared" si="0"/>
        <v>2000</v>
      </c>
      <c r="G22" s="135"/>
    </row>
    <row r="23" spans="1:7" s="136" customFormat="1" ht="14.25" customHeight="1">
      <c r="A23" s="131">
        <v>14</v>
      </c>
      <c r="B23" s="1199" t="s">
        <v>1439</v>
      </c>
      <c r="C23" s="1193" t="s">
        <v>119</v>
      </c>
      <c r="D23" s="1193" t="s">
        <v>2294</v>
      </c>
      <c r="E23" s="1195">
        <v>3000</v>
      </c>
      <c r="F23" s="134">
        <f t="shared" si="0"/>
        <v>15000</v>
      </c>
      <c r="G23" s="135"/>
    </row>
    <row r="24" spans="1:7" s="136" customFormat="1" ht="14.25" customHeight="1">
      <c r="A24" s="131">
        <v>15</v>
      </c>
      <c r="B24" s="1199" t="s">
        <v>1441</v>
      </c>
      <c r="C24" s="1193" t="s">
        <v>119</v>
      </c>
      <c r="D24" s="1193" t="s">
        <v>1443</v>
      </c>
      <c r="E24" s="1195">
        <v>1562.5</v>
      </c>
      <c r="F24" s="134">
        <f t="shared" si="0"/>
        <v>6250</v>
      </c>
      <c r="G24" s="135"/>
    </row>
    <row r="25" spans="1:7" s="136" customFormat="1" ht="14.25" customHeight="1">
      <c r="A25" s="131">
        <v>16</v>
      </c>
      <c r="B25" s="1192" t="s">
        <v>1442</v>
      </c>
      <c r="C25" s="1193" t="s">
        <v>119</v>
      </c>
      <c r="D25" s="1193" t="s">
        <v>1443</v>
      </c>
      <c r="E25" s="1195"/>
      <c r="F25" s="134">
        <f t="shared" si="0"/>
        <v>0</v>
      </c>
      <c r="G25" s="135"/>
    </row>
    <row r="26" spans="1:7" s="136" customFormat="1" ht="14.25" customHeight="1">
      <c r="A26" s="131">
        <v>17</v>
      </c>
      <c r="B26" s="1192" t="s">
        <v>1444</v>
      </c>
      <c r="C26" s="1193" t="s">
        <v>119</v>
      </c>
      <c r="D26" s="1193" t="s">
        <v>1412</v>
      </c>
      <c r="E26" s="1195"/>
      <c r="F26" s="134">
        <f t="shared" si="0"/>
        <v>0</v>
      </c>
      <c r="G26" s="135"/>
    </row>
    <row r="27" spans="1:7" s="136" customFormat="1" ht="14.25" customHeight="1">
      <c r="A27" s="131">
        <v>18</v>
      </c>
      <c r="B27" s="1192" t="s">
        <v>518</v>
      </c>
      <c r="C27" s="1193" t="s">
        <v>119</v>
      </c>
      <c r="D27" s="1194">
        <v>3</v>
      </c>
      <c r="E27" s="1195">
        <v>26190</v>
      </c>
      <c r="F27" s="134">
        <f t="shared" si="0"/>
        <v>78570</v>
      </c>
      <c r="G27" s="135"/>
    </row>
    <row r="28" spans="1:7" s="136" customFormat="1" ht="14.25" customHeight="1">
      <c r="A28" s="1660">
        <v>19</v>
      </c>
      <c r="B28" s="1661" t="s">
        <v>2295</v>
      </c>
      <c r="C28" s="1193" t="s">
        <v>119</v>
      </c>
      <c r="D28" s="1662">
        <v>1</v>
      </c>
      <c r="E28" s="1663">
        <v>18000</v>
      </c>
      <c r="F28" s="1664">
        <f t="shared" si="0"/>
        <v>18000</v>
      </c>
      <c r="G28" s="1665"/>
    </row>
    <row r="29" spans="1:7" s="136" customFormat="1" ht="14.25" customHeight="1">
      <c r="A29" s="1660">
        <v>20</v>
      </c>
      <c r="B29" s="1661" t="s">
        <v>573</v>
      </c>
      <c r="C29" s="1193" t="s">
        <v>119</v>
      </c>
      <c r="D29" s="1662">
        <v>1</v>
      </c>
      <c r="E29" s="1663">
        <v>125000</v>
      </c>
      <c r="F29" s="1664">
        <f t="shared" si="0"/>
        <v>125000</v>
      </c>
      <c r="G29" s="1665"/>
    </row>
    <row r="30" spans="1:7" s="136" customFormat="1" ht="14.25" customHeight="1">
      <c r="A30" s="131">
        <v>21</v>
      </c>
      <c r="B30" s="1192" t="s">
        <v>1445</v>
      </c>
      <c r="C30" s="1193" t="s">
        <v>119</v>
      </c>
      <c r="D30" s="1193" t="s">
        <v>2093</v>
      </c>
      <c r="E30" s="1195">
        <v>18750</v>
      </c>
      <c r="F30" s="134">
        <f t="shared" si="0"/>
        <v>37500</v>
      </c>
      <c r="G30" s="135"/>
    </row>
    <row r="31" spans="1:7" s="136" customFormat="1" ht="14.25" customHeight="1">
      <c r="A31" s="137"/>
      <c r="B31" s="1113"/>
      <c r="C31" s="138"/>
      <c r="D31" s="132"/>
      <c r="E31" s="133"/>
      <c r="F31" s="134"/>
      <c r="G31" s="135"/>
    </row>
    <row r="32" spans="1:7" ht="20.25" customHeight="1">
      <c r="A32" s="2310" t="s">
        <v>474</v>
      </c>
      <c r="B32" s="2311"/>
      <c r="C32" s="2312"/>
      <c r="D32" s="139"/>
      <c r="E32" s="139"/>
      <c r="F32" s="140">
        <f>SUM(F10:F30)</f>
        <v>344053.33</v>
      </c>
      <c r="G32" s="139"/>
    </row>
  </sheetData>
  <mergeCells count="5">
    <mergeCell ref="A1:G1"/>
    <mergeCell ref="A2:G2"/>
    <mergeCell ref="A4:G4"/>
    <mergeCell ref="A6:B6"/>
    <mergeCell ref="A32:C32"/>
  </mergeCells>
  <pageMargins left="0.34" right="0.15" top="0.36" bottom="0.33" header="0.28000000000000003" footer="0.23"/>
  <pageSetup paperSize="9" scale="89" orientation="portrait" verticalDpi="72" r:id="rId1"/>
  <headerFooter alignWithMargins="0"/>
  <drawing r:id="rId2"/>
</worksheet>
</file>

<file path=xl/worksheets/sheet34.xml><?xml version="1.0" encoding="utf-8"?>
<worksheet xmlns="http://schemas.openxmlformats.org/spreadsheetml/2006/main" xmlns:r="http://schemas.openxmlformats.org/officeDocument/2006/relationships">
  <sheetPr codeName="Sheet30">
    <tabColor rgb="FF00B050"/>
  </sheetPr>
  <dimension ref="A1:AI14"/>
  <sheetViews>
    <sheetView view="pageBreakPreview" workbookViewId="0">
      <selection activeCell="G12" sqref="G12"/>
    </sheetView>
  </sheetViews>
  <sheetFormatPr defaultRowHeight="12.75"/>
  <cols>
    <col min="1" max="1" width="6.5703125" style="76" customWidth="1"/>
    <col min="2" max="2" width="32.85546875" style="76" customWidth="1"/>
    <col min="3" max="3" width="9.7109375" style="76" customWidth="1"/>
    <col min="4" max="4" width="10.7109375" style="76" customWidth="1"/>
    <col min="5" max="5" width="13.28515625" style="76" customWidth="1"/>
    <col min="6" max="6" width="12.28515625" style="76" customWidth="1"/>
    <col min="7" max="7" width="16" style="76" customWidth="1"/>
    <col min="8" max="16384" width="9.140625" style="76"/>
  </cols>
  <sheetData>
    <row r="1" spans="1:35">
      <c r="A1" s="2090" t="s">
        <v>439</v>
      </c>
      <c r="B1" s="2090"/>
      <c r="C1" s="2090"/>
      <c r="D1" s="2090"/>
      <c r="E1" s="2090"/>
      <c r="F1" s="2090"/>
      <c r="G1" s="2090"/>
    </row>
    <row r="2" spans="1:35">
      <c r="A2" s="2313" t="s">
        <v>469</v>
      </c>
      <c r="B2" s="2313"/>
      <c r="C2" s="2313"/>
      <c r="D2" s="2313"/>
      <c r="E2" s="2313"/>
      <c r="F2" s="2313"/>
      <c r="G2" s="2313"/>
    </row>
    <row r="3" spans="1:35">
      <c r="A3" s="78"/>
      <c r="B3" s="78"/>
      <c r="C3" s="78"/>
      <c r="D3" s="78"/>
      <c r="E3" s="78"/>
      <c r="F3" s="78"/>
      <c r="G3" s="79"/>
    </row>
    <row r="4" spans="1:35" ht="15.75">
      <c r="A4" s="2314" t="str">
        <f>"TEMPORARY STRUCTURE  M/O -"&amp;'Budget-4-Approval'!C6</f>
        <v>TEMPORARY STRUCTURE  M/O -42005</v>
      </c>
      <c r="B4" s="2314"/>
      <c r="C4" s="2314"/>
      <c r="D4" s="2314"/>
      <c r="E4" s="2314"/>
      <c r="F4" s="2314"/>
      <c r="G4" s="2314"/>
    </row>
    <row r="5" spans="1:35">
      <c r="A5" s="78"/>
      <c r="B5" s="78"/>
      <c r="C5" s="78"/>
      <c r="D5" s="78"/>
      <c r="E5" s="78"/>
      <c r="F5" s="78"/>
      <c r="G5" s="78"/>
    </row>
    <row r="6" spans="1:35">
      <c r="A6" s="2093" t="s">
        <v>1450</v>
      </c>
      <c r="B6" s="2093"/>
      <c r="C6" s="78"/>
      <c r="D6" s="78"/>
      <c r="E6" s="78"/>
      <c r="F6" s="78"/>
      <c r="G6" s="78"/>
    </row>
    <row r="7" spans="1:35">
      <c r="A7" s="2093" t="s">
        <v>1545</v>
      </c>
      <c r="B7" s="2093"/>
      <c r="C7" s="80"/>
      <c r="D7" s="80"/>
      <c r="E7" s="78"/>
      <c r="F7" s="78"/>
      <c r="G7" s="78"/>
    </row>
    <row r="8" spans="1:35">
      <c r="A8" s="80"/>
      <c r="B8" s="80"/>
      <c r="C8" s="80"/>
      <c r="D8" s="80"/>
      <c r="E8" s="78"/>
      <c r="F8" s="78"/>
      <c r="G8" s="78"/>
    </row>
    <row r="9" spans="1:35" s="82" customFormat="1" ht="32.25" customHeight="1">
      <c r="A9" s="81" t="s">
        <v>441</v>
      </c>
      <c r="B9" s="81" t="s">
        <v>442</v>
      </c>
      <c r="C9" s="81" t="s">
        <v>443</v>
      </c>
      <c r="D9" s="81" t="s">
        <v>430</v>
      </c>
      <c r="E9" s="81" t="s">
        <v>444</v>
      </c>
      <c r="F9" s="81" t="s">
        <v>436</v>
      </c>
      <c r="G9" s="81" t="s">
        <v>445</v>
      </c>
    </row>
    <row r="10" spans="1:35" ht="29.25" customHeight="1">
      <c r="A10" s="84">
        <v>1</v>
      </c>
      <c r="B10" s="1206" t="s">
        <v>1470</v>
      </c>
      <c r="C10" s="84" t="s">
        <v>467</v>
      </c>
      <c r="D10" s="84">
        <v>50</v>
      </c>
      <c r="E10" s="123">
        <v>3500</v>
      </c>
      <c r="F10" s="123">
        <f>+D10*E10</f>
        <v>175000</v>
      </c>
      <c r="G10" s="84"/>
    </row>
    <row r="11" spans="1:35" ht="29.25" customHeight="1">
      <c r="A11" s="84">
        <v>2</v>
      </c>
      <c r="B11" s="1206" t="s">
        <v>1471</v>
      </c>
      <c r="C11" s="84" t="s">
        <v>467</v>
      </c>
      <c r="D11" s="84">
        <v>0</v>
      </c>
      <c r="E11" s="123">
        <v>0</v>
      </c>
      <c r="F11" s="123">
        <f t="shared" ref="F11" si="0">+D11*E11</f>
        <v>0</v>
      </c>
      <c r="G11" s="84"/>
    </row>
    <row r="12" spans="1:35" ht="29.25" customHeight="1">
      <c r="A12" s="84">
        <v>3</v>
      </c>
      <c r="B12" s="122" t="s">
        <v>468</v>
      </c>
      <c r="C12" s="84" t="s">
        <v>467</v>
      </c>
      <c r="D12" s="84"/>
      <c r="E12" s="123"/>
      <c r="F12" s="123">
        <v>75000</v>
      </c>
      <c r="G12" s="121"/>
    </row>
    <row r="13" spans="1:35" ht="20.100000000000001" customHeight="1">
      <c r="A13" s="84"/>
      <c r="B13" s="122"/>
      <c r="C13" s="84"/>
      <c r="D13" s="84"/>
      <c r="E13" s="87"/>
      <c r="F13" s="87"/>
      <c r="G13" s="121"/>
    </row>
    <row r="14" spans="1:35" s="88" customFormat="1" ht="24" customHeight="1">
      <c r="A14" s="84"/>
      <c r="B14" s="89" t="s">
        <v>450</v>
      </c>
      <c r="C14" s="90"/>
      <c r="D14" s="90"/>
      <c r="E14" s="91"/>
      <c r="F14" s="120">
        <f>SUM(F10:F13)</f>
        <v>250000</v>
      </c>
      <c r="G14" s="84"/>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row>
  </sheetData>
  <mergeCells count="5">
    <mergeCell ref="A7:B7"/>
    <mergeCell ref="A2:G2"/>
    <mergeCell ref="A6:B6"/>
    <mergeCell ref="A1:G1"/>
    <mergeCell ref="A4:G4"/>
  </mergeCells>
  <pageMargins left="0.59" right="0.44" top="0.46" bottom="0.26" header="0.2" footer="0.16"/>
  <pageSetup scale="87" orientation="landscape" verticalDpi="300" r:id="rId1"/>
  <headerFooter alignWithMargins="0"/>
  <drawing r:id="rId2"/>
</worksheet>
</file>

<file path=xl/worksheets/sheet35.xml><?xml version="1.0" encoding="utf-8"?>
<worksheet xmlns="http://schemas.openxmlformats.org/spreadsheetml/2006/main" xmlns:r="http://schemas.openxmlformats.org/officeDocument/2006/relationships">
  <sheetPr codeName="Sheet32">
    <tabColor theme="6" tint="0.59999389629810485"/>
    <pageSetUpPr fitToPage="1"/>
  </sheetPr>
  <dimension ref="A1:BA370"/>
  <sheetViews>
    <sheetView showZeros="0" zoomScale="70" zoomScaleNormal="70" workbookViewId="0">
      <pane xSplit="2" ySplit="6" topLeftCell="C7" activePane="bottomRight" state="frozen"/>
      <selection activeCell="G362" sqref="G362"/>
      <selection pane="topRight" activeCell="G362" sqref="G362"/>
      <selection pane="bottomLeft" activeCell="G362" sqref="G362"/>
      <selection pane="bottomRight" activeCell="I6" sqref="I6"/>
    </sheetView>
  </sheetViews>
  <sheetFormatPr defaultColWidth="8" defaultRowHeight="15.75"/>
  <cols>
    <col min="1" max="1" width="8.7109375" style="53" customWidth="1"/>
    <col min="2" max="2" width="43.42578125" style="5" customWidth="1"/>
    <col min="3" max="3" width="9" style="6" customWidth="1"/>
    <col min="4" max="4" width="10.42578125" style="1" customWidth="1"/>
    <col min="5" max="5" width="15" style="7" bestFit="1" customWidth="1"/>
    <col min="6" max="6" width="13.140625" style="2" customWidth="1"/>
    <col min="7" max="7" width="15" style="2" bestFit="1" customWidth="1"/>
    <col min="8" max="8" width="13.140625" style="2" customWidth="1"/>
    <col min="9" max="9" width="18.140625" style="4" customWidth="1"/>
    <col min="10" max="10" width="9" style="4" customWidth="1"/>
    <col min="11" max="11" width="26.140625" style="4" customWidth="1"/>
    <col min="12" max="12" width="10.140625" style="4" bestFit="1" customWidth="1"/>
    <col min="13" max="13" width="10.140625" style="4" customWidth="1"/>
    <col min="14" max="14" width="10" style="4" bestFit="1" customWidth="1"/>
    <col min="15" max="15" width="10" style="4" customWidth="1"/>
    <col min="16" max="16" width="8.7109375" style="4" bestFit="1" customWidth="1"/>
    <col min="17" max="17" width="8.7109375" style="4" customWidth="1"/>
    <col min="18" max="18" width="8.7109375" style="4" bestFit="1" customWidth="1"/>
    <col min="19" max="19" width="8.7109375" style="4" customWidth="1"/>
    <col min="20" max="20" width="8.7109375" style="4" bestFit="1" customWidth="1"/>
    <col min="21" max="21" width="8.7109375" style="4" customWidth="1"/>
    <col min="22" max="22" width="10" style="4" bestFit="1" customWidth="1"/>
    <col min="23" max="23" width="10" style="4" customWidth="1"/>
    <col min="24" max="27" width="8" style="4"/>
    <col min="28" max="28" width="10" style="4" bestFit="1" customWidth="1"/>
    <col min="29" max="29" width="10" style="4" customWidth="1"/>
    <col min="30" max="30" width="8.7109375" style="4" bestFit="1" customWidth="1"/>
    <col min="31" max="31" width="8.7109375" style="4" customWidth="1"/>
    <col min="32" max="33" width="8" style="4"/>
    <col min="34" max="34" width="10" style="4" bestFit="1" customWidth="1"/>
    <col min="35" max="35" width="10" style="4" customWidth="1"/>
    <col min="36" max="36" width="8.7109375" style="4" bestFit="1" customWidth="1"/>
    <col min="37" max="37" width="8.7109375" style="4" customWidth="1"/>
    <col min="38" max="38" width="8.7109375" style="4" bestFit="1" customWidth="1"/>
    <col min="39" max="39" width="8.7109375" style="4" customWidth="1"/>
    <col min="40" max="40" width="8.7109375" style="4" bestFit="1" customWidth="1"/>
    <col min="41" max="41" width="8.7109375" style="4" customWidth="1"/>
    <col min="42" max="42" width="10" style="4" bestFit="1" customWidth="1"/>
    <col min="43" max="43" width="10" style="4" customWidth="1"/>
    <col min="44" max="44" width="8.7109375" style="4" bestFit="1" customWidth="1"/>
    <col min="45" max="45" width="8.7109375" style="4" customWidth="1"/>
    <col min="46" max="46" width="8" style="4"/>
    <col min="47" max="47" width="10.85546875" style="4" customWidth="1"/>
    <col min="48" max="48" width="10" style="4" bestFit="1" customWidth="1"/>
    <col min="49" max="49" width="10" style="4" customWidth="1"/>
    <col min="50" max="16384" width="8" style="4"/>
  </cols>
  <sheetData>
    <row r="1" spans="1:53">
      <c r="I1" s="4" t="e">
        <f>+I366</f>
        <v>#REF!</v>
      </c>
      <c r="J1" s="4">
        <f t="shared" ref="J1:AP1" si="0">+J366</f>
        <v>0</v>
      </c>
      <c r="K1" s="4" t="e">
        <f t="shared" si="0"/>
        <v>#REF!</v>
      </c>
      <c r="L1" s="4">
        <f t="shared" si="0"/>
        <v>0</v>
      </c>
      <c r="M1" s="4" t="e">
        <f t="shared" si="0"/>
        <v>#REF!</v>
      </c>
      <c r="N1" s="4">
        <f t="shared" si="0"/>
        <v>0</v>
      </c>
      <c r="O1" s="4" t="e">
        <f t="shared" si="0"/>
        <v>#REF!</v>
      </c>
      <c r="P1" s="4">
        <f t="shared" si="0"/>
        <v>0</v>
      </c>
      <c r="Q1" s="4" t="e">
        <f t="shared" si="0"/>
        <v>#REF!</v>
      </c>
      <c r="R1" s="4">
        <f t="shared" si="0"/>
        <v>0</v>
      </c>
      <c r="S1" s="4" t="e">
        <f t="shared" si="0"/>
        <v>#REF!</v>
      </c>
      <c r="T1" s="4">
        <f t="shared" si="0"/>
        <v>0</v>
      </c>
      <c r="U1" s="4" t="e">
        <f t="shared" si="0"/>
        <v>#REF!</v>
      </c>
      <c r="V1" s="4">
        <f t="shared" si="0"/>
        <v>0</v>
      </c>
      <c r="W1" s="4" t="e">
        <f t="shared" si="0"/>
        <v>#REF!</v>
      </c>
      <c r="X1" s="4">
        <f t="shared" si="0"/>
        <v>0</v>
      </c>
      <c r="Y1" s="4" t="e">
        <f t="shared" si="0"/>
        <v>#REF!</v>
      </c>
      <c r="Z1" s="4" t="e">
        <f t="shared" si="0"/>
        <v>#REF!</v>
      </c>
      <c r="AA1" s="4" t="e">
        <f t="shared" si="0"/>
        <v>#REF!</v>
      </c>
      <c r="AB1" s="4">
        <f t="shared" si="0"/>
        <v>0</v>
      </c>
      <c r="AC1" s="4" t="e">
        <f t="shared" si="0"/>
        <v>#REF!</v>
      </c>
      <c r="AD1" s="4">
        <f t="shared" si="0"/>
        <v>0</v>
      </c>
      <c r="AE1" s="4" t="e">
        <f t="shared" si="0"/>
        <v>#REF!</v>
      </c>
      <c r="AF1" s="4" t="e">
        <f t="shared" si="0"/>
        <v>#REF!</v>
      </c>
      <c r="AG1" s="4" t="e">
        <f t="shared" si="0"/>
        <v>#REF!</v>
      </c>
      <c r="AH1" s="4">
        <f t="shared" si="0"/>
        <v>0</v>
      </c>
      <c r="AI1" s="4" t="e">
        <f t="shared" si="0"/>
        <v>#REF!</v>
      </c>
      <c r="AJ1" s="4">
        <f t="shared" si="0"/>
        <v>0</v>
      </c>
      <c r="AK1" s="4" t="e">
        <f t="shared" si="0"/>
        <v>#REF!</v>
      </c>
      <c r="AL1" s="4">
        <f t="shared" si="0"/>
        <v>0</v>
      </c>
      <c r="AM1" s="4" t="e">
        <f t="shared" si="0"/>
        <v>#REF!</v>
      </c>
      <c r="AN1" s="4">
        <f t="shared" si="0"/>
        <v>0</v>
      </c>
      <c r="AO1" s="4" t="e">
        <f t="shared" si="0"/>
        <v>#REF!</v>
      </c>
      <c r="AP1" s="4">
        <f t="shared" si="0"/>
        <v>0</v>
      </c>
      <c r="AQ1" s="4" t="e">
        <f>+AQ366</f>
        <v>#REF!</v>
      </c>
      <c r="AR1" s="4">
        <f t="shared" ref="AR1:BA1" si="1">+AR366</f>
        <v>0</v>
      </c>
      <c r="AS1" s="4" t="e">
        <f t="shared" si="1"/>
        <v>#REF!</v>
      </c>
      <c r="AT1" s="4" t="e">
        <f t="shared" si="1"/>
        <v>#REF!</v>
      </c>
      <c r="AU1" s="4" t="e">
        <f t="shared" si="1"/>
        <v>#REF!</v>
      </c>
      <c r="AV1" s="4">
        <f t="shared" si="1"/>
        <v>0</v>
      </c>
      <c r="AW1" s="4" t="e">
        <f t="shared" si="1"/>
        <v>#REF!</v>
      </c>
      <c r="AX1" s="4">
        <f t="shared" si="1"/>
        <v>0</v>
      </c>
      <c r="AY1" s="4" t="e">
        <f t="shared" si="1"/>
        <v>#REF!</v>
      </c>
      <c r="AZ1" s="4">
        <f t="shared" si="1"/>
        <v>0</v>
      </c>
      <c r="BA1" s="4" t="e">
        <f t="shared" si="1"/>
        <v>#REF!</v>
      </c>
    </row>
    <row r="2" spans="1:53" ht="15.75" customHeight="1">
      <c r="A2" s="25"/>
      <c r="B2" s="58"/>
      <c r="C2" s="59"/>
      <c r="D2" s="60"/>
      <c r="E2" s="23"/>
      <c r="F2" s="24"/>
      <c r="G2" s="24"/>
      <c r="H2" s="24"/>
      <c r="I2" s="25"/>
      <c r="J2" s="2319" t="s">
        <v>1289</v>
      </c>
      <c r="K2" s="2320"/>
      <c r="L2" s="2320"/>
      <c r="M2" s="2320"/>
      <c r="N2" s="2320"/>
      <c r="O2" s="2320"/>
      <c r="P2" s="2320"/>
      <c r="Q2" s="2320"/>
      <c r="R2" s="2320"/>
      <c r="S2" s="2320"/>
      <c r="T2" s="2320"/>
      <c r="U2" s="2320"/>
      <c r="V2" s="2320"/>
      <c r="W2" s="2320"/>
      <c r="X2" s="2320"/>
      <c r="Y2" s="2320"/>
      <c r="Z2" s="2320"/>
      <c r="AA2" s="2320"/>
      <c r="AB2" s="2320"/>
      <c r="AC2" s="2320"/>
      <c r="AD2" s="2320"/>
      <c r="AE2" s="2321"/>
      <c r="AF2" s="2319" t="s">
        <v>1288</v>
      </c>
      <c r="AG2" s="2320"/>
      <c r="AH2" s="2320"/>
      <c r="AI2" s="2320"/>
      <c r="AJ2" s="2320"/>
      <c r="AK2" s="2320"/>
      <c r="AL2" s="2320"/>
      <c r="AM2" s="2320"/>
      <c r="AN2" s="2320"/>
      <c r="AO2" s="2320"/>
      <c r="AP2" s="2320"/>
      <c r="AQ2" s="2320"/>
      <c r="AR2" s="2320"/>
      <c r="AS2" s="2320"/>
      <c r="AT2" s="2320"/>
      <c r="AU2" s="2320"/>
      <c r="AV2" s="2320"/>
      <c r="AW2" s="2320"/>
      <c r="AX2" s="2320"/>
      <c r="AY2" s="2320"/>
      <c r="AZ2" s="2320"/>
      <c r="BA2" s="2321"/>
    </row>
    <row r="3" spans="1:53" ht="15.75" customHeight="1">
      <c r="A3" s="25"/>
      <c r="B3" s="61"/>
      <c r="C3" s="61"/>
      <c r="D3" s="62"/>
      <c r="E3" s="63"/>
      <c r="F3" s="24"/>
      <c r="G3" s="24"/>
      <c r="H3" s="24"/>
      <c r="I3" s="25"/>
      <c r="J3" s="2323" t="s">
        <v>1291</v>
      </c>
      <c r="K3" s="2323"/>
      <c r="L3" s="2323" t="s">
        <v>434</v>
      </c>
      <c r="M3" s="2323"/>
      <c r="N3" s="2323"/>
      <c r="O3" s="2323"/>
      <c r="P3" s="2324" t="s">
        <v>398</v>
      </c>
      <c r="Q3" s="2324"/>
      <c r="R3" s="2324"/>
      <c r="S3" s="2324"/>
      <c r="T3" s="2324"/>
      <c r="U3" s="2324"/>
      <c r="V3" s="2324"/>
      <c r="W3" s="2324"/>
      <c r="X3" s="2325" t="s">
        <v>399</v>
      </c>
      <c r="Y3" s="2325"/>
      <c r="Z3" s="2325"/>
      <c r="AA3" s="2325"/>
      <c r="AB3" s="2325"/>
      <c r="AC3" s="2325"/>
      <c r="AD3" s="2325"/>
      <c r="AE3" s="2325"/>
      <c r="AF3" s="2326" t="s">
        <v>400</v>
      </c>
      <c r="AG3" s="2326"/>
      <c r="AH3" s="2326"/>
      <c r="AI3" s="2326"/>
      <c r="AJ3" s="2326"/>
      <c r="AK3" s="2326"/>
      <c r="AL3" s="2326"/>
      <c r="AM3" s="2326"/>
      <c r="AN3" s="2326"/>
      <c r="AO3" s="2326"/>
      <c r="AP3" s="2315" t="s">
        <v>401</v>
      </c>
      <c r="AQ3" s="2316"/>
      <c r="AR3" s="2316"/>
      <c r="AS3" s="2316"/>
      <c r="AT3" s="2316"/>
      <c r="AU3" s="2316"/>
      <c r="AV3" s="2316" t="s">
        <v>1290</v>
      </c>
      <c r="AW3" s="2316"/>
      <c r="AX3" s="2316"/>
      <c r="AY3" s="2316"/>
      <c r="AZ3" s="2316"/>
      <c r="BA3" s="1046"/>
    </row>
    <row r="4" spans="1:53">
      <c r="A4" s="64" t="s">
        <v>0</v>
      </c>
      <c r="B4" s="65"/>
      <c r="C4" s="59"/>
      <c r="D4" s="66"/>
      <c r="E4" s="23"/>
      <c r="F4" s="24"/>
      <c r="G4" s="24"/>
      <c r="H4" s="24"/>
      <c r="I4" s="25"/>
      <c r="J4" s="2323" t="s">
        <v>433</v>
      </c>
      <c r="K4" s="2323"/>
      <c r="L4" s="2323" t="s">
        <v>402</v>
      </c>
      <c r="M4" s="2323"/>
      <c r="N4" s="2323"/>
      <c r="O4" s="2323"/>
      <c r="P4" s="2324" t="s">
        <v>403</v>
      </c>
      <c r="Q4" s="2324"/>
      <c r="R4" s="2324"/>
      <c r="S4" s="2324"/>
      <c r="T4" s="2324"/>
      <c r="U4" s="2324"/>
      <c r="V4" s="2324"/>
      <c r="W4" s="2324"/>
      <c r="X4" s="2325" t="s">
        <v>404</v>
      </c>
      <c r="Y4" s="2325"/>
      <c r="Z4" s="2325"/>
      <c r="AA4" s="2325"/>
      <c r="AB4" s="2325"/>
      <c r="AC4" s="2325"/>
      <c r="AD4" s="2325"/>
      <c r="AE4" s="2325"/>
      <c r="AF4" s="2322" t="s">
        <v>405</v>
      </c>
      <c r="AG4" s="2317"/>
      <c r="AH4" s="2317"/>
      <c r="AI4" s="2317"/>
      <c r="AJ4" s="2317" t="s">
        <v>437</v>
      </c>
      <c r="AK4" s="2317"/>
      <c r="AL4" s="2317"/>
      <c r="AM4" s="2317"/>
      <c r="AN4" s="2317"/>
      <c r="AO4" s="2318"/>
      <c r="AP4" s="2315" t="s">
        <v>438</v>
      </c>
      <c r="AQ4" s="2316"/>
      <c r="AR4" s="2316"/>
      <c r="AS4" s="2316"/>
      <c r="AT4" s="2316"/>
      <c r="AU4" s="2316"/>
      <c r="AV4" s="2316" t="s">
        <v>406</v>
      </c>
      <c r="AW4" s="2316"/>
      <c r="AX4" s="2316"/>
      <c r="AY4" s="2316"/>
      <c r="AZ4" s="2316"/>
      <c r="BA4" s="2327"/>
    </row>
    <row r="5" spans="1:53" s="18" customFormat="1">
      <c r="A5" s="14" t="s">
        <v>1</v>
      </c>
      <c r="B5" s="15" t="s">
        <v>2</v>
      </c>
      <c r="C5" s="15" t="s">
        <v>3</v>
      </c>
      <c r="D5" s="16" t="s">
        <v>4</v>
      </c>
      <c r="E5" s="16" t="s">
        <v>5</v>
      </c>
      <c r="F5" s="17" t="s">
        <v>6</v>
      </c>
      <c r="G5" s="17" t="s">
        <v>7</v>
      </c>
      <c r="H5" s="17" t="s">
        <v>8</v>
      </c>
      <c r="I5" s="55">
        <f>+'Budget-4-Approval'!U6</f>
        <v>0</v>
      </c>
      <c r="J5" s="2323" t="s">
        <v>407</v>
      </c>
      <c r="K5" s="2323"/>
      <c r="L5" s="2323" t="s">
        <v>397</v>
      </c>
      <c r="M5" s="2323"/>
      <c r="N5" s="2323" t="s">
        <v>408</v>
      </c>
      <c r="O5" s="2323"/>
      <c r="P5" s="2324" t="s">
        <v>409</v>
      </c>
      <c r="Q5" s="2324"/>
      <c r="R5" s="2324" t="s">
        <v>410</v>
      </c>
      <c r="S5" s="2324"/>
      <c r="T5" s="2324" t="s">
        <v>411</v>
      </c>
      <c r="U5" s="2324"/>
      <c r="V5" s="2324" t="s">
        <v>412</v>
      </c>
      <c r="W5" s="2324"/>
      <c r="X5" s="2325" t="s">
        <v>413</v>
      </c>
      <c r="Y5" s="2325"/>
      <c r="Z5" s="2325" t="s">
        <v>414</v>
      </c>
      <c r="AA5" s="2325"/>
      <c r="AB5" s="2325" t="s">
        <v>415</v>
      </c>
      <c r="AC5" s="2325"/>
      <c r="AD5" s="2325" t="s">
        <v>416</v>
      </c>
      <c r="AE5" s="2325"/>
      <c r="AF5" s="2326" t="s">
        <v>417</v>
      </c>
      <c r="AG5" s="2326"/>
      <c r="AH5" s="2326" t="s">
        <v>418</v>
      </c>
      <c r="AI5" s="2326"/>
      <c r="AJ5" s="2326" t="s">
        <v>419</v>
      </c>
      <c r="AK5" s="2326"/>
      <c r="AL5" s="2326" t="s">
        <v>420</v>
      </c>
      <c r="AM5" s="2326"/>
      <c r="AN5" s="2326" t="s">
        <v>421</v>
      </c>
      <c r="AO5" s="2326"/>
      <c r="AP5" s="2328" t="s">
        <v>422</v>
      </c>
      <c r="AQ5" s="2328"/>
      <c r="AR5" s="2328" t="s">
        <v>423</v>
      </c>
      <c r="AS5" s="2328"/>
      <c r="AT5" s="2328" t="s">
        <v>424</v>
      </c>
      <c r="AU5" s="2328"/>
      <c r="AV5" s="2328" t="s">
        <v>425</v>
      </c>
      <c r="AW5" s="2328"/>
      <c r="AX5" s="2328" t="s">
        <v>426</v>
      </c>
      <c r="AY5" s="2328"/>
      <c r="AZ5" s="2328" t="s">
        <v>427</v>
      </c>
      <c r="BA5" s="2328"/>
    </row>
    <row r="6" spans="1:53">
      <c r="A6" s="19"/>
      <c r="B6" s="20" t="s">
        <v>9</v>
      </c>
      <c r="C6" s="21"/>
      <c r="D6" s="22"/>
      <c r="E6" s="23"/>
      <c r="F6" s="24"/>
      <c r="G6" s="24"/>
      <c r="H6" s="24"/>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row>
    <row r="7" spans="1:53" s="32" customFormat="1">
      <c r="A7" s="26"/>
      <c r="B7" s="27" t="s">
        <v>10</v>
      </c>
      <c r="C7" s="28"/>
      <c r="D7" s="29"/>
      <c r="E7" s="30"/>
      <c r="F7" s="30"/>
      <c r="G7" s="30">
        <f>G6-G10</f>
        <v>0</v>
      </c>
      <c r="H7" s="30">
        <f>H6-H10</f>
        <v>0</v>
      </c>
      <c r="I7" s="31"/>
      <c r="J7" s="57" t="s">
        <v>435</v>
      </c>
      <c r="K7" s="57" t="s">
        <v>436</v>
      </c>
      <c r="L7" s="57" t="s">
        <v>435</v>
      </c>
      <c r="M7" s="57" t="s">
        <v>436</v>
      </c>
      <c r="N7" s="57" t="s">
        <v>435</v>
      </c>
      <c r="O7" s="57" t="s">
        <v>436</v>
      </c>
      <c r="P7" s="57" t="s">
        <v>435</v>
      </c>
      <c r="Q7" s="57" t="s">
        <v>436</v>
      </c>
      <c r="R7" s="57" t="s">
        <v>435</v>
      </c>
      <c r="S7" s="57" t="s">
        <v>436</v>
      </c>
      <c r="T7" s="57" t="s">
        <v>435</v>
      </c>
      <c r="U7" s="57" t="s">
        <v>436</v>
      </c>
      <c r="V7" s="57" t="s">
        <v>435</v>
      </c>
      <c r="W7" s="57" t="s">
        <v>436</v>
      </c>
      <c r="X7" s="57" t="s">
        <v>435</v>
      </c>
      <c r="Y7" s="57" t="s">
        <v>436</v>
      </c>
      <c r="Z7" s="57" t="s">
        <v>435</v>
      </c>
      <c r="AA7" s="57" t="s">
        <v>436</v>
      </c>
      <c r="AB7" s="57" t="s">
        <v>435</v>
      </c>
      <c r="AC7" s="57" t="s">
        <v>436</v>
      </c>
      <c r="AD7" s="57" t="s">
        <v>435</v>
      </c>
      <c r="AE7" s="57" t="s">
        <v>436</v>
      </c>
      <c r="AF7" s="57" t="s">
        <v>435</v>
      </c>
      <c r="AG7" s="57" t="s">
        <v>436</v>
      </c>
      <c r="AH7" s="57" t="s">
        <v>435</v>
      </c>
      <c r="AI7" s="57" t="s">
        <v>436</v>
      </c>
      <c r="AJ7" s="57" t="s">
        <v>435</v>
      </c>
      <c r="AK7" s="57" t="s">
        <v>436</v>
      </c>
      <c r="AL7" s="57" t="s">
        <v>435</v>
      </c>
      <c r="AM7" s="57" t="s">
        <v>436</v>
      </c>
      <c r="AN7" s="57" t="s">
        <v>435</v>
      </c>
      <c r="AO7" s="57" t="s">
        <v>436</v>
      </c>
      <c r="AP7" s="57" t="s">
        <v>435</v>
      </c>
      <c r="AQ7" s="57" t="s">
        <v>436</v>
      </c>
      <c r="AR7" s="57" t="s">
        <v>435</v>
      </c>
      <c r="AS7" s="57" t="s">
        <v>436</v>
      </c>
      <c r="AT7" s="57" t="s">
        <v>435</v>
      </c>
      <c r="AU7" s="57" t="s">
        <v>436</v>
      </c>
      <c r="AV7" s="57" t="s">
        <v>435</v>
      </c>
      <c r="AW7" s="57" t="s">
        <v>436</v>
      </c>
      <c r="AX7" s="57" t="s">
        <v>435</v>
      </c>
      <c r="AY7" s="57" t="s">
        <v>436</v>
      </c>
      <c r="AZ7" s="57" t="s">
        <v>435</v>
      </c>
      <c r="BA7" s="57" t="s">
        <v>436</v>
      </c>
    </row>
    <row r="8" spans="1:53" ht="47.25">
      <c r="A8" s="33">
        <v>100</v>
      </c>
      <c r="B8" s="34" t="s">
        <v>11</v>
      </c>
      <c r="C8" s="69"/>
      <c r="D8" s="73"/>
      <c r="E8" s="35">
        <f t="shared" ref="E8:H8" si="2">+E7*0.0877</f>
        <v>0</v>
      </c>
      <c r="F8" s="35">
        <f t="shared" si="2"/>
        <v>0</v>
      </c>
      <c r="G8" s="35">
        <f t="shared" si="2"/>
        <v>0</v>
      </c>
      <c r="H8" s="35">
        <f t="shared" si="2"/>
        <v>0</v>
      </c>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row>
    <row r="9" spans="1:53" ht="15.75" customHeight="1">
      <c r="A9" s="33">
        <v>101</v>
      </c>
      <c r="B9" s="27" t="s">
        <v>12</v>
      </c>
      <c r="C9" s="69"/>
      <c r="D9" s="73"/>
      <c r="E9" s="67">
        <f t="shared" ref="E9:H9" si="3">E7*4.12%</f>
        <v>0</v>
      </c>
      <c r="F9" s="67">
        <f t="shared" si="3"/>
        <v>0</v>
      </c>
      <c r="G9" s="67">
        <f t="shared" si="3"/>
        <v>0</v>
      </c>
      <c r="H9" s="67">
        <f t="shared" si="3"/>
        <v>0</v>
      </c>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row>
    <row r="10" spans="1:53" ht="15.75" customHeight="1">
      <c r="A10" s="36" t="s">
        <v>13</v>
      </c>
      <c r="B10" s="34" t="s">
        <v>14</v>
      </c>
      <c r="C10" s="69" t="s">
        <v>15</v>
      </c>
      <c r="D10" s="73">
        <v>148.80000000000001</v>
      </c>
      <c r="E10" s="67">
        <v>65000</v>
      </c>
      <c r="F10" s="24">
        <v>75</v>
      </c>
      <c r="G10" s="24"/>
      <c r="H10" s="24"/>
      <c r="I10" s="25" t="e">
        <f t="shared" ref="I10:I73" si="4">+J10+L10+N10+P10+R10+T10+V10+X10+Z10+AB10+AD10+AF10+AH10+AJ10+AL10+AN10+AP10+AR10+AT10+AV10+AX10+AZ10</f>
        <v>#REF!</v>
      </c>
      <c r="J10" s="25" t="e">
        <f>+#REF!</f>
        <v>#REF!</v>
      </c>
      <c r="K10" s="25" t="e">
        <f>+J10*$D10</f>
        <v>#REF!</v>
      </c>
      <c r="L10" s="25" t="e">
        <f>+#REF!</f>
        <v>#REF!</v>
      </c>
      <c r="M10" s="25" t="e">
        <f>+L10*$D10</f>
        <v>#REF!</v>
      </c>
      <c r="N10" s="25" t="e">
        <f>+#REF!</f>
        <v>#REF!</v>
      </c>
      <c r="O10" s="25" t="e">
        <f>+N10*$D10</f>
        <v>#REF!</v>
      </c>
      <c r="P10" s="25" t="e">
        <f>+#REF!</f>
        <v>#REF!</v>
      </c>
      <c r="Q10" s="25" t="e">
        <f>+P10*$D10</f>
        <v>#REF!</v>
      </c>
      <c r="R10" s="25" t="e">
        <f>+#REF!</f>
        <v>#REF!</v>
      </c>
      <c r="S10" s="25" t="e">
        <f>+R10*$D10</f>
        <v>#REF!</v>
      </c>
      <c r="T10" s="25" t="e">
        <f>+#REF!</f>
        <v>#REF!</v>
      </c>
      <c r="U10" s="25" t="e">
        <f>+T10*$D10</f>
        <v>#REF!</v>
      </c>
      <c r="V10" s="25" t="e">
        <f>+#REF!</f>
        <v>#REF!</v>
      </c>
      <c r="W10" s="25" t="e">
        <f>+V10*$D10</f>
        <v>#REF!</v>
      </c>
      <c r="X10" s="25" t="e">
        <f>+#REF!</f>
        <v>#REF!</v>
      </c>
      <c r="Y10" s="25" t="e">
        <f>+X10*$D10</f>
        <v>#REF!</v>
      </c>
      <c r="Z10" s="25" t="e">
        <f>+#REF!</f>
        <v>#REF!</v>
      </c>
      <c r="AA10" s="25" t="e">
        <f>+Z10*$D10</f>
        <v>#REF!</v>
      </c>
      <c r="AB10" s="25" t="e">
        <f>+#REF!</f>
        <v>#REF!</v>
      </c>
      <c r="AC10" s="25" t="e">
        <f>+AB10*$D10</f>
        <v>#REF!</v>
      </c>
      <c r="AD10" s="25" t="e">
        <f>+#REF!</f>
        <v>#REF!</v>
      </c>
      <c r="AE10" s="25" t="e">
        <f>+AD10*$D10</f>
        <v>#REF!</v>
      </c>
      <c r="AF10" s="25" t="e">
        <f>+#REF!</f>
        <v>#REF!</v>
      </c>
      <c r="AG10" s="25" t="e">
        <f>+AF10*$D10</f>
        <v>#REF!</v>
      </c>
      <c r="AH10" s="25" t="e">
        <f>+#REF!</f>
        <v>#REF!</v>
      </c>
      <c r="AI10" s="25" t="e">
        <f>+AH10*$D10</f>
        <v>#REF!</v>
      </c>
      <c r="AJ10" s="25" t="e">
        <f>+#REF!</f>
        <v>#REF!</v>
      </c>
      <c r="AK10" s="25" t="e">
        <f>+AJ10*$D10</f>
        <v>#REF!</v>
      </c>
      <c r="AL10" s="25" t="e">
        <f>+#REF!</f>
        <v>#REF!</v>
      </c>
      <c r="AM10" s="25" t="e">
        <f>+AL10*$D10</f>
        <v>#REF!</v>
      </c>
      <c r="AN10" s="25" t="e">
        <f>+#REF!</f>
        <v>#REF!</v>
      </c>
      <c r="AO10" s="25" t="e">
        <f>+AN10*$D10</f>
        <v>#REF!</v>
      </c>
      <c r="AP10" s="25" t="e">
        <f>+#REF!</f>
        <v>#REF!</v>
      </c>
      <c r="AQ10" s="25" t="e">
        <f>+AP10*$D10</f>
        <v>#REF!</v>
      </c>
      <c r="AR10" s="25" t="e">
        <f>+#REF!</f>
        <v>#REF!</v>
      </c>
      <c r="AS10" s="25" t="e">
        <f>+AR10*$D10</f>
        <v>#REF!</v>
      </c>
      <c r="AT10" s="25" t="e">
        <f>+#REF!</f>
        <v>#REF!</v>
      </c>
      <c r="AU10" s="25" t="e">
        <f>+AT10*$D10</f>
        <v>#REF!</v>
      </c>
      <c r="AV10" s="25" t="e">
        <f>+#REF!</f>
        <v>#REF!</v>
      </c>
      <c r="AW10" s="25" t="e">
        <f>+AV10*$D10</f>
        <v>#REF!</v>
      </c>
      <c r="AX10" s="25" t="e">
        <f>+#REF!</f>
        <v>#REF!</v>
      </c>
      <c r="AY10" s="25" t="e">
        <f>+AX10*$D10</f>
        <v>#REF!</v>
      </c>
      <c r="AZ10" s="25" t="e">
        <f>+#REF!</f>
        <v>#REF!</v>
      </c>
      <c r="BA10" s="25" t="e">
        <f>+AZ10*$D10</f>
        <v>#REF!</v>
      </c>
    </row>
    <row r="11" spans="1:53" ht="15.75" customHeight="1">
      <c r="A11" s="33">
        <v>102</v>
      </c>
      <c r="B11" s="37" t="s">
        <v>16</v>
      </c>
      <c r="C11" s="69"/>
      <c r="D11" s="73"/>
      <c r="E11" s="67">
        <f t="shared" ref="E11:H11" si="5">SUM(E7:E9)</f>
        <v>0</v>
      </c>
      <c r="F11" s="67">
        <f t="shared" si="5"/>
        <v>0</v>
      </c>
      <c r="G11" s="67">
        <f t="shared" si="5"/>
        <v>0</v>
      </c>
      <c r="H11" s="67">
        <f t="shared" si="5"/>
        <v>0</v>
      </c>
      <c r="I11" s="25">
        <f t="shared" si="4"/>
        <v>0</v>
      </c>
      <c r="J11" s="25"/>
      <c r="K11" s="25">
        <f t="shared" ref="K11:M74" si="6">+J11*$D11</f>
        <v>0</v>
      </c>
      <c r="L11" s="25"/>
      <c r="M11" s="25">
        <f t="shared" si="6"/>
        <v>0</v>
      </c>
      <c r="N11" s="25"/>
      <c r="O11" s="25">
        <f t="shared" ref="O11:Q26" si="7">+N11*$D11</f>
        <v>0</v>
      </c>
      <c r="P11" s="25"/>
      <c r="Q11" s="25">
        <f t="shared" si="7"/>
        <v>0</v>
      </c>
      <c r="R11" s="25"/>
      <c r="S11" s="25">
        <f t="shared" ref="S11:U26" si="8">+R11*$D11</f>
        <v>0</v>
      </c>
      <c r="T11" s="25"/>
      <c r="U11" s="25">
        <f t="shared" si="8"/>
        <v>0</v>
      </c>
      <c r="V11" s="25"/>
      <c r="W11" s="25">
        <f t="shared" ref="W11:Y26" si="9">+V11*$D11</f>
        <v>0</v>
      </c>
      <c r="X11" s="25"/>
      <c r="Y11" s="25">
        <f t="shared" si="9"/>
        <v>0</v>
      </c>
      <c r="Z11" s="25"/>
      <c r="AA11" s="25">
        <f t="shared" ref="AA11:AA74" si="10">+Z11*$D11</f>
        <v>0</v>
      </c>
      <c r="AB11" s="25"/>
      <c r="AC11" s="25">
        <f t="shared" ref="AC11:AE26" si="11">+AB11*$D11</f>
        <v>0</v>
      </c>
      <c r="AD11" s="25"/>
      <c r="AE11" s="25">
        <f t="shared" si="11"/>
        <v>0</v>
      </c>
      <c r="AF11" s="25"/>
      <c r="AG11" s="25">
        <f t="shared" ref="AG11:AI26" si="12">+AF11*$D11</f>
        <v>0</v>
      </c>
      <c r="AH11" s="25"/>
      <c r="AI11" s="25">
        <f t="shared" si="12"/>
        <v>0</v>
      </c>
      <c r="AJ11" s="25"/>
      <c r="AK11" s="25">
        <f t="shared" ref="AK11:AM26" si="13">+AJ11*$D11</f>
        <v>0</v>
      </c>
      <c r="AL11" s="25"/>
      <c r="AM11" s="25">
        <f t="shared" si="13"/>
        <v>0</v>
      </c>
      <c r="AN11" s="25"/>
      <c r="AO11" s="25">
        <f t="shared" ref="AO11:AQ26" si="14">+AN11*$D11</f>
        <v>0</v>
      </c>
      <c r="AP11" s="25"/>
      <c r="AQ11" s="25">
        <f t="shared" si="14"/>
        <v>0</v>
      </c>
      <c r="AR11" s="25"/>
      <c r="AS11" s="25">
        <f t="shared" ref="AS11:AU26" si="15">+AR11*$D11</f>
        <v>0</v>
      </c>
      <c r="AT11" s="25"/>
      <c r="AU11" s="25">
        <f t="shared" si="15"/>
        <v>0</v>
      </c>
      <c r="AV11" s="25"/>
      <c r="AW11" s="25">
        <f t="shared" ref="AW11:AW74" si="16">+AV11*$D11</f>
        <v>0</v>
      </c>
      <c r="AX11" s="25"/>
      <c r="AY11" s="25">
        <f t="shared" ref="AY11:AY74" si="17">+AX11*$D11</f>
        <v>0</v>
      </c>
      <c r="AZ11" s="25"/>
      <c r="BA11" s="25">
        <f t="shared" ref="BA11:BA74" si="18">+AZ11*$D11</f>
        <v>0</v>
      </c>
    </row>
    <row r="12" spans="1:53" ht="15.75" customHeight="1">
      <c r="A12" s="36" t="s">
        <v>13</v>
      </c>
      <c r="B12" s="34" t="s">
        <v>17</v>
      </c>
      <c r="C12" s="69"/>
      <c r="D12" s="73"/>
      <c r="E12" s="67"/>
      <c r="F12" s="24"/>
      <c r="G12" s="24"/>
      <c r="H12" s="24"/>
      <c r="I12" s="25">
        <f t="shared" si="4"/>
        <v>0</v>
      </c>
      <c r="J12" s="25"/>
      <c r="K12" s="25">
        <f t="shared" si="6"/>
        <v>0</v>
      </c>
      <c r="L12" s="25"/>
      <c r="M12" s="25">
        <f t="shared" si="6"/>
        <v>0</v>
      </c>
      <c r="N12" s="25"/>
      <c r="O12" s="25">
        <f t="shared" si="7"/>
        <v>0</v>
      </c>
      <c r="P12" s="25"/>
      <c r="Q12" s="25">
        <f t="shared" si="7"/>
        <v>0</v>
      </c>
      <c r="R12" s="25"/>
      <c r="S12" s="25">
        <f t="shared" si="8"/>
        <v>0</v>
      </c>
      <c r="T12" s="25"/>
      <c r="U12" s="25">
        <f t="shared" si="8"/>
        <v>0</v>
      </c>
      <c r="V12" s="25"/>
      <c r="W12" s="25">
        <f t="shared" si="9"/>
        <v>0</v>
      </c>
      <c r="X12" s="25"/>
      <c r="Y12" s="25">
        <f t="shared" si="9"/>
        <v>0</v>
      </c>
      <c r="Z12" s="25"/>
      <c r="AA12" s="25">
        <f t="shared" si="10"/>
        <v>0</v>
      </c>
      <c r="AB12" s="25"/>
      <c r="AC12" s="25">
        <f t="shared" si="11"/>
        <v>0</v>
      </c>
      <c r="AD12" s="25"/>
      <c r="AE12" s="25">
        <f t="shared" si="11"/>
        <v>0</v>
      </c>
      <c r="AF12" s="25"/>
      <c r="AG12" s="25">
        <f t="shared" si="12"/>
        <v>0</v>
      </c>
      <c r="AH12" s="25"/>
      <c r="AI12" s="25">
        <f t="shared" si="12"/>
        <v>0</v>
      </c>
      <c r="AJ12" s="25"/>
      <c r="AK12" s="25">
        <f t="shared" si="13"/>
        <v>0</v>
      </c>
      <c r="AL12" s="25"/>
      <c r="AM12" s="25">
        <f t="shared" si="13"/>
        <v>0</v>
      </c>
      <c r="AN12" s="25"/>
      <c r="AO12" s="25">
        <f t="shared" si="14"/>
        <v>0</v>
      </c>
      <c r="AP12" s="25"/>
      <c r="AQ12" s="25">
        <f t="shared" si="14"/>
        <v>0</v>
      </c>
      <c r="AR12" s="25"/>
      <c r="AS12" s="25">
        <f t="shared" si="15"/>
        <v>0</v>
      </c>
      <c r="AT12" s="25"/>
      <c r="AU12" s="25">
        <f t="shared" si="15"/>
        <v>0</v>
      </c>
      <c r="AV12" s="25"/>
      <c r="AW12" s="25">
        <f t="shared" si="16"/>
        <v>0</v>
      </c>
      <c r="AX12" s="25"/>
      <c r="AY12" s="25">
        <f t="shared" si="17"/>
        <v>0</v>
      </c>
      <c r="AZ12" s="25"/>
      <c r="BA12" s="25">
        <f t="shared" si="18"/>
        <v>0</v>
      </c>
    </row>
    <row r="13" spans="1:53" ht="15.75" customHeight="1">
      <c r="A13" s="33" t="s">
        <v>18</v>
      </c>
      <c r="B13" s="37" t="s">
        <v>19</v>
      </c>
      <c r="C13" s="69" t="s">
        <v>15</v>
      </c>
      <c r="D13" s="73">
        <v>39.39</v>
      </c>
      <c r="E13" s="67">
        <v>29000</v>
      </c>
      <c r="F13" s="24">
        <v>15</v>
      </c>
      <c r="G13" s="24"/>
      <c r="H13" s="24"/>
      <c r="I13" s="25" t="e">
        <f t="shared" si="4"/>
        <v>#REF!</v>
      </c>
      <c r="J13" s="25" t="e">
        <f>+#REF!</f>
        <v>#REF!</v>
      </c>
      <c r="K13" s="25" t="e">
        <f t="shared" si="6"/>
        <v>#REF!</v>
      </c>
      <c r="L13" s="25" t="e">
        <f>+#REF!</f>
        <v>#REF!</v>
      </c>
      <c r="M13" s="25" t="e">
        <f t="shared" si="6"/>
        <v>#REF!</v>
      </c>
      <c r="N13" s="25" t="e">
        <f>+#REF!</f>
        <v>#REF!</v>
      </c>
      <c r="O13" s="25" t="e">
        <f t="shared" si="7"/>
        <v>#REF!</v>
      </c>
      <c r="P13" s="25" t="e">
        <f>+#REF!</f>
        <v>#REF!</v>
      </c>
      <c r="Q13" s="25" t="e">
        <f t="shared" si="7"/>
        <v>#REF!</v>
      </c>
      <c r="R13" s="25" t="e">
        <f>+#REF!</f>
        <v>#REF!</v>
      </c>
      <c r="S13" s="25" t="e">
        <f t="shared" si="8"/>
        <v>#REF!</v>
      </c>
      <c r="T13" s="25" t="e">
        <f>+#REF!</f>
        <v>#REF!</v>
      </c>
      <c r="U13" s="25" t="e">
        <f t="shared" si="8"/>
        <v>#REF!</v>
      </c>
      <c r="V13" s="25" t="e">
        <f>+#REF!</f>
        <v>#REF!</v>
      </c>
      <c r="W13" s="25" t="e">
        <f t="shared" si="9"/>
        <v>#REF!</v>
      </c>
      <c r="X13" s="25" t="e">
        <f>+#REF!</f>
        <v>#REF!</v>
      </c>
      <c r="Y13" s="25" t="e">
        <f t="shared" si="9"/>
        <v>#REF!</v>
      </c>
      <c r="Z13" s="25" t="e">
        <f>+#REF!</f>
        <v>#REF!</v>
      </c>
      <c r="AA13" s="25" t="e">
        <f t="shared" si="10"/>
        <v>#REF!</v>
      </c>
      <c r="AB13" s="25" t="e">
        <f>+#REF!</f>
        <v>#REF!</v>
      </c>
      <c r="AC13" s="25" t="e">
        <f t="shared" si="11"/>
        <v>#REF!</v>
      </c>
      <c r="AD13" s="25" t="e">
        <f>+#REF!</f>
        <v>#REF!</v>
      </c>
      <c r="AE13" s="25" t="e">
        <f t="shared" si="11"/>
        <v>#REF!</v>
      </c>
      <c r="AF13" s="25" t="e">
        <f>+#REF!</f>
        <v>#REF!</v>
      </c>
      <c r="AG13" s="25" t="e">
        <f t="shared" si="12"/>
        <v>#REF!</v>
      </c>
      <c r="AH13" s="25" t="e">
        <f>+#REF!</f>
        <v>#REF!</v>
      </c>
      <c r="AI13" s="25" t="e">
        <f t="shared" si="12"/>
        <v>#REF!</v>
      </c>
      <c r="AJ13" s="25" t="e">
        <f>+#REF!</f>
        <v>#REF!</v>
      </c>
      <c r="AK13" s="25" t="e">
        <f t="shared" si="13"/>
        <v>#REF!</v>
      </c>
      <c r="AL13" s="25" t="e">
        <f>+#REF!</f>
        <v>#REF!</v>
      </c>
      <c r="AM13" s="25" t="e">
        <f t="shared" si="13"/>
        <v>#REF!</v>
      </c>
      <c r="AN13" s="25" t="e">
        <f>+#REF!</f>
        <v>#REF!</v>
      </c>
      <c r="AO13" s="25" t="e">
        <f t="shared" si="14"/>
        <v>#REF!</v>
      </c>
      <c r="AP13" s="25" t="e">
        <f>+#REF!</f>
        <v>#REF!</v>
      </c>
      <c r="AQ13" s="25" t="e">
        <f t="shared" si="14"/>
        <v>#REF!</v>
      </c>
      <c r="AR13" s="25" t="e">
        <f>+#REF!</f>
        <v>#REF!</v>
      </c>
      <c r="AS13" s="25" t="e">
        <f t="shared" si="15"/>
        <v>#REF!</v>
      </c>
      <c r="AT13" s="25" t="e">
        <f>+#REF!</f>
        <v>#REF!</v>
      </c>
      <c r="AU13" s="25" t="e">
        <f t="shared" si="15"/>
        <v>#REF!</v>
      </c>
      <c r="AV13" s="25" t="e">
        <f>+#REF!</f>
        <v>#REF!</v>
      </c>
      <c r="AW13" s="25" t="e">
        <f t="shared" si="16"/>
        <v>#REF!</v>
      </c>
      <c r="AX13" s="25" t="e">
        <f>+#REF!</f>
        <v>#REF!</v>
      </c>
      <c r="AY13" s="25" t="e">
        <f t="shared" si="17"/>
        <v>#REF!</v>
      </c>
      <c r="AZ13" s="25" t="e">
        <f>+#REF!</f>
        <v>#REF!</v>
      </c>
      <c r="BA13" s="25" t="e">
        <f t="shared" si="18"/>
        <v>#REF!</v>
      </c>
    </row>
    <row r="14" spans="1:53" ht="15.75" customHeight="1">
      <c r="A14" s="33" t="s">
        <v>20</v>
      </c>
      <c r="B14" s="37" t="s">
        <v>21</v>
      </c>
      <c r="C14" s="69" t="s">
        <v>15</v>
      </c>
      <c r="D14" s="73">
        <v>74.400000000000006</v>
      </c>
      <c r="E14" s="67">
        <v>5000</v>
      </c>
      <c r="F14" s="24">
        <v>15</v>
      </c>
      <c r="G14" s="24"/>
      <c r="H14" s="24"/>
      <c r="I14" s="25" t="e">
        <f t="shared" si="4"/>
        <v>#REF!</v>
      </c>
      <c r="J14" s="25" t="e">
        <f>+#REF!</f>
        <v>#REF!</v>
      </c>
      <c r="K14" s="25" t="e">
        <f t="shared" si="6"/>
        <v>#REF!</v>
      </c>
      <c r="L14" s="25" t="e">
        <f>+#REF!</f>
        <v>#REF!</v>
      </c>
      <c r="M14" s="25" t="e">
        <f t="shared" si="6"/>
        <v>#REF!</v>
      </c>
      <c r="N14" s="25" t="e">
        <f>+#REF!</f>
        <v>#REF!</v>
      </c>
      <c r="O14" s="25" t="e">
        <f t="shared" si="7"/>
        <v>#REF!</v>
      </c>
      <c r="P14" s="25" t="e">
        <f>+#REF!</f>
        <v>#REF!</v>
      </c>
      <c r="Q14" s="25" t="e">
        <f t="shared" si="7"/>
        <v>#REF!</v>
      </c>
      <c r="R14" s="25" t="e">
        <f>+#REF!</f>
        <v>#REF!</v>
      </c>
      <c r="S14" s="25" t="e">
        <f t="shared" si="8"/>
        <v>#REF!</v>
      </c>
      <c r="T14" s="25" t="e">
        <f>+#REF!</f>
        <v>#REF!</v>
      </c>
      <c r="U14" s="25" t="e">
        <f t="shared" si="8"/>
        <v>#REF!</v>
      </c>
      <c r="V14" s="25" t="e">
        <f>+#REF!</f>
        <v>#REF!</v>
      </c>
      <c r="W14" s="25" t="e">
        <f t="shared" si="9"/>
        <v>#REF!</v>
      </c>
      <c r="X14" s="25" t="e">
        <f>+#REF!</f>
        <v>#REF!</v>
      </c>
      <c r="Y14" s="25" t="e">
        <f t="shared" si="9"/>
        <v>#REF!</v>
      </c>
      <c r="Z14" s="25" t="e">
        <f>+#REF!</f>
        <v>#REF!</v>
      </c>
      <c r="AA14" s="25" t="e">
        <f t="shared" si="10"/>
        <v>#REF!</v>
      </c>
      <c r="AB14" s="25" t="e">
        <f>+#REF!</f>
        <v>#REF!</v>
      </c>
      <c r="AC14" s="25" t="e">
        <f t="shared" si="11"/>
        <v>#REF!</v>
      </c>
      <c r="AD14" s="25" t="e">
        <f>+#REF!</f>
        <v>#REF!</v>
      </c>
      <c r="AE14" s="25" t="e">
        <f t="shared" si="11"/>
        <v>#REF!</v>
      </c>
      <c r="AF14" s="25" t="e">
        <f>+#REF!</f>
        <v>#REF!</v>
      </c>
      <c r="AG14" s="25" t="e">
        <f t="shared" si="12"/>
        <v>#REF!</v>
      </c>
      <c r="AH14" s="25" t="e">
        <f>+#REF!</f>
        <v>#REF!</v>
      </c>
      <c r="AI14" s="25" t="e">
        <f t="shared" si="12"/>
        <v>#REF!</v>
      </c>
      <c r="AJ14" s="25" t="e">
        <f>+#REF!</f>
        <v>#REF!</v>
      </c>
      <c r="AK14" s="25" t="e">
        <f t="shared" si="13"/>
        <v>#REF!</v>
      </c>
      <c r="AL14" s="25" t="e">
        <f>+#REF!</f>
        <v>#REF!</v>
      </c>
      <c r="AM14" s="25" t="e">
        <f t="shared" si="13"/>
        <v>#REF!</v>
      </c>
      <c r="AN14" s="25" t="e">
        <f>+#REF!</f>
        <v>#REF!</v>
      </c>
      <c r="AO14" s="25" t="e">
        <f t="shared" si="14"/>
        <v>#REF!</v>
      </c>
      <c r="AP14" s="25" t="e">
        <f>+#REF!</f>
        <v>#REF!</v>
      </c>
      <c r="AQ14" s="25" t="e">
        <f t="shared" si="14"/>
        <v>#REF!</v>
      </c>
      <c r="AR14" s="25" t="e">
        <f>+#REF!</f>
        <v>#REF!</v>
      </c>
      <c r="AS14" s="25" t="e">
        <f t="shared" si="15"/>
        <v>#REF!</v>
      </c>
      <c r="AT14" s="25" t="e">
        <f>+#REF!</f>
        <v>#REF!</v>
      </c>
      <c r="AU14" s="25" t="e">
        <f t="shared" si="15"/>
        <v>#REF!</v>
      </c>
      <c r="AV14" s="25" t="e">
        <f>+#REF!</f>
        <v>#REF!</v>
      </c>
      <c r="AW14" s="25" t="e">
        <f t="shared" si="16"/>
        <v>#REF!</v>
      </c>
      <c r="AX14" s="25" t="e">
        <f>+#REF!</f>
        <v>#REF!</v>
      </c>
      <c r="AY14" s="25" t="e">
        <f t="shared" si="17"/>
        <v>#REF!</v>
      </c>
      <c r="AZ14" s="25" t="e">
        <f>+#REF!</f>
        <v>#REF!</v>
      </c>
      <c r="BA14" s="25" t="e">
        <f t="shared" si="18"/>
        <v>#REF!</v>
      </c>
    </row>
    <row r="15" spans="1:53" ht="15.75" customHeight="1">
      <c r="A15" s="33" t="s">
        <v>22</v>
      </c>
      <c r="B15" s="37" t="s">
        <v>23</v>
      </c>
      <c r="C15" s="69" t="s">
        <v>15</v>
      </c>
      <c r="D15" s="73">
        <v>109.41</v>
      </c>
      <c r="E15" s="67">
        <v>1000</v>
      </c>
      <c r="F15" s="24">
        <v>30</v>
      </c>
      <c r="G15" s="24"/>
      <c r="H15" s="24"/>
      <c r="I15" s="25" t="e">
        <f t="shared" si="4"/>
        <v>#REF!</v>
      </c>
      <c r="J15" s="25" t="e">
        <f>+#REF!</f>
        <v>#REF!</v>
      </c>
      <c r="K15" s="25" t="e">
        <f t="shared" si="6"/>
        <v>#REF!</v>
      </c>
      <c r="L15" s="25" t="e">
        <f>+#REF!</f>
        <v>#REF!</v>
      </c>
      <c r="M15" s="25" t="e">
        <f t="shared" si="6"/>
        <v>#REF!</v>
      </c>
      <c r="N15" s="25" t="e">
        <f>+#REF!</f>
        <v>#REF!</v>
      </c>
      <c r="O15" s="25" t="e">
        <f t="shared" si="7"/>
        <v>#REF!</v>
      </c>
      <c r="P15" s="25" t="e">
        <f>+#REF!</f>
        <v>#REF!</v>
      </c>
      <c r="Q15" s="25" t="e">
        <f t="shared" si="7"/>
        <v>#REF!</v>
      </c>
      <c r="R15" s="25" t="e">
        <f>+#REF!</f>
        <v>#REF!</v>
      </c>
      <c r="S15" s="25" t="e">
        <f t="shared" si="8"/>
        <v>#REF!</v>
      </c>
      <c r="T15" s="25" t="e">
        <f>+#REF!</f>
        <v>#REF!</v>
      </c>
      <c r="U15" s="25" t="e">
        <f t="shared" si="8"/>
        <v>#REF!</v>
      </c>
      <c r="V15" s="25" t="e">
        <f>+#REF!</f>
        <v>#REF!</v>
      </c>
      <c r="W15" s="25" t="e">
        <f t="shared" si="9"/>
        <v>#REF!</v>
      </c>
      <c r="X15" s="25" t="e">
        <f>+#REF!</f>
        <v>#REF!</v>
      </c>
      <c r="Y15" s="25" t="e">
        <f t="shared" si="9"/>
        <v>#REF!</v>
      </c>
      <c r="Z15" s="25" t="e">
        <f>+#REF!</f>
        <v>#REF!</v>
      </c>
      <c r="AA15" s="25" t="e">
        <f t="shared" si="10"/>
        <v>#REF!</v>
      </c>
      <c r="AB15" s="25" t="e">
        <f>+#REF!</f>
        <v>#REF!</v>
      </c>
      <c r="AC15" s="25" t="e">
        <f t="shared" si="11"/>
        <v>#REF!</v>
      </c>
      <c r="AD15" s="25" t="e">
        <f>+#REF!</f>
        <v>#REF!</v>
      </c>
      <c r="AE15" s="25" t="e">
        <f t="shared" si="11"/>
        <v>#REF!</v>
      </c>
      <c r="AF15" s="25" t="e">
        <f>+#REF!</f>
        <v>#REF!</v>
      </c>
      <c r="AG15" s="25" t="e">
        <f t="shared" si="12"/>
        <v>#REF!</v>
      </c>
      <c r="AH15" s="25" t="e">
        <f>+#REF!</f>
        <v>#REF!</v>
      </c>
      <c r="AI15" s="25" t="e">
        <f t="shared" si="12"/>
        <v>#REF!</v>
      </c>
      <c r="AJ15" s="25" t="e">
        <f>+#REF!</f>
        <v>#REF!</v>
      </c>
      <c r="AK15" s="25" t="e">
        <f t="shared" si="13"/>
        <v>#REF!</v>
      </c>
      <c r="AL15" s="25" t="e">
        <f>+#REF!</f>
        <v>#REF!</v>
      </c>
      <c r="AM15" s="25" t="e">
        <f t="shared" si="13"/>
        <v>#REF!</v>
      </c>
      <c r="AN15" s="25" t="e">
        <f>+#REF!</f>
        <v>#REF!</v>
      </c>
      <c r="AO15" s="25" t="e">
        <f t="shared" si="14"/>
        <v>#REF!</v>
      </c>
      <c r="AP15" s="25" t="e">
        <f>+#REF!</f>
        <v>#REF!</v>
      </c>
      <c r="AQ15" s="25" t="e">
        <f t="shared" si="14"/>
        <v>#REF!</v>
      </c>
      <c r="AR15" s="25" t="e">
        <f>+#REF!</f>
        <v>#REF!</v>
      </c>
      <c r="AS15" s="25" t="e">
        <f t="shared" si="15"/>
        <v>#REF!</v>
      </c>
      <c r="AT15" s="25" t="e">
        <f>+#REF!</f>
        <v>#REF!</v>
      </c>
      <c r="AU15" s="25" t="e">
        <f t="shared" si="15"/>
        <v>#REF!</v>
      </c>
      <c r="AV15" s="25" t="e">
        <f>+#REF!</f>
        <v>#REF!</v>
      </c>
      <c r="AW15" s="25" t="e">
        <f t="shared" si="16"/>
        <v>#REF!</v>
      </c>
      <c r="AX15" s="25" t="e">
        <f>+#REF!</f>
        <v>#REF!</v>
      </c>
      <c r="AY15" s="25" t="e">
        <f t="shared" si="17"/>
        <v>#REF!</v>
      </c>
      <c r="AZ15" s="25" t="e">
        <f>+#REF!</f>
        <v>#REF!</v>
      </c>
      <c r="BA15" s="25" t="e">
        <f t="shared" si="18"/>
        <v>#REF!</v>
      </c>
    </row>
    <row r="16" spans="1:53" ht="15.75" customHeight="1">
      <c r="A16" s="33">
        <v>103</v>
      </c>
      <c r="B16" s="38" t="s">
        <v>24</v>
      </c>
      <c r="C16" s="69" t="s">
        <v>15</v>
      </c>
      <c r="D16" s="73">
        <v>124.29</v>
      </c>
      <c r="E16" s="67">
        <v>35000</v>
      </c>
      <c r="F16" s="24"/>
      <c r="G16" s="24"/>
      <c r="H16" s="24"/>
      <c r="I16" s="25" t="e">
        <f t="shared" si="4"/>
        <v>#REF!</v>
      </c>
      <c r="J16" s="25" t="e">
        <f>+#REF!</f>
        <v>#REF!</v>
      </c>
      <c r="K16" s="25" t="e">
        <f t="shared" si="6"/>
        <v>#REF!</v>
      </c>
      <c r="L16" s="25" t="e">
        <f>+#REF!</f>
        <v>#REF!</v>
      </c>
      <c r="M16" s="25" t="e">
        <f t="shared" si="6"/>
        <v>#REF!</v>
      </c>
      <c r="N16" s="25" t="e">
        <f>+#REF!</f>
        <v>#REF!</v>
      </c>
      <c r="O16" s="25" t="e">
        <f t="shared" si="7"/>
        <v>#REF!</v>
      </c>
      <c r="P16" s="25" t="e">
        <f>+#REF!</f>
        <v>#REF!</v>
      </c>
      <c r="Q16" s="25" t="e">
        <f t="shared" si="7"/>
        <v>#REF!</v>
      </c>
      <c r="R16" s="25" t="e">
        <f>+#REF!</f>
        <v>#REF!</v>
      </c>
      <c r="S16" s="25" t="e">
        <f t="shared" si="8"/>
        <v>#REF!</v>
      </c>
      <c r="T16" s="25" t="e">
        <f>+#REF!</f>
        <v>#REF!</v>
      </c>
      <c r="U16" s="25" t="e">
        <f t="shared" si="8"/>
        <v>#REF!</v>
      </c>
      <c r="V16" s="25" t="e">
        <f>+#REF!</f>
        <v>#REF!</v>
      </c>
      <c r="W16" s="25" t="e">
        <f t="shared" si="9"/>
        <v>#REF!</v>
      </c>
      <c r="X16" s="25" t="e">
        <f>+#REF!</f>
        <v>#REF!</v>
      </c>
      <c r="Y16" s="25" t="e">
        <f t="shared" si="9"/>
        <v>#REF!</v>
      </c>
      <c r="Z16" s="25" t="e">
        <f>+#REF!</f>
        <v>#REF!</v>
      </c>
      <c r="AA16" s="25" t="e">
        <f t="shared" si="10"/>
        <v>#REF!</v>
      </c>
      <c r="AB16" s="25" t="e">
        <f>+#REF!</f>
        <v>#REF!</v>
      </c>
      <c r="AC16" s="25" t="e">
        <f t="shared" si="11"/>
        <v>#REF!</v>
      </c>
      <c r="AD16" s="25" t="e">
        <f>+#REF!</f>
        <v>#REF!</v>
      </c>
      <c r="AE16" s="25" t="e">
        <f t="shared" si="11"/>
        <v>#REF!</v>
      </c>
      <c r="AF16" s="25" t="e">
        <f>+#REF!</f>
        <v>#REF!</v>
      </c>
      <c r="AG16" s="25" t="e">
        <f t="shared" si="12"/>
        <v>#REF!</v>
      </c>
      <c r="AH16" s="25" t="e">
        <f>+#REF!</f>
        <v>#REF!</v>
      </c>
      <c r="AI16" s="25" t="e">
        <f t="shared" si="12"/>
        <v>#REF!</v>
      </c>
      <c r="AJ16" s="25" t="e">
        <f>+#REF!</f>
        <v>#REF!</v>
      </c>
      <c r="AK16" s="25" t="e">
        <f t="shared" si="13"/>
        <v>#REF!</v>
      </c>
      <c r="AL16" s="25" t="e">
        <f>+#REF!</f>
        <v>#REF!</v>
      </c>
      <c r="AM16" s="25" t="e">
        <f t="shared" si="13"/>
        <v>#REF!</v>
      </c>
      <c r="AN16" s="25" t="e">
        <f>+#REF!</f>
        <v>#REF!</v>
      </c>
      <c r="AO16" s="25" t="e">
        <f t="shared" si="14"/>
        <v>#REF!</v>
      </c>
      <c r="AP16" s="25" t="e">
        <f>+#REF!</f>
        <v>#REF!</v>
      </c>
      <c r="AQ16" s="25" t="e">
        <f t="shared" si="14"/>
        <v>#REF!</v>
      </c>
      <c r="AR16" s="25" t="e">
        <f>+#REF!</f>
        <v>#REF!</v>
      </c>
      <c r="AS16" s="25" t="e">
        <f t="shared" si="15"/>
        <v>#REF!</v>
      </c>
      <c r="AT16" s="25" t="e">
        <f>+#REF!</f>
        <v>#REF!</v>
      </c>
      <c r="AU16" s="25" t="e">
        <f t="shared" si="15"/>
        <v>#REF!</v>
      </c>
      <c r="AV16" s="25" t="e">
        <f>+#REF!</f>
        <v>#REF!</v>
      </c>
      <c r="AW16" s="25" t="e">
        <f t="shared" si="16"/>
        <v>#REF!</v>
      </c>
      <c r="AX16" s="25" t="e">
        <f>+#REF!</f>
        <v>#REF!</v>
      </c>
      <c r="AY16" s="25" t="e">
        <f t="shared" si="17"/>
        <v>#REF!</v>
      </c>
      <c r="AZ16" s="25" t="e">
        <f>+#REF!</f>
        <v>#REF!</v>
      </c>
      <c r="BA16" s="25" t="e">
        <f t="shared" si="18"/>
        <v>#REF!</v>
      </c>
    </row>
    <row r="17" spans="1:53" ht="15.75" customHeight="1">
      <c r="A17" s="33">
        <v>104</v>
      </c>
      <c r="B17" s="34" t="s">
        <v>25</v>
      </c>
      <c r="C17" s="69"/>
      <c r="D17" s="73"/>
      <c r="E17" s="67"/>
      <c r="F17" s="24"/>
      <c r="G17" s="24"/>
      <c r="H17" s="24"/>
      <c r="I17" s="25">
        <f t="shared" si="4"/>
        <v>0</v>
      </c>
      <c r="J17" s="25"/>
      <c r="K17" s="25">
        <f t="shared" si="6"/>
        <v>0</v>
      </c>
      <c r="L17" s="25"/>
      <c r="M17" s="25">
        <f t="shared" si="6"/>
        <v>0</v>
      </c>
      <c r="N17" s="25"/>
      <c r="O17" s="25">
        <f t="shared" si="7"/>
        <v>0</v>
      </c>
      <c r="P17" s="25"/>
      <c r="Q17" s="25">
        <f t="shared" si="7"/>
        <v>0</v>
      </c>
      <c r="R17" s="25"/>
      <c r="S17" s="25">
        <f t="shared" si="8"/>
        <v>0</v>
      </c>
      <c r="T17" s="25"/>
      <c r="U17" s="25">
        <f t="shared" si="8"/>
        <v>0</v>
      </c>
      <c r="V17" s="25"/>
      <c r="W17" s="25">
        <f t="shared" si="9"/>
        <v>0</v>
      </c>
      <c r="X17" s="25"/>
      <c r="Y17" s="25">
        <f t="shared" si="9"/>
        <v>0</v>
      </c>
      <c r="Z17" s="25"/>
      <c r="AA17" s="25">
        <f t="shared" si="10"/>
        <v>0</v>
      </c>
      <c r="AB17" s="25"/>
      <c r="AC17" s="25">
        <f t="shared" si="11"/>
        <v>0</v>
      </c>
      <c r="AD17" s="25"/>
      <c r="AE17" s="25">
        <f t="shared" si="11"/>
        <v>0</v>
      </c>
      <c r="AF17" s="25"/>
      <c r="AG17" s="25">
        <f t="shared" si="12"/>
        <v>0</v>
      </c>
      <c r="AH17" s="25"/>
      <c r="AI17" s="25">
        <f t="shared" si="12"/>
        <v>0</v>
      </c>
      <c r="AJ17" s="25"/>
      <c r="AK17" s="25">
        <f t="shared" si="13"/>
        <v>0</v>
      </c>
      <c r="AL17" s="25"/>
      <c r="AM17" s="25">
        <f t="shared" si="13"/>
        <v>0</v>
      </c>
      <c r="AN17" s="25"/>
      <c r="AO17" s="25">
        <f t="shared" si="14"/>
        <v>0</v>
      </c>
      <c r="AP17" s="25"/>
      <c r="AQ17" s="25">
        <f t="shared" si="14"/>
        <v>0</v>
      </c>
      <c r="AR17" s="25"/>
      <c r="AS17" s="25">
        <f t="shared" si="15"/>
        <v>0</v>
      </c>
      <c r="AT17" s="25"/>
      <c r="AU17" s="25">
        <f t="shared" si="15"/>
        <v>0</v>
      </c>
      <c r="AV17" s="25"/>
      <c r="AW17" s="25">
        <f t="shared" si="16"/>
        <v>0</v>
      </c>
      <c r="AX17" s="25"/>
      <c r="AY17" s="25">
        <f t="shared" si="17"/>
        <v>0</v>
      </c>
      <c r="AZ17" s="25"/>
      <c r="BA17" s="25">
        <f t="shared" si="18"/>
        <v>0</v>
      </c>
    </row>
    <row r="18" spans="1:53" ht="15.75" customHeight="1">
      <c r="A18" s="33" t="s">
        <v>13</v>
      </c>
      <c r="B18" s="34" t="s">
        <v>26</v>
      </c>
      <c r="C18" s="69" t="s">
        <v>15</v>
      </c>
      <c r="D18" s="73">
        <v>35.01</v>
      </c>
      <c r="E18" s="67">
        <v>20000</v>
      </c>
      <c r="F18" s="24">
        <v>10</v>
      </c>
      <c r="G18" s="24"/>
      <c r="H18" s="24"/>
      <c r="I18" s="25" t="e">
        <f t="shared" si="4"/>
        <v>#REF!</v>
      </c>
      <c r="J18" s="25" t="e">
        <f>+#REF!</f>
        <v>#REF!</v>
      </c>
      <c r="K18" s="25" t="e">
        <f t="shared" si="6"/>
        <v>#REF!</v>
      </c>
      <c r="L18" s="25" t="e">
        <f>+#REF!</f>
        <v>#REF!</v>
      </c>
      <c r="M18" s="25" t="e">
        <f t="shared" si="6"/>
        <v>#REF!</v>
      </c>
      <c r="N18" s="25" t="e">
        <f>+#REF!</f>
        <v>#REF!</v>
      </c>
      <c r="O18" s="25" t="e">
        <f t="shared" si="7"/>
        <v>#REF!</v>
      </c>
      <c r="P18" s="25" t="e">
        <f>+#REF!</f>
        <v>#REF!</v>
      </c>
      <c r="Q18" s="25" t="e">
        <f t="shared" si="7"/>
        <v>#REF!</v>
      </c>
      <c r="R18" s="25" t="e">
        <f>+#REF!</f>
        <v>#REF!</v>
      </c>
      <c r="S18" s="25" t="e">
        <f t="shared" si="8"/>
        <v>#REF!</v>
      </c>
      <c r="T18" s="25" t="e">
        <f>+#REF!</f>
        <v>#REF!</v>
      </c>
      <c r="U18" s="25" t="e">
        <f t="shared" si="8"/>
        <v>#REF!</v>
      </c>
      <c r="V18" s="25" t="e">
        <f>+#REF!</f>
        <v>#REF!</v>
      </c>
      <c r="W18" s="25" t="e">
        <f t="shared" si="9"/>
        <v>#REF!</v>
      </c>
      <c r="X18" s="25" t="e">
        <f>+#REF!</f>
        <v>#REF!</v>
      </c>
      <c r="Y18" s="25" t="e">
        <f t="shared" si="9"/>
        <v>#REF!</v>
      </c>
      <c r="Z18" s="25" t="e">
        <f>+#REF!</f>
        <v>#REF!</v>
      </c>
      <c r="AA18" s="25" t="e">
        <f t="shared" si="10"/>
        <v>#REF!</v>
      </c>
      <c r="AB18" s="25" t="e">
        <f>+#REF!</f>
        <v>#REF!</v>
      </c>
      <c r="AC18" s="25" t="e">
        <f t="shared" si="11"/>
        <v>#REF!</v>
      </c>
      <c r="AD18" s="25" t="e">
        <f>+#REF!</f>
        <v>#REF!</v>
      </c>
      <c r="AE18" s="25" t="e">
        <f t="shared" si="11"/>
        <v>#REF!</v>
      </c>
      <c r="AF18" s="25" t="e">
        <f>+#REF!</f>
        <v>#REF!</v>
      </c>
      <c r="AG18" s="25" t="e">
        <f t="shared" si="12"/>
        <v>#REF!</v>
      </c>
      <c r="AH18" s="25" t="e">
        <f>+#REF!</f>
        <v>#REF!</v>
      </c>
      <c r="AI18" s="25" t="e">
        <f t="shared" si="12"/>
        <v>#REF!</v>
      </c>
      <c r="AJ18" s="25" t="e">
        <f>+#REF!</f>
        <v>#REF!</v>
      </c>
      <c r="AK18" s="25" t="e">
        <f t="shared" si="13"/>
        <v>#REF!</v>
      </c>
      <c r="AL18" s="25" t="e">
        <f>+#REF!</f>
        <v>#REF!</v>
      </c>
      <c r="AM18" s="25" t="e">
        <f t="shared" si="13"/>
        <v>#REF!</v>
      </c>
      <c r="AN18" s="25" t="e">
        <f>+#REF!</f>
        <v>#REF!</v>
      </c>
      <c r="AO18" s="25" t="e">
        <f t="shared" si="14"/>
        <v>#REF!</v>
      </c>
      <c r="AP18" s="25" t="e">
        <f>+#REF!</f>
        <v>#REF!</v>
      </c>
      <c r="AQ18" s="25" t="e">
        <f t="shared" si="14"/>
        <v>#REF!</v>
      </c>
      <c r="AR18" s="25" t="e">
        <f>+#REF!</f>
        <v>#REF!</v>
      </c>
      <c r="AS18" s="25" t="e">
        <f t="shared" si="15"/>
        <v>#REF!</v>
      </c>
      <c r="AT18" s="25" t="e">
        <f>+#REF!</f>
        <v>#REF!</v>
      </c>
      <c r="AU18" s="25" t="e">
        <f t="shared" si="15"/>
        <v>#REF!</v>
      </c>
      <c r="AV18" s="25" t="e">
        <f>+#REF!</f>
        <v>#REF!</v>
      </c>
      <c r="AW18" s="25" t="e">
        <f t="shared" si="16"/>
        <v>#REF!</v>
      </c>
      <c r="AX18" s="25" t="e">
        <f>+#REF!</f>
        <v>#REF!</v>
      </c>
      <c r="AY18" s="25" t="e">
        <f t="shared" si="17"/>
        <v>#REF!</v>
      </c>
      <c r="AZ18" s="25" t="e">
        <f>+#REF!</f>
        <v>#REF!</v>
      </c>
      <c r="BA18" s="25" t="e">
        <f t="shared" si="18"/>
        <v>#REF!</v>
      </c>
    </row>
    <row r="19" spans="1:53" ht="15.75" customHeight="1">
      <c r="A19" s="33">
        <v>105</v>
      </c>
      <c r="B19" s="27" t="s">
        <v>27</v>
      </c>
      <c r="C19" s="69"/>
      <c r="D19" s="73"/>
      <c r="E19" s="67"/>
      <c r="F19" s="24"/>
      <c r="G19" s="24"/>
      <c r="H19" s="24"/>
      <c r="I19" s="25">
        <f t="shared" si="4"/>
        <v>0</v>
      </c>
      <c r="J19" s="25"/>
      <c r="K19" s="25">
        <f t="shared" si="6"/>
        <v>0</v>
      </c>
      <c r="L19" s="25"/>
      <c r="M19" s="25">
        <f t="shared" si="6"/>
        <v>0</v>
      </c>
      <c r="N19" s="25"/>
      <c r="O19" s="25">
        <f t="shared" si="7"/>
        <v>0</v>
      </c>
      <c r="P19" s="25"/>
      <c r="Q19" s="25">
        <f t="shared" si="7"/>
        <v>0</v>
      </c>
      <c r="R19" s="25"/>
      <c r="S19" s="25">
        <f t="shared" si="8"/>
        <v>0</v>
      </c>
      <c r="T19" s="25"/>
      <c r="U19" s="25">
        <f t="shared" si="8"/>
        <v>0</v>
      </c>
      <c r="V19" s="25"/>
      <c r="W19" s="25">
        <f t="shared" si="9"/>
        <v>0</v>
      </c>
      <c r="X19" s="25"/>
      <c r="Y19" s="25">
        <f t="shared" si="9"/>
        <v>0</v>
      </c>
      <c r="Z19" s="25"/>
      <c r="AA19" s="25">
        <f t="shared" si="10"/>
        <v>0</v>
      </c>
      <c r="AB19" s="25"/>
      <c r="AC19" s="25">
        <f t="shared" si="11"/>
        <v>0</v>
      </c>
      <c r="AD19" s="25"/>
      <c r="AE19" s="25">
        <f t="shared" si="11"/>
        <v>0</v>
      </c>
      <c r="AF19" s="25"/>
      <c r="AG19" s="25">
        <f t="shared" si="12"/>
        <v>0</v>
      </c>
      <c r="AH19" s="25"/>
      <c r="AI19" s="25">
        <f t="shared" si="12"/>
        <v>0</v>
      </c>
      <c r="AJ19" s="25"/>
      <c r="AK19" s="25">
        <f t="shared" si="13"/>
        <v>0</v>
      </c>
      <c r="AL19" s="25"/>
      <c r="AM19" s="25">
        <f t="shared" si="13"/>
        <v>0</v>
      </c>
      <c r="AN19" s="25"/>
      <c r="AO19" s="25">
        <f t="shared" si="14"/>
        <v>0</v>
      </c>
      <c r="AP19" s="25"/>
      <c r="AQ19" s="25">
        <f t="shared" si="14"/>
        <v>0</v>
      </c>
      <c r="AR19" s="25"/>
      <c r="AS19" s="25">
        <f t="shared" si="15"/>
        <v>0</v>
      </c>
      <c r="AT19" s="25"/>
      <c r="AU19" s="25">
        <f t="shared" si="15"/>
        <v>0</v>
      </c>
      <c r="AV19" s="25"/>
      <c r="AW19" s="25">
        <f t="shared" si="16"/>
        <v>0</v>
      </c>
      <c r="AX19" s="25"/>
      <c r="AY19" s="25">
        <f t="shared" si="17"/>
        <v>0</v>
      </c>
      <c r="AZ19" s="25"/>
      <c r="BA19" s="25">
        <f t="shared" si="18"/>
        <v>0</v>
      </c>
    </row>
    <row r="20" spans="1:53" ht="15.75" customHeight="1">
      <c r="A20" s="36" t="s">
        <v>13</v>
      </c>
      <c r="B20" s="34" t="s">
        <v>28</v>
      </c>
      <c r="C20" s="69" t="s">
        <v>15</v>
      </c>
      <c r="D20" s="73">
        <v>100.66</v>
      </c>
      <c r="E20" s="67">
        <v>2000</v>
      </c>
      <c r="F20" s="24">
        <v>35</v>
      </c>
      <c r="G20" s="24"/>
      <c r="H20" s="24"/>
      <c r="I20" s="25" t="e">
        <f t="shared" si="4"/>
        <v>#REF!</v>
      </c>
      <c r="J20" s="25" t="e">
        <f>+#REF!</f>
        <v>#REF!</v>
      </c>
      <c r="K20" s="25" t="e">
        <f t="shared" si="6"/>
        <v>#REF!</v>
      </c>
      <c r="L20" s="25" t="e">
        <f>+#REF!</f>
        <v>#REF!</v>
      </c>
      <c r="M20" s="25" t="e">
        <f t="shared" si="6"/>
        <v>#REF!</v>
      </c>
      <c r="N20" s="25" t="e">
        <f>+#REF!</f>
        <v>#REF!</v>
      </c>
      <c r="O20" s="25" t="e">
        <f t="shared" si="7"/>
        <v>#REF!</v>
      </c>
      <c r="P20" s="25" t="e">
        <f>+#REF!</f>
        <v>#REF!</v>
      </c>
      <c r="Q20" s="25" t="e">
        <f t="shared" si="7"/>
        <v>#REF!</v>
      </c>
      <c r="R20" s="25" t="e">
        <f>+#REF!</f>
        <v>#REF!</v>
      </c>
      <c r="S20" s="25" t="e">
        <f t="shared" si="8"/>
        <v>#REF!</v>
      </c>
      <c r="T20" s="25" t="e">
        <f>+#REF!</f>
        <v>#REF!</v>
      </c>
      <c r="U20" s="25" t="e">
        <f t="shared" si="8"/>
        <v>#REF!</v>
      </c>
      <c r="V20" s="25" t="e">
        <f>+#REF!</f>
        <v>#REF!</v>
      </c>
      <c r="W20" s="25" t="e">
        <f t="shared" si="9"/>
        <v>#REF!</v>
      </c>
      <c r="X20" s="25" t="e">
        <f>+#REF!</f>
        <v>#REF!</v>
      </c>
      <c r="Y20" s="25" t="e">
        <f t="shared" si="9"/>
        <v>#REF!</v>
      </c>
      <c r="Z20" s="25" t="e">
        <f>+#REF!</f>
        <v>#REF!</v>
      </c>
      <c r="AA20" s="25" t="e">
        <f t="shared" si="10"/>
        <v>#REF!</v>
      </c>
      <c r="AB20" s="25" t="e">
        <f>+#REF!</f>
        <v>#REF!</v>
      </c>
      <c r="AC20" s="25" t="e">
        <f t="shared" si="11"/>
        <v>#REF!</v>
      </c>
      <c r="AD20" s="25" t="e">
        <f>+#REF!</f>
        <v>#REF!</v>
      </c>
      <c r="AE20" s="25" t="e">
        <f t="shared" si="11"/>
        <v>#REF!</v>
      </c>
      <c r="AF20" s="25" t="e">
        <f>+#REF!</f>
        <v>#REF!</v>
      </c>
      <c r="AG20" s="25" t="e">
        <f t="shared" si="12"/>
        <v>#REF!</v>
      </c>
      <c r="AH20" s="25" t="e">
        <f>+#REF!</f>
        <v>#REF!</v>
      </c>
      <c r="AI20" s="25" t="e">
        <f t="shared" si="12"/>
        <v>#REF!</v>
      </c>
      <c r="AJ20" s="25" t="e">
        <f>+#REF!</f>
        <v>#REF!</v>
      </c>
      <c r="AK20" s="25" t="e">
        <f t="shared" si="13"/>
        <v>#REF!</v>
      </c>
      <c r="AL20" s="25" t="e">
        <f>+#REF!</f>
        <v>#REF!</v>
      </c>
      <c r="AM20" s="25" t="e">
        <f t="shared" si="13"/>
        <v>#REF!</v>
      </c>
      <c r="AN20" s="25" t="e">
        <f>+#REF!</f>
        <v>#REF!</v>
      </c>
      <c r="AO20" s="25" t="e">
        <f t="shared" si="14"/>
        <v>#REF!</v>
      </c>
      <c r="AP20" s="25" t="e">
        <f>+#REF!</f>
        <v>#REF!</v>
      </c>
      <c r="AQ20" s="25" t="e">
        <f t="shared" si="14"/>
        <v>#REF!</v>
      </c>
      <c r="AR20" s="25" t="e">
        <f>+#REF!</f>
        <v>#REF!</v>
      </c>
      <c r="AS20" s="25" t="e">
        <f t="shared" si="15"/>
        <v>#REF!</v>
      </c>
      <c r="AT20" s="25" t="e">
        <f>+#REF!</f>
        <v>#REF!</v>
      </c>
      <c r="AU20" s="25" t="e">
        <f t="shared" si="15"/>
        <v>#REF!</v>
      </c>
      <c r="AV20" s="25" t="e">
        <f>+#REF!</f>
        <v>#REF!</v>
      </c>
      <c r="AW20" s="25" t="e">
        <f t="shared" si="16"/>
        <v>#REF!</v>
      </c>
      <c r="AX20" s="25" t="e">
        <f>+#REF!</f>
        <v>#REF!</v>
      </c>
      <c r="AY20" s="25" t="e">
        <f t="shared" si="17"/>
        <v>#REF!</v>
      </c>
      <c r="AZ20" s="25" t="e">
        <f>+#REF!</f>
        <v>#REF!</v>
      </c>
      <c r="BA20" s="25" t="e">
        <f t="shared" si="18"/>
        <v>#REF!</v>
      </c>
    </row>
    <row r="21" spans="1:53" ht="15.75" customHeight="1">
      <c r="A21" s="36" t="s">
        <v>29</v>
      </c>
      <c r="B21" s="27" t="s">
        <v>30</v>
      </c>
      <c r="C21" s="69" t="s">
        <v>15</v>
      </c>
      <c r="D21" s="73">
        <v>109.41</v>
      </c>
      <c r="E21" s="67">
        <v>15000</v>
      </c>
      <c r="F21" s="24">
        <v>55</v>
      </c>
      <c r="G21" s="24"/>
      <c r="H21" s="24"/>
      <c r="I21" s="25" t="e">
        <f t="shared" si="4"/>
        <v>#REF!</v>
      </c>
      <c r="J21" s="25" t="e">
        <f>+#REF!</f>
        <v>#REF!</v>
      </c>
      <c r="K21" s="25" t="e">
        <f t="shared" si="6"/>
        <v>#REF!</v>
      </c>
      <c r="L21" s="25" t="e">
        <f>+#REF!</f>
        <v>#REF!</v>
      </c>
      <c r="M21" s="25" t="e">
        <f t="shared" si="6"/>
        <v>#REF!</v>
      </c>
      <c r="N21" s="25" t="e">
        <f>+#REF!</f>
        <v>#REF!</v>
      </c>
      <c r="O21" s="25" t="e">
        <f t="shared" si="7"/>
        <v>#REF!</v>
      </c>
      <c r="P21" s="25" t="e">
        <f>+#REF!</f>
        <v>#REF!</v>
      </c>
      <c r="Q21" s="25" t="e">
        <f t="shared" si="7"/>
        <v>#REF!</v>
      </c>
      <c r="R21" s="25" t="e">
        <f>+#REF!</f>
        <v>#REF!</v>
      </c>
      <c r="S21" s="25" t="e">
        <f t="shared" si="8"/>
        <v>#REF!</v>
      </c>
      <c r="T21" s="25" t="e">
        <f>+#REF!</f>
        <v>#REF!</v>
      </c>
      <c r="U21" s="25" t="e">
        <f t="shared" si="8"/>
        <v>#REF!</v>
      </c>
      <c r="V21" s="25" t="e">
        <f>+#REF!</f>
        <v>#REF!</v>
      </c>
      <c r="W21" s="25" t="e">
        <f t="shared" si="9"/>
        <v>#REF!</v>
      </c>
      <c r="X21" s="25" t="e">
        <f>+#REF!</f>
        <v>#REF!</v>
      </c>
      <c r="Y21" s="25" t="e">
        <f t="shared" si="9"/>
        <v>#REF!</v>
      </c>
      <c r="Z21" s="25" t="e">
        <f>+#REF!</f>
        <v>#REF!</v>
      </c>
      <c r="AA21" s="25" t="e">
        <f t="shared" si="10"/>
        <v>#REF!</v>
      </c>
      <c r="AB21" s="25" t="e">
        <f>+#REF!</f>
        <v>#REF!</v>
      </c>
      <c r="AC21" s="25" t="e">
        <f t="shared" si="11"/>
        <v>#REF!</v>
      </c>
      <c r="AD21" s="25" t="e">
        <f>+#REF!</f>
        <v>#REF!</v>
      </c>
      <c r="AE21" s="25" t="e">
        <f t="shared" si="11"/>
        <v>#REF!</v>
      </c>
      <c r="AF21" s="25" t="e">
        <f>+#REF!</f>
        <v>#REF!</v>
      </c>
      <c r="AG21" s="25" t="e">
        <f t="shared" si="12"/>
        <v>#REF!</v>
      </c>
      <c r="AH21" s="25" t="e">
        <f>+#REF!</f>
        <v>#REF!</v>
      </c>
      <c r="AI21" s="25" t="e">
        <f t="shared" si="12"/>
        <v>#REF!</v>
      </c>
      <c r="AJ21" s="25" t="e">
        <f>+#REF!</f>
        <v>#REF!</v>
      </c>
      <c r="AK21" s="25" t="e">
        <f t="shared" si="13"/>
        <v>#REF!</v>
      </c>
      <c r="AL21" s="25" t="e">
        <f>+#REF!</f>
        <v>#REF!</v>
      </c>
      <c r="AM21" s="25" t="e">
        <f t="shared" si="13"/>
        <v>#REF!</v>
      </c>
      <c r="AN21" s="25" t="e">
        <f>+#REF!</f>
        <v>#REF!</v>
      </c>
      <c r="AO21" s="25" t="e">
        <f t="shared" si="14"/>
        <v>#REF!</v>
      </c>
      <c r="AP21" s="25" t="e">
        <f>+#REF!</f>
        <v>#REF!</v>
      </c>
      <c r="AQ21" s="25" t="e">
        <f t="shared" si="14"/>
        <v>#REF!</v>
      </c>
      <c r="AR21" s="25" t="e">
        <f>+#REF!</f>
        <v>#REF!</v>
      </c>
      <c r="AS21" s="25" t="e">
        <f t="shared" si="15"/>
        <v>#REF!</v>
      </c>
      <c r="AT21" s="25" t="e">
        <f>+#REF!</f>
        <v>#REF!</v>
      </c>
      <c r="AU21" s="25" t="e">
        <f t="shared" si="15"/>
        <v>#REF!</v>
      </c>
      <c r="AV21" s="25" t="e">
        <f>+#REF!</f>
        <v>#REF!</v>
      </c>
      <c r="AW21" s="25" t="e">
        <f t="shared" si="16"/>
        <v>#REF!</v>
      </c>
      <c r="AX21" s="25" t="e">
        <f>+#REF!</f>
        <v>#REF!</v>
      </c>
      <c r="AY21" s="25" t="e">
        <f t="shared" si="17"/>
        <v>#REF!</v>
      </c>
      <c r="AZ21" s="25" t="e">
        <f>+#REF!</f>
        <v>#REF!</v>
      </c>
      <c r="BA21" s="25" t="e">
        <f t="shared" si="18"/>
        <v>#REF!</v>
      </c>
    </row>
    <row r="22" spans="1:53" ht="15.75" customHeight="1">
      <c r="A22" s="33" t="s">
        <v>31</v>
      </c>
      <c r="B22" s="27" t="s">
        <v>32</v>
      </c>
      <c r="C22" s="69"/>
      <c r="D22" s="73"/>
      <c r="E22" s="67"/>
      <c r="F22" s="24"/>
      <c r="G22" s="24"/>
      <c r="H22" s="24"/>
      <c r="I22" s="25">
        <f t="shared" si="4"/>
        <v>0</v>
      </c>
      <c r="J22" s="25"/>
      <c r="K22" s="25">
        <f t="shared" si="6"/>
        <v>0</v>
      </c>
      <c r="L22" s="25"/>
      <c r="M22" s="25">
        <f t="shared" si="6"/>
        <v>0</v>
      </c>
      <c r="N22" s="25"/>
      <c r="O22" s="25">
        <f t="shared" si="7"/>
        <v>0</v>
      </c>
      <c r="P22" s="25"/>
      <c r="Q22" s="25">
        <f t="shared" si="7"/>
        <v>0</v>
      </c>
      <c r="R22" s="25"/>
      <c r="S22" s="25">
        <f t="shared" si="8"/>
        <v>0</v>
      </c>
      <c r="T22" s="25"/>
      <c r="U22" s="25">
        <f t="shared" si="8"/>
        <v>0</v>
      </c>
      <c r="V22" s="25"/>
      <c r="W22" s="25">
        <f t="shared" si="9"/>
        <v>0</v>
      </c>
      <c r="X22" s="25"/>
      <c r="Y22" s="25">
        <f t="shared" si="9"/>
        <v>0</v>
      </c>
      <c r="Z22" s="25"/>
      <c r="AA22" s="25">
        <f t="shared" si="10"/>
        <v>0</v>
      </c>
      <c r="AB22" s="25"/>
      <c r="AC22" s="25">
        <f t="shared" si="11"/>
        <v>0</v>
      </c>
      <c r="AD22" s="25"/>
      <c r="AE22" s="25">
        <f t="shared" si="11"/>
        <v>0</v>
      </c>
      <c r="AF22" s="25"/>
      <c r="AG22" s="25">
        <f t="shared" si="12"/>
        <v>0</v>
      </c>
      <c r="AH22" s="25"/>
      <c r="AI22" s="25">
        <f t="shared" si="12"/>
        <v>0</v>
      </c>
      <c r="AJ22" s="25"/>
      <c r="AK22" s="25">
        <f t="shared" si="13"/>
        <v>0</v>
      </c>
      <c r="AL22" s="25"/>
      <c r="AM22" s="25">
        <f t="shared" si="13"/>
        <v>0</v>
      </c>
      <c r="AN22" s="25"/>
      <c r="AO22" s="25">
        <f t="shared" si="14"/>
        <v>0</v>
      </c>
      <c r="AP22" s="25"/>
      <c r="AQ22" s="25">
        <f t="shared" si="14"/>
        <v>0</v>
      </c>
      <c r="AR22" s="25"/>
      <c r="AS22" s="25">
        <f t="shared" si="15"/>
        <v>0</v>
      </c>
      <c r="AT22" s="25"/>
      <c r="AU22" s="25">
        <f t="shared" si="15"/>
        <v>0</v>
      </c>
      <c r="AV22" s="25"/>
      <c r="AW22" s="25">
        <f t="shared" si="16"/>
        <v>0</v>
      </c>
      <c r="AX22" s="25"/>
      <c r="AY22" s="25">
        <f t="shared" si="17"/>
        <v>0</v>
      </c>
      <c r="AZ22" s="25"/>
      <c r="BA22" s="25">
        <f t="shared" si="18"/>
        <v>0</v>
      </c>
    </row>
    <row r="23" spans="1:53" ht="15.75" customHeight="1">
      <c r="A23" s="36" t="s">
        <v>13</v>
      </c>
      <c r="B23" s="34" t="s">
        <v>28</v>
      </c>
      <c r="C23" s="69" t="s">
        <v>15</v>
      </c>
      <c r="D23" s="73">
        <v>52.52</v>
      </c>
      <c r="E23" s="67">
        <v>1000</v>
      </c>
      <c r="F23" s="24">
        <v>35</v>
      </c>
      <c r="G23" s="24"/>
      <c r="H23" s="24"/>
      <c r="I23" s="25" t="e">
        <f t="shared" si="4"/>
        <v>#REF!</v>
      </c>
      <c r="J23" s="25" t="e">
        <f>+#REF!</f>
        <v>#REF!</v>
      </c>
      <c r="K23" s="25" t="e">
        <f t="shared" si="6"/>
        <v>#REF!</v>
      </c>
      <c r="L23" s="25" t="e">
        <f>+#REF!</f>
        <v>#REF!</v>
      </c>
      <c r="M23" s="25" t="e">
        <f t="shared" si="6"/>
        <v>#REF!</v>
      </c>
      <c r="N23" s="25" t="e">
        <f>+#REF!</f>
        <v>#REF!</v>
      </c>
      <c r="O23" s="25" t="e">
        <f t="shared" si="7"/>
        <v>#REF!</v>
      </c>
      <c r="P23" s="25" t="e">
        <f>+#REF!</f>
        <v>#REF!</v>
      </c>
      <c r="Q23" s="25" t="e">
        <f t="shared" si="7"/>
        <v>#REF!</v>
      </c>
      <c r="R23" s="25" t="e">
        <f>+#REF!</f>
        <v>#REF!</v>
      </c>
      <c r="S23" s="25" t="e">
        <f t="shared" si="8"/>
        <v>#REF!</v>
      </c>
      <c r="T23" s="25" t="e">
        <f>+#REF!</f>
        <v>#REF!</v>
      </c>
      <c r="U23" s="25" t="e">
        <f t="shared" si="8"/>
        <v>#REF!</v>
      </c>
      <c r="V23" s="25" t="e">
        <f>+#REF!</f>
        <v>#REF!</v>
      </c>
      <c r="W23" s="25" t="e">
        <f t="shared" si="9"/>
        <v>#REF!</v>
      </c>
      <c r="X23" s="25" t="e">
        <f>+#REF!</f>
        <v>#REF!</v>
      </c>
      <c r="Y23" s="25" t="e">
        <f t="shared" si="9"/>
        <v>#REF!</v>
      </c>
      <c r="Z23" s="25" t="e">
        <f>+#REF!</f>
        <v>#REF!</v>
      </c>
      <c r="AA23" s="25" t="e">
        <f t="shared" si="10"/>
        <v>#REF!</v>
      </c>
      <c r="AB23" s="25" t="e">
        <f>+#REF!</f>
        <v>#REF!</v>
      </c>
      <c r="AC23" s="25" t="e">
        <f t="shared" si="11"/>
        <v>#REF!</v>
      </c>
      <c r="AD23" s="25" t="e">
        <f>+#REF!</f>
        <v>#REF!</v>
      </c>
      <c r="AE23" s="25" t="e">
        <f t="shared" si="11"/>
        <v>#REF!</v>
      </c>
      <c r="AF23" s="25" t="e">
        <f>+#REF!</f>
        <v>#REF!</v>
      </c>
      <c r="AG23" s="25" t="e">
        <f t="shared" si="12"/>
        <v>#REF!</v>
      </c>
      <c r="AH23" s="25" t="e">
        <f>+#REF!</f>
        <v>#REF!</v>
      </c>
      <c r="AI23" s="25" t="e">
        <f t="shared" si="12"/>
        <v>#REF!</v>
      </c>
      <c r="AJ23" s="25" t="e">
        <f>+#REF!</f>
        <v>#REF!</v>
      </c>
      <c r="AK23" s="25" t="e">
        <f t="shared" si="13"/>
        <v>#REF!</v>
      </c>
      <c r="AL23" s="25" t="e">
        <f>+#REF!</f>
        <v>#REF!</v>
      </c>
      <c r="AM23" s="25" t="e">
        <f t="shared" si="13"/>
        <v>#REF!</v>
      </c>
      <c r="AN23" s="25" t="e">
        <f>+#REF!</f>
        <v>#REF!</v>
      </c>
      <c r="AO23" s="25" t="e">
        <f t="shared" si="14"/>
        <v>#REF!</v>
      </c>
      <c r="AP23" s="25" t="e">
        <f>+#REF!</f>
        <v>#REF!</v>
      </c>
      <c r="AQ23" s="25" t="e">
        <f t="shared" si="14"/>
        <v>#REF!</v>
      </c>
      <c r="AR23" s="25" t="e">
        <f>+#REF!</f>
        <v>#REF!</v>
      </c>
      <c r="AS23" s="25" t="e">
        <f t="shared" si="15"/>
        <v>#REF!</v>
      </c>
      <c r="AT23" s="25" t="e">
        <f>+#REF!</f>
        <v>#REF!</v>
      </c>
      <c r="AU23" s="25" t="e">
        <f t="shared" si="15"/>
        <v>#REF!</v>
      </c>
      <c r="AV23" s="25" t="e">
        <f>+#REF!</f>
        <v>#REF!</v>
      </c>
      <c r="AW23" s="25" t="e">
        <f t="shared" si="16"/>
        <v>#REF!</v>
      </c>
      <c r="AX23" s="25" t="e">
        <f>+#REF!</f>
        <v>#REF!</v>
      </c>
      <c r="AY23" s="25" t="e">
        <f t="shared" si="17"/>
        <v>#REF!</v>
      </c>
      <c r="AZ23" s="25" t="e">
        <f>+#REF!</f>
        <v>#REF!</v>
      </c>
      <c r="BA23" s="25" t="e">
        <f t="shared" si="18"/>
        <v>#REF!</v>
      </c>
    </row>
    <row r="24" spans="1:53" ht="15.75" customHeight="1">
      <c r="A24" s="36" t="s">
        <v>29</v>
      </c>
      <c r="B24" s="34" t="s">
        <v>33</v>
      </c>
      <c r="C24" s="69" t="s">
        <v>15</v>
      </c>
      <c r="D24" s="73">
        <v>56.9</v>
      </c>
      <c r="E24" s="67">
        <v>10000</v>
      </c>
      <c r="F24" s="24">
        <v>55</v>
      </c>
      <c r="G24" s="24"/>
      <c r="H24" s="24"/>
      <c r="I24" s="25" t="e">
        <f t="shared" si="4"/>
        <v>#REF!</v>
      </c>
      <c r="J24" s="25" t="e">
        <f>+#REF!</f>
        <v>#REF!</v>
      </c>
      <c r="K24" s="25" t="e">
        <f t="shared" si="6"/>
        <v>#REF!</v>
      </c>
      <c r="L24" s="25" t="e">
        <f>+#REF!</f>
        <v>#REF!</v>
      </c>
      <c r="M24" s="25" t="e">
        <f t="shared" si="6"/>
        <v>#REF!</v>
      </c>
      <c r="N24" s="25" t="e">
        <f>+#REF!</f>
        <v>#REF!</v>
      </c>
      <c r="O24" s="25" t="e">
        <f t="shared" si="7"/>
        <v>#REF!</v>
      </c>
      <c r="P24" s="25" t="e">
        <f>+#REF!</f>
        <v>#REF!</v>
      </c>
      <c r="Q24" s="25" t="e">
        <f t="shared" si="7"/>
        <v>#REF!</v>
      </c>
      <c r="R24" s="25" t="e">
        <f>+#REF!</f>
        <v>#REF!</v>
      </c>
      <c r="S24" s="25" t="e">
        <f t="shared" si="8"/>
        <v>#REF!</v>
      </c>
      <c r="T24" s="25" t="e">
        <f>+#REF!</f>
        <v>#REF!</v>
      </c>
      <c r="U24" s="25" t="e">
        <f t="shared" si="8"/>
        <v>#REF!</v>
      </c>
      <c r="V24" s="25" t="e">
        <f>+#REF!</f>
        <v>#REF!</v>
      </c>
      <c r="W24" s="25" t="e">
        <f t="shared" si="9"/>
        <v>#REF!</v>
      </c>
      <c r="X24" s="25" t="e">
        <f>+#REF!</f>
        <v>#REF!</v>
      </c>
      <c r="Y24" s="25" t="e">
        <f t="shared" si="9"/>
        <v>#REF!</v>
      </c>
      <c r="Z24" s="25" t="e">
        <f>+#REF!</f>
        <v>#REF!</v>
      </c>
      <c r="AA24" s="25" t="e">
        <f t="shared" si="10"/>
        <v>#REF!</v>
      </c>
      <c r="AB24" s="25" t="e">
        <f>+#REF!</f>
        <v>#REF!</v>
      </c>
      <c r="AC24" s="25" t="e">
        <f t="shared" si="11"/>
        <v>#REF!</v>
      </c>
      <c r="AD24" s="25" t="e">
        <f>+#REF!</f>
        <v>#REF!</v>
      </c>
      <c r="AE24" s="25" t="e">
        <f t="shared" si="11"/>
        <v>#REF!</v>
      </c>
      <c r="AF24" s="25" t="e">
        <f>+#REF!</f>
        <v>#REF!</v>
      </c>
      <c r="AG24" s="25" t="e">
        <f t="shared" si="12"/>
        <v>#REF!</v>
      </c>
      <c r="AH24" s="25" t="e">
        <f>+#REF!</f>
        <v>#REF!</v>
      </c>
      <c r="AI24" s="25" t="e">
        <f t="shared" si="12"/>
        <v>#REF!</v>
      </c>
      <c r="AJ24" s="25" t="e">
        <f>+#REF!</f>
        <v>#REF!</v>
      </c>
      <c r="AK24" s="25" t="e">
        <f t="shared" si="13"/>
        <v>#REF!</v>
      </c>
      <c r="AL24" s="25" t="e">
        <f>+#REF!</f>
        <v>#REF!</v>
      </c>
      <c r="AM24" s="25" t="e">
        <f t="shared" si="13"/>
        <v>#REF!</v>
      </c>
      <c r="AN24" s="25" t="e">
        <f>+#REF!</f>
        <v>#REF!</v>
      </c>
      <c r="AO24" s="25" t="e">
        <f t="shared" si="14"/>
        <v>#REF!</v>
      </c>
      <c r="AP24" s="25" t="e">
        <f>+#REF!</f>
        <v>#REF!</v>
      </c>
      <c r="AQ24" s="25" t="e">
        <f t="shared" si="14"/>
        <v>#REF!</v>
      </c>
      <c r="AR24" s="25" t="e">
        <f>+#REF!</f>
        <v>#REF!</v>
      </c>
      <c r="AS24" s="25" t="e">
        <f t="shared" si="15"/>
        <v>#REF!</v>
      </c>
      <c r="AT24" s="25" t="e">
        <f>+#REF!</f>
        <v>#REF!</v>
      </c>
      <c r="AU24" s="25" t="e">
        <f t="shared" si="15"/>
        <v>#REF!</v>
      </c>
      <c r="AV24" s="25" t="e">
        <f>+#REF!</f>
        <v>#REF!</v>
      </c>
      <c r="AW24" s="25" t="e">
        <f t="shared" si="16"/>
        <v>#REF!</v>
      </c>
      <c r="AX24" s="25" t="e">
        <f>+#REF!</f>
        <v>#REF!</v>
      </c>
      <c r="AY24" s="25" t="e">
        <f t="shared" si="17"/>
        <v>#REF!</v>
      </c>
      <c r="AZ24" s="25" t="e">
        <f>+#REF!</f>
        <v>#REF!</v>
      </c>
      <c r="BA24" s="25" t="e">
        <f t="shared" si="18"/>
        <v>#REF!</v>
      </c>
    </row>
    <row r="25" spans="1:53" ht="15.75" customHeight="1">
      <c r="A25" s="33" t="s">
        <v>34</v>
      </c>
      <c r="B25" s="27" t="s">
        <v>35</v>
      </c>
      <c r="C25" s="69"/>
      <c r="D25" s="73"/>
      <c r="E25" s="67"/>
      <c r="F25" s="24"/>
      <c r="G25" s="24"/>
      <c r="H25" s="24"/>
      <c r="I25" s="25">
        <f t="shared" si="4"/>
        <v>0</v>
      </c>
      <c r="J25" s="25"/>
      <c r="K25" s="25">
        <f t="shared" si="6"/>
        <v>0</v>
      </c>
      <c r="L25" s="25"/>
      <c r="M25" s="25">
        <f t="shared" si="6"/>
        <v>0</v>
      </c>
      <c r="N25" s="25"/>
      <c r="O25" s="25">
        <f t="shared" si="7"/>
        <v>0</v>
      </c>
      <c r="P25" s="25"/>
      <c r="Q25" s="25">
        <f t="shared" si="7"/>
        <v>0</v>
      </c>
      <c r="R25" s="25"/>
      <c r="S25" s="25">
        <f t="shared" si="8"/>
        <v>0</v>
      </c>
      <c r="T25" s="25"/>
      <c r="U25" s="25">
        <f t="shared" si="8"/>
        <v>0</v>
      </c>
      <c r="V25" s="25"/>
      <c r="W25" s="25">
        <f t="shared" si="9"/>
        <v>0</v>
      </c>
      <c r="X25" s="25"/>
      <c r="Y25" s="25">
        <f t="shared" si="9"/>
        <v>0</v>
      </c>
      <c r="Z25" s="25"/>
      <c r="AA25" s="25">
        <f t="shared" si="10"/>
        <v>0</v>
      </c>
      <c r="AB25" s="25"/>
      <c r="AC25" s="25">
        <f t="shared" si="11"/>
        <v>0</v>
      </c>
      <c r="AD25" s="25"/>
      <c r="AE25" s="25">
        <f t="shared" si="11"/>
        <v>0</v>
      </c>
      <c r="AF25" s="25"/>
      <c r="AG25" s="25">
        <f t="shared" si="12"/>
        <v>0</v>
      </c>
      <c r="AH25" s="25"/>
      <c r="AI25" s="25">
        <f t="shared" si="12"/>
        <v>0</v>
      </c>
      <c r="AJ25" s="25"/>
      <c r="AK25" s="25">
        <f t="shared" si="13"/>
        <v>0</v>
      </c>
      <c r="AL25" s="25"/>
      <c r="AM25" s="25">
        <f t="shared" si="13"/>
        <v>0</v>
      </c>
      <c r="AN25" s="25"/>
      <c r="AO25" s="25">
        <f t="shared" si="14"/>
        <v>0</v>
      </c>
      <c r="AP25" s="25"/>
      <c r="AQ25" s="25">
        <f t="shared" si="14"/>
        <v>0</v>
      </c>
      <c r="AR25" s="25"/>
      <c r="AS25" s="25">
        <f t="shared" si="15"/>
        <v>0</v>
      </c>
      <c r="AT25" s="25"/>
      <c r="AU25" s="25">
        <f t="shared" si="15"/>
        <v>0</v>
      </c>
      <c r="AV25" s="25"/>
      <c r="AW25" s="25">
        <f t="shared" si="16"/>
        <v>0</v>
      </c>
      <c r="AX25" s="25"/>
      <c r="AY25" s="25">
        <f t="shared" si="17"/>
        <v>0</v>
      </c>
      <c r="AZ25" s="25"/>
      <c r="BA25" s="25">
        <f t="shared" si="18"/>
        <v>0</v>
      </c>
    </row>
    <row r="26" spans="1:53" ht="15.75" customHeight="1">
      <c r="A26" s="36" t="s">
        <v>13</v>
      </c>
      <c r="B26" s="34" t="s">
        <v>36</v>
      </c>
      <c r="C26" s="69"/>
      <c r="D26" s="73"/>
      <c r="E26" s="67"/>
      <c r="F26" s="24"/>
      <c r="G26" s="24"/>
      <c r="H26" s="24"/>
      <c r="I26" s="25">
        <f t="shared" si="4"/>
        <v>0</v>
      </c>
      <c r="J26" s="25"/>
      <c r="K26" s="25">
        <f t="shared" si="6"/>
        <v>0</v>
      </c>
      <c r="L26" s="25"/>
      <c r="M26" s="25">
        <f t="shared" si="6"/>
        <v>0</v>
      </c>
      <c r="N26" s="25"/>
      <c r="O26" s="25">
        <f t="shared" si="7"/>
        <v>0</v>
      </c>
      <c r="P26" s="25"/>
      <c r="Q26" s="25">
        <f t="shared" si="7"/>
        <v>0</v>
      </c>
      <c r="R26" s="25"/>
      <c r="S26" s="25">
        <f t="shared" si="8"/>
        <v>0</v>
      </c>
      <c r="T26" s="25"/>
      <c r="U26" s="25">
        <f t="shared" si="8"/>
        <v>0</v>
      </c>
      <c r="V26" s="25"/>
      <c r="W26" s="25">
        <f t="shared" si="9"/>
        <v>0</v>
      </c>
      <c r="X26" s="25"/>
      <c r="Y26" s="25">
        <f t="shared" si="9"/>
        <v>0</v>
      </c>
      <c r="Z26" s="25"/>
      <c r="AA26" s="25">
        <f t="shared" si="10"/>
        <v>0</v>
      </c>
      <c r="AB26" s="25"/>
      <c r="AC26" s="25">
        <f t="shared" si="11"/>
        <v>0</v>
      </c>
      <c r="AD26" s="25"/>
      <c r="AE26" s="25">
        <f t="shared" si="11"/>
        <v>0</v>
      </c>
      <c r="AF26" s="25"/>
      <c r="AG26" s="25">
        <f t="shared" si="12"/>
        <v>0</v>
      </c>
      <c r="AH26" s="25"/>
      <c r="AI26" s="25">
        <f t="shared" si="12"/>
        <v>0</v>
      </c>
      <c r="AJ26" s="25"/>
      <c r="AK26" s="25">
        <f t="shared" si="13"/>
        <v>0</v>
      </c>
      <c r="AL26" s="25"/>
      <c r="AM26" s="25">
        <f t="shared" si="13"/>
        <v>0</v>
      </c>
      <c r="AN26" s="25"/>
      <c r="AO26" s="25">
        <f t="shared" si="14"/>
        <v>0</v>
      </c>
      <c r="AP26" s="25"/>
      <c r="AQ26" s="25">
        <f t="shared" si="14"/>
        <v>0</v>
      </c>
      <c r="AR26" s="25"/>
      <c r="AS26" s="25">
        <f t="shared" si="15"/>
        <v>0</v>
      </c>
      <c r="AT26" s="25"/>
      <c r="AU26" s="25">
        <f t="shared" si="15"/>
        <v>0</v>
      </c>
      <c r="AV26" s="25"/>
      <c r="AW26" s="25">
        <f t="shared" si="16"/>
        <v>0</v>
      </c>
      <c r="AX26" s="25"/>
      <c r="AY26" s="25">
        <f t="shared" si="17"/>
        <v>0</v>
      </c>
      <c r="AZ26" s="25"/>
      <c r="BA26" s="25">
        <f t="shared" si="18"/>
        <v>0</v>
      </c>
    </row>
    <row r="27" spans="1:53" ht="15.75" customHeight="1">
      <c r="A27" s="36" t="s">
        <v>37</v>
      </c>
      <c r="B27" s="34" t="s">
        <v>28</v>
      </c>
      <c r="C27" s="69" t="s">
        <v>15</v>
      </c>
      <c r="D27" s="73">
        <v>560.17999999999995</v>
      </c>
      <c r="E27" s="67">
        <v>500</v>
      </c>
      <c r="F27" s="24">
        <v>35</v>
      </c>
      <c r="G27" s="24">
        <f>85+20</f>
        <v>105</v>
      </c>
      <c r="H27" s="24"/>
      <c r="I27" s="25" t="e">
        <f t="shared" si="4"/>
        <v>#REF!</v>
      </c>
      <c r="J27" s="25" t="e">
        <f>+#REF!</f>
        <v>#REF!</v>
      </c>
      <c r="K27" s="25" t="e">
        <f t="shared" si="6"/>
        <v>#REF!</v>
      </c>
      <c r="L27" s="25" t="e">
        <f>+#REF!</f>
        <v>#REF!</v>
      </c>
      <c r="M27" s="25" t="e">
        <f t="shared" si="6"/>
        <v>#REF!</v>
      </c>
      <c r="N27" s="25" t="e">
        <f>+#REF!</f>
        <v>#REF!</v>
      </c>
      <c r="O27" s="25" t="e">
        <f t="shared" ref="O27:Q42" si="19">+N27*$D27</f>
        <v>#REF!</v>
      </c>
      <c r="P27" s="25" t="e">
        <f>+#REF!</f>
        <v>#REF!</v>
      </c>
      <c r="Q27" s="25" t="e">
        <f t="shared" si="19"/>
        <v>#REF!</v>
      </c>
      <c r="R27" s="25" t="e">
        <f>+#REF!</f>
        <v>#REF!</v>
      </c>
      <c r="S27" s="25" t="e">
        <f t="shared" ref="S27:U42" si="20">+R27*$D27</f>
        <v>#REF!</v>
      </c>
      <c r="T27" s="25" t="e">
        <f>+#REF!</f>
        <v>#REF!</v>
      </c>
      <c r="U27" s="25" t="e">
        <f t="shared" si="20"/>
        <v>#REF!</v>
      </c>
      <c r="V27" s="25" t="e">
        <f>+#REF!</f>
        <v>#REF!</v>
      </c>
      <c r="W27" s="25" t="e">
        <f t="shared" ref="W27:Y42" si="21">+V27*$D27</f>
        <v>#REF!</v>
      </c>
      <c r="X27" s="25" t="e">
        <f>+#REF!</f>
        <v>#REF!</v>
      </c>
      <c r="Y27" s="25" t="e">
        <f t="shared" si="21"/>
        <v>#REF!</v>
      </c>
      <c r="Z27" s="25" t="e">
        <f>+#REF!</f>
        <v>#REF!</v>
      </c>
      <c r="AA27" s="25" t="e">
        <f t="shared" si="10"/>
        <v>#REF!</v>
      </c>
      <c r="AB27" s="25" t="e">
        <f>+#REF!</f>
        <v>#REF!</v>
      </c>
      <c r="AC27" s="25" t="e">
        <f t="shared" ref="AC27:AE42" si="22">+AB27*$D27</f>
        <v>#REF!</v>
      </c>
      <c r="AD27" s="25" t="e">
        <f>+#REF!</f>
        <v>#REF!</v>
      </c>
      <c r="AE27" s="25" t="e">
        <f t="shared" si="22"/>
        <v>#REF!</v>
      </c>
      <c r="AF27" s="25" t="e">
        <f>+#REF!</f>
        <v>#REF!</v>
      </c>
      <c r="AG27" s="25" t="e">
        <f t="shared" ref="AG27:AI42" si="23">+AF27*$D27</f>
        <v>#REF!</v>
      </c>
      <c r="AH27" s="25" t="e">
        <f>+#REF!</f>
        <v>#REF!</v>
      </c>
      <c r="AI27" s="25" t="e">
        <f t="shared" si="23"/>
        <v>#REF!</v>
      </c>
      <c r="AJ27" s="25" t="e">
        <f>+#REF!</f>
        <v>#REF!</v>
      </c>
      <c r="AK27" s="25" t="e">
        <f t="shared" ref="AK27:AM42" si="24">+AJ27*$D27</f>
        <v>#REF!</v>
      </c>
      <c r="AL27" s="25" t="e">
        <f>+#REF!</f>
        <v>#REF!</v>
      </c>
      <c r="AM27" s="25" t="e">
        <f t="shared" si="24"/>
        <v>#REF!</v>
      </c>
      <c r="AN27" s="25" t="e">
        <f>+#REF!</f>
        <v>#REF!</v>
      </c>
      <c r="AO27" s="25" t="e">
        <f t="shared" ref="AO27:AQ42" si="25">+AN27*$D27</f>
        <v>#REF!</v>
      </c>
      <c r="AP27" s="25" t="e">
        <f>+#REF!</f>
        <v>#REF!</v>
      </c>
      <c r="AQ27" s="25" t="e">
        <f t="shared" si="25"/>
        <v>#REF!</v>
      </c>
      <c r="AR27" s="25" t="e">
        <f>+#REF!</f>
        <v>#REF!</v>
      </c>
      <c r="AS27" s="25" t="e">
        <f t="shared" ref="AS27:AU42" si="26">+AR27*$D27</f>
        <v>#REF!</v>
      </c>
      <c r="AT27" s="25" t="e">
        <f>+#REF!</f>
        <v>#REF!</v>
      </c>
      <c r="AU27" s="25" t="e">
        <f t="shared" si="26"/>
        <v>#REF!</v>
      </c>
      <c r="AV27" s="25" t="e">
        <f>+#REF!</f>
        <v>#REF!</v>
      </c>
      <c r="AW27" s="25" t="e">
        <f t="shared" si="16"/>
        <v>#REF!</v>
      </c>
      <c r="AX27" s="25" t="e">
        <f>+#REF!</f>
        <v>#REF!</v>
      </c>
      <c r="AY27" s="25" t="e">
        <f t="shared" si="17"/>
        <v>#REF!</v>
      </c>
      <c r="AZ27" s="25" t="e">
        <f>+#REF!</f>
        <v>#REF!</v>
      </c>
      <c r="BA27" s="25" t="e">
        <f t="shared" si="18"/>
        <v>#REF!</v>
      </c>
    </row>
    <row r="28" spans="1:53" ht="15.75" customHeight="1">
      <c r="A28" s="36" t="s">
        <v>38</v>
      </c>
      <c r="B28" s="34" t="s">
        <v>33</v>
      </c>
      <c r="C28" s="69" t="s">
        <v>15</v>
      </c>
      <c r="D28" s="73">
        <v>573.30999999999995</v>
      </c>
      <c r="E28" s="67">
        <v>10000</v>
      </c>
      <c r="F28" s="24">
        <v>55</v>
      </c>
      <c r="G28" s="24">
        <v>105</v>
      </c>
      <c r="H28" s="24"/>
      <c r="I28" s="25" t="e">
        <f t="shared" si="4"/>
        <v>#REF!</v>
      </c>
      <c r="J28" s="25" t="e">
        <f>+#REF!</f>
        <v>#REF!</v>
      </c>
      <c r="K28" s="25" t="e">
        <f t="shared" si="6"/>
        <v>#REF!</v>
      </c>
      <c r="L28" s="25" t="e">
        <f>+#REF!</f>
        <v>#REF!</v>
      </c>
      <c r="M28" s="25" t="e">
        <f t="shared" si="6"/>
        <v>#REF!</v>
      </c>
      <c r="N28" s="25" t="e">
        <f>+#REF!</f>
        <v>#REF!</v>
      </c>
      <c r="O28" s="25" t="e">
        <f t="shared" si="19"/>
        <v>#REF!</v>
      </c>
      <c r="P28" s="25" t="e">
        <f>+#REF!</f>
        <v>#REF!</v>
      </c>
      <c r="Q28" s="25" t="e">
        <f t="shared" si="19"/>
        <v>#REF!</v>
      </c>
      <c r="R28" s="25" t="e">
        <f>+#REF!</f>
        <v>#REF!</v>
      </c>
      <c r="S28" s="25" t="e">
        <f t="shared" si="20"/>
        <v>#REF!</v>
      </c>
      <c r="T28" s="25" t="e">
        <f>+#REF!</f>
        <v>#REF!</v>
      </c>
      <c r="U28" s="25" t="e">
        <f t="shared" si="20"/>
        <v>#REF!</v>
      </c>
      <c r="V28" s="25" t="e">
        <f>+#REF!</f>
        <v>#REF!</v>
      </c>
      <c r="W28" s="25" t="e">
        <f t="shared" si="21"/>
        <v>#REF!</v>
      </c>
      <c r="X28" s="25" t="e">
        <f>+#REF!</f>
        <v>#REF!</v>
      </c>
      <c r="Y28" s="25" t="e">
        <f t="shared" si="21"/>
        <v>#REF!</v>
      </c>
      <c r="Z28" s="25" t="e">
        <f>+#REF!</f>
        <v>#REF!</v>
      </c>
      <c r="AA28" s="25" t="e">
        <f t="shared" si="10"/>
        <v>#REF!</v>
      </c>
      <c r="AB28" s="25" t="e">
        <f>+#REF!</f>
        <v>#REF!</v>
      </c>
      <c r="AC28" s="25" t="e">
        <f t="shared" si="22"/>
        <v>#REF!</v>
      </c>
      <c r="AD28" s="25" t="e">
        <f>+#REF!</f>
        <v>#REF!</v>
      </c>
      <c r="AE28" s="25" t="e">
        <f t="shared" si="22"/>
        <v>#REF!</v>
      </c>
      <c r="AF28" s="25" t="e">
        <f>+#REF!</f>
        <v>#REF!</v>
      </c>
      <c r="AG28" s="25" t="e">
        <f t="shared" si="23"/>
        <v>#REF!</v>
      </c>
      <c r="AH28" s="25" t="e">
        <f>+#REF!</f>
        <v>#REF!</v>
      </c>
      <c r="AI28" s="25" t="e">
        <f t="shared" si="23"/>
        <v>#REF!</v>
      </c>
      <c r="AJ28" s="25" t="e">
        <f>+#REF!</f>
        <v>#REF!</v>
      </c>
      <c r="AK28" s="25" t="e">
        <f t="shared" si="24"/>
        <v>#REF!</v>
      </c>
      <c r="AL28" s="25" t="e">
        <f>+#REF!</f>
        <v>#REF!</v>
      </c>
      <c r="AM28" s="25" t="e">
        <f t="shared" si="24"/>
        <v>#REF!</v>
      </c>
      <c r="AN28" s="25" t="e">
        <f>+#REF!</f>
        <v>#REF!</v>
      </c>
      <c r="AO28" s="25" t="e">
        <f t="shared" si="25"/>
        <v>#REF!</v>
      </c>
      <c r="AP28" s="25" t="e">
        <f>+#REF!</f>
        <v>#REF!</v>
      </c>
      <c r="AQ28" s="25" t="e">
        <f t="shared" si="25"/>
        <v>#REF!</v>
      </c>
      <c r="AR28" s="25" t="e">
        <f>+#REF!</f>
        <v>#REF!</v>
      </c>
      <c r="AS28" s="25" t="e">
        <f t="shared" si="26"/>
        <v>#REF!</v>
      </c>
      <c r="AT28" s="25" t="e">
        <f>+#REF!</f>
        <v>#REF!</v>
      </c>
      <c r="AU28" s="25" t="e">
        <f t="shared" si="26"/>
        <v>#REF!</v>
      </c>
      <c r="AV28" s="25" t="e">
        <f>+#REF!</f>
        <v>#REF!</v>
      </c>
      <c r="AW28" s="25" t="e">
        <f t="shared" si="16"/>
        <v>#REF!</v>
      </c>
      <c r="AX28" s="25" t="e">
        <f>+#REF!</f>
        <v>#REF!</v>
      </c>
      <c r="AY28" s="25" t="e">
        <f t="shared" si="17"/>
        <v>#REF!</v>
      </c>
      <c r="AZ28" s="25" t="e">
        <f>+#REF!</f>
        <v>#REF!</v>
      </c>
      <c r="BA28" s="25" t="e">
        <f t="shared" si="18"/>
        <v>#REF!</v>
      </c>
    </row>
    <row r="29" spans="1:53" ht="15.75" customHeight="1">
      <c r="A29" s="33">
        <v>106</v>
      </c>
      <c r="B29" s="27" t="s">
        <v>39</v>
      </c>
      <c r="C29" s="69" t="s">
        <v>15</v>
      </c>
      <c r="D29" s="73">
        <v>1032.83</v>
      </c>
      <c r="E29" s="67">
        <v>1000</v>
      </c>
      <c r="F29" s="24">
        <v>35</v>
      </c>
      <c r="G29" s="24">
        <v>1409</v>
      </c>
      <c r="H29" s="24"/>
      <c r="I29" s="25" t="e">
        <f t="shared" si="4"/>
        <v>#REF!</v>
      </c>
      <c r="J29" s="25" t="e">
        <f>+#REF!</f>
        <v>#REF!</v>
      </c>
      <c r="K29" s="25" t="e">
        <f t="shared" si="6"/>
        <v>#REF!</v>
      </c>
      <c r="L29" s="25" t="e">
        <f>+#REF!</f>
        <v>#REF!</v>
      </c>
      <c r="M29" s="25" t="e">
        <f t="shared" si="6"/>
        <v>#REF!</v>
      </c>
      <c r="N29" s="25" t="e">
        <f>+#REF!</f>
        <v>#REF!</v>
      </c>
      <c r="O29" s="25" t="e">
        <f t="shared" si="19"/>
        <v>#REF!</v>
      </c>
      <c r="P29" s="25" t="e">
        <f>+#REF!</f>
        <v>#REF!</v>
      </c>
      <c r="Q29" s="25" t="e">
        <f t="shared" si="19"/>
        <v>#REF!</v>
      </c>
      <c r="R29" s="25" t="e">
        <f>+#REF!</f>
        <v>#REF!</v>
      </c>
      <c r="S29" s="25" t="e">
        <f t="shared" si="20"/>
        <v>#REF!</v>
      </c>
      <c r="T29" s="25" t="e">
        <f>+#REF!</f>
        <v>#REF!</v>
      </c>
      <c r="U29" s="25" t="e">
        <f t="shared" si="20"/>
        <v>#REF!</v>
      </c>
      <c r="V29" s="25" t="e">
        <f>+#REF!</f>
        <v>#REF!</v>
      </c>
      <c r="W29" s="25" t="e">
        <f t="shared" si="21"/>
        <v>#REF!</v>
      </c>
      <c r="X29" s="25" t="e">
        <f>+#REF!</f>
        <v>#REF!</v>
      </c>
      <c r="Y29" s="25" t="e">
        <f t="shared" si="21"/>
        <v>#REF!</v>
      </c>
      <c r="Z29" s="25" t="e">
        <f>+#REF!</f>
        <v>#REF!</v>
      </c>
      <c r="AA29" s="25" t="e">
        <f t="shared" si="10"/>
        <v>#REF!</v>
      </c>
      <c r="AB29" s="25" t="e">
        <f>+#REF!</f>
        <v>#REF!</v>
      </c>
      <c r="AC29" s="25" t="e">
        <f t="shared" si="22"/>
        <v>#REF!</v>
      </c>
      <c r="AD29" s="25" t="e">
        <f>+#REF!</f>
        <v>#REF!</v>
      </c>
      <c r="AE29" s="25" t="e">
        <f t="shared" si="22"/>
        <v>#REF!</v>
      </c>
      <c r="AF29" s="25" t="e">
        <f>+#REF!</f>
        <v>#REF!</v>
      </c>
      <c r="AG29" s="25" t="e">
        <f t="shared" si="23"/>
        <v>#REF!</v>
      </c>
      <c r="AH29" s="25" t="e">
        <f>+#REF!</f>
        <v>#REF!</v>
      </c>
      <c r="AI29" s="25" t="e">
        <f t="shared" si="23"/>
        <v>#REF!</v>
      </c>
      <c r="AJ29" s="25" t="e">
        <f>+#REF!</f>
        <v>#REF!</v>
      </c>
      <c r="AK29" s="25" t="e">
        <f t="shared" si="24"/>
        <v>#REF!</v>
      </c>
      <c r="AL29" s="25" t="e">
        <f>+#REF!</f>
        <v>#REF!</v>
      </c>
      <c r="AM29" s="25" t="e">
        <f t="shared" si="24"/>
        <v>#REF!</v>
      </c>
      <c r="AN29" s="25" t="e">
        <f>+#REF!</f>
        <v>#REF!</v>
      </c>
      <c r="AO29" s="25" t="e">
        <f t="shared" si="25"/>
        <v>#REF!</v>
      </c>
      <c r="AP29" s="25" t="e">
        <f>+#REF!</f>
        <v>#REF!</v>
      </c>
      <c r="AQ29" s="25" t="e">
        <f t="shared" si="25"/>
        <v>#REF!</v>
      </c>
      <c r="AR29" s="25" t="e">
        <f>+#REF!</f>
        <v>#REF!</v>
      </c>
      <c r="AS29" s="25" t="e">
        <f t="shared" si="26"/>
        <v>#REF!</v>
      </c>
      <c r="AT29" s="25" t="e">
        <f>+#REF!</f>
        <v>#REF!</v>
      </c>
      <c r="AU29" s="25" t="e">
        <f t="shared" si="26"/>
        <v>#REF!</v>
      </c>
      <c r="AV29" s="25" t="e">
        <f>+#REF!</f>
        <v>#REF!</v>
      </c>
      <c r="AW29" s="25" t="e">
        <f t="shared" si="16"/>
        <v>#REF!</v>
      </c>
      <c r="AX29" s="25" t="e">
        <f>+#REF!</f>
        <v>#REF!</v>
      </c>
      <c r="AY29" s="25" t="e">
        <f t="shared" si="17"/>
        <v>#REF!</v>
      </c>
      <c r="AZ29" s="25" t="e">
        <f>+#REF!</f>
        <v>#REF!</v>
      </c>
      <c r="BA29" s="25" t="e">
        <f t="shared" si="18"/>
        <v>#REF!</v>
      </c>
    </row>
    <row r="30" spans="1:53" ht="15.75" customHeight="1">
      <c r="A30" s="33">
        <v>107</v>
      </c>
      <c r="B30" s="27" t="s">
        <v>40</v>
      </c>
      <c r="C30" s="69" t="s">
        <v>15</v>
      </c>
      <c r="D30" s="73">
        <v>1536.11</v>
      </c>
      <c r="E30" s="67">
        <v>6000</v>
      </c>
      <c r="F30" s="24">
        <v>110</v>
      </c>
      <c r="G30" s="24">
        <v>1074</v>
      </c>
      <c r="H30" s="24"/>
      <c r="I30" s="25" t="e">
        <f t="shared" si="4"/>
        <v>#REF!</v>
      </c>
      <c r="J30" s="25" t="e">
        <f>+#REF!</f>
        <v>#REF!</v>
      </c>
      <c r="K30" s="25" t="e">
        <f t="shared" si="6"/>
        <v>#REF!</v>
      </c>
      <c r="L30" s="25" t="e">
        <f>+#REF!</f>
        <v>#REF!</v>
      </c>
      <c r="M30" s="25" t="e">
        <f t="shared" si="6"/>
        <v>#REF!</v>
      </c>
      <c r="N30" s="25" t="e">
        <f>+#REF!</f>
        <v>#REF!</v>
      </c>
      <c r="O30" s="25" t="e">
        <f t="shared" si="19"/>
        <v>#REF!</v>
      </c>
      <c r="P30" s="25" t="e">
        <f>+#REF!</f>
        <v>#REF!</v>
      </c>
      <c r="Q30" s="25" t="e">
        <f t="shared" si="19"/>
        <v>#REF!</v>
      </c>
      <c r="R30" s="25" t="e">
        <f>+#REF!</f>
        <v>#REF!</v>
      </c>
      <c r="S30" s="25" t="e">
        <f t="shared" si="20"/>
        <v>#REF!</v>
      </c>
      <c r="T30" s="25" t="e">
        <f>+#REF!</f>
        <v>#REF!</v>
      </c>
      <c r="U30" s="25" t="e">
        <f t="shared" si="20"/>
        <v>#REF!</v>
      </c>
      <c r="V30" s="25" t="e">
        <f>+#REF!</f>
        <v>#REF!</v>
      </c>
      <c r="W30" s="25" t="e">
        <f t="shared" si="21"/>
        <v>#REF!</v>
      </c>
      <c r="X30" s="25" t="e">
        <f>+#REF!</f>
        <v>#REF!</v>
      </c>
      <c r="Y30" s="25" t="e">
        <f t="shared" si="21"/>
        <v>#REF!</v>
      </c>
      <c r="Z30" s="25" t="e">
        <f>+#REF!</f>
        <v>#REF!</v>
      </c>
      <c r="AA30" s="25" t="e">
        <f t="shared" si="10"/>
        <v>#REF!</v>
      </c>
      <c r="AB30" s="25" t="e">
        <f>+#REF!</f>
        <v>#REF!</v>
      </c>
      <c r="AC30" s="25" t="e">
        <f t="shared" si="22"/>
        <v>#REF!</v>
      </c>
      <c r="AD30" s="25" t="e">
        <f>+#REF!</f>
        <v>#REF!</v>
      </c>
      <c r="AE30" s="25" t="e">
        <f t="shared" si="22"/>
        <v>#REF!</v>
      </c>
      <c r="AF30" s="25" t="e">
        <f>+#REF!</f>
        <v>#REF!</v>
      </c>
      <c r="AG30" s="25" t="e">
        <f t="shared" si="23"/>
        <v>#REF!</v>
      </c>
      <c r="AH30" s="25" t="e">
        <f>+#REF!</f>
        <v>#REF!</v>
      </c>
      <c r="AI30" s="25" t="e">
        <f t="shared" si="23"/>
        <v>#REF!</v>
      </c>
      <c r="AJ30" s="25" t="e">
        <f>+#REF!</f>
        <v>#REF!</v>
      </c>
      <c r="AK30" s="25" t="e">
        <f t="shared" si="24"/>
        <v>#REF!</v>
      </c>
      <c r="AL30" s="25" t="e">
        <f>+#REF!</f>
        <v>#REF!</v>
      </c>
      <c r="AM30" s="25" t="e">
        <f t="shared" si="24"/>
        <v>#REF!</v>
      </c>
      <c r="AN30" s="25" t="e">
        <f>+#REF!</f>
        <v>#REF!</v>
      </c>
      <c r="AO30" s="25" t="e">
        <f t="shared" si="25"/>
        <v>#REF!</v>
      </c>
      <c r="AP30" s="25" t="e">
        <f>+#REF!</f>
        <v>#REF!</v>
      </c>
      <c r="AQ30" s="25" t="e">
        <f t="shared" si="25"/>
        <v>#REF!</v>
      </c>
      <c r="AR30" s="25" t="e">
        <f>+#REF!</f>
        <v>#REF!</v>
      </c>
      <c r="AS30" s="25" t="e">
        <f t="shared" si="26"/>
        <v>#REF!</v>
      </c>
      <c r="AT30" s="25" t="e">
        <f>+#REF!</f>
        <v>#REF!</v>
      </c>
      <c r="AU30" s="25" t="e">
        <f t="shared" si="26"/>
        <v>#REF!</v>
      </c>
      <c r="AV30" s="25" t="e">
        <f>+#REF!</f>
        <v>#REF!</v>
      </c>
      <c r="AW30" s="25" t="e">
        <f t="shared" si="16"/>
        <v>#REF!</v>
      </c>
      <c r="AX30" s="25" t="e">
        <f>+#REF!</f>
        <v>#REF!</v>
      </c>
      <c r="AY30" s="25" t="e">
        <f t="shared" si="17"/>
        <v>#REF!</v>
      </c>
      <c r="AZ30" s="25" t="e">
        <f>+#REF!</f>
        <v>#REF!</v>
      </c>
      <c r="BA30" s="25" t="e">
        <f t="shared" si="18"/>
        <v>#REF!</v>
      </c>
    </row>
    <row r="31" spans="1:53" ht="15.75" customHeight="1">
      <c r="A31" s="33">
        <v>108</v>
      </c>
      <c r="B31" s="27" t="s">
        <v>41</v>
      </c>
      <c r="C31" s="69" t="s">
        <v>15</v>
      </c>
      <c r="D31" s="73">
        <v>1282.28</v>
      </c>
      <c r="E31" s="67">
        <v>500</v>
      </c>
      <c r="F31" s="24">
        <v>75</v>
      </c>
      <c r="G31" s="24">
        <v>1074</v>
      </c>
      <c r="H31" s="24"/>
      <c r="I31" s="25" t="e">
        <f t="shared" si="4"/>
        <v>#REF!</v>
      </c>
      <c r="J31" s="25" t="e">
        <f>+#REF!</f>
        <v>#REF!</v>
      </c>
      <c r="K31" s="25" t="e">
        <f t="shared" si="6"/>
        <v>#REF!</v>
      </c>
      <c r="L31" s="25" t="e">
        <f>+#REF!</f>
        <v>#REF!</v>
      </c>
      <c r="M31" s="25" t="e">
        <f t="shared" si="6"/>
        <v>#REF!</v>
      </c>
      <c r="N31" s="25" t="e">
        <f>+#REF!</f>
        <v>#REF!</v>
      </c>
      <c r="O31" s="25" t="e">
        <f t="shared" si="19"/>
        <v>#REF!</v>
      </c>
      <c r="P31" s="25" t="e">
        <f>+#REF!</f>
        <v>#REF!</v>
      </c>
      <c r="Q31" s="25" t="e">
        <f t="shared" si="19"/>
        <v>#REF!</v>
      </c>
      <c r="R31" s="25" t="e">
        <f>+#REF!</f>
        <v>#REF!</v>
      </c>
      <c r="S31" s="25" t="e">
        <f t="shared" si="20"/>
        <v>#REF!</v>
      </c>
      <c r="T31" s="25" t="e">
        <f>+#REF!</f>
        <v>#REF!</v>
      </c>
      <c r="U31" s="25" t="e">
        <f t="shared" si="20"/>
        <v>#REF!</v>
      </c>
      <c r="V31" s="25" t="e">
        <f>+#REF!</f>
        <v>#REF!</v>
      </c>
      <c r="W31" s="25" t="e">
        <f t="shared" si="21"/>
        <v>#REF!</v>
      </c>
      <c r="X31" s="25" t="e">
        <f>+#REF!</f>
        <v>#REF!</v>
      </c>
      <c r="Y31" s="25" t="e">
        <f t="shared" si="21"/>
        <v>#REF!</v>
      </c>
      <c r="Z31" s="25" t="e">
        <f>+#REF!</f>
        <v>#REF!</v>
      </c>
      <c r="AA31" s="25" t="e">
        <f t="shared" si="10"/>
        <v>#REF!</v>
      </c>
      <c r="AB31" s="25" t="e">
        <f>+#REF!</f>
        <v>#REF!</v>
      </c>
      <c r="AC31" s="25" t="e">
        <f t="shared" si="22"/>
        <v>#REF!</v>
      </c>
      <c r="AD31" s="25" t="e">
        <f>+#REF!</f>
        <v>#REF!</v>
      </c>
      <c r="AE31" s="25" t="e">
        <f t="shared" si="22"/>
        <v>#REF!</v>
      </c>
      <c r="AF31" s="25" t="e">
        <f>+#REF!</f>
        <v>#REF!</v>
      </c>
      <c r="AG31" s="25" t="e">
        <f t="shared" si="23"/>
        <v>#REF!</v>
      </c>
      <c r="AH31" s="25" t="e">
        <f>+#REF!</f>
        <v>#REF!</v>
      </c>
      <c r="AI31" s="25" t="e">
        <f t="shared" si="23"/>
        <v>#REF!</v>
      </c>
      <c r="AJ31" s="25" t="e">
        <f>+#REF!</f>
        <v>#REF!</v>
      </c>
      <c r="AK31" s="25" t="e">
        <f t="shared" si="24"/>
        <v>#REF!</v>
      </c>
      <c r="AL31" s="25" t="e">
        <f>+#REF!</f>
        <v>#REF!</v>
      </c>
      <c r="AM31" s="25" t="e">
        <f t="shared" si="24"/>
        <v>#REF!</v>
      </c>
      <c r="AN31" s="25" t="e">
        <f>+#REF!</f>
        <v>#REF!</v>
      </c>
      <c r="AO31" s="25" t="e">
        <f t="shared" si="25"/>
        <v>#REF!</v>
      </c>
      <c r="AP31" s="25" t="e">
        <f>+#REF!</f>
        <v>#REF!</v>
      </c>
      <c r="AQ31" s="25" t="e">
        <f t="shared" si="25"/>
        <v>#REF!</v>
      </c>
      <c r="AR31" s="25" t="e">
        <f>+#REF!</f>
        <v>#REF!</v>
      </c>
      <c r="AS31" s="25" t="e">
        <f t="shared" si="26"/>
        <v>#REF!</v>
      </c>
      <c r="AT31" s="25" t="e">
        <f>+#REF!</f>
        <v>#REF!</v>
      </c>
      <c r="AU31" s="25" t="e">
        <f t="shared" si="26"/>
        <v>#REF!</v>
      </c>
      <c r="AV31" s="25" t="e">
        <f>+#REF!</f>
        <v>#REF!</v>
      </c>
      <c r="AW31" s="25" t="e">
        <f t="shared" si="16"/>
        <v>#REF!</v>
      </c>
      <c r="AX31" s="25" t="e">
        <f>+#REF!</f>
        <v>#REF!</v>
      </c>
      <c r="AY31" s="25" t="e">
        <f t="shared" si="17"/>
        <v>#REF!</v>
      </c>
      <c r="AZ31" s="25" t="e">
        <f>+#REF!</f>
        <v>#REF!</v>
      </c>
      <c r="BA31" s="25" t="e">
        <f t="shared" si="18"/>
        <v>#REF!</v>
      </c>
    </row>
    <row r="32" spans="1:53" ht="15.75" customHeight="1">
      <c r="A32" s="33">
        <v>109</v>
      </c>
      <c r="B32" s="27" t="s">
        <v>42</v>
      </c>
      <c r="C32" s="69" t="s">
        <v>15</v>
      </c>
      <c r="D32" s="73">
        <v>78.77</v>
      </c>
      <c r="E32" s="67">
        <v>1000</v>
      </c>
      <c r="F32" s="24">
        <v>20</v>
      </c>
      <c r="G32" s="24"/>
      <c r="H32" s="24"/>
      <c r="I32" s="25" t="e">
        <f t="shared" si="4"/>
        <v>#REF!</v>
      </c>
      <c r="J32" s="25" t="e">
        <f>+#REF!</f>
        <v>#REF!</v>
      </c>
      <c r="K32" s="25" t="e">
        <f t="shared" si="6"/>
        <v>#REF!</v>
      </c>
      <c r="L32" s="25" t="e">
        <f>+#REF!</f>
        <v>#REF!</v>
      </c>
      <c r="M32" s="25" t="e">
        <f t="shared" si="6"/>
        <v>#REF!</v>
      </c>
      <c r="N32" s="25" t="e">
        <f>+#REF!</f>
        <v>#REF!</v>
      </c>
      <c r="O32" s="25" t="e">
        <f t="shared" si="19"/>
        <v>#REF!</v>
      </c>
      <c r="P32" s="25" t="e">
        <f>+#REF!</f>
        <v>#REF!</v>
      </c>
      <c r="Q32" s="25" t="e">
        <f t="shared" si="19"/>
        <v>#REF!</v>
      </c>
      <c r="R32" s="25" t="e">
        <f>+#REF!</f>
        <v>#REF!</v>
      </c>
      <c r="S32" s="25" t="e">
        <f t="shared" si="20"/>
        <v>#REF!</v>
      </c>
      <c r="T32" s="25" t="e">
        <f>+#REF!</f>
        <v>#REF!</v>
      </c>
      <c r="U32" s="25" t="e">
        <f t="shared" si="20"/>
        <v>#REF!</v>
      </c>
      <c r="V32" s="25" t="e">
        <f>+#REF!</f>
        <v>#REF!</v>
      </c>
      <c r="W32" s="25" t="e">
        <f t="shared" si="21"/>
        <v>#REF!</v>
      </c>
      <c r="X32" s="25" t="e">
        <f>+#REF!</f>
        <v>#REF!</v>
      </c>
      <c r="Y32" s="25" t="e">
        <f t="shared" si="21"/>
        <v>#REF!</v>
      </c>
      <c r="Z32" s="25" t="e">
        <f>+#REF!</f>
        <v>#REF!</v>
      </c>
      <c r="AA32" s="25" t="e">
        <f t="shared" si="10"/>
        <v>#REF!</v>
      </c>
      <c r="AB32" s="25" t="e">
        <f>+#REF!</f>
        <v>#REF!</v>
      </c>
      <c r="AC32" s="25" t="e">
        <f t="shared" si="22"/>
        <v>#REF!</v>
      </c>
      <c r="AD32" s="25" t="e">
        <f>+#REF!</f>
        <v>#REF!</v>
      </c>
      <c r="AE32" s="25" t="e">
        <f t="shared" si="22"/>
        <v>#REF!</v>
      </c>
      <c r="AF32" s="25" t="e">
        <f>+#REF!</f>
        <v>#REF!</v>
      </c>
      <c r="AG32" s="25" t="e">
        <f t="shared" si="23"/>
        <v>#REF!</v>
      </c>
      <c r="AH32" s="25" t="e">
        <f>+#REF!</f>
        <v>#REF!</v>
      </c>
      <c r="AI32" s="25" t="e">
        <f t="shared" si="23"/>
        <v>#REF!</v>
      </c>
      <c r="AJ32" s="25" t="e">
        <f>+#REF!</f>
        <v>#REF!</v>
      </c>
      <c r="AK32" s="25" t="e">
        <f t="shared" si="24"/>
        <v>#REF!</v>
      </c>
      <c r="AL32" s="25" t="e">
        <f>+#REF!</f>
        <v>#REF!</v>
      </c>
      <c r="AM32" s="25" t="e">
        <f t="shared" si="24"/>
        <v>#REF!</v>
      </c>
      <c r="AN32" s="25" t="e">
        <f>+#REF!</f>
        <v>#REF!</v>
      </c>
      <c r="AO32" s="25" t="e">
        <f t="shared" si="25"/>
        <v>#REF!</v>
      </c>
      <c r="AP32" s="25" t="e">
        <f>+#REF!</f>
        <v>#REF!</v>
      </c>
      <c r="AQ32" s="25" t="e">
        <f t="shared" si="25"/>
        <v>#REF!</v>
      </c>
      <c r="AR32" s="25" t="e">
        <f>+#REF!</f>
        <v>#REF!</v>
      </c>
      <c r="AS32" s="25" t="e">
        <f t="shared" si="26"/>
        <v>#REF!</v>
      </c>
      <c r="AT32" s="25" t="e">
        <f>+#REF!</f>
        <v>#REF!</v>
      </c>
      <c r="AU32" s="25" t="e">
        <f t="shared" si="26"/>
        <v>#REF!</v>
      </c>
      <c r="AV32" s="25" t="e">
        <f>+#REF!</f>
        <v>#REF!</v>
      </c>
      <c r="AW32" s="25" t="e">
        <f t="shared" si="16"/>
        <v>#REF!</v>
      </c>
      <c r="AX32" s="25" t="e">
        <f>+#REF!</f>
        <v>#REF!</v>
      </c>
      <c r="AY32" s="25" t="e">
        <f t="shared" si="17"/>
        <v>#REF!</v>
      </c>
      <c r="AZ32" s="25" t="e">
        <f>+#REF!</f>
        <v>#REF!</v>
      </c>
      <c r="BA32" s="25" t="e">
        <f t="shared" si="18"/>
        <v>#REF!</v>
      </c>
    </row>
    <row r="33" spans="1:53" ht="15.75" customHeight="1">
      <c r="A33" s="33">
        <v>116</v>
      </c>
      <c r="B33" s="34" t="s">
        <v>43</v>
      </c>
      <c r="C33" s="39" t="s">
        <v>15</v>
      </c>
      <c r="D33" s="73">
        <v>1680.53</v>
      </c>
      <c r="E33" s="67">
        <v>500</v>
      </c>
      <c r="F33" s="24">
        <v>150</v>
      </c>
      <c r="G33" s="24">
        <v>500</v>
      </c>
      <c r="H33" s="24"/>
      <c r="I33" s="25" t="e">
        <f t="shared" si="4"/>
        <v>#REF!</v>
      </c>
      <c r="J33" s="25" t="e">
        <f>+#REF!</f>
        <v>#REF!</v>
      </c>
      <c r="K33" s="25" t="e">
        <f t="shared" si="6"/>
        <v>#REF!</v>
      </c>
      <c r="L33" s="25" t="e">
        <f>+#REF!</f>
        <v>#REF!</v>
      </c>
      <c r="M33" s="25" t="e">
        <f t="shared" si="6"/>
        <v>#REF!</v>
      </c>
      <c r="N33" s="25" t="e">
        <f>+#REF!</f>
        <v>#REF!</v>
      </c>
      <c r="O33" s="25" t="e">
        <f t="shared" si="19"/>
        <v>#REF!</v>
      </c>
      <c r="P33" s="25" t="e">
        <f>+#REF!</f>
        <v>#REF!</v>
      </c>
      <c r="Q33" s="25" t="e">
        <f t="shared" si="19"/>
        <v>#REF!</v>
      </c>
      <c r="R33" s="25" t="e">
        <f>+#REF!</f>
        <v>#REF!</v>
      </c>
      <c r="S33" s="25" t="e">
        <f t="shared" si="20"/>
        <v>#REF!</v>
      </c>
      <c r="T33" s="25" t="e">
        <f>+#REF!</f>
        <v>#REF!</v>
      </c>
      <c r="U33" s="25" t="e">
        <f t="shared" si="20"/>
        <v>#REF!</v>
      </c>
      <c r="V33" s="25" t="e">
        <f>+#REF!</f>
        <v>#REF!</v>
      </c>
      <c r="W33" s="25" t="e">
        <f t="shared" si="21"/>
        <v>#REF!</v>
      </c>
      <c r="X33" s="25" t="e">
        <f>+#REF!</f>
        <v>#REF!</v>
      </c>
      <c r="Y33" s="25" t="e">
        <f t="shared" si="21"/>
        <v>#REF!</v>
      </c>
      <c r="Z33" s="25" t="e">
        <f>+#REF!</f>
        <v>#REF!</v>
      </c>
      <c r="AA33" s="25" t="e">
        <f t="shared" si="10"/>
        <v>#REF!</v>
      </c>
      <c r="AB33" s="25" t="e">
        <f>+#REF!</f>
        <v>#REF!</v>
      </c>
      <c r="AC33" s="25" t="e">
        <f t="shared" si="22"/>
        <v>#REF!</v>
      </c>
      <c r="AD33" s="25" t="e">
        <f>+#REF!</f>
        <v>#REF!</v>
      </c>
      <c r="AE33" s="25" t="e">
        <f t="shared" si="22"/>
        <v>#REF!</v>
      </c>
      <c r="AF33" s="25" t="e">
        <f>+#REF!</f>
        <v>#REF!</v>
      </c>
      <c r="AG33" s="25" t="e">
        <f t="shared" si="23"/>
        <v>#REF!</v>
      </c>
      <c r="AH33" s="25" t="e">
        <f>+#REF!</f>
        <v>#REF!</v>
      </c>
      <c r="AI33" s="25" t="e">
        <f t="shared" si="23"/>
        <v>#REF!</v>
      </c>
      <c r="AJ33" s="25" t="e">
        <f>+#REF!</f>
        <v>#REF!</v>
      </c>
      <c r="AK33" s="25" t="e">
        <f t="shared" si="24"/>
        <v>#REF!</v>
      </c>
      <c r="AL33" s="25" t="e">
        <f>+#REF!</f>
        <v>#REF!</v>
      </c>
      <c r="AM33" s="25" t="e">
        <f t="shared" si="24"/>
        <v>#REF!</v>
      </c>
      <c r="AN33" s="25" t="e">
        <f>+#REF!</f>
        <v>#REF!</v>
      </c>
      <c r="AO33" s="25" t="e">
        <f t="shared" si="25"/>
        <v>#REF!</v>
      </c>
      <c r="AP33" s="25" t="e">
        <f>+#REF!</f>
        <v>#REF!</v>
      </c>
      <c r="AQ33" s="25" t="e">
        <f t="shared" si="25"/>
        <v>#REF!</v>
      </c>
      <c r="AR33" s="25" t="e">
        <f>+#REF!</f>
        <v>#REF!</v>
      </c>
      <c r="AS33" s="25" t="e">
        <f t="shared" si="26"/>
        <v>#REF!</v>
      </c>
      <c r="AT33" s="25" t="e">
        <f>+#REF!</f>
        <v>#REF!</v>
      </c>
      <c r="AU33" s="25" t="e">
        <f t="shared" si="26"/>
        <v>#REF!</v>
      </c>
      <c r="AV33" s="25" t="e">
        <f>+#REF!</f>
        <v>#REF!</v>
      </c>
      <c r="AW33" s="25" t="e">
        <f t="shared" si="16"/>
        <v>#REF!</v>
      </c>
      <c r="AX33" s="25" t="e">
        <f>+#REF!</f>
        <v>#REF!</v>
      </c>
      <c r="AY33" s="25" t="e">
        <f t="shared" si="17"/>
        <v>#REF!</v>
      </c>
      <c r="AZ33" s="25" t="e">
        <f>+#REF!</f>
        <v>#REF!</v>
      </c>
      <c r="BA33" s="25" t="e">
        <f t="shared" si="18"/>
        <v>#REF!</v>
      </c>
    </row>
    <row r="34" spans="1:53" ht="15.75" customHeight="1">
      <c r="A34" s="33"/>
      <c r="B34" s="27" t="s">
        <v>44</v>
      </c>
      <c r="C34" s="39"/>
      <c r="D34" s="73"/>
      <c r="E34" s="67"/>
      <c r="F34" s="24"/>
      <c r="G34" s="24"/>
      <c r="H34" s="24"/>
      <c r="I34" s="25">
        <f t="shared" si="4"/>
        <v>0</v>
      </c>
      <c r="J34" s="25"/>
      <c r="K34" s="25">
        <f t="shared" si="6"/>
        <v>0</v>
      </c>
      <c r="L34" s="25"/>
      <c r="M34" s="25">
        <f t="shared" si="6"/>
        <v>0</v>
      </c>
      <c r="N34" s="25"/>
      <c r="O34" s="25">
        <f t="shared" si="19"/>
        <v>0</v>
      </c>
      <c r="P34" s="25"/>
      <c r="Q34" s="25">
        <f t="shared" si="19"/>
        <v>0</v>
      </c>
      <c r="R34" s="25"/>
      <c r="S34" s="25">
        <f t="shared" si="20"/>
        <v>0</v>
      </c>
      <c r="T34" s="25"/>
      <c r="U34" s="25">
        <f t="shared" si="20"/>
        <v>0</v>
      </c>
      <c r="V34" s="25"/>
      <c r="W34" s="25">
        <f t="shared" si="21"/>
        <v>0</v>
      </c>
      <c r="X34" s="25"/>
      <c r="Y34" s="25">
        <f t="shared" si="21"/>
        <v>0</v>
      </c>
      <c r="Z34" s="25"/>
      <c r="AA34" s="25">
        <f t="shared" si="10"/>
        <v>0</v>
      </c>
      <c r="AB34" s="25"/>
      <c r="AC34" s="25">
        <f t="shared" si="22"/>
        <v>0</v>
      </c>
      <c r="AD34" s="25"/>
      <c r="AE34" s="25">
        <f t="shared" si="22"/>
        <v>0</v>
      </c>
      <c r="AF34" s="25"/>
      <c r="AG34" s="25">
        <f t="shared" si="23"/>
        <v>0</v>
      </c>
      <c r="AH34" s="25"/>
      <c r="AI34" s="25">
        <f t="shared" si="23"/>
        <v>0</v>
      </c>
      <c r="AJ34" s="25"/>
      <c r="AK34" s="25">
        <f t="shared" si="24"/>
        <v>0</v>
      </c>
      <c r="AL34" s="25"/>
      <c r="AM34" s="25">
        <f t="shared" si="24"/>
        <v>0</v>
      </c>
      <c r="AN34" s="25"/>
      <c r="AO34" s="25">
        <f t="shared" si="25"/>
        <v>0</v>
      </c>
      <c r="AP34" s="25"/>
      <c r="AQ34" s="25">
        <f t="shared" si="25"/>
        <v>0</v>
      </c>
      <c r="AR34" s="25"/>
      <c r="AS34" s="25">
        <f t="shared" si="26"/>
        <v>0</v>
      </c>
      <c r="AT34" s="25"/>
      <c r="AU34" s="25">
        <f t="shared" si="26"/>
        <v>0</v>
      </c>
      <c r="AV34" s="25"/>
      <c r="AW34" s="25">
        <f t="shared" si="16"/>
        <v>0</v>
      </c>
      <c r="AX34" s="25"/>
      <c r="AY34" s="25">
        <f t="shared" si="17"/>
        <v>0</v>
      </c>
      <c r="AZ34" s="25"/>
      <c r="BA34" s="25">
        <f t="shared" si="18"/>
        <v>0</v>
      </c>
    </row>
    <row r="35" spans="1:53" ht="15.75" customHeight="1">
      <c r="A35" s="33">
        <v>117</v>
      </c>
      <c r="B35" s="34" t="s">
        <v>45</v>
      </c>
      <c r="C35" s="39" t="s">
        <v>46</v>
      </c>
      <c r="D35" s="73">
        <v>61.27</v>
      </c>
      <c r="E35" s="67">
        <v>25000</v>
      </c>
      <c r="F35" s="24"/>
      <c r="G35" s="24"/>
      <c r="H35" s="24">
        <v>25</v>
      </c>
      <c r="I35" s="25" t="e">
        <f t="shared" si="4"/>
        <v>#REF!</v>
      </c>
      <c r="J35" s="25" t="e">
        <f>+#REF!</f>
        <v>#REF!</v>
      </c>
      <c r="K35" s="25" t="e">
        <f t="shared" si="6"/>
        <v>#REF!</v>
      </c>
      <c r="L35" s="25" t="e">
        <f>+#REF!</f>
        <v>#REF!</v>
      </c>
      <c r="M35" s="25" t="e">
        <f t="shared" si="6"/>
        <v>#REF!</v>
      </c>
      <c r="N35" s="25" t="e">
        <f>+#REF!</f>
        <v>#REF!</v>
      </c>
      <c r="O35" s="25" t="e">
        <f t="shared" si="19"/>
        <v>#REF!</v>
      </c>
      <c r="P35" s="25" t="e">
        <f>+#REF!</f>
        <v>#REF!</v>
      </c>
      <c r="Q35" s="25" t="e">
        <f t="shared" si="19"/>
        <v>#REF!</v>
      </c>
      <c r="R35" s="25" t="e">
        <f>+#REF!</f>
        <v>#REF!</v>
      </c>
      <c r="S35" s="25" t="e">
        <f t="shared" si="20"/>
        <v>#REF!</v>
      </c>
      <c r="T35" s="25" t="e">
        <f>+#REF!</f>
        <v>#REF!</v>
      </c>
      <c r="U35" s="25" t="e">
        <f t="shared" si="20"/>
        <v>#REF!</v>
      </c>
      <c r="V35" s="25" t="e">
        <f>+#REF!</f>
        <v>#REF!</v>
      </c>
      <c r="W35" s="25" t="e">
        <f t="shared" si="21"/>
        <v>#REF!</v>
      </c>
      <c r="X35" s="25" t="e">
        <f>+#REF!</f>
        <v>#REF!</v>
      </c>
      <c r="Y35" s="25" t="e">
        <f t="shared" si="21"/>
        <v>#REF!</v>
      </c>
      <c r="Z35" s="25" t="e">
        <f>+#REF!</f>
        <v>#REF!</v>
      </c>
      <c r="AA35" s="25" t="e">
        <f t="shared" si="10"/>
        <v>#REF!</v>
      </c>
      <c r="AB35" s="25" t="e">
        <f>+#REF!</f>
        <v>#REF!</v>
      </c>
      <c r="AC35" s="25" t="e">
        <f t="shared" si="22"/>
        <v>#REF!</v>
      </c>
      <c r="AD35" s="25" t="e">
        <f>+#REF!</f>
        <v>#REF!</v>
      </c>
      <c r="AE35" s="25" t="e">
        <f t="shared" si="22"/>
        <v>#REF!</v>
      </c>
      <c r="AF35" s="25" t="e">
        <f>+#REF!</f>
        <v>#REF!</v>
      </c>
      <c r="AG35" s="25" t="e">
        <f t="shared" si="23"/>
        <v>#REF!</v>
      </c>
      <c r="AH35" s="25" t="e">
        <f>+#REF!</f>
        <v>#REF!</v>
      </c>
      <c r="AI35" s="25" t="e">
        <f t="shared" si="23"/>
        <v>#REF!</v>
      </c>
      <c r="AJ35" s="25" t="e">
        <f>+#REF!</f>
        <v>#REF!</v>
      </c>
      <c r="AK35" s="25" t="e">
        <f t="shared" si="24"/>
        <v>#REF!</v>
      </c>
      <c r="AL35" s="25" t="e">
        <f>+#REF!</f>
        <v>#REF!</v>
      </c>
      <c r="AM35" s="25" t="e">
        <f t="shared" si="24"/>
        <v>#REF!</v>
      </c>
      <c r="AN35" s="25" t="e">
        <f>+#REF!</f>
        <v>#REF!</v>
      </c>
      <c r="AO35" s="25" t="e">
        <f t="shared" si="25"/>
        <v>#REF!</v>
      </c>
      <c r="AP35" s="25" t="e">
        <f>+#REF!</f>
        <v>#REF!</v>
      </c>
      <c r="AQ35" s="25" t="e">
        <f t="shared" si="25"/>
        <v>#REF!</v>
      </c>
      <c r="AR35" s="25" t="e">
        <f>+#REF!</f>
        <v>#REF!</v>
      </c>
      <c r="AS35" s="25" t="e">
        <f t="shared" si="26"/>
        <v>#REF!</v>
      </c>
      <c r="AT35" s="25" t="e">
        <f>+#REF!</f>
        <v>#REF!</v>
      </c>
      <c r="AU35" s="25" t="e">
        <f t="shared" si="26"/>
        <v>#REF!</v>
      </c>
      <c r="AV35" s="25" t="e">
        <f>+#REF!</f>
        <v>#REF!</v>
      </c>
      <c r="AW35" s="25" t="e">
        <f t="shared" si="16"/>
        <v>#REF!</v>
      </c>
      <c r="AX35" s="25" t="e">
        <f>+#REF!</f>
        <v>#REF!</v>
      </c>
      <c r="AY35" s="25" t="e">
        <f t="shared" si="17"/>
        <v>#REF!</v>
      </c>
      <c r="AZ35" s="25" t="e">
        <f>+#REF!</f>
        <v>#REF!</v>
      </c>
      <c r="BA35" s="25" t="e">
        <f t="shared" si="18"/>
        <v>#REF!</v>
      </c>
    </row>
    <row r="36" spans="1:53" ht="15.75" customHeight="1">
      <c r="A36" s="33">
        <v>200</v>
      </c>
      <c r="B36" s="40" t="s">
        <v>47</v>
      </c>
      <c r="C36" s="69"/>
      <c r="D36" s="73"/>
      <c r="E36" s="67"/>
      <c r="F36" s="24"/>
      <c r="G36" s="24"/>
      <c r="H36" s="24"/>
      <c r="I36" s="25">
        <f t="shared" si="4"/>
        <v>0</v>
      </c>
      <c r="J36" s="25"/>
      <c r="K36" s="25">
        <f t="shared" si="6"/>
        <v>0</v>
      </c>
      <c r="L36" s="25"/>
      <c r="M36" s="25">
        <f t="shared" si="6"/>
        <v>0</v>
      </c>
      <c r="N36" s="25"/>
      <c r="O36" s="25">
        <f t="shared" si="19"/>
        <v>0</v>
      </c>
      <c r="P36" s="25"/>
      <c r="Q36" s="25">
        <f t="shared" si="19"/>
        <v>0</v>
      </c>
      <c r="R36" s="25"/>
      <c r="S36" s="25">
        <f t="shared" si="20"/>
        <v>0</v>
      </c>
      <c r="T36" s="25"/>
      <c r="U36" s="25">
        <f t="shared" si="20"/>
        <v>0</v>
      </c>
      <c r="V36" s="25"/>
      <c r="W36" s="25">
        <f t="shared" si="21"/>
        <v>0</v>
      </c>
      <c r="X36" s="25"/>
      <c r="Y36" s="25">
        <f t="shared" si="21"/>
        <v>0</v>
      </c>
      <c r="Z36" s="25"/>
      <c r="AA36" s="25">
        <f t="shared" si="10"/>
        <v>0</v>
      </c>
      <c r="AB36" s="25"/>
      <c r="AC36" s="25">
        <f t="shared" si="22"/>
        <v>0</v>
      </c>
      <c r="AD36" s="25"/>
      <c r="AE36" s="25">
        <f t="shared" si="22"/>
        <v>0</v>
      </c>
      <c r="AF36" s="25"/>
      <c r="AG36" s="25">
        <f t="shared" si="23"/>
        <v>0</v>
      </c>
      <c r="AH36" s="25"/>
      <c r="AI36" s="25">
        <f t="shared" si="23"/>
        <v>0</v>
      </c>
      <c r="AJ36" s="25"/>
      <c r="AK36" s="25">
        <f t="shared" si="24"/>
        <v>0</v>
      </c>
      <c r="AL36" s="25"/>
      <c r="AM36" s="25">
        <f t="shared" si="24"/>
        <v>0</v>
      </c>
      <c r="AN36" s="25"/>
      <c r="AO36" s="25">
        <f t="shared" si="25"/>
        <v>0</v>
      </c>
      <c r="AP36" s="25"/>
      <c r="AQ36" s="25">
        <f t="shared" si="25"/>
        <v>0</v>
      </c>
      <c r="AR36" s="25"/>
      <c r="AS36" s="25">
        <f t="shared" si="26"/>
        <v>0</v>
      </c>
      <c r="AT36" s="25"/>
      <c r="AU36" s="25">
        <f t="shared" si="26"/>
        <v>0</v>
      </c>
      <c r="AV36" s="25"/>
      <c r="AW36" s="25">
        <f t="shared" si="16"/>
        <v>0</v>
      </c>
      <c r="AX36" s="25"/>
      <c r="AY36" s="25">
        <f t="shared" si="17"/>
        <v>0</v>
      </c>
      <c r="AZ36" s="25"/>
      <c r="BA36" s="25">
        <f t="shared" si="18"/>
        <v>0</v>
      </c>
    </row>
    <row r="37" spans="1:53" ht="15.75" customHeight="1">
      <c r="A37" s="33">
        <v>201</v>
      </c>
      <c r="B37" s="40" t="s">
        <v>48</v>
      </c>
      <c r="C37" s="69"/>
      <c r="D37" s="73"/>
      <c r="E37" s="67"/>
      <c r="F37" s="24"/>
      <c r="G37" s="24"/>
      <c r="H37" s="24"/>
      <c r="I37" s="25">
        <f t="shared" si="4"/>
        <v>0</v>
      </c>
      <c r="J37" s="25"/>
      <c r="K37" s="25">
        <f t="shared" si="6"/>
        <v>0</v>
      </c>
      <c r="L37" s="25"/>
      <c r="M37" s="25">
        <f t="shared" si="6"/>
        <v>0</v>
      </c>
      <c r="N37" s="25"/>
      <c r="O37" s="25">
        <f t="shared" si="19"/>
        <v>0</v>
      </c>
      <c r="P37" s="25"/>
      <c r="Q37" s="25">
        <f t="shared" si="19"/>
        <v>0</v>
      </c>
      <c r="R37" s="25"/>
      <c r="S37" s="25">
        <f t="shared" si="20"/>
        <v>0</v>
      </c>
      <c r="T37" s="25"/>
      <c r="U37" s="25">
        <f t="shared" si="20"/>
        <v>0</v>
      </c>
      <c r="V37" s="25"/>
      <c r="W37" s="25">
        <f t="shared" si="21"/>
        <v>0</v>
      </c>
      <c r="X37" s="25"/>
      <c r="Y37" s="25">
        <f t="shared" si="21"/>
        <v>0</v>
      </c>
      <c r="Z37" s="25"/>
      <c r="AA37" s="25">
        <f t="shared" si="10"/>
        <v>0</v>
      </c>
      <c r="AB37" s="25"/>
      <c r="AC37" s="25">
        <f t="shared" si="22"/>
        <v>0</v>
      </c>
      <c r="AD37" s="25"/>
      <c r="AE37" s="25">
        <f t="shared" si="22"/>
        <v>0</v>
      </c>
      <c r="AF37" s="25"/>
      <c r="AG37" s="25">
        <f t="shared" si="23"/>
        <v>0</v>
      </c>
      <c r="AH37" s="25"/>
      <c r="AI37" s="25">
        <f t="shared" si="23"/>
        <v>0</v>
      </c>
      <c r="AJ37" s="25"/>
      <c r="AK37" s="25">
        <f t="shared" si="24"/>
        <v>0</v>
      </c>
      <c r="AL37" s="25"/>
      <c r="AM37" s="25">
        <f t="shared" si="24"/>
        <v>0</v>
      </c>
      <c r="AN37" s="25"/>
      <c r="AO37" s="25">
        <f t="shared" si="25"/>
        <v>0</v>
      </c>
      <c r="AP37" s="25"/>
      <c r="AQ37" s="25">
        <f t="shared" si="25"/>
        <v>0</v>
      </c>
      <c r="AR37" s="25"/>
      <c r="AS37" s="25">
        <f t="shared" si="26"/>
        <v>0</v>
      </c>
      <c r="AT37" s="25"/>
      <c r="AU37" s="25">
        <f t="shared" si="26"/>
        <v>0</v>
      </c>
      <c r="AV37" s="25"/>
      <c r="AW37" s="25">
        <f t="shared" si="16"/>
        <v>0</v>
      </c>
      <c r="AX37" s="25"/>
      <c r="AY37" s="25">
        <f t="shared" si="17"/>
        <v>0</v>
      </c>
      <c r="AZ37" s="25"/>
      <c r="BA37" s="25">
        <f t="shared" si="18"/>
        <v>0</v>
      </c>
    </row>
    <row r="38" spans="1:53" ht="15.75" customHeight="1">
      <c r="A38" s="33"/>
      <c r="B38" s="40"/>
      <c r="C38" s="69" t="s">
        <v>15</v>
      </c>
      <c r="D38" s="73">
        <v>3334.8</v>
      </c>
      <c r="E38" s="67">
        <v>500</v>
      </c>
      <c r="F38" s="24">
        <v>225</v>
      </c>
      <c r="G38" s="24">
        <v>2163</v>
      </c>
      <c r="H38" s="24"/>
      <c r="I38" s="25" t="e">
        <f t="shared" si="4"/>
        <v>#REF!</v>
      </c>
      <c r="J38" s="25" t="e">
        <f>+#REF!</f>
        <v>#REF!</v>
      </c>
      <c r="K38" s="25" t="e">
        <f t="shared" si="6"/>
        <v>#REF!</v>
      </c>
      <c r="L38" s="25" t="e">
        <f>+#REF!</f>
        <v>#REF!</v>
      </c>
      <c r="M38" s="25" t="e">
        <f t="shared" si="6"/>
        <v>#REF!</v>
      </c>
      <c r="N38" s="25" t="e">
        <f>+#REF!</f>
        <v>#REF!</v>
      </c>
      <c r="O38" s="25" t="e">
        <f t="shared" si="19"/>
        <v>#REF!</v>
      </c>
      <c r="P38" s="25" t="e">
        <f>+#REF!</f>
        <v>#REF!</v>
      </c>
      <c r="Q38" s="25" t="e">
        <f t="shared" si="19"/>
        <v>#REF!</v>
      </c>
      <c r="R38" s="25" t="e">
        <f>+#REF!</f>
        <v>#REF!</v>
      </c>
      <c r="S38" s="25" t="e">
        <f t="shared" si="20"/>
        <v>#REF!</v>
      </c>
      <c r="T38" s="25" t="e">
        <f>+#REF!</f>
        <v>#REF!</v>
      </c>
      <c r="U38" s="25" t="e">
        <f t="shared" si="20"/>
        <v>#REF!</v>
      </c>
      <c r="V38" s="25" t="e">
        <f>+#REF!</f>
        <v>#REF!</v>
      </c>
      <c r="W38" s="25" t="e">
        <f t="shared" si="21"/>
        <v>#REF!</v>
      </c>
      <c r="X38" s="25" t="e">
        <f>+#REF!</f>
        <v>#REF!</v>
      </c>
      <c r="Y38" s="25" t="e">
        <f t="shared" si="21"/>
        <v>#REF!</v>
      </c>
      <c r="Z38" s="25" t="e">
        <f>+#REF!</f>
        <v>#REF!</v>
      </c>
      <c r="AA38" s="25" t="e">
        <f t="shared" si="10"/>
        <v>#REF!</v>
      </c>
      <c r="AB38" s="25" t="e">
        <f>+#REF!</f>
        <v>#REF!</v>
      </c>
      <c r="AC38" s="25" t="e">
        <f t="shared" si="22"/>
        <v>#REF!</v>
      </c>
      <c r="AD38" s="25" t="e">
        <f>+#REF!</f>
        <v>#REF!</v>
      </c>
      <c r="AE38" s="25" t="e">
        <f t="shared" si="22"/>
        <v>#REF!</v>
      </c>
      <c r="AF38" s="25" t="e">
        <f>+#REF!</f>
        <v>#REF!</v>
      </c>
      <c r="AG38" s="25" t="e">
        <f t="shared" si="23"/>
        <v>#REF!</v>
      </c>
      <c r="AH38" s="25" t="e">
        <f>+#REF!</f>
        <v>#REF!</v>
      </c>
      <c r="AI38" s="25" t="e">
        <f t="shared" si="23"/>
        <v>#REF!</v>
      </c>
      <c r="AJ38" s="25" t="e">
        <f>+#REF!</f>
        <v>#REF!</v>
      </c>
      <c r="AK38" s="25" t="e">
        <f t="shared" si="24"/>
        <v>#REF!</v>
      </c>
      <c r="AL38" s="25" t="e">
        <f>+#REF!</f>
        <v>#REF!</v>
      </c>
      <c r="AM38" s="25" t="e">
        <f t="shared" si="24"/>
        <v>#REF!</v>
      </c>
      <c r="AN38" s="25" t="e">
        <f>+#REF!</f>
        <v>#REF!</v>
      </c>
      <c r="AO38" s="25" t="e">
        <f t="shared" si="25"/>
        <v>#REF!</v>
      </c>
      <c r="AP38" s="25" t="e">
        <f>+#REF!</f>
        <v>#REF!</v>
      </c>
      <c r="AQ38" s="25" t="e">
        <f t="shared" si="25"/>
        <v>#REF!</v>
      </c>
      <c r="AR38" s="25" t="e">
        <f>+#REF!</f>
        <v>#REF!</v>
      </c>
      <c r="AS38" s="25" t="e">
        <f t="shared" si="26"/>
        <v>#REF!</v>
      </c>
      <c r="AT38" s="25" t="e">
        <f>+#REF!</f>
        <v>#REF!</v>
      </c>
      <c r="AU38" s="25" t="e">
        <f t="shared" si="26"/>
        <v>#REF!</v>
      </c>
      <c r="AV38" s="25" t="e">
        <f>+#REF!</f>
        <v>#REF!</v>
      </c>
      <c r="AW38" s="25" t="e">
        <f t="shared" si="16"/>
        <v>#REF!</v>
      </c>
      <c r="AX38" s="25" t="e">
        <f>+#REF!</f>
        <v>#REF!</v>
      </c>
      <c r="AY38" s="25" t="e">
        <f t="shared" si="17"/>
        <v>#REF!</v>
      </c>
      <c r="AZ38" s="25" t="e">
        <f>+#REF!</f>
        <v>#REF!</v>
      </c>
      <c r="BA38" s="25" t="e">
        <f t="shared" si="18"/>
        <v>#REF!</v>
      </c>
    </row>
    <row r="39" spans="1:53" ht="15.75" customHeight="1">
      <c r="A39" s="33">
        <v>202</v>
      </c>
      <c r="B39" s="34" t="s">
        <v>49</v>
      </c>
      <c r="C39" s="69"/>
      <c r="D39" s="73"/>
      <c r="E39" s="67"/>
      <c r="F39" s="24"/>
      <c r="G39" s="24"/>
      <c r="H39" s="24"/>
      <c r="I39" s="25">
        <f t="shared" si="4"/>
        <v>0</v>
      </c>
      <c r="J39" s="25"/>
      <c r="K39" s="25">
        <f t="shared" si="6"/>
        <v>0</v>
      </c>
      <c r="L39" s="25"/>
      <c r="M39" s="25">
        <f t="shared" si="6"/>
        <v>0</v>
      </c>
      <c r="N39" s="25"/>
      <c r="O39" s="25">
        <f t="shared" si="19"/>
        <v>0</v>
      </c>
      <c r="P39" s="25"/>
      <c r="Q39" s="25">
        <f t="shared" si="19"/>
        <v>0</v>
      </c>
      <c r="R39" s="25"/>
      <c r="S39" s="25">
        <f t="shared" si="20"/>
        <v>0</v>
      </c>
      <c r="T39" s="25"/>
      <c r="U39" s="25">
        <f t="shared" si="20"/>
        <v>0</v>
      </c>
      <c r="V39" s="25"/>
      <c r="W39" s="25">
        <f t="shared" si="21"/>
        <v>0</v>
      </c>
      <c r="X39" s="25"/>
      <c r="Y39" s="25">
        <f t="shared" si="21"/>
        <v>0</v>
      </c>
      <c r="Z39" s="25"/>
      <c r="AA39" s="25">
        <f t="shared" si="10"/>
        <v>0</v>
      </c>
      <c r="AB39" s="25"/>
      <c r="AC39" s="25">
        <f t="shared" si="22"/>
        <v>0</v>
      </c>
      <c r="AD39" s="25"/>
      <c r="AE39" s="25">
        <f t="shared" si="22"/>
        <v>0</v>
      </c>
      <c r="AF39" s="25"/>
      <c r="AG39" s="25">
        <f t="shared" si="23"/>
        <v>0</v>
      </c>
      <c r="AH39" s="25"/>
      <c r="AI39" s="25">
        <f t="shared" si="23"/>
        <v>0</v>
      </c>
      <c r="AJ39" s="25"/>
      <c r="AK39" s="25">
        <f t="shared" si="24"/>
        <v>0</v>
      </c>
      <c r="AL39" s="25"/>
      <c r="AM39" s="25">
        <f t="shared" si="24"/>
        <v>0</v>
      </c>
      <c r="AN39" s="25"/>
      <c r="AO39" s="25">
        <f t="shared" si="25"/>
        <v>0</v>
      </c>
      <c r="AP39" s="25"/>
      <c r="AQ39" s="25">
        <f t="shared" si="25"/>
        <v>0</v>
      </c>
      <c r="AR39" s="25"/>
      <c r="AS39" s="25">
        <f t="shared" si="26"/>
        <v>0</v>
      </c>
      <c r="AT39" s="25"/>
      <c r="AU39" s="25">
        <f t="shared" si="26"/>
        <v>0</v>
      </c>
      <c r="AV39" s="25"/>
      <c r="AW39" s="25">
        <f t="shared" si="16"/>
        <v>0</v>
      </c>
      <c r="AX39" s="25"/>
      <c r="AY39" s="25">
        <f t="shared" si="17"/>
        <v>0</v>
      </c>
      <c r="AZ39" s="25"/>
      <c r="BA39" s="25">
        <f t="shared" si="18"/>
        <v>0</v>
      </c>
    </row>
    <row r="40" spans="1:53" ht="15.75" customHeight="1">
      <c r="A40" s="33"/>
      <c r="B40" s="27"/>
      <c r="C40" s="69" t="s">
        <v>15</v>
      </c>
      <c r="D40" s="73">
        <v>3820.58</v>
      </c>
      <c r="E40" s="67">
        <v>4000</v>
      </c>
      <c r="F40" s="24">
        <v>225</v>
      </c>
      <c r="G40" s="24">
        <v>2540</v>
      </c>
      <c r="H40" s="24"/>
      <c r="I40" s="25" t="e">
        <f t="shared" si="4"/>
        <v>#REF!</v>
      </c>
      <c r="J40" s="25" t="e">
        <f>+#REF!</f>
        <v>#REF!</v>
      </c>
      <c r="K40" s="25" t="e">
        <f t="shared" si="6"/>
        <v>#REF!</v>
      </c>
      <c r="L40" s="25" t="e">
        <f>+#REF!</f>
        <v>#REF!</v>
      </c>
      <c r="M40" s="25" t="e">
        <f t="shared" si="6"/>
        <v>#REF!</v>
      </c>
      <c r="N40" s="25" t="e">
        <f>+#REF!</f>
        <v>#REF!</v>
      </c>
      <c r="O40" s="25" t="e">
        <f t="shared" si="19"/>
        <v>#REF!</v>
      </c>
      <c r="P40" s="25" t="e">
        <f>+#REF!</f>
        <v>#REF!</v>
      </c>
      <c r="Q40" s="25" t="e">
        <f t="shared" si="19"/>
        <v>#REF!</v>
      </c>
      <c r="R40" s="25" t="e">
        <f>+#REF!</f>
        <v>#REF!</v>
      </c>
      <c r="S40" s="25" t="e">
        <f t="shared" si="20"/>
        <v>#REF!</v>
      </c>
      <c r="T40" s="25" t="e">
        <f>+#REF!</f>
        <v>#REF!</v>
      </c>
      <c r="U40" s="25" t="e">
        <f t="shared" si="20"/>
        <v>#REF!</v>
      </c>
      <c r="V40" s="25" t="e">
        <f>+#REF!</f>
        <v>#REF!</v>
      </c>
      <c r="W40" s="25" t="e">
        <f t="shared" si="21"/>
        <v>#REF!</v>
      </c>
      <c r="X40" s="25" t="e">
        <f>+#REF!</f>
        <v>#REF!</v>
      </c>
      <c r="Y40" s="25" t="e">
        <f t="shared" si="21"/>
        <v>#REF!</v>
      </c>
      <c r="Z40" s="25" t="e">
        <f>+#REF!</f>
        <v>#REF!</v>
      </c>
      <c r="AA40" s="25" t="e">
        <f t="shared" si="10"/>
        <v>#REF!</v>
      </c>
      <c r="AB40" s="25" t="e">
        <f>+#REF!</f>
        <v>#REF!</v>
      </c>
      <c r="AC40" s="25" t="e">
        <f t="shared" si="22"/>
        <v>#REF!</v>
      </c>
      <c r="AD40" s="25" t="e">
        <f>+#REF!</f>
        <v>#REF!</v>
      </c>
      <c r="AE40" s="25" t="e">
        <f t="shared" si="22"/>
        <v>#REF!</v>
      </c>
      <c r="AF40" s="25" t="e">
        <f>+#REF!</f>
        <v>#REF!</v>
      </c>
      <c r="AG40" s="25" t="e">
        <f t="shared" si="23"/>
        <v>#REF!</v>
      </c>
      <c r="AH40" s="25" t="e">
        <f>+#REF!</f>
        <v>#REF!</v>
      </c>
      <c r="AI40" s="25" t="e">
        <f t="shared" si="23"/>
        <v>#REF!</v>
      </c>
      <c r="AJ40" s="25" t="e">
        <f>+#REF!</f>
        <v>#REF!</v>
      </c>
      <c r="AK40" s="25" t="e">
        <f t="shared" si="24"/>
        <v>#REF!</v>
      </c>
      <c r="AL40" s="25" t="e">
        <f>+#REF!</f>
        <v>#REF!</v>
      </c>
      <c r="AM40" s="25" t="e">
        <f t="shared" si="24"/>
        <v>#REF!</v>
      </c>
      <c r="AN40" s="25" t="e">
        <f>+#REF!</f>
        <v>#REF!</v>
      </c>
      <c r="AO40" s="25" t="e">
        <f t="shared" si="25"/>
        <v>#REF!</v>
      </c>
      <c r="AP40" s="25" t="e">
        <f>+#REF!</f>
        <v>#REF!</v>
      </c>
      <c r="AQ40" s="25" t="e">
        <f t="shared" si="25"/>
        <v>#REF!</v>
      </c>
      <c r="AR40" s="25" t="e">
        <f>+#REF!</f>
        <v>#REF!</v>
      </c>
      <c r="AS40" s="25" t="e">
        <f t="shared" si="26"/>
        <v>#REF!</v>
      </c>
      <c r="AT40" s="25" t="e">
        <f>+#REF!</f>
        <v>#REF!</v>
      </c>
      <c r="AU40" s="25" t="e">
        <f t="shared" si="26"/>
        <v>#REF!</v>
      </c>
      <c r="AV40" s="25" t="e">
        <f>+#REF!</f>
        <v>#REF!</v>
      </c>
      <c r="AW40" s="25" t="e">
        <f t="shared" si="16"/>
        <v>#REF!</v>
      </c>
      <c r="AX40" s="25" t="e">
        <f>+#REF!</f>
        <v>#REF!</v>
      </c>
      <c r="AY40" s="25" t="e">
        <f t="shared" si="17"/>
        <v>#REF!</v>
      </c>
      <c r="AZ40" s="25" t="e">
        <f>+#REF!</f>
        <v>#REF!</v>
      </c>
      <c r="BA40" s="25" t="e">
        <f t="shared" si="18"/>
        <v>#REF!</v>
      </c>
    </row>
    <row r="41" spans="1:53" ht="15.75" customHeight="1">
      <c r="A41" s="33">
        <v>203</v>
      </c>
      <c r="B41" s="34" t="s">
        <v>50</v>
      </c>
      <c r="C41" s="69"/>
      <c r="D41" s="73"/>
      <c r="E41" s="67"/>
      <c r="F41" s="24"/>
      <c r="G41" s="24"/>
      <c r="H41" s="24"/>
      <c r="I41" s="25">
        <f t="shared" si="4"/>
        <v>0</v>
      </c>
      <c r="J41" s="25"/>
      <c r="K41" s="25">
        <f t="shared" si="6"/>
        <v>0</v>
      </c>
      <c r="L41" s="25"/>
      <c r="M41" s="25">
        <f t="shared" si="6"/>
        <v>0</v>
      </c>
      <c r="N41" s="25"/>
      <c r="O41" s="25">
        <f t="shared" si="19"/>
        <v>0</v>
      </c>
      <c r="P41" s="25"/>
      <c r="Q41" s="25">
        <f t="shared" si="19"/>
        <v>0</v>
      </c>
      <c r="R41" s="25"/>
      <c r="S41" s="25">
        <f t="shared" si="20"/>
        <v>0</v>
      </c>
      <c r="T41" s="25"/>
      <c r="U41" s="25">
        <f t="shared" si="20"/>
        <v>0</v>
      </c>
      <c r="V41" s="25"/>
      <c r="W41" s="25">
        <f t="shared" si="21"/>
        <v>0</v>
      </c>
      <c r="X41" s="25"/>
      <c r="Y41" s="25">
        <f t="shared" si="21"/>
        <v>0</v>
      </c>
      <c r="Z41" s="25"/>
      <c r="AA41" s="25">
        <f t="shared" si="10"/>
        <v>0</v>
      </c>
      <c r="AB41" s="25"/>
      <c r="AC41" s="25">
        <f t="shared" si="22"/>
        <v>0</v>
      </c>
      <c r="AD41" s="25"/>
      <c r="AE41" s="25">
        <f t="shared" si="22"/>
        <v>0</v>
      </c>
      <c r="AF41" s="25"/>
      <c r="AG41" s="25">
        <f t="shared" si="23"/>
        <v>0</v>
      </c>
      <c r="AH41" s="25"/>
      <c r="AI41" s="25">
        <f t="shared" si="23"/>
        <v>0</v>
      </c>
      <c r="AJ41" s="25"/>
      <c r="AK41" s="25">
        <f t="shared" si="24"/>
        <v>0</v>
      </c>
      <c r="AL41" s="25"/>
      <c r="AM41" s="25">
        <f t="shared" si="24"/>
        <v>0</v>
      </c>
      <c r="AN41" s="25"/>
      <c r="AO41" s="25">
        <f t="shared" si="25"/>
        <v>0</v>
      </c>
      <c r="AP41" s="25"/>
      <c r="AQ41" s="25">
        <f t="shared" si="25"/>
        <v>0</v>
      </c>
      <c r="AR41" s="25"/>
      <c r="AS41" s="25">
        <f t="shared" si="26"/>
        <v>0</v>
      </c>
      <c r="AT41" s="25"/>
      <c r="AU41" s="25">
        <f t="shared" si="26"/>
        <v>0</v>
      </c>
      <c r="AV41" s="25"/>
      <c r="AW41" s="25">
        <f t="shared" si="16"/>
        <v>0</v>
      </c>
      <c r="AX41" s="25"/>
      <c r="AY41" s="25">
        <f t="shared" si="17"/>
        <v>0</v>
      </c>
      <c r="AZ41" s="25"/>
      <c r="BA41" s="25">
        <f t="shared" si="18"/>
        <v>0</v>
      </c>
    </row>
    <row r="42" spans="1:53" ht="15.75" customHeight="1">
      <c r="A42" s="33"/>
      <c r="B42" s="27"/>
      <c r="C42" s="69" t="s">
        <v>15</v>
      </c>
      <c r="D42" s="73">
        <v>4446.3999999999996</v>
      </c>
      <c r="E42" s="67">
        <v>1000</v>
      </c>
      <c r="F42" s="24">
        <v>225</v>
      </c>
      <c r="G42" s="24">
        <v>3234.0360300000002</v>
      </c>
      <c r="H42" s="24"/>
      <c r="I42" s="25" t="e">
        <f t="shared" si="4"/>
        <v>#REF!</v>
      </c>
      <c r="J42" s="25" t="e">
        <f>+#REF!</f>
        <v>#REF!</v>
      </c>
      <c r="K42" s="25" t="e">
        <f t="shared" si="6"/>
        <v>#REF!</v>
      </c>
      <c r="L42" s="25" t="e">
        <f>+#REF!</f>
        <v>#REF!</v>
      </c>
      <c r="M42" s="25" t="e">
        <f t="shared" si="6"/>
        <v>#REF!</v>
      </c>
      <c r="N42" s="25" t="e">
        <f>+#REF!</f>
        <v>#REF!</v>
      </c>
      <c r="O42" s="25" t="e">
        <f t="shared" si="19"/>
        <v>#REF!</v>
      </c>
      <c r="P42" s="25" t="e">
        <f>+#REF!</f>
        <v>#REF!</v>
      </c>
      <c r="Q42" s="25" t="e">
        <f t="shared" si="19"/>
        <v>#REF!</v>
      </c>
      <c r="R42" s="25" t="e">
        <f>+#REF!</f>
        <v>#REF!</v>
      </c>
      <c r="S42" s="25" t="e">
        <f t="shared" si="20"/>
        <v>#REF!</v>
      </c>
      <c r="T42" s="25" t="e">
        <f>+#REF!</f>
        <v>#REF!</v>
      </c>
      <c r="U42" s="25" t="e">
        <f t="shared" si="20"/>
        <v>#REF!</v>
      </c>
      <c r="V42" s="25" t="e">
        <f>+#REF!</f>
        <v>#REF!</v>
      </c>
      <c r="W42" s="25" t="e">
        <f t="shared" si="21"/>
        <v>#REF!</v>
      </c>
      <c r="X42" s="25" t="e">
        <f>+#REF!</f>
        <v>#REF!</v>
      </c>
      <c r="Y42" s="25" t="e">
        <f t="shared" si="21"/>
        <v>#REF!</v>
      </c>
      <c r="Z42" s="25" t="e">
        <f>+#REF!</f>
        <v>#REF!</v>
      </c>
      <c r="AA42" s="25" t="e">
        <f t="shared" si="10"/>
        <v>#REF!</v>
      </c>
      <c r="AB42" s="25" t="e">
        <f>+#REF!</f>
        <v>#REF!</v>
      </c>
      <c r="AC42" s="25" t="e">
        <f t="shared" si="22"/>
        <v>#REF!</v>
      </c>
      <c r="AD42" s="25" t="e">
        <f>+#REF!</f>
        <v>#REF!</v>
      </c>
      <c r="AE42" s="25" t="e">
        <f t="shared" si="22"/>
        <v>#REF!</v>
      </c>
      <c r="AF42" s="25" t="e">
        <f>+#REF!</f>
        <v>#REF!</v>
      </c>
      <c r="AG42" s="25" t="e">
        <f t="shared" si="23"/>
        <v>#REF!</v>
      </c>
      <c r="AH42" s="25" t="e">
        <f>+#REF!</f>
        <v>#REF!</v>
      </c>
      <c r="AI42" s="25" t="e">
        <f t="shared" si="23"/>
        <v>#REF!</v>
      </c>
      <c r="AJ42" s="25" t="e">
        <f>+#REF!</f>
        <v>#REF!</v>
      </c>
      <c r="AK42" s="25" t="e">
        <f t="shared" si="24"/>
        <v>#REF!</v>
      </c>
      <c r="AL42" s="25" t="e">
        <f>+#REF!</f>
        <v>#REF!</v>
      </c>
      <c r="AM42" s="25" t="e">
        <f t="shared" si="24"/>
        <v>#REF!</v>
      </c>
      <c r="AN42" s="25" t="e">
        <f>+#REF!</f>
        <v>#REF!</v>
      </c>
      <c r="AO42" s="25" t="e">
        <f t="shared" si="25"/>
        <v>#REF!</v>
      </c>
      <c r="AP42" s="25" t="e">
        <f>+#REF!</f>
        <v>#REF!</v>
      </c>
      <c r="AQ42" s="25" t="e">
        <f t="shared" si="25"/>
        <v>#REF!</v>
      </c>
      <c r="AR42" s="25" t="e">
        <f>+#REF!</f>
        <v>#REF!</v>
      </c>
      <c r="AS42" s="25" t="e">
        <f t="shared" si="26"/>
        <v>#REF!</v>
      </c>
      <c r="AT42" s="25" t="e">
        <f>+#REF!</f>
        <v>#REF!</v>
      </c>
      <c r="AU42" s="25" t="e">
        <f t="shared" si="26"/>
        <v>#REF!</v>
      </c>
      <c r="AV42" s="25" t="e">
        <f>+#REF!</f>
        <v>#REF!</v>
      </c>
      <c r="AW42" s="25" t="e">
        <f t="shared" si="16"/>
        <v>#REF!</v>
      </c>
      <c r="AX42" s="25" t="e">
        <f>+#REF!</f>
        <v>#REF!</v>
      </c>
      <c r="AY42" s="25" t="e">
        <f t="shared" si="17"/>
        <v>#REF!</v>
      </c>
      <c r="AZ42" s="25" t="e">
        <f>+#REF!</f>
        <v>#REF!</v>
      </c>
      <c r="BA42" s="25" t="e">
        <f t="shared" si="18"/>
        <v>#REF!</v>
      </c>
    </row>
    <row r="43" spans="1:53" ht="15.75" customHeight="1">
      <c r="A43" s="33" t="s">
        <v>51</v>
      </c>
      <c r="B43" s="34" t="s">
        <v>52</v>
      </c>
      <c r="C43" s="69"/>
      <c r="D43" s="73"/>
      <c r="E43" s="67"/>
      <c r="F43" s="24"/>
      <c r="G43" s="24"/>
      <c r="H43" s="24"/>
      <c r="I43" s="25">
        <f t="shared" si="4"/>
        <v>0</v>
      </c>
      <c r="J43" s="25"/>
      <c r="K43" s="25">
        <f t="shared" si="6"/>
        <v>0</v>
      </c>
      <c r="L43" s="25"/>
      <c r="M43" s="25">
        <f t="shared" si="6"/>
        <v>0</v>
      </c>
      <c r="N43" s="25"/>
      <c r="O43" s="25">
        <f t="shared" ref="O43:Q58" si="27">+N43*$D43</f>
        <v>0</v>
      </c>
      <c r="P43" s="25"/>
      <c r="Q43" s="25">
        <f t="shared" si="27"/>
        <v>0</v>
      </c>
      <c r="R43" s="25"/>
      <c r="S43" s="25">
        <f t="shared" ref="S43:U58" si="28">+R43*$D43</f>
        <v>0</v>
      </c>
      <c r="T43" s="25"/>
      <c r="U43" s="25">
        <f t="shared" si="28"/>
        <v>0</v>
      </c>
      <c r="V43" s="25"/>
      <c r="W43" s="25">
        <f t="shared" ref="W43:Y58" si="29">+V43*$D43</f>
        <v>0</v>
      </c>
      <c r="X43" s="25"/>
      <c r="Y43" s="25">
        <f t="shared" si="29"/>
        <v>0</v>
      </c>
      <c r="Z43" s="25"/>
      <c r="AA43" s="25">
        <f t="shared" si="10"/>
        <v>0</v>
      </c>
      <c r="AB43" s="25"/>
      <c r="AC43" s="25">
        <f t="shared" ref="AC43:AE58" si="30">+AB43*$D43</f>
        <v>0</v>
      </c>
      <c r="AD43" s="25"/>
      <c r="AE43" s="25">
        <f t="shared" si="30"/>
        <v>0</v>
      </c>
      <c r="AF43" s="25"/>
      <c r="AG43" s="25">
        <f t="shared" ref="AG43:AI58" si="31">+AF43*$D43</f>
        <v>0</v>
      </c>
      <c r="AH43" s="25"/>
      <c r="AI43" s="25">
        <f t="shared" si="31"/>
        <v>0</v>
      </c>
      <c r="AJ43" s="25"/>
      <c r="AK43" s="25">
        <f t="shared" ref="AK43:AM58" si="32">+AJ43*$D43</f>
        <v>0</v>
      </c>
      <c r="AL43" s="25"/>
      <c r="AM43" s="25">
        <f t="shared" si="32"/>
        <v>0</v>
      </c>
      <c r="AN43" s="25"/>
      <c r="AO43" s="25">
        <f t="shared" ref="AO43:AQ58" si="33">+AN43*$D43</f>
        <v>0</v>
      </c>
      <c r="AP43" s="25"/>
      <c r="AQ43" s="25">
        <f t="shared" si="33"/>
        <v>0</v>
      </c>
      <c r="AR43" s="25"/>
      <c r="AS43" s="25">
        <f t="shared" ref="AS43:AU58" si="34">+AR43*$D43</f>
        <v>0</v>
      </c>
      <c r="AT43" s="25"/>
      <c r="AU43" s="25">
        <f t="shared" si="34"/>
        <v>0</v>
      </c>
      <c r="AV43" s="25"/>
      <c r="AW43" s="25">
        <f t="shared" si="16"/>
        <v>0</v>
      </c>
      <c r="AX43" s="25"/>
      <c r="AY43" s="25">
        <f t="shared" si="17"/>
        <v>0</v>
      </c>
      <c r="AZ43" s="25"/>
      <c r="BA43" s="25">
        <f t="shared" si="18"/>
        <v>0</v>
      </c>
    </row>
    <row r="44" spans="1:53" ht="15.75" customHeight="1">
      <c r="A44" s="33"/>
      <c r="B44" s="27"/>
      <c r="C44" s="69" t="s">
        <v>15</v>
      </c>
      <c r="D44" s="73">
        <v>3509.86</v>
      </c>
      <c r="E44" s="67">
        <v>350</v>
      </c>
      <c r="F44" s="24">
        <v>225</v>
      </c>
      <c r="G44" s="24">
        <v>2841.3683900000001</v>
      </c>
      <c r="H44" s="24"/>
      <c r="I44" s="25" t="e">
        <f t="shared" si="4"/>
        <v>#REF!</v>
      </c>
      <c r="J44" s="25" t="e">
        <f>+#REF!</f>
        <v>#REF!</v>
      </c>
      <c r="K44" s="25" t="e">
        <f t="shared" si="6"/>
        <v>#REF!</v>
      </c>
      <c r="L44" s="25" t="e">
        <f>+#REF!</f>
        <v>#REF!</v>
      </c>
      <c r="M44" s="25" t="e">
        <f t="shared" si="6"/>
        <v>#REF!</v>
      </c>
      <c r="N44" s="25" t="e">
        <f>+#REF!</f>
        <v>#REF!</v>
      </c>
      <c r="O44" s="25" t="e">
        <f t="shared" si="27"/>
        <v>#REF!</v>
      </c>
      <c r="P44" s="25" t="e">
        <f>+#REF!</f>
        <v>#REF!</v>
      </c>
      <c r="Q44" s="25" t="e">
        <f t="shared" si="27"/>
        <v>#REF!</v>
      </c>
      <c r="R44" s="25" t="e">
        <f>+#REF!</f>
        <v>#REF!</v>
      </c>
      <c r="S44" s="25" t="e">
        <f t="shared" si="28"/>
        <v>#REF!</v>
      </c>
      <c r="T44" s="25" t="e">
        <f>+#REF!</f>
        <v>#REF!</v>
      </c>
      <c r="U44" s="25" t="e">
        <f t="shared" si="28"/>
        <v>#REF!</v>
      </c>
      <c r="V44" s="25" t="e">
        <f>+#REF!</f>
        <v>#REF!</v>
      </c>
      <c r="W44" s="25" t="e">
        <f t="shared" si="29"/>
        <v>#REF!</v>
      </c>
      <c r="X44" s="25" t="e">
        <f>+#REF!</f>
        <v>#REF!</v>
      </c>
      <c r="Y44" s="25" t="e">
        <f t="shared" si="29"/>
        <v>#REF!</v>
      </c>
      <c r="Z44" s="25" t="e">
        <f>+#REF!</f>
        <v>#REF!</v>
      </c>
      <c r="AA44" s="25" t="e">
        <f t="shared" si="10"/>
        <v>#REF!</v>
      </c>
      <c r="AB44" s="25" t="e">
        <f>+#REF!</f>
        <v>#REF!</v>
      </c>
      <c r="AC44" s="25" t="e">
        <f t="shared" si="30"/>
        <v>#REF!</v>
      </c>
      <c r="AD44" s="25" t="e">
        <f>+#REF!</f>
        <v>#REF!</v>
      </c>
      <c r="AE44" s="25" t="e">
        <f t="shared" si="30"/>
        <v>#REF!</v>
      </c>
      <c r="AF44" s="25" t="e">
        <f>+#REF!</f>
        <v>#REF!</v>
      </c>
      <c r="AG44" s="25" t="e">
        <f t="shared" si="31"/>
        <v>#REF!</v>
      </c>
      <c r="AH44" s="25" t="e">
        <f>+#REF!</f>
        <v>#REF!</v>
      </c>
      <c r="AI44" s="25" t="e">
        <f t="shared" si="31"/>
        <v>#REF!</v>
      </c>
      <c r="AJ44" s="25" t="e">
        <f>+#REF!</f>
        <v>#REF!</v>
      </c>
      <c r="AK44" s="25" t="e">
        <f t="shared" si="32"/>
        <v>#REF!</v>
      </c>
      <c r="AL44" s="25" t="e">
        <f>+#REF!</f>
        <v>#REF!</v>
      </c>
      <c r="AM44" s="25" t="e">
        <f t="shared" si="32"/>
        <v>#REF!</v>
      </c>
      <c r="AN44" s="25" t="e">
        <f>+#REF!</f>
        <v>#REF!</v>
      </c>
      <c r="AO44" s="25" t="e">
        <f t="shared" si="33"/>
        <v>#REF!</v>
      </c>
      <c r="AP44" s="25" t="e">
        <f>+#REF!</f>
        <v>#REF!</v>
      </c>
      <c r="AQ44" s="25" t="e">
        <f t="shared" si="33"/>
        <v>#REF!</v>
      </c>
      <c r="AR44" s="25" t="e">
        <f>+#REF!</f>
        <v>#REF!</v>
      </c>
      <c r="AS44" s="25" t="e">
        <f t="shared" si="34"/>
        <v>#REF!</v>
      </c>
      <c r="AT44" s="25" t="e">
        <f>+#REF!</f>
        <v>#REF!</v>
      </c>
      <c r="AU44" s="25" t="e">
        <f t="shared" si="34"/>
        <v>#REF!</v>
      </c>
      <c r="AV44" s="25" t="e">
        <f>+#REF!</f>
        <v>#REF!</v>
      </c>
      <c r="AW44" s="25" t="e">
        <f t="shared" si="16"/>
        <v>#REF!</v>
      </c>
      <c r="AX44" s="25" t="e">
        <f>+#REF!</f>
        <v>#REF!</v>
      </c>
      <c r="AY44" s="25" t="e">
        <f t="shared" si="17"/>
        <v>#REF!</v>
      </c>
      <c r="AZ44" s="25" t="e">
        <f>+#REF!</f>
        <v>#REF!</v>
      </c>
      <c r="BA44" s="25" t="e">
        <f t="shared" si="18"/>
        <v>#REF!</v>
      </c>
    </row>
    <row r="45" spans="1:53" ht="15.75" customHeight="1">
      <c r="A45" s="33">
        <v>204</v>
      </c>
      <c r="B45" s="34" t="s">
        <v>53</v>
      </c>
      <c r="C45" s="69"/>
      <c r="D45" s="73"/>
      <c r="E45" s="67"/>
      <c r="F45" s="24"/>
      <c r="G45" s="24"/>
      <c r="H45" s="24"/>
      <c r="I45" s="25">
        <f t="shared" si="4"/>
        <v>0</v>
      </c>
      <c r="J45" s="25"/>
      <c r="K45" s="25">
        <f t="shared" si="6"/>
        <v>0</v>
      </c>
      <c r="L45" s="25"/>
      <c r="M45" s="25">
        <f t="shared" si="6"/>
        <v>0</v>
      </c>
      <c r="N45" s="25"/>
      <c r="O45" s="25">
        <f t="shared" si="27"/>
        <v>0</v>
      </c>
      <c r="P45" s="25"/>
      <c r="Q45" s="25">
        <f t="shared" si="27"/>
        <v>0</v>
      </c>
      <c r="R45" s="25"/>
      <c r="S45" s="25">
        <f t="shared" si="28"/>
        <v>0</v>
      </c>
      <c r="T45" s="25"/>
      <c r="U45" s="25">
        <f t="shared" si="28"/>
        <v>0</v>
      </c>
      <c r="V45" s="25"/>
      <c r="W45" s="25">
        <f t="shared" si="29"/>
        <v>0</v>
      </c>
      <c r="X45" s="25"/>
      <c r="Y45" s="25">
        <f t="shared" si="29"/>
        <v>0</v>
      </c>
      <c r="Z45" s="25"/>
      <c r="AA45" s="25">
        <f t="shared" si="10"/>
        <v>0</v>
      </c>
      <c r="AB45" s="25"/>
      <c r="AC45" s="25">
        <f t="shared" si="30"/>
        <v>0</v>
      </c>
      <c r="AD45" s="25"/>
      <c r="AE45" s="25">
        <f t="shared" si="30"/>
        <v>0</v>
      </c>
      <c r="AF45" s="25"/>
      <c r="AG45" s="25">
        <f t="shared" si="31"/>
        <v>0</v>
      </c>
      <c r="AH45" s="25"/>
      <c r="AI45" s="25">
        <f t="shared" si="31"/>
        <v>0</v>
      </c>
      <c r="AJ45" s="25"/>
      <c r="AK45" s="25">
        <f t="shared" si="32"/>
        <v>0</v>
      </c>
      <c r="AL45" s="25"/>
      <c r="AM45" s="25">
        <f t="shared" si="32"/>
        <v>0</v>
      </c>
      <c r="AN45" s="25"/>
      <c r="AO45" s="25">
        <f t="shared" si="33"/>
        <v>0</v>
      </c>
      <c r="AP45" s="25"/>
      <c r="AQ45" s="25">
        <f t="shared" si="33"/>
        <v>0</v>
      </c>
      <c r="AR45" s="25"/>
      <c r="AS45" s="25">
        <f t="shared" si="34"/>
        <v>0</v>
      </c>
      <c r="AT45" s="25"/>
      <c r="AU45" s="25">
        <f t="shared" si="34"/>
        <v>0</v>
      </c>
      <c r="AV45" s="25"/>
      <c r="AW45" s="25">
        <f t="shared" si="16"/>
        <v>0</v>
      </c>
      <c r="AX45" s="25"/>
      <c r="AY45" s="25">
        <f t="shared" si="17"/>
        <v>0</v>
      </c>
      <c r="AZ45" s="25"/>
      <c r="BA45" s="25">
        <f t="shared" si="18"/>
        <v>0</v>
      </c>
    </row>
    <row r="46" spans="1:53" ht="15.75" customHeight="1">
      <c r="A46" s="33"/>
      <c r="B46" s="27"/>
      <c r="C46" s="69" t="s">
        <v>15</v>
      </c>
      <c r="D46" s="73">
        <v>4647.71</v>
      </c>
      <c r="E46" s="67">
        <v>10000</v>
      </c>
      <c r="F46" s="24">
        <v>220</v>
      </c>
      <c r="G46" s="24">
        <v>3386.72732</v>
      </c>
      <c r="H46" s="24"/>
      <c r="I46" s="25" t="e">
        <f t="shared" si="4"/>
        <v>#REF!</v>
      </c>
      <c r="J46" s="25" t="e">
        <f>+#REF!</f>
        <v>#REF!</v>
      </c>
      <c r="K46" s="25" t="e">
        <f t="shared" si="6"/>
        <v>#REF!</v>
      </c>
      <c r="L46" s="25" t="e">
        <f>+#REF!</f>
        <v>#REF!</v>
      </c>
      <c r="M46" s="25" t="e">
        <f t="shared" si="6"/>
        <v>#REF!</v>
      </c>
      <c r="N46" s="25" t="e">
        <f>+#REF!</f>
        <v>#REF!</v>
      </c>
      <c r="O46" s="25" t="e">
        <f t="shared" si="27"/>
        <v>#REF!</v>
      </c>
      <c r="P46" s="25" t="e">
        <f>+#REF!</f>
        <v>#REF!</v>
      </c>
      <c r="Q46" s="25" t="e">
        <f t="shared" si="27"/>
        <v>#REF!</v>
      </c>
      <c r="R46" s="25" t="e">
        <f>+#REF!</f>
        <v>#REF!</v>
      </c>
      <c r="S46" s="25" t="e">
        <f t="shared" si="28"/>
        <v>#REF!</v>
      </c>
      <c r="T46" s="25" t="e">
        <f>+#REF!</f>
        <v>#REF!</v>
      </c>
      <c r="U46" s="25" t="e">
        <f t="shared" si="28"/>
        <v>#REF!</v>
      </c>
      <c r="V46" s="25" t="e">
        <f>+#REF!</f>
        <v>#REF!</v>
      </c>
      <c r="W46" s="25" t="e">
        <f t="shared" si="29"/>
        <v>#REF!</v>
      </c>
      <c r="X46" s="25" t="e">
        <f>+#REF!</f>
        <v>#REF!</v>
      </c>
      <c r="Y46" s="25" t="e">
        <f t="shared" si="29"/>
        <v>#REF!</v>
      </c>
      <c r="Z46" s="25" t="e">
        <f>+#REF!</f>
        <v>#REF!</v>
      </c>
      <c r="AA46" s="25" t="e">
        <f t="shared" si="10"/>
        <v>#REF!</v>
      </c>
      <c r="AB46" s="25" t="e">
        <f>+#REF!</f>
        <v>#REF!</v>
      </c>
      <c r="AC46" s="25" t="e">
        <f t="shared" si="30"/>
        <v>#REF!</v>
      </c>
      <c r="AD46" s="25" t="e">
        <f>+#REF!</f>
        <v>#REF!</v>
      </c>
      <c r="AE46" s="25" t="e">
        <f t="shared" si="30"/>
        <v>#REF!</v>
      </c>
      <c r="AF46" s="25" t="e">
        <f>+#REF!</f>
        <v>#REF!</v>
      </c>
      <c r="AG46" s="25" t="e">
        <f t="shared" si="31"/>
        <v>#REF!</v>
      </c>
      <c r="AH46" s="25" t="e">
        <f>+#REF!</f>
        <v>#REF!</v>
      </c>
      <c r="AI46" s="25" t="e">
        <f t="shared" si="31"/>
        <v>#REF!</v>
      </c>
      <c r="AJ46" s="25" t="e">
        <f>+#REF!</f>
        <v>#REF!</v>
      </c>
      <c r="AK46" s="25" t="e">
        <f t="shared" si="32"/>
        <v>#REF!</v>
      </c>
      <c r="AL46" s="25" t="e">
        <f>+#REF!</f>
        <v>#REF!</v>
      </c>
      <c r="AM46" s="25" t="e">
        <f t="shared" si="32"/>
        <v>#REF!</v>
      </c>
      <c r="AN46" s="25" t="e">
        <f>+#REF!</f>
        <v>#REF!</v>
      </c>
      <c r="AO46" s="25" t="e">
        <f t="shared" si="33"/>
        <v>#REF!</v>
      </c>
      <c r="AP46" s="25" t="e">
        <f>+#REF!</f>
        <v>#REF!</v>
      </c>
      <c r="AQ46" s="25" t="e">
        <f t="shared" si="33"/>
        <v>#REF!</v>
      </c>
      <c r="AR46" s="25" t="e">
        <f>+#REF!</f>
        <v>#REF!</v>
      </c>
      <c r="AS46" s="25" t="e">
        <f t="shared" si="34"/>
        <v>#REF!</v>
      </c>
      <c r="AT46" s="25" t="e">
        <f>+#REF!</f>
        <v>#REF!</v>
      </c>
      <c r="AU46" s="25" t="e">
        <f t="shared" si="34"/>
        <v>#REF!</v>
      </c>
      <c r="AV46" s="25" t="e">
        <f>+#REF!</f>
        <v>#REF!</v>
      </c>
      <c r="AW46" s="25" t="e">
        <f t="shared" si="16"/>
        <v>#REF!</v>
      </c>
      <c r="AX46" s="25" t="e">
        <f>+#REF!</f>
        <v>#REF!</v>
      </c>
      <c r="AY46" s="25" t="e">
        <f t="shared" si="17"/>
        <v>#REF!</v>
      </c>
      <c r="AZ46" s="25" t="e">
        <f>+#REF!</f>
        <v>#REF!</v>
      </c>
      <c r="BA46" s="25" t="e">
        <f t="shared" si="18"/>
        <v>#REF!</v>
      </c>
    </row>
    <row r="47" spans="1:53" ht="15.75" customHeight="1">
      <c r="A47" s="33">
        <v>205</v>
      </c>
      <c r="B47" s="41" t="s">
        <v>54</v>
      </c>
      <c r="C47" s="39"/>
      <c r="D47" s="73"/>
      <c r="E47" s="67"/>
      <c r="F47" s="24"/>
      <c r="G47" s="24"/>
      <c r="H47" s="24"/>
      <c r="I47" s="25">
        <f t="shared" si="4"/>
        <v>0</v>
      </c>
      <c r="J47" s="25"/>
      <c r="K47" s="25">
        <f t="shared" si="6"/>
        <v>0</v>
      </c>
      <c r="L47" s="25"/>
      <c r="M47" s="25">
        <f t="shared" si="6"/>
        <v>0</v>
      </c>
      <c r="N47" s="25"/>
      <c r="O47" s="25">
        <f t="shared" si="27"/>
        <v>0</v>
      </c>
      <c r="P47" s="25"/>
      <c r="Q47" s="25">
        <f t="shared" si="27"/>
        <v>0</v>
      </c>
      <c r="R47" s="25"/>
      <c r="S47" s="25">
        <f t="shared" si="28"/>
        <v>0</v>
      </c>
      <c r="T47" s="25"/>
      <c r="U47" s="25">
        <f t="shared" si="28"/>
        <v>0</v>
      </c>
      <c r="V47" s="25"/>
      <c r="W47" s="25">
        <f t="shared" si="29"/>
        <v>0</v>
      </c>
      <c r="X47" s="25"/>
      <c r="Y47" s="25">
        <f t="shared" si="29"/>
        <v>0</v>
      </c>
      <c r="Z47" s="25"/>
      <c r="AA47" s="25">
        <f t="shared" si="10"/>
        <v>0</v>
      </c>
      <c r="AB47" s="25"/>
      <c r="AC47" s="25">
        <f t="shared" si="30"/>
        <v>0</v>
      </c>
      <c r="AD47" s="25"/>
      <c r="AE47" s="25">
        <f t="shared" si="30"/>
        <v>0</v>
      </c>
      <c r="AF47" s="25"/>
      <c r="AG47" s="25">
        <f t="shared" si="31"/>
        <v>0</v>
      </c>
      <c r="AH47" s="25"/>
      <c r="AI47" s="25">
        <f t="shared" si="31"/>
        <v>0</v>
      </c>
      <c r="AJ47" s="25"/>
      <c r="AK47" s="25">
        <f t="shared" si="32"/>
        <v>0</v>
      </c>
      <c r="AL47" s="25"/>
      <c r="AM47" s="25">
        <f t="shared" si="32"/>
        <v>0</v>
      </c>
      <c r="AN47" s="25"/>
      <c r="AO47" s="25">
        <f t="shared" si="33"/>
        <v>0</v>
      </c>
      <c r="AP47" s="25"/>
      <c r="AQ47" s="25">
        <f t="shared" si="33"/>
        <v>0</v>
      </c>
      <c r="AR47" s="25"/>
      <c r="AS47" s="25">
        <f t="shared" si="34"/>
        <v>0</v>
      </c>
      <c r="AT47" s="25"/>
      <c r="AU47" s="25">
        <f t="shared" si="34"/>
        <v>0</v>
      </c>
      <c r="AV47" s="25"/>
      <c r="AW47" s="25">
        <f t="shared" si="16"/>
        <v>0</v>
      </c>
      <c r="AX47" s="25"/>
      <c r="AY47" s="25">
        <f t="shared" si="17"/>
        <v>0</v>
      </c>
      <c r="AZ47" s="25"/>
      <c r="BA47" s="25">
        <f t="shared" si="18"/>
        <v>0</v>
      </c>
    </row>
    <row r="48" spans="1:53" ht="15.75" customHeight="1">
      <c r="A48" s="33"/>
      <c r="B48" s="27"/>
      <c r="C48" s="39" t="s">
        <v>15</v>
      </c>
      <c r="D48" s="73">
        <v>4748.38</v>
      </c>
      <c r="E48" s="67">
        <v>15000</v>
      </c>
      <c r="F48" s="24">
        <f>120*3+220</f>
        <v>580</v>
      </c>
      <c r="G48" s="24">
        <v>3386.72732</v>
      </c>
      <c r="H48" s="24"/>
      <c r="I48" s="25" t="e">
        <f t="shared" si="4"/>
        <v>#REF!</v>
      </c>
      <c r="J48" s="25" t="e">
        <f>+#REF!</f>
        <v>#REF!</v>
      </c>
      <c r="K48" s="25" t="e">
        <f t="shared" si="6"/>
        <v>#REF!</v>
      </c>
      <c r="L48" s="25" t="e">
        <f>+#REF!</f>
        <v>#REF!</v>
      </c>
      <c r="M48" s="25" t="e">
        <f t="shared" si="6"/>
        <v>#REF!</v>
      </c>
      <c r="N48" s="25" t="e">
        <f>+#REF!</f>
        <v>#REF!</v>
      </c>
      <c r="O48" s="25" t="e">
        <f t="shared" si="27"/>
        <v>#REF!</v>
      </c>
      <c r="P48" s="25" t="e">
        <f>+#REF!</f>
        <v>#REF!</v>
      </c>
      <c r="Q48" s="25" t="e">
        <f t="shared" si="27"/>
        <v>#REF!</v>
      </c>
      <c r="R48" s="25" t="e">
        <f>+#REF!</f>
        <v>#REF!</v>
      </c>
      <c r="S48" s="25" t="e">
        <f t="shared" si="28"/>
        <v>#REF!</v>
      </c>
      <c r="T48" s="25" t="e">
        <f>+#REF!</f>
        <v>#REF!</v>
      </c>
      <c r="U48" s="25" t="e">
        <f t="shared" si="28"/>
        <v>#REF!</v>
      </c>
      <c r="V48" s="25" t="e">
        <f>+#REF!</f>
        <v>#REF!</v>
      </c>
      <c r="W48" s="25" t="e">
        <f t="shared" si="29"/>
        <v>#REF!</v>
      </c>
      <c r="X48" s="25" t="e">
        <f>+#REF!</f>
        <v>#REF!</v>
      </c>
      <c r="Y48" s="25" t="e">
        <f t="shared" si="29"/>
        <v>#REF!</v>
      </c>
      <c r="Z48" s="25" t="e">
        <f>+#REF!</f>
        <v>#REF!</v>
      </c>
      <c r="AA48" s="25" t="e">
        <f t="shared" si="10"/>
        <v>#REF!</v>
      </c>
      <c r="AB48" s="25" t="e">
        <f>+#REF!</f>
        <v>#REF!</v>
      </c>
      <c r="AC48" s="25" t="e">
        <f t="shared" si="30"/>
        <v>#REF!</v>
      </c>
      <c r="AD48" s="25" t="e">
        <f>+#REF!</f>
        <v>#REF!</v>
      </c>
      <c r="AE48" s="25" t="e">
        <f t="shared" si="30"/>
        <v>#REF!</v>
      </c>
      <c r="AF48" s="25" t="e">
        <f>+#REF!</f>
        <v>#REF!</v>
      </c>
      <c r="AG48" s="25" t="e">
        <f t="shared" si="31"/>
        <v>#REF!</v>
      </c>
      <c r="AH48" s="25" t="e">
        <f>+#REF!</f>
        <v>#REF!</v>
      </c>
      <c r="AI48" s="25" t="e">
        <f t="shared" si="31"/>
        <v>#REF!</v>
      </c>
      <c r="AJ48" s="25" t="e">
        <f>+#REF!</f>
        <v>#REF!</v>
      </c>
      <c r="AK48" s="25" t="e">
        <f t="shared" si="32"/>
        <v>#REF!</v>
      </c>
      <c r="AL48" s="25" t="e">
        <f>+#REF!</f>
        <v>#REF!</v>
      </c>
      <c r="AM48" s="25" t="e">
        <f t="shared" si="32"/>
        <v>#REF!</v>
      </c>
      <c r="AN48" s="25" t="e">
        <f>+#REF!</f>
        <v>#REF!</v>
      </c>
      <c r="AO48" s="25" t="e">
        <f t="shared" si="33"/>
        <v>#REF!</v>
      </c>
      <c r="AP48" s="25" t="e">
        <f>+#REF!</f>
        <v>#REF!</v>
      </c>
      <c r="AQ48" s="25" t="e">
        <f t="shared" si="33"/>
        <v>#REF!</v>
      </c>
      <c r="AR48" s="25" t="e">
        <f>+#REF!</f>
        <v>#REF!</v>
      </c>
      <c r="AS48" s="25" t="e">
        <f t="shared" si="34"/>
        <v>#REF!</v>
      </c>
      <c r="AT48" s="25" t="e">
        <f>+#REF!</f>
        <v>#REF!</v>
      </c>
      <c r="AU48" s="25" t="e">
        <f t="shared" si="34"/>
        <v>#REF!</v>
      </c>
      <c r="AV48" s="25" t="e">
        <f>+#REF!</f>
        <v>#REF!</v>
      </c>
      <c r="AW48" s="25" t="e">
        <f t="shared" si="16"/>
        <v>#REF!</v>
      </c>
      <c r="AX48" s="25" t="e">
        <f>+#REF!</f>
        <v>#REF!</v>
      </c>
      <c r="AY48" s="25" t="e">
        <f t="shared" si="17"/>
        <v>#REF!</v>
      </c>
      <c r="AZ48" s="25" t="e">
        <f>+#REF!</f>
        <v>#REF!</v>
      </c>
      <c r="BA48" s="25" t="e">
        <f t="shared" si="18"/>
        <v>#REF!</v>
      </c>
    </row>
    <row r="49" spans="1:53" ht="15.75" customHeight="1">
      <c r="A49" s="33">
        <v>206</v>
      </c>
      <c r="B49" s="41" t="s">
        <v>55</v>
      </c>
      <c r="C49" s="69"/>
      <c r="D49" s="73"/>
      <c r="E49" s="67"/>
      <c r="F49" s="24"/>
      <c r="G49" s="24"/>
      <c r="H49" s="24"/>
      <c r="I49" s="25">
        <f t="shared" si="4"/>
        <v>0</v>
      </c>
      <c r="J49" s="25"/>
      <c r="K49" s="25">
        <f t="shared" si="6"/>
        <v>0</v>
      </c>
      <c r="L49" s="25"/>
      <c r="M49" s="25">
        <f t="shared" si="6"/>
        <v>0</v>
      </c>
      <c r="N49" s="25"/>
      <c r="O49" s="25">
        <f t="shared" si="27"/>
        <v>0</v>
      </c>
      <c r="P49" s="25"/>
      <c r="Q49" s="25">
        <f t="shared" si="27"/>
        <v>0</v>
      </c>
      <c r="R49" s="25"/>
      <c r="S49" s="25">
        <f t="shared" si="28"/>
        <v>0</v>
      </c>
      <c r="T49" s="25"/>
      <c r="U49" s="25">
        <f t="shared" si="28"/>
        <v>0</v>
      </c>
      <c r="V49" s="25"/>
      <c r="W49" s="25">
        <f t="shared" si="29"/>
        <v>0</v>
      </c>
      <c r="X49" s="25"/>
      <c r="Y49" s="25">
        <f t="shared" si="29"/>
        <v>0</v>
      </c>
      <c r="Z49" s="25"/>
      <c r="AA49" s="25">
        <f t="shared" si="10"/>
        <v>0</v>
      </c>
      <c r="AB49" s="25"/>
      <c r="AC49" s="25">
        <f t="shared" si="30"/>
        <v>0</v>
      </c>
      <c r="AD49" s="25"/>
      <c r="AE49" s="25">
        <f t="shared" si="30"/>
        <v>0</v>
      </c>
      <c r="AF49" s="25"/>
      <c r="AG49" s="25">
        <f t="shared" si="31"/>
        <v>0</v>
      </c>
      <c r="AH49" s="25"/>
      <c r="AI49" s="25">
        <f t="shared" si="31"/>
        <v>0</v>
      </c>
      <c r="AJ49" s="25"/>
      <c r="AK49" s="25">
        <f t="shared" si="32"/>
        <v>0</v>
      </c>
      <c r="AL49" s="25"/>
      <c r="AM49" s="25">
        <f t="shared" si="32"/>
        <v>0</v>
      </c>
      <c r="AN49" s="25"/>
      <c r="AO49" s="25">
        <f t="shared" si="33"/>
        <v>0</v>
      </c>
      <c r="AP49" s="25"/>
      <c r="AQ49" s="25">
        <f t="shared" si="33"/>
        <v>0</v>
      </c>
      <c r="AR49" s="25"/>
      <c r="AS49" s="25">
        <f t="shared" si="34"/>
        <v>0</v>
      </c>
      <c r="AT49" s="25"/>
      <c r="AU49" s="25">
        <f t="shared" si="34"/>
        <v>0</v>
      </c>
      <c r="AV49" s="25"/>
      <c r="AW49" s="25">
        <f t="shared" si="16"/>
        <v>0</v>
      </c>
      <c r="AX49" s="25"/>
      <c r="AY49" s="25">
        <f t="shared" si="17"/>
        <v>0</v>
      </c>
      <c r="AZ49" s="25"/>
      <c r="BA49" s="25">
        <f t="shared" si="18"/>
        <v>0</v>
      </c>
    </row>
    <row r="50" spans="1:53" ht="15.75" customHeight="1">
      <c r="A50" s="33"/>
      <c r="B50" s="27"/>
      <c r="C50" s="69" t="s">
        <v>15</v>
      </c>
      <c r="D50" s="73">
        <v>5242.9</v>
      </c>
      <c r="E50" s="67">
        <v>1000</v>
      </c>
      <c r="F50" s="24">
        <f>220+120</f>
        <v>340</v>
      </c>
      <c r="G50" s="24">
        <v>3504.11267</v>
      </c>
      <c r="H50" s="24"/>
      <c r="I50" s="25" t="e">
        <f t="shared" si="4"/>
        <v>#REF!</v>
      </c>
      <c r="J50" s="25" t="e">
        <f>+#REF!</f>
        <v>#REF!</v>
      </c>
      <c r="K50" s="25" t="e">
        <f t="shared" si="6"/>
        <v>#REF!</v>
      </c>
      <c r="L50" s="25" t="e">
        <f>+#REF!</f>
        <v>#REF!</v>
      </c>
      <c r="M50" s="25" t="e">
        <f t="shared" si="6"/>
        <v>#REF!</v>
      </c>
      <c r="N50" s="25" t="e">
        <f>+#REF!</f>
        <v>#REF!</v>
      </c>
      <c r="O50" s="25" t="e">
        <f t="shared" si="27"/>
        <v>#REF!</v>
      </c>
      <c r="P50" s="25" t="e">
        <f>+#REF!</f>
        <v>#REF!</v>
      </c>
      <c r="Q50" s="25" t="e">
        <f t="shared" si="27"/>
        <v>#REF!</v>
      </c>
      <c r="R50" s="25" t="e">
        <f>+#REF!</f>
        <v>#REF!</v>
      </c>
      <c r="S50" s="25" t="e">
        <f t="shared" si="28"/>
        <v>#REF!</v>
      </c>
      <c r="T50" s="25" t="e">
        <f>+#REF!</f>
        <v>#REF!</v>
      </c>
      <c r="U50" s="25" t="e">
        <f t="shared" si="28"/>
        <v>#REF!</v>
      </c>
      <c r="V50" s="25" t="e">
        <f>+#REF!</f>
        <v>#REF!</v>
      </c>
      <c r="W50" s="25" t="e">
        <f t="shared" si="29"/>
        <v>#REF!</v>
      </c>
      <c r="X50" s="25" t="e">
        <f>+#REF!</f>
        <v>#REF!</v>
      </c>
      <c r="Y50" s="25" t="e">
        <f t="shared" si="29"/>
        <v>#REF!</v>
      </c>
      <c r="Z50" s="25" t="e">
        <f>+#REF!</f>
        <v>#REF!</v>
      </c>
      <c r="AA50" s="25" t="e">
        <f t="shared" si="10"/>
        <v>#REF!</v>
      </c>
      <c r="AB50" s="25" t="e">
        <f>+#REF!</f>
        <v>#REF!</v>
      </c>
      <c r="AC50" s="25" t="e">
        <f t="shared" si="30"/>
        <v>#REF!</v>
      </c>
      <c r="AD50" s="25" t="e">
        <f>+#REF!</f>
        <v>#REF!</v>
      </c>
      <c r="AE50" s="25" t="e">
        <f t="shared" si="30"/>
        <v>#REF!</v>
      </c>
      <c r="AF50" s="25" t="e">
        <f>+#REF!</f>
        <v>#REF!</v>
      </c>
      <c r="AG50" s="25" t="e">
        <f t="shared" si="31"/>
        <v>#REF!</v>
      </c>
      <c r="AH50" s="25" t="e">
        <f>+#REF!</f>
        <v>#REF!</v>
      </c>
      <c r="AI50" s="25" t="e">
        <f t="shared" si="31"/>
        <v>#REF!</v>
      </c>
      <c r="AJ50" s="25" t="e">
        <f>+#REF!</f>
        <v>#REF!</v>
      </c>
      <c r="AK50" s="25" t="e">
        <f t="shared" si="32"/>
        <v>#REF!</v>
      </c>
      <c r="AL50" s="25" t="e">
        <f>+#REF!</f>
        <v>#REF!</v>
      </c>
      <c r="AM50" s="25" t="e">
        <f t="shared" si="32"/>
        <v>#REF!</v>
      </c>
      <c r="AN50" s="25" t="e">
        <f>+#REF!</f>
        <v>#REF!</v>
      </c>
      <c r="AO50" s="25" t="e">
        <f t="shared" si="33"/>
        <v>#REF!</v>
      </c>
      <c r="AP50" s="25" t="e">
        <f>+#REF!</f>
        <v>#REF!</v>
      </c>
      <c r="AQ50" s="25" t="e">
        <f t="shared" si="33"/>
        <v>#REF!</v>
      </c>
      <c r="AR50" s="25" t="e">
        <f>+#REF!</f>
        <v>#REF!</v>
      </c>
      <c r="AS50" s="25" t="e">
        <f t="shared" si="34"/>
        <v>#REF!</v>
      </c>
      <c r="AT50" s="25" t="e">
        <f>+#REF!</f>
        <v>#REF!</v>
      </c>
      <c r="AU50" s="25" t="e">
        <f t="shared" si="34"/>
        <v>#REF!</v>
      </c>
      <c r="AV50" s="25" t="e">
        <f>+#REF!</f>
        <v>#REF!</v>
      </c>
      <c r="AW50" s="25" t="e">
        <f t="shared" si="16"/>
        <v>#REF!</v>
      </c>
      <c r="AX50" s="25" t="e">
        <f>+#REF!</f>
        <v>#REF!</v>
      </c>
      <c r="AY50" s="25" t="e">
        <f t="shared" si="17"/>
        <v>#REF!</v>
      </c>
      <c r="AZ50" s="25" t="e">
        <f>+#REF!</f>
        <v>#REF!</v>
      </c>
      <c r="BA50" s="25" t="e">
        <f t="shared" si="18"/>
        <v>#REF!</v>
      </c>
    </row>
    <row r="51" spans="1:53" ht="15.75" customHeight="1">
      <c r="A51" s="33" t="s">
        <v>56</v>
      </c>
      <c r="B51" s="41" t="s">
        <v>57</v>
      </c>
      <c r="C51" s="69"/>
      <c r="D51" s="73"/>
      <c r="E51" s="67"/>
      <c r="F51" s="24"/>
      <c r="G51" s="24"/>
      <c r="H51" s="24"/>
      <c r="I51" s="25">
        <f t="shared" si="4"/>
        <v>0</v>
      </c>
      <c r="J51" s="25"/>
      <c r="K51" s="25">
        <f t="shared" si="6"/>
        <v>0</v>
      </c>
      <c r="L51" s="25"/>
      <c r="M51" s="25">
        <f t="shared" si="6"/>
        <v>0</v>
      </c>
      <c r="N51" s="25"/>
      <c r="O51" s="25">
        <f t="shared" si="27"/>
        <v>0</v>
      </c>
      <c r="P51" s="25"/>
      <c r="Q51" s="25">
        <f t="shared" si="27"/>
        <v>0</v>
      </c>
      <c r="R51" s="25"/>
      <c r="S51" s="25">
        <f t="shared" si="28"/>
        <v>0</v>
      </c>
      <c r="T51" s="25"/>
      <c r="U51" s="25">
        <f t="shared" si="28"/>
        <v>0</v>
      </c>
      <c r="V51" s="25"/>
      <c r="W51" s="25">
        <f t="shared" si="29"/>
        <v>0</v>
      </c>
      <c r="X51" s="25"/>
      <c r="Y51" s="25">
        <f t="shared" si="29"/>
        <v>0</v>
      </c>
      <c r="Z51" s="25"/>
      <c r="AA51" s="25">
        <f t="shared" si="10"/>
        <v>0</v>
      </c>
      <c r="AB51" s="25"/>
      <c r="AC51" s="25">
        <f t="shared" si="30"/>
        <v>0</v>
      </c>
      <c r="AD51" s="25"/>
      <c r="AE51" s="25">
        <f t="shared" si="30"/>
        <v>0</v>
      </c>
      <c r="AF51" s="25"/>
      <c r="AG51" s="25">
        <f t="shared" si="31"/>
        <v>0</v>
      </c>
      <c r="AH51" s="25"/>
      <c r="AI51" s="25">
        <f t="shared" si="31"/>
        <v>0</v>
      </c>
      <c r="AJ51" s="25"/>
      <c r="AK51" s="25">
        <f t="shared" si="32"/>
        <v>0</v>
      </c>
      <c r="AL51" s="25"/>
      <c r="AM51" s="25">
        <f t="shared" si="32"/>
        <v>0</v>
      </c>
      <c r="AN51" s="25"/>
      <c r="AO51" s="25">
        <f t="shared" si="33"/>
        <v>0</v>
      </c>
      <c r="AP51" s="25"/>
      <c r="AQ51" s="25">
        <f t="shared" si="33"/>
        <v>0</v>
      </c>
      <c r="AR51" s="25"/>
      <c r="AS51" s="25">
        <f t="shared" si="34"/>
        <v>0</v>
      </c>
      <c r="AT51" s="25"/>
      <c r="AU51" s="25">
        <f t="shared" si="34"/>
        <v>0</v>
      </c>
      <c r="AV51" s="25"/>
      <c r="AW51" s="25">
        <f t="shared" si="16"/>
        <v>0</v>
      </c>
      <c r="AX51" s="25"/>
      <c r="AY51" s="25">
        <f t="shared" si="17"/>
        <v>0</v>
      </c>
      <c r="AZ51" s="25"/>
      <c r="BA51" s="25">
        <f t="shared" si="18"/>
        <v>0</v>
      </c>
    </row>
    <row r="52" spans="1:53" ht="15.75" customHeight="1">
      <c r="A52" s="33"/>
      <c r="B52" s="27"/>
      <c r="C52" s="69" t="s">
        <v>15</v>
      </c>
      <c r="D52" s="73">
        <v>5378.57</v>
      </c>
      <c r="E52" s="67">
        <v>2500</v>
      </c>
      <c r="F52" s="24">
        <f>120+220</f>
        <v>340</v>
      </c>
      <c r="G52" s="24">
        <v>3596.3021599999997</v>
      </c>
      <c r="H52" s="24"/>
      <c r="I52" s="25" t="e">
        <f t="shared" si="4"/>
        <v>#REF!</v>
      </c>
      <c r="J52" s="25" t="e">
        <f>+#REF!</f>
        <v>#REF!</v>
      </c>
      <c r="K52" s="25" t="e">
        <f t="shared" si="6"/>
        <v>#REF!</v>
      </c>
      <c r="L52" s="25" t="e">
        <f>+#REF!</f>
        <v>#REF!</v>
      </c>
      <c r="M52" s="25" t="e">
        <f t="shared" si="6"/>
        <v>#REF!</v>
      </c>
      <c r="N52" s="25" t="e">
        <f>+#REF!</f>
        <v>#REF!</v>
      </c>
      <c r="O52" s="25" t="e">
        <f t="shared" si="27"/>
        <v>#REF!</v>
      </c>
      <c r="P52" s="25" t="e">
        <f>+#REF!</f>
        <v>#REF!</v>
      </c>
      <c r="Q52" s="25" t="e">
        <f t="shared" si="27"/>
        <v>#REF!</v>
      </c>
      <c r="R52" s="25" t="e">
        <f>+#REF!</f>
        <v>#REF!</v>
      </c>
      <c r="S52" s="25" t="e">
        <f t="shared" si="28"/>
        <v>#REF!</v>
      </c>
      <c r="T52" s="25" t="e">
        <f>+#REF!</f>
        <v>#REF!</v>
      </c>
      <c r="U52" s="25" t="e">
        <f t="shared" si="28"/>
        <v>#REF!</v>
      </c>
      <c r="V52" s="25" t="e">
        <f>+#REF!</f>
        <v>#REF!</v>
      </c>
      <c r="W52" s="25" t="e">
        <f t="shared" si="29"/>
        <v>#REF!</v>
      </c>
      <c r="X52" s="25" t="e">
        <f>+#REF!</f>
        <v>#REF!</v>
      </c>
      <c r="Y52" s="25" t="e">
        <f t="shared" si="29"/>
        <v>#REF!</v>
      </c>
      <c r="Z52" s="25" t="e">
        <f>+#REF!</f>
        <v>#REF!</v>
      </c>
      <c r="AA52" s="25" t="e">
        <f t="shared" si="10"/>
        <v>#REF!</v>
      </c>
      <c r="AB52" s="25" t="e">
        <f>+#REF!</f>
        <v>#REF!</v>
      </c>
      <c r="AC52" s="25" t="e">
        <f t="shared" si="30"/>
        <v>#REF!</v>
      </c>
      <c r="AD52" s="25" t="e">
        <f>+#REF!</f>
        <v>#REF!</v>
      </c>
      <c r="AE52" s="25" t="e">
        <f t="shared" si="30"/>
        <v>#REF!</v>
      </c>
      <c r="AF52" s="25" t="e">
        <f>+#REF!</f>
        <v>#REF!</v>
      </c>
      <c r="AG52" s="25" t="e">
        <f t="shared" si="31"/>
        <v>#REF!</v>
      </c>
      <c r="AH52" s="25" t="e">
        <f>+#REF!</f>
        <v>#REF!</v>
      </c>
      <c r="AI52" s="25" t="e">
        <f t="shared" si="31"/>
        <v>#REF!</v>
      </c>
      <c r="AJ52" s="25" t="e">
        <f>+#REF!</f>
        <v>#REF!</v>
      </c>
      <c r="AK52" s="25" t="e">
        <f t="shared" si="32"/>
        <v>#REF!</v>
      </c>
      <c r="AL52" s="25" t="e">
        <f>+#REF!</f>
        <v>#REF!</v>
      </c>
      <c r="AM52" s="25" t="e">
        <f t="shared" si="32"/>
        <v>#REF!</v>
      </c>
      <c r="AN52" s="25" t="e">
        <f>+#REF!</f>
        <v>#REF!</v>
      </c>
      <c r="AO52" s="25" t="e">
        <f t="shared" si="33"/>
        <v>#REF!</v>
      </c>
      <c r="AP52" s="25" t="e">
        <f>+#REF!</f>
        <v>#REF!</v>
      </c>
      <c r="AQ52" s="25" t="e">
        <f t="shared" si="33"/>
        <v>#REF!</v>
      </c>
      <c r="AR52" s="25" t="e">
        <f>+#REF!</f>
        <v>#REF!</v>
      </c>
      <c r="AS52" s="25" t="e">
        <f t="shared" si="34"/>
        <v>#REF!</v>
      </c>
      <c r="AT52" s="25" t="e">
        <f>+#REF!</f>
        <v>#REF!</v>
      </c>
      <c r="AU52" s="25" t="e">
        <f t="shared" si="34"/>
        <v>#REF!</v>
      </c>
      <c r="AV52" s="25" t="e">
        <f>+#REF!</f>
        <v>#REF!</v>
      </c>
      <c r="AW52" s="25" t="e">
        <f t="shared" si="16"/>
        <v>#REF!</v>
      </c>
      <c r="AX52" s="25" t="e">
        <f>+#REF!</f>
        <v>#REF!</v>
      </c>
      <c r="AY52" s="25" t="e">
        <f t="shared" si="17"/>
        <v>#REF!</v>
      </c>
      <c r="AZ52" s="25" t="e">
        <f>+#REF!</f>
        <v>#REF!</v>
      </c>
      <c r="BA52" s="25" t="e">
        <f t="shared" si="18"/>
        <v>#REF!</v>
      </c>
    </row>
    <row r="53" spans="1:53" ht="15.75" customHeight="1">
      <c r="A53" s="33">
        <v>207</v>
      </c>
      <c r="B53" s="41" t="s">
        <v>58</v>
      </c>
      <c r="C53" s="69" t="s">
        <v>15</v>
      </c>
      <c r="D53" s="73">
        <v>5518.62</v>
      </c>
      <c r="E53" s="67">
        <v>1000</v>
      </c>
      <c r="F53" s="24"/>
      <c r="G53" s="24"/>
      <c r="H53" s="24"/>
      <c r="I53" s="25" t="e">
        <f t="shared" si="4"/>
        <v>#REF!</v>
      </c>
      <c r="J53" s="25" t="e">
        <f>+#REF!</f>
        <v>#REF!</v>
      </c>
      <c r="K53" s="25" t="e">
        <f t="shared" si="6"/>
        <v>#REF!</v>
      </c>
      <c r="L53" s="25" t="e">
        <f>+#REF!</f>
        <v>#REF!</v>
      </c>
      <c r="M53" s="25" t="e">
        <f t="shared" si="6"/>
        <v>#REF!</v>
      </c>
      <c r="N53" s="25" t="e">
        <f>+#REF!</f>
        <v>#REF!</v>
      </c>
      <c r="O53" s="25" t="e">
        <f t="shared" si="27"/>
        <v>#REF!</v>
      </c>
      <c r="P53" s="25" t="e">
        <f>+#REF!</f>
        <v>#REF!</v>
      </c>
      <c r="Q53" s="25" t="e">
        <f t="shared" si="27"/>
        <v>#REF!</v>
      </c>
      <c r="R53" s="25" t="e">
        <f>+#REF!</f>
        <v>#REF!</v>
      </c>
      <c r="S53" s="25" t="e">
        <f t="shared" si="28"/>
        <v>#REF!</v>
      </c>
      <c r="T53" s="25" t="e">
        <f>+#REF!</f>
        <v>#REF!</v>
      </c>
      <c r="U53" s="25" t="e">
        <f t="shared" si="28"/>
        <v>#REF!</v>
      </c>
      <c r="V53" s="25" t="e">
        <f>+#REF!</f>
        <v>#REF!</v>
      </c>
      <c r="W53" s="25" t="e">
        <f t="shared" si="29"/>
        <v>#REF!</v>
      </c>
      <c r="X53" s="25" t="e">
        <f>+#REF!</f>
        <v>#REF!</v>
      </c>
      <c r="Y53" s="25" t="e">
        <f t="shared" si="29"/>
        <v>#REF!</v>
      </c>
      <c r="Z53" s="25" t="e">
        <f>+#REF!</f>
        <v>#REF!</v>
      </c>
      <c r="AA53" s="25" t="e">
        <f t="shared" si="10"/>
        <v>#REF!</v>
      </c>
      <c r="AB53" s="25" t="e">
        <f>+#REF!</f>
        <v>#REF!</v>
      </c>
      <c r="AC53" s="25" t="e">
        <f t="shared" si="30"/>
        <v>#REF!</v>
      </c>
      <c r="AD53" s="25" t="e">
        <f>+#REF!</f>
        <v>#REF!</v>
      </c>
      <c r="AE53" s="25" t="e">
        <f t="shared" si="30"/>
        <v>#REF!</v>
      </c>
      <c r="AF53" s="25" t="e">
        <f>+#REF!</f>
        <v>#REF!</v>
      </c>
      <c r="AG53" s="25" t="e">
        <f t="shared" si="31"/>
        <v>#REF!</v>
      </c>
      <c r="AH53" s="25" t="e">
        <f>+#REF!</f>
        <v>#REF!</v>
      </c>
      <c r="AI53" s="25" t="e">
        <f t="shared" si="31"/>
        <v>#REF!</v>
      </c>
      <c r="AJ53" s="25" t="e">
        <f>+#REF!</f>
        <v>#REF!</v>
      </c>
      <c r="AK53" s="25" t="e">
        <f t="shared" si="32"/>
        <v>#REF!</v>
      </c>
      <c r="AL53" s="25" t="e">
        <f>+#REF!</f>
        <v>#REF!</v>
      </c>
      <c r="AM53" s="25" t="e">
        <f t="shared" si="32"/>
        <v>#REF!</v>
      </c>
      <c r="AN53" s="25" t="e">
        <f>+#REF!</f>
        <v>#REF!</v>
      </c>
      <c r="AO53" s="25" t="e">
        <f t="shared" si="33"/>
        <v>#REF!</v>
      </c>
      <c r="AP53" s="25" t="e">
        <f>+#REF!</f>
        <v>#REF!</v>
      </c>
      <c r="AQ53" s="25" t="e">
        <f t="shared" si="33"/>
        <v>#REF!</v>
      </c>
      <c r="AR53" s="25" t="e">
        <f>+#REF!</f>
        <v>#REF!</v>
      </c>
      <c r="AS53" s="25" t="e">
        <f t="shared" si="34"/>
        <v>#REF!</v>
      </c>
      <c r="AT53" s="25" t="e">
        <f>+#REF!</f>
        <v>#REF!</v>
      </c>
      <c r="AU53" s="25" t="e">
        <f t="shared" si="34"/>
        <v>#REF!</v>
      </c>
      <c r="AV53" s="25" t="e">
        <f>+#REF!</f>
        <v>#REF!</v>
      </c>
      <c r="AW53" s="25" t="e">
        <f t="shared" si="16"/>
        <v>#REF!</v>
      </c>
      <c r="AX53" s="25" t="e">
        <f>+#REF!</f>
        <v>#REF!</v>
      </c>
      <c r="AY53" s="25" t="e">
        <f t="shared" si="17"/>
        <v>#REF!</v>
      </c>
      <c r="AZ53" s="25" t="e">
        <f>+#REF!</f>
        <v>#REF!</v>
      </c>
      <c r="BA53" s="25" t="e">
        <f t="shared" si="18"/>
        <v>#REF!</v>
      </c>
    </row>
    <row r="54" spans="1:53" ht="15.75" customHeight="1">
      <c r="A54" s="33" t="s">
        <v>59</v>
      </c>
      <c r="B54" s="34" t="s">
        <v>60</v>
      </c>
      <c r="C54" s="69" t="s">
        <v>15</v>
      </c>
      <c r="D54" s="73">
        <v>407.01</v>
      </c>
      <c r="E54" s="67">
        <v>2500</v>
      </c>
      <c r="F54" s="24"/>
      <c r="G54" s="24"/>
      <c r="H54" s="24">
        <v>145</v>
      </c>
      <c r="I54" s="25" t="e">
        <f t="shared" si="4"/>
        <v>#REF!</v>
      </c>
      <c r="J54" s="25" t="e">
        <f>+#REF!</f>
        <v>#REF!</v>
      </c>
      <c r="K54" s="25" t="e">
        <f t="shared" si="6"/>
        <v>#REF!</v>
      </c>
      <c r="L54" s="25" t="e">
        <f>+#REF!</f>
        <v>#REF!</v>
      </c>
      <c r="M54" s="25" t="e">
        <f t="shared" si="6"/>
        <v>#REF!</v>
      </c>
      <c r="N54" s="25" t="e">
        <f>+#REF!</f>
        <v>#REF!</v>
      </c>
      <c r="O54" s="25" t="e">
        <f t="shared" si="27"/>
        <v>#REF!</v>
      </c>
      <c r="P54" s="25" t="e">
        <f>+#REF!</f>
        <v>#REF!</v>
      </c>
      <c r="Q54" s="25" t="e">
        <f t="shared" si="27"/>
        <v>#REF!</v>
      </c>
      <c r="R54" s="25" t="e">
        <f>+#REF!</f>
        <v>#REF!</v>
      </c>
      <c r="S54" s="25" t="e">
        <f t="shared" si="28"/>
        <v>#REF!</v>
      </c>
      <c r="T54" s="25" t="e">
        <f>+#REF!</f>
        <v>#REF!</v>
      </c>
      <c r="U54" s="25" t="e">
        <f t="shared" si="28"/>
        <v>#REF!</v>
      </c>
      <c r="V54" s="25" t="e">
        <f>+#REF!</f>
        <v>#REF!</v>
      </c>
      <c r="W54" s="25" t="e">
        <f t="shared" si="29"/>
        <v>#REF!</v>
      </c>
      <c r="X54" s="25" t="e">
        <f>+#REF!</f>
        <v>#REF!</v>
      </c>
      <c r="Y54" s="25" t="e">
        <f t="shared" si="29"/>
        <v>#REF!</v>
      </c>
      <c r="Z54" s="25" t="e">
        <f>+#REF!</f>
        <v>#REF!</v>
      </c>
      <c r="AA54" s="25" t="e">
        <f t="shared" si="10"/>
        <v>#REF!</v>
      </c>
      <c r="AB54" s="25" t="e">
        <f>+#REF!</f>
        <v>#REF!</v>
      </c>
      <c r="AC54" s="25" t="e">
        <f t="shared" si="30"/>
        <v>#REF!</v>
      </c>
      <c r="AD54" s="25" t="e">
        <f>+#REF!</f>
        <v>#REF!</v>
      </c>
      <c r="AE54" s="25" t="e">
        <f t="shared" si="30"/>
        <v>#REF!</v>
      </c>
      <c r="AF54" s="25" t="e">
        <f>+#REF!</f>
        <v>#REF!</v>
      </c>
      <c r="AG54" s="25" t="e">
        <f t="shared" si="31"/>
        <v>#REF!</v>
      </c>
      <c r="AH54" s="25" t="e">
        <f>+#REF!</f>
        <v>#REF!</v>
      </c>
      <c r="AI54" s="25" t="e">
        <f t="shared" si="31"/>
        <v>#REF!</v>
      </c>
      <c r="AJ54" s="25" t="e">
        <f>+#REF!</f>
        <v>#REF!</v>
      </c>
      <c r="AK54" s="25" t="e">
        <f t="shared" si="32"/>
        <v>#REF!</v>
      </c>
      <c r="AL54" s="25" t="e">
        <f>+#REF!</f>
        <v>#REF!</v>
      </c>
      <c r="AM54" s="25" t="e">
        <f t="shared" si="32"/>
        <v>#REF!</v>
      </c>
      <c r="AN54" s="25" t="e">
        <f>+#REF!</f>
        <v>#REF!</v>
      </c>
      <c r="AO54" s="25" t="e">
        <f t="shared" si="33"/>
        <v>#REF!</v>
      </c>
      <c r="AP54" s="25" t="e">
        <f>+#REF!</f>
        <v>#REF!</v>
      </c>
      <c r="AQ54" s="25" t="e">
        <f t="shared" si="33"/>
        <v>#REF!</v>
      </c>
      <c r="AR54" s="25" t="e">
        <f>+#REF!</f>
        <v>#REF!</v>
      </c>
      <c r="AS54" s="25" t="e">
        <f t="shared" si="34"/>
        <v>#REF!</v>
      </c>
      <c r="AT54" s="25" t="e">
        <f>+#REF!</f>
        <v>#REF!</v>
      </c>
      <c r="AU54" s="25" t="e">
        <f t="shared" si="34"/>
        <v>#REF!</v>
      </c>
      <c r="AV54" s="25" t="e">
        <f>+#REF!</f>
        <v>#REF!</v>
      </c>
      <c r="AW54" s="25" t="e">
        <f t="shared" si="16"/>
        <v>#REF!</v>
      </c>
      <c r="AX54" s="25" t="e">
        <f>+#REF!</f>
        <v>#REF!</v>
      </c>
      <c r="AY54" s="25" t="e">
        <f t="shared" si="17"/>
        <v>#REF!</v>
      </c>
      <c r="AZ54" s="25" t="e">
        <f>+#REF!</f>
        <v>#REF!</v>
      </c>
      <c r="BA54" s="25" t="e">
        <f t="shared" si="18"/>
        <v>#REF!</v>
      </c>
    </row>
    <row r="55" spans="1:53" ht="15.75" customHeight="1">
      <c r="A55" s="33" t="s">
        <v>61</v>
      </c>
      <c r="B55" s="34" t="s">
        <v>62</v>
      </c>
      <c r="C55" s="69" t="s">
        <v>15</v>
      </c>
      <c r="D55" s="73">
        <v>288.83999999999997</v>
      </c>
      <c r="E55" s="67">
        <v>2500</v>
      </c>
      <c r="F55" s="24">
        <v>10</v>
      </c>
      <c r="G55" s="24">
        <v>150</v>
      </c>
      <c r="H55" s="24"/>
      <c r="I55" s="25" t="e">
        <f t="shared" si="4"/>
        <v>#REF!</v>
      </c>
      <c r="J55" s="25" t="e">
        <f>+#REF!</f>
        <v>#REF!</v>
      </c>
      <c r="K55" s="25" t="e">
        <f t="shared" si="6"/>
        <v>#REF!</v>
      </c>
      <c r="L55" s="25" t="e">
        <f>+#REF!</f>
        <v>#REF!</v>
      </c>
      <c r="M55" s="25" t="e">
        <f t="shared" si="6"/>
        <v>#REF!</v>
      </c>
      <c r="N55" s="25" t="e">
        <f>+#REF!</f>
        <v>#REF!</v>
      </c>
      <c r="O55" s="25" t="e">
        <f t="shared" si="27"/>
        <v>#REF!</v>
      </c>
      <c r="P55" s="25" t="e">
        <f>+#REF!</f>
        <v>#REF!</v>
      </c>
      <c r="Q55" s="25" t="e">
        <f t="shared" si="27"/>
        <v>#REF!</v>
      </c>
      <c r="R55" s="25" t="e">
        <f>+#REF!</f>
        <v>#REF!</v>
      </c>
      <c r="S55" s="25" t="e">
        <f t="shared" si="28"/>
        <v>#REF!</v>
      </c>
      <c r="T55" s="25" t="e">
        <f>+#REF!</f>
        <v>#REF!</v>
      </c>
      <c r="U55" s="25" t="e">
        <f t="shared" si="28"/>
        <v>#REF!</v>
      </c>
      <c r="V55" s="25" t="e">
        <f>+#REF!</f>
        <v>#REF!</v>
      </c>
      <c r="W55" s="25" t="e">
        <f t="shared" si="29"/>
        <v>#REF!</v>
      </c>
      <c r="X55" s="25" t="e">
        <f>+#REF!</f>
        <v>#REF!</v>
      </c>
      <c r="Y55" s="25" t="e">
        <f t="shared" si="29"/>
        <v>#REF!</v>
      </c>
      <c r="Z55" s="25" t="e">
        <f>+#REF!</f>
        <v>#REF!</v>
      </c>
      <c r="AA55" s="25" t="e">
        <f t="shared" si="10"/>
        <v>#REF!</v>
      </c>
      <c r="AB55" s="25" t="e">
        <f>+#REF!</f>
        <v>#REF!</v>
      </c>
      <c r="AC55" s="25" t="e">
        <f t="shared" si="30"/>
        <v>#REF!</v>
      </c>
      <c r="AD55" s="25" t="e">
        <f>+#REF!</f>
        <v>#REF!</v>
      </c>
      <c r="AE55" s="25" t="e">
        <f t="shared" si="30"/>
        <v>#REF!</v>
      </c>
      <c r="AF55" s="25" t="e">
        <f>+#REF!</f>
        <v>#REF!</v>
      </c>
      <c r="AG55" s="25" t="e">
        <f t="shared" si="31"/>
        <v>#REF!</v>
      </c>
      <c r="AH55" s="25" t="e">
        <f>+#REF!</f>
        <v>#REF!</v>
      </c>
      <c r="AI55" s="25" t="e">
        <f t="shared" si="31"/>
        <v>#REF!</v>
      </c>
      <c r="AJ55" s="25" t="e">
        <f>+#REF!</f>
        <v>#REF!</v>
      </c>
      <c r="AK55" s="25" t="e">
        <f t="shared" si="32"/>
        <v>#REF!</v>
      </c>
      <c r="AL55" s="25" t="e">
        <f>+#REF!</f>
        <v>#REF!</v>
      </c>
      <c r="AM55" s="25" t="e">
        <f t="shared" si="32"/>
        <v>#REF!</v>
      </c>
      <c r="AN55" s="25" t="e">
        <f>+#REF!</f>
        <v>#REF!</v>
      </c>
      <c r="AO55" s="25" t="e">
        <f t="shared" si="33"/>
        <v>#REF!</v>
      </c>
      <c r="AP55" s="25" t="e">
        <f>+#REF!</f>
        <v>#REF!</v>
      </c>
      <c r="AQ55" s="25" t="e">
        <f t="shared" si="33"/>
        <v>#REF!</v>
      </c>
      <c r="AR55" s="25" t="e">
        <f>+#REF!</f>
        <v>#REF!</v>
      </c>
      <c r="AS55" s="25" t="e">
        <f t="shared" si="34"/>
        <v>#REF!</v>
      </c>
      <c r="AT55" s="25" t="e">
        <f>+#REF!</f>
        <v>#REF!</v>
      </c>
      <c r="AU55" s="25" t="e">
        <f t="shared" si="34"/>
        <v>#REF!</v>
      </c>
      <c r="AV55" s="25" t="e">
        <f>+#REF!</f>
        <v>#REF!</v>
      </c>
      <c r="AW55" s="25" t="e">
        <f t="shared" si="16"/>
        <v>#REF!</v>
      </c>
      <c r="AX55" s="25" t="e">
        <f>+#REF!</f>
        <v>#REF!</v>
      </c>
      <c r="AY55" s="25" t="e">
        <f t="shared" si="17"/>
        <v>#REF!</v>
      </c>
      <c r="AZ55" s="25" t="e">
        <f>+#REF!</f>
        <v>#REF!</v>
      </c>
      <c r="BA55" s="25" t="e">
        <f t="shared" si="18"/>
        <v>#REF!</v>
      </c>
    </row>
    <row r="56" spans="1:53" ht="15.75" customHeight="1">
      <c r="A56" s="33">
        <v>208</v>
      </c>
      <c r="B56" s="40" t="s">
        <v>63</v>
      </c>
      <c r="C56" s="69"/>
      <c r="D56" s="73"/>
      <c r="E56" s="67"/>
      <c r="F56" s="24"/>
      <c r="G56" s="24"/>
      <c r="H56" s="24"/>
      <c r="I56" s="25">
        <f t="shared" si="4"/>
        <v>0</v>
      </c>
      <c r="J56" s="25"/>
      <c r="K56" s="25">
        <f t="shared" si="6"/>
        <v>0</v>
      </c>
      <c r="L56" s="25"/>
      <c r="M56" s="25">
        <f t="shared" si="6"/>
        <v>0</v>
      </c>
      <c r="N56" s="25"/>
      <c r="O56" s="25">
        <f t="shared" si="27"/>
        <v>0</v>
      </c>
      <c r="P56" s="25"/>
      <c r="Q56" s="25">
        <f t="shared" si="27"/>
        <v>0</v>
      </c>
      <c r="R56" s="25"/>
      <c r="S56" s="25">
        <f t="shared" si="28"/>
        <v>0</v>
      </c>
      <c r="T56" s="25"/>
      <c r="U56" s="25">
        <f t="shared" si="28"/>
        <v>0</v>
      </c>
      <c r="V56" s="25"/>
      <c r="W56" s="25">
        <f t="shared" si="29"/>
        <v>0</v>
      </c>
      <c r="X56" s="25"/>
      <c r="Y56" s="25">
        <f t="shared" si="29"/>
        <v>0</v>
      </c>
      <c r="Z56" s="25"/>
      <c r="AA56" s="25">
        <f t="shared" si="10"/>
        <v>0</v>
      </c>
      <c r="AB56" s="25"/>
      <c r="AC56" s="25">
        <f t="shared" si="30"/>
        <v>0</v>
      </c>
      <c r="AD56" s="25"/>
      <c r="AE56" s="25">
        <f t="shared" si="30"/>
        <v>0</v>
      </c>
      <c r="AF56" s="25"/>
      <c r="AG56" s="25">
        <f t="shared" si="31"/>
        <v>0</v>
      </c>
      <c r="AH56" s="25"/>
      <c r="AI56" s="25">
        <f t="shared" si="31"/>
        <v>0</v>
      </c>
      <c r="AJ56" s="25"/>
      <c r="AK56" s="25">
        <f t="shared" si="32"/>
        <v>0</v>
      </c>
      <c r="AL56" s="25"/>
      <c r="AM56" s="25">
        <f t="shared" si="32"/>
        <v>0</v>
      </c>
      <c r="AN56" s="25"/>
      <c r="AO56" s="25">
        <f t="shared" si="33"/>
        <v>0</v>
      </c>
      <c r="AP56" s="25"/>
      <c r="AQ56" s="25">
        <f t="shared" si="33"/>
        <v>0</v>
      </c>
      <c r="AR56" s="25"/>
      <c r="AS56" s="25">
        <f t="shared" si="34"/>
        <v>0</v>
      </c>
      <c r="AT56" s="25"/>
      <c r="AU56" s="25">
        <f t="shared" si="34"/>
        <v>0</v>
      </c>
      <c r="AV56" s="25"/>
      <c r="AW56" s="25">
        <f t="shared" si="16"/>
        <v>0</v>
      </c>
      <c r="AX56" s="25"/>
      <c r="AY56" s="25">
        <f t="shared" si="17"/>
        <v>0</v>
      </c>
      <c r="AZ56" s="25"/>
      <c r="BA56" s="25">
        <f t="shared" si="18"/>
        <v>0</v>
      </c>
    </row>
    <row r="57" spans="1:53" ht="15.75" customHeight="1">
      <c r="A57" s="33"/>
      <c r="B57" s="27"/>
      <c r="C57" s="69" t="s">
        <v>15</v>
      </c>
      <c r="D57" s="73">
        <v>4971.57</v>
      </c>
      <c r="E57" s="67">
        <v>1600</v>
      </c>
      <c r="F57" s="24">
        <v>580</v>
      </c>
      <c r="G57" s="24">
        <v>3231.2714600000004</v>
      </c>
      <c r="H57" s="24"/>
      <c r="I57" s="25" t="e">
        <f t="shared" si="4"/>
        <v>#REF!</v>
      </c>
      <c r="J57" s="25" t="e">
        <f>+#REF!</f>
        <v>#REF!</v>
      </c>
      <c r="K57" s="25" t="e">
        <f t="shared" si="6"/>
        <v>#REF!</v>
      </c>
      <c r="L57" s="25" t="e">
        <f>+#REF!</f>
        <v>#REF!</v>
      </c>
      <c r="M57" s="25" t="e">
        <f t="shared" si="6"/>
        <v>#REF!</v>
      </c>
      <c r="N57" s="25" t="e">
        <f>+#REF!</f>
        <v>#REF!</v>
      </c>
      <c r="O57" s="25" t="e">
        <f t="shared" si="27"/>
        <v>#REF!</v>
      </c>
      <c r="P57" s="25" t="e">
        <f>+#REF!</f>
        <v>#REF!</v>
      </c>
      <c r="Q57" s="25" t="e">
        <f t="shared" si="27"/>
        <v>#REF!</v>
      </c>
      <c r="R57" s="25" t="e">
        <f>+#REF!</f>
        <v>#REF!</v>
      </c>
      <c r="S57" s="25" t="e">
        <f t="shared" si="28"/>
        <v>#REF!</v>
      </c>
      <c r="T57" s="25" t="e">
        <f>+#REF!</f>
        <v>#REF!</v>
      </c>
      <c r="U57" s="25" t="e">
        <f t="shared" si="28"/>
        <v>#REF!</v>
      </c>
      <c r="V57" s="25" t="e">
        <f>+#REF!</f>
        <v>#REF!</v>
      </c>
      <c r="W57" s="25" t="e">
        <f t="shared" si="29"/>
        <v>#REF!</v>
      </c>
      <c r="X57" s="25" t="e">
        <f>+#REF!</f>
        <v>#REF!</v>
      </c>
      <c r="Y57" s="25" t="e">
        <f t="shared" si="29"/>
        <v>#REF!</v>
      </c>
      <c r="Z57" s="25" t="e">
        <f>+#REF!</f>
        <v>#REF!</v>
      </c>
      <c r="AA57" s="25" t="e">
        <f t="shared" si="10"/>
        <v>#REF!</v>
      </c>
      <c r="AB57" s="25" t="e">
        <f>+#REF!</f>
        <v>#REF!</v>
      </c>
      <c r="AC57" s="25" t="e">
        <f t="shared" si="30"/>
        <v>#REF!</v>
      </c>
      <c r="AD57" s="25" t="e">
        <f>+#REF!</f>
        <v>#REF!</v>
      </c>
      <c r="AE57" s="25" t="e">
        <f t="shared" si="30"/>
        <v>#REF!</v>
      </c>
      <c r="AF57" s="25" t="e">
        <f>+#REF!</f>
        <v>#REF!</v>
      </c>
      <c r="AG57" s="25" t="e">
        <f t="shared" si="31"/>
        <v>#REF!</v>
      </c>
      <c r="AH57" s="25" t="e">
        <f>+#REF!</f>
        <v>#REF!</v>
      </c>
      <c r="AI57" s="25" t="e">
        <f t="shared" si="31"/>
        <v>#REF!</v>
      </c>
      <c r="AJ57" s="25" t="e">
        <f>+#REF!</f>
        <v>#REF!</v>
      </c>
      <c r="AK57" s="25" t="e">
        <f t="shared" si="32"/>
        <v>#REF!</v>
      </c>
      <c r="AL57" s="25" t="e">
        <f>+#REF!</f>
        <v>#REF!</v>
      </c>
      <c r="AM57" s="25" t="e">
        <f t="shared" si="32"/>
        <v>#REF!</v>
      </c>
      <c r="AN57" s="25" t="e">
        <f>+#REF!</f>
        <v>#REF!</v>
      </c>
      <c r="AO57" s="25" t="e">
        <f t="shared" si="33"/>
        <v>#REF!</v>
      </c>
      <c r="AP57" s="25" t="e">
        <f>+#REF!</f>
        <v>#REF!</v>
      </c>
      <c r="AQ57" s="25" t="e">
        <f t="shared" si="33"/>
        <v>#REF!</v>
      </c>
      <c r="AR57" s="25" t="e">
        <f>+#REF!</f>
        <v>#REF!</v>
      </c>
      <c r="AS57" s="25" t="e">
        <f t="shared" si="34"/>
        <v>#REF!</v>
      </c>
      <c r="AT57" s="25" t="e">
        <f>+#REF!</f>
        <v>#REF!</v>
      </c>
      <c r="AU57" s="25" t="e">
        <f t="shared" si="34"/>
        <v>#REF!</v>
      </c>
      <c r="AV57" s="25" t="e">
        <f>+#REF!</f>
        <v>#REF!</v>
      </c>
      <c r="AW57" s="25" t="e">
        <f t="shared" si="16"/>
        <v>#REF!</v>
      </c>
      <c r="AX57" s="25" t="e">
        <f>+#REF!</f>
        <v>#REF!</v>
      </c>
      <c r="AY57" s="25" t="e">
        <f t="shared" si="17"/>
        <v>#REF!</v>
      </c>
      <c r="AZ57" s="25" t="e">
        <f>+#REF!</f>
        <v>#REF!</v>
      </c>
      <c r="BA57" s="25" t="e">
        <f t="shared" si="18"/>
        <v>#REF!</v>
      </c>
    </row>
    <row r="58" spans="1:53" ht="15.75" customHeight="1">
      <c r="A58" s="33">
        <v>209</v>
      </c>
      <c r="B58" s="34" t="s">
        <v>64</v>
      </c>
      <c r="C58" s="69"/>
      <c r="D58" s="73"/>
      <c r="E58" s="67"/>
      <c r="F58" s="24"/>
      <c r="G58" s="24"/>
      <c r="H58" s="24"/>
      <c r="I58" s="25">
        <f t="shared" si="4"/>
        <v>0</v>
      </c>
      <c r="J58" s="25"/>
      <c r="K58" s="25">
        <f t="shared" si="6"/>
        <v>0</v>
      </c>
      <c r="L58" s="25"/>
      <c r="M58" s="25">
        <f t="shared" si="6"/>
        <v>0</v>
      </c>
      <c r="N58" s="25"/>
      <c r="O58" s="25">
        <f t="shared" si="27"/>
        <v>0</v>
      </c>
      <c r="P58" s="25"/>
      <c r="Q58" s="25">
        <f t="shared" si="27"/>
        <v>0</v>
      </c>
      <c r="R58" s="25"/>
      <c r="S58" s="25">
        <f t="shared" si="28"/>
        <v>0</v>
      </c>
      <c r="T58" s="25"/>
      <c r="U58" s="25">
        <f t="shared" si="28"/>
        <v>0</v>
      </c>
      <c r="V58" s="25"/>
      <c r="W58" s="25">
        <f t="shared" si="29"/>
        <v>0</v>
      </c>
      <c r="X58" s="25"/>
      <c r="Y58" s="25">
        <f t="shared" si="29"/>
        <v>0</v>
      </c>
      <c r="Z58" s="25"/>
      <c r="AA58" s="25">
        <f t="shared" si="10"/>
        <v>0</v>
      </c>
      <c r="AB58" s="25"/>
      <c r="AC58" s="25">
        <f t="shared" si="30"/>
        <v>0</v>
      </c>
      <c r="AD58" s="25"/>
      <c r="AE58" s="25">
        <f t="shared" si="30"/>
        <v>0</v>
      </c>
      <c r="AF58" s="25"/>
      <c r="AG58" s="25">
        <f t="shared" si="31"/>
        <v>0</v>
      </c>
      <c r="AH58" s="25"/>
      <c r="AI58" s="25">
        <f t="shared" si="31"/>
        <v>0</v>
      </c>
      <c r="AJ58" s="25"/>
      <c r="AK58" s="25">
        <f t="shared" si="32"/>
        <v>0</v>
      </c>
      <c r="AL58" s="25"/>
      <c r="AM58" s="25">
        <f t="shared" si="32"/>
        <v>0</v>
      </c>
      <c r="AN58" s="25"/>
      <c r="AO58" s="25">
        <f t="shared" si="33"/>
        <v>0</v>
      </c>
      <c r="AP58" s="25"/>
      <c r="AQ58" s="25">
        <f t="shared" si="33"/>
        <v>0</v>
      </c>
      <c r="AR58" s="25"/>
      <c r="AS58" s="25">
        <f t="shared" si="34"/>
        <v>0</v>
      </c>
      <c r="AT58" s="25"/>
      <c r="AU58" s="25">
        <f t="shared" si="34"/>
        <v>0</v>
      </c>
      <c r="AV58" s="25"/>
      <c r="AW58" s="25">
        <f t="shared" si="16"/>
        <v>0</v>
      </c>
      <c r="AX58" s="25"/>
      <c r="AY58" s="25">
        <f t="shared" si="17"/>
        <v>0</v>
      </c>
      <c r="AZ58" s="25"/>
      <c r="BA58" s="25">
        <f t="shared" si="18"/>
        <v>0</v>
      </c>
    </row>
    <row r="59" spans="1:53" ht="15.75" customHeight="1">
      <c r="A59" s="33"/>
      <c r="B59" s="27"/>
      <c r="C59" s="69" t="s">
        <v>15</v>
      </c>
      <c r="D59" s="73">
        <v>6477.04</v>
      </c>
      <c r="E59" s="67">
        <v>150</v>
      </c>
      <c r="F59" s="24">
        <v>225</v>
      </c>
      <c r="G59" s="24">
        <f>+G48</f>
        <v>3386.72732</v>
      </c>
      <c r="H59" s="24"/>
      <c r="I59" s="25" t="e">
        <f t="shared" si="4"/>
        <v>#REF!</v>
      </c>
      <c r="J59" s="25" t="e">
        <f>+#REF!</f>
        <v>#REF!</v>
      </c>
      <c r="K59" s="25" t="e">
        <f t="shared" si="6"/>
        <v>#REF!</v>
      </c>
      <c r="L59" s="25" t="e">
        <f>+#REF!</f>
        <v>#REF!</v>
      </c>
      <c r="M59" s="25" t="e">
        <f t="shared" si="6"/>
        <v>#REF!</v>
      </c>
      <c r="N59" s="25" t="e">
        <f>+#REF!</f>
        <v>#REF!</v>
      </c>
      <c r="O59" s="25" t="e">
        <f t="shared" ref="O59:Q74" si="35">+N59*$D59</f>
        <v>#REF!</v>
      </c>
      <c r="P59" s="25" t="e">
        <f>+#REF!</f>
        <v>#REF!</v>
      </c>
      <c r="Q59" s="25" t="e">
        <f t="shared" si="35"/>
        <v>#REF!</v>
      </c>
      <c r="R59" s="25" t="e">
        <f>+#REF!</f>
        <v>#REF!</v>
      </c>
      <c r="S59" s="25" t="e">
        <f t="shared" ref="S59:U74" si="36">+R59*$D59</f>
        <v>#REF!</v>
      </c>
      <c r="T59" s="25" t="e">
        <f>+#REF!</f>
        <v>#REF!</v>
      </c>
      <c r="U59" s="25" t="e">
        <f t="shared" si="36"/>
        <v>#REF!</v>
      </c>
      <c r="V59" s="25" t="e">
        <f>+#REF!</f>
        <v>#REF!</v>
      </c>
      <c r="W59" s="25" t="e">
        <f t="shared" ref="W59:Y74" si="37">+V59*$D59</f>
        <v>#REF!</v>
      </c>
      <c r="X59" s="25" t="e">
        <f>+#REF!</f>
        <v>#REF!</v>
      </c>
      <c r="Y59" s="25" t="e">
        <f t="shared" si="37"/>
        <v>#REF!</v>
      </c>
      <c r="Z59" s="25" t="e">
        <f>+#REF!</f>
        <v>#REF!</v>
      </c>
      <c r="AA59" s="25" t="e">
        <f t="shared" si="10"/>
        <v>#REF!</v>
      </c>
      <c r="AB59" s="25" t="e">
        <f>+#REF!</f>
        <v>#REF!</v>
      </c>
      <c r="AC59" s="25" t="e">
        <f t="shared" ref="AC59:AE74" si="38">+AB59*$D59</f>
        <v>#REF!</v>
      </c>
      <c r="AD59" s="25" t="e">
        <f>+#REF!</f>
        <v>#REF!</v>
      </c>
      <c r="AE59" s="25" t="e">
        <f t="shared" si="38"/>
        <v>#REF!</v>
      </c>
      <c r="AF59" s="25" t="e">
        <f>+#REF!</f>
        <v>#REF!</v>
      </c>
      <c r="AG59" s="25" t="e">
        <f t="shared" ref="AG59:AI74" si="39">+AF59*$D59</f>
        <v>#REF!</v>
      </c>
      <c r="AH59" s="25" t="e">
        <f>+#REF!</f>
        <v>#REF!</v>
      </c>
      <c r="AI59" s="25" t="e">
        <f t="shared" si="39"/>
        <v>#REF!</v>
      </c>
      <c r="AJ59" s="25" t="e">
        <f>+#REF!</f>
        <v>#REF!</v>
      </c>
      <c r="AK59" s="25" t="e">
        <f t="shared" ref="AK59:AM74" si="40">+AJ59*$D59</f>
        <v>#REF!</v>
      </c>
      <c r="AL59" s="25" t="e">
        <f>+#REF!</f>
        <v>#REF!</v>
      </c>
      <c r="AM59" s="25" t="e">
        <f t="shared" si="40"/>
        <v>#REF!</v>
      </c>
      <c r="AN59" s="25" t="e">
        <f>+#REF!</f>
        <v>#REF!</v>
      </c>
      <c r="AO59" s="25" t="e">
        <f t="shared" ref="AO59:AQ74" si="41">+AN59*$D59</f>
        <v>#REF!</v>
      </c>
      <c r="AP59" s="25" t="e">
        <f>+#REF!</f>
        <v>#REF!</v>
      </c>
      <c r="AQ59" s="25" t="e">
        <f t="shared" si="41"/>
        <v>#REF!</v>
      </c>
      <c r="AR59" s="25" t="e">
        <f>+#REF!</f>
        <v>#REF!</v>
      </c>
      <c r="AS59" s="25" t="e">
        <f t="shared" ref="AS59:AU74" si="42">+AR59*$D59</f>
        <v>#REF!</v>
      </c>
      <c r="AT59" s="25" t="e">
        <f>+#REF!</f>
        <v>#REF!</v>
      </c>
      <c r="AU59" s="25" t="e">
        <f t="shared" si="42"/>
        <v>#REF!</v>
      </c>
      <c r="AV59" s="25" t="e">
        <f>+#REF!</f>
        <v>#REF!</v>
      </c>
      <c r="AW59" s="25" t="e">
        <f t="shared" si="16"/>
        <v>#REF!</v>
      </c>
      <c r="AX59" s="25" t="e">
        <f>+#REF!</f>
        <v>#REF!</v>
      </c>
      <c r="AY59" s="25" t="e">
        <f t="shared" si="17"/>
        <v>#REF!</v>
      </c>
      <c r="AZ59" s="25" t="e">
        <f>+#REF!</f>
        <v>#REF!</v>
      </c>
      <c r="BA59" s="25" t="e">
        <f t="shared" si="18"/>
        <v>#REF!</v>
      </c>
    </row>
    <row r="60" spans="1:53" ht="15.75" customHeight="1">
      <c r="A60" s="33">
        <v>212</v>
      </c>
      <c r="B60" s="27" t="s">
        <v>65</v>
      </c>
      <c r="C60" s="69"/>
      <c r="D60" s="73"/>
      <c r="E60" s="67"/>
      <c r="F60" s="24"/>
      <c r="G60" s="24"/>
      <c r="H60" s="24"/>
      <c r="I60" s="25">
        <f t="shared" si="4"/>
        <v>0</v>
      </c>
      <c r="J60" s="25"/>
      <c r="K60" s="25">
        <f t="shared" si="6"/>
        <v>0</v>
      </c>
      <c r="L60" s="25"/>
      <c r="M60" s="25">
        <f t="shared" si="6"/>
        <v>0</v>
      </c>
      <c r="N60" s="25"/>
      <c r="O60" s="25">
        <f t="shared" si="35"/>
        <v>0</v>
      </c>
      <c r="P60" s="25"/>
      <c r="Q60" s="25">
        <f t="shared" si="35"/>
        <v>0</v>
      </c>
      <c r="R60" s="25"/>
      <c r="S60" s="25">
        <f t="shared" si="36"/>
        <v>0</v>
      </c>
      <c r="T60" s="25"/>
      <c r="U60" s="25">
        <f t="shared" si="36"/>
        <v>0</v>
      </c>
      <c r="V60" s="25"/>
      <c r="W60" s="25">
        <f t="shared" si="37"/>
        <v>0</v>
      </c>
      <c r="X60" s="25"/>
      <c r="Y60" s="25">
        <f t="shared" si="37"/>
        <v>0</v>
      </c>
      <c r="Z60" s="25"/>
      <c r="AA60" s="25">
        <f t="shared" si="10"/>
        <v>0</v>
      </c>
      <c r="AB60" s="25"/>
      <c r="AC60" s="25">
        <f t="shared" si="38"/>
        <v>0</v>
      </c>
      <c r="AD60" s="25"/>
      <c r="AE60" s="25">
        <f t="shared" si="38"/>
        <v>0</v>
      </c>
      <c r="AF60" s="25"/>
      <c r="AG60" s="25">
        <f t="shared" si="39"/>
        <v>0</v>
      </c>
      <c r="AH60" s="25"/>
      <c r="AI60" s="25">
        <f t="shared" si="39"/>
        <v>0</v>
      </c>
      <c r="AJ60" s="25"/>
      <c r="AK60" s="25">
        <f t="shared" si="40"/>
        <v>0</v>
      </c>
      <c r="AL60" s="25"/>
      <c r="AM60" s="25">
        <f t="shared" si="40"/>
        <v>0</v>
      </c>
      <c r="AN60" s="25"/>
      <c r="AO60" s="25">
        <f t="shared" si="41"/>
        <v>0</v>
      </c>
      <c r="AP60" s="25"/>
      <c r="AQ60" s="25">
        <f t="shared" si="41"/>
        <v>0</v>
      </c>
      <c r="AR60" s="25"/>
      <c r="AS60" s="25">
        <f t="shared" si="42"/>
        <v>0</v>
      </c>
      <c r="AT60" s="25"/>
      <c r="AU60" s="25">
        <f t="shared" si="42"/>
        <v>0</v>
      </c>
      <c r="AV60" s="25"/>
      <c r="AW60" s="25">
        <f t="shared" si="16"/>
        <v>0</v>
      </c>
      <c r="AX60" s="25"/>
      <c r="AY60" s="25">
        <f t="shared" si="17"/>
        <v>0</v>
      </c>
      <c r="AZ60" s="25"/>
      <c r="BA60" s="25">
        <f t="shared" si="18"/>
        <v>0</v>
      </c>
    </row>
    <row r="61" spans="1:53" ht="15.75" customHeight="1">
      <c r="A61" s="33" t="s">
        <v>13</v>
      </c>
      <c r="B61" s="34" t="s">
        <v>66</v>
      </c>
      <c r="C61" s="69" t="s">
        <v>15</v>
      </c>
      <c r="D61" s="73">
        <v>997.81</v>
      </c>
      <c r="E61" s="67">
        <v>50</v>
      </c>
      <c r="F61" s="24">
        <v>350</v>
      </c>
      <c r="G61" s="24"/>
      <c r="H61" s="24"/>
      <c r="I61" s="25" t="e">
        <f t="shared" si="4"/>
        <v>#REF!</v>
      </c>
      <c r="J61" s="25" t="e">
        <f>+#REF!</f>
        <v>#REF!</v>
      </c>
      <c r="K61" s="25" t="e">
        <f t="shared" si="6"/>
        <v>#REF!</v>
      </c>
      <c r="L61" s="25" t="e">
        <f>+#REF!</f>
        <v>#REF!</v>
      </c>
      <c r="M61" s="25" t="e">
        <f t="shared" si="6"/>
        <v>#REF!</v>
      </c>
      <c r="N61" s="25" t="e">
        <f>+#REF!</f>
        <v>#REF!</v>
      </c>
      <c r="O61" s="25" t="e">
        <f t="shared" si="35"/>
        <v>#REF!</v>
      </c>
      <c r="P61" s="25" t="e">
        <f>+#REF!</f>
        <v>#REF!</v>
      </c>
      <c r="Q61" s="25" t="e">
        <f t="shared" si="35"/>
        <v>#REF!</v>
      </c>
      <c r="R61" s="25" t="e">
        <f>+#REF!</f>
        <v>#REF!</v>
      </c>
      <c r="S61" s="25" t="e">
        <f t="shared" si="36"/>
        <v>#REF!</v>
      </c>
      <c r="T61" s="25" t="e">
        <f>+#REF!</f>
        <v>#REF!</v>
      </c>
      <c r="U61" s="25" t="e">
        <f t="shared" si="36"/>
        <v>#REF!</v>
      </c>
      <c r="V61" s="25" t="e">
        <f>+#REF!</f>
        <v>#REF!</v>
      </c>
      <c r="W61" s="25" t="e">
        <f t="shared" si="37"/>
        <v>#REF!</v>
      </c>
      <c r="X61" s="25" t="e">
        <f>+#REF!</f>
        <v>#REF!</v>
      </c>
      <c r="Y61" s="25" t="e">
        <f t="shared" si="37"/>
        <v>#REF!</v>
      </c>
      <c r="Z61" s="25" t="e">
        <f>+#REF!</f>
        <v>#REF!</v>
      </c>
      <c r="AA61" s="25" t="e">
        <f t="shared" si="10"/>
        <v>#REF!</v>
      </c>
      <c r="AB61" s="25" t="e">
        <f>+#REF!</f>
        <v>#REF!</v>
      </c>
      <c r="AC61" s="25" t="e">
        <f t="shared" si="38"/>
        <v>#REF!</v>
      </c>
      <c r="AD61" s="25" t="e">
        <f>+#REF!</f>
        <v>#REF!</v>
      </c>
      <c r="AE61" s="25" t="e">
        <f t="shared" si="38"/>
        <v>#REF!</v>
      </c>
      <c r="AF61" s="25" t="e">
        <f>+#REF!</f>
        <v>#REF!</v>
      </c>
      <c r="AG61" s="25" t="e">
        <f t="shared" si="39"/>
        <v>#REF!</v>
      </c>
      <c r="AH61" s="25" t="e">
        <f>+#REF!</f>
        <v>#REF!</v>
      </c>
      <c r="AI61" s="25" t="e">
        <f t="shared" si="39"/>
        <v>#REF!</v>
      </c>
      <c r="AJ61" s="25" t="e">
        <f>+#REF!</f>
        <v>#REF!</v>
      </c>
      <c r="AK61" s="25" t="e">
        <f t="shared" si="40"/>
        <v>#REF!</v>
      </c>
      <c r="AL61" s="25" t="e">
        <f>+#REF!</f>
        <v>#REF!</v>
      </c>
      <c r="AM61" s="25" t="e">
        <f t="shared" si="40"/>
        <v>#REF!</v>
      </c>
      <c r="AN61" s="25" t="e">
        <f>+#REF!</f>
        <v>#REF!</v>
      </c>
      <c r="AO61" s="25" t="e">
        <f t="shared" si="41"/>
        <v>#REF!</v>
      </c>
      <c r="AP61" s="25" t="e">
        <f>+#REF!</f>
        <v>#REF!</v>
      </c>
      <c r="AQ61" s="25" t="e">
        <f t="shared" si="41"/>
        <v>#REF!</v>
      </c>
      <c r="AR61" s="25" t="e">
        <f>+#REF!</f>
        <v>#REF!</v>
      </c>
      <c r="AS61" s="25" t="e">
        <f t="shared" si="42"/>
        <v>#REF!</v>
      </c>
      <c r="AT61" s="25" t="e">
        <f>+#REF!</f>
        <v>#REF!</v>
      </c>
      <c r="AU61" s="25" t="e">
        <f t="shared" si="42"/>
        <v>#REF!</v>
      </c>
      <c r="AV61" s="25" t="e">
        <f>+#REF!</f>
        <v>#REF!</v>
      </c>
      <c r="AW61" s="25" t="e">
        <f t="shared" si="16"/>
        <v>#REF!</v>
      </c>
      <c r="AX61" s="25" t="e">
        <f>+#REF!</f>
        <v>#REF!</v>
      </c>
      <c r="AY61" s="25" t="e">
        <f t="shared" si="17"/>
        <v>#REF!</v>
      </c>
      <c r="AZ61" s="25" t="e">
        <f>+#REF!</f>
        <v>#REF!</v>
      </c>
      <c r="BA61" s="25" t="e">
        <f t="shared" si="18"/>
        <v>#REF!</v>
      </c>
    </row>
    <row r="62" spans="1:53" ht="15.75" customHeight="1">
      <c r="A62" s="33" t="s">
        <v>29</v>
      </c>
      <c r="B62" s="34" t="s">
        <v>67</v>
      </c>
      <c r="C62" s="69" t="s">
        <v>15</v>
      </c>
      <c r="D62" s="73">
        <v>1663.02</v>
      </c>
      <c r="E62" s="67">
        <v>50</v>
      </c>
      <c r="F62" s="24">
        <v>650</v>
      </c>
      <c r="G62" s="24"/>
      <c r="H62" s="24"/>
      <c r="I62" s="25" t="e">
        <f t="shared" si="4"/>
        <v>#REF!</v>
      </c>
      <c r="J62" s="25" t="e">
        <f>+#REF!</f>
        <v>#REF!</v>
      </c>
      <c r="K62" s="25" t="e">
        <f t="shared" si="6"/>
        <v>#REF!</v>
      </c>
      <c r="L62" s="25" t="e">
        <f>+#REF!</f>
        <v>#REF!</v>
      </c>
      <c r="M62" s="25" t="e">
        <f t="shared" si="6"/>
        <v>#REF!</v>
      </c>
      <c r="N62" s="25" t="e">
        <f>+#REF!</f>
        <v>#REF!</v>
      </c>
      <c r="O62" s="25" t="e">
        <f t="shared" si="35"/>
        <v>#REF!</v>
      </c>
      <c r="P62" s="25" t="e">
        <f>+#REF!</f>
        <v>#REF!</v>
      </c>
      <c r="Q62" s="25" t="e">
        <f t="shared" si="35"/>
        <v>#REF!</v>
      </c>
      <c r="R62" s="25" t="e">
        <f>+#REF!</f>
        <v>#REF!</v>
      </c>
      <c r="S62" s="25" t="e">
        <f t="shared" si="36"/>
        <v>#REF!</v>
      </c>
      <c r="T62" s="25" t="e">
        <f>+#REF!</f>
        <v>#REF!</v>
      </c>
      <c r="U62" s="25" t="e">
        <f t="shared" si="36"/>
        <v>#REF!</v>
      </c>
      <c r="V62" s="25" t="e">
        <f>+#REF!</f>
        <v>#REF!</v>
      </c>
      <c r="W62" s="25" t="e">
        <f t="shared" si="37"/>
        <v>#REF!</v>
      </c>
      <c r="X62" s="25" t="e">
        <f>+#REF!</f>
        <v>#REF!</v>
      </c>
      <c r="Y62" s="25" t="e">
        <f t="shared" si="37"/>
        <v>#REF!</v>
      </c>
      <c r="Z62" s="25" t="e">
        <f>+#REF!</f>
        <v>#REF!</v>
      </c>
      <c r="AA62" s="25" t="e">
        <f t="shared" si="10"/>
        <v>#REF!</v>
      </c>
      <c r="AB62" s="25" t="e">
        <f>+#REF!</f>
        <v>#REF!</v>
      </c>
      <c r="AC62" s="25" t="e">
        <f t="shared" si="38"/>
        <v>#REF!</v>
      </c>
      <c r="AD62" s="25" t="e">
        <f>+#REF!</f>
        <v>#REF!</v>
      </c>
      <c r="AE62" s="25" t="e">
        <f t="shared" si="38"/>
        <v>#REF!</v>
      </c>
      <c r="AF62" s="25" t="e">
        <f>+#REF!</f>
        <v>#REF!</v>
      </c>
      <c r="AG62" s="25" t="e">
        <f t="shared" si="39"/>
        <v>#REF!</v>
      </c>
      <c r="AH62" s="25" t="e">
        <f>+#REF!</f>
        <v>#REF!</v>
      </c>
      <c r="AI62" s="25" t="e">
        <f t="shared" si="39"/>
        <v>#REF!</v>
      </c>
      <c r="AJ62" s="25" t="e">
        <f>+#REF!</f>
        <v>#REF!</v>
      </c>
      <c r="AK62" s="25" t="e">
        <f t="shared" si="40"/>
        <v>#REF!</v>
      </c>
      <c r="AL62" s="25" t="e">
        <f>+#REF!</f>
        <v>#REF!</v>
      </c>
      <c r="AM62" s="25" t="e">
        <f t="shared" si="40"/>
        <v>#REF!</v>
      </c>
      <c r="AN62" s="25" t="e">
        <f>+#REF!</f>
        <v>#REF!</v>
      </c>
      <c r="AO62" s="25" t="e">
        <f t="shared" si="41"/>
        <v>#REF!</v>
      </c>
      <c r="AP62" s="25" t="e">
        <f>+#REF!</f>
        <v>#REF!</v>
      </c>
      <c r="AQ62" s="25" t="e">
        <f t="shared" si="41"/>
        <v>#REF!</v>
      </c>
      <c r="AR62" s="25" t="e">
        <f>+#REF!</f>
        <v>#REF!</v>
      </c>
      <c r="AS62" s="25" t="e">
        <f t="shared" si="42"/>
        <v>#REF!</v>
      </c>
      <c r="AT62" s="25" t="e">
        <f>+#REF!</f>
        <v>#REF!</v>
      </c>
      <c r="AU62" s="25" t="e">
        <f t="shared" si="42"/>
        <v>#REF!</v>
      </c>
      <c r="AV62" s="25" t="e">
        <f>+#REF!</f>
        <v>#REF!</v>
      </c>
      <c r="AW62" s="25" t="e">
        <f t="shared" si="16"/>
        <v>#REF!</v>
      </c>
      <c r="AX62" s="25" t="e">
        <f>+#REF!</f>
        <v>#REF!</v>
      </c>
      <c r="AY62" s="25" t="e">
        <f t="shared" si="17"/>
        <v>#REF!</v>
      </c>
      <c r="AZ62" s="25" t="e">
        <f>+#REF!</f>
        <v>#REF!</v>
      </c>
      <c r="BA62" s="25" t="e">
        <f t="shared" si="18"/>
        <v>#REF!</v>
      </c>
    </row>
    <row r="63" spans="1:53" ht="15.75" customHeight="1">
      <c r="A63" s="33" t="s">
        <v>68</v>
      </c>
      <c r="B63" s="34" t="s">
        <v>69</v>
      </c>
      <c r="C63" s="69" t="s">
        <v>46</v>
      </c>
      <c r="D63" s="73">
        <v>30.64</v>
      </c>
      <c r="E63" s="67">
        <v>20000</v>
      </c>
      <c r="F63" s="24">
        <v>10</v>
      </c>
      <c r="G63" s="24">
        <v>15</v>
      </c>
      <c r="H63" s="24"/>
      <c r="I63" s="25" t="e">
        <f t="shared" si="4"/>
        <v>#REF!</v>
      </c>
      <c r="J63" s="25" t="e">
        <f>+#REF!</f>
        <v>#REF!</v>
      </c>
      <c r="K63" s="25" t="e">
        <f t="shared" si="6"/>
        <v>#REF!</v>
      </c>
      <c r="L63" s="25" t="e">
        <f>+#REF!</f>
        <v>#REF!</v>
      </c>
      <c r="M63" s="25" t="e">
        <f t="shared" si="6"/>
        <v>#REF!</v>
      </c>
      <c r="N63" s="25" t="e">
        <f>+#REF!</f>
        <v>#REF!</v>
      </c>
      <c r="O63" s="25" t="e">
        <f t="shared" si="35"/>
        <v>#REF!</v>
      </c>
      <c r="P63" s="25" t="e">
        <f>+#REF!</f>
        <v>#REF!</v>
      </c>
      <c r="Q63" s="25" t="e">
        <f t="shared" si="35"/>
        <v>#REF!</v>
      </c>
      <c r="R63" s="25" t="e">
        <f>+#REF!</f>
        <v>#REF!</v>
      </c>
      <c r="S63" s="25" t="e">
        <f t="shared" si="36"/>
        <v>#REF!</v>
      </c>
      <c r="T63" s="25" t="e">
        <f>+#REF!</f>
        <v>#REF!</v>
      </c>
      <c r="U63" s="25" t="e">
        <f t="shared" si="36"/>
        <v>#REF!</v>
      </c>
      <c r="V63" s="25" t="e">
        <f>+#REF!</f>
        <v>#REF!</v>
      </c>
      <c r="W63" s="25" t="e">
        <f t="shared" si="37"/>
        <v>#REF!</v>
      </c>
      <c r="X63" s="25" t="e">
        <f>+#REF!</f>
        <v>#REF!</v>
      </c>
      <c r="Y63" s="25" t="e">
        <f t="shared" si="37"/>
        <v>#REF!</v>
      </c>
      <c r="Z63" s="25" t="e">
        <f>+#REF!</f>
        <v>#REF!</v>
      </c>
      <c r="AA63" s="25" t="e">
        <f t="shared" si="10"/>
        <v>#REF!</v>
      </c>
      <c r="AB63" s="25" t="e">
        <f>+#REF!</f>
        <v>#REF!</v>
      </c>
      <c r="AC63" s="25" t="e">
        <f t="shared" si="38"/>
        <v>#REF!</v>
      </c>
      <c r="AD63" s="25" t="e">
        <f>+#REF!</f>
        <v>#REF!</v>
      </c>
      <c r="AE63" s="25" t="e">
        <f t="shared" si="38"/>
        <v>#REF!</v>
      </c>
      <c r="AF63" s="25" t="e">
        <f>+#REF!</f>
        <v>#REF!</v>
      </c>
      <c r="AG63" s="25" t="e">
        <f t="shared" si="39"/>
        <v>#REF!</v>
      </c>
      <c r="AH63" s="25" t="e">
        <f>+#REF!</f>
        <v>#REF!</v>
      </c>
      <c r="AI63" s="25" t="e">
        <f t="shared" si="39"/>
        <v>#REF!</v>
      </c>
      <c r="AJ63" s="25" t="e">
        <f>+#REF!</f>
        <v>#REF!</v>
      </c>
      <c r="AK63" s="25" t="e">
        <f t="shared" si="40"/>
        <v>#REF!</v>
      </c>
      <c r="AL63" s="25" t="e">
        <f>+#REF!</f>
        <v>#REF!</v>
      </c>
      <c r="AM63" s="25" t="e">
        <f t="shared" si="40"/>
        <v>#REF!</v>
      </c>
      <c r="AN63" s="25" t="e">
        <f>+#REF!</f>
        <v>#REF!</v>
      </c>
      <c r="AO63" s="25" t="e">
        <f t="shared" si="41"/>
        <v>#REF!</v>
      </c>
      <c r="AP63" s="25" t="e">
        <f>+#REF!</f>
        <v>#REF!</v>
      </c>
      <c r="AQ63" s="25" t="e">
        <f t="shared" si="41"/>
        <v>#REF!</v>
      </c>
      <c r="AR63" s="25" t="e">
        <f>+#REF!</f>
        <v>#REF!</v>
      </c>
      <c r="AS63" s="25" t="e">
        <f t="shared" si="42"/>
        <v>#REF!</v>
      </c>
      <c r="AT63" s="25" t="e">
        <f>+#REF!</f>
        <v>#REF!</v>
      </c>
      <c r="AU63" s="25" t="e">
        <f t="shared" si="42"/>
        <v>#REF!</v>
      </c>
      <c r="AV63" s="25" t="e">
        <f>+#REF!</f>
        <v>#REF!</v>
      </c>
      <c r="AW63" s="25" t="e">
        <f t="shared" si="16"/>
        <v>#REF!</v>
      </c>
      <c r="AX63" s="25" t="e">
        <f>+#REF!</f>
        <v>#REF!</v>
      </c>
      <c r="AY63" s="25" t="e">
        <f t="shared" si="17"/>
        <v>#REF!</v>
      </c>
      <c r="AZ63" s="25" t="e">
        <f>+#REF!</f>
        <v>#REF!</v>
      </c>
      <c r="BA63" s="25" t="e">
        <f t="shared" si="18"/>
        <v>#REF!</v>
      </c>
    </row>
    <row r="64" spans="1:53" ht="15.75" customHeight="1">
      <c r="A64" s="33">
        <v>213</v>
      </c>
      <c r="B64" s="27" t="s">
        <v>70</v>
      </c>
      <c r="C64" s="69" t="s">
        <v>71</v>
      </c>
      <c r="D64" s="73">
        <v>74.400000000000006</v>
      </c>
      <c r="E64" s="67">
        <v>100</v>
      </c>
      <c r="F64" s="24">
        <v>35</v>
      </c>
      <c r="G64" s="24"/>
      <c r="H64" s="24"/>
      <c r="I64" s="25" t="e">
        <f t="shared" si="4"/>
        <v>#REF!</v>
      </c>
      <c r="J64" s="25" t="e">
        <f>+#REF!</f>
        <v>#REF!</v>
      </c>
      <c r="K64" s="25" t="e">
        <f t="shared" si="6"/>
        <v>#REF!</v>
      </c>
      <c r="L64" s="25" t="e">
        <f>+#REF!</f>
        <v>#REF!</v>
      </c>
      <c r="M64" s="25" t="e">
        <f t="shared" si="6"/>
        <v>#REF!</v>
      </c>
      <c r="N64" s="25" t="e">
        <f>+#REF!</f>
        <v>#REF!</v>
      </c>
      <c r="O64" s="25" t="e">
        <f t="shared" si="35"/>
        <v>#REF!</v>
      </c>
      <c r="P64" s="25" t="e">
        <f>+#REF!</f>
        <v>#REF!</v>
      </c>
      <c r="Q64" s="25" t="e">
        <f t="shared" si="35"/>
        <v>#REF!</v>
      </c>
      <c r="R64" s="25" t="e">
        <f>+#REF!</f>
        <v>#REF!</v>
      </c>
      <c r="S64" s="25" t="e">
        <f t="shared" si="36"/>
        <v>#REF!</v>
      </c>
      <c r="T64" s="25" t="e">
        <f>+#REF!</f>
        <v>#REF!</v>
      </c>
      <c r="U64" s="25" t="e">
        <f t="shared" si="36"/>
        <v>#REF!</v>
      </c>
      <c r="V64" s="25" t="e">
        <f>+#REF!</f>
        <v>#REF!</v>
      </c>
      <c r="W64" s="25" t="e">
        <f t="shared" si="37"/>
        <v>#REF!</v>
      </c>
      <c r="X64" s="25" t="e">
        <f>+#REF!</f>
        <v>#REF!</v>
      </c>
      <c r="Y64" s="25" t="e">
        <f t="shared" si="37"/>
        <v>#REF!</v>
      </c>
      <c r="Z64" s="25" t="e">
        <f>+#REF!</f>
        <v>#REF!</v>
      </c>
      <c r="AA64" s="25" t="e">
        <f t="shared" si="10"/>
        <v>#REF!</v>
      </c>
      <c r="AB64" s="25" t="e">
        <f>+#REF!</f>
        <v>#REF!</v>
      </c>
      <c r="AC64" s="25" t="e">
        <f t="shared" si="38"/>
        <v>#REF!</v>
      </c>
      <c r="AD64" s="25" t="e">
        <f>+#REF!</f>
        <v>#REF!</v>
      </c>
      <c r="AE64" s="25" t="e">
        <f t="shared" si="38"/>
        <v>#REF!</v>
      </c>
      <c r="AF64" s="25" t="e">
        <f>+#REF!</f>
        <v>#REF!</v>
      </c>
      <c r="AG64" s="25" t="e">
        <f t="shared" si="39"/>
        <v>#REF!</v>
      </c>
      <c r="AH64" s="25" t="e">
        <f>+#REF!</f>
        <v>#REF!</v>
      </c>
      <c r="AI64" s="25" t="e">
        <f t="shared" si="39"/>
        <v>#REF!</v>
      </c>
      <c r="AJ64" s="25" t="e">
        <f>+#REF!</f>
        <v>#REF!</v>
      </c>
      <c r="AK64" s="25" t="e">
        <f t="shared" si="40"/>
        <v>#REF!</v>
      </c>
      <c r="AL64" s="25" t="e">
        <f>+#REF!</f>
        <v>#REF!</v>
      </c>
      <c r="AM64" s="25" t="e">
        <f t="shared" si="40"/>
        <v>#REF!</v>
      </c>
      <c r="AN64" s="25" t="e">
        <f>+#REF!</f>
        <v>#REF!</v>
      </c>
      <c r="AO64" s="25" t="e">
        <f t="shared" si="41"/>
        <v>#REF!</v>
      </c>
      <c r="AP64" s="25" t="e">
        <f>+#REF!</f>
        <v>#REF!</v>
      </c>
      <c r="AQ64" s="25" t="e">
        <f t="shared" si="41"/>
        <v>#REF!</v>
      </c>
      <c r="AR64" s="25" t="e">
        <f>+#REF!</f>
        <v>#REF!</v>
      </c>
      <c r="AS64" s="25" t="e">
        <f t="shared" si="42"/>
        <v>#REF!</v>
      </c>
      <c r="AT64" s="25" t="e">
        <f>+#REF!</f>
        <v>#REF!</v>
      </c>
      <c r="AU64" s="25" t="e">
        <f t="shared" si="42"/>
        <v>#REF!</v>
      </c>
      <c r="AV64" s="25" t="e">
        <f>+#REF!</f>
        <v>#REF!</v>
      </c>
      <c r="AW64" s="25" t="e">
        <f t="shared" si="16"/>
        <v>#REF!</v>
      </c>
      <c r="AX64" s="25" t="e">
        <f>+#REF!</f>
        <v>#REF!</v>
      </c>
      <c r="AY64" s="25" t="e">
        <f t="shared" si="17"/>
        <v>#REF!</v>
      </c>
      <c r="AZ64" s="25" t="e">
        <f>+#REF!</f>
        <v>#REF!</v>
      </c>
      <c r="BA64" s="25" t="e">
        <f t="shared" si="18"/>
        <v>#REF!</v>
      </c>
    </row>
    <row r="65" spans="1:53" ht="15.75" customHeight="1">
      <c r="A65" s="33">
        <v>214</v>
      </c>
      <c r="B65" s="34" t="s">
        <v>72</v>
      </c>
      <c r="C65" s="69" t="s">
        <v>46</v>
      </c>
      <c r="D65" s="73">
        <v>6236.34</v>
      </c>
      <c r="E65" s="67">
        <v>200</v>
      </c>
      <c r="F65" s="24">
        <v>80</v>
      </c>
      <c r="G65" s="24"/>
      <c r="H65" s="24"/>
      <c r="I65" s="25" t="e">
        <f t="shared" si="4"/>
        <v>#REF!</v>
      </c>
      <c r="J65" s="25" t="e">
        <f>+#REF!</f>
        <v>#REF!</v>
      </c>
      <c r="K65" s="25" t="e">
        <f t="shared" si="6"/>
        <v>#REF!</v>
      </c>
      <c r="L65" s="25" t="e">
        <f>+#REF!</f>
        <v>#REF!</v>
      </c>
      <c r="M65" s="25" t="e">
        <f t="shared" si="6"/>
        <v>#REF!</v>
      </c>
      <c r="N65" s="25" t="e">
        <f>+#REF!</f>
        <v>#REF!</v>
      </c>
      <c r="O65" s="25" t="e">
        <f t="shared" si="35"/>
        <v>#REF!</v>
      </c>
      <c r="P65" s="25" t="e">
        <f>+#REF!</f>
        <v>#REF!</v>
      </c>
      <c r="Q65" s="25" t="e">
        <f t="shared" si="35"/>
        <v>#REF!</v>
      </c>
      <c r="R65" s="25" t="e">
        <f>+#REF!</f>
        <v>#REF!</v>
      </c>
      <c r="S65" s="25" t="e">
        <f t="shared" si="36"/>
        <v>#REF!</v>
      </c>
      <c r="T65" s="25" t="e">
        <f>+#REF!</f>
        <v>#REF!</v>
      </c>
      <c r="U65" s="25" t="e">
        <f t="shared" si="36"/>
        <v>#REF!</v>
      </c>
      <c r="V65" s="25" t="e">
        <f>+#REF!</f>
        <v>#REF!</v>
      </c>
      <c r="W65" s="25" t="e">
        <f t="shared" si="37"/>
        <v>#REF!</v>
      </c>
      <c r="X65" s="25" t="e">
        <f>+#REF!</f>
        <v>#REF!</v>
      </c>
      <c r="Y65" s="25" t="e">
        <f t="shared" si="37"/>
        <v>#REF!</v>
      </c>
      <c r="Z65" s="25" t="e">
        <f>+#REF!</f>
        <v>#REF!</v>
      </c>
      <c r="AA65" s="25" t="e">
        <f t="shared" si="10"/>
        <v>#REF!</v>
      </c>
      <c r="AB65" s="25" t="e">
        <f>+#REF!</f>
        <v>#REF!</v>
      </c>
      <c r="AC65" s="25" t="e">
        <f t="shared" si="38"/>
        <v>#REF!</v>
      </c>
      <c r="AD65" s="25" t="e">
        <f>+#REF!</f>
        <v>#REF!</v>
      </c>
      <c r="AE65" s="25" t="e">
        <f t="shared" si="38"/>
        <v>#REF!</v>
      </c>
      <c r="AF65" s="25" t="e">
        <f>+#REF!</f>
        <v>#REF!</v>
      </c>
      <c r="AG65" s="25" t="e">
        <f t="shared" si="39"/>
        <v>#REF!</v>
      </c>
      <c r="AH65" s="25" t="e">
        <f>+#REF!</f>
        <v>#REF!</v>
      </c>
      <c r="AI65" s="25" t="e">
        <f t="shared" si="39"/>
        <v>#REF!</v>
      </c>
      <c r="AJ65" s="25" t="e">
        <f>+#REF!</f>
        <v>#REF!</v>
      </c>
      <c r="AK65" s="25" t="e">
        <f t="shared" si="40"/>
        <v>#REF!</v>
      </c>
      <c r="AL65" s="25" t="e">
        <f>+#REF!</f>
        <v>#REF!</v>
      </c>
      <c r="AM65" s="25" t="e">
        <f t="shared" si="40"/>
        <v>#REF!</v>
      </c>
      <c r="AN65" s="25" t="e">
        <f>+#REF!</f>
        <v>#REF!</v>
      </c>
      <c r="AO65" s="25" t="e">
        <f t="shared" si="41"/>
        <v>#REF!</v>
      </c>
      <c r="AP65" s="25" t="e">
        <f>+#REF!</f>
        <v>#REF!</v>
      </c>
      <c r="AQ65" s="25" t="e">
        <f t="shared" si="41"/>
        <v>#REF!</v>
      </c>
      <c r="AR65" s="25" t="e">
        <f>+#REF!</f>
        <v>#REF!</v>
      </c>
      <c r="AS65" s="25" t="e">
        <f t="shared" si="42"/>
        <v>#REF!</v>
      </c>
      <c r="AT65" s="25" t="e">
        <f>+#REF!</f>
        <v>#REF!</v>
      </c>
      <c r="AU65" s="25" t="e">
        <f t="shared" si="42"/>
        <v>#REF!</v>
      </c>
      <c r="AV65" s="25" t="e">
        <f>+#REF!</f>
        <v>#REF!</v>
      </c>
      <c r="AW65" s="25" t="e">
        <f t="shared" si="16"/>
        <v>#REF!</v>
      </c>
      <c r="AX65" s="25" t="e">
        <f>+#REF!</f>
        <v>#REF!</v>
      </c>
      <c r="AY65" s="25" t="e">
        <f t="shared" si="17"/>
        <v>#REF!</v>
      </c>
      <c r="AZ65" s="25" t="e">
        <f>+#REF!</f>
        <v>#REF!</v>
      </c>
      <c r="BA65" s="25" t="e">
        <f t="shared" si="18"/>
        <v>#REF!</v>
      </c>
    </row>
    <row r="66" spans="1:53" ht="15.75" customHeight="1">
      <c r="A66" s="42">
        <v>300</v>
      </c>
      <c r="B66" s="40" t="s">
        <v>73</v>
      </c>
      <c r="C66" s="69"/>
      <c r="D66" s="73"/>
      <c r="E66" s="67"/>
      <c r="F66" s="24"/>
      <c r="G66" s="24"/>
      <c r="H66" s="24"/>
      <c r="I66" s="25">
        <f t="shared" si="4"/>
        <v>0</v>
      </c>
      <c r="J66" s="25"/>
      <c r="K66" s="25">
        <f t="shared" si="6"/>
        <v>0</v>
      </c>
      <c r="L66" s="25"/>
      <c r="M66" s="25">
        <f t="shared" si="6"/>
        <v>0</v>
      </c>
      <c r="N66" s="25"/>
      <c r="O66" s="25">
        <f t="shared" si="35"/>
        <v>0</v>
      </c>
      <c r="P66" s="25"/>
      <c r="Q66" s="25">
        <f t="shared" si="35"/>
        <v>0</v>
      </c>
      <c r="R66" s="25"/>
      <c r="S66" s="25">
        <f t="shared" si="36"/>
        <v>0</v>
      </c>
      <c r="T66" s="25"/>
      <c r="U66" s="25">
        <f t="shared" si="36"/>
        <v>0</v>
      </c>
      <c r="V66" s="25"/>
      <c r="W66" s="25">
        <f t="shared" si="37"/>
        <v>0</v>
      </c>
      <c r="X66" s="25"/>
      <c r="Y66" s="25">
        <f t="shared" si="37"/>
        <v>0</v>
      </c>
      <c r="Z66" s="25"/>
      <c r="AA66" s="25">
        <f t="shared" si="10"/>
        <v>0</v>
      </c>
      <c r="AB66" s="25"/>
      <c r="AC66" s="25">
        <f t="shared" si="38"/>
        <v>0</v>
      </c>
      <c r="AD66" s="25"/>
      <c r="AE66" s="25">
        <f t="shared" si="38"/>
        <v>0</v>
      </c>
      <c r="AF66" s="25"/>
      <c r="AG66" s="25">
        <f t="shared" si="39"/>
        <v>0</v>
      </c>
      <c r="AH66" s="25"/>
      <c r="AI66" s="25">
        <f t="shared" si="39"/>
        <v>0</v>
      </c>
      <c r="AJ66" s="25"/>
      <c r="AK66" s="25">
        <f t="shared" si="40"/>
        <v>0</v>
      </c>
      <c r="AL66" s="25"/>
      <c r="AM66" s="25">
        <f t="shared" si="40"/>
        <v>0</v>
      </c>
      <c r="AN66" s="25"/>
      <c r="AO66" s="25">
        <f t="shared" si="41"/>
        <v>0</v>
      </c>
      <c r="AP66" s="25"/>
      <c r="AQ66" s="25">
        <f t="shared" si="41"/>
        <v>0</v>
      </c>
      <c r="AR66" s="25"/>
      <c r="AS66" s="25">
        <f t="shared" si="42"/>
        <v>0</v>
      </c>
      <c r="AT66" s="25"/>
      <c r="AU66" s="25">
        <f t="shared" si="42"/>
        <v>0</v>
      </c>
      <c r="AV66" s="25"/>
      <c r="AW66" s="25">
        <f t="shared" si="16"/>
        <v>0</v>
      </c>
      <c r="AX66" s="25"/>
      <c r="AY66" s="25">
        <f t="shared" si="17"/>
        <v>0</v>
      </c>
      <c r="AZ66" s="25"/>
      <c r="BA66" s="25">
        <f t="shared" si="18"/>
        <v>0</v>
      </c>
    </row>
    <row r="67" spans="1:53" ht="15.75" customHeight="1">
      <c r="A67" s="33">
        <v>301</v>
      </c>
      <c r="B67" s="27" t="s">
        <v>74</v>
      </c>
      <c r="C67" s="69" t="s">
        <v>46</v>
      </c>
      <c r="D67" s="73">
        <v>205.69</v>
      </c>
      <c r="E67" s="67">
        <v>12000</v>
      </c>
      <c r="F67" s="24">
        <v>100</v>
      </c>
      <c r="G67" s="24">
        <v>44</v>
      </c>
      <c r="H67" s="24"/>
      <c r="I67" s="25" t="e">
        <f t="shared" si="4"/>
        <v>#REF!</v>
      </c>
      <c r="J67" s="25" t="e">
        <f>+#REF!</f>
        <v>#REF!</v>
      </c>
      <c r="K67" s="25" t="e">
        <f t="shared" si="6"/>
        <v>#REF!</v>
      </c>
      <c r="L67" s="25" t="e">
        <f>+#REF!</f>
        <v>#REF!</v>
      </c>
      <c r="M67" s="25" t="e">
        <f t="shared" si="6"/>
        <v>#REF!</v>
      </c>
      <c r="N67" s="25" t="e">
        <f>+#REF!</f>
        <v>#REF!</v>
      </c>
      <c r="O67" s="25" t="e">
        <f t="shared" si="35"/>
        <v>#REF!</v>
      </c>
      <c r="P67" s="25" t="e">
        <f>+#REF!</f>
        <v>#REF!</v>
      </c>
      <c r="Q67" s="25" t="e">
        <f t="shared" si="35"/>
        <v>#REF!</v>
      </c>
      <c r="R67" s="25" t="e">
        <f>+#REF!</f>
        <v>#REF!</v>
      </c>
      <c r="S67" s="25" t="e">
        <f t="shared" si="36"/>
        <v>#REF!</v>
      </c>
      <c r="T67" s="25" t="e">
        <f>+#REF!</f>
        <v>#REF!</v>
      </c>
      <c r="U67" s="25" t="e">
        <f t="shared" si="36"/>
        <v>#REF!</v>
      </c>
      <c r="V67" s="25" t="e">
        <f>+#REF!</f>
        <v>#REF!</v>
      </c>
      <c r="W67" s="25" t="e">
        <f t="shared" si="37"/>
        <v>#REF!</v>
      </c>
      <c r="X67" s="25" t="e">
        <f>+#REF!</f>
        <v>#REF!</v>
      </c>
      <c r="Y67" s="25" t="e">
        <f t="shared" si="37"/>
        <v>#REF!</v>
      </c>
      <c r="Z67" s="25" t="e">
        <f>+#REF!</f>
        <v>#REF!</v>
      </c>
      <c r="AA67" s="25" t="e">
        <f t="shared" si="10"/>
        <v>#REF!</v>
      </c>
      <c r="AB67" s="25" t="e">
        <f>+#REF!</f>
        <v>#REF!</v>
      </c>
      <c r="AC67" s="25" t="e">
        <f t="shared" si="38"/>
        <v>#REF!</v>
      </c>
      <c r="AD67" s="25" t="e">
        <f>+#REF!</f>
        <v>#REF!</v>
      </c>
      <c r="AE67" s="25" t="e">
        <f t="shared" si="38"/>
        <v>#REF!</v>
      </c>
      <c r="AF67" s="25" t="e">
        <f>+#REF!</f>
        <v>#REF!</v>
      </c>
      <c r="AG67" s="25" t="e">
        <f t="shared" si="39"/>
        <v>#REF!</v>
      </c>
      <c r="AH67" s="25" t="e">
        <f>+#REF!</f>
        <v>#REF!</v>
      </c>
      <c r="AI67" s="25" t="e">
        <f t="shared" si="39"/>
        <v>#REF!</v>
      </c>
      <c r="AJ67" s="25" t="e">
        <f>+#REF!</f>
        <v>#REF!</v>
      </c>
      <c r="AK67" s="25" t="e">
        <f t="shared" si="40"/>
        <v>#REF!</v>
      </c>
      <c r="AL67" s="25" t="e">
        <f>+#REF!</f>
        <v>#REF!</v>
      </c>
      <c r="AM67" s="25" t="e">
        <f t="shared" si="40"/>
        <v>#REF!</v>
      </c>
      <c r="AN67" s="25" t="e">
        <f>+#REF!</f>
        <v>#REF!</v>
      </c>
      <c r="AO67" s="25" t="e">
        <f t="shared" si="41"/>
        <v>#REF!</v>
      </c>
      <c r="AP67" s="25" t="e">
        <f>+#REF!</f>
        <v>#REF!</v>
      </c>
      <c r="AQ67" s="25" t="e">
        <f t="shared" si="41"/>
        <v>#REF!</v>
      </c>
      <c r="AR67" s="25" t="e">
        <f>+#REF!</f>
        <v>#REF!</v>
      </c>
      <c r="AS67" s="25" t="e">
        <f t="shared" si="42"/>
        <v>#REF!</v>
      </c>
      <c r="AT67" s="25" t="e">
        <f>+#REF!</f>
        <v>#REF!</v>
      </c>
      <c r="AU67" s="25" t="e">
        <f t="shared" si="42"/>
        <v>#REF!</v>
      </c>
      <c r="AV67" s="25" t="e">
        <f>+#REF!</f>
        <v>#REF!</v>
      </c>
      <c r="AW67" s="25" t="e">
        <f t="shared" si="16"/>
        <v>#REF!</v>
      </c>
      <c r="AX67" s="25" t="e">
        <f>+#REF!</f>
        <v>#REF!</v>
      </c>
      <c r="AY67" s="25" t="e">
        <f t="shared" si="17"/>
        <v>#REF!</v>
      </c>
      <c r="AZ67" s="25" t="e">
        <f>+#REF!</f>
        <v>#REF!</v>
      </c>
      <c r="BA67" s="25" t="e">
        <f t="shared" si="18"/>
        <v>#REF!</v>
      </c>
    </row>
    <row r="68" spans="1:53" ht="15.75" customHeight="1">
      <c r="A68" s="33">
        <v>302</v>
      </c>
      <c r="B68" s="27" t="s">
        <v>75</v>
      </c>
      <c r="C68" s="69" t="s">
        <v>46</v>
      </c>
      <c r="D68" s="73">
        <v>297.58999999999997</v>
      </c>
      <c r="E68" s="67">
        <v>20000</v>
      </c>
      <c r="F68" s="24">
        <v>120</v>
      </c>
      <c r="G68" s="24">
        <v>124</v>
      </c>
      <c r="H68" s="24"/>
      <c r="I68" s="25" t="e">
        <f t="shared" si="4"/>
        <v>#REF!</v>
      </c>
      <c r="J68" s="25" t="e">
        <f>+#REF!</f>
        <v>#REF!</v>
      </c>
      <c r="K68" s="25" t="e">
        <f t="shared" si="6"/>
        <v>#REF!</v>
      </c>
      <c r="L68" s="25" t="e">
        <f>+#REF!</f>
        <v>#REF!</v>
      </c>
      <c r="M68" s="25" t="e">
        <f t="shared" si="6"/>
        <v>#REF!</v>
      </c>
      <c r="N68" s="25" t="e">
        <f>+#REF!</f>
        <v>#REF!</v>
      </c>
      <c r="O68" s="25" t="e">
        <f t="shared" si="35"/>
        <v>#REF!</v>
      </c>
      <c r="P68" s="25" t="e">
        <f>+#REF!</f>
        <v>#REF!</v>
      </c>
      <c r="Q68" s="25" t="e">
        <f t="shared" si="35"/>
        <v>#REF!</v>
      </c>
      <c r="R68" s="25" t="e">
        <f>+#REF!</f>
        <v>#REF!</v>
      </c>
      <c r="S68" s="25" t="e">
        <f t="shared" si="36"/>
        <v>#REF!</v>
      </c>
      <c r="T68" s="25" t="e">
        <f>+#REF!</f>
        <v>#REF!</v>
      </c>
      <c r="U68" s="25" t="e">
        <f t="shared" si="36"/>
        <v>#REF!</v>
      </c>
      <c r="V68" s="25" t="e">
        <f>+#REF!</f>
        <v>#REF!</v>
      </c>
      <c r="W68" s="25" t="e">
        <f t="shared" si="37"/>
        <v>#REF!</v>
      </c>
      <c r="X68" s="25" t="e">
        <f>+#REF!</f>
        <v>#REF!</v>
      </c>
      <c r="Y68" s="25" t="e">
        <f t="shared" si="37"/>
        <v>#REF!</v>
      </c>
      <c r="Z68" s="25" t="e">
        <f>+#REF!</f>
        <v>#REF!</v>
      </c>
      <c r="AA68" s="25" t="e">
        <f t="shared" si="10"/>
        <v>#REF!</v>
      </c>
      <c r="AB68" s="25" t="e">
        <f>+#REF!</f>
        <v>#REF!</v>
      </c>
      <c r="AC68" s="25" t="e">
        <f t="shared" si="38"/>
        <v>#REF!</v>
      </c>
      <c r="AD68" s="25" t="e">
        <f>+#REF!</f>
        <v>#REF!</v>
      </c>
      <c r="AE68" s="25" t="e">
        <f t="shared" si="38"/>
        <v>#REF!</v>
      </c>
      <c r="AF68" s="25" t="e">
        <f>+#REF!</f>
        <v>#REF!</v>
      </c>
      <c r="AG68" s="25" t="e">
        <f t="shared" si="39"/>
        <v>#REF!</v>
      </c>
      <c r="AH68" s="25" t="e">
        <f>+#REF!</f>
        <v>#REF!</v>
      </c>
      <c r="AI68" s="25" t="e">
        <f t="shared" si="39"/>
        <v>#REF!</v>
      </c>
      <c r="AJ68" s="25" t="e">
        <f>+#REF!</f>
        <v>#REF!</v>
      </c>
      <c r="AK68" s="25" t="e">
        <f t="shared" si="40"/>
        <v>#REF!</v>
      </c>
      <c r="AL68" s="25" t="e">
        <f>+#REF!</f>
        <v>#REF!</v>
      </c>
      <c r="AM68" s="25" t="e">
        <f t="shared" si="40"/>
        <v>#REF!</v>
      </c>
      <c r="AN68" s="25" t="e">
        <f>+#REF!</f>
        <v>#REF!</v>
      </c>
      <c r="AO68" s="25" t="e">
        <f t="shared" si="41"/>
        <v>#REF!</v>
      </c>
      <c r="AP68" s="25" t="e">
        <f>+#REF!</f>
        <v>#REF!</v>
      </c>
      <c r="AQ68" s="25" t="e">
        <f t="shared" si="41"/>
        <v>#REF!</v>
      </c>
      <c r="AR68" s="25" t="e">
        <f>+#REF!</f>
        <v>#REF!</v>
      </c>
      <c r="AS68" s="25" t="e">
        <f t="shared" si="42"/>
        <v>#REF!</v>
      </c>
      <c r="AT68" s="25" t="e">
        <f>+#REF!</f>
        <v>#REF!</v>
      </c>
      <c r="AU68" s="25" t="e">
        <f t="shared" si="42"/>
        <v>#REF!</v>
      </c>
      <c r="AV68" s="25" t="e">
        <f>+#REF!</f>
        <v>#REF!</v>
      </c>
      <c r="AW68" s="25" t="e">
        <f t="shared" si="16"/>
        <v>#REF!</v>
      </c>
      <c r="AX68" s="25" t="e">
        <f>+#REF!</f>
        <v>#REF!</v>
      </c>
      <c r="AY68" s="25" t="e">
        <f t="shared" si="17"/>
        <v>#REF!</v>
      </c>
      <c r="AZ68" s="25" t="e">
        <f>+#REF!</f>
        <v>#REF!</v>
      </c>
      <c r="BA68" s="25" t="e">
        <f t="shared" si="18"/>
        <v>#REF!</v>
      </c>
    </row>
    <row r="69" spans="1:53" ht="15.75" customHeight="1">
      <c r="A69" s="33">
        <v>303</v>
      </c>
      <c r="B69" s="27" t="s">
        <v>76</v>
      </c>
      <c r="C69" s="69" t="s">
        <v>46</v>
      </c>
      <c r="D69" s="73">
        <v>288.83999999999997</v>
      </c>
      <c r="E69" s="67">
        <v>15000</v>
      </c>
      <c r="F69" s="24">
        <v>145</v>
      </c>
      <c r="G69" s="24">
        <v>44</v>
      </c>
      <c r="H69" s="24"/>
      <c r="I69" s="25" t="e">
        <f t="shared" si="4"/>
        <v>#REF!</v>
      </c>
      <c r="J69" s="25" t="e">
        <f>+#REF!</f>
        <v>#REF!</v>
      </c>
      <c r="K69" s="25" t="e">
        <f t="shared" si="6"/>
        <v>#REF!</v>
      </c>
      <c r="L69" s="25" t="e">
        <f>+#REF!</f>
        <v>#REF!</v>
      </c>
      <c r="M69" s="25" t="e">
        <f t="shared" si="6"/>
        <v>#REF!</v>
      </c>
      <c r="N69" s="25" t="e">
        <f>+#REF!</f>
        <v>#REF!</v>
      </c>
      <c r="O69" s="25" t="e">
        <f t="shared" si="35"/>
        <v>#REF!</v>
      </c>
      <c r="P69" s="25" t="e">
        <f>+#REF!</f>
        <v>#REF!</v>
      </c>
      <c r="Q69" s="25" t="e">
        <f t="shared" si="35"/>
        <v>#REF!</v>
      </c>
      <c r="R69" s="25" t="e">
        <f>+#REF!</f>
        <v>#REF!</v>
      </c>
      <c r="S69" s="25" t="e">
        <f t="shared" si="36"/>
        <v>#REF!</v>
      </c>
      <c r="T69" s="25" t="e">
        <f>+#REF!</f>
        <v>#REF!</v>
      </c>
      <c r="U69" s="25" t="e">
        <f t="shared" si="36"/>
        <v>#REF!</v>
      </c>
      <c r="V69" s="25" t="e">
        <f>+#REF!</f>
        <v>#REF!</v>
      </c>
      <c r="W69" s="25" t="e">
        <f t="shared" si="37"/>
        <v>#REF!</v>
      </c>
      <c r="X69" s="25" t="e">
        <f>+#REF!</f>
        <v>#REF!</v>
      </c>
      <c r="Y69" s="25" t="e">
        <f t="shared" si="37"/>
        <v>#REF!</v>
      </c>
      <c r="Z69" s="25" t="e">
        <f>+#REF!</f>
        <v>#REF!</v>
      </c>
      <c r="AA69" s="25" t="e">
        <f t="shared" si="10"/>
        <v>#REF!</v>
      </c>
      <c r="AB69" s="25" t="e">
        <f>+#REF!</f>
        <v>#REF!</v>
      </c>
      <c r="AC69" s="25" t="e">
        <f t="shared" si="38"/>
        <v>#REF!</v>
      </c>
      <c r="AD69" s="25" t="e">
        <f>+#REF!</f>
        <v>#REF!</v>
      </c>
      <c r="AE69" s="25" t="e">
        <f t="shared" si="38"/>
        <v>#REF!</v>
      </c>
      <c r="AF69" s="25" t="e">
        <f>+#REF!</f>
        <v>#REF!</v>
      </c>
      <c r="AG69" s="25" t="e">
        <f t="shared" si="39"/>
        <v>#REF!</v>
      </c>
      <c r="AH69" s="25" t="e">
        <f>+#REF!</f>
        <v>#REF!</v>
      </c>
      <c r="AI69" s="25" t="e">
        <f t="shared" si="39"/>
        <v>#REF!</v>
      </c>
      <c r="AJ69" s="25" t="e">
        <f>+#REF!</f>
        <v>#REF!</v>
      </c>
      <c r="AK69" s="25" t="e">
        <f t="shared" si="40"/>
        <v>#REF!</v>
      </c>
      <c r="AL69" s="25" t="e">
        <f>+#REF!</f>
        <v>#REF!</v>
      </c>
      <c r="AM69" s="25" t="e">
        <f t="shared" si="40"/>
        <v>#REF!</v>
      </c>
      <c r="AN69" s="25" t="e">
        <f>+#REF!</f>
        <v>#REF!</v>
      </c>
      <c r="AO69" s="25" t="e">
        <f t="shared" si="41"/>
        <v>#REF!</v>
      </c>
      <c r="AP69" s="25" t="e">
        <f>+#REF!</f>
        <v>#REF!</v>
      </c>
      <c r="AQ69" s="25" t="e">
        <f t="shared" si="41"/>
        <v>#REF!</v>
      </c>
      <c r="AR69" s="25" t="e">
        <f>+#REF!</f>
        <v>#REF!</v>
      </c>
      <c r="AS69" s="25" t="e">
        <f t="shared" si="42"/>
        <v>#REF!</v>
      </c>
      <c r="AT69" s="25" t="e">
        <f>+#REF!</f>
        <v>#REF!</v>
      </c>
      <c r="AU69" s="25" t="e">
        <f t="shared" si="42"/>
        <v>#REF!</v>
      </c>
      <c r="AV69" s="25" t="e">
        <f>+#REF!</f>
        <v>#REF!</v>
      </c>
      <c r="AW69" s="25" t="e">
        <f t="shared" si="16"/>
        <v>#REF!</v>
      </c>
      <c r="AX69" s="25" t="e">
        <f>+#REF!</f>
        <v>#REF!</v>
      </c>
      <c r="AY69" s="25" t="e">
        <f t="shared" si="17"/>
        <v>#REF!</v>
      </c>
      <c r="AZ69" s="25" t="e">
        <f>+#REF!</f>
        <v>#REF!</v>
      </c>
      <c r="BA69" s="25" t="e">
        <f t="shared" si="18"/>
        <v>#REF!</v>
      </c>
    </row>
    <row r="70" spans="1:53" ht="15.75" customHeight="1">
      <c r="A70" s="33">
        <v>304</v>
      </c>
      <c r="B70" s="27" t="s">
        <v>77</v>
      </c>
      <c r="C70" s="69" t="s">
        <v>46</v>
      </c>
      <c r="D70" s="73">
        <v>385.12</v>
      </c>
      <c r="E70" s="67">
        <v>25000</v>
      </c>
      <c r="F70" s="24">
        <v>145</v>
      </c>
      <c r="G70" s="24">
        <v>124</v>
      </c>
      <c r="H70" s="24"/>
      <c r="I70" s="25" t="e">
        <f t="shared" si="4"/>
        <v>#REF!</v>
      </c>
      <c r="J70" s="25" t="e">
        <f>+#REF!</f>
        <v>#REF!</v>
      </c>
      <c r="K70" s="25" t="e">
        <f t="shared" si="6"/>
        <v>#REF!</v>
      </c>
      <c r="L70" s="25" t="e">
        <f>+#REF!</f>
        <v>#REF!</v>
      </c>
      <c r="M70" s="25" t="e">
        <f t="shared" si="6"/>
        <v>#REF!</v>
      </c>
      <c r="N70" s="25" t="e">
        <f>+#REF!</f>
        <v>#REF!</v>
      </c>
      <c r="O70" s="25" t="e">
        <f t="shared" si="35"/>
        <v>#REF!</v>
      </c>
      <c r="P70" s="25" t="e">
        <f>+#REF!</f>
        <v>#REF!</v>
      </c>
      <c r="Q70" s="25" t="e">
        <f t="shared" si="35"/>
        <v>#REF!</v>
      </c>
      <c r="R70" s="25" t="e">
        <f>+#REF!</f>
        <v>#REF!</v>
      </c>
      <c r="S70" s="25" t="e">
        <f t="shared" si="36"/>
        <v>#REF!</v>
      </c>
      <c r="T70" s="25" t="e">
        <f>+#REF!</f>
        <v>#REF!</v>
      </c>
      <c r="U70" s="25" t="e">
        <f t="shared" si="36"/>
        <v>#REF!</v>
      </c>
      <c r="V70" s="25" t="e">
        <f>+#REF!</f>
        <v>#REF!</v>
      </c>
      <c r="W70" s="25" t="e">
        <f t="shared" si="37"/>
        <v>#REF!</v>
      </c>
      <c r="X70" s="25" t="e">
        <f>+#REF!</f>
        <v>#REF!</v>
      </c>
      <c r="Y70" s="25" t="e">
        <f t="shared" si="37"/>
        <v>#REF!</v>
      </c>
      <c r="Z70" s="25" t="e">
        <f>+#REF!</f>
        <v>#REF!</v>
      </c>
      <c r="AA70" s="25" t="e">
        <f t="shared" si="10"/>
        <v>#REF!</v>
      </c>
      <c r="AB70" s="25" t="e">
        <f>+#REF!</f>
        <v>#REF!</v>
      </c>
      <c r="AC70" s="25" t="e">
        <f t="shared" si="38"/>
        <v>#REF!</v>
      </c>
      <c r="AD70" s="25" t="e">
        <f>+#REF!</f>
        <v>#REF!</v>
      </c>
      <c r="AE70" s="25" t="e">
        <f t="shared" si="38"/>
        <v>#REF!</v>
      </c>
      <c r="AF70" s="25" t="e">
        <f>+#REF!</f>
        <v>#REF!</v>
      </c>
      <c r="AG70" s="25" t="e">
        <f t="shared" si="39"/>
        <v>#REF!</v>
      </c>
      <c r="AH70" s="25" t="e">
        <f>+#REF!</f>
        <v>#REF!</v>
      </c>
      <c r="AI70" s="25" t="e">
        <f t="shared" si="39"/>
        <v>#REF!</v>
      </c>
      <c r="AJ70" s="25" t="e">
        <f>+#REF!</f>
        <v>#REF!</v>
      </c>
      <c r="AK70" s="25" t="e">
        <f t="shared" si="40"/>
        <v>#REF!</v>
      </c>
      <c r="AL70" s="25" t="e">
        <f>+#REF!</f>
        <v>#REF!</v>
      </c>
      <c r="AM70" s="25" t="e">
        <f t="shared" si="40"/>
        <v>#REF!</v>
      </c>
      <c r="AN70" s="25" t="e">
        <f>+#REF!</f>
        <v>#REF!</v>
      </c>
      <c r="AO70" s="25" t="e">
        <f t="shared" si="41"/>
        <v>#REF!</v>
      </c>
      <c r="AP70" s="25" t="e">
        <f>+#REF!</f>
        <v>#REF!</v>
      </c>
      <c r="AQ70" s="25" t="e">
        <f t="shared" si="41"/>
        <v>#REF!</v>
      </c>
      <c r="AR70" s="25" t="e">
        <f>+#REF!</f>
        <v>#REF!</v>
      </c>
      <c r="AS70" s="25" t="e">
        <f t="shared" si="42"/>
        <v>#REF!</v>
      </c>
      <c r="AT70" s="25" t="e">
        <f>+#REF!</f>
        <v>#REF!</v>
      </c>
      <c r="AU70" s="25" t="e">
        <f t="shared" si="42"/>
        <v>#REF!</v>
      </c>
      <c r="AV70" s="25" t="e">
        <f>+#REF!</f>
        <v>#REF!</v>
      </c>
      <c r="AW70" s="25" t="e">
        <f t="shared" si="16"/>
        <v>#REF!</v>
      </c>
      <c r="AX70" s="25" t="e">
        <f>+#REF!</f>
        <v>#REF!</v>
      </c>
      <c r="AY70" s="25" t="e">
        <f t="shared" si="17"/>
        <v>#REF!</v>
      </c>
      <c r="AZ70" s="25" t="e">
        <f>+#REF!</f>
        <v>#REF!</v>
      </c>
      <c r="BA70" s="25" t="e">
        <f t="shared" si="18"/>
        <v>#REF!</v>
      </c>
    </row>
    <row r="71" spans="1:53" ht="15.75" customHeight="1">
      <c r="A71" s="33">
        <v>305</v>
      </c>
      <c r="B71" s="27" t="s">
        <v>78</v>
      </c>
      <c r="C71" s="69" t="s">
        <v>46</v>
      </c>
      <c r="D71" s="73">
        <v>1120.3499999999999</v>
      </c>
      <c r="E71" s="67">
        <v>1500</v>
      </c>
      <c r="F71" s="24">
        <v>320</v>
      </c>
      <c r="G71" s="24">
        <v>124</v>
      </c>
      <c r="H71" s="24"/>
      <c r="I71" s="25" t="e">
        <f t="shared" si="4"/>
        <v>#REF!</v>
      </c>
      <c r="J71" s="25" t="e">
        <f>+#REF!</f>
        <v>#REF!</v>
      </c>
      <c r="K71" s="25" t="e">
        <f t="shared" si="6"/>
        <v>#REF!</v>
      </c>
      <c r="L71" s="25" t="e">
        <f>+#REF!</f>
        <v>#REF!</v>
      </c>
      <c r="M71" s="25" t="e">
        <f t="shared" si="6"/>
        <v>#REF!</v>
      </c>
      <c r="N71" s="25" t="e">
        <f>+#REF!</f>
        <v>#REF!</v>
      </c>
      <c r="O71" s="25" t="e">
        <f t="shared" si="35"/>
        <v>#REF!</v>
      </c>
      <c r="P71" s="25" t="e">
        <f>+#REF!</f>
        <v>#REF!</v>
      </c>
      <c r="Q71" s="25" t="e">
        <f t="shared" si="35"/>
        <v>#REF!</v>
      </c>
      <c r="R71" s="25" t="e">
        <f>+#REF!</f>
        <v>#REF!</v>
      </c>
      <c r="S71" s="25" t="e">
        <f t="shared" si="36"/>
        <v>#REF!</v>
      </c>
      <c r="T71" s="25" t="e">
        <f>+#REF!</f>
        <v>#REF!</v>
      </c>
      <c r="U71" s="25" t="e">
        <f t="shared" si="36"/>
        <v>#REF!</v>
      </c>
      <c r="V71" s="25" t="e">
        <f>+#REF!</f>
        <v>#REF!</v>
      </c>
      <c r="W71" s="25" t="e">
        <f t="shared" si="37"/>
        <v>#REF!</v>
      </c>
      <c r="X71" s="25" t="e">
        <f>+#REF!</f>
        <v>#REF!</v>
      </c>
      <c r="Y71" s="25" t="e">
        <f t="shared" si="37"/>
        <v>#REF!</v>
      </c>
      <c r="Z71" s="25" t="e">
        <f>+#REF!</f>
        <v>#REF!</v>
      </c>
      <c r="AA71" s="25" t="e">
        <f t="shared" si="10"/>
        <v>#REF!</v>
      </c>
      <c r="AB71" s="25" t="e">
        <f>+#REF!</f>
        <v>#REF!</v>
      </c>
      <c r="AC71" s="25" t="e">
        <f t="shared" si="38"/>
        <v>#REF!</v>
      </c>
      <c r="AD71" s="25" t="e">
        <f>+#REF!</f>
        <v>#REF!</v>
      </c>
      <c r="AE71" s="25" t="e">
        <f t="shared" si="38"/>
        <v>#REF!</v>
      </c>
      <c r="AF71" s="25" t="e">
        <f>+#REF!</f>
        <v>#REF!</v>
      </c>
      <c r="AG71" s="25" t="e">
        <f t="shared" si="39"/>
        <v>#REF!</v>
      </c>
      <c r="AH71" s="25" t="e">
        <f>+#REF!</f>
        <v>#REF!</v>
      </c>
      <c r="AI71" s="25" t="e">
        <f t="shared" si="39"/>
        <v>#REF!</v>
      </c>
      <c r="AJ71" s="25" t="e">
        <f>+#REF!</f>
        <v>#REF!</v>
      </c>
      <c r="AK71" s="25" t="e">
        <f t="shared" si="40"/>
        <v>#REF!</v>
      </c>
      <c r="AL71" s="25" t="e">
        <f>+#REF!</f>
        <v>#REF!</v>
      </c>
      <c r="AM71" s="25" t="e">
        <f t="shared" si="40"/>
        <v>#REF!</v>
      </c>
      <c r="AN71" s="25" t="e">
        <f>+#REF!</f>
        <v>#REF!</v>
      </c>
      <c r="AO71" s="25" t="e">
        <f t="shared" si="41"/>
        <v>#REF!</v>
      </c>
      <c r="AP71" s="25" t="e">
        <f>+#REF!</f>
        <v>#REF!</v>
      </c>
      <c r="AQ71" s="25" t="e">
        <f t="shared" si="41"/>
        <v>#REF!</v>
      </c>
      <c r="AR71" s="25" t="e">
        <f>+#REF!</f>
        <v>#REF!</v>
      </c>
      <c r="AS71" s="25" t="e">
        <f t="shared" si="42"/>
        <v>#REF!</v>
      </c>
      <c r="AT71" s="25" t="e">
        <f>+#REF!</f>
        <v>#REF!</v>
      </c>
      <c r="AU71" s="25" t="e">
        <f t="shared" si="42"/>
        <v>#REF!</v>
      </c>
      <c r="AV71" s="25" t="e">
        <f>+#REF!</f>
        <v>#REF!</v>
      </c>
      <c r="AW71" s="25" t="e">
        <f t="shared" si="16"/>
        <v>#REF!</v>
      </c>
      <c r="AX71" s="25" t="e">
        <f>+#REF!</f>
        <v>#REF!</v>
      </c>
      <c r="AY71" s="25" t="e">
        <f t="shared" si="17"/>
        <v>#REF!</v>
      </c>
      <c r="AZ71" s="25" t="e">
        <f>+#REF!</f>
        <v>#REF!</v>
      </c>
      <c r="BA71" s="25" t="e">
        <f t="shared" si="18"/>
        <v>#REF!</v>
      </c>
    </row>
    <row r="72" spans="1:53" ht="15.75" customHeight="1">
      <c r="A72" s="33" t="s">
        <v>79</v>
      </c>
      <c r="B72" s="34" t="s">
        <v>80</v>
      </c>
      <c r="C72" s="69" t="s">
        <v>81</v>
      </c>
      <c r="D72" s="73">
        <v>10153.200000000001</v>
      </c>
      <c r="E72" s="67">
        <v>200</v>
      </c>
      <c r="F72" s="24">
        <v>7000</v>
      </c>
      <c r="G72" s="24">
        <v>2500</v>
      </c>
      <c r="H72" s="24"/>
      <c r="I72" s="25" t="e">
        <f t="shared" si="4"/>
        <v>#REF!</v>
      </c>
      <c r="J72" s="25" t="e">
        <f>+#REF!</f>
        <v>#REF!</v>
      </c>
      <c r="K72" s="25" t="e">
        <f t="shared" si="6"/>
        <v>#REF!</v>
      </c>
      <c r="L72" s="25" t="e">
        <f>+#REF!</f>
        <v>#REF!</v>
      </c>
      <c r="M72" s="25" t="e">
        <f t="shared" si="6"/>
        <v>#REF!</v>
      </c>
      <c r="N72" s="25" t="e">
        <f>+#REF!</f>
        <v>#REF!</v>
      </c>
      <c r="O72" s="25" t="e">
        <f t="shared" si="35"/>
        <v>#REF!</v>
      </c>
      <c r="P72" s="25" t="e">
        <f>+#REF!</f>
        <v>#REF!</v>
      </c>
      <c r="Q72" s="25" t="e">
        <f t="shared" si="35"/>
        <v>#REF!</v>
      </c>
      <c r="R72" s="25" t="e">
        <f>+#REF!</f>
        <v>#REF!</v>
      </c>
      <c r="S72" s="25" t="e">
        <f t="shared" si="36"/>
        <v>#REF!</v>
      </c>
      <c r="T72" s="25" t="e">
        <f>+#REF!</f>
        <v>#REF!</v>
      </c>
      <c r="U72" s="25" t="e">
        <f t="shared" si="36"/>
        <v>#REF!</v>
      </c>
      <c r="V72" s="25" t="e">
        <f>+#REF!</f>
        <v>#REF!</v>
      </c>
      <c r="W72" s="25" t="e">
        <f t="shared" si="37"/>
        <v>#REF!</v>
      </c>
      <c r="X72" s="25" t="e">
        <f>+#REF!</f>
        <v>#REF!</v>
      </c>
      <c r="Y72" s="25" t="e">
        <f t="shared" si="37"/>
        <v>#REF!</v>
      </c>
      <c r="Z72" s="25" t="e">
        <f>+#REF!</f>
        <v>#REF!</v>
      </c>
      <c r="AA72" s="25" t="e">
        <f t="shared" si="10"/>
        <v>#REF!</v>
      </c>
      <c r="AB72" s="25" t="e">
        <f>+#REF!</f>
        <v>#REF!</v>
      </c>
      <c r="AC72" s="25" t="e">
        <f t="shared" si="38"/>
        <v>#REF!</v>
      </c>
      <c r="AD72" s="25" t="e">
        <f>+#REF!</f>
        <v>#REF!</v>
      </c>
      <c r="AE72" s="25" t="e">
        <f t="shared" si="38"/>
        <v>#REF!</v>
      </c>
      <c r="AF72" s="25" t="e">
        <f>+#REF!</f>
        <v>#REF!</v>
      </c>
      <c r="AG72" s="25" t="e">
        <f t="shared" si="39"/>
        <v>#REF!</v>
      </c>
      <c r="AH72" s="25" t="e">
        <f>+#REF!</f>
        <v>#REF!</v>
      </c>
      <c r="AI72" s="25" t="e">
        <f t="shared" si="39"/>
        <v>#REF!</v>
      </c>
      <c r="AJ72" s="25" t="e">
        <f>+#REF!</f>
        <v>#REF!</v>
      </c>
      <c r="AK72" s="25" t="e">
        <f t="shared" si="40"/>
        <v>#REF!</v>
      </c>
      <c r="AL72" s="25" t="e">
        <f>+#REF!</f>
        <v>#REF!</v>
      </c>
      <c r="AM72" s="25" t="e">
        <f t="shared" si="40"/>
        <v>#REF!</v>
      </c>
      <c r="AN72" s="25" t="e">
        <f>+#REF!</f>
        <v>#REF!</v>
      </c>
      <c r="AO72" s="25" t="e">
        <f t="shared" si="41"/>
        <v>#REF!</v>
      </c>
      <c r="AP72" s="25" t="e">
        <f>+#REF!</f>
        <v>#REF!</v>
      </c>
      <c r="AQ72" s="25" t="e">
        <f t="shared" si="41"/>
        <v>#REF!</v>
      </c>
      <c r="AR72" s="25" t="e">
        <f>+#REF!</f>
        <v>#REF!</v>
      </c>
      <c r="AS72" s="25" t="e">
        <f t="shared" si="42"/>
        <v>#REF!</v>
      </c>
      <c r="AT72" s="25" t="e">
        <f>+#REF!</f>
        <v>#REF!</v>
      </c>
      <c r="AU72" s="25" t="e">
        <f t="shared" si="42"/>
        <v>#REF!</v>
      </c>
      <c r="AV72" s="25" t="e">
        <f>+#REF!</f>
        <v>#REF!</v>
      </c>
      <c r="AW72" s="25" t="e">
        <f t="shared" si="16"/>
        <v>#REF!</v>
      </c>
      <c r="AX72" s="25" t="e">
        <f>+#REF!</f>
        <v>#REF!</v>
      </c>
      <c r="AY72" s="25" t="e">
        <f t="shared" si="17"/>
        <v>#REF!</v>
      </c>
      <c r="AZ72" s="25" t="e">
        <f>+#REF!</f>
        <v>#REF!</v>
      </c>
      <c r="BA72" s="25" t="e">
        <f t="shared" si="18"/>
        <v>#REF!</v>
      </c>
    </row>
    <row r="73" spans="1:53" ht="15.75" customHeight="1">
      <c r="A73" s="33" t="s">
        <v>82</v>
      </c>
      <c r="B73" s="27" t="s">
        <v>83</v>
      </c>
      <c r="C73" s="69" t="s">
        <v>46</v>
      </c>
      <c r="D73" s="73">
        <v>1190.3800000000001</v>
      </c>
      <c r="E73" s="67">
        <v>1000</v>
      </c>
      <c r="F73" s="24">
        <v>250</v>
      </c>
      <c r="G73" s="24">
        <v>124</v>
      </c>
      <c r="H73" s="24"/>
      <c r="I73" s="25" t="e">
        <f t="shared" si="4"/>
        <v>#REF!</v>
      </c>
      <c r="J73" s="25" t="e">
        <f>+#REF!</f>
        <v>#REF!</v>
      </c>
      <c r="K73" s="25" t="e">
        <f t="shared" si="6"/>
        <v>#REF!</v>
      </c>
      <c r="L73" s="25" t="e">
        <f>+#REF!</f>
        <v>#REF!</v>
      </c>
      <c r="M73" s="25" t="e">
        <f t="shared" si="6"/>
        <v>#REF!</v>
      </c>
      <c r="N73" s="25" t="e">
        <f>+#REF!</f>
        <v>#REF!</v>
      </c>
      <c r="O73" s="25" t="e">
        <f t="shared" si="35"/>
        <v>#REF!</v>
      </c>
      <c r="P73" s="25" t="e">
        <f>+#REF!</f>
        <v>#REF!</v>
      </c>
      <c r="Q73" s="25" t="e">
        <f t="shared" si="35"/>
        <v>#REF!</v>
      </c>
      <c r="R73" s="25" t="e">
        <f>+#REF!</f>
        <v>#REF!</v>
      </c>
      <c r="S73" s="25" t="e">
        <f t="shared" si="36"/>
        <v>#REF!</v>
      </c>
      <c r="T73" s="25" t="e">
        <f>+#REF!</f>
        <v>#REF!</v>
      </c>
      <c r="U73" s="25" t="e">
        <f t="shared" si="36"/>
        <v>#REF!</v>
      </c>
      <c r="V73" s="25" t="e">
        <f>+#REF!</f>
        <v>#REF!</v>
      </c>
      <c r="W73" s="25" t="e">
        <f t="shared" si="37"/>
        <v>#REF!</v>
      </c>
      <c r="X73" s="25" t="e">
        <f>+#REF!</f>
        <v>#REF!</v>
      </c>
      <c r="Y73" s="25" t="e">
        <f t="shared" si="37"/>
        <v>#REF!</v>
      </c>
      <c r="Z73" s="25" t="e">
        <f>+#REF!</f>
        <v>#REF!</v>
      </c>
      <c r="AA73" s="25" t="e">
        <f t="shared" si="10"/>
        <v>#REF!</v>
      </c>
      <c r="AB73" s="25" t="e">
        <f>+#REF!</f>
        <v>#REF!</v>
      </c>
      <c r="AC73" s="25" t="e">
        <f t="shared" si="38"/>
        <v>#REF!</v>
      </c>
      <c r="AD73" s="25" t="e">
        <f>+#REF!</f>
        <v>#REF!</v>
      </c>
      <c r="AE73" s="25" t="e">
        <f t="shared" si="38"/>
        <v>#REF!</v>
      </c>
      <c r="AF73" s="25" t="e">
        <f>+#REF!</f>
        <v>#REF!</v>
      </c>
      <c r="AG73" s="25" t="e">
        <f t="shared" si="39"/>
        <v>#REF!</v>
      </c>
      <c r="AH73" s="25" t="e">
        <f>+#REF!</f>
        <v>#REF!</v>
      </c>
      <c r="AI73" s="25" t="e">
        <f t="shared" si="39"/>
        <v>#REF!</v>
      </c>
      <c r="AJ73" s="25" t="e">
        <f>+#REF!</f>
        <v>#REF!</v>
      </c>
      <c r="AK73" s="25" t="e">
        <f t="shared" si="40"/>
        <v>#REF!</v>
      </c>
      <c r="AL73" s="25" t="e">
        <f>+#REF!</f>
        <v>#REF!</v>
      </c>
      <c r="AM73" s="25" t="e">
        <f t="shared" si="40"/>
        <v>#REF!</v>
      </c>
      <c r="AN73" s="25" t="e">
        <f>+#REF!</f>
        <v>#REF!</v>
      </c>
      <c r="AO73" s="25" t="e">
        <f t="shared" si="41"/>
        <v>#REF!</v>
      </c>
      <c r="AP73" s="25" t="e">
        <f>+#REF!</f>
        <v>#REF!</v>
      </c>
      <c r="AQ73" s="25" t="e">
        <f t="shared" si="41"/>
        <v>#REF!</v>
      </c>
      <c r="AR73" s="25" t="e">
        <f>+#REF!</f>
        <v>#REF!</v>
      </c>
      <c r="AS73" s="25" t="e">
        <f t="shared" si="42"/>
        <v>#REF!</v>
      </c>
      <c r="AT73" s="25" t="e">
        <f>+#REF!</f>
        <v>#REF!</v>
      </c>
      <c r="AU73" s="25" t="e">
        <f t="shared" si="42"/>
        <v>#REF!</v>
      </c>
      <c r="AV73" s="25" t="e">
        <f>+#REF!</f>
        <v>#REF!</v>
      </c>
      <c r="AW73" s="25" t="e">
        <f t="shared" si="16"/>
        <v>#REF!</v>
      </c>
      <c r="AX73" s="25" t="e">
        <f>+#REF!</f>
        <v>#REF!</v>
      </c>
      <c r="AY73" s="25" t="e">
        <f t="shared" si="17"/>
        <v>#REF!</v>
      </c>
      <c r="AZ73" s="25" t="e">
        <f>+#REF!</f>
        <v>#REF!</v>
      </c>
      <c r="BA73" s="25" t="e">
        <f t="shared" si="18"/>
        <v>#REF!</v>
      </c>
    </row>
    <row r="74" spans="1:53" ht="15.75" customHeight="1">
      <c r="A74" s="33">
        <v>306</v>
      </c>
      <c r="B74" s="34" t="s">
        <v>84</v>
      </c>
      <c r="C74" s="69"/>
      <c r="D74" s="73"/>
      <c r="E74" s="67"/>
      <c r="F74" s="24"/>
      <c r="G74" s="24"/>
      <c r="H74" s="24"/>
      <c r="I74" s="25">
        <f t="shared" ref="I74:I137" si="43">+J74+L74+N74+P74+R74+T74+V74+X74+Z74+AB74+AD74+AF74+AH74+AJ74+AL74+AN74+AP74+AR74+AT74+AV74+AX74+AZ74</f>
        <v>0</v>
      </c>
      <c r="J74" s="25"/>
      <c r="K74" s="25">
        <f t="shared" si="6"/>
        <v>0</v>
      </c>
      <c r="L74" s="25"/>
      <c r="M74" s="25">
        <f t="shared" si="6"/>
        <v>0</v>
      </c>
      <c r="N74" s="25"/>
      <c r="O74" s="25">
        <f t="shared" si="35"/>
        <v>0</v>
      </c>
      <c r="P74" s="25"/>
      <c r="Q74" s="25">
        <f t="shared" si="35"/>
        <v>0</v>
      </c>
      <c r="R74" s="25"/>
      <c r="S74" s="25">
        <f t="shared" si="36"/>
        <v>0</v>
      </c>
      <c r="T74" s="25"/>
      <c r="U74" s="25">
        <f t="shared" si="36"/>
        <v>0</v>
      </c>
      <c r="V74" s="25"/>
      <c r="W74" s="25">
        <f t="shared" si="37"/>
        <v>0</v>
      </c>
      <c r="X74" s="25"/>
      <c r="Y74" s="25">
        <f t="shared" si="37"/>
        <v>0</v>
      </c>
      <c r="Z74" s="25"/>
      <c r="AA74" s="25">
        <f t="shared" si="10"/>
        <v>0</v>
      </c>
      <c r="AB74" s="25"/>
      <c r="AC74" s="25">
        <f t="shared" si="38"/>
        <v>0</v>
      </c>
      <c r="AD74" s="25"/>
      <c r="AE74" s="25">
        <f t="shared" si="38"/>
        <v>0</v>
      </c>
      <c r="AF74" s="25"/>
      <c r="AG74" s="25">
        <f t="shared" si="39"/>
        <v>0</v>
      </c>
      <c r="AH74" s="25"/>
      <c r="AI74" s="25">
        <f t="shared" si="39"/>
        <v>0</v>
      </c>
      <c r="AJ74" s="25"/>
      <c r="AK74" s="25">
        <f t="shared" si="40"/>
        <v>0</v>
      </c>
      <c r="AL74" s="25"/>
      <c r="AM74" s="25">
        <f t="shared" si="40"/>
        <v>0</v>
      </c>
      <c r="AN74" s="25"/>
      <c r="AO74" s="25">
        <f t="shared" si="41"/>
        <v>0</v>
      </c>
      <c r="AP74" s="25"/>
      <c r="AQ74" s="25">
        <f t="shared" si="41"/>
        <v>0</v>
      </c>
      <c r="AR74" s="25"/>
      <c r="AS74" s="25">
        <f t="shared" si="42"/>
        <v>0</v>
      </c>
      <c r="AT74" s="25"/>
      <c r="AU74" s="25">
        <f t="shared" si="42"/>
        <v>0</v>
      </c>
      <c r="AV74" s="25"/>
      <c r="AW74" s="25">
        <f t="shared" si="16"/>
        <v>0</v>
      </c>
      <c r="AX74" s="25"/>
      <c r="AY74" s="25">
        <f t="shared" si="17"/>
        <v>0</v>
      </c>
      <c r="AZ74" s="25"/>
      <c r="BA74" s="25">
        <f t="shared" si="18"/>
        <v>0</v>
      </c>
    </row>
    <row r="75" spans="1:53" ht="15.75" customHeight="1">
      <c r="A75" s="33" t="s">
        <v>85</v>
      </c>
      <c r="B75" s="34" t="s">
        <v>86</v>
      </c>
      <c r="C75" s="69" t="s">
        <v>87</v>
      </c>
      <c r="D75" s="73">
        <v>407.01</v>
      </c>
      <c r="E75" s="67">
        <v>4000</v>
      </c>
      <c r="F75" s="24">
        <v>60</v>
      </c>
      <c r="G75" s="24">
        <v>45</v>
      </c>
      <c r="H75" s="24"/>
      <c r="I75" s="25" t="e">
        <f t="shared" si="43"/>
        <v>#REF!</v>
      </c>
      <c r="J75" s="25" t="e">
        <f>+#REF!</f>
        <v>#REF!</v>
      </c>
      <c r="K75" s="25" t="e">
        <f t="shared" ref="K75:M138" si="44">+J75*$D75</f>
        <v>#REF!</v>
      </c>
      <c r="L75" s="25" t="e">
        <f>+#REF!</f>
        <v>#REF!</v>
      </c>
      <c r="M75" s="25" t="e">
        <f t="shared" si="44"/>
        <v>#REF!</v>
      </c>
      <c r="N75" s="25" t="e">
        <f>+#REF!</f>
        <v>#REF!</v>
      </c>
      <c r="O75" s="25" t="e">
        <f t="shared" ref="O75:Q90" si="45">+N75*$D75</f>
        <v>#REF!</v>
      </c>
      <c r="P75" s="25" t="e">
        <f>+#REF!</f>
        <v>#REF!</v>
      </c>
      <c r="Q75" s="25" t="e">
        <f t="shared" si="45"/>
        <v>#REF!</v>
      </c>
      <c r="R75" s="25" t="e">
        <f>+#REF!</f>
        <v>#REF!</v>
      </c>
      <c r="S75" s="25" t="e">
        <f t="shared" ref="S75:U90" si="46">+R75*$D75</f>
        <v>#REF!</v>
      </c>
      <c r="T75" s="25" t="e">
        <f>+#REF!</f>
        <v>#REF!</v>
      </c>
      <c r="U75" s="25" t="e">
        <f t="shared" si="46"/>
        <v>#REF!</v>
      </c>
      <c r="V75" s="25" t="e">
        <f>+#REF!</f>
        <v>#REF!</v>
      </c>
      <c r="W75" s="25" t="e">
        <f t="shared" ref="W75:Y90" si="47">+V75*$D75</f>
        <v>#REF!</v>
      </c>
      <c r="X75" s="25" t="e">
        <f>+#REF!</f>
        <v>#REF!</v>
      </c>
      <c r="Y75" s="25" t="e">
        <f t="shared" si="47"/>
        <v>#REF!</v>
      </c>
      <c r="Z75" s="25" t="e">
        <f>+#REF!</f>
        <v>#REF!</v>
      </c>
      <c r="AA75" s="25" t="e">
        <f t="shared" ref="AA75:AA138" si="48">+Z75*$D75</f>
        <v>#REF!</v>
      </c>
      <c r="AB75" s="25" t="e">
        <f>+#REF!</f>
        <v>#REF!</v>
      </c>
      <c r="AC75" s="25" t="e">
        <f t="shared" ref="AC75:AE90" si="49">+AB75*$D75</f>
        <v>#REF!</v>
      </c>
      <c r="AD75" s="25" t="e">
        <f>+#REF!</f>
        <v>#REF!</v>
      </c>
      <c r="AE75" s="25" t="e">
        <f t="shared" si="49"/>
        <v>#REF!</v>
      </c>
      <c r="AF75" s="25" t="e">
        <f>+#REF!</f>
        <v>#REF!</v>
      </c>
      <c r="AG75" s="25" t="e">
        <f t="shared" ref="AG75:AI90" si="50">+AF75*$D75</f>
        <v>#REF!</v>
      </c>
      <c r="AH75" s="25" t="e">
        <f>+#REF!</f>
        <v>#REF!</v>
      </c>
      <c r="AI75" s="25" t="e">
        <f t="shared" si="50"/>
        <v>#REF!</v>
      </c>
      <c r="AJ75" s="25" t="e">
        <f>+#REF!</f>
        <v>#REF!</v>
      </c>
      <c r="AK75" s="25" t="e">
        <f t="shared" ref="AK75:AM90" si="51">+AJ75*$D75</f>
        <v>#REF!</v>
      </c>
      <c r="AL75" s="25" t="e">
        <f>+#REF!</f>
        <v>#REF!</v>
      </c>
      <c r="AM75" s="25" t="e">
        <f t="shared" si="51"/>
        <v>#REF!</v>
      </c>
      <c r="AN75" s="25" t="e">
        <f>+#REF!</f>
        <v>#REF!</v>
      </c>
      <c r="AO75" s="25" t="e">
        <f t="shared" ref="AO75:AQ90" si="52">+AN75*$D75</f>
        <v>#REF!</v>
      </c>
      <c r="AP75" s="25" t="e">
        <f>+#REF!</f>
        <v>#REF!</v>
      </c>
      <c r="AQ75" s="25" t="e">
        <f t="shared" si="52"/>
        <v>#REF!</v>
      </c>
      <c r="AR75" s="25" t="e">
        <f>+#REF!</f>
        <v>#REF!</v>
      </c>
      <c r="AS75" s="25" t="e">
        <f t="shared" ref="AS75:AU90" si="53">+AR75*$D75</f>
        <v>#REF!</v>
      </c>
      <c r="AT75" s="25" t="e">
        <f>+#REF!</f>
        <v>#REF!</v>
      </c>
      <c r="AU75" s="25" t="e">
        <f t="shared" si="53"/>
        <v>#REF!</v>
      </c>
      <c r="AV75" s="25" t="e">
        <f>+#REF!</f>
        <v>#REF!</v>
      </c>
      <c r="AW75" s="25" t="e">
        <f t="shared" ref="AW75:AW138" si="54">+AV75*$D75</f>
        <v>#REF!</v>
      </c>
      <c r="AX75" s="25" t="e">
        <f>+#REF!</f>
        <v>#REF!</v>
      </c>
      <c r="AY75" s="25" t="e">
        <f t="shared" ref="AY75:AY138" si="55">+AX75*$D75</f>
        <v>#REF!</v>
      </c>
      <c r="AZ75" s="25" t="e">
        <f>+#REF!</f>
        <v>#REF!</v>
      </c>
      <c r="BA75" s="25" t="e">
        <f t="shared" ref="BA75:BA138" si="56">+AZ75*$D75</f>
        <v>#REF!</v>
      </c>
    </row>
    <row r="76" spans="1:53" ht="15.75" customHeight="1">
      <c r="A76" s="33" t="s">
        <v>29</v>
      </c>
      <c r="B76" s="34" t="s">
        <v>88</v>
      </c>
      <c r="C76" s="69" t="s">
        <v>87</v>
      </c>
      <c r="D76" s="73">
        <v>621.45000000000005</v>
      </c>
      <c r="E76" s="67">
        <v>200</v>
      </c>
      <c r="F76" s="24">
        <v>60</v>
      </c>
      <c r="G76" s="24">
        <v>90</v>
      </c>
      <c r="H76" s="24"/>
      <c r="I76" s="25" t="e">
        <f t="shared" si="43"/>
        <v>#REF!</v>
      </c>
      <c r="J76" s="25" t="e">
        <f>+#REF!</f>
        <v>#REF!</v>
      </c>
      <c r="K76" s="25" t="e">
        <f t="shared" si="44"/>
        <v>#REF!</v>
      </c>
      <c r="L76" s="25" t="e">
        <f>+#REF!</f>
        <v>#REF!</v>
      </c>
      <c r="M76" s="25" t="e">
        <f t="shared" si="44"/>
        <v>#REF!</v>
      </c>
      <c r="N76" s="25" t="e">
        <f>+#REF!</f>
        <v>#REF!</v>
      </c>
      <c r="O76" s="25" t="e">
        <f t="shared" si="45"/>
        <v>#REF!</v>
      </c>
      <c r="P76" s="25" t="e">
        <f>+#REF!</f>
        <v>#REF!</v>
      </c>
      <c r="Q76" s="25" t="e">
        <f t="shared" si="45"/>
        <v>#REF!</v>
      </c>
      <c r="R76" s="25" t="e">
        <f>+#REF!</f>
        <v>#REF!</v>
      </c>
      <c r="S76" s="25" t="e">
        <f t="shared" si="46"/>
        <v>#REF!</v>
      </c>
      <c r="T76" s="25" t="e">
        <f>+#REF!</f>
        <v>#REF!</v>
      </c>
      <c r="U76" s="25" t="e">
        <f t="shared" si="46"/>
        <v>#REF!</v>
      </c>
      <c r="V76" s="25" t="e">
        <f>+#REF!</f>
        <v>#REF!</v>
      </c>
      <c r="W76" s="25" t="e">
        <f t="shared" si="47"/>
        <v>#REF!</v>
      </c>
      <c r="X76" s="25" t="e">
        <f>+#REF!</f>
        <v>#REF!</v>
      </c>
      <c r="Y76" s="25" t="e">
        <f t="shared" si="47"/>
        <v>#REF!</v>
      </c>
      <c r="Z76" s="25" t="e">
        <f>+#REF!</f>
        <v>#REF!</v>
      </c>
      <c r="AA76" s="25" t="e">
        <f t="shared" si="48"/>
        <v>#REF!</v>
      </c>
      <c r="AB76" s="25" t="e">
        <f>+#REF!</f>
        <v>#REF!</v>
      </c>
      <c r="AC76" s="25" t="e">
        <f t="shared" si="49"/>
        <v>#REF!</v>
      </c>
      <c r="AD76" s="25" t="e">
        <f>+#REF!</f>
        <v>#REF!</v>
      </c>
      <c r="AE76" s="25" t="e">
        <f t="shared" si="49"/>
        <v>#REF!</v>
      </c>
      <c r="AF76" s="25" t="e">
        <f>+#REF!</f>
        <v>#REF!</v>
      </c>
      <c r="AG76" s="25" t="e">
        <f t="shared" si="50"/>
        <v>#REF!</v>
      </c>
      <c r="AH76" s="25" t="e">
        <f>+#REF!</f>
        <v>#REF!</v>
      </c>
      <c r="AI76" s="25" t="e">
        <f t="shared" si="50"/>
        <v>#REF!</v>
      </c>
      <c r="AJ76" s="25" t="e">
        <f>+#REF!</f>
        <v>#REF!</v>
      </c>
      <c r="AK76" s="25" t="e">
        <f t="shared" si="51"/>
        <v>#REF!</v>
      </c>
      <c r="AL76" s="25" t="e">
        <f>+#REF!</f>
        <v>#REF!</v>
      </c>
      <c r="AM76" s="25" t="e">
        <f t="shared" si="51"/>
        <v>#REF!</v>
      </c>
      <c r="AN76" s="25" t="e">
        <f>+#REF!</f>
        <v>#REF!</v>
      </c>
      <c r="AO76" s="25" t="e">
        <f t="shared" si="52"/>
        <v>#REF!</v>
      </c>
      <c r="AP76" s="25" t="e">
        <f>+#REF!</f>
        <v>#REF!</v>
      </c>
      <c r="AQ76" s="25" t="e">
        <f t="shared" si="52"/>
        <v>#REF!</v>
      </c>
      <c r="AR76" s="25" t="e">
        <f>+#REF!</f>
        <v>#REF!</v>
      </c>
      <c r="AS76" s="25" t="e">
        <f t="shared" si="53"/>
        <v>#REF!</v>
      </c>
      <c r="AT76" s="25" t="e">
        <f>+#REF!</f>
        <v>#REF!</v>
      </c>
      <c r="AU76" s="25" t="e">
        <f t="shared" si="53"/>
        <v>#REF!</v>
      </c>
      <c r="AV76" s="25" t="e">
        <f>+#REF!</f>
        <v>#REF!</v>
      </c>
      <c r="AW76" s="25" t="e">
        <f t="shared" si="54"/>
        <v>#REF!</v>
      </c>
      <c r="AX76" s="25" t="e">
        <f>+#REF!</f>
        <v>#REF!</v>
      </c>
      <c r="AY76" s="25" t="e">
        <f t="shared" si="55"/>
        <v>#REF!</v>
      </c>
      <c r="AZ76" s="25" t="e">
        <f>+#REF!</f>
        <v>#REF!</v>
      </c>
      <c r="BA76" s="25" t="e">
        <f t="shared" si="56"/>
        <v>#REF!</v>
      </c>
    </row>
    <row r="77" spans="1:53" ht="15.75" customHeight="1">
      <c r="A77" s="33" t="s">
        <v>89</v>
      </c>
      <c r="B77" s="34" t="s">
        <v>90</v>
      </c>
      <c r="C77" s="69" t="s">
        <v>87</v>
      </c>
      <c r="D77" s="73">
        <v>827.14</v>
      </c>
      <c r="E77" s="67">
        <v>100</v>
      </c>
      <c r="F77" s="24">
        <v>90</v>
      </c>
      <c r="G77" s="24">
        <v>149</v>
      </c>
      <c r="H77" s="24"/>
      <c r="I77" s="25" t="e">
        <f t="shared" si="43"/>
        <v>#REF!</v>
      </c>
      <c r="J77" s="25" t="e">
        <f>+#REF!</f>
        <v>#REF!</v>
      </c>
      <c r="K77" s="25" t="e">
        <f t="shared" si="44"/>
        <v>#REF!</v>
      </c>
      <c r="L77" s="25" t="e">
        <f>+#REF!</f>
        <v>#REF!</v>
      </c>
      <c r="M77" s="25" t="e">
        <f t="shared" si="44"/>
        <v>#REF!</v>
      </c>
      <c r="N77" s="25" t="e">
        <f>+#REF!</f>
        <v>#REF!</v>
      </c>
      <c r="O77" s="25" t="e">
        <f t="shared" si="45"/>
        <v>#REF!</v>
      </c>
      <c r="P77" s="25" t="e">
        <f>+#REF!</f>
        <v>#REF!</v>
      </c>
      <c r="Q77" s="25" t="e">
        <f t="shared" si="45"/>
        <v>#REF!</v>
      </c>
      <c r="R77" s="25" t="e">
        <f>+#REF!</f>
        <v>#REF!</v>
      </c>
      <c r="S77" s="25" t="e">
        <f t="shared" si="46"/>
        <v>#REF!</v>
      </c>
      <c r="T77" s="25" t="e">
        <f>+#REF!</f>
        <v>#REF!</v>
      </c>
      <c r="U77" s="25" t="e">
        <f t="shared" si="46"/>
        <v>#REF!</v>
      </c>
      <c r="V77" s="25" t="e">
        <f>+#REF!</f>
        <v>#REF!</v>
      </c>
      <c r="W77" s="25" t="e">
        <f t="shared" si="47"/>
        <v>#REF!</v>
      </c>
      <c r="X77" s="25" t="e">
        <f>+#REF!</f>
        <v>#REF!</v>
      </c>
      <c r="Y77" s="25" t="e">
        <f t="shared" si="47"/>
        <v>#REF!</v>
      </c>
      <c r="Z77" s="25" t="e">
        <f>+#REF!</f>
        <v>#REF!</v>
      </c>
      <c r="AA77" s="25" t="e">
        <f t="shared" si="48"/>
        <v>#REF!</v>
      </c>
      <c r="AB77" s="25" t="e">
        <f>+#REF!</f>
        <v>#REF!</v>
      </c>
      <c r="AC77" s="25" t="e">
        <f t="shared" si="49"/>
        <v>#REF!</v>
      </c>
      <c r="AD77" s="25" t="e">
        <f>+#REF!</f>
        <v>#REF!</v>
      </c>
      <c r="AE77" s="25" t="e">
        <f t="shared" si="49"/>
        <v>#REF!</v>
      </c>
      <c r="AF77" s="25" t="e">
        <f>+#REF!</f>
        <v>#REF!</v>
      </c>
      <c r="AG77" s="25" t="e">
        <f t="shared" si="50"/>
        <v>#REF!</v>
      </c>
      <c r="AH77" s="25" t="e">
        <f>+#REF!</f>
        <v>#REF!</v>
      </c>
      <c r="AI77" s="25" t="e">
        <f t="shared" si="50"/>
        <v>#REF!</v>
      </c>
      <c r="AJ77" s="25" t="e">
        <f>+#REF!</f>
        <v>#REF!</v>
      </c>
      <c r="AK77" s="25" t="e">
        <f t="shared" si="51"/>
        <v>#REF!</v>
      </c>
      <c r="AL77" s="25" t="e">
        <f>+#REF!</f>
        <v>#REF!</v>
      </c>
      <c r="AM77" s="25" t="e">
        <f t="shared" si="51"/>
        <v>#REF!</v>
      </c>
      <c r="AN77" s="25" t="e">
        <f>+#REF!</f>
        <v>#REF!</v>
      </c>
      <c r="AO77" s="25" t="e">
        <f t="shared" si="52"/>
        <v>#REF!</v>
      </c>
      <c r="AP77" s="25" t="e">
        <f>+#REF!</f>
        <v>#REF!</v>
      </c>
      <c r="AQ77" s="25" t="e">
        <f t="shared" si="52"/>
        <v>#REF!</v>
      </c>
      <c r="AR77" s="25" t="e">
        <f>+#REF!</f>
        <v>#REF!</v>
      </c>
      <c r="AS77" s="25" t="e">
        <f t="shared" si="53"/>
        <v>#REF!</v>
      </c>
      <c r="AT77" s="25" t="e">
        <f>+#REF!</f>
        <v>#REF!</v>
      </c>
      <c r="AU77" s="25" t="e">
        <f t="shared" si="53"/>
        <v>#REF!</v>
      </c>
      <c r="AV77" s="25" t="e">
        <f>+#REF!</f>
        <v>#REF!</v>
      </c>
      <c r="AW77" s="25" t="e">
        <f t="shared" si="54"/>
        <v>#REF!</v>
      </c>
      <c r="AX77" s="25" t="e">
        <f>+#REF!</f>
        <v>#REF!</v>
      </c>
      <c r="AY77" s="25" t="e">
        <f t="shared" si="55"/>
        <v>#REF!</v>
      </c>
      <c r="AZ77" s="25" t="e">
        <f>+#REF!</f>
        <v>#REF!</v>
      </c>
      <c r="BA77" s="25" t="e">
        <f t="shared" si="56"/>
        <v>#REF!</v>
      </c>
    </row>
    <row r="78" spans="1:53" ht="15.75" customHeight="1">
      <c r="A78" s="42">
        <v>400</v>
      </c>
      <c r="B78" s="27" t="s">
        <v>91</v>
      </c>
      <c r="C78" s="69"/>
      <c r="D78" s="73"/>
      <c r="E78" s="67"/>
      <c r="F78" s="24"/>
      <c r="G78" s="24"/>
      <c r="H78" s="24"/>
      <c r="I78" s="25">
        <f t="shared" si="43"/>
        <v>0</v>
      </c>
      <c r="J78" s="25"/>
      <c r="K78" s="25">
        <f t="shared" si="44"/>
        <v>0</v>
      </c>
      <c r="L78" s="25"/>
      <c r="M78" s="25">
        <f t="shared" si="44"/>
        <v>0</v>
      </c>
      <c r="N78" s="25"/>
      <c r="O78" s="25">
        <f t="shared" si="45"/>
        <v>0</v>
      </c>
      <c r="P78" s="25"/>
      <c r="Q78" s="25">
        <f t="shared" si="45"/>
        <v>0</v>
      </c>
      <c r="R78" s="25"/>
      <c r="S78" s="25">
        <f t="shared" si="46"/>
        <v>0</v>
      </c>
      <c r="T78" s="25"/>
      <c r="U78" s="25">
        <f t="shared" si="46"/>
        <v>0</v>
      </c>
      <c r="V78" s="25"/>
      <c r="W78" s="25">
        <f t="shared" si="47"/>
        <v>0</v>
      </c>
      <c r="X78" s="25"/>
      <c r="Y78" s="25">
        <f t="shared" si="47"/>
        <v>0</v>
      </c>
      <c r="Z78" s="25"/>
      <c r="AA78" s="25">
        <f t="shared" si="48"/>
        <v>0</v>
      </c>
      <c r="AB78" s="25"/>
      <c r="AC78" s="25">
        <f t="shared" si="49"/>
        <v>0</v>
      </c>
      <c r="AD78" s="25"/>
      <c r="AE78" s="25">
        <f t="shared" si="49"/>
        <v>0</v>
      </c>
      <c r="AF78" s="25"/>
      <c r="AG78" s="25">
        <f t="shared" si="50"/>
        <v>0</v>
      </c>
      <c r="AH78" s="25"/>
      <c r="AI78" s="25">
        <f t="shared" si="50"/>
        <v>0</v>
      </c>
      <c r="AJ78" s="25"/>
      <c r="AK78" s="25">
        <f t="shared" si="51"/>
        <v>0</v>
      </c>
      <c r="AL78" s="25"/>
      <c r="AM78" s="25">
        <f t="shared" si="51"/>
        <v>0</v>
      </c>
      <c r="AN78" s="25"/>
      <c r="AO78" s="25">
        <f t="shared" si="52"/>
        <v>0</v>
      </c>
      <c r="AP78" s="25"/>
      <c r="AQ78" s="25">
        <f t="shared" si="52"/>
        <v>0</v>
      </c>
      <c r="AR78" s="25"/>
      <c r="AS78" s="25">
        <f t="shared" si="53"/>
        <v>0</v>
      </c>
      <c r="AT78" s="25"/>
      <c r="AU78" s="25">
        <f t="shared" si="53"/>
        <v>0</v>
      </c>
      <c r="AV78" s="25"/>
      <c r="AW78" s="25">
        <f t="shared" si="54"/>
        <v>0</v>
      </c>
      <c r="AX78" s="25"/>
      <c r="AY78" s="25">
        <f t="shared" si="55"/>
        <v>0</v>
      </c>
      <c r="AZ78" s="25"/>
      <c r="BA78" s="25">
        <f t="shared" si="56"/>
        <v>0</v>
      </c>
    </row>
    <row r="79" spans="1:53" ht="15.75" customHeight="1">
      <c r="A79" s="33">
        <v>402</v>
      </c>
      <c r="B79" s="38" t="s">
        <v>92</v>
      </c>
      <c r="C79" s="69" t="s">
        <v>81</v>
      </c>
      <c r="D79" s="73">
        <v>5426.71</v>
      </c>
      <c r="E79" s="67">
        <v>2700</v>
      </c>
      <c r="F79" s="24">
        <v>3300</v>
      </c>
      <c r="G79" s="24"/>
      <c r="H79" s="24"/>
      <c r="I79" s="25" t="e">
        <f t="shared" si="43"/>
        <v>#REF!</v>
      </c>
      <c r="J79" s="25" t="e">
        <f>+#REF!</f>
        <v>#REF!</v>
      </c>
      <c r="K79" s="25" t="e">
        <f t="shared" si="44"/>
        <v>#REF!</v>
      </c>
      <c r="L79" s="25" t="e">
        <f>+#REF!</f>
        <v>#REF!</v>
      </c>
      <c r="M79" s="25" t="e">
        <f t="shared" si="44"/>
        <v>#REF!</v>
      </c>
      <c r="N79" s="25" t="e">
        <f>+#REF!</f>
        <v>#REF!</v>
      </c>
      <c r="O79" s="25" t="e">
        <f t="shared" si="45"/>
        <v>#REF!</v>
      </c>
      <c r="P79" s="25" t="e">
        <f>+#REF!</f>
        <v>#REF!</v>
      </c>
      <c r="Q79" s="25" t="e">
        <f t="shared" si="45"/>
        <v>#REF!</v>
      </c>
      <c r="R79" s="25" t="e">
        <f>+#REF!</f>
        <v>#REF!</v>
      </c>
      <c r="S79" s="25" t="e">
        <f t="shared" si="46"/>
        <v>#REF!</v>
      </c>
      <c r="T79" s="25" t="e">
        <f>+#REF!</f>
        <v>#REF!</v>
      </c>
      <c r="U79" s="25" t="e">
        <f t="shared" si="46"/>
        <v>#REF!</v>
      </c>
      <c r="V79" s="25" t="e">
        <f>+#REF!</f>
        <v>#REF!</v>
      </c>
      <c r="W79" s="25" t="e">
        <f t="shared" si="47"/>
        <v>#REF!</v>
      </c>
      <c r="X79" s="25" t="e">
        <f>+#REF!</f>
        <v>#REF!</v>
      </c>
      <c r="Y79" s="25" t="e">
        <f t="shared" si="47"/>
        <v>#REF!</v>
      </c>
      <c r="Z79" s="25" t="e">
        <f>+#REF!</f>
        <v>#REF!</v>
      </c>
      <c r="AA79" s="25" t="e">
        <f t="shared" si="48"/>
        <v>#REF!</v>
      </c>
      <c r="AB79" s="25" t="e">
        <f>+#REF!</f>
        <v>#REF!</v>
      </c>
      <c r="AC79" s="25" t="e">
        <f t="shared" si="49"/>
        <v>#REF!</v>
      </c>
      <c r="AD79" s="25" t="e">
        <f>+#REF!</f>
        <v>#REF!</v>
      </c>
      <c r="AE79" s="25" t="e">
        <f t="shared" si="49"/>
        <v>#REF!</v>
      </c>
      <c r="AF79" s="25" t="e">
        <f>+#REF!</f>
        <v>#REF!</v>
      </c>
      <c r="AG79" s="25" t="e">
        <f t="shared" si="50"/>
        <v>#REF!</v>
      </c>
      <c r="AH79" s="25" t="e">
        <f>+#REF!</f>
        <v>#REF!</v>
      </c>
      <c r="AI79" s="25" t="e">
        <f t="shared" si="50"/>
        <v>#REF!</v>
      </c>
      <c r="AJ79" s="25" t="e">
        <f>+#REF!</f>
        <v>#REF!</v>
      </c>
      <c r="AK79" s="25" t="e">
        <f t="shared" si="51"/>
        <v>#REF!</v>
      </c>
      <c r="AL79" s="25" t="e">
        <f>+#REF!</f>
        <v>#REF!</v>
      </c>
      <c r="AM79" s="25" t="e">
        <f t="shared" si="51"/>
        <v>#REF!</v>
      </c>
      <c r="AN79" s="25" t="e">
        <f>+#REF!</f>
        <v>#REF!</v>
      </c>
      <c r="AO79" s="25" t="e">
        <f t="shared" si="52"/>
        <v>#REF!</v>
      </c>
      <c r="AP79" s="25" t="e">
        <f>+#REF!</f>
        <v>#REF!</v>
      </c>
      <c r="AQ79" s="25" t="e">
        <f t="shared" si="52"/>
        <v>#REF!</v>
      </c>
      <c r="AR79" s="25" t="e">
        <f>+#REF!</f>
        <v>#REF!</v>
      </c>
      <c r="AS79" s="25" t="e">
        <f t="shared" si="53"/>
        <v>#REF!</v>
      </c>
      <c r="AT79" s="25" t="e">
        <f>+#REF!</f>
        <v>#REF!</v>
      </c>
      <c r="AU79" s="25" t="e">
        <f t="shared" si="53"/>
        <v>#REF!</v>
      </c>
      <c r="AV79" s="25" t="e">
        <f>+#REF!</f>
        <v>#REF!</v>
      </c>
      <c r="AW79" s="25" t="e">
        <f t="shared" si="54"/>
        <v>#REF!</v>
      </c>
      <c r="AX79" s="25" t="e">
        <f>+#REF!</f>
        <v>#REF!</v>
      </c>
      <c r="AY79" s="25" t="e">
        <f t="shared" si="55"/>
        <v>#REF!</v>
      </c>
      <c r="AZ79" s="25" t="e">
        <f>+#REF!</f>
        <v>#REF!</v>
      </c>
      <c r="BA79" s="25" t="e">
        <f t="shared" si="56"/>
        <v>#REF!</v>
      </c>
    </row>
    <row r="80" spans="1:53" ht="15.75" customHeight="1">
      <c r="A80" s="33" t="s">
        <v>93</v>
      </c>
      <c r="B80" s="38" t="s">
        <v>94</v>
      </c>
      <c r="C80" s="69" t="s">
        <v>81</v>
      </c>
      <c r="D80" s="73">
        <v>9015.34</v>
      </c>
      <c r="E80" s="67">
        <v>500</v>
      </c>
      <c r="F80" s="24"/>
      <c r="G80" s="24"/>
      <c r="H80" s="24">
        <v>8438</v>
      </c>
      <c r="I80" s="25" t="e">
        <f t="shared" si="43"/>
        <v>#REF!</v>
      </c>
      <c r="J80" s="25" t="e">
        <f>+#REF!</f>
        <v>#REF!</v>
      </c>
      <c r="K80" s="25" t="e">
        <f t="shared" si="44"/>
        <v>#REF!</v>
      </c>
      <c r="L80" s="25" t="e">
        <f>+#REF!</f>
        <v>#REF!</v>
      </c>
      <c r="M80" s="25" t="e">
        <f t="shared" si="44"/>
        <v>#REF!</v>
      </c>
      <c r="N80" s="25" t="e">
        <f>+#REF!</f>
        <v>#REF!</v>
      </c>
      <c r="O80" s="25" t="e">
        <f t="shared" si="45"/>
        <v>#REF!</v>
      </c>
      <c r="P80" s="25" t="e">
        <f>+#REF!</f>
        <v>#REF!</v>
      </c>
      <c r="Q80" s="25" t="e">
        <f t="shared" si="45"/>
        <v>#REF!</v>
      </c>
      <c r="R80" s="25" t="e">
        <f>+#REF!</f>
        <v>#REF!</v>
      </c>
      <c r="S80" s="25" t="e">
        <f t="shared" si="46"/>
        <v>#REF!</v>
      </c>
      <c r="T80" s="25" t="e">
        <f>+#REF!</f>
        <v>#REF!</v>
      </c>
      <c r="U80" s="25" t="e">
        <f t="shared" si="46"/>
        <v>#REF!</v>
      </c>
      <c r="V80" s="25" t="e">
        <f>+#REF!</f>
        <v>#REF!</v>
      </c>
      <c r="W80" s="25" t="e">
        <f t="shared" si="47"/>
        <v>#REF!</v>
      </c>
      <c r="X80" s="25" t="e">
        <f>+#REF!</f>
        <v>#REF!</v>
      </c>
      <c r="Y80" s="25" t="e">
        <f t="shared" si="47"/>
        <v>#REF!</v>
      </c>
      <c r="Z80" s="25" t="e">
        <f>+#REF!</f>
        <v>#REF!</v>
      </c>
      <c r="AA80" s="25" t="e">
        <f t="shared" si="48"/>
        <v>#REF!</v>
      </c>
      <c r="AB80" s="25" t="e">
        <f>+#REF!</f>
        <v>#REF!</v>
      </c>
      <c r="AC80" s="25" t="e">
        <f t="shared" si="49"/>
        <v>#REF!</v>
      </c>
      <c r="AD80" s="25" t="e">
        <f>+#REF!</f>
        <v>#REF!</v>
      </c>
      <c r="AE80" s="25" t="e">
        <f t="shared" si="49"/>
        <v>#REF!</v>
      </c>
      <c r="AF80" s="25" t="e">
        <f>+#REF!</f>
        <v>#REF!</v>
      </c>
      <c r="AG80" s="25" t="e">
        <f t="shared" si="50"/>
        <v>#REF!</v>
      </c>
      <c r="AH80" s="25" t="e">
        <f>+#REF!</f>
        <v>#REF!</v>
      </c>
      <c r="AI80" s="25" t="e">
        <f t="shared" si="50"/>
        <v>#REF!</v>
      </c>
      <c r="AJ80" s="25" t="e">
        <f>+#REF!</f>
        <v>#REF!</v>
      </c>
      <c r="AK80" s="25" t="e">
        <f t="shared" si="51"/>
        <v>#REF!</v>
      </c>
      <c r="AL80" s="25" t="e">
        <f>+#REF!</f>
        <v>#REF!</v>
      </c>
      <c r="AM80" s="25" t="e">
        <f t="shared" si="51"/>
        <v>#REF!</v>
      </c>
      <c r="AN80" s="25" t="e">
        <f>+#REF!</f>
        <v>#REF!</v>
      </c>
      <c r="AO80" s="25" t="e">
        <f t="shared" si="52"/>
        <v>#REF!</v>
      </c>
      <c r="AP80" s="25" t="e">
        <f>+#REF!</f>
        <v>#REF!</v>
      </c>
      <c r="AQ80" s="25" t="e">
        <f t="shared" si="52"/>
        <v>#REF!</v>
      </c>
      <c r="AR80" s="25" t="e">
        <f>+#REF!</f>
        <v>#REF!</v>
      </c>
      <c r="AS80" s="25" t="e">
        <f t="shared" si="53"/>
        <v>#REF!</v>
      </c>
      <c r="AT80" s="25" t="e">
        <f>+#REF!</f>
        <v>#REF!</v>
      </c>
      <c r="AU80" s="25" t="e">
        <f t="shared" si="53"/>
        <v>#REF!</v>
      </c>
      <c r="AV80" s="25" t="e">
        <f>+#REF!</f>
        <v>#REF!</v>
      </c>
      <c r="AW80" s="25" t="e">
        <f t="shared" si="54"/>
        <v>#REF!</v>
      </c>
      <c r="AX80" s="25" t="e">
        <f>+#REF!</f>
        <v>#REF!</v>
      </c>
      <c r="AY80" s="25" t="e">
        <f t="shared" si="55"/>
        <v>#REF!</v>
      </c>
      <c r="AZ80" s="25" t="e">
        <f>+#REF!</f>
        <v>#REF!</v>
      </c>
      <c r="BA80" s="25" t="e">
        <f t="shared" si="56"/>
        <v>#REF!</v>
      </c>
    </row>
    <row r="81" spans="1:53" ht="15.75" customHeight="1">
      <c r="A81" s="42">
        <v>500</v>
      </c>
      <c r="B81" s="27" t="s">
        <v>95</v>
      </c>
      <c r="C81" s="69"/>
      <c r="D81" s="73"/>
      <c r="E81" s="67"/>
      <c r="F81" s="24"/>
      <c r="G81" s="24"/>
      <c r="H81" s="24"/>
      <c r="I81" s="25">
        <f t="shared" si="43"/>
        <v>0</v>
      </c>
      <c r="J81" s="25"/>
      <c r="K81" s="25">
        <f t="shared" si="44"/>
        <v>0</v>
      </c>
      <c r="L81" s="25"/>
      <c r="M81" s="25">
        <f t="shared" si="44"/>
        <v>0</v>
      </c>
      <c r="N81" s="25"/>
      <c r="O81" s="25">
        <f t="shared" si="45"/>
        <v>0</v>
      </c>
      <c r="P81" s="25"/>
      <c r="Q81" s="25">
        <f t="shared" si="45"/>
        <v>0</v>
      </c>
      <c r="R81" s="25"/>
      <c r="S81" s="25">
        <f t="shared" si="46"/>
        <v>0</v>
      </c>
      <c r="T81" s="25"/>
      <c r="U81" s="25">
        <f t="shared" si="46"/>
        <v>0</v>
      </c>
      <c r="V81" s="25"/>
      <c r="W81" s="25">
        <f t="shared" si="47"/>
        <v>0</v>
      </c>
      <c r="X81" s="25"/>
      <c r="Y81" s="25">
        <f t="shared" si="47"/>
        <v>0</v>
      </c>
      <c r="Z81" s="25"/>
      <c r="AA81" s="25">
        <f t="shared" si="48"/>
        <v>0</v>
      </c>
      <c r="AB81" s="25"/>
      <c r="AC81" s="25">
        <f t="shared" si="49"/>
        <v>0</v>
      </c>
      <c r="AD81" s="25"/>
      <c r="AE81" s="25">
        <f t="shared" si="49"/>
        <v>0</v>
      </c>
      <c r="AF81" s="25"/>
      <c r="AG81" s="25">
        <f t="shared" si="50"/>
        <v>0</v>
      </c>
      <c r="AH81" s="25"/>
      <c r="AI81" s="25">
        <f t="shared" si="50"/>
        <v>0</v>
      </c>
      <c r="AJ81" s="25"/>
      <c r="AK81" s="25">
        <f t="shared" si="51"/>
        <v>0</v>
      </c>
      <c r="AL81" s="25"/>
      <c r="AM81" s="25">
        <f t="shared" si="51"/>
        <v>0</v>
      </c>
      <c r="AN81" s="25"/>
      <c r="AO81" s="25">
        <f t="shared" si="52"/>
        <v>0</v>
      </c>
      <c r="AP81" s="25"/>
      <c r="AQ81" s="25">
        <f t="shared" si="52"/>
        <v>0</v>
      </c>
      <c r="AR81" s="25"/>
      <c r="AS81" s="25">
        <f t="shared" si="53"/>
        <v>0</v>
      </c>
      <c r="AT81" s="25"/>
      <c r="AU81" s="25">
        <f t="shared" si="53"/>
        <v>0</v>
      </c>
      <c r="AV81" s="25"/>
      <c r="AW81" s="25">
        <f t="shared" si="54"/>
        <v>0</v>
      </c>
      <c r="AX81" s="25"/>
      <c r="AY81" s="25">
        <f t="shared" si="55"/>
        <v>0</v>
      </c>
      <c r="AZ81" s="25"/>
      <c r="BA81" s="25">
        <f t="shared" si="56"/>
        <v>0</v>
      </c>
    </row>
    <row r="82" spans="1:53" ht="15.75" customHeight="1">
      <c r="A82" s="68">
        <v>501</v>
      </c>
      <c r="B82" s="34" t="s">
        <v>96</v>
      </c>
      <c r="C82" s="69" t="s">
        <v>46</v>
      </c>
      <c r="D82" s="73">
        <v>1307.67</v>
      </c>
      <c r="E82" s="67">
        <v>12000</v>
      </c>
      <c r="F82" s="24"/>
      <c r="G82" s="24">
        <v>231</v>
      </c>
      <c r="H82" s="24">
        <v>1050</v>
      </c>
      <c r="I82" s="25" t="e">
        <f t="shared" si="43"/>
        <v>#REF!</v>
      </c>
      <c r="J82" s="25" t="e">
        <f>+#REF!</f>
        <v>#REF!</v>
      </c>
      <c r="K82" s="25" t="e">
        <f t="shared" si="44"/>
        <v>#REF!</v>
      </c>
      <c r="L82" s="25" t="e">
        <f>+#REF!</f>
        <v>#REF!</v>
      </c>
      <c r="M82" s="25" t="e">
        <f t="shared" si="44"/>
        <v>#REF!</v>
      </c>
      <c r="N82" s="25" t="e">
        <f>+#REF!</f>
        <v>#REF!</v>
      </c>
      <c r="O82" s="25" t="e">
        <f t="shared" si="45"/>
        <v>#REF!</v>
      </c>
      <c r="P82" s="25" t="e">
        <f>+#REF!</f>
        <v>#REF!</v>
      </c>
      <c r="Q82" s="25" t="e">
        <f t="shared" si="45"/>
        <v>#REF!</v>
      </c>
      <c r="R82" s="25" t="e">
        <f>+#REF!</f>
        <v>#REF!</v>
      </c>
      <c r="S82" s="25" t="e">
        <f t="shared" si="46"/>
        <v>#REF!</v>
      </c>
      <c r="T82" s="25" t="e">
        <f>+#REF!</f>
        <v>#REF!</v>
      </c>
      <c r="U82" s="25" t="e">
        <f t="shared" si="46"/>
        <v>#REF!</v>
      </c>
      <c r="V82" s="25" t="e">
        <f>+#REF!</f>
        <v>#REF!</v>
      </c>
      <c r="W82" s="25" t="e">
        <f t="shared" si="47"/>
        <v>#REF!</v>
      </c>
      <c r="X82" s="25" t="e">
        <f>+#REF!</f>
        <v>#REF!</v>
      </c>
      <c r="Y82" s="25" t="e">
        <f t="shared" si="47"/>
        <v>#REF!</v>
      </c>
      <c r="Z82" s="25" t="e">
        <f>+#REF!</f>
        <v>#REF!</v>
      </c>
      <c r="AA82" s="25" t="e">
        <f t="shared" si="48"/>
        <v>#REF!</v>
      </c>
      <c r="AB82" s="25" t="e">
        <f>+#REF!</f>
        <v>#REF!</v>
      </c>
      <c r="AC82" s="25" t="e">
        <f t="shared" si="49"/>
        <v>#REF!</v>
      </c>
      <c r="AD82" s="25" t="e">
        <f>+#REF!</f>
        <v>#REF!</v>
      </c>
      <c r="AE82" s="25" t="e">
        <f t="shared" si="49"/>
        <v>#REF!</v>
      </c>
      <c r="AF82" s="25" t="e">
        <f>+#REF!</f>
        <v>#REF!</v>
      </c>
      <c r="AG82" s="25" t="e">
        <f t="shared" si="50"/>
        <v>#REF!</v>
      </c>
      <c r="AH82" s="25" t="e">
        <f>+#REF!</f>
        <v>#REF!</v>
      </c>
      <c r="AI82" s="25" t="e">
        <f t="shared" si="50"/>
        <v>#REF!</v>
      </c>
      <c r="AJ82" s="25" t="e">
        <f>+#REF!</f>
        <v>#REF!</v>
      </c>
      <c r="AK82" s="25" t="e">
        <f t="shared" si="51"/>
        <v>#REF!</v>
      </c>
      <c r="AL82" s="25" t="e">
        <f>+#REF!</f>
        <v>#REF!</v>
      </c>
      <c r="AM82" s="25" t="e">
        <f t="shared" si="51"/>
        <v>#REF!</v>
      </c>
      <c r="AN82" s="25" t="e">
        <f>+#REF!</f>
        <v>#REF!</v>
      </c>
      <c r="AO82" s="25" t="e">
        <f t="shared" si="52"/>
        <v>#REF!</v>
      </c>
      <c r="AP82" s="25" t="e">
        <f>+#REF!</f>
        <v>#REF!</v>
      </c>
      <c r="AQ82" s="25" t="e">
        <f t="shared" si="52"/>
        <v>#REF!</v>
      </c>
      <c r="AR82" s="25" t="e">
        <f>+#REF!</f>
        <v>#REF!</v>
      </c>
      <c r="AS82" s="25" t="e">
        <f t="shared" si="53"/>
        <v>#REF!</v>
      </c>
      <c r="AT82" s="25" t="e">
        <f>+#REF!</f>
        <v>#REF!</v>
      </c>
      <c r="AU82" s="25" t="e">
        <f t="shared" si="53"/>
        <v>#REF!</v>
      </c>
      <c r="AV82" s="25" t="e">
        <f>+#REF!</f>
        <v>#REF!</v>
      </c>
      <c r="AW82" s="25" t="e">
        <f t="shared" si="54"/>
        <v>#REF!</v>
      </c>
      <c r="AX82" s="25" t="e">
        <f>+#REF!</f>
        <v>#REF!</v>
      </c>
      <c r="AY82" s="25" t="e">
        <f t="shared" si="55"/>
        <v>#REF!</v>
      </c>
      <c r="AZ82" s="25" t="e">
        <f>+#REF!</f>
        <v>#REF!</v>
      </c>
      <c r="BA82" s="25" t="e">
        <f t="shared" si="56"/>
        <v>#REF!</v>
      </c>
    </row>
    <row r="83" spans="1:53" ht="15.75" customHeight="1">
      <c r="A83" s="68" t="s">
        <v>97</v>
      </c>
      <c r="B83" s="34" t="s">
        <v>98</v>
      </c>
      <c r="C83" s="69" t="s">
        <v>46</v>
      </c>
      <c r="D83" s="73">
        <v>704.6</v>
      </c>
      <c r="E83" s="67">
        <v>1000</v>
      </c>
      <c r="F83" s="24"/>
      <c r="G83" s="24"/>
      <c r="H83" s="24">
        <v>550</v>
      </c>
      <c r="I83" s="25" t="e">
        <f t="shared" si="43"/>
        <v>#REF!</v>
      </c>
      <c r="J83" s="25" t="e">
        <f>+#REF!</f>
        <v>#REF!</v>
      </c>
      <c r="K83" s="25" t="e">
        <f t="shared" si="44"/>
        <v>#REF!</v>
      </c>
      <c r="L83" s="25" t="e">
        <f>+#REF!</f>
        <v>#REF!</v>
      </c>
      <c r="M83" s="25" t="e">
        <f t="shared" si="44"/>
        <v>#REF!</v>
      </c>
      <c r="N83" s="25" t="e">
        <f>+#REF!</f>
        <v>#REF!</v>
      </c>
      <c r="O83" s="25" t="e">
        <f t="shared" si="45"/>
        <v>#REF!</v>
      </c>
      <c r="P83" s="25" t="e">
        <f>+#REF!</f>
        <v>#REF!</v>
      </c>
      <c r="Q83" s="25" t="e">
        <f t="shared" si="45"/>
        <v>#REF!</v>
      </c>
      <c r="R83" s="25" t="e">
        <f>+#REF!</f>
        <v>#REF!</v>
      </c>
      <c r="S83" s="25" t="e">
        <f t="shared" si="46"/>
        <v>#REF!</v>
      </c>
      <c r="T83" s="25" t="e">
        <f>+#REF!</f>
        <v>#REF!</v>
      </c>
      <c r="U83" s="25" t="e">
        <f t="shared" si="46"/>
        <v>#REF!</v>
      </c>
      <c r="V83" s="25" t="e">
        <f>+#REF!</f>
        <v>#REF!</v>
      </c>
      <c r="W83" s="25" t="e">
        <f t="shared" si="47"/>
        <v>#REF!</v>
      </c>
      <c r="X83" s="25" t="e">
        <f>+#REF!</f>
        <v>#REF!</v>
      </c>
      <c r="Y83" s="25" t="e">
        <f t="shared" si="47"/>
        <v>#REF!</v>
      </c>
      <c r="Z83" s="25" t="e">
        <f>+#REF!</f>
        <v>#REF!</v>
      </c>
      <c r="AA83" s="25" t="e">
        <f t="shared" si="48"/>
        <v>#REF!</v>
      </c>
      <c r="AB83" s="25" t="e">
        <f>+#REF!</f>
        <v>#REF!</v>
      </c>
      <c r="AC83" s="25" t="e">
        <f t="shared" si="49"/>
        <v>#REF!</v>
      </c>
      <c r="AD83" s="25" t="e">
        <f>+#REF!</f>
        <v>#REF!</v>
      </c>
      <c r="AE83" s="25" t="e">
        <f t="shared" si="49"/>
        <v>#REF!</v>
      </c>
      <c r="AF83" s="25" t="e">
        <f>+#REF!</f>
        <v>#REF!</v>
      </c>
      <c r="AG83" s="25" t="e">
        <f t="shared" si="50"/>
        <v>#REF!</v>
      </c>
      <c r="AH83" s="25" t="e">
        <f>+#REF!</f>
        <v>#REF!</v>
      </c>
      <c r="AI83" s="25" t="e">
        <f t="shared" si="50"/>
        <v>#REF!</v>
      </c>
      <c r="AJ83" s="25" t="e">
        <f>+#REF!</f>
        <v>#REF!</v>
      </c>
      <c r="AK83" s="25" t="e">
        <f t="shared" si="51"/>
        <v>#REF!</v>
      </c>
      <c r="AL83" s="25" t="e">
        <f>+#REF!</f>
        <v>#REF!</v>
      </c>
      <c r="AM83" s="25" t="e">
        <f t="shared" si="51"/>
        <v>#REF!</v>
      </c>
      <c r="AN83" s="25" t="e">
        <f>+#REF!</f>
        <v>#REF!</v>
      </c>
      <c r="AO83" s="25" t="e">
        <f t="shared" si="52"/>
        <v>#REF!</v>
      </c>
      <c r="AP83" s="25" t="e">
        <f>+#REF!</f>
        <v>#REF!</v>
      </c>
      <c r="AQ83" s="25" t="e">
        <f t="shared" si="52"/>
        <v>#REF!</v>
      </c>
      <c r="AR83" s="25" t="e">
        <f>+#REF!</f>
        <v>#REF!</v>
      </c>
      <c r="AS83" s="25" t="e">
        <f t="shared" si="53"/>
        <v>#REF!</v>
      </c>
      <c r="AT83" s="25" t="e">
        <f>+#REF!</f>
        <v>#REF!</v>
      </c>
      <c r="AU83" s="25" t="e">
        <f t="shared" si="53"/>
        <v>#REF!</v>
      </c>
      <c r="AV83" s="25" t="e">
        <f>+#REF!</f>
        <v>#REF!</v>
      </c>
      <c r="AW83" s="25" t="e">
        <f t="shared" si="54"/>
        <v>#REF!</v>
      </c>
      <c r="AX83" s="25" t="e">
        <f>+#REF!</f>
        <v>#REF!</v>
      </c>
      <c r="AY83" s="25" t="e">
        <f t="shared" si="55"/>
        <v>#REF!</v>
      </c>
      <c r="AZ83" s="25" t="e">
        <f>+#REF!</f>
        <v>#REF!</v>
      </c>
      <c r="BA83" s="25" t="e">
        <f t="shared" si="56"/>
        <v>#REF!</v>
      </c>
    </row>
    <row r="84" spans="1:53" ht="15.75" customHeight="1">
      <c r="A84" s="33">
        <v>502</v>
      </c>
      <c r="B84" s="34" t="s">
        <v>99</v>
      </c>
      <c r="C84" s="69" t="s">
        <v>46</v>
      </c>
      <c r="D84" s="73">
        <v>542.66999999999996</v>
      </c>
      <c r="E84" s="67">
        <v>500</v>
      </c>
      <c r="F84" s="24">
        <v>125</v>
      </c>
      <c r="G84" s="24">
        <v>304</v>
      </c>
      <c r="H84" s="24"/>
      <c r="I84" s="25" t="e">
        <f t="shared" si="43"/>
        <v>#REF!</v>
      </c>
      <c r="J84" s="25" t="e">
        <f>+#REF!</f>
        <v>#REF!</v>
      </c>
      <c r="K84" s="25" t="e">
        <f t="shared" si="44"/>
        <v>#REF!</v>
      </c>
      <c r="L84" s="25" t="e">
        <f>+#REF!</f>
        <v>#REF!</v>
      </c>
      <c r="M84" s="25" t="e">
        <f t="shared" si="44"/>
        <v>#REF!</v>
      </c>
      <c r="N84" s="25" t="e">
        <f>+#REF!</f>
        <v>#REF!</v>
      </c>
      <c r="O84" s="25" t="e">
        <f t="shared" si="45"/>
        <v>#REF!</v>
      </c>
      <c r="P84" s="25" t="e">
        <f>+#REF!</f>
        <v>#REF!</v>
      </c>
      <c r="Q84" s="25" t="e">
        <f t="shared" si="45"/>
        <v>#REF!</v>
      </c>
      <c r="R84" s="25" t="e">
        <f>+#REF!</f>
        <v>#REF!</v>
      </c>
      <c r="S84" s="25" t="e">
        <f t="shared" si="46"/>
        <v>#REF!</v>
      </c>
      <c r="T84" s="25" t="e">
        <f>+#REF!</f>
        <v>#REF!</v>
      </c>
      <c r="U84" s="25" t="e">
        <f t="shared" si="46"/>
        <v>#REF!</v>
      </c>
      <c r="V84" s="25" t="e">
        <f>+#REF!</f>
        <v>#REF!</v>
      </c>
      <c r="W84" s="25" t="e">
        <f t="shared" si="47"/>
        <v>#REF!</v>
      </c>
      <c r="X84" s="25" t="e">
        <f>+#REF!</f>
        <v>#REF!</v>
      </c>
      <c r="Y84" s="25" t="e">
        <f t="shared" si="47"/>
        <v>#REF!</v>
      </c>
      <c r="Z84" s="25" t="e">
        <f>+#REF!</f>
        <v>#REF!</v>
      </c>
      <c r="AA84" s="25" t="e">
        <f t="shared" si="48"/>
        <v>#REF!</v>
      </c>
      <c r="AB84" s="25" t="e">
        <f>+#REF!</f>
        <v>#REF!</v>
      </c>
      <c r="AC84" s="25" t="e">
        <f t="shared" si="49"/>
        <v>#REF!</v>
      </c>
      <c r="AD84" s="25" t="e">
        <f>+#REF!</f>
        <v>#REF!</v>
      </c>
      <c r="AE84" s="25" t="e">
        <f t="shared" si="49"/>
        <v>#REF!</v>
      </c>
      <c r="AF84" s="25" t="e">
        <f>+#REF!</f>
        <v>#REF!</v>
      </c>
      <c r="AG84" s="25" t="e">
        <f t="shared" si="50"/>
        <v>#REF!</v>
      </c>
      <c r="AH84" s="25" t="e">
        <f>+#REF!</f>
        <v>#REF!</v>
      </c>
      <c r="AI84" s="25" t="e">
        <f t="shared" si="50"/>
        <v>#REF!</v>
      </c>
      <c r="AJ84" s="25" t="e">
        <f>+#REF!</f>
        <v>#REF!</v>
      </c>
      <c r="AK84" s="25" t="e">
        <f t="shared" si="51"/>
        <v>#REF!</v>
      </c>
      <c r="AL84" s="25" t="e">
        <f>+#REF!</f>
        <v>#REF!</v>
      </c>
      <c r="AM84" s="25" t="e">
        <f t="shared" si="51"/>
        <v>#REF!</v>
      </c>
      <c r="AN84" s="25" t="e">
        <f>+#REF!</f>
        <v>#REF!</v>
      </c>
      <c r="AO84" s="25" t="e">
        <f t="shared" si="52"/>
        <v>#REF!</v>
      </c>
      <c r="AP84" s="25" t="e">
        <f>+#REF!</f>
        <v>#REF!</v>
      </c>
      <c r="AQ84" s="25" t="e">
        <f t="shared" si="52"/>
        <v>#REF!</v>
      </c>
      <c r="AR84" s="25" t="e">
        <f>+#REF!</f>
        <v>#REF!</v>
      </c>
      <c r="AS84" s="25" t="e">
        <f t="shared" si="53"/>
        <v>#REF!</v>
      </c>
      <c r="AT84" s="25" t="e">
        <f>+#REF!</f>
        <v>#REF!</v>
      </c>
      <c r="AU84" s="25" t="e">
        <f t="shared" si="53"/>
        <v>#REF!</v>
      </c>
      <c r="AV84" s="25" t="e">
        <f>+#REF!</f>
        <v>#REF!</v>
      </c>
      <c r="AW84" s="25" t="e">
        <f t="shared" si="54"/>
        <v>#REF!</v>
      </c>
      <c r="AX84" s="25" t="e">
        <f>+#REF!</f>
        <v>#REF!</v>
      </c>
      <c r="AY84" s="25" t="e">
        <f t="shared" si="55"/>
        <v>#REF!</v>
      </c>
      <c r="AZ84" s="25" t="e">
        <f>+#REF!</f>
        <v>#REF!</v>
      </c>
      <c r="BA84" s="25" t="e">
        <f t="shared" si="56"/>
        <v>#REF!</v>
      </c>
    </row>
    <row r="85" spans="1:53" ht="15.75" customHeight="1">
      <c r="A85" s="33">
        <v>503</v>
      </c>
      <c r="B85" s="34" t="s">
        <v>100</v>
      </c>
      <c r="C85" s="69" t="s">
        <v>46</v>
      </c>
      <c r="D85" s="73">
        <v>161.93</v>
      </c>
      <c r="E85" s="67">
        <v>6000</v>
      </c>
      <c r="F85" s="24">
        <v>20</v>
      </c>
      <c r="G85" s="24">
        <v>90</v>
      </c>
      <c r="H85" s="24"/>
      <c r="I85" s="25" t="e">
        <f t="shared" si="43"/>
        <v>#REF!</v>
      </c>
      <c r="J85" s="25" t="e">
        <f>+#REF!</f>
        <v>#REF!</v>
      </c>
      <c r="K85" s="25" t="e">
        <f t="shared" si="44"/>
        <v>#REF!</v>
      </c>
      <c r="L85" s="25" t="e">
        <f>+#REF!</f>
        <v>#REF!</v>
      </c>
      <c r="M85" s="25" t="e">
        <f t="shared" si="44"/>
        <v>#REF!</v>
      </c>
      <c r="N85" s="25" t="e">
        <f>+#REF!</f>
        <v>#REF!</v>
      </c>
      <c r="O85" s="25" t="e">
        <f t="shared" si="45"/>
        <v>#REF!</v>
      </c>
      <c r="P85" s="25" t="e">
        <f>+#REF!</f>
        <v>#REF!</v>
      </c>
      <c r="Q85" s="25" t="e">
        <f t="shared" si="45"/>
        <v>#REF!</v>
      </c>
      <c r="R85" s="25" t="e">
        <f>+#REF!</f>
        <v>#REF!</v>
      </c>
      <c r="S85" s="25" t="e">
        <f t="shared" si="46"/>
        <v>#REF!</v>
      </c>
      <c r="T85" s="25" t="e">
        <f>+#REF!</f>
        <v>#REF!</v>
      </c>
      <c r="U85" s="25" t="e">
        <f t="shared" si="46"/>
        <v>#REF!</v>
      </c>
      <c r="V85" s="25" t="e">
        <f>+#REF!</f>
        <v>#REF!</v>
      </c>
      <c r="W85" s="25" t="e">
        <f t="shared" si="47"/>
        <v>#REF!</v>
      </c>
      <c r="X85" s="25" t="e">
        <f>+#REF!</f>
        <v>#REF!</v>
      </c>
      <c r="Y85" s="25" t="e">
        <f t="shared" si="47"/>
        <v>#REF!</v>
      </c>
      <c r="Z85" s="25" t="e">
        <f>+#REF!</f>
        <v>#REF!</v>
      </c>
      <c r="AA85" s="25" t="e">
        <f t="shared" si="48"/>
        <v>#REF!</v>
      </c>
      <c r="AB85" s="25" t="e">
        <f>+#REF!</f>
        <v>#REF!</v>
      </c>
      <c r="AC85" s="25" t="e">
        <f t="shared" si="49"/>
        <v>#REF!</v>
      </c>
      <c r="AD85" s="25" t="e">
        <f>+#REF!</f>
        <v>#REF!</v>
      </c>
      <c r="AE85" s="25" t="e">
        <f t="shared" si="49"/>
        <v>#REF!</v>
      </c>
      <c r="AF85" s="25" t="e">
        <f>+#REF!</f>
        <v>#REF!</v>
      </c>
      <c r="AG85" s="25" t="e">
        <f t="shared" si="50"/>
        <v>#REF!</v>
      </c>
      <c r="AH85" s="25" t="e">
        <f>+#REF!</f>
        <v>#REF!</v>
      </c>
      <c r="AI85" s="25" t="e">
        <f t="shared" si="50"/>
        <v>#REF!</v>
      </c>
      <c r="AJ85" s="25" t="e">
        <f>+#REF!</f>
        <v>#REF!</v>
      </c>
      <c r="AK85" s="25" t="e">
        <f t="shared" si="51"/>
        <v>#REF!</v>
      </c>
      <c r="AL85" s="25" t="e">
        <f>+#REF!</f>
        <v>#REF!</v>
      </c>
      <c r="AM85" s="25" t="e">
        <f t="shared" si="51"/>
        <v>#REF!</v>
      </c>
      <c r="AN85" s="25" t="e">
        <f>+#REF!</f>
        <v>#REF!</v>
      </c>
      <c r="AO85" s="25" t="e">
        <f t="shared" si="52"/>
        <v>#REF!</v>
      </c>
      <c r="AP85" s="25" t="e">
        <f>+#REF!</f>
        <v>#REF!</v>
      </c>
      <c r="AQ85" s="25" t="e">
        <f t="shared" si="52"/>
        <v>#REF!</v>
      </c>
      <c r="AR85" s="25" t="e">
        <f>+#REF!</f>
        <v>#REF!</v>
      </c>
      <c r="AS85" s="25" t="e">
        <f t="shared" si="53"/>
        <v>#REF!</v>
      </c>
      <c r="AT85" s="25" t="e">
        <f>+#REF!</f>
        <v>#REF!</v>
      </c>
      <c r="AU85" s="25" t="e">
        <f t="shared" si="53"/>
        <v>#REF!</v>
      </c>
      <c r="AV85" s="25" t="e">
        <f>+#REF!</f>
        <v>#REF!</v>
      </c>
      <c r="AW85" s="25" t="e">
        <f t="shared" si="54"/>
        <v>#REF!</v>
      </c>
      <c r="AX85" s="25" t="e">
        <f>+#REF!</f>
        <v>#REF!</v>
      </c>
      <c r="AY85" s="25" t="e">
        <f t="shared" si="55"/>
        <v>#REF!</v>
      </c>
      <c r="AZ85" s="25" t="e">
        <f>+#REF!</f>
        <v>#REF!</v>
      </c>
      <c r="BA85" s="25" t="e">
        <f t="shared" si="56"/>
        <v>#REF!</v>
      </c>
    </row>
    <row r="86" spans="1:53" ht="15.75" customHeight="1">
      <c r="A86" s="33">
        <v>600</v>
      </c>
      <c r="B86" s="40" t="s">
        <v>101</v>
      </c>
      <c r="C86" s="69"/>
      <c r="D86" s="73"/>
      <c r="E86" s="67"/>
      <c r="F86" s="24"/>
      <c r="G86" s="24"/>
      <c r="H86" s="24"/>
      <c r="I86" s="25">
        <f t="shared" si="43"/>
        <v>0</v>
      </c>
      <c r="J86" s="25"/>
      <c r="K86" s="25">
        <f t="shared" si="44"/>
        <v>0</v>
      </c>
      <c r="L86" s="25"/>
      <c r="M86" s="25">
        <f t="shared" si="44"/>
        <v>0</v>
      </c>
      <c r="N86" s="25"/>
      <c r="O86" s="25">
        <f t="shared" si="45"/>
        <v>0</v>
      </c>
      <c r="P86" s="25"/>
      <c r="Q86" s="25">
        <f t="shared" si="45"/>
        <v>0</v>
      </c>
      <c r="R86" s="25"/>
      <c r="S86" s="25">
        <f t="shared" si="46"/>
        <v>0</v>
      </c>
      <c r="T86" s="25"/>
      <c r="U86" s="25">
        <f t="shared" si="46"/>
        <v>0</v>
      </c>
      <c r="V86" s="25"/>
      <c r="W86" s="25">
        <f t="shared" si="47"/>
        <v>0</v>
      </c>
      <c r="X86" s="25"/>
      <c r="Y86" s="25">
        <f t="shared" si="47"/>
        <v>0</v>
      </c>
      <c r="Z86" s="25"/>
      <c r="AA86" s="25">
        <f t="shared" si="48"/>
        <v>0</v>
      </c>
      <c r="AB86" s="25"/>
      <c r="AC86" s="25">
        <f t="shared" si="49"/>
        <v>0</v>
      </c>
      <c r="AD86" s="25"/>
      <c r="AE86" s="25">
        <f t="shared" si="49"/>
        <v>0</v>
      </c>
      <c r="AF86" s="25"/>
      <c r="AG86" s="25">
        <f t="shared" si="50"/>
        <v>0</v>
      </c>
      <c r="AH86" s="25"/>
      <c r="AI86" s="25">
        <f t="shared" si="50"/>
        <v>0</v>
      </c>
      <c r="AJ86" s="25"/>
      <c r="AK86" s="25">
        <f t="shared" si="51"/>
        <v>0</v>
      </c>
      <c r="AL86" s="25"/>
      <c r="AM86" s="25">
        <f t="shared" si="51"/>
        <v>0</v>
      </c>
      <c r="AN86" s="25"/>
      <c r="AO86" s="25">
        <f t="shared" si="52"/>
        <v>0</v>
      </c>
      <c r="AP86" s="25"/>
      <c r="AQ86" s="25">
        <f t="shared" si="52"/>
        <v>0</v>
      </c>
      <c r="AR86" s="25"/>
      <c r="AS86" s="25">
        <f t="shared" si="53"/>
        <v>0</v>
      </c>
      <c r="AT86" s="25"/>
      <c r="AU86" s="25">
        <f t="shared" si="53"/>
        <v>0</v>
      </c>
      <c r="AV86" s="25"/>
      <c r="AW86" s="25">
        <f t="shared" si="54"/>
        <v>0</v>
      </c>
      <c r="AX86" s="25"/>
      <c r="AY86" s="25">
        <f t="shared" si="55"/>
        <v>0</v>
      </c>
      <c r="AZ86" s="25"/>
      <c r="BA86" s="25">
        <f t="shared" si="56"/>
        <v>0</v>
      </c>
    </row>
    <row r="87" spans="1:53" ht="15.75" customHeight="1">
      <c r="A87" s="33">
        <v>601</v>
      </c>
      <c r="B87" s="34" t="s">
        <v>102</v>
      </c>
      <c r="C87" s="69"/>
      <c r="D87" s="73"/>
      <c r="E87" s="67"/>
      <c r="F87" s="24"/>
      <c r="G87" s="24"/>
      <c r="H87" s="24"/>
      <c r="I87" s="25">
        <f t="shared" si="43"/>
        <v>0</v>
      </c>
      <c r="J87" s="25"/>
      <c r="K87" s="25">
        <f t="shared" si="44"/>
        <v>0</v>
      </c>
      <c r="L87" s="25"/>
      <c r="M87" s="25">
        <f t="shared" si="44"/>
        <v>0</v>
      </c>
      <c r="N87" s="25"/>
      <c r="O87" s="25">
        <f t="shared" si="45"/>
        <v>0</v>
      </c>
      <c r="P87" s="25"/>
      <c r="Q87" s="25">
        <f t="shared" si="45"/>
        <v>0</v>
      </c>
      <c r="R87" s="25"/>
      <c r="S87" s="25">
        <f t="shared" si="46"/>
        <v>0</v>
      </c>
      <c r="T87" s="25"/>
      <c r="U87" s="25">
        <f t="shared" si="46"/>
        <v>0</v>
      </c>
      <c r="V87" s="25"/>
      <c r="W87" s="25">
        <f t="shared" si="47"/>
        <v>0</v>
      </c>
      <c r="X87" s="25"/>
      <c r="Y87" s="25">
        <f t="shared" si="47"/>
        <v>0</v>
      </c>
      <c r="Z87" s="25"/>
      <c r="AA87" s="25">
        <f t="shared" si="48"/>
        <v>0</v>
      </c>
      <c r="AB87" s="25"/>
      <c r="AC87" s="25">
        <f t="shared" si="49"/>
        <v>0</v>
      </c>
      <c r="AD87" s="25"/>
      <c r="AE87" s="25">
        <f t="shared" si="49"/>
        <v>0</v>
      </c>
      <c r="AF87" s="25"/>
      <c r="AG87" s="25">
        <f t="shared" si="50"/>
        <v>0</v>
      </c>
      <c r="AH87" s="25"/>
      <c r="AI87" s="25">
        <f t="shared" si="50"/>
        <v>0</v>
      </c>
      <c r="AJ87" s="25"/>
      <c r="AK87" s="25">
        <f t="shared" si="51"/>
        <v>0</v>
      </c>
      <c r="AL87" s="25"/>
      <c r="AM87" s="25">
        <f t="shared" si="51"/>
        <v>0</v>
      </c>
      <c r="AN87" s="25"/>
      <c r="AO87" s="25">
        <f t="shared" si="52"/>
        <v>0</v>
      </c>
      <c r="AP87" s="25"/>
      <c r="AQ87" s="25">
        <f t="shared" si="52"/>
        <v>0</v>
      </c>
      <c r="AR87" s="25"/>
      <c r="AS87" s="25">
        <f t="shared" si="53"/>
        <v>0</v>
      </c>
      <c r="AT87" s="25"/>
      <c r="AU87" s="25">
        <f t="shared" si="53"/>
        <v>0</v>
      </c>
      <c r="AV87" s="25"/>
      <c r="AW87" s="25">
        <f t="shared" si="54"/>
        <v>0</v>
      </c>
      <c r="AX87" s="25"/>
      <c r="AY87" s="25">
        <f t="shared" si="55"/>
        <v>0</v>
      </c>
      <c r="AZ87" s="25"/>
      <c r="BA87" s="25">
        <f t="shared" si="56"/>
        <v>0</v>
      </c>
    </row>
    <row r="88" spans="1:53" ht="15.75" customHeight="1">
      <c r="A88" s="33" t="s">
        <v>18</v>
      </c>
      <c r="B88" s="41" t="s">
        <v>103</v>
      </c>
      <c r="C88" s="43" t="s">
        <v>46</v>
      </c>
      <c r="D88" s="73">
        <v>1374.18</v>
      </c>
      <c r="E88" s="67">
        <v>125</v>
      </c>
      <c r="F88" s="24"/>
      <c r="G88" s="24"/>
      <c r="H88" s="24"/>
      <c r="I88" s="25" t="e">
        <f t="shared" si="43"/>
        <v>#REF!</v>
      </c>
      <c r="J88" s="25" t="e">
        <f>+#REF!</f>
        <v>#REF!</v>
      </c>
      <c r="K88" s="25" t="e">
        <f t="shared" si="44"/>
        <v>#REF!</v>
      </c>
      <c r="L88" s="25" t="e">
        <f>+#REF!</f>
        <v>#REF!</v>
      </c>
      <c r="M88" s="25" t="e">
        <f t="shared" si="44"/>
        <v>#REF!</v>
      </c>
      <c r="N88" s="25" t="e">
        <f>+#REF!</f>
        <v>#REF!</v>
      </c>
      <c r="O88" s="25" t="e">
        <f t="shared" si="45"/>
        <v>#REF!</v>
      </c>
      <c r="P88" s="25" t="e">
        <f>+#REF!</f>
        <v>#REF!</v>
      </c>
      <c r="Q88" s="25" t="e">
        <f t="shared" si="45"/>
        <v>#REF!</v>
      </c>
      <c r="R88" s="25" t="e">
        <f>+#REF!</f>
        <v>#REF!</v>
      </c>
      <c r="S88" s="25" t="e">
        <f t="shared" si="46"/>
        <v>#REF!</v>
      </c>
      <c r="T88" s="25" t="e">
        <f>+#REF!</f>
        <v>#REF!</v>
      </c>
      <c r="U88" s="25" t="e">
        <f t="shared" si="46"/>
        <v>#REF!</v>
      </c>
      <c r="V88" s="25" t="e">
        <f>+#REF!</f>
        <v>#REF!</v>
      </c>
      <c r="W88" s="25" t="e">
        <f t="shared" si="47"/>
        <v>#REF!</v>
      </c>
      <c r="X88" s="25" t="e">
        <f>+#REF!</f>
        <v>#REF!</v>
      </c>
      <c r="Y88" s="25" t="e">
        <f t="shared" si="47"/>
        <v>#REF!</v>
      </c>
      <c r="Z88" s="25" t="e">
        <f>+#REF!</f>
        <v>#REF!</v>
      </c>
      <c r="AA88" s="25" t="e">
        <f t="shared" si="48"/>
        <v>#REF!</v>
      </c>
      <c r="AB88" s="25" t="e">
        <f>+#REF!</f>
        <v>#REF!</v>
      </c>
      <c r="AC88" s="25" t="e">
        <f t="shared" si="49"/>
        <v>#REF!</v>
      </c>
      <c r="AD88" s="25" t="e">
        <f>+#REF!</f>
        <v>#REF!</v>
      </c>
      <c r="AE88" s="25" t="e">
        <f t="shared" si="49"/>
        <v>#REF!</v>
      </c>
      <c r="AF88" s="25" t="e">
        <f>+#REF!</f>
        <v>#REF!</v>
      </c>
      <c r="AG88" s="25" t="e">
        <f t="shared" si="50"/>
        <v>#REF!</v>
      </c>
      <c r="AH88" s="25" t="e">
        <f>+#REF!</f>
        <v>#REF!</v>
      </c>
      <c r="AI88" s="25" t="e">
        <f t="shared" si="50"/>
        <v>#REF!</v>
      </c>
      <c r="AJ88" s="25" t="e">
        <f>+#REF!</f>
        <v>#REF!</v>
      </c>
      <c r="AK88" s="25" t="e">
        <f t="shared" si="51"/>
        <v>#REF!</v>
      </c>
      <c r="AL88" s="25" t="e">
        <f>+#REF!</f>
        <v>#REF!</v>
      </c>
      <c r="AM88" s="25" t="e">
        <f t="shared" si="51"/>
        <v>#REF!</v>
      </c>
      <c r="AN88" s="25" t="e">
        <f>+#REF!</f>
        <v>#REF!</v>
      </c>
      <c r="AO88" s="25" t="e">
        <f t="shared" si="52"/>
        <v>#REF!</v>
      </c>
      <c r="AP88" s="25" t="e">
        <f>+#REF!</f>
        <v>#REF!</v>
      </c>
      <c r="AQ88" s="25" t="e">
        <f t="shared" si="52"/>
        <v>#REF!</v>
      </c>
      <c r="AR88" s="25" t="e">
        <f>+#REF!</f>
        <v>#REF!</v>
      </c>
      <c r="AS88" s="25" t="e">
        <f t="shared" si="53"/>
        <v>#REF!</v>
      </c>
      <c r="AT88" s="25" t="e">
        <f>+#REF!</f>
        <v>#REF!</v>
      </c>
      <c r="AU88" s="25" t="e">
        <f t="shared" si="53"/>
        <v>#REF!</v>
      </c>
      <c r="AV88" s="25" t="e">
        <f>+#REF!</f>
        <v>#REF!</v>
      </c>
      <c r="AW88" s="25" t="e">
        <f t="shared" si="54"/>
        <v>#REF!</v>
      </c>
      <c r="AX88" s="25" t="e">
        <f>+#REF!</f>
        <v>#REF!</v>
      </c>
      <c r="AY88" s="25" t="e">
        <f t="shared" si="55"/>
        <v>#REF!</v>
      </c>
      <c r="AZ88" s="25" t="e">
        <f>+#REF!</f>
        <v>#REF!</v>
      </c>
      <c r="BA88" s="25" t="e">
        <f t="shared" si="56"/>
        <v>#REF!</v>
      </c>
    </row>
    <row r="89" spans="1:53" ht="15.75" customHeight="1">
      <c r="A89" s="33" t="s">
        <v>20</v>
      </c>
      <c r="B89" s="41" t="s">
        <v>104</v>
      </c>
      <c r="C89" s="43" t="s">
        <v>46</v>
      </c>
      <c r="D89" s="73">
        <v>1689.28</v>
      </c>
      <c r="E89" s="67">
        <v>10</v>
      </c>
      <c r="F89" s="24">
        <v>225</v>
      </c>
      <c r="G89" s="24">
        <v>365</v>
      </c>
      <c r="H89" s="24"/>
      <c r="I89" s="25" t="e">
        <f t="shared" si="43"/>
        <v>#REF!</v>
      </c>
      <c r="J89" s="25" t="e">
        <f>+#REF!</f>
        <v>#REF!</v>
      </c>
      <c r="K89" s="25" t="e">
        <f t="shared" si="44"/>
        <v>#REF!</v>
      </c>
      <c r="L89" s="25" t="e">
        <f>+#REF!</f>
        <v>#REF!</v>
      </c>
      <c r="M89" s="25" t="e">
        <f t="shared" si="44"/>
        <v>#REF!</v>
      </c>
      <c r="N89" s="25" t="e">
        <f>+#REF!</f>
        <v>#REF!</v>
      </c>
      <c r="O89" s="25" t="e">
        <f t="shared" si="45"/>
        <v>#REF!</v>
      </c>
      <c r="P89" s="25" t="e">
        <f>+#REF!</f>
        <v>#REF!</v>
      </c>
      <c r="Q89" s="25" t="e">
        <f t="shared" si="45"/>
        <v>#REF!</v>
      </c>
      <c r="R89" s="25" t="e">
        <f>+#REF!</f>
        <v>#REF!</v>
      </c>
      <c r="S89" s="25" t="e">
        <f t="shared" si="46"/>
        <v>#REF!</v>
      </c>
      <c r="T89" s="25" t="e">
        <f>+#REF!</f>
        <v>#REF!</v>
      </c>
      <c r="U89" s="25" t="e">
        <f t="shared" si="46"/>
        <v>#REF!</v>
      </c>
      <c r="V89" s="25" t="e">
        <f>+#REF!</f>
        <v>#REF!</v>
      </c>
      <c r="W89" s="25" t="e">
        <f t="shared" si="47"/>
        <v>#REF!</v>
      </c>
      <c r="X89" s="25" t="e">
        <f>+#REF!</f>
        <v>#REF!</v>
      </c>
      <c r="Y89" s="25" t="e">
        <f t="shared" si="47"/>
        <v>#REF!</v>
      </c>
      <c r="Z89" s="25" t="e">
        <f>+#REF!</f>
        <v>#REF!</v>
      </c>
      <c r="AA89" s="25" t="e">
        <f t="shared" si="48"/>
        <v>#REF!</v>
      </c>
      <c r="AB89" s="25" t="e">
        <f>+#REF!</f>
        <v>#REF!</v>
      </c>
      <c r="AC89" s="25" t="e">
        <f t="shared" si="49"/>
        <v>#REF!</v>
      </c>
      <c r="AD89" s="25" t="e">
        <f>+#REF!</f>
        <v>#REF!</v>
      </c>
      <c r="AE89" s="25" t="e">
        <f t="shared" si="49"/>
        <v>#REF!</v>
      </c>
      <c r="AF89" s="25" t="e">
        <f>+#REF!</f>
        <v>#REF!</v>
      </c>
      <c r="AG89" s="25" t="e">
        <f t="shared" si="50"/>
        <v>#REF!</v>
      </c>
      <c r="AH89" s="25" t="e">
        <f>+#REF!</f>
        <v>#REF!</v>
      </c>
      <c r="AI89" s="25" t="e">
        <f t="shared" si="50"/>
        <v>#REF!</v>
      </c>
      <c r="AJ89" s="25" t="e">
        <f>+#REF!</f>
        <v>#REF!</v>
      </c>
      <c r="AK89" s="25" t="e">
        <f t="shared" si="51"/>
        <v>#REF!</v>
      </c>
      <c r="AL89" s="25" t="e">
        <f>+#REF!</f>
        <v>#REF!</v>
      </c>
      <c r="AM89" s="25" t="e">
        <f t="shared" si="51"/>
        <v>#REF!</v>
      </c>
      <c r="AN89" s="25" t="e">
        <f>+#REF!</f>
        <v>#REF!</v>
      </c>
      <c r="AO89" s="25" t="e">
        <f t="shared" si="52"/>
        <v>#REF!</v>
      </c>
      <c r="AP89" s="25" t="e">
        <f>+#REF!</f>
        <v>#REF!</v>
      </c>
      <c r="AQ89" s="25" t="e">
        <f t="shared" si="52"/>
        <v>#REF!</v>
      </c>
      <c r="AR89" s="25" t="e">
        <f>+#REF!</f>
        <v>#REF!</v>
      </c>
      <c r="AS89" s="25" t="e">
        <f t="shared" si="53"/>
        <v>#REF!</v>
      </c>
      <c r="AT89" s="25" t="e">
        <f>+#REF!</f>
        <v>#REF!</v>
      </c>
      <c r="AU89" s="25" t="e">
        <f t="shared" si="53"/>
        <v>#REF!</v>
      </c>
      <c r="AV89" s="25" t="e">
        <f>+#REF!</f>
        <v>#REF!</v>
      </c>
      <c r="AW89" s="25" t="e">
        <f t="shared" si="54"/>
        <v>#REF!</v>
      </c>
      <c r="AX89" s="25" t="e">
        <f>+#REF!</f>
        <v>#REF!</v>
      </c>
      <c r="AY89" s="25" t="e">
        <f t="shared" si="55"/>
        <v>#REF!</v>
      </c>
      <c r="AZ89" s="25" t="e">
        <f>+#REF!</f>
        <v>#REF!</v>
      </c>
      <c r="BA89" s="25" t="e">
        <f t="shared" si="56"/>
        <v>#REF!</v>
      </c>
    </row>
    <row r="90" spans="1:53" ht="15.75" customHeight="1">
      <c r="A90" s="33" t="s">
        <v>22</v>
      </c>
      <c r="B90" s="41" t="s">
        <v>105</v>
      </c>
      <c r="C90" s="43" t="s">
        <v>46</v>
      </c>
      <c r="D90" s="73">
        <v>1877.47</v>
      </c>
      <c r="E90" s="67">
        <v>65</v>
      </c>
      <c r="F90" s="24"/>
      <c r="G90" s="24"/>
      <c r="H90" s="24"/>
      <c r="I90" s="25" t="e">
        <f t="shared" si="43"/>
        <v>#REF!</v>
      </c>
      <c r="J90" s="25" t="e">
        <f>+#REF!</f>
        <v>#REF!</v>
      </c>
      <c r="K90" s="25" t="e">
        <f t="shared" si="44"/>
        <v>#REF!</v>
      </c>
      <c r="L90" s="25" t="e">
        <f>+#REF!</f>
        <v>#REF!</v>
      </c>
      <c r="M90" s="25" t="e">
        <f t="shared" si="44"/>
        <v>#REF!</v>
      </c>
      <c r="N90" s="25" t="e">
        <f>+#REF!</f>
        <v>#REF!</v>
      </c>
      <c r="O90" s="25" t="e">
        <f t="shared" si="45"/>
        <v>#REF!</v>
      </c>
      <c r="P90" s="25" t="e">
        <f>+#REF!</f>
        <v>#REF!</v>
      </c>
      <c r="Q90" s="25" t="e">
        <f t="shared" si="45"/>
        <v>#REF!</v>
      </c>
      <c r="R90" s="25" t="e">
        <f>+#REF!</f>
        <v>#REF!</v>
      </c>
      <c r="S90" s="25" t="e">
        <f t="shared" si="46"/>
        <v>#REF!</v>
      </c>
      <c r="T90" s="25" t="e">
        <f>+#REF!</f>
        <v>#REF!</v>
      </c>
      <c r="U90" s="25" t="e">
        <f t="shared" si="46"/>
        <v>#REF!</v>
      </c>
      <c r="V90" s="25" t="e">
        <f>+#REF!</f>
        <v>#REF!</v>
      </c>
      <c r="W90" s="25" t="e">
        <f t="shared" si="47"/>
        <v>#REF!</v>
      </c>
      <c r="X90" s="25" t="e">
        <f>+#REF!</f>
        <v>#REF!</v>
      </c>
      <c r="Y90" s="25" t="e">
        <f t="shared" si="47"/>
        <v>#REF!</v>
      </c>
      <c r="Z90" s="25" t="e">
        <f>+#REF!</f>
        <v>#REF!</v>
      </c>
      <c r="AA90" s="25" t="e">
        <f t="shared" si="48"/>
        <v>#REF!</v>
      </c>
      <c r="AB90" s="25" t="e">
        <f>+#REF!</f>
        <v>#REF!</v>
      </c>
      <c r="AC90" s="25" t="e">
        <f t="shared" si="49"/>
        <v>#REF!</v>
      </c>
      <c r="AD90" s="25" t="e">
        <f>+#REF!</f>
        <v>#REF!</v>
      </c>
      <c r="AE90" s="25" t="e">
        <f t="shared" si="49"/>
        <v>#REF!</v>
      </c>
      <c r="AF90" s="25" t="e">
        <f>+#REF!</f>
        <v>#REF!</v>
      </c>
      <c r="AG90" s="25" t="e">
        <f t="shared" si="50"/>
        <v>#REF!</v>
      </c>
      <c r="AH90" s="25" t="e">
        <f>+#REF!</f>
        <v>#REF!</v>
      </c>
      <c r="AI90" s="25" t="e">
        <f t="shared" si="50"/>
        <v>#REF!</v>
      </c>
      <c r="AJ90" s="25" t="e">
        <f>+#REF!</f>
        <v>#REF!</v>
      </c>
      <c r="AK90" s="25" t="e">
        <f t="shared" si="51"/>
        <v>#REF!</v>
      </c>
      <c r="AL90" s="25" t="e">
        <f>+#REF!</f>
        <v>#REF!</v>
      </c>
      <c r="AM90" s="25" t="e">
        <f t="shared" si="51"/>
        <v>#REF!</v>
      </c>
      <c r="AN90" s="25" t="e">
        <f>+#REF!</f>
        <v>#REF!</v>
      </c>
      <c r="AO90" s="25" t="e">
        <f t="shared" si="52"/>
        <v>#REF!</v>
      </c>
      <c r="AP90" s="25" t="e">
        <f>+#REF!</f>
        <v>#REF!</v>
      </c>
      <c r="AQ90" s="25" t="e">
        <f t="shared" si="52"/>
        <v>#REF!</v>
      </c>
      <c r="AR90" s="25" t="e">
        <f>+#REF!</f>
        <v>#REF!</v>
      </c>
      <c r="AS90" s="25" t="e">
        <f t="shared" si="53"/>
        <v>#REF!</v>
      </c>
      <c r="AT90" s="25" t="e">
        <f>+#REF!</f>
        <v>#REF!</v>
      </c>
      <c r="AU90" s="25" t="e">
        <f t="shared" si="53"/>
        <v>#REF!</v>
      </c>
      <c r="AV90" s="25" t="e">
        <f>+#REF!</f>
        <v>#REF!</v>
      </c>
      <c r="AW90" s="25" t="e">
        <f t="shared" si="54"/>
        <v>#REF!</v>
      </c>
      <c r="AX90" s="25" t="e">
        <f>+#REF!</f>
        <v>#REF!</v>
      </c>
      <c r="AY90" s="25" t="e">
        <f t="shared" si="55"/>
        <v>#REF!</v>
      </c>
      <c r="AZ90" s="25" t="e">
        <f>+#REF!</f>
        <v>#REF!</v>
      </c>
      <c r="BA90" s="25" t="e">
        <f t="shared" si="56"/>
        <v>#REF!</v>
      </c>
    </row>
    <row r="91" spans="1:53" ht="15.75" customHeight="1">
      <c r="A91" s="33" t="s">
        <v>106</v>
      </c>
      <c r="B91" s="41" t="s">
        <v>107</v>
      </c>
      <c r="C91" s="43" t="s">
        <v>46</v>
      </c>
      <c r="D91" s="73">
        <v>2109.41</v>
      </c>
      <c r="E91" s="67">
        <v>10</v>
      </c>
      <c r="F91" s="24"/>
      <c r="G91" s="24"/>
      <c r="H91" s="24"/>
      <c r="I91" s="25" t="e">
        <f t="shared" si="43"/>
        <v>#REF!</v>
      </c>
      <c r="J91" s="25" t="e">
        <f>+#REF!</f>
        <v>#REF!</v>
      </c>
      <c r="K91" s="25" t="e">
        <f t="shared" si="44"/>
        <v>#REF!</v>
      </c>
      <c r="L91" s="25" t="e">
        <f>+#REF!</f>
        <v>#REF!</v>
      </c>
      <c r="M91" s="25" t="e">
        <f t="shared" si="44"/>
        <v>#REF!</v>
      </c>
      <c r="N91" s="25" t="e">
        <f>+#REF!</f>
        <v>#REF!</v>
      </c>
      <c r="O91" s="25" t="e">
        <f t="shared" ref="O91:Q106" si="57">+N91*$D91</f>
        <v>#REF!</v>
      </c>
      <c r="P91" s="25" t="e">
        <f>+#REF!</f>
        <v>#REF!</v>
      </c>
      <c r="Q91" s="25" t="e">
        <f t="shared" si="57"/>
        <v>#REF!</v>
      </c>
      <c r="R91" s="25" t="e">
        <f>+#REF!</f>
        <v>#REF!</v>
      </c>
      <c r="S91" s="25" t="e">
        <f t="shared" ref="S91:U106" si="58">+R91*$D91</f>
        <v>#REF!</v>
      </c>
      <c r="T91" s="25" t="e">
        <f>+#REF!</f>
        <v>#REF!</v>
      </c>
      <c r="U91" s="25" t="e">
        <f t="shared" si="58"/>
        <v>#REF!</v>
      </c>
      <c r="V91" s="25" t="e">
        <f>+#REF!</f>
        <v>#REF!</v>
      </c>
      <c r="W91" s="25" t="e">
        <f t="shared" ref="W91:Y106" si="59">+V91*$D91</f>
        <v>#REF!</v>
      </c>
      <c r="X91" s="25" t="e">
        <f>+#REF!</f>
        <v>#REF!</v>
      </c>
      <c r="Y91" s="25" t="e">
        <f t="shared" si="59"/>
        <v>#REF!</v>
      </c>
      <c r="Z91" s="25" t="e">
        <f>+#REF!</f>
        <v>#REF!</v>
      </c>
      <c r="AA91" s="25" t="e">
        <f t="shared" si="48"/>
        <v>#REF!</v>
      </c>
      <c r="AB91" s="25" t="e">
        <f>+#REF!</f>
        <v>#REF!</v>
      </c>
      <c r="AC91" s="25" t="e">
        <f t="shared" ref="AC91:AE106" si="60">+AB91*$D91</f>
        <v>#REF!</v>
      </c>
      <c r="AD91" s="25" t="e">
        <f>+#REF!</f>
        <v>#REF!</v>
      </c>
      <c r="AE91" s="25" t="e">
        <f t="shared" si="60"/>
        <v>#REF!</v>
      </c>
      <c r="AF91" s="25" t="e">
        <f>+#REF!</f>
        <v>#REF!</v>
      </c>
      <c r="AG91" s="25" t="e">
        <f t="shared" ref="AG91:AI106" si="61">+AF91*$D91</f>
        <v>#REF!</v>
      </c>
      <c r="AH91" s="25" t="e">
        <f>+#REF!</f>
        <v>#REF!</v>
      </c>
      <c r="AI91" s="25" t="e">
        <f t="shared" si="61"/>
        <v>#REF!</v>
      </c>
      <c r="AJ91" s="25" t="e">
        <f>+#REF!</f>
        <v>#REF!</v>
      </c>
      <c r="AK91" s="25" t="e">
        <f t="shared" ref="AK91:AM106" si="62">+AJ91*$D91</f>
        <v>#REF!</v>
      </c>
      <c r="AL91" s="25" t="e">
        <f>+#REF!</f>
        <v>#REF!</v>
      </c>
      <c r="AM91" s="25" t="e">
        <f t="shared" si="62"/>
        <v>#REF!</v>
      </c>
      <c r="AN91" s="25" t="e">
        <f>+#REF!</f>
        <v>#REF!</v>
      </c>
      <c r="AO91" s="25" t="e">
        <f t="shared" ref="AO91:AQ106" si="63">+AN91*$D91</f>
        <v>#REF!</v>
      </c>
      <c r="AP91" s="25" t="e">
        <f>+#REF!</f>
        <v>#REF!</v>
      </c>
      <c r="AQ91" s="25" t="e">
        <f t="shared" si="63"/>
        <v>#REF!</v>
      </c>
      <c r="AR91" s="25" t="e">
        <f>+#REF!</f>
        <v>#REF!</v>
      </c>
      <c r="AS91" s="25" t="e">
        <f t="shared" ref="AS91:AU106" si="64">+AR91*$D91</f>
        <v>#REF!</v>
      </c>
      <c r="AT91" s="25" t="e">
        <f>+#REF!</f>
        <v>#REF!</v>
      </c>
      <c r="AU91" s="25" t="e">
        <f t="shared" si="64"/>
        <v>#REF!</v>
      </c>
      <c r="AV91" s="25" t="e">
        <f>+#REF!</f>
        <v>#REF!</v>
      </c>
      <c r="AW91" s="25" t="e">
        <f t="shared" si="54"/>
        <v>#REF!</v>
      </c>
      <c r="AX91" s="25" t="e">
        <f>+#REF!</f>
        <v>#REF!</v>
      </c>
      <c r="AY91" s="25" t="e">
        <f t="shared" si="55"/>
        <v>#REF!</v>
      </c>
      <c r="AZ91" s="25" t="e">
        <f>+#REF!</f>
        <v>#REF!</v>
      </c>
      <c r="BA91" s="25" t="e">
        <f t="shared" si="56"/>
        <v>#REF!</v>
      </c>
    </row>
    <row r="92" spans="1:53" ht="15.75" customHeight="1">
      <c r="A92" s="33">
        <v>602</v>
      </c>
      <c r="B92" s="34" t="s">
        <v>108</v>
      </c>
      <c r="C92" s="69" t="s">
        <v>109</v>
      </c>
      <c r="D92" s="73">
        <v>65.650000000000006</v>
      </c>
      <c r="E92" s="67">
        <v>550</v>
      </c>
      <c r="F92" s="24">
        <v>25</v>
      </c>
      <c r="G92" s="24">
        <v>45</v>
      </c>
      <c r="H92" s="24"/>
      <c r="I92" s="25" t="e">
        <f t="shared" si="43"/>
        <v>#REF!</v>
      </c>
      <c r="J92" s="25" t="e">
        <f>+#REF!</f>
        <v>#REF!</v>
      </c>
      <c r="K92" s="25" t="e">
        <f t="shared" si="44"/>
        <v>#REF!</v>
      </c>
      <c r="L92" s="25" t="e">
        <f>+#REF!</f>
        <v>#REF!</v>
      </c>
      <c r="M92" s="25" t="e">
        <f t="shared" si="44"/>
        <v>#REF!</v>
      </c>
      <c r="N92" s="25" t="e">
        <f>+#REF!</f>
        <v>#REF!</v>
      </c>
      <c r="O92" s="25" t="e">
        <f t="shared" si="57"/>
        <v>#REF!</v>
      </c>
      <c r="P92" s="25" t="e">
        <f>+#REF!</f>
        <v>#REF!</v>
      </c>
      <c r="Q92" s="25" t="e">
        <f t="shared" si="57"/>
        <v>#REF!</v>
      </c>
      <c r="R92" s="25" t="e">
        <f>+#REF!</f>
        <v>#REF!</v>
      </c>
      <c r="S92" s="25" t="e">
        <f t="shared" si="58"/>
        <v>#REF!</v>
      </c>
      <c r="T92" s="25" t="e">
        <f>+#REF!</f>
        <v>#REF!</v>
      </c>
      <c r="U92" s="25" t="e">
        <f t="shared" si="58"/>
        <v>#REF!</v>
      </c>
      <c r="V92" s="25" t="e">
        <f>+#REF!</f>
        <v>#REF!</v>
      </c>
      <c r="W92" s="25" t="e">
        <f t="shared" si="59"/>
        <v>#REF!</v>
      </c>
      <c r="X92" s="25" t="e">
        <f>+#REF!</f>
        <v>#REF!</v>
      </c>
      <c r="Y92" s="25" t="e">
        <f t="shared" si="59"/>
        <v>#REF!</v>
      </c>
      <c r="Z92" s="25" t="e">
        <f>+#REF!</f>
        <v>#REF!</v>
      </c>
      <c r="AA92" s="25" t="e">
        <f t="shared" si="48"/>
        <v>#REF!</v>
      </c>
      <c r="AB92" s="25" t="e">
        <f>+#REF!</f>
        <v>#REF!</v>
      </c>
      <c r="AC92" s="25" t="e">
        <f t="shared" si="60"/>
        <v>#REF!</v>
      </c>
      <c r="AD92" s="25" t="e">
        <f>+#REF!</f>
        <v>#REF!</v>
      </c>
      <c r="AE92" s="25" t="e">
        <f t="shared" si="60"/>
        <v>#REF!</v>
      </c>
      <c r="AF92" s="25" t="e">
        <f>+#REF!</f>
        <v>#REF!</v>
      </c>
      <c r="AG92" s="25" t="e">
        <f t="shared" si="61"/>
        <v>#REF!</v>
      </c>
      <c r="AH92" s="25" t="e">
        <f>+#REF!</f>
        <v>#REF!</v>
      </c>
      <c r="AI92" s="25" t="e">
        <f t="shared" si="61"/>
        <v>#REF!</v>
      </c>
      <c r="AJ92" s="25" t="e">
        <f>+#REF!</f>
        <v>#REF!</v>
      </c>
      <c r="AK92" s="25" t="e">
        <f t="shared" si="62"/>
        <v>#REF!</v>
      </c>
      <c r="AL92" s="25" t="e">
        <f>+#REF!</f>
        <v>#REF!</v>
      </c>
      <c r="AM92" s="25" t="e">
        <f t="shared" si="62"/>
        <v>#REF!</v>
      </c>
      <c r="AN92" s="25" t="e">
        <f>+#REF!</f>
        <v>#REF!</v>
      </c>
      <c r="AO92" s="25" t="e">
        <f t="shared" si="63"/>
        <v>#REF!</v>
      </c>
      <c r="AP92" s="25" t="e">
        <f>+#REF!</f>
        <v>#REF!</v>
      </c>
      <c r="AQ92" s="25" t="e">
        <f t="shared" si="63"/>
        <v>#REF!</v>
      </c>
      <c r="AR92" s="25" t="e">
        <f>+#REF!</f>
        <v>#REF!</v>
      </c>
      <c r="AS92" s="25" t="e">
        <f t="shared" si="64"/>
        <v>#REF!</v>
      </c>
      <c r="AT92" s="25" t="e">
        <f>+#REF!</f>
        <v>#REF!</v>
      </c>
      <c r="AU92" s="25" t="e">
        <f t="shared" si="64"/>
        <v>#REF!</v>
      </c>
      <c r="AV92" s="25" t="e">
        <f>+#REF!</f>
        <v>#REF!</v>
      </c>
      <c r="AW92" s="25" t="e">
        <f t="shared" si="54"/>
        <v>#REF!</v>
      </c>
      <c r="AX92" s="25" t="e">
        <f>+#REF!</f>
        <v>#REF!</v>
      </c>
      <c r="AY92" s="25" t="e">
        <f t="shared" si="55"/>
        <v>#REF!</v>
      </c>
      <c r="AZ92" s="25" t="e">
        <f>+#REF!</f>
        <v>#REF!</v>
      </c>
      <c r="BA92" s="25" t="e">
        <f t="shared" si="56"/>
        <v>#REF!</v>
      </c>
    </row>
    <row r="93" spans="1:53" ht="15.75" customHeight="1">
      <c r="A93" s="33">
        <v>700</v>
      </c>
      <c r="B93" s="27" t="s">
        <v>110</v>
      </c>
      <c r="C93" s="69"/>
      <c r="D93" s="73"/>
      <c r="E93" s="67"/>
      <c r="F93" s="24"/>
      <c r="G93" s="24"/>
      <c r="H93" s="24"/>
      <c r="I93" s="25">
        <f t="shared" si="43"/>
        <v>0</v>
      </c>
      <c r="J93" s="25"/>
      <c r="K93" s="25">
        <f t="shared" si="44"/>
        <v>0</v>
      </c>
      <c r="L93" s="25"/>
      <c r="M93" s="25">
        <f t="shared" si="44"/>
        <v>0</v>
      </c>
      <c r="N93" s="25"/>
      <c r="O93" s="25">
        <f t="shared" si="57"/>
        <v>0</v>
      </c>
      <c r="P93" s="25"/>
      <c r="Q93" s="25">
        <f t="shared" si="57"/>
        <v>0</v>
      </c>
      <c r="R93" s="25"/>
      <c r="S93" s="25">
        <f t="shared" si="58"/>
        <v>0</v>
      </c>
      <c r="T93" s="25"/>
      <c r="U93" s="25">
        <f t="shared" si="58"/>
        <v>0</v>
      </c>
      <c r="V93" s="25"/>
      <c r="W93" s="25">
        <f t="shared" si="59"/>
        <v>0</v>
      </c>
      <c r="X93" s="25"/>
      <c r="Y93" s="25">
        <f t="shared" si="59"/>
        <v>0</v>
      </c>
      <c r="Z93" s="25"/>
      <c r="AA93" s="25">
        <f t="shared" si="48"/>
        <v>0</v>
      </c>
      <c r="AB93" s="25"/>
      <c r="AC93" s="25">
        <f t="shared" si="60"/>
        <v>0</v>
      </c>
      <c r="AD93" s="25"/>
      <c r="AE93" s="25">
        <f t="shared" si="60"/>
        <v>0</v>
      </c>
      <c r="AF93" s="25"/>
      <c r="AG93" s="25">
        <f t="shared" si="61"/>
        <v>0</v>
      </c>
      <c r="AH93" s="25"/>
      <c r="AI93" s="25">
        <f t="shared" si="61"/>
        <v>0</v>
      </c>
      <c r="AJ93" s="25"/>
      <c r="AK93" s="25">
        <f t="shared" si="62"/>
        <v>0</v>
      </c>
      <c r="AL93" s="25"/>
      <c r="AM93" s="25">
        <f t="shared" si="62"/>
        <v>0</v>
      </c>
      <c r="AN93" s="25"/>
      <c r="AO93" s="25">
        <f t="shared" si="63"/>
        <v>0</v>
      </c>
      <c r="AP93" s="25"/>
      <c r="AQ93" s="25">
        <f t="shared" si="63"/>
        <v>0</v>
      </c>
      <c r="AR93" s="25"/>
      <c r="AS93" s="25">
        <f t="shared" si="64"/>
        <v>0</v>
      </c>
      <c r="AT93" s="25"/>
      <c r="AU93" s="25">
        <f t="shared" si="64"/>
        <v>0</v>
      </c>
      <c r="AV93" s="25"/>
      <c r="AW93" s="25">
        <f t="shared" si="54"/>
        <v>0</v>
      </c>
      <c r="AX93" s="25"/>
      <c r="AY93" s="25">
        <f t="shared" si="55"/>
        <v>0</v>
      </c>
      <c r="AZ93" s="25"/>
      <c r="BA93" s="25">
        <f t="shared" si="56"/>
        <v>0</v>
      </c>
    </row>
    <row r="94" spans="1:53" ht="15.75" customHeight="1">
      <c r="A94" s="33">
        <v>701</v>
      </c>
      <c r="B94" s="27" t="s">
        <v>111</v>
      </c>
      <c r="C94" s="69" t="s">
        <v>81</v>
      </c>
      <c r="D94" s="73">
        <v>64157.71</v>
      </c>
      <c r="E94" s="67">
        <v>40</v>
      </c>
      <c r="F94" s="24">
        <v>15000</v>
      </c>
      <c r="G94" s="24">
        <v>48300</v>
      </c>
      <c r="H94" s="24"/>
      <c r="I94" s="25" t="e">
        <f t="shared" si="43"/>
        <v>#REF!</v>
      </c>
      <c r="J94" s="25" t="e">
        <f>+#REF!</f>
        <v>#REF!</v>
      </c>
      <c r="K94" s="25" t="e">
        <f t="shared" si="44"/>
        <v>#REF!</v>
      </c>
      <c r="L94" s="25" t="e">
        <f>+#REF!</f>
        <v>#REF!</v>
      </c>
      <c r="M94" s="25" t="e">
        <f t="shared" si="44"/>
        <v>#REF!</v>
      </c>
      <c r="N94" s="25" t="e">
        <f>+#REF!</f>
        <v>#REF!</v>
      </c>
      <c r="O94" s="25" t="e">
        <f t="shared" si="57"/>
        <v>#REF!</v>
      </c>
      <c r="P94" s="25" t="e">
        <f>+#REF!</f>
        <v>#REF!</v>
      </c>
      <c r="Q94" s="25" t="e">
        <f t="shared" si="57"/>
        <v>#REF!</v>
      </c>
      <c r="R94" s="25" t="e">
        <f>+#REF!</f>
        <v>#REF!</v>
      </c>
      <c r="S94" s="25" t="e">
        <f t="shared" si="58"/>
        <v>#REF!</v>
      </c>
      <c r="T94" s="25" t="e">
        <f>+#REF!</f>
        <v>#REF!</v>
      </c>
      <c r="U94" s="25" t="e">
        <f t="shared" si="58"/>
        <v>#REF!</v>
      </c>
      <c r="V94" s="25" t="e">
        <f>+#REF!</f>
        <v>#REF!</v>
      </c>
      <c r="W94" s="25" t="e">
        <f t="shared" si="59"/>
        <v>#REF!</v>
      </c>
      <c r="X94" s="25" t="e">
        <f>+#REF!</f>
        <v>#REF!</v>
      </c>
      <c r="Y94" s="25" t="e">
        <f t="shared" si="59"/>
        <v>#REF!</v>
      </c>
      <c r="Z94" s="25" t="e">
        <f>+#REF!</f>
        <v>#REF!</v>
      </c>
      <c r="AA94" s="25" t="e">
        <f t="shared" si="48"/>
        <v>#REF!</v>
      </c>
      <c r="AB94" s="25" t="e">
        <f>+#REF!</f>
        <v>#REF!</v>
      </c>
      <c r="AC94" s="25" t="e">
        <f t="shared" si="60"/>
        <v>#REF!</v>
      </c>
      <c r="AD94" s="25" t="e">
        <f>+#REF!</f>
        <v>#REF!</v>
      </c>
      <c r="AE94" s="25" t="e">
        <f t="shared" si="60"/>
        <v>#REF!</v>
      </c>
      <c r="AF94" s="25" t="e">
        <f>+#REF!</f>
        <v>#REF!</v>
      </c>
      <c r="AG94" s="25" t="e">
        <f t="shared" si="61"/>
        <v>#REF!</v>
      </c>
      <c r="AH94" s="25" t="e">
        <f>+#REF!</f>
        <v>#REF!</v>
      </c>
      <c r="AI94" s="25" t="e">
        <f t="shared" si="61"/>
        <v>#REF!</v>
      </c>
      <c r="AJ94" s="25" t="e">
        <f>+#REF!</f>
        <v>#REF!</v>
      </c>
      <c r="AK94" s="25" t="e">
        <f t="shared" si="62"/>
        <v>#REF!</v>
      </c>
      <c r="AL94" s="25" t="e">
        <f>+#REF!</f>
        <v>#REF!</v>
      </c>
      <c r="AM94" s="25" t="e">
        <f t="shared" si="62"/>
        <v>#REF!</v>
      </c>
      <c r="AN94" s="25" t="e">
        <f>+#REF!</f>
        <v>#REF!</v>
      </c>
      <c r="AO94" s="25" t="e">
        <f t="shared" si="63"/>
        <v>#REF!</v>
      </c>
      <c r="AP94" s="25" t="e">
        <f>+#REF!</f>
        <v>#REF!</v>
      </c>
      <c r="AQ94" s="25" t="e">
        <f t="shared" si="63"/>
        <v>#REF!</v>
      </c>
      <c r="AR94" s="25" t="e">
        <f>+#REF!</f>
        <v>#REF!</v>
      </c>
      <c r="AS94" s="25" t="e">
        <f t="shared" si="64"/>
        <v>#REF!</v>
      </c>
      <c r="AT94" s="25" t="e">
        <f>+#REF!</f>
        <v>#REF!</v>
      </c>
      <c r="AU94" s="25" t="e">
        <f t="shared" si="64"/>
        <v>#REF!</v>
      </c>
      <c r="AV94" s="25" t="e">
        <f>+#REF!</f>
        <v>#REF!</v>
      </c>
      <c r="AW94" s="25" t="e">
        <f t="shared" si="54"/>
        <v>#REF!</v>
      </c>
      <c r="AX94" s="25" t="e">
        <f>+#REF!</f>
        <v>#REF!</v>
      </c>
      <c r="AY94" s="25" t="e">
        <f t="shared" si="55"/>
        <v>#REF!</v>
      </c>
      <c r="AZ94" s="25" t="e">
        <f>+#REF!</f>
        <v>#REF!</v>
      </c>
      <c r="BA94" s="25" t="e">
        <f t="shared" si="56"/>
        <v>#REF!</v>
      </c>
    </row>
    <row r="95" spans="1:53" ht="15.75" customHeight="1">
      <c r="A95" s="33">
        <v>702</v>
      </c>
      <c r="B95" s="34" t="s">
        <v>112</v>
      </c>
      <c r="C95" s="69" t="s">
        <v>81</v>
      </c>
      <c r="D95" s="73">
        <v>23194.81</v>
      </c>
      <c r="E95" s="67">
        <v>70</v>
      </c>
      <c r="F95" s="24">
        <v>8500</v>
      </c>
      <c r="G95" s="24"/>
      <c r="H95" s="24"/>
      <c r="I95" s="25" t="e">
        <f t="shared" si="43"/>
        <v>#REF!</v>
      </c>
      <c r="J95" s="25" t="e">
        <f>+#REF!</f>
        <v>#REF!</v>
      </c>
      <c r="K95" s="25" t="e">
        <f t="shared" si="44"/>
        <v>#REF!</v>
      </c>
      <c r="L95" s="25" t="e">
        <f>+#REF!</f>
        <v>#REF!</v>
      </c>
      <c r="M95" s="25" t="e">
        <f t="shared" si="44"/>
        <v>#REF!</v>
      </c>
      <c r="N95" s="25" t="e">
        <f>+#REF!</f>
        <v>#REF!</v>
      </c>
      <c r="O95" s="25" t="e">
        <f t="shared" si="57"/>
        <v>#REF!</v>
      </c>
      <c r="P95" s="25" t="e">
        <f>+#REF!</f>
        <v>#REF!</v>
      </c>
      <c r="Q95" s="25" t="e">
        <f t="shared" si="57"/>
        <v>#REF!</v>
      </c>
      <c r="R95" s="25" t="e">
        <f>+#REF!</f>
        <v>#REF!</v>
      </c>
      <c r="S95" s="25" t="e">
        <f t="shared" si="58"/>
        <v>#REF!</v>
      </c>
      <c r="T95" s="25" t="e">
        <f>+#REF!</f>
        <v>#REF!</v>
      </c>
      <c r="U95" s="25" t="e">
        <f t="shared" si="58"/>
        <v>#REF!</v>
      </c>
      <c r="V95" s="25" t="e">
        <f>+#REF!</f>
        <v>#REF!</v>
      </c>
      <c r="W95" s="25" t="e">
        <f t="shared" si="59"/>
        <v>#REF!</v>
      </c>
      <c r="X95" s="25" t="e">
        <f>+#REF!</f>
        <v>#REF!</v>
      </c>
      <c r="Y95" s="25" t="e">
        <f t="shared" si="59"/>
        <v>#REF!</v>
      </c>
      <c r="Z95" s="25" t="e">
        <f>+#REF!</f>
        <v>#REF!</v>
      </c>
      <c r="AA95" s="25" t="e">
        <f t="shared" si="48"/>
        <v>#REF!</v>
      </c>
      <c r="AB95" s="25" t="e">
        <f>+#REF!</f>
        <v>#REF!</v>
      </c>
      <c r="AC95" s="25" t="e">
        <f t="shared" si="60"/>
        <v>#REF!</v>
      </c>
      <c r="AD95" s="25" t="e">
        <f>+#REF!</f>
        <v>#REF!</v>
      </c>
      <c r="AE95" s="25" t="e">
        <f t="shared" si="60"/>
        <v>#REF!</v>
      </c>
      <c r="AF95" s="25" t="e">
        <f>+#REF!</f>
        <v>#REF!</v>
      </c>
      <c r="AG95" s="25" t="e">
        <f t="shared" si="61"/>
        <v>#REF!</v>
      </c>
      <c r="AH95" s="25" t="e">
        <f>+#REF!</f>
        <v>#REF!</v>
      </c>
      <c r="AI95" s="25" t="e">
        <f t="shared" si="61"/>
        <v>#REF!</v>
      </c>
      <c r="AJ95" s="25" t="e">
        <f>+#REF!</f>
        <v>#REF!</v>
      </c>
      <c r="AK95" s="25" t="e">
        <f t="shared" si="62"/>
        <v>#REF!</v>
      </c>
      <c r="AL95" s="25" t="e">
        <f>+#REF!</f>
        <v>#REF!</v>
      </c>
      <c r="AM95" s="25" t="e">
        <f t="shared" si="62"/>
        <v>#REF!</v>
      </c>
      <c r="AN95" s="25" t="e">
        <f>+#REF!</f>
        <v>#REF!</v>
      </c>
      <c r="AO95" s="25" t="e">
        <f t="shared" si="63"/>
        <v>#REF!</v>
      </c>
      <c r="AP95" s="25" t="e">
        <f>+#REF!</f>
        <v>#REF!</v>
      </c>
      <c r="AQ95" s="25" t="e">
        <f t="shared" si="63"/>
        <v>#REF!</v>
      </c>
      <c r="AR95" s="25" t="e">
        <f>+#REF!</f>
        <v>#REF!</v>
      </c>
      <c r="AS95" s="25" t="e">
        <f t="shared" si="64"/>
        <v>#REF!</v>
      </c>
      <c r="AT95" s="25" t="e">
        <f>+#REF!</f>
        <v>#REF!</v>
      </c>
      <c r="AU95" s="25" t="e">
        <f t="shared" si="64"/>
        <v>#REF!</v>
      </c>
      <c r="AV95" s="25" t="e">
        <f>+#REF!</f>
        <v>#REF!</v>
      </c>
      <c r="AW95" s="25" t="e">
        <f t="shared" si="54"/>
        <v>#REF!</v>
      </c>
      <c r="AX95" s="25" t="e">
        <f>+#REF!</f>
        <v>#REF!</v>
      </c>
      <c r="AY95" s="25" t="e">
        <f t="shared" si="55"/>
        <v>#REF!</v>
      </c>
      <c r="AZ95" s="25" t="e">
        <f>+#REF!</f>
        <v>#REF!</v>
      </c>
      <c r="BA95" s="25" t="e">
        <f t="shared" si="56"/>
        <v>#REF!</v>
      </c>
    </row>
    <row r="96" spans="1:53" ht="15.75" customHeight="1">
      <c r="A96" s="33">
        <v>703</v>
      </c>
      <c r="B96" s="34" t="s">
        <v>113</v>
      </c>
      <c r="C96" s="69"/>
      <c r="D96" s="73"/>
      <c r="E96" s="67"/>
      <c r="F96" s="24"/>
      <c r="G96" s="24"/>
      <c r="H96" s="24"/>
      <c r="I96" s="25">
        <f t="shared" si="43"/>
        <v>0</v>
      </c>
      <c r="J96" s="25"/>
      <c r="K96" s="25">
        <f t="shared" si="44"/>
        <v>0</v>
      </c>
      <c r="L96" s="25"/>
      <c r="M96" s="25">
        <f t="shared" si="44"/>
        <v>0</v>
      </c>
      <c r="N96" s="25"/>
      <c r="O96" s="25">
        <f t="shared" si="57"/>
        <v>0</v>
      </c>
      <c r="P96" s="25"/>
      <c r="Q96" s="25">
        <f t="shared" si="57"/>
        <v>0</v>
      </c>
      <c r="R96" s="25"/>
      <c r="S96" s="25">
        <f t="shared" si="58"/>
        <v>0</v>
      </c>
      <c r="T96" s="25"/>
      <c r="U96" s="25">
        <f t="shared" si="58"/>
        <v>0</v>
      </c>
      <c r="V96" s="25"/>
      <c r="W96" s="25">
        <f t="shared" si="59"/>
        <v>0</v>
      </c>
      <c r="X96" s="25"/>
      <c r="Y96" s="25">
        <f t="shared" si="59"/>
        <v>0</v>
      </c>
      <c r="Z96" s="25"/>
      <c r="AA96" s="25">
        <f t="shared" si="48"/>
        <v>0</v>
      </c>
      <c r="AB96" s="25"/>
      <c r="AC96" s="25">
        <f t="shared" si="60"/>
        <v>0</v>
      </c>
      <c r="AD96" s="25"/>
      <c r="AE96" s="25">
        <f t="shared" si="60"/>
        <v>0</v>
      </c>
      <c r="AF96" s="25"/>
      <c r="AG96" s="25">
        <f t="shared" si="61"/>
        <v>0</v>
      </c>
      <c r="AH96" s="25"/>
      <c r="AI96" s="25">
        <f t="shared" si="61"/>
        <v>0</v>
      </c>
      <c r="AJ96" s="25"/>
      <c r="AK96" s="25">
        <f t="shared" si="62"/>
        <v>0</v>
      </c>
      <c r="AL96" s="25"/>
      <c r="AM96" s="25">
        <f t="shared" si="62"/>
        <v>0</v>
      </c>
      <c r="AN96" s="25"/>
      <c r="AO96" s="25">
        <f t="shared" si="63"/>
        <v>0</v>
      </c>
      <c r="AP96" s="25"/>
      <c r="AQ96" s="25">
        <f t="shared" si="63"/>
        <v>0</v>
      </c>
      <c r="AR96" s="25"/>
      <c r="AS96" s="25">
        <f t="shared" si="64"/>
        <v>0</v>
      </c>
      <c r="AT96" s="25"/>
      <c r="AU96" s="25">
        <f t="shared" si="64"/>
        <v>0</v>
      </c>
      <c r="AV96" s="25"/>
      <c r="AW96" s="25">
        <f t="shared" si="54"/>
        <v>0</v>
      </c>
      <c r="AX96" s="25"/>
      <c r="AY96" s="25">
        <f t="shared" si="55"/>
        <v>0</v>
      </c>
      <c r="AZ96" s="25"/>
      <c r="BA96" s="25">
        <f t="shared" si="56"/>
        <v>0</v>
      </c>
    </row>
    <row r="97" spans="1:53" ht="15.75" customHeight="1">
      <c r="A97" s="33" t="s">
        <v>114</v>
      </c>
      <c r="B97" s="34" t="s">
        <v>115</v>
      </c>
      <c r="C97" s="69" t="s">
        <v>109</v>
      </c>
      <c r="D97" s="73">
        <v>61.27</v>
      </c>
      <c r="E97" s="67">
        <v>2000</v>
      </c>
      <c r="F97" s="24">
        <v>15</v>
      </c>
      <c r="G97" s="24">
        <v>48.3</v>
      </c>
      <c r="H97" s="24"/>
      <c r="I97" s="25" t="e">
        <f t="shared" si="43"/>
        <v>#REF!</v>
      </c>
      <c r="J97" s="25" t="e">
        <f>+#REF!</f>
        <v>#REF!</v>
      </c>
      <c r="K97" s="25" t="e">
        <f t="shared" si="44"/>
        <v>#REF!</v>
      </c>
      <c r="L97" s="25" t="e">
        <f>+#REF!</f>
        <v>#REF!</v>
      </c>
      <c r="M97" s="25" t="e">
        <f t="shared" si="44"/>
        <v>#REF!</v>
      </c>
      <c r="N97" s="25" t="e">
        <f>+#REF!</f>
        <v>#REF!</v>
      </c>
      <c r="O97" s="25" t="e">
        <f t="shared" si="57"/>
        <v>#REF!</v>
      </c>
      <c r="P97" s="25" t="e">
        <f>+#REF!</f>
        <v>#REF!</v>
      </c>
      <c r="Q97" s="25" t="e">
        <f t="shared" si="57"/>
        <v>#REF!</v>
      </c>
      <c r="R97" s="25" t="e">
        <f>+#REF!</f>
        <v>#REF!</v>
      </c>
      <c r="S97" s="25" t="e">
        <f t="shared" si="58"/>
        <v>#REF!</v>
      </c>
      <c r="T97" s="25" t="e">
        <f>+#REF!</f>
        <v>#REF!</v>
      </c>
      <c r="U97" s="25" t="e">
        <f t="shared" si="58"/>
        <v>#REF!</v>
      </c>
      <c r="V97" s="25" t="e">
        <f>+#REF!</f>
        <v>#REF!</v>
      </c>
      <c r="W97" s="25" t="e">
        <f t="shared" si="59"/>
        <v>#REF!</v>
      </c>
      <c r="X97" s="25" t="e">
        <f>+#REF!</f>
        <v>#REF!</v>
      </c>
      <c r="Y97" s="25" t="e">
        <f t="shared" si="59"/>
        <v>#REF!</v>
      </c>
      <c r="Z97" s="25" t="e">
        <f>+#REF!</f>
        <v>#REF!</v>
      </c>
      <c r="AA97" s="25" t="e">
        <f t="shared" si="48"/>
        <v>#REF!</v>
      </c>
      <c r="AB97" s="25" t="e">
        <f>+#REF!</f>
        <v>#REF!</v>
      </c>
      <c r="AC97" s="25" t="e">
        <f t="shared" si="60"/>
        <v>#REF!</v>
      </c>
      <c r="AD97" s="25" t="e">
        <f>+#REF!</f>
        <v>#REF!</v>
      </c>
      <c r="AE97" s="25" t="e">
        <f t="shared" si="60"/>
        <v>#REF!</v>
      </c>
      <c r="AF97" s="25" t="e">
        <f>+#REF!</f>
        <v>#REF!</v>
      </c>
      <c r="AG97" s="25" t="e">
        <f t="shared" si="61"/>
        <v>#REF!</v>
      </c>
      <c r="AH97" s="25" t="e">
        <f>+#REF!</f>
        <v>#REF!</v>
      </c>
      <c r="AI97" s="25" t="e">
        <f t="shared" si="61"/>
        <v>#REF!</v>
      </c>
      <c r="AJ97" s="25" t="e">
        <f>+#REF!</f>
        <v>#REF!</v>
      </c>
      <c r="AK97" s="25" t="e">
        <f t="shared" si="62"/>
        <v>#REF!</v>
      </c>
      <c r="AL97" s="25" t="e">
        <f>+#REF!</f>
        <v>#REF!</v>
      </c>
      <c r="AM97" s="25" t="e">
        <f t="shared" si="62"/>
        <v>#REF!</v>
      </c>
      <c r="AN97" s="25" t="e">
        <f>+#REF!</f>
        <v>#REF!</v>
      </c>
      <c r="AO97" s="25" t="e">
        <f t="shared" si="63"/>
        <v>#REF!</v>
      </c>
      <c r="AP97" s="25" t="e">
        <f>+#REF!</f>
        <v>#REF!</v>
      </c>
      <c r="AQ97" s="25" t="e">
        <f t="shared" si="63"/>
        <v>#REF!</v>
      </c>
      <c r="AR97" s="25" t="e">
        <f>+#REF!</f>
        <v>#REF!</v>
      </c>
      <c r="AS97" s="25" t="e">
        <f t="shared" si="64"/>
        <v>#REF!</v>
      </c>
      <c r="AT97" s="25" t="e">
        <f>+#REF!</f>
        <v>#REF!</v>
      </c>
      <c r="AU97" s="25" t="e">
        <f t="shared" si="64"/>
        <v>#REF!</v>
      </c>
      <c r="AV97" s="25" t="e">
        <f>+#REF!</f>
        <v>#REF!</v>
      </c>
      <c r="AW97" s="25" t="e">
        <f t="shared" si="54"/>
        <v>#REF!</v>
      </c>
      <c r="AX97" s="25" t="e">
        <f>+#REF!</f>
        <v>#REF!</v>
      </c>
      <c r="AY97" s="25" t="e">
        <f t="shared" si="55"/>
        <v>#REF!</v>
      </c>
      <c r="AZ97" s="25" t="e">
        <f>+#REF!</f>
        <v>#REF!</v>
      </c>
      <c r="BA97" s="25" t="e">
        <f t="shared" si="56"/>
        <v>#REF!</v>
      </c>
    </row>
    <row r="98" spans="1:53" ht="15.75" customHeight="1">
      <c r="A98" s="33" t="s">
        <v>116</v>
      </c>
      <c r="B98" s="34" t="s">
        <v>117</v>
      </c>
      <c r="C98" s="69"/>
      <c r="D98" s="73"/>
      <c r="E98" s="67"/>
      <c r="F98" s="24"/>
      <c r="G98" s="24"/>
      <c r="H98" s="24"/>
      <c r="I98" s="25" t="e">
        <f t="shared" si="43"/>
        <v>#REF!</v>
      </c>
      <c r="J98" s="25" t="e">
        <f>+#REF!</f>
        <v>#REF!</v>
      </c>
      <c r="K98" s="25" t="e">
        <f t="shared" si="44"/>
        <v>#REF!</v>
      </c>
      <c r="L98" s="25" t="e">
        <f>+#REF!</f>
        <v>#REF!</v>
      </c>
      <c r="M98" s="25" t="e">
        <f t="shared" si="44"/>
        <v>#REF!</v>
      </c>
      <c r="N98" s="25" t="e">
        <f>+#REF!</f>
        <v>#REF!</v>
      </c>
      <c r="O98" s="25" t="e">
        <f t="shared" si="57"/>
        <v>#REF!</v>
      </c>
      <c r="P98" s="25" t="e">
        <f>+#REF!</f>
        <v>#REF!</v>
      </c>
      <c r="Q98" s="25" t="e">
        <f t="shared" si="57"/>
        <v>#REF!</v>
      </c>
      <c r="R98" s="25" t="e">
        <f>+#REF!</f>
        <v>#REF!</v>
      </c>
      <c r="S98" s="25" t="e">
        <f t="shared" si="58"/>
        <v>#REF!</v>
      </c>
      <c r="T98" s="25" t="e">
        <f>+#REF!</f>
        <v>#REF!</v>
      </c>
      <c r="U98" s="25" t="e">
        <f t="shared" si="58"/>
        <v>#REF!</v>
      </c>
      <c r="V98" s="25" t="e">
        <f>+#REF!</f>
        <v>#REF!</v>
      </c>
      <c r="W98" s="25" t="e">
        <f t="shared" si="59"/>
        <v>#REF!</v>
      </c>
      <c r="X98" s="25" t="e">
        <f>+#REF!</f>
        <v>#REF!</v>
      </c>
      <c r="Y98" s="25" t="e">
        <f t="shared" si="59"/>
        <v>#REF!</v>
      </c>
      <c r="Z98" s="25" t="e">
        <f>+#REF!</f>
        <v>#REF!</v>
      </c>
      <c r="AA98" s="25" t="e">
        <f t="shared" si="48"/>
        <v>#REF!</v>
      </c>
      <c r="AB98" s="25" t="e">
        <f>+#REF!</f>
        <v>#REF!</v>
      </c>
      <c r="AC98" s="25" t="e">
        <f t="shared" si="60"/>
        <v>#REF!</v>
      </c>
      <c r="AD98" s="25" t="e">
        <f>+#REF!</f>
        <v>#REF!</v>
      </c>
      <c r="AE98" s="25" t="e">
        <f t="shared" si="60"/>
        <v>#REF!</v>
      </c>
      <c r="AF98" s="25" t="e">
        <f>+#REF!</f>
        <v>#REF!</v>
      </c>
      <c r="AG98" s="25" t="e">
        <f t="shared" si="61"/>
        <v>#REF!</v>
      </c>
      <c r="AH98" s="25" t="e">
        <f>+#REF!</f>
        <v>#REF!</v>
      </c>
      <c r="AI98" s="25" t="e">
        <f t="shared" si="61"/>
        <v>#REF!</v>
      </c>
      <c r="AJ98" s="25" t="e">
        <f>+#REF!</f>
        <v>#REF!</v>
      </c>
      <c r="AK98" s="25" t="e">
        <f t="shared" si="62"/>
        <v>#REF!</v>
      </c>
      <c r="AL98" s="25" t="e">
        <f>+#REF!</f>
        <v>#REF!</v>
      </c>
      <c r="AM98" s="25" t="e">
        <f t="shared" si="62"/>
        <v>#REF!</v>
      </c>
      <c r="AN98" s="25" t="e">
        <f>+#REF!</f>
        <v>#REF!</v>
      </c>
      <c r="AO98" s="25" t="e">
        <f t="shared" si="63"/>
        <v>#REF!</v>
      </c>
      <c r="AP98" s="25" t="e">
        <f>+#REF!</f>
        <v>#REF!</v>
      </c>
      <c r="AQ98" s="25" t="e">
        <f t="shared" si="63"/>
        <v>#REF!</v>
      </c>
      <c r="AR98" s="25" t="e">
        <f>+#REF!</f>
        <v>#REF!</v>
      </c>
      <c r="AS98" s="25" t="e">
        <f t="shared" si="64"/>
        <v>#REF!</v>
      </c>
      <c r="AT98" s="25" t="e">
        <f>+#REF!</f>
        <v>#REF!</v>
      </c>
      <c r="AU98" s="25" t="e">
        <f t="shared" si="64"/>
        <v>#REF!</v>
      </c>
      <c r="AV98" s="25" t="e">
        <f>+#REF!</f>
        <v>#REF!</v>
      </c>
      <c r="AW98" s="25" t="e">
        <f t="shared" si="54"/>
        <v>#REF!</v>
      </c>
      <c r="AX98" s="25" t="e">
        <f>+#REF!</f>
        <v>#REF!</v>
      </c>
      <c r="AY98" s="25" t="e">
        <f t="shared" si="55"/>
        <v>#REF!</v>
      </c>
      <c r="AZ98" s="25" t="e">
        <f>+#REF!</f>
        <v>#REF!</v>
      </c>
      <c r="BA98" s="25" t="e">
        <f t="shared" si="56"/>
        <v>#REF!</v>
      </c>
    </row>
    <row r="99" spans="1:53" ht="15.75" customHeight="1">
      <c r="A99" s="33" t="s">
        <v>18</v>
      </c>
      <c r="B99" s="34" t="s">
        <v>118</v>
      </c>
      <c r="C99" s="69" t="s">
        <v>119</v>
      </c>
      <c r="D99" s="73">
        <v>166.3</v>
      </c>
      <c r="E99" s="67">
        <v>125</v>
      </c>
      <c r="F99" s="24">
        <v>30</v>
      </c>
      <c r="G99" s="24">
        <v>120</v>
      </c>
      <c r="H99" s="24"/>
      <c r="I99" s="25" t="e">
        <f t="shared" si="43"/>
        <v>#REF!</v>
      </c>
      <c r="J99" s="25" t="e">
        <f>+#REF!</f>
        <v>#REF!</v>
      </c>
      <c r="K99" s="25" t="e">
        <f t="shared" si="44"/>
        <v>#REF!</v>
      </c>
      <c r="L99" s="25" t="e">
        <f>+#REF!</f>
        <v>#REF!</v>
      </c>
      <c r="M99" s="25" t="e">
        <f t="shared" si="44"/>
        <v>#REF!</v>
      </c>
      <c r="N99" s="25" t="e">
        <f>+#REF!</f>
        <v>#REF!</v>
      </c>
      <c r="O99" s="25" t="e">
        <f t="shared" si="57"/>
        <v>#REF!</v>
      </c>
      <c r="P99" s="25" t="e">
        <f>+#REF!</f>
        <v>#REF!</v>
      </c>
      <c r="Q99" s="25" t="e">
        <f t="shared" si="57"/>
        <v>#REF!</v>
      </c>
      <c r="R99" s="25" t="e">
        <f>+#REF!</f>
        <v>#REF!</v>
      </c>
      <c r="S99" s="25" t="e">
        <f t="shared" si="58"/>
        <v>#REF!</v>
      </c>
      <c r="T99" s="25" t="e">
        <f>+#REF!</f>
        <v>#REF!</v>
      </c>
      <c r="U99" s="25" t="e">
        <f t="shared" si="58"/>
        <v>#REF!</v>
      </c>
      <c r="V99" s="25" t="e">
        <f>+#REF!</f>
        <v>#REF!</v>
      </c>
      <c r="W99" s="25" t="e">
        <f t="shared" si="59"/>
        <v>#REF!</v>
      </c>
      <c r="X99" s="25" t="e">
        <f>+#REF!</f>
        <v>#REF!</v>
      </c>
      <c r="Y99" s="25" t="e">
        <f t="shared" si="59"/>
        <v>#REF!</v>
      </c>
      <c r="Z99" s="25" t="e">
        <f>+#REF!</f>
        <v>#REF!</v>
      </c>
      <c r="AA99" s="25" t="e">
        <f t="shared" si="48"/>
        <v>#REF!</v>
      </c>
      <c r="AB99" s="25" t="e">
        <f>+#REF!</f>
        <v>#REF!</v>
      </c>
      <c r="AC99" s="25" t="e">
        <f t="shared" si="60"/>
        <v>#REF!</v>
      </c>
      <c r="AD99" s="25" t="e">
        <f>+#REF!</f>
        <v>#REF!</v>
      </c>
      <c r="AE99" s="25" t="e">
        <f t="shared" si="60"/>
        <v>#REF!</v>
      </c>
      <c r="AF99" s="25" t="e">
        <f>+#REF!</f>
        <v>#REF!</v>
      </c>
      <c r="AG99" s="25" t="e">
        <f t="shared" si="61"/>
        <v>#REF!</v>
      </c>
      <c r="AH99" s="25" t="e">
        <f>+#REF!</f>
        <v>#REF!</v>
      </c>
      <c r="AI99" s="25" t="e">
        <f t="shared" si="61"/>
        <v>#REF!</v>
      </c>
      <c r="AJ99" s="25" t="e">
        <f>+#REF!</f>
        <v>#REF!</v>
      </c>
      <c r="AK99" s="25" t="e">
        <f t="shared" si="62"/>
        <v>#REF!</v>
      </c>
      <c r="AL99" s="25" t="e">
        <f>+#REF!</f>
        <v>#REF!</v>
      </c>
      <c r="AM99" s="25" t="e">
        <f t="shared" si="62"/>
        <v>#REF!</v>
      </c>
      <c r="AN99" s="25" t="e">
        <f>+#REF!</f>
        <v>#REF!</v>
      </c>
      <c r="AO99" s="25" t="e">
        <f t="shared" si="63"/>
        <v>#REF!</v>
      </c>
      <c r="AP99" s="25" t="e">
        <f>+#REF!</f>
        <v>#REF!</v>
      </c>
      <c r="AQ99" s="25" t="e">
        <f t="shared" si="63"/>
        <v>#REF!</v>
      </c>
      <c r="AR99" s="25" t="e">
        <f>+#REF!</f>
        <v>#REF!</v>
      </c>
      <c r="AS99" s="25" t="e">
        <f t="shared" si="64"/>
        <v>#REF!</v>
      </c>
      <c r="AT99" s="25" t="e">
        <f>+#REF!</f>
        <v>#REF!</v>
      </c>
      <c r="AU99" s="25" t="e">
        <f t="shared" si="64"/>
        <v>#REF!</v>
      </c>
      <c r="AV99" s="25" t="e">
        <f>+#REF!</f>
        <v>#REF!</v>
      </c>
      <c r="AW99" s="25" t="e">
        <f t="shared" si="54"/>
        <v>#REF!</v>
      </c>
      <c r="AX99" s="25" t="e">
        <f>+#REF!</f>
        <v>#REF!</v>
      </c>
      <c r="AY99" s="25" t="e">
        <f t="shared" si="55"/>
        <v>#REF!</v>
      </c>
      <c r="AZ99" s="25" t="e">
        <f>+#REF!</f>
        <v>#REF!</v>
      </c>
      <c r="BA99" s="25" t="e">
        <f t="shared" si="56"/>
        <v>#REF!</v>
      </c>
    </row>
    <row r="100" spans="1:53" ht="15.75" customHeight="1">
      <c r="A100" s="33" t="s">
        <v>20</v>
      </c>
      <c r="B100" s="34" t="s">
        <v>120</v>
      </c>
      <c r="C100" s="69" t="s">
        <v>119</v>
      </c>
      <c r="D100" s="73">
        <v>271.33999999999997</v>
      </c>
      <c r="E100" s="67">
        <v>100</v>
      </c>
      <c r="F100" s="24">
        <v>40</v>
      </c>
      <c r="G100" s="24">
        <v>200</v>
      </c>
      <c r="H100" s="24"/>
      <c r="I100" s="25" t="e">
        <f t="shared" si="43"/>
        <v>#REF!</v>
      </c>
      <c r="J100" s="25" t="e">
        <f>+#REF!</f>
        <v>#REF!</v>
      </c>
      <c r="K100" s="25" t="e">
        <f t="shared" si="44"/>
        <v>#REF!</v>
      </c>
      <c r="L100" s="25" t="e">
        <f>+#REF!</f>
        <v>#REF!</v>
      </c>
      <c r="M100" s="25" t="e">
        <f t="shared" si="44"/>
        <v>#REF!</v>
      </c>
      <c r="N100" s="25" t="e">
        <f>+#REF!</f>
        <v>#REF!</v>
      </c>
      <c r="O100" s="25" t="e">
        <f t="shared" si="57"/>
        <v>#REF!</v>
      </c>
      <c r="P100" s="25" t="e">
        <f>+#REF!</f>
        <v>#REF!</v>
      </c>
      <c r="Q100" s="25" t="e">
        <f t="shared" si="57"/>
        <v>#REF!</v>
      </c>
      <c r="R100" s="25" t="e">
        <f>+#REF!</f>
        <v>#REF!</v>
      </c>
      <c r="S100" s="25" t="e">
        <f t="shared" si="58"/>
        <v>#REF!</v>
      </c>
      <c r="T100" s="25" t="e">
        <f>+#REF!</f>
        <v>#REF!</v>
      </c>
      <c r="U100" s="25" t="e">
        <f t="shared" si="58"/>
        <v>#REF!</v>
      </c>
      <c r="V100" s="25" t="e">
        <f>+#REF!</f>
        <v>#REF!</v>
      </c>
      <c r="W100" s="25" t="e">
        <f t="shared" si="59"/>
        <v>#REF!</v>
      </c>
      <c r="X100" s="25" t="e">
        <f>+#REF!</f>
        <v>#REF!</v>
      </c>
      <c r="Y100" s="25" t="e">
        <f t="shared" si="59"/>
        <v>#REF!</v>
      </c>
      <c r="Z100" s="25" t="e">
        <f>+#REF!</f>
        <v>#REF!</v>
      </c>
      <c r="AA100" s="25" t="e">
        <f t="shared" si="48"/>
        <v>#REF!</v>
      </c>
      <c r="AB100" s="25" t="e">
        <f>+#REF!</f>
        <v>#REF!</v>
      </c>
      <c r="AC100" s="25" t="e">
        <f t="shared" si="60"/>
        <v>#REF!</v>
      </c>
      <c r="AD100" s="25" t="e">
        <f>+#REF!</f>
        <v>#REF!</v>
      </c>
      <c r="AE100" s="25" t="e">
        <f t="shared" si="60"/>
        <v>#REF!</v>
      </c>
      <c r="AF100" s="25" t="e">
        <f>+#REF!</f>
        <v>#REF!</v>
      </c>
      <c r="AG100" s="25" t="e">
        <f t="shared" si="61"/>
        <v>#REF!</v>
      </c>
      <c r="AH100" s="25" t="e">
        <f>+#REF!</f>
        <v>#REF!</v>
      </c>
      <c r="AI100" s="25" t="e">
        <f t="shared" si="61"/>
        <v>#REF!</v>
      </c>
      <c r="AJ100" s="25" t="e">
        <f>+#REF!</f>
        <v>#REF!</v>
      </c>
      <c r="AK100" s="25" t="e">
        <f t="shared" si="62"/>
        <v>#REF!</v>
      </c>
      <c r="AL100" s="25" t="e">
        <f>+#REF!</f>
        <v>#REF!</v>
      </c>
      <c r="AM100" s="25" t="e">
        <f t="shared" si="62"/>
        <v>#REF!</v>
      </c>
      <c r="AN100" s="25" t="e">
        <f>+#REF!</f>
        <v>#REF!</v>
      </c>
      <c r="AO100" s="25" t="e">
        <f t="shared" si="63"/>
        <v>#REF!</v>
      </c>
      <c r="AP100" s="25" t="e">
        <f>+#REF!</f>
        <v>#REF!</v>
      </c>
      <c r="AQ100" s="25" t="e">
        <f t="shared" si="63"/>
        <v>#REF!</v>
      </c>
      <c r="AR100" s="25" t="e">
        <f>+#REF!</f>
        <v>#REF!</v>
      </c>
      <c r="AS100" s="25" t="e">
        <f t="shared" si="64"/>
        <v>#REF!</v>
      </c>
      <c r="AT100" s="25" t="e">
        <f>+#REF!</f>
        <v>#REF!</v>
      </c>
      <c r="AU100" s="25" t="e">
        <f t="shared" si="64"/>
        <v>#REF!</v>
      </c>
      <c r="AV100" s="25" t="e">
        <f>+#REF!</f>
        <v>#REF!</v>
      </c>
      <c r="AW100" s="25" t="e">
        <f t="shared" si="54"/>
        <v>#REF!</v>
      </c>
      <c r="AX100" s="25" t="e">
        <f>+#REF!</f>
        <v>#REF!</v>
      </c>
      <c r="AY100" s="25" t="e">
        <f t="shared" si="55"/>
        <v>#REF!</v>
      </c>
      <c r="AZ100" s="25" t="e">
        <f>+#REF!</f>
        <v>#REF!</v>
      </c>
      <c r="BA100" s="25" t="e">
        <f t="shared" si="56"/>
        <v>#REF!</v>
      </c>
    </row>
    <row r="101" spans="1:53" ht="15.75" customHeight="1">
      <c r="A101" s="33" t="s">
        <v>22</v>
      </c>
      <c r="B101" s="34" t="s">
        <v>121</v>
      </c>
      <c r="C101" s="69" t="s">
        <v>119</v>
      </c>
      <c r="D101" s="73">
        <v>376.37</v>
      </c>
      <c r="E101" s="67">
        <v>75</v>
      </c>
      <c r="F101" s="24">
        <v>50</v>
      </c>
      <c r="G101" s="24">
        <v>300</v>
      </c>
      <c r="H101" s="24"/>
      <c r="I101" s="25" t="e">
        <f t="shared" si="43"/>
        <v>#REF!</v>
      </c>
      <c r="J101" s="25" t="e">
        <f>+#REF!</f>
        <v>#REF!</v>
      </c>
      <c r="K101" s="25" t="e">
        <f t="shared" si="44"/>
        <v>#REF!</v>
      </c>
      <c r="L101" s="25" t="e">
        <f>+#REF!</f>
        <v>#REF!</v>
      </c>
      <c r="M101" s="25" t="e">
        <f t="shared" si="44"/>
        <v>#REF!</v>
      </c>
      <c r="N101" s="25" t="e">
        <f>+#REF!</f>
        <v>#REF!</v>
      </c>
      <c r="O101" s="25" t="e">
        <f t="shared" si="57"/>
        <v>#REF!</v>
      </c>
      <c r="P101" s="25" t="e">
        <f>+#REF!</f>
        <v>#REF!</v>
      </c>
      <c r="Q101" s="25" t="e">
        <f t="shared" si="57"/>
        <v>#REF!</v>
      </c>
      <c r="R101" s="25" t="e">
        <f>+#REF!</f>
        <v>#REF!</v>
      </c>
      <c r="S101" s="25" t="e">
        <f t="shared" si="58"/>
        <v>#REF!</v>
      </c>
      <c r="T101" s="25" t="e">
        <f>+#REF!</f>
        <v>#REF!</v>
      </c>
      <c r="U101" s="25" t="e">
        <f t="shared" si="58"/>
        <v>#REF!</v>
      </c>
      <c r="V101" s="25" t="e">
        <f>+#REF!</f>
        <v>#REF!</v>
      </c>
      <c r="W101" s="25" t="e">
        <f t="shared" si="59"/>
        <v>#REF!</v>
      </c>
      <c r="X101" s="25" t="e">
        <f>+#REF!</f>
        <v>#REF!</v>
      </c>
      <c r="Y101" s="25" t="e">
        <f t="shared" si="59"/>
        <v>#REF!</v>
      </c>
      <c r="Z101" s="25" t="e">
        <f>+#REF!</f>
        <v>#REF!</v>
      </c>
      <c r="AA101" s="25" t="e">
        <f t="shared" si="48"/>
        <v>#REF!</v>
      </c>
      <c r="AB101" s="25" t="e">
        <f>+#REF!</f>
        <v>#REF!</v>
      </c>
      <c r="AC101" s="25" t="e">
        <f t="shared" si="60"/>
        <v>#REF!</v>
      </c>
      <c r="AD101" s="25" t="e">
        <f>+#REF!</f>
        <v>#REF!</v>
      </c>
      <c r="AE101" s="25" t="e">
        <f t="shared" si="60"/>
        <v>#REF!</v>
      </c>
      <c r="AF101" s="25" t="e">
        <f>+#REF!</f>
        <v>#REF!</v>
      </c>
      <c r="AG101" s="25" t="e">
        <f t="shared" si="61"/>
        <v>#REF!</v>
      </c>
      <c r="AH101" s="25" t="e">
        <f>+#REF!</f>
        <v>#REF!</v>
      </c>
      <c r="AI101" s="25" t="e">
        <f t="shared" si="61"/>
        <v>#REF!</v>
      </c>
      <c r="AJ101" s="25" t="e">
        <f>+#REF!</f>
        <v>#REF!</v>
      </c>
      <c r="AK101" s="25" t="e">
        <f t="shared" si="62"/>
        <v>#REF!</v>
      </c>
      <c r="AL101" s="25" t="e">
        <f>+#REF!</f>
        <v>#REF!</v>
      </c>
      <c r="AM101" s="25" t="e">
        <f t="shared" si="62"/>
        <v>#REF!</v>
      </c>
      <c r="AN101" s="25" t="e">
        <f>+#REF!</f>
        <v>#REF!</v>
      </c>
      <c r="AO101" s="25" t="e">
        <f t="shared" si="63"/>
        <v>#REF!</v>
      </c>
      <c r="AP101" s="25" t="e">
        <f>+#REF!</f>
        <v>#REF!</v>
      </c>
      <c r="AQ101" s="25" t="e">
        <f t="shared" si="63"/>
        <v>#REF!</v>
      </c>
      <c r="AR101" s="25" t="e">
        <f>+#REF!</f>
        <v>#REF!</v>
      </c>
      <c r="AS101" s="25" t="e">
        <f t="shared" si="64"/>
        <v>#REF!</v>
      </c>
      <c r="AT101" s="25" t="e">
        <f>+#REF!</f>
        <v>#REF!</v>
      </c>
      <c r="AU101" s="25" t="e">
        <f t="shared" si="64"/>
        <v>#REF!</v>
      </c>
      <c r="AV101" s="25" t="e">
        <f>+#REF!</f>
        <v>#REF!</v>
      </c>
      <c r="AW101" s="25" t="e">
        <f t="shared" si="54"/>
        <v>#REF!</v>
      </c>
      <c r="AX101" s="25" t="e">
        <f>+#REF!</f>
        <v>#REF!</v>
      </c>
      <c r="AY101" s="25" t="e">
        <f t="shared" si="55"/>
        <v>#REF!</v>
      </c>
      <c r="AZ101" s="25" t="e">
        <f>+#REF!</f>
        <v>#REF!</v>
      </c>
      <c r="BA101" s="25" t="e">
        <f t="shared" si="56"/>
        <v>#REF!</v>
      </c>
    </row>
    <row r="102" spans="1:53" ht="15.75" customHeight="1">
      <c r="A102" s="33">
        <v>704</v>
      </c>
      <c r="B102" s="34" t="s">
        <v>122</v>
      </c>
      <c r="C102" s="43" t="s">
        <v>81</v>
      </c>
      <c r="D102" s="73">
        <v>76061.460000000006</v>
      </c>
      <c r="E102" s="67">
        <v>10</v>
      </c>
      <c r="F102" s="24">
        <v>15000</v>
      </c>
      <c r="G102" s="24">
        <v>50000</v>
      </c>
      <c r="H102" s="24"/>
      <c r="I102" s="25" t="e">
        <f t="shared" si="43"/>
        <v>#REF!</v>
      </c>
      <c r="J102" s="25" t="e">
        <f>+#REF!</f>
        <v>#REF!</v>
      </c>
      <c r="K102" s="25" t="e">
        <f t="shared" si="44"/>
        <v>#REF!</v>
      </c>
      <c r="L102" s="25" t="e">
        <f>+#REF!</f>
        <v>#REF!</v>
      </c>
      <c r="M102" s="25" t="e">
        <f t="shared" si="44"/>
        <v>#REF!</v>
      </c>
      <c r="N102" s="25" t="e">
        <f>+#REF!</f>
        <v>#REF!</v>
      </c>
      <c r="O102" s="25" t="e">
        <f t="shared" si="57"/>
        <v>#REF!</v>
      </c>
      <c r="P102" s="25" t="e">
        <f>+#REF!</f>
        <v>#REF!</v>
      </c>
      <c r="Q102" s="25" t="e">
        <f t="shared" si="57"/>
        <v>#REF!</v>
      </c>
      <c r="R102" s="25" t="e">
        <f>+#REF!</f>
        <v>#REF!</v>
      </c>
      <c r="S102" s="25" t="e">
        <f t="shared" si="58"/>
        <v>#REF!</v>
      </c>
      <c r="T102" s="25" t="e">
        <f>+#REF!</f>
        <v>#REF!</v>
      </c>
      <c r="U102" s="25" t="e">
        <f t="shared" si="58"/>
        <v>#REF!</v>
      </c>
      <c r="V102" s="25" t="e">
        <f>+#REF!</f>
        <v>#REF!</v>
      </c>
      <c r="W102" s="25" t="e">
        <f t="shared" si="59"/>
        <v>#REF!</v>
      </c>
      <c r="X102" s="25" t="e">
        <f>+#REF!</f>
        <v>#REF!</v>
      </c>
      <c r="Y102" s="25" t="e">
        <f t="shared" si="59"/>
        <v>#REF!</v>
      </c>
      <c r="Z102" s="25" t="e">
        <f>+#REF!</f>
        <v>#REF!</v>
      </c>
      <c r="AA102" s="25" t="e">
        <f t="shared" si="48"/>
        <v>#REF!</v>
      </c>
      <c r="AB102" s="25" t="e">
        <f>+#REF!</f>
        <v>#REF!</v>
      </c>
      <c r="AC102" s="25" t="e">
        <f t="shared" si="60"/>
        <v>#REF!</v>
      </c>
      <c r="AD102" s="25" t="e">
        <f>+#REF!</f>
        <v>#REF!</v>
      </c>
      <c r="AE102" s="25" t="e">
        <f t="shared" si="60"/>
        <v>#REF!</v>
      </c>
      <c r="AF102" s="25" t="e">
        <f>+#REF!</f>
        <v>#REF!</v>
      </c>
      <c r="AG102" s="25" t="e">
        <f t="shared" si="61"/>
        <v>#REF!</v>
      </c>
      <c r="AH102" s="25" t="e">
        <f>+#REF!</f>
        <v>#REF!</v>
      </c>
      <c r="AI102" s="25" t="e">
        <f t="shared" si="61"/>
        <v>#REF!</v>
      </c>
      <c r="AJ102" s="25" t="e">
        <f>+#REF!</f>
        <v>#REF!</v>
      </c>
      <c r="AK102" s="25" t="e">
        <f t="shared" si="62"/>
        <v>#REF!</v>
      </c>
      <c r="AL102" s="25" t="e">
        <f>+#REF!</f>
        <v>#REF!</v>
      </c>
      <c r="AM102" s="25" t="e">
        <f t="shared" si="62"/>
        <v>#REF!</v>
      </c>
      <c r="AN102" s="25" t="e">
        <f>+#REF!</f>
        <v>#REF!</v>
      </c>
      <c r="AO102" s="25" t="e">
        <f t="shared" si="63"/>
        <v>#REF!</v>
      </c>
      <c r="AP102" s="25" t="e">
        <f>+#REF!</f>
        <v>#REF!</v>
      </c>
      <c r="AQ102" s="25" t="e">
        <f t="shared" si="63"/>
        <v>#REF!</v>
      </c>
      <c r="AR102" s="25" t="e">
        <f>+#REF!</f>
        <v>#REF!</v>
      </c>
      <c r="AS102" s="25" t="e">
        <f t="shared" si="64"/>
        <v>#REF!</v>
      </c>
      <c r="AT102" s="25" t="e">
        <f>+#REF!</f>
        <v>#REF!</v>
      </c>
      <c r="AU102" s="25" t="e">
        <f t="shared" si="64"/>
        <v>#REF!</v>
      </c>
      <c r="AV102" s="25" t="e">
        <f>+#REF!</f>
        <v>#REF!</v>
      </c>
      <c r="AW102" s="25" t="e">
        <f t="shared" si="54"/>
        <v>#REF!</v>
      </c>
      <c r="AX102" s="25" t="e">
        <f>+#REF!</f>
        <v>#REF!</v>
      </c>
      <c r="AY102" s="25" t="e">
        <f t="shared" si="55"/>
        <v>#REF!</v>
      </c>
      <c r="AZ102" s="25" t="e">
        <f>+#REF!</f>
        <v>#REF!</v>
      </c>
      <c r="BA102" s="25" t="e">
        <f t="shared" si="56"/>
        <v>#REF!</v>
      </c>
    </row>
    <row r="103" spans="1:53" ht="15.75" customHeight="1">
      <c r="A103" s="33">
        <v>705</v>
      </c>
      <c r="B103" s="34" t="s">
        <v>123</v>
      </c>
      <c r="C103" s="69" t="s">
        <v>87</v>
      </c>
      <c r="D103" s="73">
        <v>621.45000000000005</v>
      </c>
      <c r="E103" s="67">
        <v>20</v>
      </c>
      <c r="F103" s="24">
        <v>425</v>
      </c>
      <c r="G103" s="24"/>
      <c r="H103" s="24"/>
      <c r="I103" s="25" t="e">
        <f t="shared" si="43"/>
        <v>#REF!</v>
      </c>
      <c r="J103" s="25" t="e">
        <f>+#REF!</f>
        <v>#REF!</v>
      </c>
      <c r="K103" s="25" t="e">
        <f t="shared" si="44"/>
        <v>#REF!</v>
      </c>
      <c r="L103" s="25" t="e">
        <f>+#REF!</f>
        <v>#REF!</v>
      </c>
      <c r="M103" s="25" t="e">
        <f t="shared" si="44"/>
        <v>#REF!</v>
      </c>
      <c r="N103" s="25" t="e">
        <f>+#REF!</f>
        <v>#REF!</v>
      </c>
      <c r="O103" s="25" t="e">
        <f t="shared" si="57"/>
        <v>#REF!</v>
      </c>
      <c r="P103" s="25" t="e">
        <f>+#REF!</f>
        <v>#REF!</v>
      </c>
      <c r="Q103" s="25" t="e">
        <f t="shared" si="57"/>
        <v>#REF!</v>
      </c>
      <c r="R103" s="25" t="e">
        <f>+#REF!</f>
        <v>#REF!</v>
      </c>
      <c r="S103" s="25" t="e">
        <f t="shared" si="58"/>
        <v>#REF!</v>
      </c>
      <c r="T103" s="25" t="e">
        <f>+#REF!</f>
        <v>#REF!</v>
      </c>
      <c r="U103" s="25" t="e">
        <f t="shared" si="58"/>
        <v>#REF!</v>
      </c>
      <c r="V103" s="25" t="e">
        <f>+#REF!</f>
        <v>#REF!</v>
      </c>
      <c r="W103" s="25" t="e">
        <f t="shared" si="59"/>
        <v>#REF!</v>
      </c>
      <c r="X103" s="25" t="e">
        <f>+#REF!</f>
        <v>#REF!</v>
      </c>
      <c r="Y103" s="25" t="e">
        <f t="shared" si="59"/>
        <v>#REF!</v>
      </c>
      <c r="Z103" s="25" t="e">
        <f>+#REF!</f>
        <v>#REF!</v>
      </c>
      <c r="AA103" s="25" t="e">
        <f t="shared" si="48"/>
        <v>#REF!</v>
      </c>
      <c r="AB103" s="25" t="e">
        <f>+#REF!</f>
        <v>#REF!</v>
      </c>
      <c r="AC103" s="25" t="e">
        <f t="shared" si="60"/>
        <v>#REF!</v>
      </c>
      <c r="AD103" s="25" t="e">
        <f>+#REF!</f>
        <v>#REF!</v>
      </c>
      <c r="AE103" s="25" t="e">
        <f t="shared" si="60"/>
        <v>#REF!</v>
      </c>
      <c r="AF103" s="25" t="e">
        <f>+#REF!</f>
        <v>#REF!</v>
      </c>
      <c r="AG103" s="25" t="e">
        <f t="shared" si="61"/>
        <v>#REF!</v>
      </c>
      <c r="AH103" s="25" t="e">
        <f>+#REF!</f>
        <v>#REF!</v>
      </c>
      <c r="AI103" s="25" t="e">
        <f t="shared" si="61"/>
        <v>#REF!</v>
      </c>
      <c r="AJ103" s="25" t="e">
        <f>+#REF!</f>
        <v>#REF!</v>
      </c>
      <c r="AK103" s="25" t="e">
        <f t="shared" si="62"/>
        <v>#REF!</v>
      </c>
      <c r="AL103" s="25" t="e">
        <f>+#REF!</f>
        <v>#REF!</v>
      </c>
      <c r="AM103" s="25" t="e">
        <f t="shared" si="62"/>
        <v>#REF!</v>
      </c>
      <c r="AN103" s="25" t="e">
        <f>+#REF!</f>
        <v>#REF!</v>
      </c>
      <c r="AO103" s="25" t="e">
        <f t="shared" si="63"/>
        <v>#REF!</v>
      </c>
      <c r="AP103" s="25" t="e">
        <f>+#REF!</f>
        <v>#REF!</v>
      </c>
      <c r="AQ103" s="25" t="e">
        <f t="shared" si="63"/>
        <v>#REF!</v>
      </c>
      <c r="AR103" s="25" t="e">
        <f>+#REF!</f>
        <v>#REF!</v>
      </c>
      <c r="AS103" s="25" t="e">
        <f t="shared" si="64"/>
        <v>#REF!</v>
      </c>
      <c r="AT103" s="25" t="e">
        <f>+#REF!</f>
        <v>#REF!</v>
      </c>
      <c r="AU103" s="25" t="e">
        <f t="shared" si="64"/>
        <v>#REF!</v>
      </c>
      <c r="AV103" s="25" t="e">
        <f>+#REF!</f>
        <v>#REF!</v>
      </c>
      <c r="AW103" s="25" t="e">
        <f t="shared" si="54"/>
        <v>#REF!</v>
      </c>
      <c r="AX103" s="25" t="e">
        <f>+#REF!</f>
        <v>#REF!</v>
      </c>
      <c r="AY103" s="25" t="e">
        <f t="shared" si="55"/>
        <v>#REF!</v>
      </c>
      <c r="AZ103" s="25" t="e">
        <f>+#REF!</f>
        <v>#REF!</v>
      </c>
      <c r="BA103" s="25" t="e">
        <f t="shared" si="56"/>
        <v>#REF!</v>
      </c>
    </row>
    <row r="104" spans="1:53" ht="15.75" customHeight="1">
      <c r="A104" s="33">
        <v>800</v>
      </c>
      <c r="B104" s="40" t="s">
        <v>124</v>
      </c>
      <c r="C104" s="69"/>
      <c r="D104" s="73"/>
      <c r="E104" s="67"/>
      <c r="F104" s="24"/>
      <c r="G104" s="24"/>
      <c r="H104" s="24"/>
      <c r="I104" s="25" t="e">
        <f t="shared" si="43"/>
        <v>#REF!</v>
      </c>
      <c r="J104" s="25" t="e">
        <f>+#REF!</f>
        <v>#REF!</v>
      </c>
      <c r="K104" s="25" t="e">
        <f t="shared" si="44"/>
        <v>#REF!</v>
      </c>
      <c r="L104" s="25" t="e">
        <f>+#REF!</f>
        <v>#REF!</v>
      </c>
      <c r="M104" s="25" t="e">
        <f t="shared" si="44"/>
        <v>#REF!</v>
      </c>
      <c r="N104" s="25" t="e">
        <f>+#REF!</f>
        <v>#REF!</v>
      </c>
      <c r="O104" s="25" t="e">
        <f t="shared" si="57"/>
        <v>#REF!</v>
      </c>
      <c r="P104" s="25" t="e">
        <f>+#REF!</f>
        <v>#REF!</v>
      </c>
      <c r="Q104" s="25" t="e">
        <f t="shared" si="57"/>
        <v>#REF!</v>
      </c>
      <c r="R104" s="25" t="e">
        <f>+#REF!</f>
        <v>#REF!</v>
      </c>
      <c r="S104" s="25" t="e">
        <f t="shared" si="58"/>
        <v>#REF!</v>
      </c>
      <c r="T104" s="25" t="e">
        <f>+#REF!</f>
        <v>#REF!</v>
      </c>
      <c r="U104" s="25" t="e">
        <f t="shared" si="58"/>
        <v>#REF!</v>
      </c>
      <c r="V104" s="25" t="e">
        <f>+#REF!</f>
        <v>#REF!</v>
      </c>
      <c r="W104" s="25" t="e">
        <f t="shared" si="59"/>
        <v>#REF!</v>
      </c>
      <c r="X104" s="25" t="e">
        <f>+#REF!</f>
        <v>#REF!</v>
      </c>
      <c r="Y104" s="25" t="e">
        <f t="shared" si="59"/>
        <v>#REF!</v>
      </c>
      <c r="Z104" s="25" t="e">
        <f>+#REF!</f>
        <v>#REF!</v>
      </c>
      <c r="AA104" s="25" t="e">
        <f t="shared" si="48"/>
        <v>#REF!</v>
      </c>
      <c r="AB104" s="25" t="e">
        <f>+#REF!</f>
        <v>#REF!</v>
      </c>
      <c r="AC104" s="25" t="e">
        <f t="shared" si="60"/>
        <v>#REF!</v>
      </c>
      <c r="AD104" s="25" t="e">
        <f>+#REF!</f>
        <v>#REF!</v>
      </c>
      <c r="AE104" s="25" t="e">
        <f t="shared" si="60"/>
        <v>#REF!</v>
      </c>
      <c r="AF104" s="25" t="e">
        <f>+#REF!</f>
        <v>#REF!</v>
      </c>
      <c r="AG104" s="25" t="e">
        <f t="shared" si="61"/>
        <v>#REF!</v>
      </c>
      <c r="AH104" s="25" t="e">
        <f>+#REF!</f>
        <v>#REF!</v>
      </c>
      <c r="AI104" s="25" t="e">
        <f t="shared" si="61"/>
        <v>#REF!</v>
      </c>
      <c r="AJ104" s="25" t="e">
        <f>+#REF!</f>
        <v>#REF!</v>
      </c>
      <c r="AK104" s="25" t="e">
        <f t="shared" si="62"/>
        <v>#REF!</v>
      </c>
      <c r="AL104" s="25" t="e">
        <f>+#REF!</f>
        <v>#REF!</v>
      </c>
      <c r="AM104" s="25" t="e">
        <f t="shared" si="62"/>
        <v>#REF!</v>
      </c>
      <c r="AN104" s="25" t="e">
        <f>+#REF!</f>
        <v>#REF!</v>
      </c>
      <c r="AO104" s="25" t="e">
        <f t="shared" si="63"/>
        <v>#REF!</v>
      </c>
      <c r="AP104" s="25" t="e">
        <f>+#REF!</f>
        <v>#REF!</v>
      </c>
      <c r="AQ104" s="25" t="e">
        <f t="shared" si="63"/>
        <v>#REF!</v>
      </c>
      <c r="AR104" s="25" t="e">
        <f>+#REF!</f>
        <v>#REF!</v>
      </c>
      <c r="AS104" s="25" t="e">
        <f t="shared" si="64"/>
        <v>#REF!</v>
      </c>
      <c r="AT104" s="25" t="e">
        <f>+#REF!</f>
        <v>#REF!</v>
      </c>
      <c r="AU104" s="25" t="e">
        <f t="shared" si="64"/>
        <v>#REF!</v>
      </c>
      <c r="AV104" s="25" t="e">
        <f>+#REF!</f>
        <v>#REF!</v>
      </c>
      <c r="AW104" s="25" t="e">
        <f t="shared" si="54"/>
        <v>#REF!</v>
      </c>
      <c r="AX104" s="25" t="e">
        <f>+#REF!</f>
        <v>#REF!</v>
      </c>
      <c r="AY104" s="25" t="e">
        <f t="shared" si="55"/>
        <v>#REF!</v>
      </c>
      <c r="AZ104" s="25" t="e">
        <f>+#REF!</f>
        <v>#REF!</v>
      </c>
      <c r="BA104" s="25" t="e">
        <f t="shared" si="56"/>
        <v>#REF!</v>
      </c>
    </row>
    <row r="105" spans="1:53" ht="15.75" customHeight="1">
      <c r="A105" s="33">
        <v>801</v>
      </c>
      <c r="B105" s="34" t="s">
        <v>125</v>
      </c>
      <c r="C105" s="69" t="s">
        <v>15</v>
      </c>
      <c r="D105" s="73">
        <v>1707.67</v>
      </c>
      <c r="E105" s="67">
        <v>5</v>
      </c>
      <c r="F105" s="24">
        <v>250</v>
      </c>
      <c r="G105" s="24">
        <v>1250</v>
      </c>
      <c r="H105" s="24"/>
      <c r="I105" s="25" t="e">
        <f t="shared" si="43"/>
        <v>#REF!</v>
      </c>
      <c r="J105" s="25" t="e">
        <f>+#REF!</f>
        <v>#REF!</v>
      </c>
      <c r="K105" s="25" t="e">
        <f t="shared" si="44"/>
        <v>#REF!</v>
      </c>
      <c r="L105" s="25" t="e">
        <f>+#REF!</f>
        <v>#REF!</v>
      </c>
      <c r="M105" s="25" t="e">
        <f t="shared" si="44"/>
        <v>#REF!</v>
      </c>
      <c r="N105" s="25" t="e">
        <f>+#REF!</f>
        <v>#REF!</v>
      </c>
      <c r="O105" s="25" t="e">
        <f t="shared" si="57"/>
        <v>#REF!</v>
      </c>
      <c r="P105" s="25" t="e">
        <f>+#REF!</f>
        <v>#REF!</v>
      </c>
      <c r="Q105" s="25" t="e">
        <f t="shared" si="57"/>
        <v>#REF!</v>
      </c>
      <c r="R105" s="25" t="e">
        <f>+#REF!</f>
        <v>#REF!</v>
      </c>
      <c r="S105" s="25" t="e">
        <f t="shared" si="58"/>
        <v>#REF!</v>
      </c>
      <c r="T105" s="25" t="e">
        <f>+#REF!</f>
        <v>#REF!</v>
      </c>
      <c r="U105" s="25" t="e">
        <f t="shared" si="58"/>
        <v>#REF!</v>
      </c>
      <c r="V105" s="25" t="e">
        <f>+#REF!</f>
        <v>#REF!</v>
      </c>
      <c r="W105" s="25" t="e">
        <f t="shared" si="59"/>
        <v>#REF!</v>
      </c>
      <c r="X105" s="25" t="e">
        <f>+#REF!</f>
        <v>#REF!</v>
      </c>
      <c r="Y105" s="25" t="e">
        <f t="shared" si="59"/>
        <v>#REF!</v>
      </c>
      <c r="Z105" s="25" t="e">
        <f>+#REF!</f>
        <v>#REF!</v>
      </c>
      <c r="AA105" s="25" t="e">
        <f t="shared" si="48"/>
        <v>#REF!</v>
      </c>
      <c r="AB105" s="25" t="e">
        <f>+#REF!</f>
        <v>#REF!</v>
      </c>
      <c r="AC105" s="25" t="e">
        <f t="shared" si="60"/>
        <v>#REF!</v>
      </c>
      <c r="AD105" s="25" t="e">
        <f>+#REF!</f>
        <v>#REF!</v>
      </c>
      <c r="AE105" s="25" t="e">
        <f t="shared" si="60"/>
        <v>#REF!</v>
      </c>
      <c r="AF105" s="25" t="e">
        <f>+#REF!</f>
        <v>#REF!</v>
      </c>
      <c r="AG105" s="25" t="e">
        <f t="shared" si="61"/>
        <v>#REF!</v>
      </c>
      <c r="AH105" s="25" t="e">
        <f>+#REF!</f>
        <v>#REF!</v>
      </c>
      <c r="AI105" s="25" t="e">
        <f t="shared" si="61"/>
        <v>#REF!</v>
      </c>
      <c r="AJ105" s="25" t="e">
        <f>+#REF!</f>
        <v>#REF!</v>
      </c>
      <c r="AK105" s="25" t="e">
        <f t="shared" si="62"/>
        <v>#REF!</v>
      </c>
      <c r="AL105" s="25" t="e">
        <f>+#REF!</f>
        <v>#REF!</v>
      </c>
      <c r="AM105" s="25" t="e">
        <f t="shared" si="62"/>
        <v>#REF!</v>
      </c>
      <c r="AN105" s="25" t="e">
        <f>+#REF!</f>
        <v>#REF!</v>
      </c>
      <c r="AO105" s="25" t="e">
        <f t="shared" si="63"/>
        <v>#REF!</v>
      </c>
      <c r="AP105" s="25" t="e">
        <f>+#REF!</f>
        <v>#REF!</v>
      </c>
      <c r="AQ105" s="25" t="e">
        <f t="shared" si="63"/>
        <v>#REF!</v>
      </c>
      <c r="AR105" s="25" t="e">
        <f>+#REF!</f>
        <v>#REF!</v>
      </c>
      <c r="AS105" s="25" t="e">
        <f t="shared" si="64"/>
        <v>#REF!</v>
      </c>
      <c r="AT105" s="25" t="e">
        <f>+#REF!</f>
        <v>#REF!</v>
      </c>
      <c r="AU105" s="25" t="e">
        <f t="shared" si="64"/>
        <v>#REF!</v>
      </c>
      <c r="AV105" s="25" t="e">
        <f>+#REF!</f>
        <v>#REF!</v>
      </c>
      <c r="AW105" s="25" t="e">
        <f t="shared" si="54"/>
        <v>#REF!</v>
      </c>
      <c r="AX105" s="25" t="e">
        <f>+#REF!</f>
        <v>#REF!</v>
      </c>
      <c r="AY105" s="25" t="e">
        <f t="shared" si="55"/>
        <v>#REF!</v>
      </c>
      <c r="AZ105" s="25" t="e">
        <f>+#REF!</f>
        <v>#REF!</v>
      </c>
      <c r="BA105" s="25" t="e">
        <f t="shared" si="56"/>
        <v>#REF!</v>
      </c>
    </row>
    <row r="106" spans="1:53" ht="15.75" customHeight="1">
      <c r="A106" s="33">
        <v>802</v>
      </c>
      <c r="B106" s="34" t="s">
        <v>126</v>
      </c>
      <c r="C106" s="69" t="s">
        <v>15</v>
      </c>
      <c r="D106" s="73">
        <v>10302</v>
      </c>
      <c r="E106" s="67">
        <v>10</v>
      </c>
      <c r="F106" s="24"/>
      <c r="G106" s="24"/>
      <c r="H106" s="24"/>
      <c r="I106" s="25" t="e">
        <f t="shared" si="43"/>
        <v>#REF!</v>
      </c>
      <c r="J106" s="25" t="e">
        <f>+#REF!</f>
        <v>#REF!</v>
      </c>
      <c r="K106" s="25" t="e">
        <f t="shared" si="44"/>
        <v>#REF!</v>
      </c>
      <c r="L106" s="25" t="e">
        <f>+#REF!</f>
        <v>#REF!</v>
      </c>
      <c r="M106" s="25" t="e">
        <f t="shared" si="44"/>
        <v>#REF!</v>
      </c>
      <c r="N106" s="25" t="e">
        <f>+#REF!</f>
        <v>#REF!</v>
      </c>
      <c r="O106" s="25" t="e">
        <f t="shared" si="57"/>
        <v>#REF!</v>
      </c>
      <c r="P106" s="25" t="e">
        <f>+#REF!</f>
        <v>#REF!</v>
      </c>
      <c r="Q106" s="25" t="e">
        <f t="shared" si="57"/>
        <v>#REF!</v>
      </c>
      <c r="R106" s="25" t="e">
        <f>+#REF!</f>
        <v>#REF!</v>
      </c>
      <c r="S106" s="25" t="e">
        <f t="shared" si="58"/>
        <v>#REF!</v>
      </c>
      <c r="T106" s="25" t="e">
        <f>+#REF!</f>
        <v>#REF!</v>
      </c>
      <c r="U106" s="25" t="e">
        <f t="shared" si="58"/>
        <v>#REF!</v>
      </c>
      <c r="V106" s="25" t="e">
        <f>+#REF!</f>
        <v>#REF!</v>
      </c>
      <c r="W106" s="25" t="e">
        <f t="shared" si="59"/>
        <v>#REF!</v>
      </c>
      <c r="X106" s="25" t="e">
        <f>+#REF!</f>
        <v>#REF!</v>
      </c>
      <c r="Y106" s="25" t="e">
        <f t="shared" si="59"/>
        <v>#REF!</v>
      </c>
      <c r="Z106" s="25" t="e">
        <f>+#REF!</f>
        <v>#REF!</v>
      </c>
      <c r="AA106" s="25" t="e">
        <f t="shared" si="48"/>
        <v>#REF!</v>
      </c>
      <c r="AB106" s="25" t="e">
        <f>+#REF!</f>
        <v>#REF!</v>
      </c>
      <c r="AC106" s="25" t="e">
        <f t="shared" si="60"/>
        <v>#REF!</v>
      </c>
      <c r="AD106" s="25" t="e">
        <f>+#REF!</f>
        <v>#REF!</v>
      </c>
      <c r="AE106" s="25" t="e">
        <f t="shared" si="60"/>
        <v>#REF!</v>
      </c>
      <c r="AF106" s="25" t="e">
        <f>+#REF!</f>
        <v>#REF!</v>
      </c>
      <c r="AG106" s="25" t="e">
        <f t="shared" si="61"/>
        <v>#REF!</v>
      </c>
      <c r="AH106" s="25" t="e">
        <f>+#REF!</f>
        <v>#REF!</v>
      </c>
      <c r="AI106" s="25" t="e">
        <f t="shared" si="61"/>
        <v>#REF!</v>
      </c>
      <c r="AJ106" s="25" t="e">
        <f>+#REF!</f>
        <v>#REF!</v>
      </c>
      <c r="AK106" s="25" t="e">
        <f t="shared" si="62"/>
        <v>#REF!</v>
      </c>
      <c r="AL106" s="25" t="e">
        <f>+#REF!</f>
        <v>#REF!</v>
      </c>
      <c r="AM106" s="25" t="e">
        <f t="shared" si="62"/>
        <v>#REF!</v>
      </c>
      <c r="AN106" s="25" t="e">
        <f>+#REF!</f>
        <v>#REF!</v>
      </c>
      <c r="AO106" s="25" t="e">
        <f t="shared" si="63"/>
        <v>#REF!</v>
      </c>
      <c r="AP106" s="25" t="e">
        <f>+#REF!</f>
        <v>#REF!</v>
      </c>
      <c r="AQ106" s="25" t="e">
        <f t="shared" si="63"/>
        <v>#REF!</v>
      </c>
      <c r="AR106" s="25" t="e">
        <f>+#REF!</f>
        <v>#REF!</v>
      </c>
      <c r="AS106" s="25" t="e">
        <f t="shared" si="64"/>
        <v>#REF!</v>
      </c>
      <c r="AT106" s="25" t="e">
        <f>+#REF!</f>
        <v>#REF!</v>
      </c>
      <c r="AU106" s="25" t="e">
        <f t="shared" si="64"/>
        <v>#REF!</v>
      </c>
      <c r="AV106" s="25" t="e">
        <f>+#REF!</f>
        <v>#REF!</v>
      </c>
      <c r="AW106" s="25" t="e">
        <f t="shared" si="54"/>
        <v>#REF!</v>
      </c>
      <c r="AX106" s="25" t="e">
        <f>+#REF!</f>
        <v>#REF!</v>
      </c>
      <c r="AY106" s="25" t="e">
        <f t="shared" si="55"/>
        <v>#REF!</v>
      </c>
      <c r="AZ106" s="25" t="e">
        <f>+#REF!</f>
        <v>#REF!</v>
      </c>
      <c r="BA106" s="25" t="e">
        <f t="shared" si="56"/>
        <v>#REF!</v>
      </c>
    </row>
    <row r="107" spans="1:53" ht="15.75" customHeight="1">
      <c r="A107" s="33">
        <v>803</v>
      </c>
      <c r="B107" s="34" t="s">
        <v>127</v>
      </c>
      <c r="C107" s="69" t="s">
        <v>15</v>
      </c>
      <c r="D107" s="73">
        <v>12665.24</v>
      </c>
      <c r="E107" s="67">
        <v>10</v>
      </c>
      <c r="F107" s="24"/>
      <c r="G107" s="24"/>
      <c r="H107" s="24"/>
      <c r="I107" s="25" t="e">
        <f t="shared" si="43"/>
        <v>#REF!</v>
      </c>
      <c r="J107" s="25" t="e">
        <f>+#REF!</f>
        <v>#REF!</v>
      </c>
      <c r="K107" s="25" t="e">
        <f t="shared" si="44"/>
        <v>#REF!</v>
      </c>
      <c r="L107" s="25" t="e">
        <f>+#REF!</f>
        <v>#REF!</v>
      </c>
      <c r="M107" s="25" t="e">
        <f t="shared" si="44"/>
        <v>#REF!</v>
      </c>
      <c r="N107" s="25" t="e">
        <f>+#REF!</f>
        <v>#REF!</v>
      </c>
      <c r="O107" s="25" t="e">
        <f t="shared" ref="O107:Q122" si="65">+N107*$D107</f>
        <v>#REF!</v>
      </c>
      <c r="P107" s="25" t="e">
        <f>+#REF!</f>
        <v>#REF!</v>
      </c>
      <c r="Q107" s="25" t="e">
        <f t="shared" si="65"/>
        <v>#REF!</v>
      </c>
      <c r="R107" s="25" t="e">
        <f>+#REF!</f>
        <v>#REF!</v>
      </c>
      <c r="S107" s="25" t="e">
        <f t="shared" ref="S107:U122" si="66">+R107*$D107</f>
        <v>#REF!</v>
      </c>
      <c r="T107" s="25" t="e">
        <f>+#REF!</f>
        <v>#REF!</v>
      </c>
      <c r="U107" s="25" t="e">
        <f t="shared" si="66"/>
        <v>#REF!</v>
      </c>
      <c r="V107" s="25" t="e">
        <f>+#REF!</f>
        <v>#REF!</v>
      </c>
      <c r="W107" s="25" t="e">
        <f t="shared" ref="W107:Y122" si="67">+V107*$D107</f>
        <v>#REF!</v>
      </c>
      <c r="X107" s="25" t="e">
        <f>+#REF!</f>
        <v>#REF!</v>
      </c>
      <c r="Y107" s="25" t="e">
        <f t="shared" si="67"/>
        <v>#REF!</v>
      </c>
      <c r="Z107" s="25" t="e">
        <f>+#REF!</f>
        <v>#REF!</v>
      </c>
      <c r="AA107" s="25" t="e">
        <f t="shared" si="48"/>
        <v>#REF!</v>
      </c>
      <c r="AB107" s="25" t="e">
        <f>+#REF!</f>
        <v>#REF!</v>
      </c>
      <c r="AC107" s="25" t="e">
        <f t="shared" ref="AC107:AE122" si="68">+AB107*$D107</f>
        <v>#REF!</v>
      </c>
      <c r="AD107" s="25" t="e">
        <f>+#REF!</f>
        <v>#REF!</v>
      </c>
      <c r="AE107" s="25" t="e">
        <f t="shared" si="68"/>
        <v>#REF!</v>
      </c>
      <c r="AF107" s="25" t="e">
        <f>+#REF!</f>
        <v>#REF!</v>
      </c>
      <c r="AG107" s="25" t="e">
        <f t="shared" ref="AG107:AI122" si="69">+AF107*$D107</f>
        <v>#REF!</v>
      </c>
      <c r="AH107" s="25" t="e">
        <f>+#REF!</f>
        <v>#REF!</v>
      </c>
      <c r="AI107" s="25" t="e">
        <f t="shared" si="69"/>
        <v>#REF!</v>
      </c>
      <c r="AJ107" s="25" t="e">
        <f>+#REF!</f>
        <v>#REF!</v>
      </c>
      <c r="AK107" s="25" t="e">
        <f t="shared" ref="AK107:AM122" si="70">+AJ107*$D107</f>
        <v>#REF!</v>
      </c>
      <c r="AL107" s="25" t="e">
        <f>+#REF!</f>
        <v>#REF!</v>
      </c>
      <c r="AM107" s="25" t="e">
        <f t="shared" si="70"/>
        <v>#REF!</v>
      </c>
      <c r="AN107" s="25" t="e">
        <f>+#REF!</f>
        <v>#REF!</v>
      </c>
      <c r="AO107" s="25" t="e">
        <f t="shared" ref="AO107:AQ122" si="71">+AN107*$D107</f>
        <v>#REF!</v>
      </c>
      <c r="AP107" s="25" t="e">
        <f>+#REF!</f>
        <v>#REF!</v>
      </c>
      <c r="AQ107" s="25" t="e">
        <f t="shared" si="71"/>
        <v>#REF!</v>
      </c>
      <c r="AR107" s="25" t="e">
        <f>+#REF!</f>
        <v>#REF!</v>
      </c>
      <c r="AS107" s="25" t="e">
        <f t="shared" ref="AS107:AU122" si="72">+AR107*$D107</f>
        <v>#REF!</v>
      </c>
      <c r="AT107" s="25" t="e">
        <f>+#REF!</f>
        <v>#REF!</v>
      </c>
      <c r="AU107" s="25" t="e">
        <f t="shared" si="72"/>
        <v>#REF!</v>
      </c>
      <c r="AV107" s="25" t="e">
        <f>+#REF!</f>
        <v>#REF!</v>
      </c>
      <c r="AW107" s="25" t="e">
        <f t="shared" si="54"/>
        <v>#REF!</v>
      </c>
      <c r="AX107" s="25" t="e">
        <f>+#REF!</f>
        <v>#REF!</v>
      </c>
      <c r="AY107" s="25" t="e">
        <f t="shared" si="55"/>
        <v>#REF!</v>
      </c>
      <c r="AZ107" s="25" t="e">
        <f>+#REF!</f>
        <v>#REF!</v>
      </c>
      <c r="BA107" s="25" t="e">
        <f t="shared" si="56"/>
        <v>#REF!</v>
      </c>
    </row>
    <row r="108" spans="1:53" ht="15.75" customHeight="1">
      <c r="A108" s="33">
        <v>804</v>
      </c>
      <c r="B108" s="34" t="s">
        <v>128</v>
      </c>
      <c r="C108" s="69" t="s">
        <v>15</v>
      </c>
      <c r="D108" s="73">
        <v>57164.26</v>
      </c>
      <c r="E108" s="67">
        <v>10</v>
      </c>
      <c r="F108" s="24"/>
      <c r="G108" s="24"/>
      <c r="H108" s="24"/>
      <c r="I108" s="25" t="e">
        <f t="shared" si="43"/>
        <v>#REF!</v>
      </c>
      <c r="J108" s="25" t="e">
        <f>+#REF!</f>
        <v>#REF!</v>
      </c>
      <c r="K108" s="25" t="e">
        <f t="shared" si="44"/>
        <v>#REF!</v>
      </c>
      <c r="L108" s="25" t="e">
        <f>+#REF!</f>
        <v>#REF!</v>
      </c>
      <c r="M108" s="25" t="e">
        <f t="shared" si="44"/>
        <v>#REF!</v>
      </c>
      <c r="N108" s="25" t="e">
        <f>+#REF!</f>
        <v>#REF!</v>
      </c>
      <c r="O108" s="25" t="e">
        <f t="shared" si="65"/>
        <v>#REF!</v>
      </c>
      <c r="P108" s="25" t="e">
        <f>+#REF!</f>
        <v>#REF!</v>
      </c>
      <c r="Q108" s="25" t="e">
        <f t="shared" si="65"/>
        <v>#REF!</v>
      </c>
      <c r="R108" s="25" t="e">
        <f>+#REF!</f>
        <v>#REF!</v>
      </c>
      <c r="S108" s="25" t="e">
        <f t="shared" si="66"/>
        <v>#REF!</v>
      </c>
      <c r="T108" s="25" t="e">
        <f>+#REF!</f>
        <v>#REF!</v>
      </c>
      <c r="U108" s="25" t="e">
        <f t="shared" si="66"/>
        <v>#REF!</v>
      </c>
      <c r="V108" s="25" t="e">
        <f>+#REF!</f>
        <v>#REF!</v>
      </c>
      <c r="W108" s="25" t="e">
        <f t="shared" si="67"/>
        <v>#REF!</v>
      </c>
      <c r="X108" s="25" t="e">
        <f>+#REF!</f>
        <v>#REF!</v>
      </c>
      <c r="Y108" s="25" t="e">
        <f t="shared" si="67"/>
        <v>#REF!</v>
      </c>
      <c r="Z108" s="25" t="e">
        <f>+#REF!</f>
        <v>#REF!</v>
      </c>
      <c r="AA108" s="25" t="e">
        <f t="shared" si="48"/>
        <v>#REF!</v>
      </c>
      <c r="AB108" s="25" t="e">
        <f>+#REF!</f>
        <v>#REF!</v>
      </c>
      <c r="AC108" s="25" t="e">
        <f t="shared" si="68"/>
        <v>#REF!</v>
      </c>
      <c r="AD108" s="25" t="e">
        <f>+#REF!</f>
        <v>#REF!</v>
      </c>
      <c r="AE108" s="25" t="e">
        <f t="shared" si="68"/>
        <v>#REF!</v>
      </c>
      <c r="AF108" s="25" t="e">
        <f>+#REF!</f>
        <v>#REF!</v>
      </c>
      <c r="AG108" s="25" t="e">
        <f t="shared" si="69"/>
        <v>#REF!</v>
      </c>
      <c r="AH108" s="25" t="e">
        <f>+#REF!</f>
        <v>#REF!</v>
      </c>
      <c r="AI108" s="25" t="e">
        <f t="shared" si="69"/>
        <v>#REF!</v>
      </c>
      <c r="AJ108" s="25" t="e">
        <f>+#REF!</f>
        <v>#REF!</v>
      </c>
      <c r="AK108" s="25" t="e">
        <f t="shared" si="70"/>
        <v>#REF!</v>
      </c>
      <c r="AL108" s="25" t="e">
        <f>+#REF!</f>
        <v>#REF!</v>
      </c>
      <c r="AM108" s="25" t="e">
        <f t="shared" si="70"/>
        <v>#REF!</v>
      </c>
      <c r="AN108" s="25" t="e">
        <f>+#REF!</f>
        <v>#REF!</v>
      </c>
      <c r="AO108" s="25" t="e">
        <f t="shared" si="71"/>
        <v>#REF!</v>
      </c>
      <c r="AP108" s="25" t="e">
        <f>+#REF!</f>
        <v>#REF!</v>
      </c>
      <c r="AQ108" s="25" t="e">
        <f t="shared" si="71"/>
        <v>#REF!</v>
      </c>
      <c r="AR108" s="25" t="e">
        <f>+#REF!</f>
        <v>#REF!</v>
      </c>
      <c r="AS108" s="25" t="e">
        <f t="shared" si="72"/>
        <v>#REF!</v>
      </c>
      <c r="AT108" s="25" t="e">
        <f>+#REF!</f>
        <v>#REF!</v>
      </c>
      <c r="AU108" s="25" t="e">
        <f t="shared" si="72"/>
        <v>#REF!</v>
      </c>
      <c r="AV108" s="25" t="e">
        <f>+#REF!</f>
        <v>#REF!</v>
      </c>
      <c r="AW108" s="25" t="e">
        <f t="shared" si="54"/>
        <v>#REF!</v>
      </c>
      <c r="AX108" s="25" t="e">
        <f>+#REF!</f>
        <v>#REF!</v>
      </c>
      <c r="AY108" s="25" t="e">
        <f t="shared" si="55"/>
        <v>#REF!</v>
      </c>
      <c r="AZ108" s="25" t="e">
        <f>+#REF!</f>
        <v>#REF!</v>
      </c>
      <c r="BA108" s="25" t="e">
        <f t="shared" si="56"/>
        <v>#REF!</v>
      </c>
    </row>
    <row r="109" spans="1:53" ht="15.75" customHeight="1">
      <c r="A109" s="33">
        <v>900</v>
      </c>
      <c r="B109" s="40" t="s">
        <v>129</v>
      </c>
      <c r="C109" s="69"/>
      <c r="D109" s="73"/>
      <c r="E109" s="67"/>
      <c r="F109" s="24"/>
      <c r="G109" s="24"/>
      <c r="H109" s="24"/>
      <c r="I109" s="25" t="e">
        <f t="shared" si="43"/>
        <v>#REF!</v>
      </c>
      <c r="J109" s="25" t="e">
        <f>+#REF!</f>
        <v>#REF!</v>
      </c>
      <c r="K109" s="25" t="e">
        <f t="shared" si="44"/>
        <v>#REF!</v>
      </c>
      <c r="L109" s="25" t="e">
        <f>+#REF!</f>
        <v>#REF!</v>
      </c>
      <c r="M109" s="25" t="e">
        <f t="shared" si="44"/>
        <v>#REF!</v>
      </c>
      <c r="N109" s="25" t="e">
        <f>+#REF!</f>
        <v>#REF!</v>
      </c>
      <c r="O109" s="25" t="e">
        <f t="shared" si="65"/>
        <v>#REF!</v>
      </c>
      <c r="P109" s="25" t="e">
        <f>+#REF!</f>
        <v>#REF!</v>
      </c>
      <c r="Q109" s="25" t="e">
        <f t="shared" si="65"/>
        <v>#REF!</v>
      </c>
      <c r="R109" s="25" t="e">
        <f>+#REF!</f>
        <v>#REF!</v>
      </c>
      <c r="S109" s="25" t="e">
        <f t="shared" si="66"/>
        <v>#REF!</v>
      </c>
      <c r="T109" s="25" t="e">
        <f>+#REF!</f>
        <v>#REF!</v>
      </c>
      <c r="U109" s="25" t="e">
        <f t="shared" si="66"/>
        <v>#REF!</v>
      </c>
      <c r="V109" s="25" t="e">
        <f>+#REF!</f>
        <v>#REF!</v>
      </c>
      <c r="W109" s="25" t="e">
        <f t="shared" si="67"/>
        <v>#REF!</v>
      </c>
      <c r="X109" s="25" t="e">
        <f>+#REF!</f>
        <v>#REF!</v>
      </c>
      <c r="Y109" s="25" t="e">
        <f t="shared" si="67"/>
        <v>#REF!</v>
      </c>
      <c r="Z109" s="25" t="e">
        <f>+#REF!</f>
        <v>#REF!</v>
      </c>
      <c r="AA109" s="25" t="e">
        <f t="shared" si="48"/>
        <v>#REF!</v>
      </c>
      <c r="AB109" s="25" t="e">
        <f>+#REF!</f>
        <v>#REF!</v>
      </c>
      <c r="AC109" s="25" t="e">
        <f t="shared" si="68"/>
        <v>#REF!</v>
      </c>
      <c r="AD109" s="25" t="e">
        <f>+#REF!</f>
        <v>#REF!</v>
      </c>
      <c r="AE109" s="25" t="e">
        <f t="shared" si="68"/>
        <v>#REF!</v>
      </c>
      <c r="AF109" s="25" t="e">
        <f>+#REF!</f>
        <v>#REF!</v>
      </c>
      <c r="AG109" s="25" t="e">
        <f t="shared" si="69"/>
        <v>#REF!</v>
      </c>
      <c r="AH109" s="25" t="e">
        <f>+#REF!</f>
        <v>#REF!</v>
      </c>
      <c r="AI109" s="25" t="e">
        <f t="shared" si="69"/>
        <v>#REF!</v>
      </c>
      <c r="AJ109" s="25" t="e">
        <f>+#REF!</f>
        <v>#REF!</v>
      </c>
      <c r="AK109" s="25" t="e">
        <f t="shared" si="70"/>
        <v>#REF!</v>
      </c>
      <c r="AL109" s="25" t="e">
        <f>+#REF!</f>
        <v>#REF!</v>
      </c>
      <c r="AM109" s="25" t="e">
        <f t="shared" si="70"/>
        <v>#REF!</v>
      </c>
      <c r="AN109" s="25" t="e">
        <f>+#REF!</f>
        <v>#REF!</v>
      </c>
      <c r="AO109" s="25" t="e">
        <f t="shared" si="71"/>
        <v>#REF!</v>
      </c>
      <c r="AP109" s="25" t="e">
        <f>+#REF!</f>
        <v>#REF!</v>
      </c>
      <c r="AQ109" s="25" t="e">
        <f t="shared" si="71"/>
        <v>#REF!</v>
      </c>
      <c r="AR109" s="25" t="e">
        <f>+#REF!</f>
        <v>#REF!</v>
      </c>
      <c r="AS109" s="25" t="e">
        <f t="shared" si="72"/>
        <v>#REF!</v>
      </c>
      <c r="AT109" s="25" t="e">
        <f>+#REF!</f>
        <v>#REF!</v>
      </c>
      <c r="AU109" s="25" t="e">
        <f t="shared" si="72"/>
        <v>#REF!</v>
      </c>
      <c r="AV109" s="25" t="e">
        <f>+#REF!</f>
        <v>#REF!</v>
      </c>
      <c r="AW109" s="25" t="e">
        <f t="shared" si="54"/>
        <v>#REF!</v>
      </c>
      <c r="AX109" s="25" t="e">
        <f>+#REF!</f>
        <v>#REF!</v>
      </c>
      <c r="AY109" s="25" t="e">
        <f t="shared" si="55"/>
        <v>#REF!</v>
      </c>
      <c r="AZ109" s="25" t="e">
        <f>+#REF!</f>
        <v>#REF!</v>
      </c>
      <c r="BA109" s="25" t="e">
        <f t="shared" si="56"/>
        <v>#REF!</v>
      </c>
    </row>
    <row r="110" spans="1:53" ht="15.75" customHeight="1">
      <c r="A110" s="68">
        <v>901</v>
      </c>
      <c r="B110" s="34" t="s">
        <v>130</v>
      </c>
      <c r="C110" s="69" t="s">
        <v>46</v>
      </c>
      <c r="D110" s="73">
        <v>1978.12</v>
      </c>
      <c r="E110" s="67">
        <v>100</v>
      </c>
      <c r="F110" s="24">
        <v>200</v>
      </c>
      <c r="G110" s="24">
        <v>1985</v>
      </c>
      <c r="H110" s="24"/>
      <c r="I110" s="25" t="e">
        <f t="shared" si="43"/>
        <v>#REF!</v>
      </c>
      <c r="J110" s="25" t="e">
        <f>+#REF!</f>
        <v>#REF!</v>
      </c>
      <c r="K110" s="25" t="e">
        <f t="shared" si="44"/>
        <v>#REF!</v>
      </c>
      <c r="L110" s="25" t="e">
        <f>+#REF!</f>
        <v>#REF!</v>
      </c>
      <c r="M110" s="25" t="e">
        <f t="shared" si="44"/>
        <v>#REF!</v>
      </c>
      <c r="N110" s="25" t="e">
        <f>+#REF!</f>
        <v>#REF!</v>
      </c>
      <c r="O110" s="25" t="e">
        <f t="shared" si="65"/>
        <v>#REF!</v>
      </c>
      <c r="P110" s="25" t="e">
        <f>+#REF!</f>
        <v>#REF!</v>
      </c>
      <c r="Q110" s="25" t="e">
        <f t="shared" si="65"/>
        <v>#REF!</v>
      </c>
      <c r="R110" s="25" t="e">
        <f>+#REF!</f>
        <v>#REF!</v>
      </c>
      <c r="S110" s="25" t="e">
        <f t="shared" si="66"/>
        <v>#REF!</v>
      </c>
      <c r="T110" s="25" t="e">
        <f>+#REF!</f>
        <v>#REF!</v>
      </c>
      <c r="U110" s="25" t="e">
        <f t="shared" si="66"/>
        <v>#REF!</v>
      </c>
      <c r="V110" s="25" t="e">
        <f>+#REF!</f>
        <v>#REF!</v>
      </c>
      <c r="W110" s="25" t="e">
        <f t="shared" si="67"/>
        <v>#REF!</v>
      </c>
      <c r="X110" s="25" t="e">
        <f>+#REF!</f>
        <v>#REF!</v>
      </c>
      <c r="Y110" s="25" t="e">
        <f t="shared" si="67"/>
        <v>#REF!</v>
      </c>
      <c r="Z110" s="25" t="e">
        <f>+#REF!</f>
        <v>#REF!</v>
      </c>
      <c r="AA110" s="25" t="e">
        <f t="shared" si="48"/>
        <v>#REF!</v>
      </c>
      <c r="AB110" s="25" t="e">
        <f>+#REF!</f>
        <v>#REF!</v>
      </c>
      <c r="AC110" s="25" t="e">
        <f t="shared" si="68"/>
        <v>#REF!</v>
      </c>
      <c r="AD110" s="25" t="e">
        <f>+#REF!</f>
        <v>#REF!</v>
      </c>
      <c r="AE110" s="25" t="e">
        <f t="shared" si="68"/>
        <v>#REF!</v>
      </c>
      <c r="AF110" s="25" t="e">
        <f>+#REF!</f>
        <v>#REF!</v>
      </c>
      <c r="AG110" s="25" t="e">
        <f t="shared" si="69"/>
        <v>#REF!</v>
      </c>
      <c r="AH110" s="25" t="e">
        <f>+#REF!</f>
        <v>#REF!</v>
      </c>
      <c r="AI110" s="25" t="e">
        <f t="shared" si="69"/>
        <v>#REF!</v>
      </c>
      <c r="AJ110" s="25" t="e">
        <f>+#REF!</f>
        <v>#REF!</v>
      </c>
      <c r="AK110" s="25" t="e">
        <f t="shared" si="70"/>
        <v>#REF!</v>
      </c>
      <c r="AL110" s="25" t="e">
        <f>+#REF!</f>
        <v>#REF!</v>
      </c>
      <c r="AM110" s="25" t="e">
        <f t="shared" si="70"/>
        <v>#REF!</v>
      </c>
      <c r="AN110" s="25" t="e">
        <f>+#REF!</f>
        <v>#REF!</v>
      </c>
      <c r="AO110" s="25" t="e">
        <f t="shared" si="71"/>
        <v>#REF!</v>
      </c>
      <c r="AP110" s="25" t="e">
        <f>+#REF!</f>
        <v>#REF!</v>
      </c>
      <c r="AQ110" s="25" t="e">
        <f t="shared" si="71"/>
        <v>#REF!</v>
      </c>
      <c r="AR110" s="25" t="e">
        <f>+#REF!</f>
        <v>#REF!</v>
      </c>
      <c r="AS110" s="25" t="e">
        <f t="shared" si="72"/>
        <v>#REF!</v>
      </c>
      <c r="AT110" s="25" t="e">
        <f>+#REF!</f>
        <v>#REF!</v>
      </c>
      <c r="AU110" s="25" t="e">
        <f t="shared" si="72"/>
        <v>#REF!</v>
      </c>
      <c r="AV110" s="25" t="e">
        <f>+#REF!</f>
        <v>#REF!</v>
      </c>
      <c r="AW110" s="25" t="e">
        <f t="shared" si="54"/>
        <v>#REF!</v>
      </c>
      <c r="AX110" s="25" t="e">
        <f>+#REF!</f>
        <v>#REF!</v>
      </c>
      <c r="AY110" s="25" t="e">
        <f t="shared" si="55"/>
        <v>#REF!</v>
      </c>
      <c r="AZ110" s="25" t="e">
        <f>+#REF!</f>
        <v>#REF!</v>
      </c>
      <c r="BA110" s="25" t="e">
        <f t="shared" si="56"/>
        <v>#REF!</v>
      </c>
    </row>
    <row r="111" spans="1:53" ht="15.75" customHeight="1">
      <c r="A111" s="68" t="s">
        <v>131</v>
      </c>
      <c r="B111" s="34" t="s">
        <v>132</v>
      </c>
      <c r="C111" s="69" t="s">
        <v>46</v>
      </c>
      <c r="D111" s="73">
        <v>1461.71</v>
      </c>
      <c r="E111" s="67">
        <v>100</v>
      </c>
      <c r="F111" s="24"/>
      <c r="G111" s="24"/>
      <c r="H111" s="24">
        <v>850</v>
      </c>
      <c r="I111" s="25" t="e">
        <f t="shared" si="43"/>
        <v>#REF!</v>
      </c>
      <c r="J111" s="25" t="e">
        <f>+#REF!</f>
        <v>#REF!</v>
      </c>
      <c r="K111" s="25" t="e">
        <f t="shared" si="44"/>
        <v>#REF!</v>
      </c>
      <c r="L111" s="25" t="e">
        <f>+#REF!</f>
        <v>#REF!</v>
      </c>
      <c r="M111" s="25" t="e">
        <f t="shared" si="44"/>
        <v>#REF!</v>
      </c>
      <c r="N111" s="25" t="e">
        <f>+#REF!</f>
        <v>#REF!</v>
      </c>
      <c r="O111" s="25" t="e">
        <f t="shared" si="65"/>
        <v>#REF!</v>
      </c>
      <c r="P111" s="25" t="e">
        <f>+#REF!</f>
        <v>#REF!</v>
      </c>
      <c r="Q111" s="25" t="e">
        <f t="shared" si="65"/>
        <v>#REF!</v>
      </c>
      <c r="R111" s="25" t="e">
        <f>+#REF!</f>
        <v>#REF!</v>
      </c>
      <c r="S111" s="25" t="e">
        <f t="shared" si="66"/>
        <v>#REF!</v>
      </c>
      <c r="T111" s="25" t="e">
        <f>+#REF!</f>
        <v>#REF!</v>
      </c>
      <c r="U111" s="25" t="e">
        <f t="shared" si="66"/>
        <v>#REF!</v>
      </c>
      <c r="V111" s="25" t="e">
        <f>+#REF!</f>
        <v>#REF!</v>
      </c>
      <c r="W111" s="25" t="e">
        <f t="shared" si="67"/>
        <v>#REF!</v>
      </c>
      <c r="X111" s="25" t="e">
        <f>+#REF!</f>
        <v>#REF!</v>
      </c>
      <c r="Y111" s="25" t="e">
        <f t="shared" si="67"/>
        <v>#REF!</v>
      </c>
      <c r="Z111" s="25" t="e">
        <f>+#REF!</f>
        <v>#REF!</v>
      </c>
      <c r="AA111" s="25" t="e">
        <f t="shared" si="48"/>
        <v>#REF!</v>
      </c>
      <c r="AB111" s="25" t="e">
        <f>+#REF!</f>
        <v>#REF!</v>
      </c>
      <c r="AC111" s="25" t="e">
        <f t="shared" si="68"/>
        <v>#REF!</v>
      </c>
      <c r="AD111" s="25" t="e">
        <f>+#REF!</f>
        <v>#REF!</v>
      </c>
      <c r="AE111" s="25" t="e">
        <f t="shared" si="68"/>
        <v>#REF!</v>
      </c>
      <c r="AF111" s="25" t="e">
        <f>+#REF!</f>
        <v>#REF!</v>
      </c>
      <c r="AG111" s="25" t="e">
        <f t="shared" si="69"/>
        <v>#REF!</v>
      </c>
      <c r="AH111" s="25" t="e">
        <f>+#REF!</f>
        <v>#REF!</v>
      </c>
      <c r="AI111" s="25" t="e">
        <f t="shared" si="69"/>
        <v>#REF!</v>
      </c>
      <c r="AJ111" s="25" t="e">
        <f>+#REF!</f>
        <v>#REF!</v>
      </c>
      <c r="AK111" s="25" t="e">
        <f t="shared" si="70"/>
        <v>#REF!</v>
      </c>
      <c r="AL111" s="25" t="e">
        <f>+#REF!</f>
        <v>#REF!</v>
      </c>
      <c r="AM111" s="25" t="e">
        <f t="shared" si="70"/>
        <v>#REF!</v>
      </c>
      <c r="AN111" s="25" t="e">
        <f>+#REF!</f>
        <v>#REF!</v>
      </c>
      <c r="AO111" s="25" t="e">
        <f t="shared" si="71"/>
        <v>#REF!</v>
      </c>
      <c r="AP111" s="25" t="e">
        <f>+#REF!</f>
        <v>#REF!</v>
      </c>
      <c r="AQ111" s="25" t="e">
        <f t="shared" si="71"/>
        <v>#REF!</v>
      </c>
      <c r="AR111" s="25" t="e">
        <f>+#REF!</f>
        <v>#REF!</v>
      </c>
      <c r="AS111" s="25" t="e">
        <f t="shared" si="72"/>
        <v>#REF!</v>
      </c>
      <c r="AT111" s="25" t="e">
        <f>+#REF!</f>
        <v>#REF!</v>
      </c>
      <c r="AU111" s="25" t="e">
        <f t="shared" si="72"/>
        <v>#REF!</v>
      </c>
      <c r="AV111" s="25" t="e">
        <f>+#REF!</f>
        <v>#REF!</v>
      </c>
      <c r="AW111" s="25" t="e">
        <f t="shared" si="54"/>
        <v>#REF!</v>
      </c>
      <c r="AX111" s="25" t="e">
        <f>+#REF!</f>
        <v>#REF!</v>
      </c>
      <c r="AY111" s="25" t="e">
        <f t="shared" si="55"/>
        <v>#REF!</v>
      </c>
      <c r="AZ111" s="25" t="e">
        <f>+#REF!</f>
        <v>#REF!</v>
      </c>
      <c r="BA111" s="25" t="e">
        <f t="shared" si="56"/>
        <v>#REF!</v>
      </c>
    </row>
    <row r="112" spans="1:53" ht="15.75" customHeight="1">
      <c r="A112" s="68">
        <v>902</v>
      </c>
      <c r="B112" s="34" t="s">
        <v>133</v>
      </c>
      <c r="C112" s="69" t="s">
        <v>46</v>
      </c>
      <c r="D112" s="73">
        <v>2109.41</v>
      </c>
      <c r="E112" s="67"/>
      <c r="F112" s="24"/>
      <c r="G112" s="24"/>
      <c r="H112" s="24"/>
      <c r="I112" s="25">
        <f t="shared" si="43"/>
        <v>0</v>
      </c>
      <c r="J112" s="25"/>
      <c r="K112" s="25">
        <f t="shared" si="44"/>
        <v>0</v>
      </c>
      <c r="L112" s="25"/>
      <c r="M112" s="25">
        <f t="shared" si="44"/>
        <v>0</v>
      </c>
      <c r="N112" s="25"/>
      <c r="O112" s="25">
        <f t="shared" si="65"/>
        <v>0</v>
      </c>
      <c r="P112" s="25"/>
      <c r="Q112" s="25">
        <f t="shared" si="65"/>
        <v>0</v>
      </c>
      <c r="R112" s="25"/>
      <c r="S112" s="25">
        <f t="shared" si="66"/>
        <v>0</v>
      </c>
      <c r="T112" s="25"/>
      <c r="U112" s="25">
        <f t="shared" si="66"/>
        <v>0</v>
      </c>
      <c r="V112" s="25"/>
      <c r="W112" s="25">
        <f t="shared" si="67"/>
        <v>0</v>
      </c>
      <c r="X112" s="25"/>
      <c r="Y112" s="25">
        <f t="shared" si="67"/>
        <v>0</v>
      </c>
      <c r="Z112" s="25"/>
      <c r="AA112" s="25">
        <f t="shared" si="48"/>
        <v>0</v>
      </c>
      <c r="AB112" s="25"/>
      <c r="AC112" s="25">
        <f t="shared" si="68"/>
        <v>0</v>
      </c>
      <c r="AD112" s="25"/>
      <c r="AE112" s="25">
        <f t="shared" si="68"/>
        <v>0</v>
      </c>
      <c r="AF112" s="25"/>
      <c r="AG112" s="25">
        <f t="shared" si="69"/>
        <v>0</v>
      </c>
      <c r="AH112" s="25"/>
      <c r="AI112" s="25">
        <f t="shared" si="69"/>
        <v>0</v>
      </c>
      <c r="AJ112" s="25"/>
      <c r="AK112" s="25">
        <f t="shared" si="70"/>
        <v>0</v>
      </c>
      <c r="AL112" s="25"/>
      <c r="AM112" s="25">
        <f t="shared" si="70"/>
        <v>0</v>
      </c>
      <c r="AN112" s="25"/>
      <c r="AO112" s="25">
        <f t="shared" si="71"/>
        <v>0</v>
      </c>
      <c r="AP112" s="25"/>
      <c r="AQ112" s="25">
        <f t="shared" si="71"/>
        <v>0</v>
      </c>
      <c r="AR112" s="25"/>
      <c r="AS112" s="25">
        <f t="shared" si="72"/>
        <v>0</v>
      </c>
      <c r="AT112" s="25"/>
      <c r="AU112" s="25">
        <f t="shared" si="72"/>
        <v>0</v>
      </c>
      <c r="AV112" s="25"/>
      <c r="AW112" s="25">
        <f t="shared" si="54"/>
        <v>0</v>
      </c>
      <c r="AX112" s="25"/>
      <c r="AY112" s="25">
        <f t="shared" si="55"/>
        <v>0</v>
      </c>
      <c r="AZ112" s="25"/>
      <c r="BA112" s="25">
        <f t="shared" si="56"/>
        <v>0</v>
      </c>
    </row>
    <row r="113" spans="1:53" ht="15.75" customHeight="1">
      <c r="A113" s="68"/>
      <c r="B113" s="34" t="s">
        <v>134</v>
      </c>
      <c r="C113" s="69"/>
      <c r="D113" s="73">
        <f>ROUND(D112*0.7,2)</f>
        <v>1476.59</v>
      </c>
      <c r="E113" s="67">
        <v>600</v>
      </c>
      <c r="F113" s="24"/>
      <c r="G113" s="24">
        <v>950</v>
      </c>
      <c r="H113" s="24"/>
      <c r="I113" s="25" t="e">
        <f t="shared" si="43"/>
        <v>#REF!</v>
      </c>
      <c r="J113" s="25" t="e">
        <f>+#REF!</f>
        <v>#REF!</v>
      </c>
      <c r="K113" s="25" t="e">
        <f t="shared" si="44"/>
        <v>#REF!</v>
      </c>
      <c r="L113" s="25" t="e">
        <f>+#REF!</f>
        <v>#REF!</v>
      </c>
      <c r="M113" s="25" t="e">
        <f t="shared" si="44"/>
        <v>#REF!</v>
      </c>
      <c r="N113" s="25" t="e">
        <f>+#REF!</f>
        <v>#REF!</v>
      </c>
      <c r="O113" s="25" t="e">
        <f t="shared" si="65"/>
        <v>#REF!</v>
      </c>
      <c r="P113" s="25" t="e">
        <f>+#REF!</f>
        <v>#REF!</v>
      </c>
      <c r="Q113" s="25" t="e">
        <f t="shared" si="65"/>
        <v>#REF!</v>
      </c>
      <c r="R113" s="25" t="e">
        <f>+#REF!</f>
        <v>#REF!</v>
      </c>
      <c r="S113" s="25" t="e">
        <f t="shared" si="66"/>
        <v>#REF!</v>
      </c>
      <c r="T113" s="25" t="e">
        <f>+#REF!</f>
        <v>#REF!</v>
      </c>
      <c r="U113" s="25" t="e">
        <f t="shared" si="66"/>
        <v>#REF!</v>
      </c>
      <c r="V113" s="25" t="e">
        <f>+#REF!</f>
        <v>#REF!</v>
      </c>
      <c r="W113" s="25" t="e">
        <f t="shared" si="67"/>
        <v>#REF!</v>
      </c>
      <c r="X113" s="25" t="e">
        <f>+#REF!</f>
        <v>#REF!</v>
      </c>
      <c r="Y113" s="25" t="e">
        <f t="shared" si="67"/>
        <v>#REF!</v>
      </c>
      <c r="Z113" s="25" t="e">
        <f>+#REF!</f>
        <v>#REF!</v>
      </c>
      <c r="AA113" s="25" t="e">
        <f t="shared" si="48"/>
        <v>#REF!</v>
      </c>
      <c r="AB113" s="25" t="e">
        <f>+#REF!</f>
        <v>#REF!</v>
      </c>
      <c r="AC113" s="25" t="e">
        <f t="shared" si="68"/>
        <v>#REF!</v>
      </c>
      <c r="AD113" s="25" t="e">
        <f>+#REF!</f>
        <v>#REF!</v>
      </c>
      <c r="AE113" s="25" t="e">
        <f t="shared" si="68"/>
        <v>#REF!</v>
      </c>
      <c r="AF113" s="25" t="e">
        <f>+#REF!</f>
        <v>#REF!</v>
      </c>
      <c r="AG113" s="25" t="e">
        <f t="shared" si="69"/>
        <v>#REF!</v>
      </c>
      <c r="AH113" s="25" t="e">
        <f>+#REF!</f>
        <v>#REF!</v>
      </c>
      <c r="AI113" s="25" t="e">
        <f t="shared" si="69"/>
        <v>#REF!</v>
      </c>
      <c r="AJ113" s="25" t="e">
        <f>+#REF!</f>
        <v>#REF!</v>
      </c>
      <c r="AK113" s="25" t="e">
        <f t="shared" si="70"/>
        <v>#REF!</v>
      </c>
      <c r="AL113" s="25" t="e">
        <f>+#REF!</f>
        <v>#REF!</v>
      </c>
      <c r="AM113" s="25" t="e">
        <f t="shared" si="70"/>
        <v>#REF!</v>
      </c>
      <c r="AN113" s="25" t="e">
        <f>+#REF!</f>
        <v>#REF!</v>
      </c>
      <c r="AO113" s="25" t="e">
        <f t="shared" si="71"/>
        <v>#REF!</v>
      </c>
      <c r="AP113" s="25" t="e">
        <f>+#REF!</f>
        <v>#REF!</v>
      </c>
      <c r="AQ113" s="25" t="e">
        <f t="shared" si="71"/>
        <v>#REF!</v>
      </c>
      <c r="AR113" s="25" t="e">
        <f>+#REF!</f>
        <v>#REF!</v>
      </c>
      <c r="AS113" s="25" t="e">
        <f t="shared" si="72"/>
        <v>#REF!</v>
      </c>
      <c r="AT113" s="25" t="e">
        <f>+#REF!</f>
        <v>#REF!</v>
      </c>
      <c r="AU113" s="25" t="e">
        <f t="shared" si="72"/>
        <v>#REF!</v>
      </c>
      <c r="AV113" s="25" t="e">
        <f>+#REF!</f>
        <v>#REF!</v>
      </c>
      <c r="AW113" s="25" t="e">
        <f t="shared" si="54"/>
        <v>#REF!</v>
      </c>
      <c r="AX113" s="25" t="e">
        <f>+#REF!</f>
        <v>#REF!</v>
      </c>
      <c r="AY113" s="25" t="e">
        <f t="shared" si="55"/>
        <v>#REF!</v>
      </c>
      <c r="AZ113" s="25" t="e">
        <f>+#REF!</f>
        <v>#REF!</v>
      </c>
      <c r="BA113" s="25" t="e">
        <f t="shared" si="56"/>
        <v>#REF!</v>
      </c>
    </row>
    <row r="114" spans="1:53" ht="15.75" customHeight="1">
      <c r="A114" s="68"/>
      <c r="B114" s="34" t="s">
        <v>135</v>
      </c>
      <c r="C114" s="69"/>
      <c r="D114" s="73">
        <f>ROUND(D112*0.3,2)</f>
        <v>632.82000000000005</v>
      </c>
      <c r="E114" s="67">
        <v>600</v>
      </c>
      <c r="F114" s="24">
        <v>220</v>
      </c>
      <c r="G114" s="24"/>
      <c r="H114" s="24"/>
      <c r="I114" s="25" t="e">
        <f t="shared" si="43"/>
        <v>#REF!</v>
      </c>
      <c r="J114" s="25" t="e">
        <f>+J113</f>
        <v>#REF!</v>
      </c>
      <c r="K114" s="25" t="e">
        <f t="shared" si="44"/>
        <v>#REF!</v>
      </c>
      <c r="L114" s="25" t="e">
        <f t="shared" ref="L114:AZ114" si="73">+L113</f>
        <v>#REF!</v>
      </c>
      <c r="M114" s="25" t="e">
        <f t="shared" si="44"/>
        <v>#REF!</v>
      </c>
      <c r="N114" s="25" t="e">
        <f t="shared" si="73"/>
        <v>#REF!</v>
      </c>
      <c r="O114" s="25" t="e">
        <f t="shared" si="65"/>
        <v>#REF!</v>
      </c>
      <c r="P114" s="25" t="e">
        <f t="shared" si="73"/>
        <v>#REF!</v>
      </c>
      <c r="Q114" s="25" t="e">
        <f t="shared" si="65"/>
        <v>#REF!</v>
      </c>
      <c r="R114" s="25" t="e">
        <f t="shared" si="73"/>
        <v>#REF!</v>
      </c>
      <c r="S114" s="25" t="e">
        <f t="shared" si="66"/>
        <v>#REF!</v>
      </c>
      <c r="T114" s="25" t="e">
        <f t="shared" si="73"/>
        <v>#REF!</v>
      </c>
      <c r="U114" s="25" t="e">
        <f t="shared" si="66"/>
        <v>#REF!</v>
      </c>
      <c r="V114" s="25" t="e">
        <f t="shared" si="73"/>
        <v>#REF!</v>
      </c>
      <c r="W114" s="25" t="e">
        <f t="shared" si="67"/>
        <v>#REF!</v>
      </c>
      <c r="X114" s="25" t="e">
        <f t="shared" si="73"/>
        <v>#REF!</v>
      </c>
      <c r="Y114" s="25" t="e">
        <f t="shared" si="67"/>
        <v>#REF!</v>
      </c>
      <c r="Z114" s="25" t="e">
        <f t="shared" si="73"/>
        <v>#REF!</v>
      </c>
      <c r="AA114" s="25" t="e">
        <f t="shared" si="48"/>
        <v>#REF!</v>
      </c>
      <c r="AB114" s="25" t="e">
        <f t="shared" si="73"/>
        <v>#REF!</v>
      </c>
      <c r="AC114" s="25" t="e">
        <f t="shared" si="68"/>
        <v>#REF!</v>
      </c>
      <c r="AD114" s="25" t="e">
        <f t="shared" si="73"/>
        <v>#REF!</v>
      </c>
      <c r="AE114" s="25" t="e">
        <f t="shared" si="68"/>
        <v>#REF!</v>
      </c>
      <c r="AF114" s="25" t="e">
        <f t="shared" si="73"/>
        <v>#REF!</v>
      </c>
      <c r="AG114" s="25" t="e">
        <f t="shared" si="69"/>
        <v>#REF!</v>
      </c>
      <c r="AH114" s="25" t="e">
        <f t="shared" si="73"/>
        <v>#REF!</v>
      </c>
      <c r="AI114" s="25" t="e">
        <f t="shared" si="69"/>
        <v>#REF!</v>
      </c>
      <c r="AJ114" s="25" t="e">
        <f t="shared" si="73"/>
        <v>#REF!</v>
      </c>
      <c r="AK114" s="25" t="e">
        <f t="shared" si="70"/>
        <v>#REF!</v>
      </c>
      <c r="AL114" s="25" t="e">
        <f t="shared" si="73"/>
        <v>#REF!</v>
      </c>
      <c r="AM114" s="25" t="e">
        <f t="shared" si="70"/>
        <v>#REF!</v>
      </c>
      <c r="AN114" s="25" t="e">
        <f t="shared" si="73"/>
        <v>#REF!</v>
      </c>
      <c r="AO114" s="25" t="e">
        <f t="shared" si="71"/>
        <v>#REF!</v>
      </c>
      <c r="AP114" s="25" t="e">
        <f t="shared" si="73"/>
        <v>#REF!</v>
      </c>
      <c r="AQ114" s="25" t="e">
        <f t="shared" si="71"/>
        <v>#REF!</v>
      </c>
      <c r="AR114" s="25" t="e">
        <f t="shared" si="73"/>
        <v>#REF!</v>
      </c>
      <c r="AS114" s="25" t="e">
        <f t="shared" si="72"/>
        <v>#REF!</v>
      </c>
      <c r="AT114" s="25" t="e">
        <f t="shared" si="73"/>
        <v>#REF!</v>
      </c>
      <c r="AU114" s="25" t="e">
        <f t="shared" si="72"/>
        <v>#REF!</v>
      </c>
      <c r="AV114" s="25" t="e">
        <f t="shared" si="73"/>
        <v>#REF!</v>
      </c>
      <c r="AW114" s="25" t="e">
        <f t="shared" si="54"/>
        <v>#REF!</v>
      </c>
      <c r="AX114" s="25" t="e">
        <f t="shared" si="73"/>
        <v>#REF!</v>
      </c>
      <c r="AY114" s="25" t="e">
        <f t="shared" si="55"/>
        <v>#REF!</v>
      </c>
      <c r="AZ114" s="25" t="e">
        <f t="shared" si="73"/>
        <v>#REF!</v>
      </c>
      <c r="BA114" s="25" t="e">
        <f t="shared" si="56"/>
        <v>#REF!</v>
      </c>
    </row>
    <row r="115" spans="1:53" ht="15.75" customHeight="1">
      <c r="A115" s="68">
        <v>903</v>
      </c>
      <c r="B115" s="34" t="s">
        <v>136</v>
      </c>
      <c r="C115" s="69" t="s">
        <v>46</v>
      </c>
      <c r="D115" s="73">
        <v>4673.97</v>
      </c>
      <c r="E115" s="67"/>
      <c r="F115" s="24"/>
      <c r="G115" s="24"/>
      <c r="H115" s="24"/>
      <c r="I115" s="25">
        <f t="shared" si="43"/>
        <v>0</v>
      </c>
      <c r="J115" s="25"/>
      <c r="K115" s="25">
        <f t="shared" si="44"/>
        <v>0</v>
      </c>
      <c r="L115" s="25"/>
      <c r="M115" s="25">
        <f t="shared" si="44"/>
        <v>0</v>
      </c>
      <c r="N115" s="25"/>
      <c r="O115" s="25">
        <f t="shared" si="65"/>
        <v>0</v>
      </c>
      <c r="P115" s="25"/>
      <c r="Q115" s="25">
        <f t="shared" si="65"/>
        <v>0</v>
      </c>
      <c r="R115" s="25"/>
      <c r="S115" s="25">
        <f t="shared" si="66"/>
        <v>0</v>
      </c>
      <c r="T115" s="25"/>
      <c r="U115" s="25">
        <f t="shared" si="66"/>
        <v>0</v>
      </c>
      <c r="V115" s="25"/>
      <c r="W115" s="25">
        <f t="shared" si="67"/>
        <v>0</v>
      </c>
      <c r="X115" s="25"/>
      <c r="Y115" s="25">
        <f t="shared" si="67"/>
        <v>0</v>
      </c>
      <c r="Z115" s="25"/>
      <c r="AA115" s="25">
        <f t="shared" si="48"/>
        <v>0</v>
      </c>
      <c r="AB115" s="25"/>
      <c r="AC115" s="25">
        <f t="shared" si="68"/>
        <v>0</v>
      </c>
      <c r="AD115" s="25"/>
      <c r="AE115" s="25">
        <f t="shared" si="68"/>
        <v>0</v>
      </c>
      <c r="AF115" s="25"/>
      <c r="AG115" s="25">
        <f t="shared" si="69"/>
        <v>0</v>
      </c>
      <c r="AH115" s="25"/>
      <c r="AI115" s="25">
        <f t="shared" si="69"/>
        <v>0</v>
      </c>
      <c r="AJ115" s="25"/>
      <c r="AK115" s="25">
        <f t="shared" si="70"/>
        <v>0</v>
      </c>
      <c r="AL115" s="25"/>
      <c r="AM115" s="25">
        <f t="shared" si="70"/>
        <v>0</v>
      </c>
      <c r="AN115" s="25"/>
      <c r="AO115" s="25">
        <f t="shared" si="71"/>
        <v>0</v>
      </c>
      <c r="AP115" s="25"/>
      <c r="AQ115" s="25">
        <f t="shared" si="71"/>
        <v>0</v>
      </c>
      <c r="AR115" s="25"/>
      <c r="AS115" s="25">
        <f t="shared" si="72"/>
        <v>0</v>
      </c>
      <c r="AT115" s="25"/>
      <c r="AU115" s="25">
        <f t="shared" si="72"/>
        <v>0</v>
      </c>
      <c r="AV115" s="25"/>
      <c r="AW115" s="25">
        <f t="shared" si="54"/>
        <v>0</v>
      </c>
      <c r="AX115" s="25"/>
      <c r="AY115" s="25">
        <f t="shared" si="55"/>
        <v>0</v>
      </c>
      <c r="AZ115" s="25"/>
      <c r="BA115" s="25">
        <f t="shared" si="56"/>
        <v>0</v>
      </c>
    </row>
    <row r="116" spans="1:53" ht="15.75" customHeight="1">
      <c r="A116" s="68"/>
      <c r="B116" s="34" t="s">
        <v>137</v>
      </c>
      <c r="C116" s="69"/>
      <c r="D116" s="73">
        <f>ROUND(D115*0.7,2)</f>
        <v>3271.78</v>
      </c>
      <c r="E116" s="67">
        <v>310</v>
      </c>
      <c r="F116" s="24"/>
      <c r="G116" s="24">
        <v>3420</v>
      </c>
      <c r="H116" s="24"/>
      <c r="I116" s="25" t="e">
        <f t="shared" si="43"/>
        <v>#REF!</v>
      </c>
      <c r="J116" s="25" t="e">
        <f>+#REF!</f>
        <v>#REF!</v>
      </c>
      <c r="K116" s="25" t="e">
        <f t="shared" si="44"/>
        <v>#REF!</v>
      </c>
      <c r="L116" s="25" t="e">
        <f>+#REF!</f>
        <v>#REF!</v>
      </c>
      <c r="M116" s="25" t="e">
        <f t="shared" si="44"/>
        <v>#REF!</v>
      </c>
      <c r="N116" s="25" t="e">
        <f>+#REF!</f>
        <v>#REF!</v>
      </c>
      <c r="O116" s="25" t="e">
        <f t="shared" si="65"/>
        <v>#REF!</v>
      </c>
      <c r="P116" s="25" t="e">
        <f>+#REF!</f>
        <v>#REF!</v>
      </c>
      <c r="Q116" s="25" t="e">
        <f t="shared" si="65"/>
        <v>#REF!</v>
      </c>
      <c r="R116" s="25" t="e">
        <f>+#REF!</f>
        <v>#REF!</v>
      </c>
      <c r="S116" s="25" t="e">
        <f t="shared" si="66"/>
        <v>#REF!</v>
      </c>
      <c r="T116" s="25" t="e">
        <f>+#REF!</f>
        <v>#REF!</v>
      </c>
      <c r="U116" s="25" t="e">
        <f t="shared" si="66"/>
        <v>#REF!</v>
      </c>
      <c r="V116" s="25" t="e">
        <f>+#REF!</f>
        <v>#REF!</v>
      </c>
      <c r="W116" s="25" t="e">
        <f t="shared" si="67"/>
        <v>#REF!</v>
      </c>
      <c r="X116" s="25" t="e">
        <f>+#REF!</f>
        <v>#REF!</v>
      </c>
      <c r="Y116" s="25" t="e">
        <f t="shared" si="67"/>
        <v>#REF!</v>
      </c>
      <c r="Z116" s="25" t="e">
        <f>+#REF!</f>
        <v>#REF!</v>
      </c>
      <c r="AA116" s="25" t="e">
        <f t="shared" si="48"/>
        <v>#REF!</v>
      </c>
      <c r="AB116" s="25" t="e">
        <f>+#REF!</f>
        <v>#REF!</v>
      </c>
      <c r="AC116" s="25" t="e">
        <f t="shared" si="68"/>
        <v>#REF!</v>
      </c>
      <c r="AD116" s="25" t="e">
        <f>+#REF!</f>
        <v>#REF!</v>
      </c>
      <c r="AE116" s="25" t="e">
        <f t="shared" si="68"/>
        <v>#REF!</v>
      </c>
      <c r="AF116" s="25" t="e">
        <f>+#REF!</f>
        <v>#REF!</v>
      </c>
      <c r="AG116" s="25" t="e">
        <f t="shared" si="69"/>
        <v>#REF!</v>
      </c>
      <c r="AH116" s="25" t="e">
        <f>+#REF!</f>
        <v>#REF!</v>
      </c>
      <c r="AI116" s="25" t="e">
        <f t="shared" si="69"/>
        <v>#REF!</v>
      </c>
      <c r="AJ116" s="25" t="e">
        <f>+#REF!</f>
        <v>#REF!</v>
      </c>
      <c r="AK116" s="25" t="e">
        <f t="shared" si="70"/>
        <v>#REF!</v>
      </c>
      <c r="AL116" s="25" t="e">
        <f>+#REF!</f>
        <v>#REF!</v>
      </c>
      <c r="AM116" s="25" t="e">
        <f t="shared" si="70"/>
        <v>#REF!</v>
      </c>
      <c r="AN116" s="25" t="e">
        <f>+#REF!</f>
        <v>#REF!</v>
      </c>
      <c r="AO116" s="25" t="e">
        <f t="shared" si="71"/>
        <v>#REF!</v>
      </c>
      <c r="AP116" s="25" t="e">
        <f>+#REF!</f>
        <v>#REF!</v>
      </c>
      <c r="AQ116" s="25" t="e">
        <f t="shared" si="71"/>
        <v>#REF!</v>
      </c>
      <c r="AR116" s="25" t="e">
        <f>+#REF!</f>
        <v>#REF!</v>
      </c>
      <c r="AS116" s="25" t="e">
        <f t="shared" si="72"/>
        <v>#REF!</v>
      </c>
      <c r="AT116" s="25" t="e">
        <f>+#REF!</f>
        <v>#REF!</v>
      </c>
      <c r="AU116" s="25" t="e">
        <f t="shared" si="72"/>
        <v>#REF!</v>
      </c>
      <c r="AV116" s="25" t="e">
        <f>+#REF!</f>
        <v>#REF!</v>
      </c>
      <c r="AW116" s="25" t="e">
        <f t="shared" si="54"/>
        <v>#REF!</v>
      </c>
      <c r="AX116" s="25" t="e">
        <f>+#REF!</f>
        <v>#REF!</v>
      </c>
      <c r="AY116" s="25" t="e">
        <f t="shared" si="55"/>
        <v>#REF!</v>
      </c>
      <c r="AZ116" s="25" t="e">
        <f>+#REF!</f>
        <v>#REF!</v>
      </c>
      <c r="BA116" s="25" t="e">
        <f t="shared" si="56"/>
        <v>#REF!</v>
      </c>
    </row>
    <row r="117" spans="1:53" ht="15.75" customHeight="1">
      <c r="A117" s="68"/>
      <c r="B117" s="34" t="s">
        <v>138</v>
      </c>
      <c r="C117" s="69"/>
      <c r="D117" s="73">
        <f>ROUND(D115*0.3,2)</f>
        <v>1402.19</v>
      </c>
      <c r="E117" s="67">
        <v>310</v>
      </c>
      <c r="F117" s="24">
        <v>220</v>
      </c>
      <c r="G117" s="24"/>
      <c r="H117" s="24"/>
      <c r="I117" s="25" t="e">
        <f t="shared" si="43"/>
        <v>#REF!</v>
      </c>
      <c r="J117" s="25" t="e">
        <f>+J116</f>
        <v>#REF!</v>
      </c>
      <c r="K117" s="25" t="e">
        <f t="shared" si="44"/>
        <v>#REF!</v>
      </c>
      <c r="L117" s="25" t="e">
        <f t="shared" ref="L117:AZ117" si="74">+L116</f>
        <v>#REF!</v>
      </c>
      <c r="M117" s="25" t="e">
        <f t="shared" si="44"/>
        <v>#REF!</v>
      </c>
      <c r="N117" s="25" t="e">
        <f t="shared" si="74"/>
        <v>#REF!</v>
      </c>
      <c r="O117" s="25" t="e">
        <f t="shared" si="65"/>
        <v>#REF!</v>
      </c>
      <c r="P117" s="25" t="e">
        <f t="shared" si="74"/>
        <v>#REF!</v>
      </c>
      <c r="Q117" s="25" t="e">
        <f t="shared" si="65"/>
        <v>#REF!</v>
      </c>
      <c r="R117" s="25" t="e">
        <f t="shared" si="74"/>
        <v>#REF!</v>
      </c>
      <c r="S117" s="25" t="e">
        <f t="shared" si="66"/>
        <v>#REF!</v>
      </c>
      <c r="T117" s="25" t="e">
        <f t="shared" si="74"/>
        <v>#REF!</v>
      </c>
      <c r="U117" s="25" t="e">
        <f t="shared" si="66"/>
        <v>#REF!</v>
      </c>
      <c r="V117" s="25" t="e">
        <f t="shared" si="74"/>
        <v>#REF!</v>
      </c>
      <c r="W117" s="25" t="e">
        <f t="shared" si="67"/>
        <v>#REF!</v>
      </c>
      <c r="X117" s="25" t="e">
        <f t="shared" si="74"/>
        <v>#REF!</v>
      </c>
      <c r="Y117" s="25" t="e">
        <f t="shared" si="67"/>
        <v>#REF!</v>
      </c>
      <c r="Z117" s="25" t="e">
        <f t="shared" si="74"/>
        <v>#REF!</v>
      </c>
      <c r="AA117" s="25" t="e">
        <f t="shared" si="48"/>
        <v>#REF!</v>
      </c>
      <c r="AB117" s="25" t="e">
        <f t="shared" si="74"/>
        <v>#REF!</v>
      </c>
      <c r="AC117" s="25" t="e">
        <f t="shared" si="68"/>
        <v>#REF!</v>
      </c>
      <c r="AD117" s="25" t="e">
        <f t="shared" si="74"/>
        <v>#REF!</v>
      </c>
      <c r="AE117" s="25" t="e">
        <f t="shared" si="68"/>
        <v>#REF!</v>
      </c>
      <c r="AF117" s="25" t="e">
        <f t="shared" si="74"/>
        <v>#REF!</v>
      </c>
      <c r="AG117" s="25" t="e">
        <f t="shared" si="69"/>
        <v>#REF!</v>
      </c>
      <c r="AH117" s="25" t="e">
        <f t="shared" si="74"/>
        <v>#REF!</v>
      </c>
      <c r="AI117" s="25" t="e">
        <f t="shared" si="69"/>
        <v>#REF!</v>
      </c>
      <c r="AJ117" s="25" t="e">
        <f t="shared" si="74"/>
        <v>#REF!</v>
      </c>
      <c r="AK117" s="25" t="e">
        <f t="shared" si="70"/>
        <v>#REF!</v>
      </c>
      <c r="AL117" s="25" t="e">
        <f t="shared" si="74"/>
        <v>#REF!</v>
      </c>
      <c r="AM117" s="25" t="e">
        <f t="shared" si="70"/>
        <v>#REF!</v>
      </c>
      <c r="AN117" s="25" t="e">
        <f t="shared" si="74"/>
        <v>#REF!</v>
      </c>
      <c r="AO117" s="25" t="e">
        <f t="shared" si="71"/>
        <v>#REF!</v>
      </c>
      <c r="AP117" s="25" t="e">
        <f t="shared" si="74"/>
        <v>#REF!</v>
      </c>
      <c r="AQ117" s="25" t="e">
        <f t="shared" si="71"/>
        <v>#REF!</v>
      </c>
      <c r="AR117" s="25" t="e">
        <f t="shared" si="74"/>
        <v>#REF!</v>
      </c>
      <c r="AS117" s="25" t="e">
        <f t="shared" si="72"/>
        <v>#REF!</v>
      </c>
      <c r="AT117" s="25" t="e">
        <f t="shared" si="74"/>
        <v>#REF!</v>
      </c>
      <c r="AU117" s="25" t="e">
        <f t="shared" si="72"/>
        <v>#REF!</v>
      </c>
      <c r="AV117" s="25" t="e">
        <f t="shared" si="74"/>
        <v>#REF!</v>
      </c>
      <c r="AW117" s="25" t="e">
        <f t="shared" si="54"/>
        <v>#REF!</v>
      </c>
      <c r="AX117" s="25" t="e">
        <f t="shared" si="74"/>
        <v>#REF!</v>
      </c>
      <c r="AY117" s="25" t="e">
        <f t="shared" si="55"/>
        <v>#REF!</v>
      </c>
      <c r="AZ117" s="25" t="e">
        <f t="shared" si="74"/>
        <v>#REF!</v>
      </c>
      <c r="BA117" s="25" t="e">
        <f t="shared" si="56"/>
        <v>#REF!</v>
      </c>
    </row>
    <row r="118" spans="1:53" ht="15.75" customHeight="1">
      <c r="A118" s="68">
        <v>904</v>
      </c>
      <c r="B118" s="34" t="s">
        <v>139</v>
      </c>
      <c r="C118" s="69" t="s">
        <v>46</v>
      </c>
      <c r="D118" s="73">
        <v>9356.7000000000007</v>
      </c>
      <c r="E118" s="67"/>
      <c r="F118" s="24"/>
      <c r="G118" s="24"/>
      <c r="H118" s="24"/>
      <c r="I118" s="25">
        <f t="shared" si="43"/>
        <v>0</v>
      </c>
      <c r="J118" s="25"/>
      <c r="K118" s="25">
        <f t="shared" si="44"/>
        <v>0</v>
      </c>
      <c r="L118" s="25"/>
      <c r="M118" s="25">
        <f t="shared" si="44"/>
        <v>0</v>
      </c>
      <c r="N118" s="25"/>
      <c r="O118" s="25">
        <f t="shared" si="65"/>
        <v>0</v>
      </c>
      <c r="P118" s="25"/>
      <c r="Q118" s="25">
        <f t="shared" si="65"/>
        <v>0</v>
      </c>
      <c r="R118" s="25"/>
      <c r="S118" s="25">
        <f t="shared" si="66"/>
        <v>0</v>
      </c>
      <c r="T118" s="25"/>
      <c r="U118" s="25">
        <f t="shared" si="66"/>
        <v>0</v>
      </c>
      <c r="V118" s="25"/>
      <c r="W118" s="25">
        <f t="shared" si="67"/>
        <v>0</v>
      </c>
      <c r="X118" s="25"/>
      <c r="Y118" s="25">
        <f t="shared" si="67"/>
        <v>0</v>
      </c>
      <c r="Z118" s="25"/>
      <c r="AA118" s="25">
        <f t="shared" si="48"/>
        <v>0</v>
      </c>
      <c r="AB118" s="25"/>
      <c r="AC118" s="25">
        <f t="shared" si="68"/>
        <v>0</v>
      </c>
      <c r="AD118" s="25"/>
      <c r="AE118" s="25">
        <f t="shared" si="68"/>
        <v>0</v>
      </c>
      <c r="AF118" s="25"/>
      <c r="AG118" s="25">
        <f t="shared" si="69"/>
        <v>0</v>
      </c>
      <c r="AH118" s="25"/>
      <c r="AI118" s="25">
        <f t="shared" si="69"/>
        <v>0</v>
      </c>
      <c r="AJ118" s="25"/>
      <c r="AK118" s="25">
        <f t="shared" si="70"/>
        <v>0</v>
      </c>
      <c r="AL118" s="25"/>
      <c r="AM118" s="25">
        <f t="shared" si="70"/>
        <v>0</v>
      </c>
      <c r="AN118" s="25"/>
      <c r="AO118" s="25">
        <f t="shared" si="71"/>
        <v>0</v>
      </c>
      <c r="AP118" s="25"/>
      <c r="AQ118" s="25">
        <f t="shared" si="71"/>
        <v>0</v>
      </c>
      <c r="AR118" s="25"/>
      <c r="AS118" s="25">
        <f t="shared" si="72"/>
        <v>0</v>
      </c>
      <c r="AT118" s="25"/>
      <c r="AU118" s="25">
        <f t="shared" si="72"/>
        <v>0</v>
      </c>
      <c r="AV118" s="25"/>
      <c r="AW118" s="25">
        <f t="shared" si="54"/>
        <v>0</v>
      </c>
      <c r="AX118" s="25"/>
      <c r="AY118" s="25">
        <f t="shared" si="55"/>
        <v>0</v>
      </c>
      <c r="AZ118" s="25"/>
      <c r="BA118" s="25">
        <f t="shared" si="56"/>
        <v>0</v>
      </c>
    </row>
    <row r="119" spans="1:53" ht="15.75" customHeight="1">
      <c r="A119" s="68"/>
      <c r="B119" s="34" t="s">
        <v>140</v>
      </c>
      <c r="C119" s="69"/>
      <c r="D119" s="73">
        <f>ROUND(D118*0.7,2)</f>
        <v>6549.69</v>
      </c>
      <c r="E119" s="67">
        <v>250</v>
      </c>
      <c r="F119" s="24">
        <v>0</v>
      </c>
      <c r="G119" s="24">
        <v>7500</v>
      </c>
      <c r="H119" s="24"/>
      <c r="I119" s="25" t="e">
        <f t="shared" si="43"/>
        <v>#REF!</v>
      </c>
      <c r="J119" s="25" t="e">
        <f>+#REF!</f>
        <v>#REF!</v>
      </c>
      <c r="K119" s="25" t="e">
        <f t="shared" si="44"/>
        <v>#REF!</v>
      </c>
      <c r="L119" s="25" t="e">
        <f>+#REF!</f>
        <v>#REF!</v>
      </c>
      <c r="M119" s="25" t="e">
        <f t="shared" si="44"/>
        <v>#REF!</v>
      </c>
      <c r="N119" s="25" t="e">
        <f>+#REF!</f>
        <v>#REF!</v>
      </c>
      <c r="O119" s="25" t="e">
        <f t="shared" si="65"/>
        <v>#REF!</v>
      </c>
      <c r="P119" s="25" t="e">
        <f>+#REF!</f>
        <v>#REF!</v>
      </c>
      <c r="Q119" s="25" t="e">
        <f t="shared" si="65"/>
        <v>#REF!</v>
      </c>
      <c r="R119" s="25" t="e">
        <f>+#REF!</f>
        <v>#REF!</v>
      </c>
      <c r="S119" s="25" t="e">
        <f t="shared" si="66"/>
        <v>#REF!</v>
      </c>
      <c r="T119" s="25" t="e">
        <f>+#REF!</f>
        <v>#REF!</v>
      </c>
      <c r="U119" s="25" t="e">
        <f t="shared" si="66"/>
        <v>#REF!</v>
      </c>
      <c r="V119" s="25" t="e">
        <f>+#REF!</f>
        <v>#REF!</v>
      </c>
      <c r="W119" s="25" t="e">
        <f t="shared" si="67"/>
        <v>#REF!</v>
      </c>
      <c r="X119" s="25" t="e">
        <f>+#REF!</f>
        <v>#REF!</v>
      </c>
      <c r="Y119" s="25" t="e">
        <f t="shared" si="67"/>
        <v>#REF!</v>
      </c>
      <c r="Z119" s="25" t="e">
        <f>+#REF!</f>
        <v>#REF!</v>
      </c>
      <c r="AA119" s="25" t="e">
        <f t="shared" si="48"/>
        <v>#REF!</v>
      </c>
      <c r="AB119" s="25" t="e">
        <f>+#REF!</f>
        <v>#REF!</v>
      </c>
      <c r="AC119" s="25" t="e">
        <f t="shared" si="68"/>
        <v>#REF!</v>
      </c>
      <c r="AD119" s="25" t="e">
        <f>+#REF!</f>
        <v>#REF!</v>
      </c>
      <c r="AE119" s="25" t="e">
        <f t="shared" si="68"/>
        <v>#REF!</v>
      </c>
      <c r="AF119" s="25" t="e">
        <f>+#REF!</f>
        <v>#REF!</v>
      </c>
      <c r="AG119" s="25" t="e">
        <f t="shared" si="69"/>
        <v>#REF!</v>
      </c>
      <c r="AH119" s="25" t="e">
        <f>+#REF!</f>
        <v>#REF!</v>
      </c>
      <c r="AI119" s="25" t="e">
        <f t="shared" si="69"/>
        <v>#REF!</v>
      </c>
      <c r="AJ119" s="25" t="e">
        <f>+#REF!</f>
        <v>#REF!</v>
      </c>
      <c r="AK119" s="25" t="e">
        <f t="shared" si="70"/>
        <v>#REF!</v>
      </c>
      <c r="AL119" s="25" t="e">
        <f>+#REF!</f>
        <v>#REF!</v>
      </c>
      <c r="AM119" s="25" t="e">
        <f t="shared" si="70"/>
        <v>#REF!</v>
      </c>
      <c r="AN119" s="25" t="e">
        <f>+#REF!</f>
        <v>#REF!</v>
      </c>
      <c r="AO119" s="25" t="e">
        <f t="shared" si="71"/>
        <v>#REF!</v>
      </c>
      <c r="AP119" s="25" t="e">
        <f>+#REF!</f>
        <v>#REF!</v>
      </c>
      <c r="AQ119" s="25" t="e">
        <f t="shared" si="71"/>
        <v>#REF!</v>
      </c>
      <c r="AR119" s="25" t="e">
        <f>+#REF!</f>
        <v>#REF!</v>
      </c>
      <c r="AS119" s="25" t="e">
        <f t="shared" si="72"/>
        <v>#REF!</v>
      </c>
      <c r="AT119" s="25" t="e">
        <f>+#REF!</f>
        <v>#REF!</v>
      </c>
      <c r="AU119" s="25" t="e">
        <f t="shared" si="72"/>
        <v>#REF!</v>
      </c>
      <c r="AV119" s="25" t="e">
        <f>+#REF!</f>
        <v>#REF!</v>
      </c>
      <c r="AW119" s="25" t="e">
        <f t="shared" si="54"/>
        <v>#REF!</v>
      </c>
      <c r="AX119" s="25" t="e">
        <f>+#REF!</f>
        <v>#REF!</v>
      </c>
      <c r="AY119" s="25" t="e">
        <f t="shared" si="55"/>
        <v>#REF!</v>
      </c>
      <c r="AZ119" s="25" t="e">
        <f>+#REF!</f>
        <v>#REF!</v>
      </c>
      <c r="BA119" s="25" t="e">
        <f t="shared" si="56"/>
        <v>#REF!</v>
      </c>
    </row>
    <row r="120" spans="1:53" ht="15.75" customHeight="1">
      <c r="A120" s="68"/>
      <c r="B120" s="34" t="s">
        <v>141</v>
      </c>
      <c r="C120" s="69"/>
      <c r="D120" s="73">
        <f>ROUND(D118*0.3,2)</f>
        <v>2807.01</v>
      </c>
      <c r="E120" s="67">
        <v>250</v>
      </c>
      <c r="F120" s="24">
        <v>250</v>
      </c>
      <c r="G120" s="24"/>
      <c r="H120" s="24"/>
      <c r="I120" s="25" t="e">
        <f t="shared" si="43"/>
        <v>#REF!</v>
      </c>
      <c r="J120" s="25" t="e">
        <f>+J119</f>
        <v>#REF!</v>
      </c>
      <c r="K120" s="25" t="e">
        <f t="shared" si="44"/>
        <v>#REF!</v>
      </c>
      <c r="L120" s="25" t="e">
        <f t="shared" ref="L120:AZ120" si="75">+L119</f>
        <v>#REF!</v>
      </c>
      <c r="M120" s="25" t="e">
        <f t="shared" si="44"/>
        <v>#REF!</v>
      </c>
      <c r="N120" s="25" t="e">
        <f t="shared" si="75"/>
        <v>#REF!</v>
      </c>
      <c r="O120" s="25" t="e">
        <f t="shared" si="65"/>
        <v>#REF!</v>
      </c>
      <c r="P120" s="25" t="e">
        <f t="shared" si="75"/>
        <v>#REF!</v>
      </c>
      <c r="Q120" s="25" t="e">
        <f t="shared" si="65"/>
        <v>#REF!</v>
      </c>
      <c r="R120" s="25" t="e">
        <f t="shared" si="75"/>
        <v>#REF!</v>
      </c>
      <c r="S120" s="25" t="e">
        <f t="shared" si="66"/>
        <v>#REF!</v>
      </c>
      <c r="T120" s="25" t="e">
        <f t="shared" si="75"/>
        <v>#REF!</v>
      </c>
      <c r="U120" s="25" t="e">
        <f t="shared" si="66"/>
        <v>#REF!</v>
      </c>
      <c r="V120" s="25" t="e">
        <f t="shared" si="75"/>
        <v>#REF!</v>
      </c>
      <c r="W120" s="25" t="e">
        <f t="shared" si="67"/>
        <v>#REF!</v>
      </c>
      <c r="X120" s="25" t="e">
        <f t="shared" si="75"/>
        <v>#REF!</v>
      </c>
      <c r="Y120" s="25" t="e">
        <f t="shared" si="67"/>
        <v>#REF!</v>
      </c>
      <c r="Z120" s="25" t="e">
        <f t="shared" si="75"/>
        <v>#REF!</v>
      </c>
      <c r="AA120" s="25" t="e">
        <f t="shared" si="48"/>
        <v>#REF!</v>
      </c>
      <c r="AB120" s="25" t="e">
        <f t="shared" si="75"/>
        <v>#REF!</v>
      </c>
      <c r="AC120" s="25" t="e">
        <f t="shared" si="68"/>
        <v>#REF!</v>
      </c>
      <c r="AD120" s="25" t="e">
        <f t="shared" si="75"/>
        <v>#REF!</v>
      </c>
      <c r="AE120" s="25" t="e">
        <f t="shared" si="68"/>
        <v>#REF!</v>
      </c>
      <c r="AF120" s="25" t="e">
        <f t="shared" si="75"/>
        <v>#REF!</v>
      </c>
      <c r="AG120" s="25" t="e">
        <f t="shared" si="69"/>
        <v>#REF!</v>
      </c>
      <c r="AH120" s="25" t="e">
        <f t="shared" si="75"/>
        <v>#REF!</v>
      </c>
      <c r="AI120" s="25" t="e">
        <f t="shared" si="69"/>
        <v>#REF!</v>
      </c>
      <c r="AJ120" s="25" t="e">
        <f t="shared" si="75"/>
        <v>#REF!</v>
      </c>
      <c r="AK120" s="25" t="e">
        <f t="shared" si="70"/>
        <v>#REF!</v>
      </c>
      <c r="AL120" s="25" t="e">
        <f t="shared" si="75"/>
        <v>#REF!</v>
      </c>
      <c r="AM120" s="25" t="e">
        <f t="shared" si="70"/>
        <v>#REF!</v>
      </c>
      <c r="AN120" s="25" t="e">
        <f t="shared" si="75"/>
        <v>#REF!</v>
      </c>
      <c r="AO120" s="25" t="e">
        <f t="shared" si="71"/>
        <v>#REF!</v>
      </c>
      <c r="AP120" s="25" t="e">
        <f t="shared" si="75"/>
        <v>#REF!</v>
      </c>
      <c r="AQ120" s="25" t="e">
        <f t="shared" si="71"/>
        <v>#REF!</v>
      </c>
      <c r="AR120" s="25" t="e">
        <f t="shared" si="75"/>
        <v>#REF!</v>
      </c>
      <c r="AS120" s="25" t="e">
        <f t="shared" si="72"/>
        <v>#REF!</v>
      </c>
      <c r="AT120" s="25" t="e">
        <f t="shared" si="75"/>
        <v>#REF!</v>
      </c>
      <c r="AU120" s="25" t="e">
        <f t="shared" si="72"/>
        <v>#REF!</v>
      </c>
      <c r="AV120" s="25" t="e">
        <f t="shared" si="75"/>
        <v>#REF!</v>
      </c>
      <c r="AW120" s="25" t="e">
        <f t="shared" si="54"/>
        <v>#REF!</v>
      </c>
      <c r="AX120" s="25" t="e">
        <f t="shared" si="75"/>
        <v>#REF!</v>
      </c>
      <c r="AY120" s="25" t="e">
        <f t="shared" si="55"/>
        <v>#REF!</v>
      </c>
      <c r="AZ120" s="25" t="e">
        <f t="shared" si="75"/>
        <v>#REF!</v>
      </c>
      <c r="BA120" s="25" t="e">
        <f t="shared" si="56"/>
        <v>#REF!</v>
      </c>
    </row>
    <row r="121" spans="1:53" ht="15.75" customHeight="1">
      <c r="A121" s="2329">
        <v>905</v>
      </c>
      <c r="B121" s="34" t="s">
        <v>142</v>
      </c>
      <c r="C121" s="2227" t="s">
        <v>46</v>
      </c>
      <c r="D121" s="73">
        <v>301.97000000000003</v>
      </c>
      <c r="E121" s="2330">
        <v>2500</v>
      </c>
      <c r="F121" s="24"/>
      <c r="G121" s="24"/>
      <c r="H121" s="24">
        <v>2750</v>
      </c>
      <c r="I121" s="25" t="e">
        <f t="shared" si="43"/>
        <v>#REF!</v>
      </c>
      <c r="J121" s="25" t="e">
        <f>+#REF!</f>
        <v>#REF!</v>
      </c>
      <c r="K121" s="25" t="e">
        <f t="shared" si="44"/>
        <v>#REF!</v>
      </c>
      <c r="L121" s="25" t="e">
        <f>+#REF!</f>
        <v>#REF!</v>
      </c>
      <c r="M121" s="25" t="e">
        <f t="shared" si="44"/>
        <v>#REF!</v>
      </c>
      <c r="N121" s="25" t="e">
        <f>+#REF!</f>
        <v>#REF!</v>
      </c>
      <c r="O121" s="25" t="e">
        <f t="shared" si="65"/>
        <v>#REF!</v>
      </c>
      <c r="P121" s="25" t="e">
        <f>+#REF!</f>
        <v>#REF!</v>
      </c>
      <c r="Q121" s="25" t="e">
        <f t="shared" si="65"/>
        <v>#REF!</v>
      </c>
      <c r="R121" s="25" t="e">
        <f>+#REF!</f>
        <v>#REF!</v>
      </c>
      <c r="S121" s="25" t="e">
        <f t="shared" si="66"/>
        <v>#REF!</v>
      </c>
      <c r="T121" s="25" t="e">
        <f>+#REF!</f>
        <v>#REF!</v>
      </c>
      <c r="U121" s="25" t="e">
        <f t="shared" si="66"/>
        <v>#REF!</v>
      </c>
      <c r="V121" s="25" t="e">
        <f>+#REF!</f>
        <v>#REF!</v>
      </c>
      <c r="W121" s="25" t="e">
        <f t="shared" si="67"/>
        <v>#REF!</v>
      </c>
      <c r="X121" s="25" t="e">
        <f>+#REF!</f>
        <v>#REF!</v>
      </c>
      <c r="Y121" s="25" t="e">
        <f t="shared" si="67"/>
        <v>#REF!</v>
      </c>
      <c r="Z121" s="25" t="e">
        <f>+#REF!</f>
        <v>#REF!</v>
      </c>
      <c r="AA121" s="25" t="e">
        <f t="shared" si="48"/>
        <v>#REF!</v>
      </c>
      <c r="AB121" s="25" t="e">
        <f>+#REF!</f>
        <v>#REF!</v>
      </c>
      <c r="AC121" s="25" t="e">
        <f t="shared" si="68"/>
        <v>#REF!</v>
      </c>
      <c r="AD121" s="25" t="e">
        <f>+#REF!</f>
        <v>#REF!</v>
      </c>
      <c r="AE121" s="25" t="e">
        <f t="shared" si="68"/>
        <v>#REF!</v>
      </c>
      <c r="AF121" s="25" t="e">
        <f>+#REF!</f>
        <v>#REF!</v>
      </c>
      <c r="AG121" s="25" t="e">
        <f t="shared" si="69"/>
        <v>#REF!</v>
      </c>
      <c r="AH121" s="25" t="e">
        <f>+#REF!</f>
        <v>#REF!</v>
      </c>
      <c r="AI121" s="25" t="e">
        <f t="shared" si="69"/>
        <v>#REF!</v>
      </c>
      <c r="AJ121" s="25" t="e">
        <f>+#REF!</f>
        <v>#REF!</v>
      </c>
      <c r="AK121" s="25" t="e">
        <f t="shared" si="70"/>
        <v>#REF!</v>
      </c>
      <c r="AL121" s="25" t="e">
        <f>+#REF!</f>
        <v>#REF!</v>
      </c>
      <c r="AM121" s="25" t="e">
        <f t="shared" si="70"/>
        <v>#REF!</v>
      </c>
      <c r="AN121" s="25" t="e">
        <f>+#REF!</f>
        <v>#REF!</v>
      </c>
      <c r="AO121" s="25" t="e">
        <f t="shared" si="71"/>
        <v>#REF!</v>
      </c>
      <c r="AP121" s="25" t="e">
        <f>+#REF!</f>
        <v>#REF!</v>
      </c>
      <c r="AQ121" s="25" t="e">
        <f t="shared" si="71"/>
        <v>#REF!</v>
      </c>
      <c r="AR121" s="25" t="e">
        <f>+#REF!</f>
        <v>#REF!</v>
      </c>
      <c r="AS121" s="25" t="e">
        <f t="shared" si="72"/>
        <v>#REF!</v>
      </c>
      <c r="AT121" s="25" t="e">
        <f>+#REF!</f>
        <v>#REF!</v>
      </c>
      <c r="AU121" s="25" t="e">
        <f t="shared" si="72"/>
        <v>#REF!</v>
      </c>
      <c r="AV121" s="25" t="e">
        <f>+#REF!</f>
        <v>#REF!</v>
      </c>
      <c r="AW121" s="25" t="e">
        <f t="shared" si="54"/>
        <v>#REF!</v>
      </c>
      <c r="AX121" s="25" t="e">
        <f>+#REF!</f>
        <v>#REF!</v>
      </c>
      <c r="AY121" s="25" t="e">
        <f t="shared" si="55"/>
        <v>#REF!</v>
      </c>
      <c r="AZ121" s="25" t="e">
        <f>+#REF!</f>
        <v>#REF!</v>
      </c>
      <c r="BA121" s="25" t="e">
        <f t="shared" si="56"/>
        <v>#REF!</v>
      </c>
    </row>
    <row r="122" spans="1:53" ht="15.75" customHeight="1">
      <c r="A122" s="2329"/>
      <c r="B122" s="34" t="s">
        <v>143</v>
      </c>
      <c r="C122" s="2227"/>
      <c r="D122" s="73"/>
      <c r="E122" s="2330"/>
      <c r="F122" s="24"/>
      <c r="G122" s="24"/>
      <c r="H122" s="24"/>
      <c r="I122" s="25">
        <f t="shared" si="43"/>
        <v>0</v>
      </c>
      <c r="J122" s="25"/>
      <c r="K122" s="25">
        <f t="shared" si="44"/>
        <v>0</v>
      </c>
      <c r="L122" s="25"/>
      <c r="M122" s="25">
        <f t="shared" si="44"/>
        <v>0</v>
      </c>
      <c r="N122" s="25"/>
      <c r="O122" s="25">
        <f t="shared" si="65"/>
        <v>0</v>
      </c>
      <c r="P122" s="25"/>
      <c r="Q122" s="25">
        <f t="shared" si="65"/>
        <v>0</v>
      </c>
      <c r="R122" s="25"/>
      <c r="S122" s="25">
        <f t="shared" si="66"/>
        <v>0</v>
      </c>
      <c r="T122" s="25"/>
      <c r="U122" s="25">
        <f t="shared" si="66"/>
        <v>0</v>
      </c>
      <c r="V122" s="25"/>
      <c r="W122" s="25">
        <f t="shared" si="67"/>
        <v>0</v>
      </c>
      <c r="X122" s="25"/>
      <c r="Y122" s="25">
        <f t="shared" si="67"/>
        <v>0</v>
      </c>
      <c r="Z122" s="25"/>
      <c r="AA122" s="25">
        <f t="shared" si="48"/>
        <v>0</v>
      </c>
      <c r="AB122" s="25"/>
      <c r="AC122" s="25">
        <f t="shared" si="68"/>
        <v>0</v>
      </c>
      <c r="AD122" s="25"/>
      <c r="AE122" s="25">
        <f t="shared" si="68"/>
        <v>0</v>
      </c>
      <c r="AF122" s="25"/>
      <c r="AG122" s="25">
        <f t="shared" si="69"/>
        <v>0</v>
      </c>
      <c r="AH122" s="25"/>
      <c r="AI122" s="25">
        <f t="shared" si="69"/>
        <v>0</v>
      </c>
      <c r="AJ122" s="25"/>
      <c r="AK122" s="25">
        <f t="shared" si="70"/>
        <v>0</v>
      </c>
      <c r="AL122" s="25"/>
      <c r="AM122" s="25">
        <f t="shared" si="70"/>
        <v>0</v>
      </c>
      <c r="AN122" s="25"/>
      <c r="AO122" s="25">
        <f t="shared" si="71"/>
        <v>0</v>
      </c>
      <c r="AP122" s="25"/>
      <c r="AQ122" s="25">
        <f t="shared" si="71"/>
        <v>0</v>
      </c>
      <c r="AR122" s="25"/>
      <c r="AS122" s="25">
        <f t="shared" si="72"/>
        <v>0</v>
      </c>
      <c r="AT122" s="25"/>
      <c r="AU122" s="25">
        <f t="shared" si="72"/>
        <v>0</v>
      </c>
      <c r="AV122" s="25"/>
      <c r="AW122" s="25">
        <f t="shared" si="54"/>
        <v>0</v>
      </c>
      <c r="AX122" s="25"/>
      <c r="AY122" s="25">
        <f t="shared" si="55"/>
        <v>0</v>
      </c>
      <c r="AZ122" s="25"/>
      <c r="BA122" s="25">
        <f t="shared" si="56"/>
        <v>0</v>
      </c>
    </row>
    <row r="123" spans="1:53" ht="15.75" customHeight="1">
      <c r="A123" s="68">
        <v>906</v>
      </c>
      <c r="B123" s="34" t="s">
        <v>144</v>
      </c>
      <c r="C123" s="69" t="s">
        <v>87</v>
      </c>
      <c r="D123" s="73">
        <v>971.56</v>
      </c>
      <c r="E123" s="67">
        <v>300</v>
      </c>
      <c r="F123" s="24"/>
      <c r="G123" s="24"/>
      <c r="H123" s="24">
        <v>850</v>
      </c>
      <c r="I123" s="25" t="e">
        <f t="shared" si="43"/>
        <v>#REF!</v>
      </c>
      <c r="J123" s="25" t="e">
        <f>+#REF!</f>
        <v>#REF!</v>
      </c>
      <c r="K123" s="25" t="e">
        <f t="shared" si="44"/>
        <v>#REF!</v>
      </c>
      <c r="L123" s="25" t="e">
        <f>+#REF!</f>
        <v>#REF!</v>
      </c>
      <c r="M123" s="25" t="e">
        <f t="shared" si="44"/>
        <v>#REF!</v>
      </c>
      <c r="N123" s="25" t="e">
        <f>+#REF!</f>
        <v>#REF!</v>
      </c>
      <c r="O123" s="25" t="e">
        <f t="shared" ref="O123:Q138" si="76">+N123*$D123</f>
        <v>#REF!</v>
      </c>
      <c r="P123" s="25" t="e">
        <f>+#REF!</f>
        <v>#REF!</v>
      </c>
      <c r="Q123" s="25" t="e">
        <f t="shared" si="76"/>
        <v>#REF!</v>
      </c>
      <c r="R123" s="25" t="e">
        <f>+#REF!</f>
        <v>#REF!</v>
      </c>
      <c r="S123" s="25" t="e">
        <f t="shared" ref="S123:U138" si="77">+R123*$D123</f>
        <v>#REF!</v>
      </c>
      <c r="T123" s="25" t="e">
        <f>+#REF!</f>
        <v>#REF!</v>
      </c>
      <c r="U123" s="25" t="e">
        <f t="shared" si="77"/>
        <v>#REF!</v>
      </c>
      <c r="V123" s="25" t="e">
        <f>+#REF!</f>
        <v>#REF!</v>
      </c>
      <c r="W123" s="25" t="e">
        <f t="shared" ref="W123:Y138" si="78">+V123*$D123</f>
        <v>#REF!</v>
      </c>
      <c r="X123" s="25" t="e">
        <f>+#REF!</f>
        <v>#REF!</v>
      </c>
      <c r="Y123" s="25" t="e">
        <f t="shared" si="78"/>
        <v>#REF!</v>
      </c>
      <c r="Z123" s="25" t="e">
        <f>+#REF!</f>
        <v>#REF!</v>
      </c>
      <c r="AA123" s="25" t="e">
        <f t="shared" si="48"/>
        <v>#REF!</v>
      </c>
      <c r="AB123" s="25" t="e">
        <f>+#REF!</f>
        <v>#REF!</v>
      </c>
      <c r="AC123" s="25" t="e">
        <f t="shared" ref="AC123:AE138" si="79">+AB123*$D123</f>
        <v>#REF!</v>
      </c>
      <c r="AD123" s="25" t="e">
        <f>+#REF!</f>
        <v>#REF!</v>
      </c>
      <c r="AE123" s="25" t="e">
        <f t="shared" si="79"/>
        <v>#REF!</v>
      </c>
      <c r="AF123" s="25" t="e">
        <f>+#REF!</f>
        <v>#REF!</v>
      </c>
      <c r="AG123" s="25" t="e">
        <f t="shared" ref="AG123:AI138" si="80">+AF123*$D123</f>
        <v>#REF!</v>
      </c>
      <c r="AH123" s="25" t="e">
        <f>+#REF!</f>
        <v>#REF!</v>
      </c>
      <c r="AI123" s="25" t="e">
        <f t="shared" si="80"/>
        <v>#REF!</v>
      </c>
      <c r="AJ123" s="25" t="e">
        <f>+#REF!</f>
        <v>#REF!</v>
      </c>
      <c r="AK123" s="25" t="e">
        <f t="shared" ref="AK123:AM138" si="81">+AJ123*$D123</f>
        <v>#REF!</v>
      </c>
      <c r="AL123" s="25" t="e">
        <f>+#REF!</f>
        <v>#REF!</v>
      </c>
      <c r="AM123" s="25" t="e">
        <f t="shared" si="81"/>
        <v>#REF!</v>
      </c>
      <c r="AN123" s="25" t="e">
        <f>+#REF!</f>
        <v>#REF!</v>
      </c>
      <c r="AO123" s="25" t="e">
        <f t="shared" ref="AO123:AQ138" si="82">+AN123*$D123</f>
        <v>#REF!</v>
      </c>
      <c r="AP123" s="25" t="e">
        <f>+#REF!</f>
        <v>#REF!</v>
      </c>
      <c r="AQ123" s="25" t="e">
        <f t="shared" si="82"/>
        <v>#REF!</v>
      </c>
      <c r="AR123" s="25" t="e">
        <f>+#REF!</f>
        <v>#REF!</v>
      </c>
      <c r="AS123" s="25" t="e">
        <f t="shared" ref="AS123:AU138" si="83">+AR123*$D123</f>
        <v>#REF!</v>
      </c>
      <c r="AT123" s="25" t="e">
        <f>+#REF!</f>
        <v>#REF!</v>
      </c>
      <c r="AU123" s="25" t="e">
        <f t="shared" si="83"/>
        <v>#REF!</v>
      </c>
      <c r="AV123" s="25" t="e">
        <f>+#REF!</f>
        <v>#REF!</v>
      </c>
      <c r="AW123" s="25" t="e">
        <f t="shared" si="54"/>
        <v>#REF!</v>
      </c>
      <c r="AX123" s="25" t="e">
        <f>+#REF!</f>
        <v>#REF!</v>
      </c>
      <c r="AY123" s="25" t="e">
        <f t="shared" si="55"/>
        <v>#REF!</v>
      </c>
      <c r="AZ123" s="25" t="e">
        <f>+#REF!</f>
        <v>#REF!</v>
      </c>
      <c r="BA123" s="25" t="e">
        <f t="shared" si="56"/>
        <v>#REF!</v>
      </c>
    </row>
    <row r="124" spans="1:53" ht="15.75" customHeight="1">
      <c r="A124" s="68">
        <v>907</v>
      </c>
      <c r="B124" s="34" t="s">
        <v>145</v>
      </c>
      <c r="C124" s="69" t="s">
        <v>87</v>
      </c>
      <c r="D124" s="73">
        <v>3299.79</v>
      </c>
      <c r="E124" s="67">
        <v>20</v>
      </c>
      <c r="F124" s="24"/>
      <c r="G124" s="24"/>
      <c r="H124" s="24">
        <v>2450</v>
      </c>
      <c r="I124" s="25" t="e">
        <f t="shared" si="43"/>
        <v>#REF!</v>
      </c>
      <c r="J124" s="25" t="e">
        <f>+#REF!</f>
        <v>#REF!</v>
      </c>
      <c r="K124" s="25" t="e">
        <f t="shared" si="44"/>
        <v>#REF!</v>
      </c>
      <c r="L124" s="25" t="e">
        <f>+#REF!</f>
        <v>#REF!</v>
      </c>
      <c r="M124" s="25" t="e">
        <f t="shared" si="44"/>
        <v>#REF!</v>
      </c>
      <c r="N124" s="25" t="e">
        <f>+#REF!</f>
        <v>#REF!</v>
      </c>
      <c r="O124" s="25" t="e">
        <f t="shared" si="76"/>
        <v>#REF!</v>
      </c>
      <c r="P124" s="25" t="e">
        <f>+#REF!</f>
        <v>#REF!</v>
      </c>
      <c r="Q124" s="25" t="e">
        <f t="shared" si="76"/>
        <v>#REF!</v>
      </c>
      <c r="R124" s="25" t="e">
        <f>+#REF!</f>
        <v>#REF!</v>
      </c>
      <c r="S124" s="25" t="e">
        <f t="shared" si="77"/>
        <v>#REF!</v>
      </c>
      <c r="T124" s="25" t="e">
        <f>+#REF!</f>
        <v>#REF!</v>
      </c>
      <c r="U124" s="25" t="e">
        <f t="shared" si="77"/>
        <v>#REF!</v>
      </c>
      <c r="V124" s="25" t="e">
        <f>+#REF!</f>
        <v>#REF!</v>
      </c>
      <c r="W124" s="25" t="e">
        <f t="shared" si="78"/>
        <v>#REF!</v>
      </c>
      <c r="X124" s="25" t="e">
        <f>+#REF!</f>
        <v>#REF!</v>
      </c>
      <c r="Y124" s="25" t="e">
        <f t="shared" si="78"/>
        <v>#REF!</v>
      </c>
      <c r="Z124" s="25" t="e">
        <f>+#REF!</f>
        <v>#REF!</v>
      </c>
      <c r="AA124" s="25" t="e">
        <f t="shared" si="48"/>
        <v>#REF!</v>
      </c>
      <c r="AB124" s="25" t="e">
        <f>+#REF!</f>
        <v>#REF!</v>
      </c>
      <c r="AC124" s="25" t="e">
        <f t="shared" si="79"/>
        <v>#REF!</v>
      </c>
      <c r="AD124" s="25" t="e">
        <f>+#REF!</f>
        <v>#REF!</v>
      </c>
      <c r="AE124" s="25" t="e">
        <f t="shared" si="79"/>
        <v>#REF!</v>
      </c>
      <c r="AF124" s="25" t="e">
        <f>+#REF!</f>
        <v>#REF!</v>
      </c>
      <c r="AG124" s="25" t="e">
        <f t="shared" si="80"/>
        <v>#REF!</v>
      </c>
      <c r="AH124" s="25" t="e">
        <f>+#REF!</f>
        <v>#REF!</v>
      </c>
      <c r="AI124" s="25" t="e">
        <f t="shared" si="80"/>
        <v>#REF!</v>
      </c>
      <c r="AJ124" s="25" t="e">
        <f>+#REF!</f>
        <v>#REF!</v>
      </c>
      <c r="AK124" s="25" t="e">
        <f t="shared" si="81"/>
        <v>#REF!</v>
      </c>
      <c r="AL124" s="25" t="e">
        <f>+#REF!</f>
        <v>#REF!</v>
      </c>
      <c r="AM124" s="25" t="e">
        <f t="shared" si="81"/>
        <v>#REF!</v>
      </c>
      <c r="AN124" s="25" t="e">
        <f>+#REF!</f>
        <v>#REF!</v>
      </c>
      <c r="AO124" s="25" t="e">
        <f t="shared" si="82"/>
        <v>#REF!</v>
      </c>
      <c r="AP124" s="25" t="e">
        <f>+#REF!</f>
        <v>#REF!</v>
      </c>
      <c r="AQ124" s="25" t="e">
        <f t="shared" si="82"/>
        <v>#REF!</v>
      </c>
      <c r="AR124" s="25" t="e">
        <f>+#REF!</f>
        <v>#REF!</v>
      </c>
      <c r="AS124" s="25" t="e">
        <f t="shared" si="83"/>
        <v>#REF!</v>
      </c>
      <c r="AT124" s="25" t="e">
        <f>+#REF!</f>
        <v>#REF!</v>
      </c>
      <c r="AU124" s="25" t="e">
        <f t="shared" si="83"/>
        <v>#REF!</v>
      </c>
      <c r="AV124" s="25" t="e">
        <f>+#REF!</f>
        <v>#REF!</v>
      </c>
      <c r="AW124" s="25" t="e">
        <f t="shared" si="54"/>
        <v>#REF!</v>
      </c>
      <c r="AX124" s="25" t="e">
        <f>+#REF!</f>
        <v>#REF!</v>
      </c>
      <c r="AY124" s="25" t="e">
        <f t="shared" si="55"/>
        <v>#REF!</v>
      </c>
      <c r="AZ124" s="25" t="e">
        <f>+#REF!</f>
        <v>#REF!</v>
      </c>
      <c r="BA124" s="25" t="e">
        <f t="shared" si="56"/>
        <v>#REF!</v>
      </c>
    </row>
    <row r="125" spans="1:53" ht="15.75" customHeight="1">
      <c r="A125" s="68">
        <v>908</v>
      </c>
      <c r="B125" s="34" t="s">
        <v>146</v>
      </c>
      <c r="C125" s="69" t="s">
        <v>109</v>
      </c>
      <c r="D125" s="73">
        <v>87.53</v>
      </c>
      <c r="E125" s="67">
        <v>9000</v>
      </c>
      <c r="F125" s="24">
        <v>15</v>
      </c>
      <c r="G125" s="24">
        <v>65</v>
      </c>
      <c r="H125" s="24"/>
      <c r="I125" s="25" t="e">
        <f t="shared" si="43"/>
        <v>#REF!</v>
      </c>
      <c r="J125" s="25" t="e">
        <f>+#REF!</f>
        <v>#REF!</v>
      </c>
      <c r="K125" s="25" t="e">
        <f t="shared" si="44"/>
        <v>#REF!</v>
      </c>
      <c r="L125" s="25" t="e">
        <f>+#REF!</f>
        <v>#REF!</v>
      </c>
      <c r="M125" s="25" t="e">
        <f t="shared" si="44"/>
        <v>#REF!</v>
      </c>
      <c r="N125" s="25" t="e">
        <f>+#REF!</f>
        <v>#REF!</v>
      </c>
      <c r="O125" s="25" t="e">
        <f t="shared" si="76"/>
        <v>#REF!</v>
      </c>
      <c r="P125" s="25" t="e">
        <f>+#REF!</f>
        <v>#REF!</v>
      </c>
      <c r="Q125" s="25" t="e">
        <f t="shared" si="76"/>
        <v>#REF!</v>
      </c>
      <c r="R125" s="25" t="e">
        <f>+#REF!</f>
        <v>#REF!</v>
      </c>
      <c r="S125" s="25" t="e">
        <f t="shared" si="77"/>
        <v>#REF!</v>
      </c>
      <c r="T125" s="25" t="e">
        <f>+#REF!</f>
        <v>#REF!</v>
      </c>
      <c r="U125" s="25" t="e">
        <f t="shared" si="77"/>
        <v>#REF!</v>
      </c>
      <c r="V125" s="25" t="e">
        <f>+#REF!</f>
        <v>#REF!</v>
      </c>
      <c r="W125" s="25" t="e">
        <f t="shared" si="78"/>
        <v>#REF!</v>
      </c>
      <c r="X125" s="25" t="e">
        <f>+#REF!</f>
        <v>#REF!</v>
      </c>
      <c r="Y125" s="25" t="e">
        <f t="shared" si="78"/>
        <v>#REF!</v>
      </c>
      <c r="Z125" s="25" t="e">
        <f>+#REF!</f>
        <v>#REF!</v>
      </c>
      <c r="AA125" s="25" t="e">
        <f t="shared" si="48"/>
        <v>#REF!</v>
      </c>
      <c r="AB125" s="25" t="e">
        <f>+#REF!</f>
        <v>#REF!</v>
      </c>
      <c r="AC125" s="25" t="e">
        <f t="shared" si="79"/>
        <v>#REF!</v>
      </c>
      <c r="AD125" s="25" t="e">
        <f>+#REF!</f>
        <v>#REF!</v>
      </c>
      <c r="AE125" s="25" t="e">
        <f t="shared" si="79"/>
        <v>#REF!</v>
      </c>
      <c r="AF125" s="25" t="e">
        <f>+#REF!</f>
        <v>#REF!</v>
      </c>
      <c r="AG125" s="25" t="e">
        <f t="shared" si="80"/>
        <v>#REF!</v>
      </c>
      <c r="AH125" s="25" t="e">
        <f>+#REF!</f>
        <v>#REF!</v>
      </c>
      <c r="AI125" s="25" t="e">
        <f t="shared" si="80"/>
        <v>#REF!</v>
      </c>
      <c r="AJ125" s="25" t="e">
        <f>+#REF!</f>
        <v>#REF!</v>
      </c>
      <c r="AK125" s="25" t="e">
        <f t="shared" si="81"/>
        <v>#REF!</v>
      </c>
      <c r="AL125" s="25" t="e">
        <f>+#REF!</f>
        <v>#REF!</v>
      </c>
      <c r="AM125" s="25" t="e">
        <f t="shared" si="81"/>
        <v>#REF!</v>
      </c>
      <c r="AN125" s="25" t="e">
        <f>+#REF!</f>
        <v>#REF!</v>
      </c>
      <c r="AO125" s="25" t="e">
        <f t="shared" si="82"/>
        <v>#REF!</v>
      </c>
      <c r="AP125" s="25" t="e">
        <f>+#REF!</f>
        <v>#REF!</v>
      </c>
      <c r="AQ125" s="25" t="e">
        <f t="shared" si="82"/>
        <v>#REF!</v>
      </c>
      <c r="AR125" s="25" t="e">
        <f>+#REF!</f>
        <v>#REF!</v>
      </c>
      <c r="AS125" s="25" t="e">
        <f t="shared" si="83"/>
        <v>#REF!</v>
      </c>
      <c r="AT125" s="25" t="e">
        <f>+#REF!</f>
        <v>#REF!</v>
      </c>
      <c r="AU125" s="25" t="e">
        <f t="shared" si="83"/>
        <v>#REF!</v>
      </c>
      <c r="AV125" s="25" t="e">
        <f>+#REF!</f>
        <v>#REF!</v>
      </c>
      <c r="AW125" s="25" t="e">
        <f t="shared" si="54"/>
        <v>#REF!</v>
      </c>
      <c r="AX125" s="25" t="e">
        <f>+#REF!</f>
        <v>#REF!</v>
      </c>
      <c r="AY125" s="25" t="e">
        <f t="shared" si="55"/>
        <v>#REF!</v>
      </c>
      <c r="AZ125" s="25" t="e">
        <f>+#REF!</f>
        <v>#REF!</v>
      </c>
      <c r="BA125" s="25" t="e">
        <f t="shared" si="56"/>
        <v>#REF!</v>
      </c>
    </row>
    <row r="126" spans="1:53" ht="15.75" customHeight="1">
      <c r="A126" s="68">
        <v>909</v>
      </c>
      <c r="B126" s="34" t="s">
        <v>147</v>
      </c>
      <c r="C126" s="69" t="s">
        <v>46</v>
      </c>
      <c r="D126" s="73">
        <v>2118.17</v>
      </c>
      <c r="E126" s="67">
        <v>500</v>
      </c>
      <c r="F126" s="24">
        <v>220</v>
      </c>
      <c r="G126" s="24">
        <v>1650</v>
      </c>
      <c r="H126" s="24"/>
      <c r="I126" s="25" t="e">
        <f t="shared" si="43"/>
        <v>#REF!</v>
      </c>
      <c r="J126" s="25" t="e">
        <f>+#REF!</f>
        <v>#REF!</v>
      </c>
      <c r="K126" s="25" t="e">
        <f t="shared" si="44"/>
        <v>#REF!</v>
      </c>
      <c r="L126" s="25" t="e">
        <f>+#REF!</f>
        <v>#REF!</v>
      </c>
      <c r="M126" s="25" t="e">
        <f t="shared" si="44"/>
        <v>#REF!</v>
      </c>
      <c r="N126" s="25" t="e">
        <f>+#REF!</f>
        <v>#REF!</v>
      </c>
      <c r="O126" s="25" t="e">
        <f t="shared" si="76"/>
        <v>#REF!</v>
      </c>
      <c r="P126" s="25" t="e">
        <f>+#REF!</f>
        <v>#REF!</v>
      </c>
      <c r="Q126" s="25" t="e">
        <f t="shared" si="76"/>
        <v>#REF!</v>
      </c>
      <c r="R126" s="25" t="e">
        <f>+#REF!</f>
        <v>#REF!</v>
      </c>
      <c r="S126" s="25" t="e">
        <f t="shared" si="77"/>
        <v>#REF!</v>
      </c>
      <c r="T126" s="25" t="e">
        <f>+#REF!</f>
        <v>#REF!</v>
      </c>
      <c r="U126" s="25" t="e">
        <f t="shared" si="77"/>
        <v>#REF!</v>
      </c>
      <c r="V126" s="25" t="e">
        <f>+#REF!</f>
        <v>#REF!</v>
      </c>
      <c r="W126" s="25" t="e">
        <f t="shared" si="78"/>
        <v>#REF!</v>
      </c>
      <c r="X126" s="25" t="e">
        <f>+#REF!</f>
        <v>#REF!</v>
      </c>
      <c r="Y126" s="25" t="e">
        <f t="shared" si="78"/>
        <v>#REF!</v>
      </c>
      <c r="Z126" s="25" t="e">
        <f>+#REF!</f>
        <v>#REF!</v>
      </c>
      <c r="AA126" s="25" t="e">
        <f t="shared" si="48"/>
        <v>#REF!</v>
      </c>
      <c r="AB126" s="25" t="e">
        <f>+#REF!</f>
        <v>#REF!</v>
      </c>
      <c r="AC126" s="25" t="e">
        <f t="shared" si="79"/>
        <v>#REF!</v>
      </c>
      <c r="AD126" s="25" t="e">
        <f>+#REF!</f>
        <v>#REF!</v>
      </c>
      <c r="AE126" s="25" t="e">
        <f t="shared" si="79"/>
        <v>#REF!</v>
      </c>
      <c r="AF126" s="25" t="e">
        <f>+#REF!</f>
        <v>#REF!</v>
      </c>
      <c r="AG126" s="25" t="e">
        <f t="shared" si="80"/>
        <v>#REF!</v>
      </c>
      <c r="AH126" s="25" t="e">
        <f>+#REF!</f>
        <v>#REF!</v>
      </c>
      <c r="AI126" s="25" t="e">
        <f t="shared" si="80"/>
        <v>#REF!</v>
      </c>
      <c r="AJ126" s="25" t="e">
        <f>+#REF!</f>
        <v>#REF!</v>
      </c>
      <c r="AK126" s="25" t="e">
        <f t="shared" si="81"/>
        <v>#REF!</v>
      </c>
      <c r="AL126" s="25" t="e">
        <f>+#REF!</f>
        <v>#REF!</v>
      </c>
      <c r="AM126" s="25" t="e">
        <f t="shared" si="81"/>
        <v>#REF!</v>
      </c>
      <c r="AN126" s="25" t="e">
        <f>+#REF!</f>
        <v>#REF!</v>
      </c>
      <c r="AO126" s="25" t="e">
        <f t="shared" si="82"/>
        <v>#REF!</v>
      </c>
      <c r="AP126" s="25" t="e">
        <f>+#REF!</f>
        <v>#REF!</v>
      </c>
      <c r="AQ126" s="25" t="e">
        <f t="shared" si="82"/>
        <v>#REF!</v>
      </c>
      <c r="AR126" s="25" t="e">
        <f>+#REF!</f>
        <v>#REF!</v>
      </c>
      <c r="AS126" s="25" t="e">
        <f t="shared" si="83"/>
        <v>#REF!</v>
      </c>
      <c r="AT126" s="25" t="e">
        <f>+#REF!</f>
        <v>#REF!</v>
      </c>
      <c r="AU126" s="25" t="e">
        <f t="shared" si="83"/>
        <v>#REF!</v>
      </c>
      <c r="AV126" s="25" t="e">
        <f>+#REF!</f>
        <v>#REF!</v>
      </c>
      <c r="AW126" s="25" t="e">
        <f t="shared" si="54"/>
        <v>#REF!</v>
      </c>
      <c r="AX126" s="25" t="e">
        <f>+#REF!</f>
        <v>#REF!</v>
      </c>
      <c r="AY126" s="25" t="e">
        <f t="shared" si="55"/>
        <v>#REF!</v>
      </c>
      <c r="AZ126" s="25" t="e">
        <f>+#REF!</f>
        <v>#REF!</v>
      </c>
      <c r="BA126" s="25" t="e">
        <f t="shared" si="56"/>
        <v>#REF!</v>
      </c>
    </row>
    <row r="127" spans="1:53" ht="15.75" customHeight="1">
      <c r="A127" s="68">
        <v>910</v>
      </c>
      <c r="B127" s="34" t="s">
        <v>148</v>
      </c>
      <c r="C127" s="69" t="s">
        <v>46</v>
      </c>
      <c r="D127" s="73">
        <v>2328.23</v>
      </c>
      <c r="E127" s="67">
        <v>100</v>
      </c>
      <c r="F127" s="24"/>
      <c r="G127" s="24"/>
      <c r="H127" s="24"/>
      <c r="I127" s="25">
        <f t="shared" si="43"/>
        <v>0</v>
      </c>
      <c r="J127" s="25"/>
      <c r="K127" s="25">
        <f t="shared" si="44"/>
        <v>0</v>
      </c>
      <c r="L127" s="25"/>
      <c r="M127" s="25">
        <f t="shared" si="44"/>
        <v>0</v>
      </c>
      <c r="N127" s="25"/>
      <c r="O127" s="25">
        <f t="shared" si="76"/>
        <v>0</v>
      </c>
      <c r="P127" s="25"/>
      <c r="Q127" s="25">
        <f t="shared" si="76"/>
        <v>0</v>
      </c>
      <c r="R127" s="25"/>
      <c r="S127" s="25">
        <f t="shared" si="77"/>
        <v>0</v>
      </c>
      <c r="T127" s="25"/>
      <c r="U127" s="25">
        <f t="shared" si="77"/>
        <v>0</v>
      </c>
      <c r="V127" s="25"/>
      <c r="W127" s="25">
        <f t="shared" si="78"/>
        <v>0</v>
      </c>
      <c r="X127" s="25"/>
      <c r="Y127" s="25">
        <f t="shared" si="78"/>
        <v>0</v>
      </c>
      <c r="Z127" s="25"/>
      <c r="AA127" s="25">
        <f t="shared" si="48"/>
        <v>0</v>
      </c>
      <c r="AB127" s="25"/>
      <c r="AC127" s="25">
        <f t="shared" si="79"/>
        <v>0</v>
      </c>
      <c r="AD127" s="25"/>
      <c r="AE127" s="25">
        <f t="shared" si="79"/>
        <v>0</v>
      </c>
      <c r="AF127" s="25"/>
      <c r="AG127" s="25">
        <f t="shared" si="80"/>
        <v>0</v>
      </c>
      <c r="AH127" s="25"/>
      <c r="AI127" s="25">
        <f t="shared" si="80"/>
        <v>0</v>
      </c>
      <c r="AJ127" s="25"/>
      <c r="AK127" s="25">
        <f t="shared" si="81"/>
        <v>0</v>
      </c>
      <c r="AL127" s="25"/>
      <c r="AM127" s="25">
        <f t="shared" si="81"/>
        <v>0</v>
      </c>
      <c r="AN127" s="25"/>
      <c r="AO127" s="25">
        <f t="shared" si="82"/>
        <v>0</v>
      </c>
      <c r="AP127" s="25"/>
      <c r="AQ127" s="25">
        <f t="shared" si="82"/>
        <v>0</v>
      </c>
      <c r="AR127" s="25"/>
      <c r="AS127" s="25">
        <f t="shared" si="83"/>
        <v>0</v>
      </c>
      <c r="AT127" s="25"/>
      <c r="AU127" s="25">
        <f t="shared" si="83"/>
        <v>0</v>
      </c>
      <c r="AV127" s="25"/>
      <c r="AW127" s="25">
        <f t="shared" si="54"/>
        <v>0</v>
      </c>
      <c r="AX127" s="25"/>
      <c r="AY127" s="25">
        <f t="shared" si="55"/>
        <v>0</v>
      </c>
      <c r="AZ127" s="25"/>
      <c r="BA127" s="25">
        <f t="shared" si="56"/>
        <v>0</v>
      </c>
    </row>
    <row r="128" spans="1:53" ht="15.75" customHeight="1">
      <c r="A128" s="68"/>
      <c r="B128" s="34" t="s">
        <v>149</v>
      </c>
      <c r="C128" s="69"/>
      <c r="D128" s="73">
        <f>ROUND(D127*0.7,2)</f>
        <v>1629.76</v>
      </c>
      <c r="E128" s="67">
        <v>100</v>
      </c>
      <c r="F128" s="24"/>
      <c r="G128" s="24">
        <v>2050</v>
      </c>
      <c r="H128" s="24"/>
      <c r="I128" s="25" t="e">
        <f t="shared" si="43"/>
        <v>#REF!</v>
      </c>
      <c r="J128" s="25" t="e">
        <f>+#REF!</f>
        <v>#REF!</v>
      </c>
      <c r="K128" s="25" t="e">
        <f t="shared" si="44"/>
        <v>#REF!</v>
      </c>
      <c r="L128" s="25" t="e">
        <f>+#REF!</f>
        <v>#REF!</v>
      </c>
      <c r="M128" s="25" t="e">
        <f t="shared" si="44"/>
        <v>#REF!</v>
      </c>
      <c r="N128" s="25" t="e">
        <f>+#REF!</f>
        <v>#REF!</v>
      </c>
      <c r="O128" s="25" t="e">
        <f t="shared" si="76"/>
        <v>#REF!</v>
      </c>
      <c r="P128" s="25" t="e">
        <f>+#REF!</f>
        <v>#REF!</v>
      </c>
      <c r="Q128" s="25" t="e">
        <f t="shared" si="76"/>
        <v>#REF!</v>
      </c>
      <c r="R128" s="25" t="e">
        <f>+#REF!</f>
        <v>#REF!</v>
      </c>
      <c r="S128" s="25" t="e">
        <f t="shared" si="77"/>
        <v>#REF!</v>
      </c>
      <c r="T128" s="25" t="e">
        <f>+#REF!</f>
        <v>#REF!</v>
      </c>
      <c r="U128" s="25" t="e">
        <f t="shared" si="77"/>
        <v>#REF!</v>
      </c>
      <c r="V128" s="25" t="e">
        <f>+#REF!</f>
        <v>#REF!</v>
      </c>
      <c r="W128" s="25" t="e">
        <f t="shared" si="78"/>
        <v>#REF!</v>
      </c>
      <c r="X128" s="25" t="e">
        <f>+#REF!</f>
        <v>#REF!</v>
      </c>
      <c r="Y128" s="25" t="e">
        <f t="shared" si="78"/>
        <v>#REF!</v>
      </c>
      <c r="Z128" s="25" t="e">
        <f>+#REF!</f>
        <v>#REF!</v>
      </c>
      <c r="AA128" s="25" t="e">
        <f t="shared" si="48"/>
        <v>#REF!</v>
      </c>
      <c r="AB128" s="25" t="e">
        <f>+#REF!</f>
        <v>#REF!</v>
      </c>
      <c r="AC128" s="25" t="e">
        <f t="shared" si="79"/>
        <v>#REF!</v>
      </c>
      <c r="AD128" s="25" t="e">
        <f>+#REF!</f>
        <v>#REF!</v>
      </c>
      <c r="AE128" s="25" t="e">
        <f t="shared" si="79"/>
        <v>#REF!</v>
      </c>
      <c r="AF128" s="25" t="e">
        <f>+#REF!</f>
        <v>#REF!</v>
      </c>
      <c r="AG128" s="25" t="e">
        <f t="shared" si="80"/>
        <v>#REF!</v>
      </c>
      <c r="AH128" s="25" t="e">
        <f>+#REF!</f>
        <v>#REF!</v>
      </c>
      <c r="AI128" s="25" t="e">
        <f t="shared" si="80"/>
        <v>#REF!</v>
      </c>
      <c r="AJ128" s="25" t="e">
        <f>+#REF!</f>
        <v>#REF!</v>
      </c>
      <c r="AK128" s="25" t="e">
        <f t="shared" si="81"/>
        <v>#REF!</v>
      </c>
      <c r="AL128" s="25" t="e">
        <f>+#REF!</f>
        <v>#REF!</v>
      </c>
      <c r="AM128" s="25" t="e">
        <f t="shared" si="81"/>
        <v>#REF!</v>
      </c>
      <c r="AN128" s="25" t="e">
        <f>+#REF!</f>
        <v>#REF!</v>
      </c>
      <c r="AO128" s="25" t="e">
        <f t="shared" si="82"/>
        <v>#REF!</v>
      </c>
      <c r="AP128" s="25" t="e">
        <f>+#REF!</f>
        <v>#REF!</v>
      </c>
      <c r="AQ128" s="25" t="e">
        <f t="shared" si="82"/>
        <v>#REF!</v>
      </c>
      <c r="AR128" s="25" t="e">
        <f>+#REF!</f>
        <v>#REF!</v>
      </c>
      <c r="AS128" s="25" t="e">
        <f t="shared" si="83"/>
        <v>#REF!</v>
      </c>
      <c r="AT128" s="25" t="e">
        <f>+#REF!</f>
        <v>#REF!</v>
      </c>
      <c r="AU128" s="25" t="e">
        <f t="shared" si="83"/>
        <v>#REF!</v>
      </c>
      <c r="AV128" s="25" t="e">
        <f>+#REF!</f>
        <v>#REF!</v>
      </c>
      <c r="AW128" s="25" t="e">
        <f t="shared" si="54"/>
        <v>#REF!</v>
      </c>
      <c r="AX128" s="25" t="e">
        <f>+#REF!</f>
        <v>#REF!</v>
      </c>
      <c r="AY128" s="25" t="e">
        <f t="shared" si="55"/>
        <v>#REF!</v>
      </c>
      <c r="AZ128" s="25" t="e">
        <f>+#REF!</f>
        <v>#REF!</v>
      </c>
      <c r="BA128" s="25" t="e">
        <f t="shared" si="56"/>
        <v>#REF!</v>
      </c>
    </row>
    <row r="129" spans="1:53" ht="15.75" customHeight="1">
      <c r="A129" s="68"/>
      <c r="B129" s="34" t="s">
        <v>150</v>
      </c>
      <c r="C129" s="69"/>
      <c r="D129" s="73">
        <f>ROUND(D127*0.3,2)</f>
        <v>698.47</v>
      </c>
      <c r="E129" s="67">
        <v>100</v>
      </c>
      <c r="F129" s="24">
        <v>230</v>
      </c>
      <c r="G129" s="24"/>
      <c r="H129" s="24"/>
      <c r="I129" s="25" t="e">
        <f t="shared" si="43"/>
        <v>#REF!</v>
      </c>
      <c r="J129" s="25" t="e">
        <f>+J128</f>
        <v>#REF!</v>
      </c>
      <c r="K129" s="25" t="e">
        <f t="shared" si="44"/>
        <v>#REF!</v>
      </c>
      <c r="L129" s="25" t="e">
        <f t="shared" ref="L129:AZ129" si="84">+L128</f>
        <v>#REF!</v>
      </c>
      <c r="M129" s="25" t="e">
        <f t="shared" si="44"/>
        <v>#REF!</v>
      </c>
      <c r="N129" s="25" t="e">
        <f t="shared" si="84"/>
        <v>#REF!</v>
      </c>
      <c r="O129" s="25" t="e">
        <f t="shared" si="76"/>
        <v>#REF!</v>
      </c>
      <c r="P129" s="25" t="e">
        <f t="shared" si="84"/>
        <v>#REF!</v>
      </c>
      <c r="Q129" s="25" t="e">
        <f t="shared" si="76"/>
        <v>#REF!</v>
      </c>
      <c r="R129" s="25" t="e">
        <f t="shared" si="84"/>
        <v>#REF!</v>
      </c>
      <c r="S129" s="25" t="e">
        <f t="shared" si="77"/>
        <v>#REF!</v>
      </c>
      <c r="T129" s="25" t="e">
        <f t="shared" si="84"/>
        <v>#REF!</v>
      </c>
      <c r="U129" s="25" t="e">
        <f t="shared" si="77"/>
        <v>#REF!</v>
      </c>
      <c r="V129" s="25" t="e">
        <f t="shared" si="84"/>
        <v>#REF!</v>
      </c>
      <c r="W129" s="25" t="e">
        <f t="shared" si="78"/>
        <v>#REF!</v>
      </c>
      <c r="X129" s="25" t="e">
        <f t="shared" si="84"/>
        <v>#REF!</v>
      </c>
      <c r="Y129" s="25" t="e">
        <f t="shared" si="78"/>
        <v>#REF!</v>
      </c>
      <c r="Z129" s="25" t="e">
        <f t="shared" si="84"/>
        <v>#REF!</v>
      </c>
      <c r="AA129" s="25" t="e">
        <f t="shared" si="48"/>
        <v>#REF!</v>
      </c>
      <c r="AB129" s="25" t="e">
        <f t="shared" si="84"/>
        <v>#REF!</v>
      </c>
      <c r="AC129" s="25" t="e">
        <f t="shared" si="79"/>
        <v>#REF!</v>
      </c>
      <c r="AD129" s="25" t="e">
        <f t="shared" si="84"/>
        <v>#REF!</v>
      </c>
      <c r="AE129" s="25" t="e">
        <f t="shared" si="79"/>
        <v>#REF!</v>
      </c>
      <c r="AF129" s="25" t="e">
        <f t="shared" si="84"/>
        <v>#REF!</v>
      </c>
      <c r="AG129" s="25" t="e">
        <f t="shared" si="80"/>
        <v>#REF!</v>
      </c>
      <c r="AH129" s="25" t="e">
        <f t="shared" si="84"/>
        <v>#REF!</v>
      </c>
      <c r="AI129" s="25" t="e">
        <f t="shared" si="80"/>
        <v>#REF!</v>
      </c>
      <c r="AJ129" s="25" t="e">
        <f t="shared" si="84"/>
        <v>#REF!</v>
      </c>
      <c r="AK129" s="25" t="e">
        <f t="shared" si="81"/>
        <v>#REF!</v>
      </c>
      <c r="AL129" s="25" t="e">
        <f t="shared" si="84"/>
        <v>#REF!</v>
      </c>
      <c r="AM129" s="25" t="e">
        <f t="shared" si="81"/>
        <v>#REF!</v>
      </c>
      <c r="AN129" s="25" t="e">
        <f t="shared" si="84"/>
        <v>#REF!</v>
      </c>
      <c r="AO129" s="25" t="e">
        <f t="shared" si="82"/>
        <v>#REF!</v>
      </c>
      <c r="AP129" s="25" t="e">
        <f t="shared" si="84"/>
        <v>#REF!</v>
      </c>
      <c r="AQ129" s="25" t="e">
        <f t="shared" si="82"/>
        <v>#REF!</v>
      </c>
      <c r="AR129" s="25" t="e">
        <f t="shared" si="84"/>
        <v>#REF!</v>
      </c>
      <c r="AS129" s="25" t="e">
        <f t="shared" si="83"/>
        <v>#REF!</v>
      </c>
      <c r="AT129" s="25" t="e">
        <f t="shared" si="84"/>
        <v>#REF!</v>
      </c>
      <c r="AU129" s="25" t="e">
        <f t="shared" si="83"/>
        <v>#REF!</v>
      </c>
      <c r="AV129" s="25" t="e">
        <f t="shared" si="84"/>
        <v>#REF!</v>
      </c>
      <c r="AW129" s="25" t="e">
        <f t="shared" si="54"/>
        <v>#REF!</v>
      </c>
      <c r="AX129" s="25" t="e">
        <f t="shared" si="84"/>
        <v>#REF!</v>
      </c>
      <c r="AY129" s="25" t="e">
        <f t="shared" si="55"/>
        <v>#REF!</v>
      </c>
      <c r="AZ129" s="25" t="e">
        <f t="shared" si="84"/>
        <v>#REF!</v>
      </c>
      <c r="BA129" s="25" t="e">
        <f t="shared" si="56"/>
        <v>#REF!</v>
      </c>
    </row>
    <row r="130" spans="1:53" s="45" customFormat="1" ht="15.75" customHeight="1">
      <c r="A130" s="69">
        <v>911</v>
      </c>
      <c r="B130" s="44" t="s">
        <v>151</v>
      </c>
      <c r="C130" s="69" t="s">
        <v>46</v>
      </c>
      <c r="D130" s="73">
        <v>4490.16</v>
      </c>
      <c r="E130" s="67">
        <v>100</v>
      </c>
      <c r="F130" s="72"/>
      <c r="G130" s="72"/>
      <c r="H130" s="72"/>
      <c r="I130" s="25">
        <f t="shared" si="43"/>
        <v>0</v>
      </c>
      <c r="J130" s="54"/>
      <c r="K130" s="25">
        <f t="shared" si="44"/>
        <v>0</v>
      </c>
      <c r="L130" s="54"/>
      <c r="M130" s="25">
        <f t="shared" si="44"/>
        <v>0</v>
      </c>
      <c r="N130" s="54"/>
      <c r="O130" s="25">
        <f t="shared" si="76"/>
        <v>0</v>
      </c>
      <c r="P130" s="54"/>
      <c r="Q130" s="25">
        <f t="shared" si="76"/>
        <v>0</v>
      </c>
      <c r="R130" s="54"/>
      <c r="S130" s="25">
        <f t="shared" si="77"/>
        <v>0</v>
      </c>
      <c r="T130" s="54"/>
      <c r="U130" s="25">
        <f t="shared" si="77"/>
        <v>0</v>
      </c>
      <c r="V130" s="54"/>
      <c r="W130" s="25">
        <f t="shared" si="78"/>
        <v>0</v>
      </c>
      <c r="X130" s="54"/>
      <c r="Y130" s="25">
        <f t="shared" si="78"/>
        <v>0</v>
      </c>
      <c r="Z130" s="54"/>
      <c r="AA130" s="25">
        <f t="shared" si="48"/>
        <v>0</v>
      </c>
      <c r="AB130" s="54"/>
      <c r="AC130" s="25">
        <f t="shared" si="79"/>
        <v>0</v>
      </c>
      <c r="AD130" s="54"/>
      <c r="AE130" s="25">
        <f t="shared" si="79"/>
        <v>0</v>
      </c>
      <c r="AF130" s="54"/>
      <c r="AG130" s="25">
        <f t="shared" si="80"/>
        <v>0</v>
      </c>
      <c r="AH130" s="54"/>
      <c r="AI130" s="25">
        <f t="shared" si="80"/>
        <v>0</v>
      </c>
      <c r="AJ130" s="54"/>
      <c r="AK130" s="25">
        <f t="shared" si="81"/>
        <v>0</v>
      </c>
      <c r="AL130" s="54"/>
      <c r="AM130" s="25">
        <f t="shared" si="81"/>
        <v>0</v>
      </c>
      <c r="AN130" s="54"/>
      <c r="AO130" s="25">
        <f t="shared" si="82"/>
        <v>0</v>
      </c>
      <c r="AP130" s="54"/>
      <c r="AQ130" s="25">
        <f t="shared" si="82"/>
        <v>0</v>
      </c>
      <c r="AR130" s="54"/>
      <c r="AS130" s="25">
        <f t="shared" si="83"/>
        <v>0</v>
      </c>
      <c r="AT130" s="54"/>
      <c r="AU130" s="25">
        <f t="shared" si="83"/>
        <v>0</v>
      </c>
      <c r="AV130" s="54"/>
      <c r="AW130" s="25">
        <f t="shared" si="54"/>
        <v>0</v>
      </c>
      <c r="AX130" s="54"/>
      <c r="AY130" s="25">
        <f t="shared" si="55"/>
        <v>0</v>
      </c>
      <c r="AZ130" s="54"/>
      <c r="BA130" s="25">
        <f t="shared" si="56"/>
        <v>0</v>
      </c>
    </row>
    <row r="131" spans="1:53" s="45" customFormat="1" ht="15.75" customHeight="1">
      <c r="A131" s="69"/>
      <c r="B131" s="34" t="s">
        <v>152</v>
      </c>
      <c r="C131" s="69"/>
      <c r="D131" s="73">
        <f>ROUND(D130*0.7,2)</f>
        <v>3143.11</v>
      </c>
      <c r="E131" s="67">
        <v>100</v>
      </c>
      <c r="F131" s="72"/>
      <c r="G131" s="72">
        <v>4000</v>
      </c>
      <c r="H131" s="72"/>
      <c r="I131" s="25" t="e">
        <f t="shared" si="43"/>
        <v>#REF!</v>
      </c>
      <c r="J131" s="54" t="e">
        <f>+#REF!</f>
        <v>#REF!</v>
      </c>
      <c r="K131" s="25" t="e">
        <f t="shared" si="44"/>
        <v>#REF!</v>
      </c>
      <c r="L131" s="54" t="e">
        <f>+#REF!</f>
        <v>#REF!</v>
      </c>
      <c r="M131" s="25" t="e">
        <f t="shared" si="44"/>
        <v>#REF!</v>
      </c>
      <c r="N131" s="54" t="e">
        <f>+#REF!</f>
        <v>#REF!</v>
      </c>
      <c r="O131" s="25" t="e">
        <f t="shared" si="76"/>
        <v>#REF!</v>
      </c>
      <c r="P131" s="54" t="e">
        <f>+#REF!</f>
        <v>#REF!</v>
      </c>
      <c r="Q131" s="25" t="e">
        <f t="shared" si="76"/>
        <v>#REF!</v>
      </c>
      <c r="R131" s="54" t="e">
        <f>+#REF!</f>
        <v>#REF!</v>
      </c>
      <c r="S131" s="25" t="e">
        <f t="shared" si="77"/>
        <v>#REF!</v>
      </c>
      <c r="T131" s="54" t="e">
        <f>+#REF!</f>
        <v>#REF!</v>
      </c>
      <c r="U131" s="25" t="e">
        <f t="shared" si="77"/>
        <v>#REF!</v>
      </c>
      <c r="V131" s="54" t="e">
        <f>+#REF!</f>
        <v>#REF!</v>
      </c>
      <c r="W131" s="25" t="e">
        <f t="shared" si="78"/>
        <v>#REF!</v>
      </c>
      <c r="X131" s="54" t="e">
        <f>+#REF!</f>
        <v>#REF!</v>
      </c>
      <c r="Y131" s="25" t="e">
        <f t="shared" si="78"/>
        <v>#REF!</v>
      </c>
      <c r="Z131" s="54" t="e">
        <f>+#REF!</f>
        <v>#REF!</v>
      </c>
      <c r="AA131" s="25" t="e">
        <f t="shared" si="48"/>
        <v>#REF!</v>
      </c>
      <c r="AB131" s="54" t="e">
        <f>+#REF!</f>
        <v>#REF!</v>
      </c>
      <c r="AC131" s="25" t="e">
        <f t="shared" si="79"/>
        <v>#REF!</v>
      </c>
      <c r="AD131" s="54" t="e">
        <f>+#REF!</f>
        <v>#REF!</v>
      </c>
      <c r="AE131" s="25" t="e">
        <f t="shared" si="79"/>
        <v>#REF!</v>
      </c>
      <c r="AF131" s="54" t="e">
        <f>+#REF!</f>
        <v>#REF!</v>
      </c>
      <c r="AG131" s="25" t="e">
        <f t="shared" si="80"/>
        <v>#REF!</v>
      </c>
      <c r="AH131" s="54" t="e">
        <f>+#REF!</f>
        <v>#REF!</v>
      </c>
      <c r="AI131" s="25" t="e">
        <f t="shared" si="80"/>
        <v>#REF!</v>
      </c>
      <c r="AJ131" s="54" t="e">
        <f>+#REF!</f>
        <v>#REF!</v>
      </c>
      <c r="AK131" s="25" t="e">
        <f t="shared" si="81"/>
        <v>#REF!</v>
      </c>
      <c r="AL131" s="54" t="e">
        <f>+#REF!</f>
        <v>#REF!</v>
      </c>
      <c r="AM131" s="25" t="e">
        <f t="shared" si="81"/>
        <v>#REF!</v>
      </c>
      <c r="AN131" s="54" t="e">
        <f>+#REF!</f>
        <v>#REF!</v>
      </c>
      <c r="AO131" s="25" t="e">
        <f t="shared" si="82"/>
        <v>#REF!</v>
      </c>
      <c r="AP131" s="54" t="e">
        <f>+#REF!</f>
        <v>#REF!</v>
      </c>
      <c r="AQ131" s="25" t="e">
        <f t="shared" si="82"/>
        <v>#REF!</v>
      </c>
      <c r="AR131" s="54" t="e">
        <f>+#REF!</f>
        <v>#REF!</v>
      </c>
      <c r="AS131" s="25" t="e">
        <f t="shared" si="83"/>
        <v>#REF!</v>
      </c>
      <c r="AT131" s="54" t="e">
        <f>+#REF!</f>
        <v>#REF!</v>
      </c>
      <c r="AU131" s="25" t="e">
        <f t="shared" si="83"/>
        <v>#REF!</v>
      </c>
      <c r="AV131" s="54" t="e">
        <f>+#REF!</f>
        <v>#REF!</v>
      </c>
      <c r="AW131" s="25" t="e">
        <f t="shared" si="54"/>
        <v>#REF!</v>
      </c>
      <c r="AX131" s="54" t="e">
        <f>+#REF!</f>
        <v>#REF!</v>
      </c>
      <c r="AY131" s="25" t="e">
        <f t="shared" si="55"/>
        <v>#REF!</v>
      </c>
      <c r="AZ131" s="54" t="e">
        <f>+#REF!</f>
        <v>#REF!</v>
      </c>
      <c r="BA131" s="25" t="e">
        <f t="shared" si="56"/>
        <v>#REF!</v>
      </c>
    </row>
    <row r="132" spans="1:53" s="45" customFormat="1" ht="15.75" customHeight="1">
      <c r="A132" s="69"/>
      <c r="B132" s="34" t="s">
        <v>153</v>
      </c>
      <c r="C132" s="69"/>
      <c r="D132" s="73">
        <f>ROUND(D130*0.3,2)</f>
        <v>1347.05</v>
      </c>
      <c r="E132" s="67">
        <v>100</v>
      </c>
      <c r="F132" s="72">
        <v>250</v>
      </c>
      <c r="G132" s="72"/>
      <c r="H132" s="72"/>
      <c r="I132" s="25" t="e">
        <f t="shared" si="43"/>
        <v>#REF!</v>
      </c>
      <c r="J132" s="54" t="e">
        <f>+J131</f>
        <v>#REF!</v>
      </c>
      <c r="K132" s="25" t="e">
        <f t="shared" si="44"/>
        <v>#REF!</v>
      </c>
      <c r="L132" s="54" t="e">
        <f t="shared" ref="L132:AZ132" si="85">+L131</f>
        <v>#REF!</v>
      </c>
      <c r="M132" s="25" t="e">
        <f t="shared" si="44"/>
        <v>#REF!</v>
      </c>
      <c r="N132" s="54" t="e">
        <f t="shared" si="85"/>
        <v>#REF!</v>
      </c>
      <c r="O132" s="25" t="e">
        <f t="shared" si="76"/>
        <v>#REF!</v>
      </c>
      <c r="P132" s="54" t="e">
        <f t="shared" si="85"/>
        <v>#REF!</v>
      </c>
      <c r="Q132" s="25" t="e">
        <f t="shared" si="76"/>
        <v>#REF!</v>
      </c>
      <c r="R132" s="54" t="e">
        <f t="shared" si="85"/>
        <v>#REF!</v>
      </c>
      <c r="S132" s="25" t="e">
        <f t="shared" si="77"/>
        <v>#REF!</v>
      </c>
      <c r="T132" s="54" t="e">
        <f t="shared" si="85"/>
        <v>#REF!</v>
      </c>
      <c r="U132" s="25" t="e">
        <f t="shared" si="77"/>
        <v>#REF!</v>
      </c>
      <c r="V132" s="54" t="e">
        <f t="shared" si="85"/>
        <v>#REF!</v>
      </c>
      <c r="W132" s="25" t="e">
        <f t="shared" si="78"/>
        <v>#REF!</v>
      </c>
      <c r="X132" s="54" t="e">
        <f t="shared" si="85"/>
        <v>#REF!</v>
      </c>
      <c r="Y132" s="25" t="e">
        <f t="shared" si="78"/>
        <v>#REF!</v>
      </c>
      <c r="Z132" s="54" t="e">
        <f t="shared" si="85"/>
        <v>#REF!</v>
      </c>
      <c r="AA132" s="25" t="e">
        <f t="shared" si="48"/>
        <v>#REF!</v>
      </c>
      <c r="AB132" s="54" t="e">
        <f t="shared" si="85"/>
        <v>#REF!</v>
      </c>
      <c r="AC132" s="25" t="e">
        <f t="shared" si="79"/>
        <v>#REF!</v>
      </c>
      <c r="AD132" s="54" t="e">
        <f t="shared" si="85"/>
        <v>#REF!</v>
      </c>
      <c r="AE132" s="25" t="e">
        <f t="shared" si="79"/>
        <v>#REF!</v>
      </c>
      <c r="AF132" s="54" t="e">
        <f t="shared" si="85"/>
        <v>#REF!</v>
      </c>
      <c r="AG132" s="25" t="e">
        <f t="shared" si="80"/>
        <v>#REF!</v>
      </c>
      <c r="AH132" s="54" t="e">
        <f t="shared" si="85"/>
        <v>#REF!</v>
      </c>
      <c r="AI132" s="25" t="e">
        <f t="shared" si="80"/>
        <v>#REF!</v>
      </c>
      <c r="AJ132" s="54" t="e">
        <f t="shared" si="85"/>
        <v>#REF!</v>
      </c>
      <c r="AK132" s="25" t="e">
        <f t="shared" si="81"/>
        <v>#REF!</v>
      </c>
      <c r="AL132" s="54" t="e">
        <f t="shared" si="85"/>
        <v>#REF!</v>
      </c>
      <c r="AM132" s="25" t="e">
        <f t="shared" si="81"/>
        <v>#REF!</v>
      </c>
      <c r="AN132" s="54" t="e">
        <f t="shared" si="85"/>
        <v>#REF!</v>
      </c>
      <c r="AO132" s="25" t="e">
        <f t="shared" si="82"/>
        <v>#REF!</v>
      </c>
      <c r="AP132" s="54" t="e">
        <f t="shared" si="85"/>
        <v>#REF!</v>
      </c>
      <c r="AQ132" s="25" t="e">
        <f t="shared" si="82"/>
        <v>#REF!</v>
      </c>
      <c r="AR132" s="54" t="e">
        <f t="shared" si="85"/>
        <v>#REF!</v>
      </c>
      <c r="AS132" s="25" t="e">
        <f t="shared" si="83"/>
        <v>#REF!</v>
      </c>
      <c r="AT132" s="54" t="e">
        <f t="shared" si="85"/>
        <v>#REF!</v>
      </c>
      <c r="AU132" s="25" t="e">
        <f t="shared" si="83"/>
        <v>#REF!</v>
      </c>
      <c r="AV132" s="54" t="e">
        <f t="shared" si="85"/>
        <v>#REF!</v>
      </c>
      <c r="AW132" s="25" t="e">
        <f t="shared" si="54"/>
        <v>#REF!</v>
      </c>
      <c r="AX132" s="54" t="e">
        <f t="shared" si="85"/>
        <v>#REF!</v>
      </c>
      <c r="AY132" s="25" t="e">
        <f t="shared" si="55"/>
        <v>#REF!</v>
      </c>
      <c r="AZ132" s="54" t="e">
        <f t="shared" si="85"/>
        <v>#REF!</v>
      </c>
      <c r="BA132" s="25" t="e">
        <f t="shared" si="56"/>
        <v>#REF!</v>
      </c>
    </row>
    <row r="133" spans="1:53" ht="15.75" customHeight="1">
      <c r="A133" s="68">
        <v>912</v>
      </c>
      <c r="B133" s="34" t="s">
        <v>154</v>
      </c>
      <c r="C133" s="39"/>
      <c r="D133" s="73"/>
      <c r="E133" s="67"/>
      <c r="F133" s="24"/>
      <c r="G133" s="24"/>
      <c r="H133" s="24"/>
      <c r="I133" s="25">
        <f t="shared" si="43"/>
        <v>0</v>
      </c>
      <c r="J133" s="25"/>
      <c r="K133" s="25">
        <f t="shared" si="44"/>
        <v>0</v>
      </c>
      <c r="L133" s="25"/>
      <c r="M133" s="25">
        <f t="shared" si="44"/>
        <v>0</v>
      </c>
      <c r="N133" s="25"/>
      <c r="O133" s="25">
        <f t="shared" si="76"/>
        <v>0</v>
      </c>
      <c r="P133" s="25"/>
      <c r="Q133" s="25">
        <f t="shared" si="76"/>
        <v>0</v>
      </c>
      <c r="R133" s="25"/>
      <c r="S133" s="25">
        <f t="shared" si="77"/>
        <v>0</v>
      </c>
      <c r="T133" s="25"/>
      <c r="U133" s="25">
        <f t="shared" si="77"/>
        <v>0</v>
      </c>
      <c r="V133" s="25"/>
      <c r="W133" s="25">
        <f t="shared" si="78"/>
        <v>0</v>
      </c>
      <c r="X133" s="25"/>
      <c r="Y133" s="25">
        <f t="shared" si="78"/>
        <v>0</v>
      </c>
      <c r="Z133" s="25"/>
      <c r="AA133" s="25">
        <f t="shared" si="48"/>
        <v>0</v>
      </c>
      <c r="AB133" s="25"/>
      <c r="AC133" s="25">
        <f t="shared" si="79"/>
        <v>0</v>
      </c>
      <c r="AD133" s="25"/>
      <c r="AE133" s="25">
        <f t="shared" si="79"/>
        <v>0</v>
      </c>
      <c r="AF133" s="25"/>
      <c r="AG133" s="25">
        <f t="shared" si="80"/>
        <v>0</v>
      </c>
      <c r="AH133" s="25"/>
      <c r="AI133" s="25">
        <f t="shared" si="80"/>
        <v>0</v>
      </c>
      <c r="AJ133" s="25"/>
      <c r="AK133" s="25">
        <f t="shared" si="81"/>
        <v>0</v>
      </c>
      <c r="AL133" s="25"/>
      <c r="AM133" s="25">
        <f t="shared" si="81"/>
        <v>0</v>
      </c>
      <c r="AN133" s="25"/>
      <c r="AO133" s="25">
        <f t="shared" si="82"/>
        <v>0</v>
      </c>
      <c r="AP133" s="25"/>
      <c r="AQ133" s="25">
        <f t="shared" si="82"/>
        <v>0</v>
      </c>
      <c r="AR133" s="25"/>
      <c r="AS133" s="25">
        <f t="shared" si="83"/>
        <v>0</v>
      </c>
      <c r="AT133" s="25"/>
      <c r="AU133" s="25">
        <f t="shared" si="83"/>
        <v>0</v>
      </c>
      <c r="AV133" s="25"/>
      <c r="AW133" s="25">
        <f t="shared" si="54"/>
        <v>0</v>
      </c>
      <c r="AX133" s="25"/>
      <c r="AY133" s="25">
        <f t="shared" si="55"/>
        <v>0</v>
      </c>
      <c r="AZ133" s="25"/>
      <c r="BA133" s="25">
        <f t="shared" si="56"/>
        <v>0</v>
      </c>
    </row>
    <row r="134" spans="1:53" ht="15.75" customHeight="1">
      <c r="A134" s="68" t="s">
        <v>13</v>
      </c>
      <c r="B134" s="34" t="s">
        <v>155</v>
      </c>
      <c r="C134" s="69" t="s">
        <v>46</v>
      </c>
      <c r="D134" s="73">
        <v>2194.46</v>
      </c>
      <c r="E134" s="67">
        <v>150</v>
      </c>
      <c r="F134" s="24"/>
      <c r="G134" s="24"/>
      <c r="H134" s="24">
        <v>1200</v>
      </c>
      <c r="I134" s="25" t="e">
        <f t="shared" si="43"/>
        <v>#REF!</v>
      </c>
      <c r="J134" s="25" t="e">
        <f>+#REF!</f>
        <v>#REF!</v>
      </c>
      <c r="K134" s="25" t="e">
        <f t="shared" si="44"/>
        <v>#REF!</v>
      </c>
      <c r="L134" s="25" t="e">
        <f>+#REF!</f>
        <v>#REF!</v>
      </c>
      <c r="M134" s="25" t="e">
        <f t="shared" si="44"/>
        <v>#REF!</v>
      </c>
      <c r="N134" s="25" t="e">
        <f>+#REF!</f>
        <v>#REF!</v>
      </c>
      <c r="O134" s="25" t="e">
        <f t="shared" si="76"/>
        <v>#REF!</v>
      </c>
      <c r="P134" s="25" t="e">
        <f>+#REF!</f>
        <v>#REF!</v>
      </c>
      <c r="Q134" s="25" t="e">
        <f t="shared" si="76"/>
        <v>#REF!</v>
      </c>
      <c r="R134" s="25" t="e">
        <f>+#REF!</f>
        <v>#REF!</v>
      </c>
      <c r="S134" s="25" t="e">
        <f t="shared" si="77"/>
        <v>#REF!</v>
      </c>
      <c r="T134" s="25" t="e">
        <f>+#REF!</f>
        <v>#REF!</v>
      </c>
      <c r="U134" s="25" t="e">
        <f t="shared" si="77"/>
        <v>#REF!</v>
      </c>
      <c r="V134" s="25" t="e">
        <f>+#REF!</f>
        <v>#REF!</v>
      </c>
      <c r="W134" s="25" t="e">
        <f t="shared" si="78"/>
        <v>#REF!</v>
      </c>
      <c r="X134" s="25" t="e">
        <f>+#REF!</f>
        <v>#REF!</v>
      </c>
      <c r="Y134" s="25" t="e">
        <f t="shared" si="78"/>
        <v>#REF!</v>
      </c>
      <c r="Z134" s="25" t="e">
        <f>+#REF!</f>
        <v>#REF!</v>
      </c>
      <c r="AA134" s="25" t="e">
        <f t="shared" si="48"/>
        <v>#REF!</v>
      </c>
      <c r="AB134" s="25" t="e">
        <f>+#REF!</f>
        <v>#REF!</v>
      </c>
      <c r="AC134" s="25" t="e">
        <f t="shared" si="79"/>
        <v>#REF!</v>
      </c>
      <c r="AD134" s="25" t="e">
        <f>+#REF!</f>
        <v>#REF!</v>
      </c>
      <c r="AE134" s="25" t="e">
        <f t="shared" si="79"/>
        <v>#REF!</v>
      </c>
      <c r="AF134" s="25" t="e">
        <f>+#REF!</f>
        <v>#REF!</v>
      </c>
      <c r="AG134" s="25" t="e">
        <f t="shared" si="80"/>
        <v>#REF!</v>
      </c>
      <c r="AH134" s="25" t="e">
        <f>+#REF!</f>
        <v>#REF!</v>
      </c>
      <c r="AI134" s="25" t="e">
        <f t="shared" si="80"/>
        <v>#REF!</v>
      </c>
      <c r="AJ134" s="25" t="e">
        <f>+#REF!</f>
        <v>#REF!</v>
      </c>
      <c r="AK134" s="25" t="e">
        <f t="shared" si="81"/>
        <v>#REF!</v>
      </c>
      <c r="AL134" s="25" t="e">
        <f>+#REF!</f>
        <v>#REF!</v>
      </c>
      <c r="AM134" s="25" t="e">
        <f t="shared" si="81"/>
        <v>#REF!</v>
      </c>
      <c r="AN134" s="25" t="e">
        <f>+#REF!</f>
        <v>#REF!</v>
      </c>
      <c r="AO134" s="25" t="e">
        <f t="shared" si="82"/>
        <v>#REF!</v>
      </c>
      <c r="AP134" s="25" t="e">
        <f>+#REF!</f>
        <v>#REF!</v>
      </c>
      <c r="AQ134" s="25" t="e">
        <f t="shared" si="82"/>
        <v>#REF!</v>
      </c>
      <c r="AR134" s="25" t="e">
        <f>+#REF!</f>
        <v>#REF!</v>
      </c>
      <c r="AS134" s="25" t="e">
        <f t="shared" si="83"/>
        <v>#REF!</v>
      </c>
      <c r="AT134" s="25" t="e">
        <f>+#REF!</f>
        <v>#REF!</v>
      </c>
      <c r="AU134" s="25" t="e">
        <f t="shared" si="83"/>
        <v>#REF!</v>
      </c>
      <c r="AV134" s="25" t="e">
        <f>+#REF!</f>
        <v>#REF!</v>
      </c>
      <c r="AW134" s="25" t="e">
        <f t="shared" si="54"/>
        <v>#REF!</v>
      </c>
      <c r="AX134" s="25" t="e">
        <f>+#REF!</f>
        <v>#REF!</v>
      </c>
      <c r="AY134" s="25" t="e">
        <f t="shared" si="55"/>
        <v>#REF!</v>
      </c>
      <c r="AZ134" s="25" t="e">
        <f>+#REF!</f>
        <v>#REF!</v>
      </c>
      <c r="BA134" s="25" t="e">
        <f t="shared" si="56"/>
        <v>#REF!</v>
      </c>
    </row>
    <row r="135" spans="1:53" ht="15.75" customHeight="1">
      <c r="A135" s="33">
        <v>913</v>
      </c>
      <c r="B135" s="34" t="s">
        <v>156</v>
      </c>
      <c r="C135" s="69"/>
      <c r="D135" s="73"/>
      <c r="E135" s="67"/>
      <c r="F135" s="24"/>
      <c r="G135" s="24"/>
      <c r="H135" s="24"/>
      <c r="I135" s="25">
        <f t="shared" si="43"/>
        <v>0</v>
      </c>
      <c r="J135" s="25"/>
      <c r="K135" s="25">
        <f t="shared" si="44"/>
        <v>0</v>
      </c>
      <c r="L135" s="25"/>
      <c r="M135" s="25">
        <f t="shared" si="44"/>
        <v>0</v>
      </c>
      <c r="N135" s="25"/>
      <c r="O135" s="25">
        <f t="shared" si="76"/>
        <v>0</v>
      </c>
      <c r="P135" s="25"/>
      <c r="Q135" s="25">
        <f t="shared" si="76"/>
        <v>0</v>
      </c>
      <c r="R135" s="25"/>
      <c r="S135" s="25">
        <f t="shared" si="77"/>
        <v>0</v>
      </c>
      <c r="T135" s="25"/>
      <c r="U135" s="25">
        <f t="shared" si="77"/>
        <v>0</v>
      </c>
      <c r="V135" s="25"/>
      <c r="W135" s="25">
        <f t="shared" si="78"/>
        <v>0</v>
      </c>
      <c r="X135" s="25"/>
      <c r="Y135" s="25">
        <f t="shared" si="78"/>
        <v>0</v>
      </c>
      <c r="Z135" s="25"/>
      <c r="AA135" s="25">
        <f t="shared" si="48"/>
        <v>0</v>
      </c>
      <c r="AB135" s="25"/>
      <c r="AC135" s="25">
        <f t="shared" si="79"/>
        <v>0</v>
      </c>
      <c r="AD135" s="25"/>
      <c r="AE135" s="25">
        <f t="shared" si="79"/>
        <v>0</v>
      </c>
      <c r="AF135" s="25"/>
      <c r="AG135" s="25">
        <f t="shared" si="80"/>
        <v>0</v>
      </c>
      <c r="AH135" s="25"/>
      <c r="AI135" s="25">
        <f t="shared" si="80"/>
        <v>0</v>
      </c>
      <c r="AJ135" s="25"/>
      <c r="AK135" s="25">
        <f t="shared" si="81"/>
        <v>0</v>
      </c>
      <c r="AL135" s="25"/>
      <c r="AM135" s="25">
        <f t="shared" si="81"/>
        <v>0</v>
      </c>
      <c r="AN135" s="25"/>
      <c r="AO135" s="25">
        <f t="shared" si="82"/>
        <v>0</v>
      </c>
      <c r="AP135" s="25"/>
      <c r="AQ135" s="25">
        <f t="shared" si="82"/>
        <v>0</v>
      </c>
      <c r="AR135" s="25"/>
      <c r="AS135" s="25">
        <f t="shared" si="83"/>
        <v>0</v>
      </c>
      <c r="AT135" s="25"/>
      <c r="AU135" s="25">
        <f t="shared" si="83"/>
        <v>0</v>
      </c>
      <c r="AV135" s="25"/>
      <c r="AW135" s="25">
        <f t="shared" si="54"/>
        <v>0</v>
      </c>
      <c r="AX135" s="25"/>
      <c r="AY135" s="25">
        <f t="shared" si="55"/>
        <v>0</v>
      </c>
      <c r="AZ135" s="25"/>
      <c r="BA135" s="25">
        <f t="shared" si="56"/>
        <v>0</v>
      </c>
    </row>
    <row r="136" spans="1:53" ht="15.75" customHeight="1">
      <c r="A136" s="68" t="s">
        <v>13</v>
      </c>
      <c r="B136" s="34" t="s">
        <v>157</v>
      </c>
      <c r="C136" s="69" t="s">
        <v>46</v>
      </c>
      <c r="D136" s="73">
        <v>367.62</v>
      </c>
      <c r="E136" s="67">
        <v>300</v>
      </c>
      <c r="F136" s="24"/>
      <c r="G136" s="24"/>
      <c r="H136" s="24">
        <v>400</v>
      </c>
      <c r="I136" s="25" t="e">
        <f t="shared" si="43"/>
        <v>#REF!</v>
      </c>
      <c r="J136" s="25" t="e">
        <f>+#REF!</f>
        <v>#REF!</v>
      </c>
      <c r="K136" s="25" t="e">
        <f t="shared" si="44"/>
        <v>#REF!</v>
      </c>
      <c r="L136" s="25" t="e">
        <f>+#REF!</f>
        <v>#REF!</v>
      </c>
      <c r="M136" s="25" t="e">
        <f t="shared" si="44"/>
        <v>#REF!</v>
      </c>
      <c r="N136" s="25" t="e">
        <f>+#REF!</f>
        <v>#REF!</v>
      </c>
      <c r="O136" s="25" t="e">
        <f t="shared" si="76"/>
        <v>#REF!</v>
      </c>
      <c r="P136" s="25" t="e">
        <f>+#REF!</f>
        <v>#REF!</v>
      </c>
      <c r="Q136" s="25" t="e">
        <f t="shared" si="76"/>
        <v>#REF!</v>
      </c>
      <c r="R136" s="25" t="e">
        <f>+#REF!</f>
        <v>#REF!</v>
      </c>
      <c r="S136" s="25" t="e">
        <f t="shared" si="77"/>
        <v>#REF!</v>
      </c>
      <c r="T136" s="25" t="e">
        <f>+#REF!</f>
        <v>#REF!</v>
      </c>
      <c r="U136" s="25" t="e">
        <f t="shared" si="77"/>
        <v>#REF!</v>
      </c>
      <c r="V136" s="25" t="e">
        <f>+#REF!</f>
        <v>#REF!</v>
      </c>
      <c r="W136" s="25" t="e">
        <f t="shared" si="78"/>
        <v>#REF!</v>
      </c>
      <c r="X136" s="25" t="e">
        <f>+#REF!</f>
        <v>#REF!</v>
      </c>
      <c r="Y136" s="25" t="e">
        <f t="shared" si="78"/>
        <v>#REF!</v>
      </c>
      <c r="Z136" s="25" t="e">
        <f>+#REF!</f>
        <v>#REF!</v>
      </c>
      <c r="AA136" s="25" t="e">
        <f t="shared" si="48"/>
        <v>#REF!</v>
      </c>
      <c r="AB136" s="25" t="e">
        <f>+#REF!</f>
        <v>#REF!</v>
      </c>
      <c r="AC136" s="25" t="e">
        <f t="shared" si="79"/>
        <v>#REF!</v>
      </c>
      <c r="AD136" s="25" t="e">
        <f>+#REF!</f>
        <v>#REF!</v>
      </c>
      <c r="AE136" s="25" t="e">
        <f t="shared" si="79"/>
        <v>#REF!</v>
      </c>
      <c r="AF136" s="25" t="e">
        <f>+#REF!</f>
        <v>#REF!</v>
      </c>
      <c r="AG136" s="25" t="e">
        <f t="shared" si="80"/>
        <v>#REF!</v>
      </c>
      <c r="AH136" s="25" t="e">
        <f>+#REF!</f>
        <v>#REF!</v>
      </c>
      <c r="AI136" s="25" t="e">
        <f t="shared" si="80"/>
        <v>#REF!</v>
      </c>
      <c r="AJ136" s="25" t="e">
        <f>+#REF!</f>
        <v>#REF!</v>
      </c>
      <c r="AK136" s="25" t="e">
        <f t="shared" si="81"/>
        <v>#REF!</v>
      </c>
      <c r="AL136" s="25" t="e">
        <f>+#REF!</f>
        <v>#REF!</v>
      </c>
      <c r="AM136" s="25" t="e">
        <f t="shared" si="81"/>
        <v>#REF!</v>
      </c>
      <c r="AN136" s="25" t="e">
        <f>+#REF!</f>
        <v>#REF!</v>
      </c>
      <c r="AO136" s="25" t="e">
        <f t="shared" si="82"/>
        <v>#REF!</v>
      </c>
      <c r="AP136" s="25" t="e">
        <f>+#REF!</f>
        <v>#REF!</v>
      </c>
      <c r="AQ136" s="25" t="e">
        <f t="shared" si="82"/>
        <v>#REF!</v>
      </c>
      <c r="AR136" s="25" t="e">
        <f>+#REF!</f>
        <v>#REF!</v>
      </c>
      <c r="AS136" s="25" t="e">
        <f t="shared" si="83"/>
        <v>#REF!</v>
      </c>
      <c r="AT136" s="25" t="e">
        <f>+#REF!</f>
        <v>#REF!</v>
      </c>
      <c r="AU136" s="25" t="e">
        <f t="shared" si="83"/>
        <v>#REF!</v>
      </c>
      <c r="AV136" s="25" t="e">
        <f>+#REF!</f>
        <v>#REF!</v>
      </c>
      <c r="AW136" s="25" t="e">
        <f t="shared" si="54"/>
        <v>#REF!</v>
      </c>
      <c r="AX136" s="25" t="e">
        <f>+#REF!</f>
        <v>#REF!</v>
      </c>
      <c r="AY136" s="25" t="e">
        <f t="shared" si="55"/>
        <v>#REF!</v>
      </c>
      <c r="AZ136" s="25" t="e">
        <f>+#REF!</f>
        <v>#REF!</v>
      </c>
      <c r="BA136" s="25" t="e">
        <f t="shared" si="56"/>
        <v>#REF!</v>
      </c>
    </row>
    <row r="137" spans="1:53" ht="15.75" customHeight="1">
      <c r="A137" s="68" t="s">
        <v>29</v>
      </c>
      <c r="B137" s="34" t="s">
        <v>158</v>
      </c>
      <c r="C137" s="69" t="s">
        <v>46</v>
      </c>
      <c r="D137" s="73">
        <v>507.66</v>
      </c>
      <c r="E137" s="67">
        <v>100</v>
      </c>
      <c r="F137" s="24"/>
      <c r="G137" s="24"/>
      <c r="H137" s="24">
        <v>450</v>
      </c>
      <c r="I137" s="25" t="e">
        <f t="shared" si="43"/>
        <v>#REF!</v>
      </c>
      <c r="J137" s="25" t="e">
        <f>+#REF!</f>
        <v>#REF!</v>
      </c>
      <c r="K137" s="25" t="e">
        <f t="shared" si="44"/>
        <v>#REF!</v>
      </c>
      <c r="L137" s="25" t="e">
        <f>+#REF!</f>
        <v>#REF!</v>
      </c>
      <c r="M137" s="25" t="e">
        <f t="shared" si="44"/>
        <v>#REF!</v>
      </c>
      <c r="N137" s="25" t="e">
        <f>+#REF!</f>
        <v>#REF!</v>
      </c>
      <c r="O137" s="25" t="e">
        <f t="shared" si="76"/>
        <v>#REF!</v>
      </c>
      <c r="P137" s="25" t="e">
        <f>+#REF!</f>
        <v>#REF!</v>
      </c>
      <c r="Q137" s="25" t="e">
        <f t="shared" si="76"/>
        <v>#REF!</v>
      </c>
      <c r="R137" s="25" t="e">
        <f>+#REF!</f>
        <v>#REF!</v>
      </c>
      <c r="S137" s="25" t="e">
        <f t="shared" si="77"/>
        <v>#REF!</v>
      </c>
      <c r="T137" s="25" t="e">
        <f>+#REF!</f>
        <v>#REF!</v>
      </c>
      <c r="U137" s="25" t="e">
        <f t="shared" si="77"/>
        <v>#REF!</v>
      </c>
      <c r="V137" s="25" t="e">
        <f>+#REF!</f>
        <v>#REF!</v>
      </c>
      <c r="W137" s="25" t="e">
        <f t="shared" si="78"/>
        <v>#REF!</v>
      </c>
      <c r="X137" s="25" t="e">
        <f>+#REF!</f>
        <v>#REF!</v>
      </c>
      <c r="Y137" s="25" t="e">
        <f t="shared" si="78"/>
        <v>#REF!</v>
      </c>
      <c r="Z137" s="25" t="e">
        <f>+#REF!</f>
        <v>#REF!</v>
      </c>
      <c r="AA137" s="25" t="e">
        <f t="shared" si="48"/>
        <v>#REF!</v>
      </c>
      <c r="AB137" s="25" t="e">
        <f>+#REF!</f>
        <v>#REF!</v>
      </c>
      <c r="AC137" s="25" t="e">
        <f t="shared" si="79"/>
        <v>#REF!</v>
      </c>
      <c r="AD137" s="25" t="e">
        <f>+#REF!</f>
        <v>#REF!</v>
      </c>
      <c r="AE137" s="25" t="e">
        <f t="shared" si="79"/>
        <v>#REF!</v>
      </c>
      <c r="AF137" s="25" t="e">
        <f>+#REF!</f>
        <v>#REF!</v>
      </c>
      <c r="AG137" s="25" t="e">
        <f t="shared" si="80"/>
        <v>#REF!</v>
      </c>
      <c r="AH137" s="25" t="e">
        <f>+#REF!</f>
        <v>#REF!</v>
      </c>
      <c r="AI137" s="25" t="e">
        <f t="shared" si="80"/>
        <v>#REF!</v>
      </c>
      <c r="AJ137" s="25" t="e">
        <f>+#REF!</f>
        <v>#REF!</v>
      </c>
      <c r="AK137" s="25" t="e">
        <f t="shared" si="81"/>
        <v>#REF!</v>
      </c>
      <c r="AL137" s="25" t="e">
        <f>+#REF!</f>
        <v>#REF!</v>
      </c>
      <c r="AM137" s="25" t="e">
        <f t="shared" si="81"/>
        <v>#REF!</v>
      </c>
      <c r="AN137" s="25" t="e">
        <f>+#REF!</f>
        <v>#REF!</v>
      </c>
      <c r="AO137" s="25" t="e">
        <f t="shared" si="82"/>
        <v>#REF!</v>
      </c>
      <c r="AP137" s="25" t="e">
        <f>+#REF!</f>
        <v>#REF!</v>
      </c>
      <c r="AQ137" s="25" t="e">
        <f t="shared" si="82"/>
        <v>#REF!</v>
      </c>
      <c r="AR137" s="25" t="e">
        <f>+#REF!</f>
        <v>#REF!</v>
      </c>
      <c r="AS137" s="25" t="e">
        <f t="shared" si="83"/>
        <v>#REF!</v>
      </c>
      <c r="AT137" s="25" t="e">
        <f>+#REF!</f>
        <v>#REF!</v>
      </c>
      <c r="AU137" s="25" t="e">
        <f t="shared" si="83"/>
        <v>#REF!</v>
      </c>
      <c r="AV137" s="25" t="e">
        <f>+#REF!</f>
        <v>#REF!</v>
      </c>
      <c r="AW137" s="25" t="e">
        <f t="shared" si="54"/>
        <v>#REF!</v>
      </c>
      <c r="AX137" s="25" t="e">
        <f>+#REF!</f>
        <v>#REF!</v>
      </c>
      <c r="AY137" s="25" t="e">
        <f t="shared" si="55"/>
        <v>#REF!</v>
      </c>
      <c r="AZ137" s="25" t="e">
        <f>+#REF!</f>
        <v>#REF!</v>
      </c>
      <c r="BA137" s="25" t="e">
        <f t="shared" si="56"/>
        <v>#REF!</v>
      </c>
    </row>
    <row r="138" spans="1:53" ht="15.75" customHeight="1">
      <c r="A138" s="68" t="s">
        <v>89</v>
      </c>
      <c r="B138" s="34" t="s">
        <v>159</v>
      </c>
      <c r="C138" s="69" t="s">
        <v>46</v>
      </c>
      <c r="D138" s="73">
        <v>568.92999999999995</v>
      </c>
      <c r="E138" s="67">
        <v>1200</v>
      </c>
      <c r="F138" s="24"/>
      <c r="G138" s="24"/>
      <c r="H138" s="24">
        <v>450</v>
      </c>
      <c r="I138" s="25" t="e">
        <f t="shared" ref="I138:I201" si="86">+J138+L138+N138+P138+R138+T138+V138+X138+Z138+AB138+AD138+AF138+AH138+AJ138+AL138+AN138+AP138+AR138+AT138+AV138+AX138+AZ138</f>
        <v>#REF!</v>
      </c>
      <c r="J138" s="25" t="e">
        <f>+#REF!</f>
        <v>#REF!</v>
      </c>
      <c r="K138" s="25" t="e">
        <f t="shared" si="44"/>
        <v>#REF!</v>
      </c>
      <c r="L138" s="25" t="e">
        <f>+#REF!</f>
        <v>#REF!</v>
      </c>
      <c r="M138" s="25" t="e">
        <f t="shared" si="44"/>
        <v>#REF!</v>
      </c>
      <c r="N138" s="25" t="e">
        <f>+#REF!</f>
        <v>#REF!</v>
      </c>
      <c r="O138" s="25" t="e">
        <f t="shared" si="76"/>
        <v>#REF!</v>
      </c>
      <c r="P138" s="25" t="e">
        <f>+#REF!</f>
        <v>#REF!</v>
      </c>
      <c r="Q138" s="25" t="e">
        <f t="shared" si="76"/>
        <v>#REF!</v>
      </c>
      <c r="R138" s="25" t="e">
        <f>+#REF!</f>
        <v>#REF!</v>
      </c>
      <c r="S138" s="25" t="e">
        <f t="shared" si="77"/>
        <v>#REF!</v>
      </c>
      <c r="T138" s="25" t="e">
        <f>+#REF!</f>
        <v>#REF!</v>
      </c>
      <c r="U138" s="25" t="e">
        <f t="shared" si="77"/>
        <v>#REF!</v>
      </c>
      <c r="V138" s="25" t="e">
        <f>+#REF!</f>
        <v>#REF!</v>
      </c>
      <c r="W138" s="25" t="e">
        <f t="shared" si="78"/>
        <v>#REF!</v>
      </c>
      <c r="X138" s="25" t="e">
        <f>+#REF!</f>
        <v>#REF!</v>
      </c>
      <c r="Y138" s="25" t="e">
        <f t="shared" si="78"/>
        <v>#REF!</v>
      </c>
      <c r="Z138" s="25" t="e">
        <f>+#REF!</f>
        <v>#REF!</v>
      </c>
      <c r="AA138" s="25" t="e">
        <f t="shared" si="48"/>
        <v>#REF!</v>
      </c>
      <c r="AB138" s="25" t="e">
        <f>+#REF!</f>
        <v>#REF!</v>
      </c>
      <c r="AC138" s="25" t="e">
        <f t="shared" si="79"/>
        <v>#REF!</v>
      </c>
      <c r="AD138" s="25" t="e">
        <f>+#REF!</f>
        <v>#REF!</v>
      </c>
      <c r="AE138" s="25" t="e">
        <f t="shared" si="79"/>
        <v>#REF!</v>
      </c>
      <c r="AF138" s="25" t="e">
        <f>+#REF!</f>
        <v>#REF!</v>
      </c>
      <c r="AG138" s="25" t="e">
        <f t="shared" si="80"/>
        <v>#REF!</v>
      </c>
      <c r="AH138" s="25" t="e">
        <f>+#REF!</f>
        <v>#REF!</v>
      </c>
      <c r="AI138" s="25" t="e">
        <f t="shared" si="80"/>
        <v>#REF!</v>
      </c>
      <c r="AJ138" s="25" t="e">
        <f>+#REF!</f>
        <v>#REF!</v>
      </c>
      <c r="AK138" s="25" t="e">
        <f t="shared" si="81"/>
        <v>#REF!</v>
      </c>
      <c r="AL138" s="25" t="e">
        <f>+#REF!</f>
        <v>#REF!</v>
      </c>
      <c r="AM138" s="25" t="e">
        <f t="shared" si="81"/>
        <v>#REF!</v>
      </c>
      <c r="AN138" s="25" t="e">
        <f>+#REF!</f>
        <v>#REF!</v>
      </c>
      <c r="AO138" s="25" t="e">
        <f t="shared" si="82"/>
        <v>#REF!</v>
      </c>
      <c r="AP138" s="25" t="e">
        <f>+#REF!</f>
        <v>#REF!</v>
      </c>
      <c r="AQ138" s="25" t="e">
        <f t="shared" si="82"/>
        <v>#REF!</v>
      </c>
      <c r="AR138" s="25" t="e">
        <f>+#REF!</f>
        <v>#REF!</v>
      </c>
      <c r="AS138" s="25" t="e">
        <f t="shared" si="83"/>
        <v>#REF!</v>
      </c>
      <c r="AT138" s="25" t="e">
        <f>+#REF!</f>
        <v>#REF!</v>
      </c>
      <c r="AU138" s="25" t="e">
        <f t="shared" si="83"/>
        <v>#REF!</v>
      </c>
      <c r="AV138" s="25" t="e">
        <f>+#REF!</f>
        <v>#REF!</v>
      </c>
      <c r="AW138" s="25" t="e">
        <f t="shared" si="54"/>
        <v>#REF!</v>
      </c>
      <c r="AX138" s="25" t="e">
        <f>+#REF!</f>
        <v>#REF!</v>
      </c>
      <c r="AY138" s="25" t="e">
        <f t="shared" si="55"/>
        <v>#REF!</v>
      </c>
      <c r="AZ138" s="25" t="e">
        <f>+#REF!</f>
        <v>#REF!</v>
      </c>
      <c r="BA138" s="25" t="e">
        <f t="shared" si="56"/>
        <v>#REF!</v>
      </c>
    </row>
    <row r="139" spans="1:53" ht="15.75" customHeight="1">
      <c r="A139" s="33" t="s">
        <v>160</v>
      </c>
      <c r="B139" s="34" t="s">
        <v>161</v>
      </c>
      <c r="C139" s="69" t="s">
        <v>46</v>
      </c>
      <c r="D139" s="73">
        <v>621.45000000000005</v>
      </c>
      <c r="E139" s="67">
        <v>1100</v>
      </c>
      <c r="F139" s="24"/>
      <c r="G139" s="24"/>
      <c r="H139" s="24">
        <v>550</v>
      </c>
      <c r="I139" s="25" t="e">
        <f t="shared" si="86"/>
        <v>#REF!</v>
      </c>
      <c r="J139" s="25" t="e">
        <f>+#REF!</f>
        <v>#REF!</v>
      </c>
      <c r="K139" s="25" t="e">
        <f t="shared" ref="K139:M202" si="87">+J139*$D139</f>
        <v>#REF!</v>
      </c>
      <c r="L139" s="25" t="e">
        <f>+#REF!</f>
        <v>#REF!</v>
      </c>
      <c r="M139" s="25" t="e">
        <f t="shared" si="87"/>
        <v>#REF!</v>
      </c>
      <c r="N139" s="25" t="e">
        <f>+#REF!</f>
        <v>#REF!</v>
      </c>
      <c r="O139" s="25" t="e">
        <f t="shared" ref="O139:Q154" si="88">+N139*$D139</f>
        <v>#REF!</v>
      </c>
      <c r="P139" s="25" t="e">
        <f>+#REF!</f>
        <v>#REF!</v>
      </c>
      <c r="Q139" s="25" t="e">
        <f t="shared" si="88"/>
        <v>#REF!</v>
      </c>
      <c r="R139" s="25" t="e">
        <f>+#REF!</f>
        <v>#REF!</v>
      </c>
      <c r="S139" s="25" t="e">
        <f t="shared" ref="S139:U154" si="89">+R139*$D139</f>
        <v>#REF!</v>
      </c>
      <c r="T139" s="25" t="e">
        <f>+#REF!</f>
        <v>#REF!</v>
      </c>
      <c r="U139" s="25" t="e">
        <f t="shared" si="89"/>
        <v>#REF!</v>
      </c>
      <c r="V139" s="25" t="e">
        <f>+#REF!</f>
        <v>#REF!</v>
      </c>
      <c r="W139" s="25" t="e">
        <f t="shared" ref="W139:Y154" si="90">+V139*$D139</f>
        <v>#REF!</v>
      </c>
      <c r="X139" s="25" t="e">
        <f>+#REF!</f>
        <v>#REF!</v>
      </c>
      <c r="Y139" s="25" t="e">
        <f t="shared" si="90"/>
        <v>#REF!</v>
      </c>
      <c r="Z139" s="25" t="e">
        <f>+#REF!</f>
        <v>#REF!</v>
      </c>
      <c r="AA139" s="25" t="e">
        <f t="shared" ref="AA139:AA202" si="91">+Z139*$D139</f>
        <v>#REF!</v>
      </c>
      <c r="AB139" s="25" t="e">
        <f>+#REF!</f>
        <v>#REF!</v>
      </c>
      <c r="AC139" s="25" t="e">
        <f t="shared" ref="AC139:AE154" si="92">+AB139*$D139</f>
        <v>#REF!</v>
      </c>
      <c r="AD139" s="25" t="e">
        <f>+#REF!</f>
        <v>#REF!</v>
      </c>
      <c r="AE139" s="25" t="e">
        <f t="shared" si="92"/>
        <v>#REF!</v>
      </c>
      <c r="AF139" s="25" t="e">
        <f>+#REF!</f>
        <v>#REF!</v>
      </c>
      <c r="AG139" s="25" t="e">
        <f t="shared" ref="AG139:AI154" si="93">+AF139*$D139</f>
        <v>#REF!</v>
      </c>
      <c r="AH139" s="25" t="e">
        <f>+#REF!</f>
        <v>#REF!</v>
      </c>
      <c r="AI139" s="25" t="e">
        <f t="shared" si="93"/>
        <v>#REF!</v>
      </c>
      <c r="AJ139" s="25" t="e">
        <f>+#REF!</f>
        <v>#REF!</v>
      </c>
      <c r="AK139" s="25" t="e">
        <f t="shared" ref="AK139:AM154" si="94">+AJ139*$D139</f>
        <v>#REF!</v>
      </c>
      <c r="AL139" s="25" t="e">
        <f>+#REF!</f>
        <v>#REF!</v>
      </c>
      <c r="AM139" s="25" t="e">
        <f t="shared" si="94"/>
        <v>#REF!</v>
      </c>
      <c r="AN139" s="25" t="e">
        <f>+#REF!</f>
        <v>#REF!</v>
      </c>
      <c r="AO139" s="25" t="e">
        <f t="shared" ref="AO139:AQ154" si="95">+AN139*$D139</f>
        <v>#REF!</v>
      </c>
      <c r="AP139" s="25" t="e">
        <f>+#REF!</f>
        <v>#REF!</v>
      </c>
      <c r="AQ139" s="25" t="e">
        <f t="shared" si="95"/>
        <v>#REF!</v>
      </c>
      <c r="AR139" s="25" t="e">
        <f>+#REF!</f>
        <v>#REF!</v>
      </c>
      <c r="AS139" s="25" t="e">
        <f t="shared" ref="AS139:AU154" si="96">+AR139*$D139</f>
        <v>#REF!</v>
      </c>
      <c r="AT139" s="25" t="e">
        <f>+#REF!</f>
        <v>#REF!</v>
      </c>
      <c r="AU139" s="25" t="e">
        <f t="shared" si="96"/>
        <v>#REF!</v>
      </c>
      <c r="AV139" s="25" t="e">
        <f>+#REF!</f>
        <v>#REF!</v>
      </c>
      <c r="AW139" s="25" t="e">
        <f t="shared" ref="AW139:AW202" si="97">+AV139*$D139</f>
        <v>#REF!</v>
      </c>
      <c r="AX139" s="25" t="e">
        <f>+#REF!</f>
        <v>#REF!</v>
      </c>
      <c r="AY139" s="25" t="e">
        <f t="shared" ref="AY139:AY202" si="98">+AX139*$D139</f>
        <v>#REF!</v>
      </c>
      <c r="AZ139" s="25" t="e">
        <f>+#REF!</f>
        <v>#REF!</v>
      </c>
      <c r="BA139" s="25" t="e">
        <f t="shared" ref="BA139:BA202" si="99">+AZ139*$D139</f>
        <v>#REF!</v>
      </c>
    </row>
    <row r="140" spans="1:53" ht="15.75" customHeight="1">
      <c r="A140" s="68" t="s">
        <v>162</v>
      </c>
      <c r="B140" s="34" t="s">
        <v>163</v>
      </c>
      <c r="C140" s="69" t="s">
        <v>46</v>
      </c>
      <c r="D140" s="73">
        <v>1759.3</v>
      </c>
      <c r="E140" s="67">
        <v>200</v>
      </c>
      <c r="F140" s="24"/>
      <c r="G140" s="24"/>
      <c r="H140" s="24">
        <v>800</v>
      </c>
      <c r="I140" s="25" t="e">
        <f t="shared" si="86"/>
        <v>#REF!</v>
      </c>
      <c r="J140" s="25" t="e">
        <f>+#REF!</f>
        <v>#REF!</v>
      </c>
      <c r="K140" s="25" t="e">
        <f t="shared" si="87"/>
        <v>#REF!</v>
      </c>
      <c r="L140" s="25" t="e">
        <f>+#REF!</f>
        <v>#REF!</v>
      </c>
      <c r="M140" s="25" t="e">
        <f t="shared" si="87"/>
        <v>#REF!</v>
      </c>
      <c r="N140" s="25" t="e">
        <f>+#REF!</f>
        <v>#REF!</v>
      </c>
      <c r="O140" s="25" t="e">
        <f t="shared" si="88"/>
        <v>#REF!</v>
      </c>
      <c r="P140" s="25" t="e">
        <f>+#REF!</f>
        <v>#REF!</v>
      </c>
      <c r="Q140" s="25" t="e">
        <f t="shared" si="88"/>
        <v>#REF!</v>
      </c>
      <c r="R140" s="25" t="e">
        <f>+#REF!</f>
        <v>#REF!</v>
      </c>
      <c r="S140" s="25" t="e">
        <f t="shared" si="89"/>
        <v>#REF!</v>
      </c>
      <c r="T140" s="25" t="e">
        <f>+#REF!</f>
        <v>#REF!</v>
      </c>
      <c r="U140" s="25" t="e">
        <f t="shared" si="89"/>
        <v>#REF!</v>
      </c>
      <c r="V140" s="25" t="e">
        <f>+#REF!</f>
        <v>#REF!</v>
      </c>
      <c r="W140" s="25" t="e">
        <f t="shared" si="90"/>
        <v>#REF!</v>
      </c>
      <c r="X140" s="25" t="e">
        <f>+#REF!</f>
        <v>#REF!</v>
      </c>
      <c r="Y140" s="25" t="e">
        <f t="shared" si="90"/>
        <v>#REF!</v>
      </c>
      <c r="Z140" s="25" t="e">
        <f>+#REF!</f>
        <v>#REF!</v>
      </c>
      <c r="AA140" s="25" t="e">
        <f t="shared" si="91"/>
        <v>#REF!</v>
      </c>
      <c r="AB140" s="25" t="e">
        <f>+#REF!</f>
        <v>#REF!</v>
      </c>
      <c r="AC140" s="25" t="e">
        <f t="shared" si="92"/>
        <v>#REF!</v>
      </c>
      <c r="AD140" s="25" t="e">
        <f>+#REF!</f>
        <v>#REF!</v>
      </c>
      <c r="AE140" s="25" t="e">
        <f t="shared" si="92"/>
        <v>#REF!</v>
      </c>
      <c r="AF140" s="25" t="e">
        <f>+#REF!</f>
        <v>#REF!</v>
      </c>
      <c r="AG140" s="25" t="e">
        <f t="shared" si="93"/>
        <v>#REF!</v>
      </c>
      <c r="AH140" s="25" t="e">
        <f>+#REF!</f>
        <v>#REF!</v>
      </c>
      <c r="AI140" s="25" t="e">
        <f t="shared" si="93"/>
        <v>#REF!</v>
      </c>
      <c r="AJ140" s="25" t="e">
        <f>+#REF!</f>
        <v>#REF!</v>
      </c>
      <c r="AK140" s="25" t="e">
        <f t="shared" si="94"/>
        <v>#REF!</v>
      </c>
      <c r="AL140" s="25" t="e">
        <f>+#REF!</f>
        <v>#REF!</v>
      </c>
      <c r="AM140" s="25" t="e">
        <f t="shared" si="94"/>
        <v>#REF!</v>
      </c>
      <c r="AN140" s="25" t="e">
        <f>+#REF!</f>
        <v>#REF!</v>
      </c>
      <c r="AO140" s="25" t="e">
        <f t="shared" si="95"/>
        <v>#REF!</v>
      </c>
      <c r="AP140" s="25" t="e">
        <f>+#REF!</f>
        <v>#REF!</v>
      </c>
      <c r="AQ140" s="25" t="e">
        <f t="shared" si="95"/>
        <v>#REF!</v>
      </c>
      <c r="AR140" s="25" t="e">
        <f>+#REF!</f>
        <v>#REF!</v>
      </c>
      <c r="AS140" s="25" t="e">
        <f t="shared" si="96"/>
        <v>#REF!</v>
      </c>
      <c r="AT140" s="25" t="e">
        <f>+#REF!</f>
        <v>#REF!</v>
      </c>
      <c r="AU140" s="25" t="e">
        <f t="shared" si="96"/>
        <v>#REF!</v>
      </c>
      <c r="AV140" s="25" t="e">
        <f>+#REF!</f>
        <v>#REF!</v>
      </c>
      <c r="AW140" s="25" t="e">
        <f t="shared" si="97"/>
        <v>#REF!</v>
      </c>
      <c r="AX140" s="25" t="e">
        <f>+#REF!</f>
        <v>#REF!</v>
      </c>
      <c r="AY140" s="25" t="e">
        <f t="shared" si="98"/>
        <v>#REF!</v>
      </c>
      <c r="AZ140" s="25" t="e">
        <f>+#REF!</f>
        <v>#REF!</v>
      </c>
      <c r="BA140" s="25" t="e">
        <f t="shared" si="99"/>
        <v>#REF!</v>
      </c>
    </row>
    <row r="141" spans="1:53" ht="15.75" customHeight="1">
      <c r="A141" s="68" t="s">
        <v>164</v>
      </c>
      <c r="B141" s="34" t="s">
        <v>165</v>
      </c>
      <c r="C141" s="69" t="s">
        <v>46</v>
      </c>
      <c r="D141" s="73">
        <v>621.45000000000005</v>
      </c>
      <c r="E141" s="67">
        <v>120</v>
      </c>
      <c r="F141" s="24"/>
      <c r="G141" s="24"/>
      <c r="H141" s="24">
        <v>700</v>
      </c>
      <c r="I141" s="25" t="e">
        <f t="shared" si="86"/>
        <v>#REF!</v>
      </c>
      <c r="J141" s="25" t="e">
        <f>+#REF!</f>
        <v>#REF!</v>
      </c>
      <c r="K141" s="25" t="e">
        <f t="shared" si="87"/>
        <v>#REF!</v>
      </c>
      <c r="L141" s="25" t="e">
        <f>+#REF!</f>
        <v>#REF!</v>
      </c>
      <c r="M141" s="25" t="e">
        <f t="shared" si="87"/>
        <v>#REF!</v>
      </c>
      <c r="N141" s="25" t="e">
        <f>+#REF!</f>
        <v>#REF!</v>
      </c>
      <c r="O141" s="25" t="e">
        <f t="shared" si="88"/>
        <v>#REF!</v>
      </c>
      <c r="P141" s="25" t="e">
        <f>+#REF!</f>
        <v>#REF!</v>
      </c>
      <c r="Q141" s="25" t="e">
        <f t="shared" si="88"/>
        <v>#REF!</v>
      </c>
      <c r="R141" s="25" t="e">
        <f>+#REF!</f>
        <v>#REF!</v>
      </c>
      <c r="S141" s="25" t="e">
        <f t="shared" si="89"/>
        <v>#REF!</v>
      </c>
      <c r="T141" s="25" t="e">
        <f>+#REF!</f>
        <v>#REF!</v>
      </c>
      <c r="U141" s="25" t="e">
        <f t="shared" si="89"/>
        <v>#REF!</v>
      </c>
      <c r="V141" s="25" t="e">
        <f>+#REF!</f>
        <v>#REF!</v>
      </c>
      <c r="W141" s="25" t="e">
        <f t="shared" si="90"/>
        <v>#REF!</v>
      </c>
      <c r="X141" s="25" t="e">
        <f>+#REF!</f>
        <v>#REF!</v>
      </c>
      <c r="Y141" s="25" t="e">
        <f t="shared" si="90"/>
        <v>#REF!</v>
      </c>
      <c r="Z141" s="25" t="e">
        <f>+#REF!</f>
        <v>#REF!</v>
      </c>
      <c r="AA141" s="25" t="e">
        <f t="shared" si="91"/>
        <v>#REF!</v>
      </c>
      <c r="AB141" s="25" t="e">
        <f>+#REF!</f>
        <v>#REF!</v>
      </c>
      <c r="AC141" s="25" t="e">
        <f t="shared" si="92"/>
        <v>#REF!</v>
      </c>
      <c r="AD141" s="25" t="e">
        <f>+#REF!</f>
        <v>#REF!</v>
      </c>
      <c r="AE141" s="25" t="e">
        <f t="shared" si="92"/>
        <v>#REF!</v>
      </c>
      <c r="AF141" s="25" t="e">
        <f>+#REF!</f>
        <v>#REF!</v>
      </c>
      <c r="AG141" s="25" t="e">
        <f t="shared" si="93"/>
        <v>#REF!</v>
      </c>
      <c r="AH141" s="25" t="e">
        <f>+#REF!</f>
        <v>#REF!</v>
      </c>
      <c r="AI141" s="25" t="e">
        <f t="shared" si="93"/>
        <v>#REF!</v>
      </c>
      <c r="AJ141" s="25" t="e">
        <f>+#REF!</f>
        <v>#REF!</v>
      </c>
      <c r="AK141" s="25" t="e">
        <f t="shared" si="94"/>
        <v>#REF!</v>
      </c>
      <c r="AL141" s="25" t="e">
        <f>+#REF!</f>
        <v>#REF!</v>
      </c>
      <c r="AM141" s="25" t="e">
        <f t="shared" si="94"/>
        <v>#REF!</v>
      </c>
      <c r="AN141" s="25" t="e">
        <f>+#REF!</f>
        <v>#REF!</v>
      </c>
      <c r="AO141" s="25" t="e">
        <f t="shared" si="95"/>
        <v>#REF!</v>
      </c>
      <c r="AP141" s="25" t="e">
        <f>+#REF!</f>
        <v>#REF!</v>
      </c>
      <c r="AQ141" s="25" t="e">
        <f t="shared" si="95"/>
        <v>#REF!</v>
      </c>
      <c r="AR141" s="25" t="e">
        <f>+#REF!</f>
        <v>#REF!</v>
      </c>
      <c r="AS141" s="25" t="e">
        <f t="shared" si="96"/>
        <v>#REF!</v>
      </c>
      <c r="AT141" s="25" t="e">
        <f>+#REF!</f>
        <v>#REF!</v>
      </c>
      <c r="AU141" s="25" t="e">
        <f t="shared" si="96"/>
        <v>#REF!</v>
      </c>
      <c r="AV141" s="25" t="e">
        <f>+#REF!</f>
        <v>#REF!</v>
      </c>
      <c r="AW141" s="25" t="e">
        <f t="shared" si="97"/>
        <v>#REF!</v>
      </c>
      <c r="AX141" s="25" t="e">
        <f>+#REF!</f>
        <v>#REF!</v>
      </c>
      <c r="AY141" s="25" t="e">
        <f t="shared" si="98"/>
        <v>#REF!</v>
      </c>
      <c r="AZ141" s="25" t="e">
        <f>+#REF!</f>
        <v>#REF!</v>
      </c>
      <c r="BA141" s="25" t="e">
        <f t="shared" si="99"/>
        <v>#REF!</v>
      </c>
    </row>
    <row r="142" spans="1:53" ht="15.75" customHeight="1">
      <c r="A142" s="68" t="s">
        <v>166</v>
      </c>
      <c r="B142" s="34" t="s">
        <v>167</v>
      </c>
      <c r="C142" s="69" t="s">
        <v>46</v>
      </c>
      <c r="D142" s="73">
        <v>2083.16</v>
      </c>
      <c r="E142" s="67">
        <v>400</v>
      </c>
      <c r="F142" s="24"/>
      <c r="G142" s="24"/>
      <c r="H142" s="24">
        <v>2000</v>
      </c>
      <c r="I142" s="25" t="e">
        <f t="shared" si="86"/>
        <v>#REF!</v>
      </c>
      <c r="J142" s="25" t="e">
        <f>+#REF!</f>
        <v>#REF!</v>
      </c>
      <c r="K142" s="25" t="e">
        <f t="shared" si="87"/>
        <v>#REF!</v>
      </c>
      <c r="L142" s="25" t="e">
        <f>+#REF!</f>
        <v>#REF!</v>
      </c>
      <c r="M142" s="25" t="e">
        <f t="shared" si="87"/>
        <v>#REF!</v>
      </c>
      <c r="N142" s="25" t="e">
        <f>+#REF!</f>
        <v>#REF!</v>
      </c>
      <c r="O142" s="25" t="e">
        <f t="shared" si="88"/>
        <v>#REF!</v>
      </c>
      <c r="P142" s="25" t="e">
        <f>+#REF!</f>
        <v>#REF!</v>
      </c>
      <c r="Q142" s="25" t="e">
        <f t="shared" si="88"/>
        <v>#REF!</v>
      </c>
      <c r="R142" s="25" t="e">
        <f>+#REF!</f>
        <v>#REF!</v>
      </c>
      <c r="S142" s="25" t="e">
        <f t="shared" si="89"/>
        <v>#REF!</v>
      </c>
      <c r="T142" s="25" t="e">
        <f>+#REF!</f>
        <v>#REF!</v>
      </c>
      <c r="U142" s="25" t="e">
        <f t="shared" si="89"/>
        <v>#REF!</v>
      </c>
      <c r="V142" s="25" t="e">
        <f>+#REF!</f>
        <v>#REF!</v>
      </c>
      <c r="W142" s="25" t="e">
        <f t="shared" si="90"/>
        <v>#REF!</v>
      </c>
      <c r="X142" s="25" t="e">
        <f>+#REF!</f>
        <v>#REF!</v>
      </c>
      <c r="Y142" s="25" t="e">
        <f t="shared" si="90"/>
        <v>#REF!</v>
      </c>
      <c r="Z142" s="25" t="e">
        <f>+#REF!</f>
        <v>#REF!</v>
      </c>
      <c r="AA142" s="25" t="e">
        <f t="shared" si="91"/>
        <v>#REF!</v>
      </c>
      <c r="AB142" s="25" t="e">
        <f>+#REF!</f>
        <v>#REF!</v>
      </c>
      <c r="AC142" s="25" t="e">
        <f t="shared" si="92"/>
        <v>#REF!</v>
      </c>
      <c r="AD142" s="25" t="e">
        <f>+#REF!</f>
        <v>#REF!</v>
      </c>
      <c r="AE142" s="25" t="e">
        <f t="shared" si="92"/>
        <v>#REF!</v>
      </c>
      <c r="AF142" s="25" t="e">
        <f>+#REF!</f>
        <v>#REF!</v>
      </c>
      <c r="AG142" s="25" t="e">
        <f t="shared" si="93"/>
        <v>#REF!</v>
      </c>
      <c r="AH142" s="25" t="e">
        <f>+#REF!</f>
        <v>#REF!</v>
      </c>
      <c r="AI142" s="25" t="e">
        <f t="shared" si="93"/>
        <v>#REF!</v>
      </c>
      <c r="AJ142" s="25" t="e">
        <f>+#REF!</f>
        <v>#REF!</v>
      </c>
      <c r="AK142" s="25" t="e">
        <f t="shared" si="94"/>
        <v>#REF!</v>
      </c>
      <c r="AL142" s="25" t="e">
        <f>+#REF!</f>
        <v>#REF!</v>
      </c>
      <c r="AM142" s="25" t="e">
        <f t="shared" si="94"/>
        <v>#REF!</v>
      </c>
      <c r="AN142" s="25" t="e">
        <f>+#REF!</f>
        <v>#REF!</v>
      </c>
      <c r="AO142" s="25" t="e">
        <f t="shared" si="95"/>
        <v>#REF!</v>
      </c>
      <c r="AP142" s="25" t="e">
        <f>+#REF!</f>
        <v>#REF!</v>
      </c>
      <c r="AQ142" s="25" t="e">
        <f t="shared" si="95"/>
        <v>#REF!</v>
      </c>
      <c r="AR142" s="25" t="e">
        <f>+#REF!</f>
        <v>#REF!</v>
      </c>
      <c r="AS142" s="25" t="e">
        <f t="shared" si="96"/>
        <v>#REF!</v>
      </c>
      <c r="AT142" s="25" t="e">
        <f>+#REF!</f>
        <v>#REF!</v>
      </c>
      <c r="AU142" s="25" t="e">
        <f t="shared" si="96"/>
        <v>#REF!</v>
      </c>
      <c r="AV142" s="25" t="e">
        <f>+#REF!</f>
        <v>#REF!</v>
      </c>
      <c r="AW142" s="25" t="e">
        <f t="shared" si="97"/>
        <v>#REF!</v>
      </c>
      <c r="AX142" s="25" t="e">
        <f>+#REF!</f>
        <v>#REF!</v>
      </c>
      <c r="AY142" s="25" t="e">
        <f t="shared" si="98"/>
        <v>#REF!</v>
      </c>
      <c r="AZ142" s="25" t="e">
        <f>+#REF!</f>
        <v>#REF!</v>
      </c>
      <c r="BA142" s="25" t="e">
        <f t="shared" si="99"/>
        <v>#REF!</v>
      </c>
    </row>
    <row r="143" spans="1:53" ht="15.75" customHeight="1">
      <c r="A143" s="33">
        <v>914</v>
      </c>
      <c r="B143" s="34" t="s">
        <v>168</v>
      </c>
      <c r="C143" s="69" t="s">
        <v>119</v>
      </c>
      <c r="D143" s="73">
        <v>936.55</v>
      </c>
      <c r="E143" s="67">
        <v>50</v>
      </c>
      <c r="F143" s="24"/>
      <c r="G143" s="24"/>
      <c r="H143" s="24">
        <v>750</v>
      </c>
      <c r="I143" s="25" t="e">
        <f t="shared" si="86"/>
        <v>#REF!</v>
      </c>
      <c r="J143" s="25" t="e">
        <f>+#REF!</f>
        <v>#REF!</v>
      </c>
      <c r="K143" s="25" t="e">
        <f t="shared" si="87"/>
        <v>#REF!</v>
      </c>
      <c r="L143" s="25" t="e">
        <f>+#REF!</f>
        <v>#REF!</v>
      </c>
      <c r="M143" s="25" t="e">
        <f t="shared" si="87"/>
        <v>#REF!</v>
      </c>
      <c r="N143" s="25" t="e">
        <f>+#REF!</f>
        <v>#REF!</v>
      </c>
      <c r="O143" s="25" t="e">
        <f t="shared" si="88"/>
        <v>#REF!</v>
      </c>
      <c r="P143" s="25" t="e">
        <f>+#REF!</f>
        <v>#REF!</v>
      </c>
      <c r="Q143" s="25" t="e">
        <f t="shared" si="88"/>
        <v>#REF!</v>
      </c>
      <c r="R143" s="25" t="e">
        <f>+#REF!</f>
        <v>#REF!</v>
      </c>
      <c r="S143" s="25" t="e">
        <f t="shared" si="89"/>
        <v>#REF!</v>
      </c>
      <c r="T143" s="25" t="e">
        <f>+#REF!</f>
        <v>#REF!</v>
      </c>
      <c r="U143" s="25" t="e">
        <f t="shared" si="89"/>
        <v>#REF!</v>
      </c>
      <c r="V143" s="25" t="e">
        <f>+#REF!</f>
        <v>#REF!</v>
      </c>
      <c r="W143" s="25" t="e">
        <f t="shared" si="90"/>
        <v>#REF!</v>
      </c>
      <c r="X143" s="25" t="e">
        <f>+#REF!</f>
        <v>#REF!</v>
      </c>
      <c r="Y143" s="25" t="e">
        <f t="shared" si="90"/>
        <v>#REF!</v>
      </c>
      <c r="Z143" s="25" t="e">
        <f>+#REF!</f>
        <v>#REF!</v>
      </c>
      <c r="AA143" s="25" t="e">
        <f t="shared" si="91"/>
        <v>#REF!</v>
      </c>
      <c r="AB143" s="25" t="e">
        <f>+#REF!</f>
        <v>#REF!</v>
      </c>
      <c r="AC143" s="25" t="e">
        <f t="shared" si="92"/>
        <v>#REF!</v>
      </c>
      <c r="AD143" s="25" t="e">
        <f>+#REF!</f>
        <v>#REF!</v>
      </c>
      <c r="AE143" s="25" t="e">
        <f t="shared" si="92"/>
        <v>#REF!</v>
      </c>
      <c r="AF143" s="25" t="e">
        <f>+#REF!</f>
        <v>#REF!</v>
      </c>
      <c r="AG143" s="25" t="e">
        <f t="shared" si="93"/>
        <v>#REF!</v>
      </c>
      <c r="AH143" s="25" t="e">
        <f>+#REF!</f>
        <v>#REF!</v>
      </c>
      <c r="AI143" s="25" t="e">
        <f t="shared" si="93"/>
        <v>#REF!</v>
      </c>
      <c r="AJ143" s="25" t="e">
        <f>+#REF!</f>
        <v>#REF!</v>
      </c>
      <c r="AK143" s="25" t="e">
        <f t="shared" si="94"/>
        <v>#REF!</v>
      </c>
      <c r="AL143" s="25" t="e">
        <f>+#REF!</f>
        <v>#REF!</v>
      </c>
      <c r="AM143" s="25" t="e">
        <f t="shared" si="94"/>
        <v>#REF!</v>
      </c>
      <c r="AN143" s="25" t="e">
        <f>+#REF!</f>
        <v>#REF!</v>
      </c>
      <c r="AO143" s="25" t="e">
        <f t="shared" si="95"/>
        <v>#REF!</v>
      </c>
      <c r="AP143" s="25" t="e">
        <f>+#REF!</f>
        <v>#REF!</v>
      </c>
      <c r="AQ143" s="25" t="e">
        <f t="shared" si="95"/>
        <v>#REF!</v>
      </c>
      <c r="AR143" s="25" t="e">
        <f>+#REF!</f>
        <v>#REF!</v>
      </c>
      <c r="AS143" s="25" t="e">
        <f t="shared" si="96"/>
        <v>#REF!</v>
      </c>
      <c r="AT143" s="25" t="e">
        <f>+#REF!</f>
        <v>#REF!</v>
      </c>
      <c r="AU143" s="25" t="e">
        <f t="shared" si="96"/>
        <v>#REF!</v>
      </c>
      <c r="AV143" s="25" t="e">
        <f>+#REF!</f>
        <v>#REF!</v>
      </c>
      <c r="AW143" s="25" t="e">
        <f t="shared" si="97"/>
        <v>#REF!</v>
      </c>
      <c r="AX143" s="25" t="e">
        <f>+#REF!</f>
        <v>#REF!</v>
      </c>
      <c r="AY143" s="25" t="e">
        <f t="shared" si="98"/>
        <v>#REF!</v>
      </c>
      <c r="AZ143" s="25" t="e">
        <f>+#REF!</f>
        <v>#REF!</v>
      </c>
      <c r="BA143" s="25" t="e">
        <f t="shared" si="99"/>
        <v>#REF!</v>
      </c>
    </row>
    <row r="144" spans="1:53" ht="15.75" customHeight="1">
      <c r="A144" s="33">
        <v>915</v>
      </c>
      <c r="B144" s="34" t="s">
        <v>169</v>
      </c>
      <c r="C144" s="69" t="s">
        <v>46</v>
      </c>
      <c r="D144" s="73">
        <v>2153.1799999999998</v>
      </c>
      <c r="E144" s="67"/>
      <c r="F144" s="24"/>
      <c r="G144" s="24"/>
      <c r="H144" s="24"/>
      <c r="I144" s="25">
        <f t="shared" si="86"/>
        <v>0</v>
      </c>
      <c r="J144" s="25"/>
      <c r="K144" s="25">
        <f t="shared" si="87"/>
        <v>0</v>
      </c>
      <c r="L144" s="25"/>
      <c r="M144" s="25">
        <f t="shared" si="87"/>
        <v>0</v>
      </c>
      <c r="N144" s="25"/>
      <c r="O144" s="25">
        <f t="shared" si="88"/>
        <v>0</v>
      </c>
      <c r="P144" s="25"/>
      <c r="Q144" s="25">
        <f t="shared" si="88"/>
        <v>0</v>
      </c>
      <c r="R144" s="25"/>
      <c r="S144" s="25">
        <f t="shared" si="89"/>
        <v>0</v>
      </c>
      <c r="T144" s="25"/>
      <c r="U144" s="25">
        <f t="shared" si="89"/>
        <v>0</v>
      </c>
      <c r="V144" s="25"/>
      <c r="W144" s="25">
        <f t="shared" si="90"/>
        <v>0</v>
      </c>
      <c r="X144" s="25"/>
      <c r="Y144" s="25">
        <f t="shared" si="90"/>
        <v>0</v>
      </c>
      <c r="Z144" s="25"/>
      <c r="AA144" s="25">
        <f t="shared" si="91"/>
        <v>0</v>
      </c>
      <c r="AB144" s="25"/>
      <c r="AC144" s="25">
        <f t="shared" si="92"/>
        <v>0</v>
      </c>
      <c r="AD144" s="25"/>
      <c r="AE144" s="25">
        <f t="shared" si="92"/>
        <v>0</v>
      </c>
      <c r="AF144" s="25"/>
      <c r="AG144" s="25">
        <f t="shared" si="93"/>
        <v>0</v>
      </c>
      <c r="AH144" s="25"/>
      <c r="AI144" s="25">
        <f t="shared" si="93"/>
        <v>0</v>
      </c>
      <c r="AJ144" s="25"/>
      <c r="AK144" s="25">
        <f t="shared" si="94"/>
        <v>0</v>
      </c>
      <c r="AL144" s="25"/>
      <c r="AM144" s="25">
        <f t="shared" si="94"/>
        <v>0</v>
      </c>
      <c r="AN144" s="25"/>
      <c r="AO144" s="25">
        <f t="shared" si="95"/>
        <v>0</v>
      </c>
      <c r="AP144" s="25"/>
      <c r="AQ144" s="25">
        <f t="shared" si="95"/>
        <v>0</v>
      </c>
      <c r="AR144" s="25"/>
      <c r="AS144" s="25">
        <f t="shared" si="96"/>
        <v>0</v>
      </c>
      <c r="AT144" s="25"/>
      <c r="AU144" s="25">
        <f t="shared" si="96"/>
        <v>0</v>
      </c>
      <c r="AV144" s="25"/>
      <c r="AW144" s="25">
        <f t="shared" si="97"/>
        <v>0</v>
      </c>
      <c r="AX144" s="25"/>
      <c r="AY144" s="25">
        <f t="shared" si="98"/>
        <v>0</v>
      </c>
      <c r="AZ144" s="25"/>
      <c r="BA144" s="25">
        <f t="shared" si="99"/>
        <v>0</v>
      </c>
    </row>
    <row r="145" spans="1:53" ht="15.75" customHeight="1">
      <c r="A145" s="33"/>
      <c r="B145" s="34" t="s">
        <v>170</v>
      </c>
      <c r="C145" s="69"/>
      <c r="D145" s="73">
        <f>ROUND(D144*0.7,2)</f>
        <v>1507.23</v>
      </c>
      <c r="E145" s="67">
        <v>150</v>
      </c>
      <c r="F145" s="24"/>
      <c r="G145" s="24">
        <v>1800</v>
      </c>
      <c r="H145" s="24"/>
      <c r="I145" s="25" t="e">
        <f t="shared" si="86"/>
        <v>#REF!</v>
      </c>
      <c r="J145" s="25" t="e">
        <f>+#REF!</f>
        <v>#REF!</v>
      </c>
      <c r="K145" s="25" t="e">
        <f t="shared" si="87"/>
        <v>#REF!</v>
      </c>
      <c r="L145" s="25" t="e">
        <f>+#REF!</f>
        <v>#REF!</v>
      </c>
      <c r="M145" s="25" t="e">
        <f t="shared" si="87"/>
        <v>#REF!</v>
      </c>
      <c r="N145" s="25" t="e">
        <f>+#REF!</f>
        <v>#REF!</v>
      </c>
      <c r="O145" s="25" t="e">
        <f t="shared" si="88"/>
        <v>#REF!</v>
      </c>
      <c r="P145" s="25" t="e">
        <f>+#REF!</f>
        <v>#REF!</v>
      </c>
      <c r="Q145" s="25" t="e">
        <f t="shared" si="88"/>
        <v>#REF!</v>
      </c>
      <c r="R145" s="25" t="e">
        <f>+#REF!</f>
        <v>#REF!</v>
      </c>
      <c r="S145" s="25" t="e">
        <f t="shared" si="89"/>
        <v>#REF!</v>
      </c>
      <c r="T145" s="25" t="e">
        <f>+#REF!</f>
        <v>#REF!</v>
      </c>
      <c r="U145" s="25" t="e">
        <f t="shared" si="89"/>
        <v>#REF!</v>
      </c>
      <c r="V145" s="25" t="e">
        <f>+#REF!</f>
        <v>#REF!</v>
      </c>
      <c r="W145" s="25" t="e">
        <f t="shared" si="90"/>
        <v>#REF!</v>
      </c>
      <c r="X145" s="25" t="e">
        <f>+#REF!</f>
        <v>#REF!</v>
      </c>
      <c r="Y145" s="25" t="e">
        <f t="shared" si="90"/>
        <v>#REF!</v>
      </c>
      <c r="Z145" s="25" t="e">
        <f>+#REF!</f>
        <v>#REF!</v>
      </c>
      <c r="AA145" s="25" t="e">
        <f t="shared" si="91"/>
        <v>#REF!</v>
      </c>
      <c r="AB145" s="25" t="e">
        <f>+#REF!</f>
        <v>#REF!</v>
      </c>
      <c r="AC145" s="25" t="e">
        <f t="shared" si="92"/>
        <v>#REF!</v>
      </c>
      <c r="AD145" s="25" t="e">
        <f>+#REF!</f>
        <v>#REF!</v>
      </c>
      <c r="AE145" s="25" t="e">
        <f t="shared" si="92"/>
        <v>#REF!</v>
      </c>
      <c r="AF145" s="25" t="e">
        <f>+#REF!</f>
        <v>#REF!</v>
      </c>
      <c r="AG145" s="25" t="e">
        <f t="shared" si="93"/>
        <v>#REF!</v>
      </c>
      <c r="AH145" s="25" t="e">
        <f>+#REF!</f>
        <v>#REF!</v>
      </c>
      <c r="AI145" s="25" t="e">
        <f t="shared" si="93"/>
        <v>#REF!</v>
      </c>
      <c r="AJ145" s="25" t="e">
        <f>+#REF!</f>
        <v>#REF!</v>
      </c>
      <c r="AK145" s="25" t="e">
        <f t="shared" si="94"/>
        <v>#REF!</v>
      </c>
      <c r="AL145" s="25" t="e">
        <f>+#REF!</f>
        <v>#REF!</v>
      </c>
      <c r="AM145" s="25" t="e">
        <f t="shared" si="94"/>
        <v>#REF!</v>
      </c>
      <c r="AN145" s="25" t="e">
        <f>+#REF!</f>
        <v>#REF!</v>
      </c>
      <c r="AO145" s="25" t="e">
        <f t="shared" si="95"/>
        <v>#REF!</v>
      </c>
      <c r="AP145" s="25" t="e">
        <f>+#REF!</f>
        <v>#REF!</v>
      </c>
      <c r="AQ145" s="25" t="e">
        <f t="shared" si="95"/>
        <v>#REF!</v>
      </c>
      <c r="AR145" s="25" t="e">
        <f>+#REF!</f>
        <v>#REF!</v>
      </c>
      <c r="AS145" s="25" t="e">
        <f t="shared" si="96"/>
        <v>#REF!</v>
      </c>
      <c r="AT145" s="25" t="e">
        <f>+#REF!</f>
        <v>#REF!</v>
      </c>
      <c r="AU145" s="25" t="e">
        <f t="shared" si="96"/>
        <v>#REF!</v>
      </c>
      <c r="AV145" s="25" t="e">
        <f>+#REF!</f>
        <v>#REF!</v>
      </c>
      <c r="AW145" s="25" t="e">
        <f t="shared" si="97"/>
        <v>#REF!</v>
      </c>
      <c r="AX145" s="25" t="e">
        <f>+#REF!</f>
        <v>#REF!</v>
      </c>
      <c r="AY145" s="25" t="e">
        <f t="shared" si="98"/>
        <v>#REF!</v>
      </c>
      <c r="AZ145" s="25" t="e">
        <f>+#REF!</f>
        <v>#REF!</v>
      </c>
      <c r="BA145" s="25" t="e">
        <f t="shared" si="99"/>
        <v>#REF!</v>
      </c>
    </row>
    <row r="146" spans="1:53" ht="15.75" customHeight="1">
      <c r="A146" s="33"/>
      <c r="B146" s="34" t="s">
        <v>171</v>
      </c>
      <c r="C146" s="69"/>
      <c r="D146" s="73">
        <f>ROUND(D144*0.3,2)</f>
        <v>645.95000000000005</v>
      </c>
      <c r="E146" s="67">
        <v>150</v>
      </c>
      <c r="F146" s="24">
        <v>250</v>
      </c>
      <c r="G146" s="24"/>
      <c r="H146" s="24"/>
      <c r="I146" s="25" t="e">
        <f t="shared" si="86"/>
        <v>#REF!</v>
      </c>
      <c r="J146" s="25" t="e">
        <f>+J145</f>
        <v>#REF!</v>
      </c>
      <c r="K146" s="25" t="e">
        <f t="shared" si="87"/>
        <v>#REF!</v>
      </c>
      <c r="L146" s="25" t="e">
        <f t="shared" ref="L146:AZ146" si="100">+L145</f>
        <v>#REF!</v>
      </c>
      <c r="M146" s="25" t="e">
        <f t="shared" si="87"/>
        <v>#REF!</v>
      </c>
      <c r="N146" s="25" t="e">
        <f t="shared" si="100"/>
        <v>#REF!</v>
      </c>
      <c r="O146" s="25" t="e">
        <f t="shared" si="88"/>
        <v>#REF!</v>
      </c>
      <c r="P146" s="25" t="e">
        <f t="shared" si="100"/>
        <v>#REF!</v>
      </c>
      <c r="Q146" s="25" t="e">
        <f t="shared" si="88"/>
        <v>#REF!</v>
      </c>
      <c r="R146" s="25" t="e">
        <f t="shared" si="100"/>
        <v>#REF!</v>
      </c>
      <c r="S146" s="25" t="e">
        <f t="shared" si="89"/>
        <v>#REF!</v>
      </c>
      <c r="T146" s="25" t="e">
        <f t="shared" si="100"/>
        <v>#REF!</v>
      </c>
      <c r="U146" s="25" t="e">
        <f t="shared" si="89"/>
        <v>#REF!</v>
      </c>
      <c r="V146" s="25" t="e">
        <f t="shared" si="100"/>
        <v>#REF!</v>
      </c>
      <c r="W146" s="25" t="e">
        <f t="shared" si="90"/>
        <v>#REF!</v>
      </c>
      <c r="X146" s="25" t="e">
        <f t="shared" si="100"/>
        <v>#REF!</v>
      </c>
      <c r="Y146" s="25" t="e">
        <f t="shared" si="90"/>
        <v>#REF!</v>
      </c>
      <c r="Z146" s="25" t="e">
        <f t="shared" si="100"/>
        <v>#REF!</v>
      </c>
      <c r="AA146" s="25" t="e">
        <f t="shared" si="91"/>
        <v>#REF!</v>
      </c>
      <c r="AB146" s="25" t="e">
        <f t="shared" si="100"/>
        <v>#REF!</v>
      </c>
      <c r="AC146" s="25" t="e">
        <f t="shared" si="92"/>
        <v>#REF!</v>
      </c>
      <c r="AD146" s="25" t="e">
        <f t="shared" si="100"/>
        <v>#REF!</v>
      </c>
      <c r="AE146" s="25" t="e">
        <f t="shared" si="92"/>
        <v>#REF!</v>
      </c>
      <c r="AF146" s="25" t="e">
        <f t="shared" si="100"/>
        <v>#REF!</v>
      </c>
      <c r="AG146" s="25" t="e">
        <f t="shared" si="93"/>
        <v>#REF!</v>
      </c>
      <c r="AH146" s="25" t="e">
        <f t="shared" si="100"/>
        <v>#REF!</v>
      </c>
      <c r="AI146" s="25" t="e">
        <f t="shared" si="93"/>
        <v>#REF!</v>
      </c>
      <c r="AJ146" s="25" t="e">
        <f t="shared" si="100"/>
        <v>#REF!</v>
      </c>
      <c r="AK146" s="25" t="e">
        <f t="shared" si="94"/>
        <v>#REF!</v>
      </c>
      <c r="AL146" s="25" t="e">
        <f t="shared" si="100"/>
        <v>#REF!</v>
      </c>
      <c r="AM146" s="25" t="e">
        <f t="shared" si="94"/>
        <v>#REF!</v>
      </c>
      <c r="AN146" s="25" t="e">
        <f t="shared" si="100"/>
        <v>#REF!</v>
      </c>
      <c r="AO146" s="25" t="e">
        <f t="shared" si="95"/>
        <v>#REF!</v>
      </c>
      <c r="AP146" s="25" t="e">
        <f t="shared" si="100"/>
        <v>#REF!</v>
      </c>
      <c r="AQ146" s="25" t="e">
        <f t="shared" si="95"/>
        <v>#REF!</v>
      </c>
      <c r="AR146" s="25" t="e">
        <f t="shared" si="100"/>
        <v>#REF!</v>
      </c>
      <c r="AS146" s="25" t="e">
        <f t="shared" si="96"/>
        <v>#REF!</v>
      </c>
      <c r="AT146" s="25" t="e">
        <f t="shared" si="100"/>
        <v>#REF!</v>
      </c>
      <c r="AU146" s="25" t="e">
        <f t="shared" si="96"/>
        <v>#REF!</v>
      </c>
      <c r="AV146" s="25" t="e">
        <f t="shared" si="100"/>
        <v>#REF!</v>
      </c>
      <c r="AW146" s="25" t="e">
        <f t="shared" si="97"/>
        <v>#REF!</v>
      </c>
      <c r="AX146" s="25" t="e">
        <f t="shared" si="100"/>
        <v>#REF!</v>
      </c>
      <c r="AY146" s="25" t="e">
        <f t="shared" si="98"/>
        <v>#REF!</v>
      </c>
      <c r="AZ146" s="25" t="e">
        <f t="shared" si="100"/>
        <v>#REF!</v>
      </c>
      <c r="BA146" s="25" t="e">
        <f t="shared" si="99"/>
        <v>#REF!</v>
      </c>
    </row>
    <row r="147" spans="1:53" ht="15.75" customHeight="1">
      <c r="A147" s="33">
        <v>1000</v>
      </c>
      <c r="B147" s="41" t="s">
        <v>172</v>
      </c>
      <c r="C147" s="69"/>
      <c r="D147" s="73"/>
      <c r="E147" s="67"/>
      <c r="F147" s="24"/>
      <c r="G147" s="24"/>
      <c r="H147" s="24"/>
      <c r="I147" s="25">
        <f t="shared" si="86"/>
        <v>0</v>
      </c>
      <c r="J147" s="25"/>
      <c r="K147" s="25">
        <f t="shared" si="87"/>
        <v>0</v>
      </c>
      <c r="L147" s="25"/>
      <c r="M147" s="25">
        <f t="shared" si="87"/>
        <v>0</v>
      </c>
      <c r="N147" s="25"/>
      <c r="O147" s="25">
        <f t="shared" si="88"/>
        <v>0</v>
      </c>
      <c r="P147" s="25"/>
      <c r="Q147" s="25">
        <f t="shared" si="88"/>
        <v>0</v>
      </c>
      <c r="R147" s="25"/>
      <c r="S147" s="25">
        <f t="shared" si="89"/>
        <v>0</v>
      </c>
      <c r="T147" s="25"/>
      <c r="U147" s="25">
        <f t="shared" si="89"/>
        <v>0</v>
      </c>
      <c r="V147" s="25"/>
      <c r="W147" s="25">
        <f t="shared" si="90"/>
        <v>0</v>
      </c>
      <c r="X147" s="25"/>
      <c r="Y147" s="25">
        <f t="shared" si="90"/>
        <v>0</v>
      </c>
      <c r="Z147" s="25"/>
      <c r="AA147" s="25">
        <f t="shared" si="91"/>
        <v>0</v>
      </c>
      <c r="AB147" s="25"/>
      <c r="AC147" s="25">
        <f t="shared" si="92"/>
        <v>0</v>
      </c>
      <c r="AD147" s="25"/>
      <c r="AE147" s="25">
        <f t="shared" si="92"/>
        <v>0</v>
      </c>
      <c r="AF147" s="25"/>
      <c r="AG147" s="25">
        <f t="shared" si="93"/>
        <v>0</v>
      </c>
      <c r="AH147" s="25"/>
      <c r="AI147" s="25">
        <f t="shared" si="93"/>
        <v>0</v>
      </c>
      <c r="AJ147" s="25"/>
      <c r="AK147" s="25">
        <f t="shared" si="94"/>
        <v>0</v>
      </c>
      <c r="AL147" s="25"/>
      <c r="AM147" s="25">
        <f t="shared" si="94"/>
        <v>0</v>
      </c>
      <c r="AN147" s="25"/>
      <c r="AO147" s="25">
        <f t="shared" si="95"/>
        <v>0</v>
      </c>
      <c r="AP147" s="25"/>
      <c r="AQ147" s="25">
        <f t="shared" si="95"/>
        <v>0</v>
      </c>
      <c r="AR147" s="25"/>
      <c r="AS147" s="25">
        <f t="shared" si="96"/>
        <v>0</v>
      </c>
      <c r="AT147" s="25"/>
      <c r="AU147" s="25">
        <f t="shared" si="96"/>
        <v>0</v>
      </c>
      <c r="AV147" s="25"/>
      <c r="AW147" s="25">
        <f t="shared" si="97"/>
        <v>0</v>
      </c>
      <c r="AX147" s="25"/>
      <c r="AY147" s="25">
        <f t="shared" si="98"/>
        <v>0</v>
      </c>
      <c r="AZ147" s="25"/>
      <c r="BA147" s="25">
        <f t="shared" si="99"/>
        <v>0</v>
      </c>
    </row>
    <row r="148" spans="1:53" ht="15.75" customHeight="1">
      <c r="A148" s="68">
        <v>1001</v>
      </c>
      <c r="B148" s="34" t="s">
        <v>173</v>
      </c>
      <c r="C148" s="69" t="s">
        <v>15</v>
      </c>
      <c r="D148" s="73">
        <v>3203.51</v>
      </c>
      <c r="E148" s="67">
        <v>5000</v>
      </c>
      <c r="F148" s="24">
        <v>450</v>
      </c>
      <c r="G148" s="24">
        <v>3654</v>
      </c>
      <c r="H148" s="24"/>
      <c r="I148" s="25" t="e">
        <f t="shared" si="86"/>
        <v>#REF!</v>
      </c>
      <c r="J148" s="25" t="e">
        <f>+#REF!</f>
        <v>#REF!</v>
      </c>
      <c r="K148" s="25" t="e">
        <f t="shared" si="87"/>
        <v>#REF!</v>
      </c>
      <c r="L148" s="25" t="e">
        <f>+#REF!</f>
        <v>#REF!</v>
      </c>
      <c r="M148" s="25" t="e">
        <f t="shared" si="87"/>
        <v>#REF!</v>
      </c>
      <c r="N148" s="25" t="e">
        <f>+#REF!</f>
        <v>#REF!</v>
      </c>
      <c r="O148" s="25" t="e">
        <f t="shared" si="88"/>
        <v>#REF!</v>
      </c>
      <c r="P148" s="25" t="e">
        <f>+#REF!</f>
        <v>#REF!</v>
      </c>
      <c r="Q148" s="25" t="e">
        <f t="shared" si="88"/>
        <v>#REF!</v>
      </c>
      <c r="R148" s="25" t="e">
        <f>+#REF!</f>
        <v>#REF!</v>
      </c>
      <c r="S148" s="25" t="e">
        <f t="shared" si="89"/>
        <v>#REF!</v>
      </c>
      <c r="T148" s="25" t="e">
        <f>+#REF!</f>
        <v>#REF!</v>
      </c>
      <c r="U148" s="25" t="e">
        <f t="shared" si="89"/>
        <v>#REF!</v>
      </c>
      <c r="V148" s="25" t="e">
        <f>+#REF!</f>
        <v>#REF!</v>
      </c>
      <c r="W148" s="25" t="e">
        <f t="shared" si="90"/>
        <v>#REF!</v>
      </c>
      <c r="X148" s="25" t="e">
        <f>+#REF!</f>
        <v>#REF!</v>
      </c>
      <c r="Y148" s="25" t="e">
        <f t="shared" si="90"/>
        <v>#REF!</v>
      </c>
      <c r="Z148" s="25" t="e">
        <f>+#REF!</f>
        <v>#REF!</v>
      </c>
      <c r="AA148" s="25" t="e">
        <f t="shared" si="91"/>
        <v>#REF!</v>
      </c>
      <c r="AB148" s="25" t="e">
        <f>+#REF!</f>
        <v>#REF!</v>
      </c>
      <c r="AC148" s="25" t="e">
        <f t="shared" si="92"/>
        <v>#REF!</v>
      </c>
      <c r="AD148" s="25" t="e">
        <f>+#REF!</f>
        <v>#REF!</v>
      </c>
      <c r="AE148" s="25" t="e">
        <f t="shared" si="92"/>
        <v>#REF!</v>
      </c>
      <c r="AF148" s="25" t="e">
        <f>+#REF!</f>
        <v>#REF!</v>
      </c>
      <c r="AG148" s="25" t="e">
        <f t="shared" si="93"/>
        <v>#REF!</v>
      </c>
      <c r="AH148" s="25" t="e">
        <f>+#REF!</f>
        <v>#REF!</v>
      </c>
      <c r="AI148" s="25" t="e">
        <f t="shared" si="93"/>
        <v>#REF!</v>
      </c>
      <c r="AJ148" s="25" t="e">
        <f>+#REF!</f>
        <v>#REF!</v>
      </c>
      <c r="AK148" s="25" t="e">
        <f t="shared" si="94"/>
        <v>#REF!</v>
      </c>
      <c r="AL148" s="25" t="e">
        <f>+#REF!</f>
        <v>#REF!</v>
      </c>
      <c r="AM148" s="25" t="e">
        <f t="shared" si="94"/>
        <v>#REF!</v>
      </c>
      <c r="AN148" s="25" t="e">
        <f>+#REF!</f>
        <v>#REF!</v>
      </c>
      <c r="AO148" s="25" t="e">
        <f t="shared" si="95"/>
        <v>#REF!</v>
      </c>
      <c r="AP148" s="25" t="e">
        <f>+#REF!</f>
        <v>#REF!</v>
      </c>
      <c r="AQ148" s="25" t="e">
        <f t="shared" si="95"/>
        <v>#REF!</v>
      </c>
      <c r="AR148" s="25" t="e">
        <f>+#REF!</f>
        <v>#REF!</v>
      </c>
      <c r="AS148" s="25" t="e">
        <f t="shared" si="96"/>
        <v>#REF!</v>
      </c>
      <c r="AT148" s="25" t="e">
        <f>+#REF!</f>
        <v>#REF!</v>
      </c>
      <c r="AU148" s="25" t="e">
        <f t="shared" si="96"/>
        <v>#REF!</v>
      </c>
      <c r="AV148" s="25" t="e">
        <f>+#REF!</f>
        <v>#REF!</v>
      </c>
      <c r="AW148" s="25" t="e">
        <f t="shared" si="97"/>
        <v>#REF!</v>
      </c>
      <c r="AX148" s="25" t="e">
        <f>+#REF!</f>
        <v>#REF!</v>
      </c>
      <c r="AY148" s="25" t="e">
        <f t="shared" si="98"/>
        <v>#REF!</v>
      </c>
      <c r="AZ148" s="25" t="e">
        <f>+#REF!</f>
        <v>#REF!</v>
      </c>
      <c r="BA148" s="25" t="e">
        <f t="shared" si="99"/>
        <v>#REF!</v>
      </c>
    </row>
    <row r="149" spans="1:53" ht="15.75" customHeight="1">
      <c r="A149" s="68" t="s">
        <v>174</v>
      </c>
      <c r="B149" s="34" t="s">
        <v>175</v>
      </c>
      <c r="C149" s="69" t="s">
        <v>15</v>
      </c>
      <c r="D149" s="73">
        <v>2914.67</v>
      </c>
      <c r="E149" s="67">
        <v>500</v>
      </c>
      <c r="F149" s="24">
        <v>450</v>
      </c>
      <c r="G149" s="24">
        <v>2850</v>
      </c>
      <c r="H149" s="24"/>
      <c r="I149" s="25" t="e">
        <f t="shared" si="86"/>
        <v>#REF!</v>
      </c>
      <c r="J149" s="25" t="e">
        <f>+#REF!</f>
        <v>#REF!</v>
      </c>
      <c r="K149" s="25" t="e">
        <f t="shared" si="87"/>
        <v>#REF!</v>
      </c>
      <c r="L149" s="25" t="e">
        <f>+#REF!</f>
        <v>#REF!</v>
      </c>
      <c r="M149" s="25" t="e">
        <f t="shared" si="87"/>
        <v>#REF!</v>
      </c>
      <c r="N149" s="25" t="e">
        <f>+#REF!</f>
        <v>#REF!</v>
      </c>
      <c r="O149" s="25" t="e">
        <f t="shared" si="88"/>
        <v>#REF!</v>
      </c>
      <c r="P149" s="25" t="e">
        <f>+#REF!</f>
        <v>#REF!</v>
      </c>
      <c r="Q149" s="25" t="e">
        <f t="shared" si="88"/>
        <v>#REF!</v>
      </c>
      <c r="R149" s="25" t="e">
        <f>+#REF!</f>
        <v>#REF!</v>
      </c>
      <c r="S149" s="25" t="e">
        <f t="shared" si="89"/>
        <v>#REF!</v>
      </c>
      <c r="T149" s="25" t="e">
        <f>+#REF!</f>
        <v>#REF!</v>
      </c>
      <c r="U149" s="25" t="e">
        <f t="shared" si="89"/>
        <v>#REF!</v>
      </c>
      <c r="V149" s="25" t="e">
        <f>+#REF!</f>
        <v>#REF!</v>
      </c>
      <c r="W149" s="25" t="e">
        <f t="shared" si="90"/>
        <v>#REF!</v>
      </c>
      <c r="X149" s="25" t="e">
        <f>+#REF!</f>
        <v>#REF!</v>
      </c>
      <c r="Y149" s="25" t="e">
        <f t="shared" si="90"/>
        <v>#REF!</v>
      </c>
      <c r="Z149" s="25" t="e">
        <f>+#REF!</f>
        <v>#REF!</v>
      </c>
      <c r="AA149" s="25" t="e">
        <f t="shared" si="91"/>
        <v>#REF!</v>
      </c>
      <c r="AB149" s="25" t="e">
        <f>+#REF!</f>
        <v>#REF!</v>
      </c>
      <c r="AC149" s="25" t="e">
        <f t="shared" si="92"/>
        <v>#REF!</v>
      </c>
      <c r="AD149" s="25" t="e">
        <f>+#REF!</f>
        <v>#REF!</v>
      </c>
      <c r="AE149" s="25" t="e">
        <f t="shared" si="92"/>
        <v>#REF!</v>
      </c>
      <c r="AF149" s="25" t="e">
        <f>+#REF!</f>
        <v>#REF!</v>
      </c>
      <c r="AG149" s="25" t="e">
        <f t="shared" si="93"/>
        <v>#REF!</v>
      </c>
      <c r="AH149" s="25" t="e">
        <f>+#REF!</f>
        <v>#REF!</v>
      </c>
      <c r="AI149" s="25" t="e">
        <f t="shared" si="93"/>
        <v>#REF!</v>
      </c>
      <c r="AJ149" s="25" t="e">
        <f>+#REF!</f>
        <v>#REF!</v>
      </c>
      <c r="AK149" s="25" t="e">
        <f t="shared" si="94"/>
        <v>#REF!</v>
      </c>
      <c r="AL149" s="25" t="e">
        <f>+#REF!</f>
        <v>#REF!</v>
      </c>
      <c r="AM149" s="25" t="e">
        <f t="shared" si="94"/>
        <v>#REF!</v>
      </c>
      <c r="AN149" s="25" t="e">
        <f>+#REF!</f>
        <v>#REF!</v>
      </c>
      <c r="AO149" s="25" t="e">
        <f t="shared" si="95"/>
        <v>#REF!</v>
      </c>
      <c r="AP149" s="25" t="e">
        <f>+#REF!</f>
        <v>#REF!</v>
      </c>
      <c r="AQ149" s="25" t="e">
        <f t="shared" si="95"/>
        <v>#REF!</v>
      </c>
      <c r="AR149" s="25" t="e">
        <f>+#REF!</f>
        <v>#REF!</v>
      </c>
      <c r="AS149" s="25" t="e">
        <f t="shared" si="96"/>
        <v>#REF!</v>
      </c>
      <c r="AT149" s="25" t="e">
        <f>+#REF!</f>
        <v>#REF!</v>
      </c>
      <c r="AU149" s="25" t="e">
        <f t="shared" si="96"/>
        <v>#REF!</v>
      </c>
      <c r="AV149" s="25" t="e">
        <f>+#REF!</f>
        <v>#REF!</v>
      </c>
      <c r="AW149" s="25" t="e">
        <f t="shared" si="97"/>
        <v>#REF!</v>
      </c>
      <c r="AX149" s="25" t="e">
        <f>+#REF!</f>
        <v>#REF!</v>
      </c>
      <c r="AY149" s="25" t="e">
        <f t="shared" si="98"/>
        <v>#REF!</v>
      </c>
      <c r="AZ149" s="25" t="e">
        <f>+#REF!</f>
        <v>#REF!</v>
      </c>
      <c r="BA149" s="25" t="e">
        <f t="shared" si="99"/>
        <v>#REF!</v>
      </c>
    </row>
    <row r="150" spans="1:53" ht="15.75" customHeight="1">
      <c r="A150" s="68">
        <v>1002</v>
      </c>
      <c r="B150" s="34" t="s">
        <v>176</v>
      </c>
      <c r="C150" s="69" t="s">
        <v>15</v>
      </c>
      <c r="D150" s="73">
        <v>3658.65</v>
      </c>
      <c r="E150" s="67">
        <v>2000</v>
      </c>
      <c r="F150" s="24">
        <v>550</v>
      </c>
      <c r="G150" s="24">
        <v>3654</v>
      </c>
      <c r="H150" s="24"/>
      <c r="I150" s="25" t="e">
        <f t="shared" si="86"/>
        <v>#REF!</v>
      </c>
      <c r="J150" s="25" t="e">
        <f>+#REF!</f>
        <v>#REF!</v>
      </c>
      <c r="K150" s="25" t="e">
        <f t="shared" si="87"/>
        <v>#REF!</v>
      </c>
      <c r="L150" s="25" t="e">
        <f>+#REF!</f>
        <v>#REF!</v>
      </c>
      <c r="M150" s="25" t="e">
        <f t="shared" si="87"/>
        <v>#REF!</v>
      </c>
      <c r="N150" s="25" t="e">
        <f>+#REF!</f>
        <v>#REF!</v>
      </c>
      <c r="O150" s="25" t="e">
        <f t="shared" si="88"/>
        <v>#REF!</v>
      </c>
      <c r="P150" s="25" t="e">
        <f>+#REF!</f>
        <v>#REF!</v>
      </c>
      <c r="Q150" s="25" t="e">
        <f t="shared" si="88"/>
        <v>#REF!</v>
      </c>
      <c r="R150" s="25" t="e">
        <f>+#REF!</f>
        <v>#REF!</v>
      </c>
      <c r="S150" s="25" t="e">
        <f t="shared" si="89"/>
        <v>#REF!</v>
      </c>
      <c r="T150" s="25" t="e">
        <f>+#REF!</f>
        <v>#REF!</v>
      </c>
      <c r="U150" s="25" t="e">
        <f t="shared" si="89"/>
        <v>#REF!</v>
      </c>
      <c r="V150" s="25" t="e">
        <f>+#REF!</f>
        <v>#REF!</v>
      </c>
      <c r="W150" s="25" t="e">
        <f t="shared" si="90"/>
        <v>#REF!</v>
      </c>
      <c r="X150" s="25" t="e">
        <f>+#REF!</f>
        <v>#REF!</v>
      </c>
      <c r="Y150" s="25" t="e">
        <f t="shared" si="90"/>
        <v>#REF!</v>
      </c>
      <c r="Z150" s="25" t="e">
        <f>+#REF!</f>
        <v>#REF!</v>
      </c>
      <c r="AA150" s="25" t="e">
        <f t="shared" si="91"/>
        <v>#REF!</v>
      </c>
      <c r="AB150" s="25" t="e">
        <f>+#REF!</f>
        <v>#REF!</v>
      </c>
      <c r="AC150" s="25" t="e">
        <f t="shared" si="92"/>
        <v>#REF!</v>
      </c>
      <c r="AD150" s="25" t="e">
        <f>+#REF!</f>
        <v>#REF!</v>
      </c>
      <c r="AE150" s="25" t="e">
        <f t="shared" si="92"/>
        <v>#REF!</v>
      </c>
      <c r="AF150" s="25" t="e">
        <f>+#REF!</f>
        <v>#REF!</v>
      </c>
      <c r="AG150" s="25" t="e">
        <f t="shared" si="93"/>
        <v>#REF!</v>
      </c>
      <c r="AH150" s="25" t="e">
        <f>+#REF!</f>
        <v>#REF!</v>
      </c>
      <c r="AI150" s="25" t="e">
        <f t="shared" si="93"/>
        <v>#REF!</v>
      </c>
      <c r="AJ150" s="25" t="e">
        <f>+#REF!</f>
        <v>#REF!</v>
      </c>
      <c r="AK150" s="25" t="e">
        <f t="shared" si="94"/>
        <v>#REF!</v>
      </c>
      <c r="AL150" s="25" t="e">
        <f>+#REF!</f>
        <v>#REF!</v>
      </c>
      <c r="AM150" s="25" t="e">
        <f t="shared" si="94"/>
        <v>#REF!</v>
      </c>
      <c r="AN150" s="25" t="e">
        <f>+#REF!</f>
        <v>#REF!</v>
      </c>
      <c r="AO150" s="25" t="e">
        <f t="shared" si="95"/>
        <v>#REF!</v>
      </c>
      <c r="AP150" s="25" t="e">
        <f>+#REF!</f>
        <v>#REF!</v>
      </c>
      <c r="AQ150" s="25" t="e">
        <f t="shared" si="95"/>
        <v>#REF!</v>
      </c>
      <c r="AR150" s="25" t="e">
        <f>+#REF!</f>
        <v>#REF!</v>
      </c>
      <c r="AS150" s="25" t="e">
        <f t="shared" si="96"/>
        <v>#REF!</v>
      </c>
      <c r="AT150" s="25" t="e">
        <f>+#REF!</f>
        <v>#REF!</v>
      </c>
      <c r="AU150" s="25" t="e">
        <f t="shared" si="96"/>
        <v>#REF!</v>
      </c>
      <c r="AV150" s="25" t="e">
        <f>+#REF!</f>
        <v>#REF!</v>
      </c>
      <c r="AW150" s="25" t="e">
        <f t="shared" si="97"/>
        <v>#REF!</v>
      </c>
      <c r="AX150" s="25" t="e">
        <f>+#REF!</f>
        <v>#REF!</v>
      </c>
      <c r="AY150" s="25" t="e">
        <f t="shared" si="98"/>
        <v>#REF!</v>
      </c>
      <c r="AZ150" s="25" t="e">
        <f>+#REF!</f>
        <v>#REF!</v>
      </c>
      <c r="BA150" s="25" t="e">
        <f t="shared" si="99"/>
        <v>#REF!</v>
      </c>
    </row>
    <row r="151" spans="1:53" ht="15.75" customHeight="1">
      <c r="A151" s="68">
        <v>1004</v>
      </c>
      <c r="B151" s="34" t="s">
        <v>177</v>
      </c>
      <c r="C151" s="69" t="s">
        <v>46</v>
      </c>
      <c r="D151" s="73">
        <v>564.55999999999995</v>
      </c>
      <c r="E151" s="67">
        <v>1500</v>
      </c>
      <c r="F151" s="24">
        <v>75</v>
      </c>
      <c r="G151" s="24">
        <f>3654*0.115</f>
        <v>420.21000000000004</v>
      </c>
      <c r="H151" s="24"/>
      <c r="I151" s="25" t="e">
        <f t="shared" si="86"/>
        <v>#REF!</v>
      </c>
      <c r="J151" s="25" t="e">
        <f>+#REF!</f>
        <v>#REF!</v>
      </c>
      <c r="K151" s="25" t="e">
        <f t="shared" si="87"/>
        <v>#REF!</v>
      </c>
      <c r="L151" s="25" t="e">
        <f>+#REF!</f>
        <v>#REF!</v>
      </c>
      <c r="M151" s="25" t="e">
        <f t="shared" si="87"/>
        <v>#REF!</v>
      </c>
      <c r="N151" s="25" t="e">
        <f>+#REF!</f>
        <v>#REF!</v>
      </c>
      <c r="O151" s="25" t="e">
        <f t="shared" si="88"/>
        <v>#REF!</v>
      </c>
      <c r="P151" s="25" t="e">
        <f>+#REF!</f>
        <v>#REF!</v>
      </c>
      <c r="Q151" s="25" t="e">
        <f t="shared" si="88"/>
        <v>#REF!</v>
      </c>
      <c r="R151" s="25" t="e">
        <f>+#REF!</f>
        <v>#REF!</v>
      </c>
      <c r="S151" s="25" t="e">
        <f t="shared" si="89"/>
        <v>#REF!</v>
      </c>
      <c r="T151" s="25" t="e">
        <f>+#REF!</f>
        <v>#REF!</v>
      </c>
      <c r="U151" s="25" t="e">
        <f t="shared" si="89"/>
        <v>#REF!</v>
      </c>
      <c r="V151" s="25" t="e">
        <f>+#REF!</f>
        <v>#REF!</v>
      </c>
      <c r="W151" s="25" t="e">
        <f t="shared" si="90"/>
        <v>#REF!</v>
      </c>
      <c r="X151" s="25" t="e">
        <f>+#REF!</f>
        <v>#REF!</v>
      </c>
      <c r="Y151" s="25" t="e">
        <f t="shared" si="90"/>
        <v>#REF!</v>
      </c>
      <c r="Z151" s="25" t="e">
        <f>+#REF!</f>
        <v>#REF!</v>
      </c>
      <c r="AA151" s="25" t="e">
        <f t="shared" si="91"/>
        <v>#REF!</v>
      </c>
      <c r="AB151" s="25" t="e">
        <f>+#REF!</f>
        <v>#REF!</v>
      </c>
      <c r="AC151" s="25" t="e">
        <f t="shared" si="92"/>
        <v>#REF!</v>
      </c>
      <c r="AD151" s="25" t="e">
        <f>+#REF!</f>
        <v>#REF!</v>
      </c>
      <c r="AE151" s="25" t="e">
        <f t="shared" si="92"/>
        <v>#REF!</v>
      </c>
      <c r="AF151" s="25" t="e">
        <f>+#REF!</f>
        <v>#REF!</v>
      </c>
      <c r="AG151" s="25" t="e">
        <f t="shared" si="93"/>
        <v>#REF!</v>
      </c>
      <c r="AH151" s="25" t="e">
        <f>+#REF!</f>
        <v>#REF!</v>
      </c>
      <c r="AI151" s="25" t="e">
        <f t="shared" si="93"/>
        <v>#REF!</v>
      </c>
      <c r="AJ151" s="25" t="e">
        <f>+#REF!</f>
        <v>#REF!</v>
      </c>
      <c r="AK151" s="25" t="e">
        <f t="shared" si="94"/>
        <v>#REF!</v>
      </c>
      <c r="AL151" s="25" t="e">
        <f>+#REF!</f>
        <v>#REF!</v>
      </c>
      <c r="AM151" s="25" t="e">
        <f t="shared" si="94"/>
        <v>#REF!</v>
      </c>
      <c r="AN151" s="25" t="e">
        <f>+#REF!</f>
        <v>#REF!</v>
      </c>
      <c r="AO151" s="25" t="e">
        <f t="shared" si="95"/>
        <v>#REF!</v>
      </c>
      <c r="AP151" s="25" t="e">
        <f>+#REF!</f>
        <v>#REF!</v>
      </c>
      <c r="AQ151" s="25" t="e">
        <f t="shared" si="95"/>
        <v>#REF!</v>
      </c>
      <c r="AR151" s="25" t="e">
        <f>+#REF!</f>
        <v>#REF!</v>
      </c>
      <c r="AS151" s="25" t="e">
        <f t="shared" si="96"/>
        <v>#REF!</v>
      </c>
      <c r="AT151" s="25" t="e">
        <f>+#REF!</f>
        <v>#REF!</v>
      </c>
      <c r="AU151" s="25" t="e">
        <f t="shared" si="96"/>
        <v>#REF!</v>
      </c>
      <c r="AV151" s="25" t="e">
        <f>+#REF!</f>
        <v>#REF!</v>
      </c>
      <c r="AW151" s="25" t="e">
        <f t="shared" si="97"/>
        <v>#REF!</v>
      </c>
      <c r="AX151" s="25" t="e">
        <f>+#REF!</f>
        <v>#REF!</v>
      </c>
      <c r="AY151" s="25" t="e">
        <f t="shared" si="98"/>
        <v>#REF!</v>
      </c>
      <c r="AZ151" s="25" t="e">
        <f>+#REF!</f>
        <v>#REF!</v>
      </c>
      <c r="BA151" s="25" t="e">
        <f t="shared" si="99"/>
        <v>#REF!</v>
      </c>
    </row>
    <row r="152" spans="1:53" ht="15.75" customHeight="1">
      <c r="A152" s="68" t="s">
        <v>178</v>
      </c>
      <c r="B152" s="34" t="s">
        <v>179</v>
      </c>
      <c r="C152" s="69" t="s">
        <v>46</v>
      </c>
      <c r="D152" s="73">
        <v>529.54999999999995</v>
      </c>
      <c r="E152" s="67">
        <v>500</v>
      </c>
      <c r="F152" s="24">
        <v>75</v>
      </c>
      <c r="G152" s="24">
        <f>2850*0.115</f>
        <v>327.75</v>
      </c>
      <c r="H152" s="24"/>
      <c r="I152" s="25" t="e">
        <f t="shared" si="86"/>
        <v>#REF!</v>
      </c>
      <c r="J152" s="25" t="e">
        <f>+#REF!</f>
        <v>#REF!</v>
      </c>
      <c r="K152" s="25" t="e">
        <f t="shared" si="87"/>
        <v>#REF!</v>
      </c>
      <c r="L152" s="25" t="e">
        <f>+#REF!</f>
        <v>#REF!</v>
      </c>
      <c r="M152" s="25" t="e">
        <f t="shared" si="87"/>
        <v>#REF!</v>
      </c>
      <c r="N152" s="25" t="e">
        <f>+#REF!</f>
        <v>#REF!</v>
      </c>
      <c r="O152" s="25" t="e">
        <f t="shared" si="88"/>
        <v>#REF!</v>
      </c>
      <c r="P152" s="25" t="e">
        <f>+#REF!</f>
        <v>#REF!</v>
      </c>
      <c r="Q152" s="25" t="e">
        <f t="shared" si="88"/>
        <v>#REF!</v>
      </c>
      <c r="R152" s="25" t="e">
        <f>+#REF!</f>
        <v>#REF!</v>
      </c>
      <c r="S152" s="25" t="e">
        <f t="shared" si="89"/>
        <v>#REF!</v>
      </c>
      <c r="T152" s="25" t="e">
        <f>+#REF!</f>
        <v>#REF!</v>
      </c>
      <c r="U152" s="25" t="e">
        <f t="shared" si="89"/>
        <v>#REF!</v>
      </c>
      <c r="V152" s="25" t="e">
        <f>+#REF!</f>
        <v>#REF!</v>
      </c>
      <c r="W152" s="25" t="e">
        <f t="shared" si="90"/>
        <v>#REF!</v>
      </c>
      <c r="X152" s="25" t="e">
        <f>+#REF!</f>
        <v>#REF!</v>
      </c>
      <c r="Y152" s="25" t="e">
        <f t="shared" si="90"/>
        <v>#REF!</v>
      </c>
      <c r="Z152" s="25" t="e">
        <f>+#REF!</f>
        <v>#REF!</v>
      </c>
      <c r="AA152" s="25" t="e">
        <f t="shared" si="91"/>
        <v>#REF!</v>
      </c>
      <c r="AB152" s="25" t="e">
        <f>+#REF!</f>
        <v>#REF!</v>
      </c>
      <c r="AC152" s="25" t="e">
        <f t="shared" si="92"/>
        <v>#REF!</v>
      </c>
      <c r="AD152" s="25" t="e">
        <f>+#REF!</f>
        <v>#REF!</v>
      </c>
      <c r="AE152" s="25" t="e">
        <f t="shared" si="92"/>
        <v>#REF!</v>
      </c>
      <c r="AF152" s="25" t="e">
        <f>+#REF!</f>
        <v>#REF!</v>
      </c>
      <c r="AG152" s="25" t="e">
        <f t="shared" si="93"/>
        <v>#REF!</v>
      </c>
      <c r="AH152" s="25" t="e">
        <f>+#REF!</f>
        <v>#REF!</v>
      </c>
      <c r="AI152" s="25" t="e">
        <f t="shared" si="93"/>
        <v>#REF!</v>
      </c>
      <c r="AJ152" s="25" t="e">
        <f>+#REF!</f>
        <v>#REF!</v>
      </c>
      <c r="AK152" s="25" t="e">
        <f t="shared" si="94"/>
        <v>#REF!</v>
      </c>
      <c r="AL152" s="25" t="e">
        <f>+#REF!</f>
        <v>#REF!</v>
      </c>
      <c r="AM152" s="25" t="e">
        <f t="shared" si="94"/>
        <v>#REF!</v>
      </c>
      <c r="AN152" s="25" t="e">
        <f>+#REF!</f>
        <v>#REF!</v>
      </c>
      <c r="AO152" s="25" t="e">
        <f t="shared" si="95"/>
        <v>#REF!</v>
      </c>
      <c r="AP152" s="25" t="e">
        <f>+#REF!</f>
        <v>#REF!</v>
      </c>
      <c r="AQ152" s="25" t="e">
        <f t="shared" si="95"/>
        <v>#REF!</v>
      </c>
      <c r="AR152" s="25" t="e">
        <f>+#REF!</f>
        <v>#REF!</v>
      </c>
      <c r="AS152" s="25" t="e">
        <f t="shared" si="96"/>
        <v>#REF!</v>
      </c>
      <c r="AT152" s="25" t="e">
        <f>+#REF!</f>
        <v>#REF!</v>
      </c>
      <c r="AU152" s="25" t="e">
        <f t="shared" si="96"/>
        <v>#REF!</v>
      </c>
      <c r="AV152" s="25" t="e">
        <f>+#REF!</f>
        <v>#REF!</v>
      </c>
      <c r="AW152" s="25" t="e">
        <f t="shared" si="97"/>
        <v>#REF!</v>
      </c>
      <c r="AX152" s="25" t="e">
        <f>+#REF!</f>
        <v>#REF!</v>
      </c>
      <c r="AY152" s="25" t="e">
        <f t="shared" si="98"/>
        <v>#REF!</v>
      </c>
      <c r="AZ152" s="25" t="e">
        <f>+#REF!</f>
        <v>#REF!</v>
      </c>
      <c r="BA152" s="25" t="e">
        <f t="shared" si="99"/>
        <v>#REF!</v>
      </c>
    </row>
    <row r="153" spans="1:53" ht="15.75" customHeight="1">
      <c r="A153" s="68">
        <v>1008</v>
      </c>
      <c r="B153" s="27" t="s">
        <v>180</v>
      </c>
      <c r="C153" s="69" t="s">
        <v>15</v>
      </c>
      <c r="D153" s="73">
        <v>582.05999999999995</v>
      </c>
      <c r="E153" s="67">
        <v>100</v>
      </c>
      <c r="F153" s="24">
        <v>200</v>
      </c>
      <c r="G153" s="24"/>
      <c r="H153" s="24"/>
      <c r="I153" s="25" t="e">
        <f t="shared" si="86"/>
        <v>#REF!</v>
      </c>
      <c r="J153" s="25" t="e">
        <f>+#REF!</f>
        <v>#REF!</v>
      </c>
      <c r="K153" s="25" t="e">
        <f t="shared" si="87"/>
        <v>#REF!</v>
      </c>
      <c r="L153" s="25" t="e">
        <f>+#REF!</f>
        <v>#REF!</v>
      </c>
      <c r="M153" s="25" t="e">
        <f t="shared" si="87"/>
        <v>#REF!</v>
      </c>
      <c r="N153" s="25" t="e">
        <f>+#REF!</f>
        <v>#REF!</v>
      </c>
      <c r="O153" s="25" t="e">
        <f t="shared" si="88"/>
        <v>#REF!</v>
      </c>
      <c r="P153" s="25" t="e">
        <f>+#REF!</f>
        <v>#REF!</v>
      </c>
      <c r="Q153" s="25" t="e">
        <f t="shared" si="88"/>
        <v>#REF!</v>
      </c>
      <c r="R153" s="25" t="e">
        <f>+#REF!</f>
        <v>#REF!</v>
      </c>
      <c r="S153" s="25" t="e">
        <f t="shared" si="89"/>
        <v>#REF!</v>
      </c>
      <c r="T153" s="25" t="e">
        <f>+#REF!</f>
        <v>#REF!</v>
      </c>
      <c r="U153" s="25" t="e">
        <f t="shared" si="89"/>
        <v>#REF!</v>
      </c>
      <c r="V153" s="25" t="e">
        <f>+#REF!</f>
        <v>#REF!</v>
      </c>
      <c r="W153" s="25" t="e">
        <f t="shared" si="90"/>
        <v>#REF!</v>
      </c>
      <c r="X153" s="25" t="e">
        <f>+#REF!</f>
        <v>#REF!</v>
      </c>
      <c r="Y153" s="25" t="e">
        <f t="shared" si="90"/>
        <v>#REF!</v>
      </c>
      <c r="Z153" s="25" t="e">
        <f>+#REF!</f>
        <v>#REF!</v>
      </c>
      <c r="AA153" s="25" t="e">
        <f t="shared" si="91"/>
        <v>#REF!</v>
      </c>
      <c r="AB153" s="25" t="e">
        <f>+#REF!</f>
        <v>#REF!</v>
      </c>
      <c r="AC153" s="25" t="e">
        <f t="shared" si="92"/>
        <v>#REF!</v>
      </c>
      <c r="AD153" s="25" t="e">
        <f>+#REF!</f>
        <v>#REF!</v>
      </c>
      <c r="AE153" s="25" t="e">
        <f t="shared" si="92"/>
        <v>#REF!</v>
      </c>
      <c r="AF153" s="25" t="e">
        <f>+#REF!</f>
        <v>#REF!</v>
      </c>
      <c r="AG153" s="25" t="e">
        <f t="shared" si="93"/>
        <v>#REF!</v>
      </c>
      <c r="AH153" s="25" t="e">
        <f>+#REF!</f>
        <v>#REF!</v>
      </c>
      <c r="AI153" s="25" t="e">
        <f t="shared" si="93"/>
        <v>#REF!</v>
      </c>
      <c r="AJ153" s="25" t="e">
        <f>+#REF!</f>
        <v>#REF!</v>
      </c>
      <c r="AK153" s="25" t="e">
        <f t="shared" si="94"/>
        <v>#REF!</v>
      </c>
      <c r="AL153" s="25" t="e">
        <f>+#REF!</f>
        <v>#REF!</v>
      </c>
      <c r="AM153" s="25" t="e">
        <f t="shared" si="94"/>
        <v>#REF!</v>
      </c>
      <c r="AN153" s="25" t="e">
        <f>+#REF!</f>
        <v>#REF!</v>
      </c>
      <c r="AO153" s="25" t="e">
        <f t="shared" si="95"/>
        <v>#REF!</v>
      </c>
      <c r="AP153" s="25" t="e">
        <f>+#REF!</f>
        <v>#REF!</v>
      </c>
      <c r="AQ153" s="25" t="e">
        <f t="shared" si="95"/>
        <v>#REF!</v>
      </c>
      <c r="AR153" s="25" t="e">
        <f>+#REF!</f>
        <v>#REF!</v>
      </c>
      <c r="AS153" s="25" t="e">
        <f t="shared" si="96"/>
        <v>#REF!</v>
      </c>
      <c r="AT153" s="25" t="e">
        <f>+#REF!</f>
        <v>#REF!</v>
      </c>
      <c r="AU153" s="25" t="e">
        <f t="shared" si="96"/>
        <v>#REF!</v>
      </c>
      <c r="AV153" s="25" t="e">
        <f>+#REF!</f>
        <v>#REF!</v>
      </c>
      <c r="AW153" s="25" t="e">
        <f t="shared" si="97"/>
        <v>#REF!</v>
      </c>
      <c r="AX153" s="25" t="e">
        <f>+#REF!</f>
        <v>#REF!</v>
      </c>
      <c r="AY153" s="25" t="e">
        <f t="shared" si="98"/>
        <v>#REF!</v>
      </c>
      <c r="AZ153" s="25" t="e">
        <f>+#REF!</f>
        <v>#REF!</v>
      </c>
      <c r="BA153" s="25" t="e">
        <f t="shared" si="99"/>
        <v>#REF!</v>
      </c>
    </row>
    <row r="154" spans="1:53" ht="15.75" customHeight="1">
      <c r="A154" s="68">
        <v>1009</v>
      </c>
      <c r="B154" s="27" t="s">
        <v>181</v>
      </c>
      <c r="C154" s="69" t="s">
        <v>46</v>
      </c>
      <c r="D154" s="73">
        <v>83.16</v>
      </c>
      <c r="E154" s="67">
        <v>100</v>
      </c>
      <c r="F154" s="24">
        <f>200*0.23</f>
        <v>46</v>
      </c>
      <c r="G154" s="24"/>
      <c r="H154" s="24"/>
      <c r="I154" s="25" t="e">
        <f t="shared" si="86"/>
        <v>#REF!</v>
      </c>
      <c r="J154" s="25" t="e">
        <f>+#REF!</f>
        <v>#REF!</v>
      </c>
      <c r="K154" s="25" t="e">
        <f t="shared" si="87"/>
        <v>#REF!</v>
      </c>
      <c r="L154" s="25" t="e">
        <f>+#REF!</f>
        <v>#REF!</v>
      </c>
      <c r="M154" s="25" t="e">
        <f t="shared" si="87"/>
        <v>#REF!</v>
      </c>
      <c r="N154" s="25" t="e">
        <f>+#REF!</f>
        <v>#REF!</v>
      </c>
      <c r="O154" s="25" t="e">
        <f t="shared" si="88"/>
        <v>#REF!</v>
      </c>
      <c r="P154" s="25" t="e">
        <f>+#REF!</f>
        <v>#REF!</v>
      </c>
      <c r="Q154" s="25" t="e">
        <f t="shared" si="88"/>
        <v>#REF!</v>
      </c>
      <c r="R154" s="25" t="e">
        <f>+#REF!</f>
        <v>#REF!</v>
      </c>
      <c r="S154" s="25" t="e">
        <f t="shared" si="89"/>
        <v>#REF!</v>
      </c>
      <c r="T154" s="25" t="e">
        <f>+#REF!</f>
        <v>#REF!</v>
      </c>
      <c r="U154" s="25" t="e">
        <f t="shared" si="89"/>
        <v>#REF!</v>
      </c>
      <c r="V154" s="25" t="e">
        <f>+#REF!</f>
        <v>#REF!</v>
      </c>
      <c r="W154" s="25" t="e">
        <f t="shared" si="90"/>
        <v>#REF!</v>
      </c>
      <c r="X154" s="25" t="e">
        <f>+#REF!</f>
        <v>#REF!</v>
      </c>
      <c r="Y154" s="25" t="e">
        <f t="shared" si="90"/>
        <v>#REF!</v>
      </c>
      <c r="Z154" s="25" t="e">
        <f>+#REF!</f>
        <v>#REF!</v>
      </c>
      <c r="AA154" s="25" t="e">
        <f t="shared" si="91"/>
        <v>#REF!</v>
      </c>
      <c r="AB154" s="25" t="e">
        <f>+#REF!</f>
        <v>#REF!</v>
      </c>
      <c r="AC154" s="25" t="e">
        <f t="shared" si="92"/>
        <v>#REF!</v>
      </c>
      <c r="AD154" s="25" t="e">
        <f>+#REF!</f>
        <v>#REF!</v>
      </c>
      <c r="AE154" s="25" t="e">
        <f t="shared" si="92"/>
        <v>#REF!</v>
      </c>
      <c r="AF154" s="25" t="e">
        <f>+#REF!</f>
        <v>#REF!</v>
      </c>
      <c r="AG154" s="25" t="e">
        <f t="shared" si="93"/>
        <v>#REF!</v>
      </c>
      <c r="AH154" s="25" t="e">
        <f>+#REF!</f>
        <v>#REF!</v>
      </c>
      <c r="AI154" s="25" t="e">
        <f t="shared" si="93"/>
        <v>#REF!</v>
      </c>
      <c r="AJ154" s="25" t="e">
        <f>+#REF!</f>
        <v>#REF!</v>
      </c>
      <c r="AK154" s="25" t="e">
        <f t="shared" si="94"/>
        <v>#REF!</v>
      </c>
      <c r="AL154" s="25" t="e">
        <f>+#REF!</f>
        <v>#REF!</v>
      </c>
      <c r="AM154" s="25" t="e">
        <f t="shared" si="94"/>
        <v>#REF!</v>
      </c>
      <c r="AN154" s="25" t="e">
        <f>+#REF!</f>
        <v>#REF!</v>
      </c>
      <c r="AO154" s="25" t="e">
        <f t="shared" si="95"/>
        <v>#REF!</v>
      </c>
      <c r="AP154" s="25" t="e">
        <f>+#REF!</f>
        <v>#REF!</v>
      </c>
      <c r="AQ154" s="25" t="e">
        <f t="shared" si="95"/>
        <v>#REF!</v>
      </c>
      <c r="AR154" s="25" t="e">
        <f>+#REF!</f>
        <v>#REF!</v>
      </c>
      <c r="AS154" s="25" t="e">
        <f t="shared" si="96"/>
        <v>#REF!</v>
      </c>
      <c r="AT154" s="25" t="e">
        <f>+#REF!</f>
        <v>#REF!</v>
      </c>
      <c r="AU154" s="25" t="e">
        <f t="shared" si="96"/>
        <v>#REF!</v>
      </c>
      <c r="AV154" s="25" t="e">
        <f>+#REF!</f>
        <v>#REF!</v>
      </c>
      <c r="AW154" s="25" t="e">
        <f t="shared" si="97"/>
        <v>#REF!</v>
      </c>
      <c r="AX154" s="25" t="e">
        <f>+#REF!</f>
        <v>#REF!</v>
      </c>
      <c r="AY154" s="25" t="e">
        <f t="shared" si="98"/>
        <v>#REF!</v>
      </c>
      <c r="AZ154" s="25" t="e">
        <f>+#REF!</f>
        <v>#REF!</v>
      </c>
      <c r="BA154" s="25" t="e">
        <f t="shared" si="99"/>
        <v>#REF!</v>
      </c>
    </row>
    <row r="155" spans="1:53" ht="15.75" customHeight="1">
      <c r="A155" s="68">
        <v>1010</v>
      </c>
      <c r="B155" s="34" t="s">
        <v>182</v>
      </c>
      <c r="C155" s="69" t="s">
        <v>15</v>
      </c>
      <c r="D155" s="73">
        <v>3859.97</v>
      </c>
      <c r="E155" s="67">
        <v>100</v>
      </c>
      <c r="F155" s="24">
        <v>550</v>
      </c>
      <c r="G155" s="24">
        <v>3654</v>
      </c>
      <c r="H155" s="24"/>
      <c r="I155" s="25" t="e">
        <f t="shared" si="86"/>
        <v>#REF!</v>
      </c>
      <c r="J155" s="25" t="e">
        <f>+#REF!</f>
        <v>#REF!</v>
      </c>
      <c r="K155" s="25" t="e">
        <f t="shared" si="87"/>
        <v>#REF!</v>
      </c>
      <c r="L155" s="25" t="e">
        <f>+#REF!</f>
        <v>#REF!</v>
      </c>
      <c r="M155" s="25" t="e">
        <f t="shared" si="87"/>
        <v>#REF!</v>
      </c>
      <c r="N155" s="25" t="e">
        <f>+#REF!</f>
        <v>#REF!</v>
      </c>
      <c r="O155" s="25" t="e">
        <f t="shared" ref="O155:Q170" si="101">+N155*$D155</f>
        <v>#REF!</v>
      </c>
      <c r="P155" s="25" t="e">
        <f>+#REF!</f>
        <v>#REF!</v>
      </c>
      <c r="Q155" s="25" t="e">
        <f t="shared" si="101"/>
        <v>#REF!</v>
      </c>
      <c r="R155" s="25" t="e">
        <f>+#REF!</f>
        <v>#REF!</v>
      </c>
      <c r="S155" s="25" t="e">
        <f t="shared" ref="S155:U170" si="102">+R155*$D155</f>
        <v>#REF!</v>
      </c>
      <c r="T155" s="25" t="e">
        <f>+#REF!</f>
        <v>#REF!</v>
      </c>
      <c r="U155" s="25" t="e">
        <f t="shared" si="102"/>
        <v>#REF!</v>
      </c>
      <c r="V155" s="25" t="e">
        <f>+#REF!</f>
        <v>#REF!</v>
      </c>
      <c r="W155" s="25" t="e">
        <f t="shared" ref="W155:Y170" si="103">+V155*$D155</f>
        <v>#REF!</v>
      </c>
      <c r="X155" s="25" t="e">
        <f>+#REF!</f>
        <v>#REF!</v>
      </c>
      <c r="Y155" s="25" t="e">
        <f t="shared" si="103"/>
        <v>#REF!</v>
      </c>
      <c r="Z155" s="25" t="e">
        <f>+#REF!</f>
        <v>#REF!</v>
      </c>
      <c r="AA155" s="25" t="e">
        <f t="shared" si="91"/>
        <v>#REF!</v>
      </c>
      <c r="AB155" s="25" t="e">
        <f>+#REF!</f>
        <v>#REF!</v>
      </c>
      <c r="AC155" s="25" t="e">
        <f t="shared" ref="AC155:AE170" si="104">+AB155*$D155</f>
        <v>#REF!</v>
      </c>
      <c r="AD155" s="25" t="e">
        <f>+#REF!</f>
        <v>#REF!</v>
      </c>
      <c r="AE155" s="25" t="e">
        <f t="shared" si="104"/>
        <v>#REF!</v>
      </c>
      <c r="AF155" s="25" t="e">
        <f>+#REF!</f>
        <v>#REF!</v>
      </c>
      <c r="AG155" s="25" t="e">
        <f t="shared" ref="AG155:AI170" si="105">+AF155*$D155</f>
        <v>#REF!</v>
      </c>
      <c r="AH155" s="25" t="e">
        <f>+#REF!</f>
        <v>#REF!</v>
      </c>
      <c r="AI155" s="25" t="e">
        <f t="shared" si="105"/>
        <v>#REF!</v>
      </c>
      <c r="AJ155" s="25" t="e">
        <f>+#REF!</f>
        <v>#REF!</v>
      </c>
      <c r="AK155" s="25" t="e">
        <f t="shared" ref="AK155:AM170" si="106">+AJ155*$D155</f>
        <v>#REF!</v>
      </c>
      <c r="AL155" s="25" t="e">
        <f>+#REF!</f>
        <v>#REF!</v>
      </c>
      <c r="AM155" s="25" t="e">
        <f t="shared" si="106"/>
        <v>#REF!</v>
      </c>
      <c r="AN155" s="25" t="e">
        <f>+#REF!</f>
        <v>#REF!</v>
      </c>
      <c r="AO155" s="25" t="e">
        <f t="shared" ref="AO155:AQ170" si="107">+AN155*$D155</f>
        <v>#REF!</v>
      </c>
      <c r="AP155" s="25" t="e">
        <f>+#REF!</f>
        <v>#REF!</v>
      </c>
      <c r="AQ155" s="25" t="e">
        <f t="shared" si="107"/>
        <v>#REF!</v>
      </c>
      <c r="AR155" s="25" t="e">
        <f>+#REF!</f>
        <v>#REF!</v>
      </c>
      <c r="AS155" s="25" t="e">
        <f t="shared" ref="AS155:AU170" si="108">+AR155*$D155</f>
        <v>#REF!</v>
      </c>
      <c r="AT155" s="25" t="e">
        <f>+#REF!</f>
        <v>#REF!</v>
      </c>
      <c r="AU155" s="25" t="e">
        <f t="shared" si="108"/>
        <v>#REF!</v>
      </c>
      <c r="AV155" s="25" t="e">
        <f>+#REF!</f>
        <v>#REF!</v>
      </c>
      <c r="AW155" s="25" t="e">
        <f t="shared" si="97"/>
        <v>#REF!</v>
      </c>
      <c r="AX155" s="25" t="e">
        <f>+#REF!</f>
        <v>#REF!</v>
      </c>
      <c r="AY155" s="25" t="e">
        <f t="shared" si="98"/>
        <v>#REF!</v>
      </c>
      <c r="AZ155" s="25" t="e">
        <f>+#REF!</f>
        <v>#REF!</v>
      </c>
      <c r="BA155" s="25" t="e">
        <f t="shared" si="99"/>
        <v>#REF!</v>
      </c>
    </row>
    <row r="156" spans="1:53" ht="15.75" customHeight="1">
      <c r="A156" s="68">
        <v>1012</v>
      </c>
      <c r="B156" s="27" t="s">
        <v>183</v>
      </c>
      <c r="C156" s="69" t="s">
        <v>15</v>
      </c>
      <c r="D156" s="73">
        <v>748.37</v>
      </c>
      <c r="E156" s="67">
        <v>100</v>
      </c>
      <c r="F156" s="24">
        <v>500</v>
      </c>
      <c r="G156" s="24"/>
      <c r="H156" s="24"/>
      <c r="I156" s="25" t="e">
        <f t="shared" si="86"/>
        <v>#REF!</v>
      </c>
      <c r="J156" s="25" t="e">
        <f>+#REF!</f>
        <v>#REF!</v>
      </c>
      <c r="K156" s="25" t="e">
        <f t="shared" si="87"/>
        <v>#REF!</v>
      </c>
      <c r="L156" s="25" t="e">
        <f>+#REF!</f>
        <v>#REF!</v>
      </c>
      <c r="M156" s="25" t="e">
        <f t="shared" si="87"/>
        <v>#REF!</v>
      </c>
      <c r="N156" s="25" t="e">
        <f>+#REF!</f>
        <v>#REF!</v>
      </c>
      <c r="O156" s="25" t="e">
        <f t="shared" si="101"/>
        <v>#REF!</v>
      </c>
      <c r="P156" s="25" t="e">
        <f>+#REF!</f>
        <v>#REF!</v>
      </c>
      <c r="Q156" s="25" t="e">
        <f t="shared" si="101"/>
        <v>#REF!</v>
      </c>
      <c r="R156" s="25" t="e">
        <f>+#REF!</f>
        <v>#REF!</v>
      </c>
      <c r="S156" s="25" t="e">
        <f t="shared" si="102"/>
        <v>#REF!</v>
      </c>
      <c r="T156" s="25" t="e">
        <f>+#REF!</f>
        <v>#REF!</v>
      </c>
      <c r="U156" s="25" t="e">
        <f t="shared" si="102"/>
        <v>#REF!</v>
      </c>
      <c r="V156" s="25" t="e">
        <f>+#REF!</f>
        <v>#REF!</v>
      </c>
      <c r="W156" s="25" t="e">
        <f t="shared" si="103"/>
        <v>#REF!</v>
      </c>
      <c r="X156" s="25" t="e">
        <f>+#REF!</f>
        <v>#REF!</v>
      </c>
      <c r="Y156" s="25" t="e">
        <f t="shared" si="103"/>
        <v>#REF!</v>
      </c>
      <c r="Z156" s="25" t="e">
        <f>+#REF!</f>
        <v>#REF!</v>
      </c>
      <c r="AA156" s="25" t="e">
        <f t="shared" si="91"/>
        <v>#REF!</v>
      </c>
      <c r="AB156" s="25" t="e">
        <f>+#REF!</f>
        <v>#REF!</v>
      </c>
      <c r="AC156" s="25" t="e">
        <f t="shared" si="104"/>
        <v>#REF!</v>
      </c>
      <c r="AD156" s="25" t="e">
        <f>+#REF!</f>
        <v>#REF!</v>
      </c>
      <c r="AE156" s="25" t="e">
        <f t="shared" si="104"/>
        <v>#REF!</v>
      </c>
      <c r="AF156" s="25" t="e">
        <f>+#REF!</f>
        <v>#REF!</v>
      </c>
      <c r="AG156" s="25" t="e">
        <f t="shared" si="105"/>
        <v>#REF!</v>
      </c>
      <c r="AH156" s="25" t="e">
        <f>+#REF!</f>
        <v>#REF!</v>
      </c>
      <c r="AI156" s="25" t="e">
        <f t="shared" si="105"/>
        <v>#REF!</v>
      </c>
      <c r="AJ156" s="25" t="e">
        <f>+#REF!</f>
        <v>#REF!</v>
      </c>
      <c r="AK156" s="25" t="e">
        <f t="shared" si="106"/>
        <v>#REF!</v>
      </c>
      <c r="AL156" s="25" t="e">
        <f>+#REF!</f>
        <v>#REF!</v>
      </c>
      <c r="AM156" s="25" t="e">
        <f t="shared" si="106"/>
        <v>#REF!</v>
      </c>
      <c r="AN156" s="25" t="e">
        <f>+#REF!</f>
        <v>#REF!</v>
      </c>
      <c r="AO156" s="25" t="e">
        <f t="shared" si="107"/>
        <v>#REF!</v>
      </c>
      <c r="AP156" s="25" t="e">
        <f>+#REF!</f>
        <v>#REF!</v>
      </c>
      <c r="AQ156" s="25" t="e">
        <f t="shared" si="107"/>
        <v>#REF!</v>
      </c>
      <c r="AR156" s="25" t="e">
        <f>+#REF!</f>
        <v>#REF!</v>
      </c>
      <c r="AS156" s="25" t="e">
        <f t="shared" si="108"/>
        <v>#REF!</v>
      </c>
      <c r="AT156" s="25" t="e">
        <f>+#REF!</f>
        <v>#REF!</v>
      </c>
      <c r="AU156" s="25" t="e">
        <f t="shared" si="108"/>
        <v>#REF!</v>
      </c>
      <c r="AV156" s="25" t="e">
        <f>+#REF!</f>
        <v>#REF!</v>
      </c>
      <c r="AW156" s="25" t="e">
        <f t="shared" si="97"/>
        <v>#REF!</v>
      </c>
      <c r="AX156" s="25" t="e">
        <f>+#REF!</f>
        <v>#REF!</v>
      </c>
      <c r="AY156" s="25" t="e">
        <f t="shared" si="98"/>
        <v>#REF!</v>
      </c>
      <c r="AZ156" s="25" t="e">
        <f>+#REF!</f>
        <v>#REF!</v>
      </c>
      <c r="BA156" s="25" t="e">
        <f t="shared" si="99"/>
        <v>#REF!</v>
      </c>
    </row>
    <row r="157" spans="1:53" ht="15.75" customHeight="1">
      <c r="A157" s="68">
        <v>1013</v>
      </c>
      <c r="B157" s="34" t="s">
        <v>184</v>
      </c>
      <c r="C157" s="69" t="s">
        <v>46</v>
      </c>
      <c r="D157" s="73">
        <v>310.73</v>
      </c>
      <c r="E157" s="67">
        <v>3000</v>
      </c>
      <c r="F157" s="24">
        <v>10</v>
      </c>
      <c r="G157" s="24">
        <v>225</v>
      </c>
      <c r="H157" s="24"/>
      <c r="I157" s="25" t="e">
        <f t="shared" si="86"/>
        <v>#REF!</v>
      </c>
      <c r="J157" s="25" t="e">
        <f>+#REF!</f>
        <v>#REF!</v>
      </c>
      <c r="K157" s="25" t="e">
        <f t="shared" si="87"/>
        <v>#REF!</v>
      </c>
      <c r="L157" s="25" t="e">
        <f>+#REF!</f>
        <v>#REF!</v>
      </c>
      <c r="M157" s="25" t="e">
        <f t="shared" si="87"/>
        <v>#REF!</v>
      </c>
      <c r="N157" s="25" t="e">
        <f>+#REF!</f>
        <v>#REF!</v>
      </c>
      <c r="O157" s="25" t="e">
        <f t="shared" si="101"/>
        <v>#REF!</v>
      </c>
      <c r="P157" s="25" t="e">
        <f>+#REF!</f>
        <v>#REF!</v>
      </c>
      <c r="Q157" s="25" t="e">
        <f t="shared" si="101"/>
        <v>#REF!</v>
      </c>
      <c r="R157" s="25" t="e">
        <f>+#REF!</f>
        <v>#REF!</v>
      </c>
      <c r="S157" s="25" t="e">
        <f t="shared" si="102"/>
        <v>#REF!</v>
      </c>
      <c r="T157" s="25" t="e">
        <f>+#REF!</f>
        <v>#REF!</v>
      </c>
      <c r="U157" s="25" t="e">
        <f t="shared" si="102"/>
        <v>#REF!</v>
      </c>
      <c r="V157" s="25" t="e">
        <f>+#REF!</f>
        <v>#REF!</v>
      </c>
      <c r="W157" s="25" t="e">
        <f t="shared" si="103"/>
        <v>#REF!</v>
      </c>
      <c r="X157" s="25" t="e">
        <f>+#REF!</f>
        <v>#REF!</v>
      </c>
      <c r="Y157" s="25" t="e">
        <f t="shared" si="103"/>
        <v>#REF!</v>
      </c>
      <c r="Z157" s="25" t="e">
        <f>+#REF!</f>
        <v>#REF!</v>
      </c>
      <c r="AA157" s="25" t="e">
        <f t="shared" si="91"/>
        <v>#REF!</v>
      </c>
      <c r="AB157" s="25" t="e">
        <f>+#REF!</f>
        <v>#REF!</v>
      </c>
      <c r="AC157" s="25" t="e">
        <f t="shared" si="104"/>
        <v>#REF!</v>
      </c>
      <c r="AD157" s="25" t="e">
        <f>+#REF!</f>
        <v>#REF!</v>
      </c>
      <c r="AE157" s="25" t="e">
        <f t="shared" si="104"/>
        <v>#REF!</v>
      </c>
      <c r="AF157" s="25" t="e">
        <f>+#REF!</f>
        <v>#REF!</v>
      </c>
      <c r="AG157" s="25" t="e">
        <f t="shared" si="105"/>
        <v>#REF!</v>
      </c>
      <c r="AH157" s="25" t="e">
        <f>+#REF!</f>
        <v>#REF!</v>
      </c>
      <c r="AI157" s="25" t="e">
        <f t="shared" si="105"/>
        <v>#REF!</v>
      </c>
      <c r="AJ157" s="25" t="e">
        <f>+#REF!</f>
        <v>#REF!</v>
      </c>
      <c r="AK157" s="25" t="e">
        <f t="shared" si="106"/>
        <v>#REF!</v>
      </c>
      <c r="AL157" s="25" t="e">
        <f>+#REF!</f>
        <v>#REF!</v>
      </c>
      <c r="AM157" s="25" t="e">
        <f t="shared" si="106"/>
        <v>#REF!</v>
      </c>
      <c r="AN157" s="25" t="e">
        <f>+#REF!</f>
        <v>#REF!</v>
      </c>
      <c r="AO157" s="25" t="e">
        <f t="shared" si="107"/>
        <v>#REF!</v>
      </c>
      <c r="AP157" s="25" t="e">
        <f>+#REF!</f>
        <v>#REF!</v>
      </c>
      <c r="AQ157" s="25" t="e">
        <f t="shared" si="107"/>
        <v>#REF!</v>
      </c>
      <c r="AR157" s="25" t="e">
        <f>+#REF!</f>
        <v>#REF!</v>
      </c>
      <c r="AS157" s="25" t="e">
        <f t="shared" si="108"/>
        <v>#REF!</v>
      </c>
      <c r="AT157" s="25" t="e">
        <f>+#REF!</f>
        <v>#REF!</v>
      </c>
      <c r="AU157" s="25" t="e">
        <f t="shared" si="108"/>
        <v>#REF!</v>
      </c>
      <c r="AV157" s="25" t="e">
        <f>+#REF!</f>
        <v>#REF!</v>
      </c>
      <c r="AW157" s="25" t="e">
        <f t="shared" si="97"/>
        <v>#REF!</v>
      </c>
      <c r="AX157" s="25" t="e">
        <f>+#REF!</f>
        <v>#REF!</v>
      </c>
      <c r="AY157" s="25" t="e">
        <f t="shared" si="98"/>
        <v>#REF!</v>
      </c>
      <c r="AZ157" s="25" t="e">
        <f>+#REF!</f>
        <v>#REF!</v>
      </c>
      <c r="BA157" s="25" t="e">
        <f t="shared" si="99"/>
        <v>#REF!</v>
      </c>
    </row>
    <row r="158" spans="1:53" ht="15.75" customHeight="1">
      <c r="A158" s="68">
        <v>1014</v>
      </c>
      <c r="B158" s="34" t="s">
        <v>185</v>
      </c>
      <c r="C158" s="69" t="s">
        <v>15</v>
      </c>
      <c r="D158" s="73">
        <v>490.15</v>
      </c>
      <c r="E158" s="67">
        <v>1000</v>
      </c>
      <c r="F158" s="24">
        <v>100</v>
      </c>
      <c r="G158" s="24">
        <v>350</v>
      </c>
      <c r="H158" s="24"/>
      <c r="I158" s="25" t="e">
        <f t="shared" si="86"/>
        <v>#REF!</v>
      </c>
      <c r="J158" s="25" t="e">
        <f>+#REF!</f>
        <v>#REF!</v>
      </c>
      <c r="K158" s="25" t="e">
        <f t="shared" si="87"/>
        <v>#REF!</v>
      </c>
      <c r="L158" s="25" t="e">
        <f>+#REF!</f>
        <v>#REF!</v>
      </c>
      <c r="M158" s="25" t="e">
        <f t="shared" si="87"/>
        <v>#REF!</v>
      </c>
      <c r="N158" s="25" t="e">
        <f>+#REF!</f>
        <v>#REF!</v>
      </c>
      <c r="O158" s="25" t="e">
        <f t="shared" si="101"/>
        <v>#REF!</v>
      </c>
      <c r="P158" s="25" t="e">
        <f>+#REF!</f>
        <v>#REF!</v>
      </c>
      <c r="Q158" s="25" t="e">
        <f t="shared" si="101"/>
        <v>#REF!</v>
      </c>
      <c r="R158" s="25" t="e">
        <f>+#REF!</f>
        <v>#REF!</v>
      </c>
      <c r="S158" s="25" t="e">
        <f t="shared" si="102"/>
        <v>#REF!</v>
      </c>
      <c r="T158" s="25" t="e">
        <f>+#REF!</f>
        <v>#REF!</v>
      </c>
      <c r="U158" s="25" t="e">
        <f t="shared" si="102"/>
        <v>#REF!</v>
      </c>
      <c r="V158" s="25" t="e">
        <f>+#REF!</f>
        <v>#REF!</v>
      </c>
      <c r="W158" s="25" t="e">
        <f t="shared" si="103"/>
        <v>#REF!</v>
      </c>
      <c r="X158" s="25" t="e">
        <f>+#REF!</f>
        <v>#REF!</v>
      </c>
      <c r="Y158" s="25" t="e">
        <f t="shared" si="103"/>
        <v>#REF!</v>
      </c>
      <c r="Z158" s="25" t="e">
        <f>+#REF!</f>
        <v>#REF!</v>
      </c>
      <c r="AA158" s="25" t="e">
        <f t="shared" si="91"/>
        <v>#REF!</v>
      </c>
      <c r="AB158" s="25" t="e">
        <f>+#REF!</f>
        <v>#REF!</v>
      </c>
      <c r="AC158" s="25" t="e">
        <f t="shared" si="104"/>
        <v>#REF!</v>
      </c>
      <c r="AD158" s="25" t="e">
        <f>+#REF!</f>
        <v>#REF!</v>
      </c>
      <c r="AE158" s="25" t="e">
        <f t="shared" si="104"/>
        <v>#REF!</v>
      </c>
      <c r="AF158" s="25" t="e">
        <f>+#REF!</f>
        <v>#REF!</v>
      </c>
      <c r="AG158" s="25" t="e">
        <f t="shared" si="105"/>
        <v>#REF!</v>
      </c>
      <c r="AH158" s="25" t="e">
        <f>+#REF!</f>
        <v>#REF!</v>
      </c>
      <c r="AI158" s="25" t="e">
        <f t="shared" si="105"/>
        <v>#REF!</v>
      </c>
      <c r="AJ158" s="25" t="e">
        <f>+#REF!</f>
        <v>#REF!</v>
      </c>
      <c r="AK158" s="25" t="e">
        <f t="shared" si="106"/>
        <v>#REF!</v>
      </c>
      <c r="AL158" s="25" t="e">
        <f>+#REF!</f>
        <v>#REF!</v>
      </c>
      <c r="AM158" s="25" t="e">
        <f t="shared" si="106"/>
        <v>#REF!</v>
      </c>
      <c r="AN158" s="25" t="e">
        <f>+#REF!</f>
        <v>#REF!</v>
      </c>
      <c r="AO158" s="25" t="e">
        <f t="shared" si="107"/>
        <v>#REF!</v>
      </c>
      <c r="AP158" s="25" t="e">
        <f>+#REF!</f>
        <v>#REF!</v>
      </c>
      <c r="AQ158" s="25" t="e">
        <f t="shared" si="107"/>
        <v>#REF!</v>
      </c>
      <c r="AR158" s="25" t="e">
        <f>+#REF!</f>
        <v>#REF!</v>
      </c>
      <c r="AS158" s="25" t="e">
        <f t="shared" si="108"/>
        <v>#REF!</v>
      </c>
      <c r="AT158" s="25" t="e">
        <f>+#REF!</f>
        <v>#REF!</v>
      </c>
      <c r="AU158" s="25" t="e">
        <f t="shared" si="108"/>
        <v>#REF!</v>
      </c>
      <c r="AV158" s="25" t="e">
        <f>+#REF!</f>
        <v>#REF!</v>
      </c>
      <c r="AW158" s="25" t="e">
        <f t="shared" si="97"/>
        <v>#REF!</v>
      </c>
      <c r="AX158" s="25" t="e">
        <f>+#REF!</f>
        <v>#REF!</v>
      </c>
      <c r="AY158" s="25" t="e">
        <f t="shared" si="98"/>
        <v>#REF!</v>
      </c>
      <c r="AZ158" s="25" t="e">
        <f>+#REF!</f>
        <v>#REF!</v>
      </c>
      <c r="BA158" s="25" t="e">
        <f t="shared" si="99"/>
        <v>#REF!</v>
      </c>
    </row>
    <row r="159" spans="1:53" ht="15.75" customHeight="1">
      <c r="A159" s="33">
        <v>1100</v>
      </c>
      <c r="B159" s="34" t="s">
        <v>186</v>
      </c>
      <c r="C159" s="69"/>
      <c r="D159" s="73"/>
      <c r="E159" s="67"/>
      <c r="F159" s="24"/>
      <c r="G159" s="24"/>
      <c r="H159" s="24"/>
      <c r="I159" s="25">
        <f t="shared" si="86"/>
        <v>0</v>
      </c>
      <c r="J159" s="25"/>
      <c r="K159" s="25">
        <f t="shared" si="87"/>
        <v>0</v>
      </c>
      <c r="L159" s="25"/>
      <c r="M159" s="25">
        <f t="shared" si="87"/>
        <v>0</v>
      </c>
      <c r="N159" s="25"/>
      <c r="O159" s="25">
        <f t="shared" si="101"/>
        <v>0</v>
      </c>
      <c r="P159" s="25"/>
      <c r="Q159" s="25">
        <f t="shared" si="101"/>
        <v>0</v>
      </c>
      <c r="R159" s="25"/>
      <c r="S159" s="25">
        <f t="shared" si="102"/>
        <v>0</v>
      </c>
      <c r="T159" s="25"/>
      <c r="U159" s="25">
        <f t="shared" si="102"/>
        <v>0</v>
      </c>
      <c r="V159" s="25"/>
      <c r="W159" s="25">
        <f t="shared" si="103"/>
        <v>0</v>
      </c>
      <c r="X159" s="25"/>
      <c r="Y159" s="25">
        <f t="shared" si="103"/>
        <v>0</v>
      </c>
      <c r="Z159" s="25"/>
      <c r="AA159" s="25">
        <f t="shared" si="91"/>
        <v>0</v>
      </c>
      <c r="AB159" s="25"/>
      <c r="AC159" s="25">
        <f t="shared" si="104"/>
        <v>0</v>
      </c>
      <c r="AD159" s="25"/>
      <c r="AE159" s="25">
        <f t="shared" si="104"/>
        <v>0</v>
      </c>
      <c r="AF159" s="25"/>
      <c r="AG159" s="25">
        <f t="shared" si="105"/>
        <v>0</v>
      </c>
      <c r="AH159" s="25"/>
      <c r="AI159" s="25">
        <f t="shared" si="105"/>
        <v>0</v>
      </c>
      <c r="AJ159" s="25"/>
      <c r="AK159" s="25">
        <f t="shared" si="106"/>
        <v>0</v>
      </c>
      <c r="AL159" s="25"/>
      <c r="AM159" s="25">
        <f t="shared" si="106"/>
        <v>0</v>
      </c>
      <c r="AN159" s="25"/>
      <c r="AO159" s="25">
        <f t="shared" si="107"/>
        <v>0</v>
      </c>
      <c r="AP159" s="25"/>
      <c r="AQ159" s="25">
        <f t="shared" si="107"/>
        <v>0</v>
      </c>
      <c r="AR159" s="25"/>
      <c r="AS159" s="25">
        <f t="shared" si="108"/>
        <v>0</v>
      </c>
      <c r="AT159" s="25"/>
      <c r="AU159" s="25">
        <f t="shared" si="108"/>
        <v>0</v>
      </c>
      <c r="AV159" s="25"/>
      <c r="AW159" s="25">
        <f t="shared" si="97"/>
        <v>0</v>
      </c>
      <c r="AX159" s="25"/>
      <c r="AY159" s="25">
        <f t="shared" si="98"/>
        <v>0</v>
      </c>
      <c r="AZ159" s="25"/>
      <c r="BA159" s="25">
        <f t="shared" si="99"/>
        <v>0</v>
      </c>
    </row>
    <row r="160" spans="1:53" ht="15.75" customHeight="1">
      <c r="A160" s="33">
        <v>1101</v>
      </c>
      <c r="B160" s="40" t="s">
        <v>187</v>
      </c>
      <c r="C160" s="69" t="s">
        <v>46</v>
      </c>
      <c r="D160" s="73">
        <v>315.10000000000002</v>
      </c>
      <c r="E160" s="67">
        <v>1000</v>
      </c>
      <c r="F160" s="24">
        <v>45</v>
      </c>
      <c r="G160" s="24">
        <v>270</v>
      </c>
      <c r="H160" s="24"/>
      <c r="I160" s="25" t="e">
        <f t="shared" si="86"/>
        <v>#REF!</v>
      </c>
      <c r="J160" s="25" t="e">
        <f>+#REF!</f>
        <v>#REF!</v>
      </c>
      <c r="K160" s="25" t="e">
        <f t="shared" si="87"/>
        <v>#REF!</v>
      </c>
      <c r="L160" s="25" t="e">
        <f>+#REF!</f>
        <v>#REF!</v>
      </c>
      <c r="M160" s="25" t="e">
        <f t="shared" si="87"/>
        <v>#REF!</v>
      </c>
      <c r="N160" s="25" t="e">
        <f>+#REF!</f>
        <v>#REF!</v>
      </c>
      <c r="O160" s="25" t="e">
        <f t="shared" si="101"/>
        <v>#REF!</v>
      </c>
      <c r="P160" s="25" t="e">
        <f>+#REF!</f>
        <v>#REF!</v>
      </c>
      <c r="Q160" s="25" t="e">
        <f t="shared" si="101"/>
        <v>#REF!</v>
      </c>
      <c r="R160" s="25" t="e">
        <f>+#REF!</f>
        <v>#REF!</v>
      </c>
      <c r="S160" s="25" t="e">
        <f t="shared" si="102"/>
        <v>#REF!</v>
      </c>
      <c r="T160" s="25" t="e">
        <f>+#REF!</f>
        <v>#REF!</v>
      </c>
      <c r="U160" s="25" t="e">
        <f t="shared" si="102"/>
        <v>#REF!</v>
      </c>
      <c r="V160" s="25" t="e">
        <f>+#REF!</f>
        <v>#REF!</v>
      </c>
      <c r="W160" s="25" t="e">
        <f t="shared" si="103"/>
        <v>#REF!</v>
      </c>
      <c r="X160" s="25" t="e">
        <f>+#REF!</f>
        <v>#REF!</v>
      </c>
      <c r="Y160" s="25" t="e">
        <f t="shared" si="103"/>
        <v>#REF!</v>
      </c>
      <c r="Z160" s="25" t="e">
        <f>+#REF!</f>
        <v>#REF!</v>
      </c>
      <c r="AA160" s="25" t="e">
        <f t="shared" si="91"/>
        <v>#REF!</v>
      </c>
      <c r="AB160" s="25" t="e">
        <f>+#REF!</f>
        <v>#REF!</v>
      </c>
      <c r="AC160" s="25" t="e">
        <f t="shared" si="104"/>
        <v>#REF!</v>
      </c>
      <c r="AD160" s="25" t="e">
        <f>+#REF!</f>
        <v>#REF!</v>
      </c>
      <c r="AE160" s="25" t="e">
        <f t="shared" si="104"/>
        <v>#REF!</v>
      </c>
      <c r="AF160" s="25" t="e">
        <f>+#REF!</f>
        <v>#REF!</v>
      </c>
      <c r="AG160" s="25" t="e">
        <f t="shared" si="105"/>
        <v>#REF!</v>
      </c>
      <c r="AH160" s="25" t="e">
        <f>+#REF!</f>
        <v>#REF!</v>
      </c>
      <c r="AI160" s="25" t="e">
        <f t="shared" si="105"/>
        <v>#REF!</v>
      </c>
      <c r="AJ160" s="25" t="e">
        <f>+#REF!</f>
        <v>#REF!</v>
      </c>
      <c r="AK160" s="25" t="e">
        <f t="shared" si="106"/>
        <v>#REF!</v>
      </c>
      <c r="AL160" s="25" t="e">
        <f>+#REF!</f>
        <v>#REF!</v>
      </c>
      <c r="AM160" s="25" t="e">
        <f t="shared" si="106"/>
        <v>#REF!</v>
      </c>
      <c r="AN160" s="25" t="e">
        <f>+#REF!</f>
        <v>#REF!</v>
      </c>
      <c r="AO160" s="25" t="e">
        <f t="shared" si="107"/>
        <v>#REF!</v>
      </c>
      <c r="AP160" s="25" t="e">
        <f>+#REF!</f>
        <v>#REF!</v>
      </c>
      <c r="AQ160" s="25" t="e">
        <f t="shared" si="107"/>
        <v>#REF!</v>
      </c>
      <c r="AR160" s="25" t="e">
        <f>+#REF!</f>
        <v>#REF!</v>
      </c>
      <c r="AS160" s="25" t="e">
        <f t="shared" si="108"/>
        <v>#REF!</v>
      </c>
      <c r="AT160" s="25" t="e">
        <f>+#REF!</f>
        <v>#REF!</v>
      </c>
      <c r="AU160" s="25" t="e">
        <f t="shared" si="108"/>
        <v>#REF!</v>
      </c>
      <c r="AV160" s="25" t="e">
        <f>+#REF!</f>
        <v>#REF!</v>
      </c>
      <c r="AW160" s="25" t="e">
        <f t="shared" si="97"/>
        <v>#REF!</v>
      </c>
      <c r="AX160" s="25" t="e">
        <f>+#REF!</f>
        <v>#REF!</v>
      </c>
      <c r="AY160" s="25" t="e">
        <f t="shared" si="98"/>
        <v>#REF!</v>
      </c>
      <c r="AZ160" s="25" t="e">
        <f>+#REF!</f>
        <v>#REF!</v>
      </c>
      <c r="BA160" s="25" t="e">
        <f t="shared" si="99"/>
        <v>#REF!</v>
      </c>
    </row>
    <row r="161" spans="1:53" ht="15.75" customHeight="1">
      <c r="A161" s="33">
        <v>1200</v>
      </c>
      <c r="B161" s="34" t="s">
        <v>188</v>
      </c>
      <c r="C161" s="69"/>
      <c r="D161" s="73"/>
      <c r="E161" s="67"/>
      <c r="F161" s="24"/>
      <c r="G161" s="24"/>
      <c r="H161" s="24"/>
      <c r="I161" s="25">
        <f t="shared" si="86"/>
        <v>0</v>
      </c>
      <c r="J161" s="25"/>
      <c r="K161" s="25">
        <f t="shared" si="87"/>
        <v>0</v>
      </c>
      <c r="L161" s="25"/>
      <c r="M161" s="25">
        <f t="shared" si="87"/>
        <v>0</v>
      </c>
      <c r="N161" s="25"/>
      <c r="O161" s="25">
        <f t="shared" si="101"/>
        <v>0</v>
      </c>
      <c r="P161" s="25"/>
      <c r="Q161" s="25">
        <f t="shared" si="101"/>
        <v>0</v>
      </c>
      <c r="R161" s="25"/>
      <c r="S161" s="25">
        <f t="shared" si="102"/>
        <v>0</v>
      </c>
      <c r="T161" s="25"/>
      <c r="U161" s="25">
        <f t="shared" si="102"/>
        <v>0</v>
      </c>
      <c r="V161" s="25"/>
      <c r="W161" s="25">
        <f t="shared" si="103"/>
        <v>0</v>
      </c>
      <c r="X161" s="25"/>
      <c r="Y161" s="25">
        <f t="shared" si="103"/>
        <v>0</v>
      </c>
      <c r="Z161" s="25"/>
      <c r="AA161" s="25">
        <f t="shared" si="91"/>
        <v>0</v>
      </c>
      <c r="AB161" s="25"/>
      <c r="AC161" s="25">
        <f t="shared" si="104"/>
        <v>0</v>
      </c>
      <c r="AD161" s="25"/>
      <c r="AE161" s="25">
        <f t="shared" si="104"/>
        <v>0</v>
      </c>
      <c r="AF161" s="25"/>
      <c r="AG161" s="25">
        <f t="shared" si="105"/>
        <v>0</v>
      </c>
      <c r="AH161" s="25"/>
      <c r="AI161" s="25">
        <f t="shared" si="105"/>
        <v>0</v>
      </c>
      <c r="AJ161" s="25"/>
      <c r="AK161" s="25">
        <f t="shared" si="106"/>
        <v>0</v>
      </c>
      <c r="AL161" s="25"/>
      <c r="AM161" s="25">
        <f t="shared" si="106"/>
        <v>0</v>
      </c>
      <c r="AN161" s="25"/>
      <c r="AO161" s="25">
        <f t="shared" si="107"/>
        <v>0</v>
      </c>
      <c r="AP161" s="25"/>
      <c r="AQ161" s="25">
        <f t="shared" si="107"/>
        <v>0</v>
      </c>
      <c r="AR161" s="25"/>
      <c r="AS161" s="25">
        <f t="shared" si="108"/>
        <v>0</v>
      </c>
      <c r="AT161" s="25"/>
      <c r="AU161" s="25">
        <f t="shared" si="108"/>
        <v>0</v>
      </c>
      <c r="AV161" s="25"/>
      <c r="AW161" s="25">
        <f t="shared" si="97"/>
        <v>0</v>
      </c>
      <c r="AX161" s="25"/>
      <c r="AY161" s="25">
        <f t="shared" si="98"/>
        <v>0</v>
      </c>
      <c r="AZ161" s="25"/>
      <c r="BA161" s="25">
        <f t="shared" si="99"/>
        <v>0</v>
      </c>
    </row>
    <row r="162" spans="1:53" ht="15.75" customHeight="1">
      <c r="A162" s="33">
        <v>1201</v>
      </c>
      <c r="B162" s="34" t="s">
        <v>189</v>
      </c>
      <c r="C162" s="69" t="s">
        <v>46</v>
      </c>
      <c r="D162" s="73">
        <v>105.03</v>
      </c>
      <c r="E162" s="67">
        <v>25000</v>
      </c>
      <c r="F162" s="24">
        <v>55</v>
      </c>
      <c r="G162" s="24">
        <v>39</v>
      </c>
      <c r="H162" s="24"/>
      <c r="I162" s="25" t="e">
        <f t="shared" si="86"/>
        <v>#REF!</v>
      </c>
      <c r="J162" s="25" t="e">
        <f>+#REF!</f>
        <v>#REF!</v>
      </c>
      <c r="K162" s="25" t="e">
        <f t="shared" si="87"/>
        <v>#REF!</v>
      </c>
      <c r="L162" s="25" t="e">
        <f>+#REF!</f>
        <v>#REF!</v>
      </c>
      <c r="M162" s="25" t="e">
        <f t="shared" si="87"/>
        <v>#REF!</v>
      </c>
      <c r="N162" s="25" t="e">
        <f>+#REF!</f>
        <v>#REF!</v>
      </c>
      <c r="O162" s="25" t="e">
        <f t="shared" si="101"/>
        <v>#REF!</v>
      </c>
      <c r="P162" s="25" t="e">
        <f>+#REF!</f>
        <v>#REF!</v>
      </c>
      <c r="Q162" s="25" t="e">
        <f t="shared" si="101"/>
        <v>#REF!</v>
      </c>
      <c r="R162" s="25" t="e">
        <f>+#REF!</f>
        <v>#REF!</v>
      </c>
      <c r="S162" s="25" t="e">
        <f t="shared" si="102"/>
        <v>#REF!</v>
      </c>
      <c r="T162" s="25" t="e">
        <f>+#REF!</f>
        <v>#REF!</v>
      </c>
      <c r="U162" s="25" t="e">
        <f t="shared" si="102"/>
        <v>#REF!</v>
      </c>
      <c r="V162" s="25" t="e">
        <f>+#REF!</f>
        <v>#REF!</v>
      </c>
      <c r="W162" s="25" t="e">
        <f t="shared" si="103"/>
        <v>#REF!</v>
      </c>
      <c r="X162" s="25" t="e">
        <f>+#REF!</f>
        <v>#REF!</v>
      </c>
      <c r="Y162" s="25" t="e">
        <f t="shared" si="103"/>
        <v>#REF!</v>
      </c>
      <c r="Z162" s="25" t="e">
        <f>+#REF!</f>
        <v>#REF!</v>
      </c>
      <c r="AA162" s="25" t="e">
        <f t="shared" si="91"/>
        <v>#REF!</v>
      </c>
      <c r="AB162" s="25" t="e">
        <f>+#REF!</f>
        <v>#REF!</v>
      </c>
      <c r="AC162" s="25" t="e">
        <f t="shared" si="104"/>
        <v>#REF!</v>
      </c>
      <c r="AD162" s="25" t="e">
        <f>+#REF!</f>
        <v>#REF!</v>
      </c>
      <c r="AE162" s="25" t="e">
        <f t="shared" si="104"/>
        <v>#REF!</v>
      </c>
      <c r="AF162" s="25" t="e">
        <f>+#REF!</f>
        <v>#REF!</v>
      </c>
      <c r="AG162" s="25" t="e">
        <f t="shared" si="105"/>
        <v>#REF!</v>
      </c>
      <c r="AH162" s="25" t="e">
        <f>+#REF!</f>
        <v>#REF!</v>
      </c>
      <c r="AI162" s="25" t="e">
        <f t="shared" si="105"/>
        <v>#REF!</v>
      </c>
      <c r="AJ162" s="25" t="e">
        <f>+#REF!</f>
        <v>#REF!</v>
      </c>
      <c r="AK162" s="25" t="e">
        <f t="shared" si="106"/>
        <v>#REF!</v>
      </c>
      <c r="AL162" s="25" t="e">
        <f>+#REF!</f>
        <v>#REF!</v>
      </c>
      <c r="AM162" s="25" t="e">
        <f t="shared" si="106"/>
        <v>#REF!</v>
      </c>
      <c r="AN162" s="25" t="e">
        <f>+#REF!</f>
        <v>#REF!</v>
      </c>
      <c r="AO162" s="25" t="e">
        <f t="shared" si="107"/>
        <v>#REF!</v>
      </c>
      <c r="AP162" s="25" t="e">
        <f>+#REF!</f>
        <v>#REF!</v>
      </c>
      <c r="AQ162" s="25" t="e">
        <f t="shared" si="107"/>
        <v>#REF!</v>
      </c>
      <c r="AR162" s="25" t="e">
        <f>+#REF!</f>
        <v>#REF!</v>
      </c>
      <c r="AS162" s="25" t="e">
        <f t="shared" si="108"/>
        <v>#REF!</v>
      </c>
      <c r="AT162" s="25" t="e">
        <f>+#REF!</f>
        <v>#REF!</v>
      </c>
      <c r="AU162" s="25" t="e">
        <f t="shared" si="108"/>
        <v>#REF!</v>
      </c>
      <c r="AV162" s="25" t="e">
        <f>+#REF!</f>
        <v>#REF!</v>
      </c>
      <c r="AW162" s="25" t="e">
        <f t="shared" si="97"/>
        <v>#REF!</v>
      </c>
      <c r="AX162" s="25" t="e">
        <f>+#REF!</f>
        <v>#REF!</v>
      </c>
      <c r="AY162" s="25" t="e">
        <f t="shared" si="98"/>
        <v>#REF!</v>
      </c>
      <c r="AZ162" s="25" t="e">
        <f>+#REF!</f>
        <v>#REF!</v>
      </c>
      <c r="BA162" s="25" t="e">
        <f t="shared" si="99"/>
        <v>#REF!</v>
      </c>
    </row>
    <row r="163" spans="1:53" ht="15.75" customHeight="1">
      <c r="A163" s="33">
        <v>1202</v>
      </c>
      <c r="B163" s="34" t="s">
        <v>190</v>
      </c>
      <c r="C163" s="69" t="s">
        <v>46</v>
      </c>
      <c r="D163" s="73">
        <v>144.43</v>
      </c>
      <c r="E163" s="67">
        <v>7000</v>
      </c>
      <c r="F163" s="24">
        <f>65+7+7</f>
        <v>79</v>
      </c>
      <c r="G163" s="24">
        <v>59</v>
      </c>
      <c r="H163" s="24"/>
      <c r="I163" s="25" t="e">
        <f t="shared" si="86"/>
        <v>#REF!</v>
      </c>
      <c r="J163" s="25" t="e">
        <f>+#REF!</f>
        <v>#REF!</v>
      </c>
      <c r="K163" s="25" t="e">
        <f t="shared" si="87"/>
        <v>#REF!</v>
      </c>
      <c r="L163" s="25" t="e">
        <f>+#REF!</f>
        <v>#REF!</v>
      </c>
      <c r="M163" s="25" t="e">
        <f t="shared" si="87"/>
        <v>#REF!</v>
      </c>
      <c r="N163" s="25" t="e">
        <f>+#REF!</f>
        <v>#REF!</v>
      </c>
      <c r="O163" s="25" t="e">
        <f t="shared" si="101"/>
        <v>#REF!</v>
      </c>
      <c r="P163" s="25" t="e">
        <f>+#REF!</f>
        <v>#REF!</v>
      </c>
      <c r="Q163" s="25" t="e">
        <f t="shared" si="101"/>
        <v>#REF!</v>
      </c>
      <c r="R163" s="25" t="e">
        <f>+#REF!</f>
        <v>#REF!</v>
      </c>
      <c r="S163" s="25" t="e">
        <f t="shared" si="102"/>
        <v>#REF!</v>
      </c>
      <c r="T163" s="25" t="e">
        <f>+#REF!</f>
        <v>#REF!</v>
      </c>
      <c r="U163" s="25" t="e">
        <f t="shared" si="102"/>
        <v>#REF!</v>
      </c>
      <c r="V163" s="25" t="e">
        <f>+#REF!</f>
        <v>#REF!</v>
      </c>
      <c r="W163" s="25" t="e">
        <f t="shared" si="103"/>
        <v>#REF!</v>
      </c>
      <c r="X163" s="25" t="e">
        <f>+#REF!</f>
        <v>#REF!</v>
      </c>
      <c r="Y163" s="25" t="e">
        <f t="shared" si="103"/>
        <v>#REF!</v>
      </c>
      <c r="Z163" s="25" t="e">
        <f>+#REF!</f>
        <v>#REF!</v>
      </c>
      <c r="AA163" s="25" t="e">
        <f t="shared" si="91"/>
        <v>#REF!</v>
      </c>
      <c r="AB163" s="25" t="e">
        <f>+#REF!</f>
        <v>#REF!</v>
      </c>
      <c r="AC163" s="25" t="e">
        <f t="shared" si="104"/>
        <v>#REF!</v>
      </c>
      <c r="AD163" s="25" t="e">
        <f>+#REF!</f>
        <v>#REF!</v>
      </c>
      <c r="AE163" s="25" t="e">
        <f t="shared" si="104"/>
        <v>#REF!</v>
      </c>
      <c r="AF163" s="25" t="e">
        <f>+#REF!</f>
        <v>#REF!</v>
      </c>
      <c r="AG163" s="25" t="e">
        <f t="shared" si="105"/>
        <v>#REF!</v>
      </c>
      <c r="AH163" s="25" t="e">
        <f>+#REF!</f>
        <v>#REF!</v>
      </c>
      <c r="AI163" s="25" t="e">
        <f t="shared" si="105"/>
        <v>#REF!</v>
      </c>
      <c r="AJ163" s="25" t="e">
        <f>+#REF!</f>
        <v>#REF!</v>
      </c>
      <c r="AK163" s="25" t="e">
        <f t="shared" si="106"/>
        <v>#REF!</v>
      </c>
      <c r="AL163" s="25" t="e">
        <f>+#REF!</f>
        <v>#REF!</v>
      </c>
      <c r="AM163" s="25" t="e">
        <f t="shared" si="106"/>
        <v>#REF!</v>
      </c>
      <c r="AN163" s="25" t="e">
        <f>+#REF!</f>
        <v>#REF!</v>
      </c>
      <c r="AO163" s="25" t="e">
        <f t="shared" si="107"/>
        <v>#REF!</v>
      </c>
      <c r="AP163" s="25" t="e">
        <f>+#REF!</f>
        <v>#REF!</v>
      </c>
      <c r="AQ163" s="25" t="e">
        <f t="shared" si="107"/>
        <v>#REF!</v>
      </c>
      <c r="AR163" s="25" t="e">
        <f>+#REF!</f>
        <v>#REF!</v>
      </c>
      <c r="AS163" s="25" t="e">
        <f t="shared" si="108"/>
        <v>#REF!</v>
      </c>
      <c r="AT163" s="25" t="e">
        <f>+#REF!</f>
        <v>#REF!</v>
      </c>
      <c r="AU163" s="25" t="e">
        <f t="shared" si="108"/>
        <v>#REF!</v>
      </c>
      <c r="AV163" s="25" t="e">
        <f>+#REF!</f>
        <v>#REF!</v>
      </c>
      <c r="AW163" s="25" t="e">
        <f t="shared" si="97"/>
        <v>#REF!</v>
      </c>
      <c r="AX163" s="25" t="e">
        <f>+#REF!</f>
        <v>#REF!</v>
      </c>
      <c r="AY163" s="25" t="e">
        <f t="shared" si="98"/>
        <v>#REF!</v>
      </c>
      <c r="AZ163" s="25" t="e">
        <f>+#REF!</f>
        <v>#REF!</v>
      </c>
      <c r="BA163" s="25" t="e">
        <f t="shared" si="99"/>
        <v>#REF!</v>
      </c>
    </row>
    <row r="164" spans="1:53" ht="15.75" customHeight="1">
      <c r="A164" s="33">
        <v>1204</v>
      </c>
      <c r="B164" s="34" t="s">
        <v>191</v>
      </c>
      <c r="C164" s="69" t="s">
        <v>46</v>
      </c>
      <c r="D164" s="73">
        <v>179.44</v>
      </c>
      <c r="E164" s="67">
        <v>20000</v>
      </c>
      <c r="F164" s="24">
        <f>65+7</f>
        <v>72</v>
      </c>
      <c r="G164" s="24">
        <v>66</v>
      </c>
      <c r="H164" s="24"/>
      <c r="I164" s="25" t="e">
        <f t="shared" si="86"/>
        <v>#REF!</v>
      </c>
      <c r="J164" s="25" t="e">
        <f>+#REF!</f>
        <v>#REF!</v>
      </c>
      <c r="K164" s="25" t="e">
        <f t="shared" si="87"/>
        <v>#REF!</v>
      </c>
      <c r="L164" s="25" t="e">
        <f>+#REF!</f>
        <v>#REF!</v>
      </c>
      <c r="M164" s="25" t="e">
        <f t="shared" si="87"/>
        <v>#REF!</v>
      </c>
      <c r="N164" s="25" t="e">
        <f>+#REF!</f>
        <v>#REF!</v>
      </c>
      <c r="O164" s="25" t="e">
        <f t="shared" si="101"/>
        <v>#REF!</v>
      </c>
      <c r="P164" s="25" t="e">
        <f>+#REF!</f>
        <v>#REF!</v>
      </c>
      <c r="Q164" s="25" t="e">
        <f t="shared" si="101"/>
        <v>#REF!</v>
      </c>
      <c r="R164" s="25" t="e">
        <f>+#REF!</f>
        <v>#REF!</v>
      </c>
      <c r="S164" s="25" t="e">
        <f t="shared" si="102"/>
        <v>#REF!</v>
      </c>
      <c r="T164" s="25" t="e">
        <f>+#REF!</f>
        <v>#REF!</v>
      </c>
      <c r="U164" s="25" t="e">
        <f t="shared" si="102"/>
        <v>#REF!</v>
      </c>
      <c r="V164" s="25" t="e">
        <f>+#REF!</f>
        <v>#REF!</v>
      </c>
      <c r="W164" s="25" t="e">
        <f t="shared" si="103"/>
        <v>#REF!</v>
      </c>
      <c r="X164" s="25" t="e">
        <f>+#REF!</f>
        <v>#REF!</v>
      </c>
      <c r="Y164" s="25" t="e">
        <f t="shared" si="103"/>
        <v>#REF!</v>
      </c>
      <c r="Z164" s="25" t="e">
        <f>+#REF!</f>
        <v>#REF!</v>
      </c>
      <c r="AA164" s="25" t="e">
        <f t="shared" si="91"/>
        <v>#REF!</v>
      </c>
      <c r="AB164" s="25" t="e">
        <f>+#REF!</f>
        <v>#REF!</v>
      </c>
      <c r="AC164" s="25" t="e">
        <f t="shared" si="104"/>
        <v>#REF!</v>
      </c>
      <c r="AD164" s="25" t="e">
        <f>+#REF!</f>
        <v>#REF!</v>
      </c>
      <c r="AE164" s="25" t="e">
        <f t="shared" si="104"/>
        <v>#REF!</v>
      </c>
      <c r="AF164" s="25" t="e">
        <f>+#REF!</f>
        <v>#REF!</v>
      </c>
      <c r="AG164" s="25" t="e">
        <f t="shared" si="105"/>
        <v>#REF!</v>
      </c>
      <c r="AH164" s="25" t="e">
        <f>+#REF!</f>
        <v>#REF!</v>
      </c>
      <c r="AI164" s="25" t="e">
        <f t="shared" si="105"/>
        <v>#REF!</v>
      </c>
      <c r="AJ164" s="25" t="e">
        <f>+#REF!</f>
        <v>#REF!</v>
      </c>
      <c r="AK164" s="25" t="e">
        <f t="shared" si="106"/>
        <v>#REF!</v>
      </c>
      <c r="AL164" s="25" t="e">
        <f>+#REF!</f>
        <v>#REF!</v>
      </c>
      <c r="AM164" s="25" t="e">
        <f t="shared" si="106"/>
        <v>#REF!</v>
      </c>
      <c r="AN164" s="25" t="e">
        <f>+#REF!</f>
        <v>#REF!</v>
      </c>
      <c r="AO164" s="25" t="e">
        <f t="shared" si="107"/>
        <v>#REF!</v>
      </c>
      <c r="AP164" s="25" t="e">
        <f>+#REF!</f>
        <v>#REF!</v>
      </c>
      <c r="AQ164" s="25" t="e">
        <f t="shared" si="107"/>
        <v>#REF!</v>
      </c>
      <c r="AR164" s="25" t="e">
        <f>+#REF!</f>
        <v>#REF!</v>
      </c>
      <c r="AS164" s="25" t="e">
        <f t="shared" si="108"/>
        <v>#REF!</v>
      </c>
      <c r="AT164" s="25" t="e">
        <f>+#REF!</f>
        <v>#REF!</v>
      </c>
      <c r="AU164" s="25" t="e">
        <f t="shared" si="108"/>
        <v>#REF!</v>
      </c>
      <c r="AV164" s="25" t="e">
        <f>+#REF!</f>
        <v>#REF!</v>
      </c>
      <c r="AW164" s="25" t="e">
        <f t="shared" si="97"/>
        <v>#REF!</v>
      </c>
      <c r="AX164" s="25" t="e">
        <f>+#REF!</f>
        <v>#REF!</v>
      </c>
      <c r="AY164" s="25" t="e">
        <f t="shared" si="98"/>
        <v>#REF!</v>
      </c>
      <c r="AZ164" s="25" t="e">
        <f>+#REF!</f>
        <v>#REF!</v>
      </c>
      <c r="BA164" s="25" t="e">
        <f t="shared" si="99"/>
        <v>#REF!</v>
      </c>
    </row>
    <row r="165" spans="1:53" ht="15.75" customHeight="1">
      <c r="A165" s="33">
        <v>1205</v>
      </c>
      <c r="B165" s="34" t="s">
        <v>192</v>
      </c>
      <c r="C165" s="69" t="s">
        <v>46</v>
      </c>
      <c r="D165" s="73">
        <v>105.03</v>
      </c>
      <c r="E165" s="67">
        <v>12000</v>
      </c>
      <c r="F165" s="24">
        <f>65+14</f>
        <v>79</v>
      </c>
      <c r="G165" s="24">
        <v>20</v>
      </c>
      <c r="H165" s="24"/>
      <c r="I165" s="25" t="e">
        <f t="shared" si="86"/>
        <v>#REF!</v>
      </c>
      <c r="J165" s="25" t="e">
        <f>+#REF!</f>
        <v>#REF!</v>
      </c>
      <c r="K165" s="25" t="e">
        <f t="shared" si="87"/>
        <v>#REF!</v>
      </c>
      <c r="L165" s="25" t="e">
        <f>+#REF!</f>
        <v>#REF!</v>
      </c>
      <c r="M165" s="25" t="e">
        <f t="shared" si="87"/>
        <v>#REF!</v>
      </c>
      <c r="N165" s="25" t="e">
        <f>+#REF!</f>
        <v>#REF!</v>
      </c>
      <c r="O165" s="25" t="e">
        <f t="shared" si="101"/>
        <v>#REF!</v>
      </c>
      <c r="P165" s="25" t="e">
        <f>+#REF!</f>
        <v>#REF!</v>
      </c>
      <c r="Q165" s="25" t="e">
        <f t="shared" si="101"/>
        <v>#REF!</v>
      </c>
      <c r="R165" s="25" t="e">
        <f>+#REF!</f>
        <v>#REF!</v>
      </c>
      <c r="S165" s="25" t="e">
        <f t="shared" si="102"/>
        <v>#REF!</v>
      </c>
      <c r="T165" s="25" t="e">
        <f>+#REF!</f>
        <v>#REF!</v>
      </c>
      <c r="U165" s="25" t="e">
        <f t="shared" si="102"/>
        <v>#REF!</v>
      </c>
      <c r="V165" s="25" t="e">
        <f>+#REF!</f>
        <v>#REF!</v>
      </c>
      <c r="W165" s="25" t="e">
        <f t="shared" si="103"/>
        <v>#REF!</v>
      </c>
      <c r="X165" s="25" t="e">
        <f>+#REF!</f>
        <v>#REF!</v>
      </c>
      <c r="Y165" s="25" t="e">
        <f t="shared" si="103"/>
        <v>#REF!</v>
      </c>
      <c r="Z165" s="25" t="e">
        <f>+#REF!</f>
        <v>#REF!</v>
      </c>
      <c r="AA165" s="25" t="e">
        <f t="shared" si="91"/>
        <v>#REF!</v>
      </c>
      <c r="AB165" s="25" t="e">
        <f>+#REF!</f>
        <v>#REF!</v>
      </c>
      <c r="AC165" s="25" t="e">
        <f t="shared" si="104"/>
        <v>#REF!</v>
      </c>
      <c r="AD165" s="25" t="e">
        <f>+#REF!</f>
        <v>#REF!</v>
      </c>
      <c r="AE165" s="25" t="e">
        <f t="shared" si="104"/>
        <v>#REF!</v>
      </c>
      <c r="AF165" s="25" t="e">
        <f>+#REF!</f>
        <v>#REF!</v>
      </c>
      <c r="AG165" s="25" t="e">
        <f t="shared" si="105"/>
        <v>#REF!</v>
      </c>
      <c r="AH165" s="25" t="e">
        <f>+#REF!</f>
        <v>#REF!</v>
      </c>
      <c r="AI165" s="25" t="e">
        <f t="shared" si="105"/>
        <v>#REF!</v>
      </c>
      <c r="AJ165" s="25" t="e">
        <f>+#REF!</f>
        <v>#REF!</v>
      </c>
      <c r="AK165" s="25" t="e">
        <f t="shared" si="106"/>
        <v>#REF!</v>
      </c>
      <c r="AL165" s="25" t="e">
        <f>+#REF!</f>
        <v>#REF!</v>
      </c>
      <c r="AM165" s="25" t="e">
        <f t="shared" si="106"/>
        <v>#REF!</v>
      </c>
      <c r="AN165" s="25" t="e">
        <f>+#REF!</f>
        <v>#REF!</v>
      </c>
      <c r="AO165" s="25" t="e">
        <f t="shared" si="107"/>
        <v>#REF!</v>
      </c>
      <c r="AP165" s="25" t="e">
        <f>+#REF!</f>
        <v>#REF!</v>
      </c>
      <c r="AQ165" s="25" t="e">
        <f t="shared" si="107"/>
        <v>#REF!</v>
      </c>
      <c r="AR165" s="25" t="e">
        <f>+#REF!</f>
        <v>#REF!</v>
      </c>
      <c r="AS165" s="25" t="e">
        <f t="shared" si="108"/>
        <v>#REF!</v>
      </c>
      <c r="AT165" s="25" t="e">
        <f>+#REF!</f>
        <v>#REF!</v>
      </c>
      <c r="AU165" s="25" t="e">
        <f t="shared" si="108"/>
        <v>#REF!</v>
      </c>
      <c r="AV165" s="25" t="e">
        <f>+#REF!</f>
        <v>#REF!</v>
      </c>
      <c r="AW165" s="25" t="e">
        <f t="shared" si="97"/>
        <v>#REF!</v>
      </c>
      <c r="AX165" s="25" t="e">
        <f>+#REF!</f>
        <v>#REF!</v>
      </c>
      <c r="AY165" s="25" t="e">
        <f t="shared" si="98"/>
        <v>#REF!</v>
      </c>
      <c r="AZ165" s="25" t="e">
        <f>+#REF!</f>
        <v>#REF!</v>
      </c>
      <c r="BA165" s="25" t="e">
        <f t="shared" si="99"/>
        <v>#REF!</v>
      </c>
    </row>
    <row r="166" spans="1:53" ht="15.75" customHeight="1">
      <c r="A166" s="33">
        <v>1206</v>
      </c>
      <c r="B166" s="34" t="s">
        <v>193</v>
      </c>
      <c r="C166" s="69" t="s">
        <v>46</v>
      </c>
      <c r="D166" s="73">
        <v>231.95</v>
      </c>
      <c r="E166" s="67">
        <v>1100</v>
      </c>
      <c r="F166" s="24">
        <v>125</v>
      </c>
      <c r="G166" s="24">
        <v>70</v>
      </c>
      <c r="H166" s="24"/>
      <c r="I166" s="25" t="e">
        <f t="shared" si="86"/>
        <v>#REF!</v>
      </c>
      <c r="J166" s="25" t="e">
        <f>+#REF!</f>
        <v>#REF!</v>
      </c>
      <c r="K166" s="25" t="e">
        <f t="shared" si="87"/>
        <v>#REF!</v>
      </c>
      <c r="L166" s="25" t="e">
        <f>+#REF!</f>
        <v>#REF!</v>
      </c>
      <c r="M166" s="25" t="e">
        <f t="shared" si="87"/>
        <v>#REF!</v>
      </c>
      <c r="N166" s="25" t="e">
        <f>+#REF!</f>
        <v>#REF!</v>
      </c>
      <c r="O166" s="25" t="e">
        <f t="shared" si="101"/>
        <v>#REF!</v>
      </c>
      <c r="P166" s="25" t="e">
        <f>+#REF!</f>
        <v>#REF!</v>
      </c>
      <c r="Q166" s="25" t="e">
        <f t="shared" si="101"/>
        <v>#REF!</v>
      </c>
      <c r="R166" s="25" t="e">
        <f>+#REF!</f>
        <v>#REF!</v>
      </c>
      <c r="S166" s="25" t="e">
        <f t="shared" si="102"/>
        <v>#REF!</v>
      </c>
      <c r="T166" s="25" t="e">
        <f>+#REF!</f>
        <v>#REF!</v>
      </c>
      <c r="U166" s="25" t="e">
        <f t="shared" si="102"/>
        <v>#REF!</v>
      </c>
      <c r="V166" s="25" t="e">
        <f>+#REF!</f>
        <v>#REF!</v>
      </c>
      <c r="W166" s="25" t="e">
        <f t="shared" si="103"/>
        <v>#REF!</v>
      </c>
      <c r="X166" s="25" t="e">
        <f>+#REF!</f>
        <v>#REF!</v>
      </c>
      <c r="Y166" s="25" t="e">
        <f t="shared" si="103"/>
        <v>#REF!</v>
      </c>
      <c r="Z166" s="25" t="e">
        <f>+#REF!</f>
        <v>#REF!</v>
      </c>
      <c r="AA166" s="25" t="e">
        <f t="shared" si="91"/>
        <v>#REF!</v>
      </c>
      <c r="AB166" s="25" t="e">
        <f>+#REF!</f>
        <v>#REF!</v>
      </c>
      <c r="AC166" s="25" t="e">
        <f t="shared" si="104"/>
        <v>#REF!</v>
      </c>
      <c r="AD166" s="25" t="e">
        <f>+#REF!</f>
        <v>#REF!</v>
      </c>
      <c r="AE166" s="25" t="e">
        <f t="shared" si="104"/>
        <v>#REF!</v>
      </c>
      <c r="AF166" s="25" t="e">
        <f>+#REF!</f>
        <v>#REF!</v>
      </c>
      <c r="AG166" s="25" t="e">
        <f t="shared" si="105"/>
        <v>#REF!</v>
      </c>
      <c r="AH166" s="25" t="e">
        <f>+#REF!</f>
        <v>#REF!</v>
      </c>
      <c r="AI166" s="25" t="e">
        <f t="shared" si="105"/>
        <v>#REF!</v>
      </c>
      <c r="AJ166" s="25" t="e">
        <f>+#REF!</f>
        <v>#REF!</v>
      </c>
      <c r="AK166" s="25" t="e">
        <f t="shared" si="106"/>
        <v>#REF!</v>
      </c>
      <c r="AL166" s="25" t="e">
        <f>+#REF!</f>
        <v>#REF!</v>
      </c>
      <c r="AM166" s="25" t="e">
        <f t="shared" si="106"/>
        <v>#REF!</v>
      </c>
      <c r="AN166" s="25" t="e">
        <f>+#REF!</f>
        <v>#REF!</v>
      </c>
      <c r="AO166" s="25" t="e">
        <f t="shared" si="107"/>
        <v>#REF!</v>
      </c>
      <c r="AP166" s="25" t="e">
        <f>+#REF!</f>
        <v>#REF!</v>
      </c>
      <c r="AQ166" s="25" t="e">
        <f t="shared" si="107"/>
        <v>#REF!</v>
      </c>
      <c r="AR166" s="25" t="e">
        <f>+#REF!</f>
        <v>#REF!</v>
      </c>
      <c r="AS166" s="25" t="e">
        <f t="shared" si="108"/>
        <v>#REF!</v>
      </c>
      <c r="AT166" s="25" t="e">
        <f>+#REF!</f>
        <v>#REF!</v>
      </c>
      <c r="AU166" s="25" t="e">
        <f t="shared" si="108"/>
        <v>#REF!</v>
      </c>
      <c r="AV166" s="25" t="e">
        <f>+#REF!</f>
        <v>#REF!</v>
      </c>
      <c r="AW166" s="25" t="e">
        <f t="shared" si="97"/>
        <v>#REF!</v>
      </c>
      <c r="AX166" s="25" t="e">
        <f>+#REF!</f>
        <v>#REF!</v>
      </c>
      <c r="AY166" s="25" t="e">
        <f t="shared" si="98"/>
        <v>#REF!</v>
      </c>
      <c r="AZ166" s="25" t="e">
        <f>+#REF!</f>
        <v>#REF!</v>
      </c>
      <c r="BA166" s="25" t="e">
        <f t="shared" si="99"/>
        <v>#REF!</v>
      </c>
    </row>
    <row r="167" spans="1:53" ht="15.75" customHeight="1">
      <c r="A167" s="33">
        <v>1207</v>
      </c>
      <c r="B167" s="34" t="s">
        <v>194</v>
      </c>
      <c r="C167" s="69" t="s">
        <v>46</v>
      </c>
      <c r="D167" s="73">
        <v>52.52</v>
      </c>
      <c r="E167" s="67">
        <v>1000</v>
      </c>
      <c r="F167" s="24"/>
      <c r="G167" s="24"/>
      <c r="H167" s="24">
        <v>60</v>
      </c>
      <c r="I167" s="25" t="e">
        <f t="shared" si="86"/>
        <v>#REF!</v>
      </c>
      <c r="J167" s="25" t="e">
        <f>+#REF!</f>
        <v>#REF!</v>
      </c>
      <c r="K167" s="25" t="e">
        <f t="shared" si="87"/>
        <v>#REF!</v>
      </c>
      <c r="L167" s="25" t="e">
        <f>+#REF!</f>
        <v>#REF!</v>
      </c>
      <c r="M167" s="25" t="e">
        <f t="shared" si="87"/>
        <v>#REF!</v>
      </c>
      <c r="N167" s="25" t="e">
        <f>+#REF!</f>
        <v>#REF!</v>
      </c>
      <c r="O167" s="25" t="e">
        <f t="shared" si="101"/>
        <v>#REF!</v>
      </c>
      <c r="P167" s="25" t="e">
        <f>+#REF!</f>
        <v>#REF!</v>
      </c>
      <c r="Q167" s="25" t="e">
        <f t="shared" si="101"/>
        <v>#REF!</v>
      </c>
      <c r="R167" s="25" t="e">
        <f>+#REF!</f>
        <v>#REF!</v>
      </c>
      <c r="S167" s="25" t="e">
        <f t="shared" si="102"/>
        <v>#REF!</v>
      </c>
      <c r="T167" s="25" t="e">
        <f>+#REF!</f>
        <v>#REF!</v>
      </c>
      <c r="U167" s="25" t="e">
        <f t="shared" si="102"/>
        <v>#REF!</v>
      </c>
      <c r="V167" s="25" t="e">
        <f>+#REF!</f>
        <v>#REF!</v>
      </c>
      <c r="W167" s="25" t="e">
        <f t="shared" si="103"/>
        <v>#REF!</v>
      </c>
      <c r="X167" s="25" t="e">
        <f>+#REF!</f>
        <v>#REF!</v>
      </c>
      <c r="Y167" s="25" t="e">
        <f t="shared" si="103"/>
        <v>#REF!</v>
      </c>
      <c r="Z167" s="25" t="e">
        <f>+#REF!</f>
        <v>#REF!</v>
      </c>
      <c r="AA167" s="25" t="e">
        <f t="shared" si="91"/>
        <v>#REF!</v>
      </c>
      <c r="AB167" s="25" t="e">
        <f>+#REF!</f>
        <v>#REF!</v>
      </c>
      <c r="AC167" s="25" t="e">
        <f t="shared" si="104"/>
        <v>#REF!</v>
      </c>
      <c r="AD167" s="25" t="e">
        <f>+#REF!</f>
        <v>#REF!</v>
      </c>
      <c r="AE167" s="25" t="e">
        <f t="shared" si="104"/>
        <v>#REF!</v>
      </c>
      <c r="AF167" s="25" t="e">
        <f>+#REF!</f>
        <v>#REF!</v>
      </c>
      <c r="AG167" s="25" t="e">
        <f t="shared" si="105"/>
        <v>#REF!</v>
      </c>
      <c r="AH167" s="25" t="e">
        <f>+#REF!</f>
        <v>#REF!</v>
      </c>
      <c r="AI167" s="25" t="e">
        <f t="shared" si="105"/>
        <v>#REF!</v>
      </c>
      <c r="AJ167" s="25" t="e">
        <f>+#REF!</f>
        <v>#REF!</v>
      </c>
      <c r="AK167" s="25" t="e">
        <f t="shared" si="106"/>
        <v>#REF!</v>
      </c>
      <c r="AL167" s="25" t="e">
        <f>+#REF!</f>
        <v>#REF!</v>
      </c>
      <c r="AM167" s="25" t="e">
        <f t="shared" si="106"/>
        <v>#REF!</v>
      </c>
      <c r="AN167" s="25" t="e">
        <f>+#REF!</f>
        <v>#REF!</v>
      </c>
      <c r="AO167" s="25" t="e">
        <f t="shared" si="107"/>
        <v>#REF!</v>
      </c>
      <c r="AP167" s="25" t="e">
        <f>+#REF!</f>
        <v>#REF!</v>
      </c>
      <c r="AQ167" s="25" t="e">
        <f t="shared" si="107"/>
        <v>#REF!</v>
      </c>
      <c r="AR167" s="25" t="e">
        <f>+#REF!</f>
        <v>#REF!</v>
      </c>
      <c r="AS167" s="25" t="e">
        <f t="shared" si="108"/>
        <v>#REF!</v>
      </c>
      <c r="AT167" s="25" t="e">
        <f>+#REF!</f>
        <v>#REF!</v>
      </c>
      <c r="AU167" s="25" t="e">
        <f t="shared" si="108"/>
        <v>#REF!</v>
      </c>
      <c r="AV167" s="25" t="e">
        <f>+#REF!</f>
        <v>#REF!</v>
      </c>
      <c r="AW167" s="25" t="e">
        <f t="shared" si="97"/>
        <v>#REF!</v>
      </c>
      <c r="AX167" s="25" t="e">
        <f>+#REF!</f>
        <v>#REF!</v>
      </c>
      <c r="AY167" s="25" t="e">
        <f t="shared" si="98"/>
        <v>#REF!</v>
      </c>
      <c r="AZ167" s="25" t="e">
        <f>+#REF!</f>
        <v>#REF!</v>
      </c>
      <c r="BA167" s="25" t="e">
        <f t="shared" si="99"/>
        <v>#REF!</v>
      </c>
    </row>
    <row r="168" spans="1:53" ht="15.75" customHeight="1">
      <c r="A168" s="33">
        <v>1208</v>
      </c>
      <c r="B168" s="34" t="s">
        <v>195</v>
      </c>
      <c r="C168" s="69" t="s">
        <v>46</v>
      </c>
      <c r="D168" s="73">
        <v>135.66999999999999</v>
      </c>
      <c r="E168" s="67">
        <v>15000</v>
      </c>
      <c r="F168" s="24">
        <v>65</v>
      </c>
      <c r="G168" s="24">
        <v>66</v>
      </c>
      <c r="H168" s="24"/>
      <c r="I168" s="25" t="e">
        <f t="shared" si="86"/>
        <v>#REF!</v>
      </c>
      <c r="J168" s="25" t="e">
        <f>+#REF!</f>
        <v>#REF!</v>
      </c>
      <c r="K168" s="25" t="e">
        <f t="shared" si="87"/>
        <v>#REF!</v>
      </c>
      <c r="L168" s="25" t="e">
        <f>+#REF!</f>
        <v>#REF!</v>
      </c>
      <c r="M168" s="25" t="e">
        <f t="shared" si="87"/>
        <v>#REF!</v>
      </c>
      <c r="N168" s="25" t="e">
        <f>+#REF!</f>
        <v>#REF!</v>
      </c>
      <c r="O168" s="25" t="e">
        <f t="shared" si="101"/>
        <v>#REF!</v>
      </c>
      <c r="P168" s="25" t="e">
        <f>+#REF!</f>
        <v>#REF!</v>
      </c>
      <c r="Q168" s="25" t="e">
        <f t="shared" si="101"/>
        <v>#REF!</v>
      </c>
      <c r="R168" s="25" t="e">
        <f>+#REF!</f>
        <v>#REF!</v>
      </c>
      <c r="S168" s="25" t="e">
        <f t="shared" si="102"/>
        <v>#REF!</v>
      </c>
      <c r="T168" s="25" t="e">
        <f>+#REF!</f>
        <v>#REF!</v>
      </c>
      <c r="U168" s="25" t="e">
        <f t="shared" si="102"/>
        <v>#REF!</v>
      </c>
      <c r="V168" s="25" t="e">
        <f>+#REF!</f>
        <v>#REF!</v>
      </c>
      <c r="W168" s="25" t="e">
        <f t="shared" si="103"/>
        <v>#REF!</v>
      </c>
      <c r="X168" s="25" t="e">
        <f>+#REF!</f>
        <v>#REF!</v>
      </c>
      <c r="Y168" s="25" t="e">
        <f t="shared" si="103"/>
        <v>#REF!</v>
      </c>
      <c r="Z168" s="25" t="e">
        <f>+#REF!</f>
        <v>#REF!</v>
      </c>
      <c r="AA168" s="25" t="e">
        <f t="shared" si="91"/>
        <v>#REF!</v>
      </c>
      <c r="AB168" s="25" t="e">
        <f>+#REF!</f>
        <v>#REF!</v>
      </c>
      <c r="AC168" s="25" t="e">
        <f t="shared" si="104"/>
        <v>#REF!</v>
      </c>
      <c r="AD168" s="25" t="e">
        <f>+#REF!</f>
        <v>#REF!</v>
      </c>
      <c r="AE168" s="25" t="e">
        <f t="shared" si="104"/>
        <v>#REF!</v>
      </c>
      <c r="AF168" s="25" t="e">
        <f>+#REF!</f>
        <v>#REF!</v>
      </c>
      <c r="AG168" s="25" t="e">
        <f t="shared" si="105"/>
        <v>#REF!</v>
      </c>
      <c r="AH168" s="25" t="e">
        <f>+#REF!</f>
        <v>#REF!</v>
      </c>
      <c r="AI168" s="25" t="e">
        <f t="shared" si="105"/>
        <v>#REF!</v>
      </c>
      <c r="AJ168" s="25" t="e">
        <f>+#REF!</f>
        <v>#REF!</v>
      </c>
      <c r="AK168" s="25" t="e">
        <f t="shared" si="106"/>
        <v>#REF!</v>
      </c>
      <c r="AL168" s="25" t="e">
        <f>+#REF!</f>
        <v>#REF!</v>
      </c>
      <c r="AM168" s="25" t="e">
        <f t="shared" si="106"/>
        <v>#REF!</v>
      </c>
      <c r="AN168" s="25" t="e">
        <f>+#REF!</f>
        <v>#REF!</v>
      </c>
      <c r="AO168" s="25" t="e">
        <f t="shared" si="107"/>
        <v>#REF!</v>
      </c>
      <c r="AP168" s="25" t="e">
        <f>+#REF!</f>
        <v>#REF!</v>
      </c>
      <c r="AQ168" s="25" t="e">
        <f t="shared" si="107"/>
        <v>#REF!</v>
      </c>
      <c r="AR168" s="25" t="e">
        <f>+#REF!</f>
        <v>#REF!</v>
      </c>
      <c r="AS168" s="25" t="e">
        <f t="shared" si="108"/>
        <v>#REF!</v>
      </c>
      <c r="AT168" s="25" t="e">
        <f>+#REF!</f>
        <v>#REF!</v>
      </c>
      <c r="AU168" s="25" t="e">
        <f t="shared" si="108"/>
        <v>#REF!</v>
      </c>
      <c r="AV168" s="25" t="e">
        <f>+#REF!</f>
        <v>#REF!</v>
      </c>
      <c r="AW168" s="25" t="e">
        <f t="shared" si="97"/>
        <v>#REF!</v>
      </c>
      <c r="AX168" s="25" t="e">
        <f>+#REF!</f>
        <v>#REF!</v>
      </c>
      <c r="AY168" s="25" t="e">
        <f t="shared" si="98"/>
        <v>#REF!</v>
      </c>
      <c r="AZ168" s="25" t="e">
        <f>+#REF!</f>
        <v>#REF!</v>
      </c>
      <c r="BA168" s="25" t="e">
        <f t="shared" si="99"/>
        <v>#REF!</v>
      </c>
    </row>
    <row r="169" spans="1:53" ht="15.75" customHeight="1">
      <c r="A169" s="33">
        <v>1209</v>
      </c>
      <c r="B169" s="34" t="s">
        <v>196</v>
      </c>
      <c r="C169" s="69" t="s">
        <v>46</v>
      </c>
      <c r="D169" s="73">
        <v>205.69</v>
      </c>
      <c r="E169" s="67">
        <v>1000</v>
      </c>
      <c r="F169" s="24"/>
      <c r="G169" s="24"/>
      <c r="H169" s="24">
        <v>150</v>
      </c>
      <c r="I169" s="25" t="e">
        <f t="shared" si="86"/>
        <v>#REF!</v>
      </c>
      <c r="J169" s="25" t="e">
        <f>+#REF!</f>
        <v>#REF!</v>
      </c>
      <c r="K169" s="25" t="e">
        <f t="shared" si="87"/>
        <v>#REF!</v>
      </c>
      <c r="L169" s="25" t="e">
        <f>+#REF!</f>
        <v>#REF!</v>
      </c>
      <c r="M169" s="25" t="e">
        <f t="shared" si="87"/>
        <v>#REF!</v>
      </c>
      <c r="N169" s="25" t="e">
        <f>+#REF!</f>
        <v>#REF!</v>
      </c>
      <c r="O169" s="25" t="e">
        <f t="shared" si="101"/>
        <v>#REF!</v>
      </c>
      <c r="P169" s="25" t="e">
        <f>+#REF!</f>
        <v>#REF!</v>
      </c>
      <c r="Q169" s="25" t="e">
        <f t="shared" si="101"/>
        <v>#REF!</v>
      </c>
      <c r="R169" s="25" t="e">
        <f>+#REF!</f>
        <v>#REF!</v>
      </c>
      <c r="S169" s="25" t="e">
        <f t="shared" si="102"/>
        <v>#REF!</v>
      </c>
      <c r="T169" s="25" t="e">
        <f>+#REF!</f>
        <v>#REF!</v>
      </c>
      <c r="U169" s="25" t="e">
        <f t="shared" si="102"/>
        <v>#REF!</v>
      </c>
      <c r="V169" s="25" t="e">
        <f>+#REF!</f>
        <v>#REF!</v>
      </c>
      <c r="W169" s="25" t="e">
        <f t="shared" si="103"/>
        <v>#REF!</v>
      </c>
      <c r="X169" s="25" t="e">
        <f>+#REF!</f>
        <v>#REF!</v>
      </c>
      <c r="Y169" s="25" t="e">
        <f t="shared" si="103"/>
        <v>#REF!</v>
      </c>
      <c r="Z169" s="25" t="e">
        <f>+#REF!</f>
        <v>#REF!</v>
      </c>
      <c r="AA169" s="25" t="e">
        <f t="shared" si="91"/>
        <v>#REF!</v>
      </c>
      <c r="AB169" s="25" t="e">
        <f>+#REF!</f>
        <v>#REF!</v>
      </c>
      <c r="AC169" s="25" t="e">
        <f t="shared" si="104"/>
        <v>#REF!</v>
      </c>
      <c r="AD169" s="25" t="e">
        <f>+#REF!</f>
        <v>#REF!</v>
      </c>
      <c r="AE169" s="25" t="e">
        <f t="shared" si="104"/>
        <v>#REF!</v>
      </c>
      <c r="AF169" s="25" t="e">
        <f>+#REF!</f>
        <v>#REF!</v>
      </c>
      <c r="AG169" s="25" t="e">
        <f t="shared" si="105"/>
        <v>#REF!</v>
      </c>
      <c r="AH169" s="25" t="e">
        <f>+#REF!</f>
        <v>#REF!</v>
      </c>
      <c r="AI169" s="25" t="e">
        <f t="shared" si="105"/>
        <v>#REF!</v>
      </c>
      <c r="AJ169" s="25" t="e">
        <f>+#REF!</f>
        <v>#REF!</v>
      </c>
      <c r="AK169" s="25" t="e">
        <f t="shared" si="106"/>
        <v>#REF!</v>
      </c>
      <c r="AL169" s="25" t="e">
        <f>+#REF!</f>
        <v>#REF!</v>
      </c>
      <c r="AM169" s="25" t="e">
        <f t="shared" si="106"/>
        <v>#REF!</v>
      </c>
      <c r="AN169" s="25" t="e">
        <f>+#REF!</f>
        <v>#REF!</v>
      </c>
      <c r="AO169" s="25" t="e">
        <f t="shared" si="107"/>
        <v>#REF!</v>
      </c>
      <c r="AP169" s="25" t="e">
        <f>+#REF!</f>
        <v>#REF!</v>
      </c>
      <c r="AQ169" s="25" t="e">
        <f t="shared" si="107"/>
        <v>#REF!</v>
      </c>
      <c r="AR169" s="25" t="e">
        <f>+#REF!</f>
        <v>#REF!</v>
      </c>
      <c r="AS169" s="25" t="e">
        <f t="shared" si="108"/>
        <v>#REF!</v>
      </c>
      <c r="AT169" s="25" t="e">
        <f>+#REF!</f>
        <v>#REF!</v>
      </c>
      <c r="AU169" s="25" t="e">
        <f t="shared" si="108"/>
        <v>#REF!</v>
      </c>
      <c r="AV169" s="25" t="e">
        <f>+#REF!</f>
        <v>#REF!</v>
      </c>
      <c r="AW169" s="25" t="e">
        <f t="shared" si="97"/>
        <v>#REF!</v>
      </c>
      <c r="AX169" s="25" t="e">
        <f>+#REF!</f>
        <v>#REF!</v>
      </c>
      <c r="AY169" s="25" t="e">
        <f t="shared" si="98"/>
        <v>#REF!</v>
      </c>
      <c r="AZ169" s="25" t="e">
        <f>+#REF!</f>
        <v>#REF!</v>
      </c>
      <c r="BA169" s="25" t="e">
        <f t="shared" si="99"/>
        <v>#REF!</v>
      </c>
    </row>
    <row r="170" spans="1:53" ht="15.75" customHeight="1">
      <c r="A170" s="33">
        <v>1210</v>
      </c>
      <c r="B170" s="34" t="s">
        <v>197</v>
      </c>
      <c r="C170" s="69" t="s">
        <v>198</v>
      </c>
      <c r="D170" s="73">
        <v>26.26</v>
      </c>
      <c r="E170" s="67">
        <v>1000</v>
      </c>
      <c r="F170" s="24"/>
      <c r="G170" s="24"/>
      <c r="H170" s="24">
        <v>12</v>
      </c>
      <c r="I170" s="25" t="e">
        <f t="shared" si="86"/>
        <v>#REF!</v>
      </c>
      <c r="J170" s="25" t="e">
        <f>+#REF!</f>
        <v>#REF!</v>
      </c>
      <c r="K170" s="25" t="e">
        <f t="shared" si="87"/>
        <v>#REF!</v>
      </c>
      <c r="L170" s="25" t="e">
        <f>+#REF!</f>
        <v>#REF!</v>
      </c>
      <c r="M170" s="25" t="e">
        <f t="shared" si="87"/>
        <v>#REF!</v>
      </c>
      <c r="N170" s="25" t="e">
        <f>+#REF!</f>
        <v>#REF!</v>
      </c>
      <c r="O170" s="25" t="e">
        <f t="shared" si="101"/>
        <v>#REF!</v>
      </c>
      <c r="P170" s="25" t="e">
        <f>+#REF!</f>
        <v>#REF!</v>
      </c>
      <c r="Q170" s="25" t="e">
        <f t="shared" si="101"/>
        <v>#REF!</v>
      </c>
      <c r="R170" s="25" t="e">
        <f>+#REF!</f>
        <v>#REF!</v>
      </c>
      <c r="S170" s="25" t="e">
        <f t="shared" si="102"/>
        <v>#REF!</v>
      </c>
      <c r="T170" s="25" t="e">
        <f>+#REF!</f>
        <v>#REF!</v>
      </c>
      <c r="U170" s="25" t="e">
        <f t="shared" si="102"/>
        <v>#REF!</v>
      </c>
      <c r="V170" s="25" t="e">
        <f>+#REF!</f>
        <v>#REF!</v>
      </c>
      <c r="W170" s="25" t="e">
        <f t="shared" si="103"/>
        <v>#REF!</v>
      </c>
      <c r="X170" s="25" t="e">
        <f>+#REF!</f>
        <v>#REF!</v>
      </c>
      <c r="Y170" s="25" t="e">
        <f t="shared" si="103"/>
        <v>#REF!</v>
      </c>
      <c r="Z170" s="25" t="e">
        <f>+#REF!</f>
        <v>#REF!</v>
      </c>
      <c r="AA170" s="25" t="e">
        <f t="shared" si="91"/>
        <v>#REF!</v>
      </c>
      <c r="AB170" s="25" t="e">
        <f>+#REF!</f>
        <v>#REF!</v>
      </c>
      <c r="AC170" s="25" t="e">
        <f t="shared" si="104"/>
        <v>#REF!</v>
      </c>
      <c r="AD170" s="25" t="e">
        <f>+#REF!</f>
        <v>#REF!</v>
      </c>
      <c r="AE170" s="25" t="e">
        <f t="shared" si="104"/>
        <v>#REF!</v>
      </c>
      <c r="AF170" s="25" t="e">
        <f>+#REF!</f>
        <v>#REF!</v>
      </c>
      <c r="AG170" s="25" t="e">
        <f t="shared" si="105"/>
        <v>#REF!</v>
      </c>
      <c r="AH170" s="25" t="e">
        <f>+#REF!</f>
        <v>#REF!</v>
      </c>
      <c r="AI170" s="25" t="e">
        <f t="shared" si="105"/>
        <v>#REF!</v>
      </c>
      <c r="AJ170" s="25" t="e">
        <f>+#REF!</f>
        <v>#REF!</v>
      </c>
      <c r="AK170" s="25" t="e">
        <f t="shared" si="106"/>
        <v>#REF!</v>
      </c>
      <c r="AL170" s="25" t="e">
        <f>+#REF!</f>
        <v>#REF!</v>
      </c>
      <c r="AM170" s="25" t="e">
        <f t="shared" si="106"/>
        <v>#REF!</v>
      </c>
      <c r="AN170" s="25" t="e">
        <f>+#REF!</f>
        <v>#REF!</v>
      </c>
      <c r="AO170" s="25" t="e">
        <f t="shared" si="107"/>
        <v>#REF!</v>
      </c>
      <c r="AP170" s="25" t="e">
        <f>+#REF!</f>
        <v>#REF!</v>
      </c>
      <c r="AQ170" s="25" t="e">
        <f t="shared" si="107"/>
        <v>#REF!</v>
      </c>
      <c r="AR170" s="25" t="e">
        <f>+#REF!</f>
        <v>#REF!</v>
      </c>
      <c r="AS170" s="25" t="e">
        <f t="shared" si="108"/>
        <v>#REF!</v>
      </c>
      <c r="AT170" s="25" t="e">
        <f>+#REF!</f>
        <v>#REF!</v>
      </c>
      <c r="AU170" s="25" t="e">
        <f t="shared" si="108"/>
        <v>#REF!</v>
      </c>
      <c r="AV170" s="25" t="e">
        <f>+#REF!</f>
        <v>#REF!</v>
      </c>
      <c r="AW170" s="25" t="e">
        <f t="shared" si="97"/>
        <v>#REF!</v>
      </c>
      <c r="AX170" s="25" t="e">
        <f>+#REF!</f>
        <v>#REF!</v>
      </c>
      <c r="AY170" s="25" t="e">
        <f t="shared" si="98"/>
        <v>#REF!</v>
      </c>
      <c r="AZ170" s="25" t="e">
        <f>+#REF!</f>
        <v>#REF!</v>
      </c>
      <c r="BA170" s="25" t="e">
        <f t="shared" si="99"/>
        <v>#REF!</v>
      </c>
    </row>
    <row r="171" spans="1:53" ht="15.75" customHeight="1">
      <c r="A171" s="33">
        <v>1212</v>
      </c>
      <c r="B171" s="34" t="s">
        <v>199</v>
      </c>
      <c r="C171" s="69" t="s">
        <v>46</v>
      </c>
      <c r="D171" s="73">
        <v>113.79</v>
      </c>
      <c r="E171" s="67">
        <v>1000</v>
      </c>
      <c r="F171" s="24">
        <v>45</v>
      </c>
      <c r="G171" s="24">
        <v>66</v>
      </c>
      <c r="H171" s="24"/>
      <c r="I171" s="25" t="e">
        <f t="shared" si="86"/>
        <v>#REF!</v>
      </c>
      <c r="J171" s="25" t="e">
        <f>+#REF!</f>
        <v>#REF!</v>
      </c>
      <c r="K171" s="25" t="e">
        <f t="shared" si="87"/>
        <v>#REF!</v>
      </c>
      <c r="L171" s="25" t="e">
        <f>+#REF!</f>
        <v>#REF!</v>
      </c>
      <c r="M171" s="25" t="e">
        <f t="shared" si="87"/>
        <v>#REF!</v>
      </c>
      <c r="N171" s="25" t="e">
        <f>+#REF!</f>
        <v>#REF!</v>
      </c>
      <c r="O171" s="25" t="e">
        <f t="shared" ref="O171:Q186" si="109">+N171*$D171</f>
        <v>#REF!</v>
      </c>
      <c r="P171" s="25" t="e">
        <f>+#REF!</f>
        <v>#REF!</v>
      </c>
      <c r="Q171" s="25" t="e">
        <f t="shared" si="109"/>
        <v>#REF!</v>
      </c>
      <c r="R171" s="25" t="e">
        <f>+#REF!</f>
        <v>#REF!</v>
      </c>
      <c r="S171" s="25" t="e">
        <f t="shared" ref="S171:U186" si="110">+R171*$D171</f>
        <v>#REF!</v>
      </c>
      <c r="T171" s="25" t="e">
        <f>+#REF!</f>
        <v>#REF!</v>
      </c>
      <c r="U171" s="25" t="e">
        <f t="shared" si="110"/>
        <v>#REF!</v>
      </c>
      <c r="V171" s="25" t="e">
        <f>+#REF!</f>
        <v>#REF!</v>
      </c>
      <c r="W171" s="25" t="e">
        <f t="shared" ref="W171:Y186" si="111">+V171*$D171</f>
        <v>#REF!</v>
      </c>
      <c r="X171" s="25" t="e">
        <f>+#REF!</f>
        <v>#REF!</v>
      </c>
      <c r="Y171" s="25" t="e">
        <f t="shared" si="111"/>
        <v>#REF!</v>
      </c>
      <c r="Z171" s="25" t="e">
        <f>+#REF!</f>
        <v>#REF!</v>
      </c>
      <c r="AA171" s="25" t="e">
        <f t="shared" si="91"/>
        <v>#REF!</v>
      </c>
      <c r="AB171" s="25" t="e">
        <f>+#REF!</f>
        <v>#REF!</v>
      </c>
      <c r="AC171" s="25" t="e">
        <f t="shared" ref="AC171:AE186" si="112">+AB171*$D171</f>
        <v>#REF!</v>
      </c>
      <c r="AD171" s="25" t="e">
        <f>+#REF!</f>
        <v>#REF!</v>
      </c>
      <c r="AE171" s="25" t="e">
        <f t="shared" si="112"/>
        <v>#REF!</v>
      </c>
      <c r="AF171" s="25" t="e">
        <f>+#REF!</f>
        <v>#REF!</v>
      </c>
      <c r="AG171" s="25" t="e">
        <f t="shared" ref="AG171:AI186" si="113">+AF171*$D171</f>
        <v>#REF!</v>
      </c>
      <c r="AH171" s="25" t="e">
        <f>+#REF!</f>
        <v>#REF!</v>
      </c>
      <c r="AI171" s="25" t="e">
        <f t="shared" si="113"/>
        <v>#REF!</v>
      </c>
      <c r="AJ171" s="25" t="e">
        <f>+#REF!</f>
        <v>#REF!</v>
      </c>
      <c r="AK171" s="25" t="e">
        <f t="shared" ref="AK171:AM186" si="114">+AJ171*$D171</f>
        <v>#REF!</v>
      </c>
      <c r="AL171" s="25" t="e">
        <f>+#REF!</f>
        <v>#REF!</v>
      </c>
      <c r="AM171" s="25" t="e">
        <f t="shared" si="114"/>
        <v>#REF!</v>
      </c>
      <c r="AN171" s="25" t="e">
        <f>+#REF!</f>
        <v>#REF!</v>
      </c>
      <c r="AO171" s="25" t="e">
        <f t="shared" ref="AO171:AQ186" si="115">+AN171*$D171</f>
        <v>#REF!</v>
      </c>
      <c r="AP171" s="25" t="e">
        <f>+#REF!</f>
        <v>#REF!</v>
      </c>
      <c r="AQ171" s="25" t="e">
        <f t="shared" si="115"/>
        <v>#REF!</v>
      </c>
      <c r="AR171" s="25" t="e">
        <f>+#REF!</f>
        <v>#REF!</v>
      </c>
      <c r="AS171" s="25" t="e">
        <f t="shared" ref="AS171:AU186" si="116">+AR171*$D171</f>
        <v>#REF!</v>
      </c>
      <c r="AT171" s="25" t="e">
        <f>+#REF!</f>
        <v>#REF!</v>
      </c>
      <c r="AU171" s="25" t="e">
        <f t="shared" si="116"/>
        <v>#REF!</v>
      </c>
      <c r="AV171" s="25" t="e">
        <f>+#REF!</f>
        <v>#REF!</v>
      </c>
      <c r="AW171" s="25" t="e">
        <f t="shared" si="97"/>
        <v>#REF!</v>
      </c>
      <c r="AX171" s="25" t="e">
        <f>+#REF!</f>
        <v>#REF!</v>
      </c>
      <c r="AY171" s="25" t="e">
        <f t="shared" si="98"/>
        <v>#REF!</v>
      </c>
      <c r="AZ171" s="25" t="e">
        <f>+#REF!</f>
        <v>#REF!</v>
      </c>
      <c r="BA171" s="25" t="e">
        <f t="shared" si="99"/>
        <v>#REF!</v>
      </c>
    </row>
    <row r="172" spans="1:53" ht="15.75" customHeight="1">
      <c r="A172" s="42">
        <v>1300</v>
      </c>
      <c r="B172" s="27" t="s">
        <v>200</v>
      </c>
      <c r="C172" s="69"/>
      <c r="D172" s="73"/>
      <c r="E172" s="67"/>
      <c r="F172" s="24"/>
      <c r="G172" s="24"/>
      <c r="H172" s="24"/>
      <c r="I172" s="25">
        <f t="shared" si="86"/>
        <v>0</v>
      </c>
      <c r="J172" s="25"/>
      <c r="K172" s="25">
        <f t="shared" si="87"/>
        <v>0</v>
      </c>
      <c r="L172" s="25"/>
      <c r="M172" s="25">
        <f t="shared" si="87"/>
        <v>0</v>
      </c>
      <c r="N172" s="25"/>
      <c r="O172" s="25">
        <f t="shared" si="109"/>
        <v>0</v>
      </c>
      <c r="P172" s="25"/>
      <c r="Q172" s="25">
        <f t="shared" si="109"/>
        <v>0</v>
      </c>
      <c r="R172" s="25"/>
      <c r="S172" s="25">
        <f t="shared" si="110"/>
        <v>0</v>
      </c>
      <c r="T172" s="25"/>
      <c r="U172" s="25">
        <f t="shared" si="110"/>
        <v>0</v>
      </c>
      <c r="V172" s="25"/>
      <c r="W172" s="25">
        <f t="shared" si="111"/>
        <v>0</v>
      </c>
      <c r="X172" s="25"/>
      <c r="Y172" s="25">
        <f t="shared" si="111"/>
        <v>0</v>
      </c>
      <c r="Z172" s="25"/>
      <c r="AA172" s="25">
        <f t="shared" si="91"/>
        <v>0</v>
      </c>
      <c r="AB172" s="25"/>
      <c r="AC172" s="25">
        <f t="shared" si="112"/>
        <v>0</v>
      </c>
      <c r="AD172" s="25"/>
      <c r="AE172" s="25">
        <f t="shared" si="112"/>
        <v>0</v>
      </c>
      <c r="AF172" s="25"/>
      <c r="AG172" s="25">
        <f t="shared" si="113"/>
        <v>0</v>
      </c>
      <c r="AH172" s="25"/>
      <c r="AI172" s="25">
        <f t="shared" si="113"/>
        <v>0</v>
      </c>
      <c r="AJ172" s="25"/>
      <c r="AK172" s="25">
        <f t="shared" si="114"/>
        <v>0</v>
      </c>
      <c r="AL172" s="25"/>
      <c r="AM172" s="25">
        <f t="shared" si="114"/>
        <v>0</v>
      </c>
      <c r="AN172" s="25"/>
      <c r="AO172" s="25">
        <f t="shared" si="115"/>
        <v>0</v>
      </c>
      <c r="AP172" s="25"/>
      <c r="AQ172" s="25">
        <f t="shared" si="115"/>
        <v>0</v>
      </c>
      <c r="AR172" s="25"/>
      <c r="AS172" s="25">
        <f t="shared" si="116"/>
        <v>0</v>
      </c>
      <c r="AT172" s="25"/>
      <c r="AU172" s="25">
        <f t="shared" si="116"/>
        <v>0</v>
      </c>
      <c r="AV172" s="25"/>
      <c r="AW172" s="25">
        <f t="shared" si="97"/>
        <v>0</v>
      </c>
      <c r="AX172" s="25"/>
      <c r="AY172" s="25">
        <f t="shared" si="98"/>
        <v>0</v>
      </c>
      <c r="AZ172" s="25"/>
      <c r="BA172" s="25">
        <f t="shared" si="99"/>
        <v>0</v>
      </c>
    </row>
    <row r="173" spans="1:53" ht="15.75" customHeight="1">
      <c r="A173" s="68">
        <v>1301</v>
      </c>
      <c r="B173" s="34" t="s">
        <v>201</v>
      </c>
      <c r="C173" s="69" t="s">
        <v>46</v>
      </c>
      <c r="D173" s="73">
        <v>11.38</v>
      </c>
      <c r="E173" s="67">
        <v>6000</v>
      </c>
      <c r="F173" s="24"/>
      <c r="G173" s="24"/>
      <c r="H173" s="24">
        <v>10</v>
      </c>
      <c r="I173" s="25" t="e">
        <f t="shared" si="86"/>
        <v>#REF!</v>
      </c>
      <c r="J173" s="25" t="e">
        <f>+#REF!</f>
        <v>#REF!</v>
      </c>
      <c r="K173" s="25" t="e">
        <f t="shared" si="87"/>
        <v>#REF!</v>
      </c>
      <c r="L173" s="25" t="e">
        <f>+#REF!</f>
        <v>#REF!</v>
      </c>
      <c r="M173" s="25" t="e">
        <f t="shared" si="87"/>
        <v>#REF!</v>
      </c>
      <c r="N173" s="25" t="e">
        <f>+#REF!</f>
        <v>#REF!</v>
      </c>
      <c r="O173" s="25" t="e">
        <f t="shared" si="109"/>
        <v>#REF!</v>
      </c>
      <c r="P173" s="25" t="e">
        <f>+#REF!</f>
        <v>#REF!</v>
      </c>
      <c r="Q173" s="25" t="e">
        <f t="shared" si="109"/>
        <v>#REF!</v>
      </c>
      <c r="R173" s="25" t="e">
        <f>+#REF!</f>
        <v>#REF!</v>
      </c>
      <c r="S173" s="25" t="e">
        <f t="shared" si="110"/>
        <v>#REF!</v>
      </c>
      <c r="T173" s="25" t="e">
        <f>+#REF!</f>
        <v>#REF!</v>
      </c>
      <c r="U173" s="25" t="e">
        <f t="shared" si="110"/>
        <v>#REF!</v>
      </c>
      <c r="V173" s="25" t="e">
        <f>+#REF!</f>
        <v>#REF!</v>
      </c>
      <c r="W173" s="25" t="e">
        <f t="shared" si="111"/>
        <v>#REF!</v>
      </c>
      <c r="X173" s="25" t="e">
        <f>+#REF!</f>
        <v>#REF!</v>
      </c>
      <c r="Y173" s="25" t="e">
        <f t="shared" si="111"/>
        <v>#REF!</v>
      </c>
      <c r="Z173" s="25" t="e">
        <f>+#REF!</f>
        <v>#REF!</v>
      </c>
      <c r="AA173" s="25" t="e">
        <f t="shared" si="91"/>
        <v>#REF!</v>
      </c>
      <c r="AB173" s="25" t="e">
        <f>+#REF!</f>
        <v>#REF!</v>
      </c>
      <c r="AC173" s="25" t="e">
        <f t="shared" si="112"/>
        <v>#REF!</v>
      </c>
      <c r="AD173" s="25" t="e">
        <f>+#REF!</f>
        <v>#REF!</v>
      </c>
      <c r="AE173" s="25" t="e">
        <f t="shared" si="112"/>
        <v>#REF!</v>
      </c>
      <c r="AF173" s="25" t="e">
        <f>+#REF!</f>
        <v>#REF!</v>
      </c>
      <c r="AG173" s="25" t="e">
        <f t="shared" si="113"/>
        <v>#REF!</v>
      </c>
      <c r="AH173" s="25" t="e">
        <f>+#REF!</f>
        <v>#REF!</v>
      </c>
      <c r="AI173" s="25" t="e">
        <f t="shared" si="113"/>
        <v>#REF!</v>
      </c>
      <c r="AJ173" s="25" t="e">
        <f>+#REF!</f>
        <v>#REF!</v>
      </c>
      <c r="AK173" s="25" t="e">
        <f t="shared" si="114"/>
        <v>#REF!</v>
      </c>
      <c r="AL173" s="25" t="e">
        <f>+#REF!</f>
        <v>#REF!</v>
      </c>
      <c r="AM173" s="25" t="e">
        <f t="shared" si="114"/>
        <v>#REF!</v>
      </c>
      <c r="AN173" s="25" t="e">
        <f>+#REF!</f>
        <v>#REF!</v>
      </c>
      <c r="AO173" s="25" t="e">
        <f t="shared" si="115"/>
        <v>#REF!</v>
      </c>
      <c r="AP173" s="25" t="e">
        <f>+#REF!</f>
        <v>#REF!</v>
      </c>
      <c r="AQ173" s="25" t="e">
        <f t="shared" si="115"/>
        <v>#REF!</v>
      </c>
      <c r="AR173" s="25" t="e">
        <f>+#REF!</f>
        <v>#REF!</v>
      </c>
      <c r="AS173" s="25" t="e">
        <f t="shared" si="116"/>
        <v>#REF!</v>
      </c>
      <c r="AT173" s="25" t="e">
        <f>+#REF!</f>
        <v>#REF!</v>
      </c>
      <c r="AU173" s="25" t="e">
        <f t="shared" si="116"/>
        <v>#REF!</v>
      </c>
      <c r="AV173" s="25" t="e">
        <f>+#REF!</f>
        <v>#REF!</v>
      </c>
      <c r="AW173" s="25" t="e">
        <f t="shared" si="97"/>
        <v>#REF!</v>
      </c>
      <c r="AX173" s="25" t="e">
        <f>+#REF!</f>
        <v>#REF!</v>
      </c>
      <c r="AY173" s="25" t="e">
        <f t="shared" si="98"/>
        <v>#REF!</v>
      </c>
      <c r="AZ173" s="25" t="e">
        <f>+#REF!</f>
        <v>#REF!</v>
      </c>
      <c r="BA173" s="25" t="e">
        <f t="shared" si="99"/>
        <v>#REF!</v>
      </c>
    </row>
    <row r="174" spans="1:53" ht="15.75" customHeight="1">
      <c r="A174" s="68">
        <v>1302</v>
      </c>
      <c r="B174" s="34" t="s">
        <v>202</v>
      </c>
      <c r="C174" s="69" t="s">
        <v>46</v>
      </c>
      <c r="D174" s="73">
        <v>74.400000000000006</v>
      </c>
      <c r="E174" s="67">
        <v>10000</v>
      </c>
      <c r="F174" s="24"/>
      <c r="G174" s="24"/>
      <c r="H174" s="24">
        <v>55</v>
      </c>
      <c r="I174" s="25" t="e">
        <f t="shared" si="86"/>
        <v>#REF!</v>
      </c>
      <c r="J174" s="25" t="e">
        <f>+#REF!</f>
        <v>#REF!</v>
      </c>
      <c r="K174" s="25" t="e">
        <f t="shared" si="87"/>
        <v>#REF!</v>
      </c>
      <c r="L174" s="25" t="e">
        <f>+#REF!</f>
        <v>#REF!</v>
      </c>
      <c r="M174" s="25" t="e">
        <f t="shared" si="87"/>
        <v>#REF!</v>
      </c>
      <c r="N174" s="25" t="e">
        <f>+#REF!</f>
        <v>#REF!</v>
      </c>
      <c r="O174" s="25" t="e">
        <f t="shared" si="109"/>
        <v>#REF!</v>
      </c>
      <c r="P174" s="25" t="e">
        <f>+#REF!</f>
        <v>#REF!</v>
      </c>
      <c r="Q174" s="25" t="e">
        <f t="shared" si="109"/>
        <v>#REF!</v>
      </c>
      <c r="R174" s="25" t="e">
        <f>+#REF!</f>
        <v>#REF!</v>
      </c>
      <c r="S174" s="25" t="e">
        <f t="shared" si="110"/>
        <v>#REF!</v>
      </c>
      <c r="T174" s="25" t="e">
        <f>+#REF!</f>
        <v>#REF!</v>
      </c>
      <c r="U174" s="25" t="e">
        <f t="shared" si="110"/>
        <v>#REF!</v>
      </c>
      <c r="V174" s="25" t="e">
        <f>+#REF!</f>
        <v>#REF!</v>
      </c>
      <c r="W174" s="25" t="e">
        <f t="shared" si="111"/>
        <v>#REF!</v>
      </c>
      <c r="X174" s="25" t="e">
        <f>+#REF!</f>
        <v>#REF!</v>
      </c>
      <c r="Y174" s="25" t="e">
        <f t="shared" si="111"/>
        <v>#REF!</v>
      </c>
      <c r="Z174" s="25" t="e">
        <f>+#REF!</f>
        <v>#REF!</v>
      </c>
      <c r="AA174" s="25" t="e">
        <f t="shared" si="91"/>
        <v>#REF!</v>
      </c>
      <c r="AB174" s="25" t="e">
        <f>+#REF!</f>
        <v>#REF!</v>
      </c>
      <c r="AC174" s="25" t="e">
        <f t="shared" si="112"/>
        <v>#REF!</v>
      </c>
      <c r="AD174" s="25" t="e">
        <f>+#REF!</f>
        <v>#REF!</v>
      </c>
      <c r="AE174" s="25" t="e">
        <f t="shared" si="112"/>
        <v>#REF!</v>
      </c>
      <c r="AF174" s="25" t="e">
        <f>+#REF!</f>
        <v>#REF!</v>
      </c>
      <c r="AG174" s="25" t="e">
        <f t="shared" si="113"/>
        <v>#REF!</v>
      </c>
      <c r="AH174" s="25" t="e">
        <f>+#REF!</f>
        <v>#REF!</v>
      </c>
      <c r="AI174" s="25" t="e">
        <f t="shared" si="113"/>
        <v>#REF!</v>
      </c>
      <c r="AJ174" s="25" t="e">
        <f>+#REF!</f>
        <v>#REF!</v>
      </c>
      <c r="AK174" s="25" t="e">
        <f t="shared" si="114"/>
        <v>#REF!</v>
      </c>
      <c r="AL174" s="25" t="e">
        <f>+#REF!</f>
        <v>#REF!</v>
      </c>
      <c r="AM174" s="25" t="e">
        <f t="shared" si="114"/>
        <v>#REF!</v>
      </c>
      <c r="AN174" s="25" t="e">
        <f>+#REF!</f>
        <v>#REF!</v>
      </c>
      <c r="AO174" s="25" t="e">
        <f t="shared" si="115"/>
        <v>#REF!</v>
      </c>
      <c r="AP174" s="25" t="e">
        <f>+#REF!</f>
        <v>#REF!</v>
      </c>
      <c r="AQ174" s="25" t="e">
        <f t="shared" si="115"/>
        <v>#REF!</v>
      </c>
      <c r="AR174" s="25" t="e">
        <f>+#REF!</f>
        <v>#REF!</v>
      </c>
      <c r="AS174" s="25" t="e">
        <f t="shared" si="116"/>
        <v>#REF!</v>
      </c>
      <c r="AT174" s="25" t="e">
        <f>+#REF!</f>
        <v>#REF!</v>
      </c>
      <c r="AU174" s="25" t="e">
        <f t="shared" si="116"/>
        <v>#REF!</v>
      </c>
      <c r="AV174" s="25" t="e">
        <f>+#REF!</f>
        <v>#REF!</v>
      </c>
      <c r="AW174" s="25" t="e">
        <f t="shared" si="97"/>
        <v>#REF!</v>
      </c>
      <c r="AX174" s="25" t="e">
        <f>+#REF!</f>
        <v>#REF!</v>
      </c>
      <c r="AY174" s="25" t="e">
        <f t="shared" si="98"/>
        <v>#REF!</v>
      </c>
      <c r="AZ174" s="25" t="e">
        <f>+#REF!</f>
        <v>#REF!</v>
      </c>
      <c r="BA174" s="25" t="e">
        <f t="shared" si="99"/>
        <v>#REF!</v>
      </c>
    </row>
    <row r="175" spans="1:53" ht="15.75" customHeight="1">
      <c r="A175" s="68">
        <v>1303</v>
      </c>
      <c r="B175" s="34" t="s">
        <v>203</v>
      </c>
      <c r="C175" s="69" t="s">
        <v>46</v>
      </c>
      <c r="D175" s="73">
        <v>74.400000000000006</v>
      </c>
      <c r="E175" s="67">
        <v>15000</v>
      </c>
      <c r="F175" s="24"/>
      <c r="G175" s="24"/>
      <c r="H175" s="24">
        <v>55</v>
      </c>
      <c r="I175" s="25" t="e">
        <f t="shared" si="86"/>
        <v>#REF!</v>
      </c>
      <c r="J175" s="25" t="e">
        <f>+#REF!</f>
        <v>#REF!</v>
      </c>
      <c r="K175" s="25" t="e">
        <f t="shared" si="87"/>
        <v>#REF!</v>
      </c>
      <c r="L175" s="25" t="e">
        <f>+#REF!</f>
        <v>#REF!</v>
      </c>
      <c r="M175" s="25" t="e">
        <f t="shared" si="87"/>
        <v>#REF!</v>
      </c>
      <c r="N175" s="25" t="e">
        <f>+#REF!</f>
        <v>#REF!</v>
      </c>
      <c r="O175" s="25" t="e">
        <f t="shared" si="109"/>
        <v>#REF!</v>
      </c>
      <c r="P175" s="25" t="e">
        <f>+#REF!</f>
        <v>#REF!</v>
      </c>
      <c r="Q175" s="25" t="e">
        <f t="shared" si="109"/>
        <v>#REF!</v>
      </c>
      <c r="R175" s="25" t="e">
        <f>+#REF!</f>
        <v>#REF!</v>
      </c>
      <c r="S175" s="25" t="e">
        <f t="shared" si="110"/>
        <v>#REF!</v>
      </c>
      <c r="T175" s="25" t="e">
        <f>+#REF!</f>
        <v>#REF!</v>
      </c>
      <c r="U175" s="25" t="e">
        <f t="shared" si="110"/>
        <v>#REF!</v>
      </c>
      <c r="V175" s="25" t="e">
        <f>+#REF!</f>
        <v>#REF!</v>
      </c>
      <c r="W175" s="25" t="e">
        <f t="shared" si="111"/>
        <v>#REF!</v>
      </c>
      <c r="X175" s="25" t="e">
        <f>+#REF!</f>
        <v>#REF!</v>
      </c>
      <c r="Y175" s="25" t="e">
        <f t="shared" si="111"/>
        <v>#REF!</v>
      </c>
      <c r="Z175" s="25" t="e">
        <f>+#REF!</f>
        <v>#REF!</v>
      </c>
      <c r="AA175" s="25" t="e">
        <f t="shared" si="91"/>
        <v>#REF!</v>
      </c>
      <c r="AB175" s="25" t="e">
        <f>+#REF!</f>
        <v>#REF!</v>
      </c>
      <c r="AC175" s="25" t="e">
        <f t="shared" si="112"/>
        <v>#REF!</v>
      </c>
      <c r="AD175" s="25" t="e">
        <f>+#REF!</f>
        <v>#REF!</v>
      </c>
      <c r="AE175" s="25" t="e">
        <f t="shared" si="112"/>
        <v>#REF!</v>
      </c>
      <c r="AF175" s="25" t="e">
        <f>+#REF!</f>
        <v>#REF!</v>
      </c>
      <c r="AG175" s="25" t="e">
        <f t="shared" si="113"/>
        <v>#REF!</v>
      </c>
      <c r="AH175" s="25" t="e">
        <f>+#REF!</f>
        <v>#REF!</v>
      </c>
      <c r="AI175" s="25" t="e">
        <f t="shared" si="113"/>
        <v>#REF!</v>
      </c>
      <c r="AJ175" s="25" t="e">
        <f>+#REF!</f>
        <v>#REF!</v>
      </c>
      <c r="AK175" s="25" t="e">
        <f t="shared" si="114"/>
        <v>#REF!</v>
      </c>
      <c r="AL175" s="25" t="e">
        <f>+#REF!</f>
        <v>#REF!</v>
      </c>
      <c r="AM175" s="25" t="e">
        <f t="shared" si="114"/>
        <v>#REF!</v>
      </c>
      <c r="AN175" s="25" t="e">
        <f>+#REF!</f>
        <v>#REF!</v>
      </c>
      <c r="AO175" s="25" t="e">
        <f t="shared" si="115"/>
        <v>#REF!</v>
      </c>
      <c r="AP175" s="25" t="e">
        <f>+#REF!</f>
        <v>#REF!</v>
      </c>
      <c r="AQ175" s="25" t="e">
        <f t="shared" si="115"/>
        <v>#REF!</v>
      </c>
      <c r="AR175" s="25" t="e">
        <f>+#REF!</f>
        <v>#REF!</v>
      </c>
      <c r="AS175" s="25" t="e">
        <f t="shared" si="116"/>
        <v>#REF!</v>
      </c>
      <c r="AT175" s="25" t="e">
        <f>+#REF!</f>
        <v>#REF!</v>
      </c>
      <c r="AU175" s="25" t="e">
        <f t="shared" si="116"/>
        <v>#REF!</v>
      </c>
      <c r="AV175" s="25" t="e">
        <f>+#REF!</f>
        <v>#REF!</v>
      </c>
      <c r="AW175" s="25" t="e">
        <f t="shared" si="97"/>
        <v>#REF!</v>
      </c>
      <c r="AX175" s="25" t="e">
        <f>+#REF!</f>
        <v>#REF!</v>
      </c>
      <c r="AY175" s="25" t="e">
        <f t="shared" si="98"/>
        <v>#REF!</v>
      </c>
      <c r="AZ175" s="25" t="e">
        <f>+#REF!</f>
        <v>#REF!</v>
      </c>
      <c r="BA175" s="25" t="e">
        <f t="shared" si="99"/>
        <v>#REF!</v>
      </c>
    </row>
    <row r="176" spans="1:53" ht="15.75" customHeight="1">
      <c r="A176" s="68">
        <v>1306</v>
      </c>
      <c r="B176" s="34" t="s">
        <v>204</v>
      </c>
      <c r="C176" s="69" t="s">
        <v>46</v>
      </c>
      <c r="D176" s="73">
        <v>376.37</v>
      </c>
      <c r="E176" s="67">
        <v>1000</v>
      </c>
      <c r="F176" s="24"/>
      <c r="G176" s="24"/>
      <c r="H176" s="24">
        <v>350</v>
      </c>
      <c r="I176" s="25" t="e">
        <f t="shared" si="86"/>
        <v>#REF!</v>
      </c>
      <c r="J176" s="25" t="e">
        <f>+#REF!</f>
        <v>#REF!</v>
      </c>
      <c r="K176" s="25" t="e">
        <f t="shared" si="87"/>
        <v>#REF!</v>
      </c>
      <c r="L176" s="25" t="e">
        <f>+#REF!</f>
        <v>#REF!</v>
      </c>
      <c r="M176" s="25" t="e">
        <f t="shared" si="87"/>
        <v>#REF!</v>
      </c>
      <c r="N176" s="25" t="e">
        <f>+#REF!</f>
        <v>#REF!</v>
      </c>
      <c r="O176" s="25" t="e">
        <f t="shared" si="109"/>
        <v>#REF!</v>
      </c>
      <c r="P176" s="25" t="e">
        <f>+#REF!</f>
        <v>#REF!</v>
      </c>
      <c r="Q176" s="25" t="e">
        <f t="shared" si="109"/>
        <v>#REF!</v>
      </c>
      <c r="R176" s="25" t="e">
        <f>+#REF!</f>
        <v>#REF!</v>
      </c>
      <c r="S176" s="25" t="e">
        <f t="shared" si="110"/>
        <v>#REF!</v>
      </c>
      <c r="T176" s="25" t="e">
        <f>+#REF!</f>
        <v>#REF!</v>
      </c>
      <c r="U176" s="25" t="e">
        <f t="shared" si="110"/>
        <v>#REF!</v>
      </c>
      <c r="V176" s="25" t="e">
        <f>+#REF!</f>
        <v>#REF!</v>
      </c>
      <c r="W176" s="25" t="e">
        <f t="shared" si="111"/>
        <v>#REF!</v>
      </c>
      <c r="X176" s="25" t="e">
        <f>+#REF!</f>
        <v>#REF!</v>
      </c>
      <c r="Y176" s="25" t="e">
        <f t="shared" si="111"/>
        <v>#REF!</v>
      </c>
      <c r="Z176" s="25" t="e">
        <f>+#REF!</f>
        <v>#REF!</v>
      </c>
      <c r="AA176" s="25" t="e">
        <f t="shared" si="91"/>
        <v>#REF!</v>
      </c>
      <c r="AB176" s="25" t="e">
        <f>+#REF!</f>
        <v>#REF!</v>
      </c>
      <c r="AC176" s="25" t="e">
        <f t="shared" si="112"/>
        <v>#REF!</v>
      </c>
      <c r="AD176" s="25" t="e">
        <f>+#REF!</f>
        <v>#REF!</v>
      </c>
      <c r="AE176" s="25" t="e">
        <f t="shared" si="112"/>
        <v>#REF!</v>
      </c>
      <c r="AF176" s="25" t="e">
        <f>+#REF!</f>
        <v>#REF!</v>
      </c>
      <c r="AG176" s="25" t="e">
        <f t="shared" si="113"/>
        <v>#REF!</v>
      </c>
      <c r="AH176" s="25" t="e">
        <f>+#REF!</f>
        <v>#REF!</v>
      </c>
      <c r="AI176" s="25" t="e">
        <f t="shared" si="113"/>
        <v>#REF!</v>
      </c>
      <c r="AJ176" s="25" t="e">
        <f>+#REF!</f>
        <v>#REF!</v>
      </c>
      <c r="AK176" s="25" t="e">
        <f t="shared" si="114"/>
        <v>#REF!</v>
      </c>
      <c r="AL176" s="25" t="e">
        <f>+#REF!</f>
        <v>#REF!</v>
      </c>
      <c r="AM176" s="25" t="e">
        <f t="shared" si="114"/>
        <v>#REF!</v>
      </c>
      <c r="AN176" s="25" t="e">
        <f>+#REF!</f>
        <v>#REF!</v>
      </c>
      <c r="AO176" s="25" t="e">
        <f t="shared" si="115"/>
        <v>#REF!</v>
      </c>
      <c r="AP176" s="25" t="e">
        <f>+#REF!</f>
        <v>#REF!</v>
      </c>
      <c r="AQ176" s="25" t="e">
        <f t="shared" si="115"/>
        <v>#REF!</v>
      </c>
      <c r="AR176" s="25" t="e">
        <f>+#REF!</f>
        <v>#REF!</v>
      </c>
      <c r="AS176" s="25" t="e">
        <f t="shared" si="116"/>
        <v>#REF!</v>
      </c>
      <c r="AT176" s="25" t="e">
        <f>+#REF!</f>
        <v>#REF!</v>
      </c>
      <c r="AU176" s="25" t="e">
        <f t="shared" si="116"/>
        <v>#REF!</v>
      </c>
      <c r="AV176" s="25" t="e">
        <f>+#REF!</f>
        <v>#REF!</v>
      </c>
      <c r="AW176" s="25" t="e">
        <f t="shared" si="97"/>
        <v>#REF!</v>
      </c>
      <c r="AX176" s="25" t="e">
        <f>+#REF!</f>
        <v>#REF!</v>
      </c>
      <c r="AY176" s="25" t="e">
        <f t="shared" si="98"/>
        <v>#REF!</v>
      </c>
      <c r="AZ176" s="25" t="e">
        <f>+#REF!</f>
        <v>#REF!</v>
      </c>
      <c r="BA176" s="25" t="e">
        <f t="shared" si="99"/>
        <v>#REF!</v>
      </c>
    </row>
    <row r="177" spans="1:53" ht="15.75" customHeight="1">
      <c r="A177" s="68">
        <v>1307</v>
      </c>
      <c r="B177" s="34" t="s">
        <v>205</v>
      </c>
      <c r="C177" s="69" t="s">
        <v>46</v>
      </c>
      <c r="D177" s="73">
        <v>407.01</v>
      </c>
      <c r="E177" s="67">
        <v>750</v>
      </c>
      <c r="F177" s="24"/>
      <c r="G177" s="24"/>
      <c r="H177" s="24">
        <v>375</v>
      </c>
      <c r="I177" s="25" t="e">
        <f t="shared" si="86"/>
        <v>#REF!</v>
      </c>
      <c r="J177" s="25" t="e">
        <f>+#REF!</f>
        <v>#REF!</v>
      </c>
      <c r="K177" s="25" t="e">
        <f t="shared" si="87"/>
        <v>#REF!</v>
      </c>
      <c r="L177" s="25" t="e">
        <f>+#REF!</f>
        <v>#REF!</v>
      </c>
      <c r="M177" s="25" t="e">
        <f t="shared" si="87"/>
        <v>#REF!</v>
      </c>
      <c r="N177" s="25" t="e">
        <f>+#REF!</f>
        <v>#REF!</v>
      </c>
      <c r="O177" s="25" t="e">
        <f t="shared" si="109"/>
        <v>#REF!</v>
      </c>
      <c r="P177" s="25" t="e">
        <f>+#REF!</f>
        <v>#REF!</v>
      </c>
      <c r="Q177" s="25" t="e">
        <f t="shared" si="109"/>
        <v>#REF!</v>
      </c>
      <c r="R177" s="25" t="e">
        <f>+#REF!</f>
        <v>#REF!</v>
      </c>
      <c r="S177" s="25" t="e">
        <f t="shared" si="110"/>
        <v>#REF!</v>
      </c>
      <c r="T177" s="25" t="e">
        <f>+#REF!</f>
        <v>#REF!</v>
      </c>
      <c r="U177" s="25" t="e">
        <f t="shared" si="110"/>
        <v>#REF!</v>
      </c>
      <c r="V177" s="25" t="e">
        <f>+#REF!</f>
        <v>#REF!</v>
      </c>
      <c r="W177" s="25" t="e">
        <f t="shared" si="111"/>
        <v>#REF!</v>
      </c>
      <c r="X177" s="25" t="e">
        <f>+#REF!</f>
        <v>#REF!</v>
      </c>
      <c r="Y177" s="25" t="e">
        <f t="shared" si="111"/>
        <v>#REF!</v>
      </c>
      <c r="Z177" s="25" t="e">
        <f>+#REF!</f>
        <v>#REF!</v>
      </c>
      <c r="AA177" s="25" t="e">
        <f t="shared" si="91"/>
        <v>#REF!</v>
      </c>
      <c r="AB177" s="25" t="e">
        <f>+#REF!</f>
        <v>#REF!</v>
      </c>
      <c r="AC177" s="25" t="e">
        <f t="shared" si="112"/>
        <v>#REF!</v>
      </c>
      <c r="AD177" s="25" t="e">
        <f>+#REF!</f>
        <v>#REF!</v>
      </c>
      <c r="AE177" s="25" t="e">
        <f t="shared" si="112"/>
        <v>#REF!</v>
      </c>
      <c r="AF177" s="25" t="e">
        <f>+#REF!</f>
        <v>#REF!</v>
      </c>
      <c r="AG177" s="25" t="e">
        <f t="shared" si="113"/>
        <v>#REF!</v>
      </c>
      <c r="AH177" s="25" t="e">
        <f>+#REF!</f>
        <v>#REF!</v>
      </c>
      <c r="AI177" s="25" t="e">
        <f t="shared" si="113"/>
        <v>#REF!</v>
      </c>
      <c r="AJ177" s="25" t="e">
        <f>+#REF!</f>
        <v>#REF!</v>
      </c>
      <c r="AK177" s="25" t="e">
        <f t="shared" si="114"/>
        <v>#REF!</v>
      </c>
      <c r="AL177" s="25" t="e">
        <f>+#REF!</f>
        <v>#REF!</v>
      </c>
      <c r="AM177" s="25" t="e">
        <f t="shared" si="114"/>
        <v>#REF!</v>
      </c>
      <c r="AN177" s="25" t="e">
        <f>+#REF!</f>
        <v>#REF!</v>
      </c>
      <c r="AO177" s="25" t="e">
        <f t="shared" si="115"/>
        <v>#REF!</v>
      </c>
      <c r="AP177" s="25" t="e">
        <f>+#REF!</f>
        <v>#REF!</v>
      </c>
      <c r="AQ177" s="25" t="e">
        <f t="shared" si="115"/>
        <v>#REF!</v>
      </c>
      <c r="AR177" s="25" t="e">
        <f>+#REF!</f>
        <v>#REF!</v>
      </c>
      <c r="AS177" s="25" t="e">
        <f t="shared" si="116"/>
        <v>#REF!</v>
      </c>
      <c r="AT177" s="25" t="e">
        <f>+#REF!</f>
        <v>#REF!</v>
      </c>
      <c r="AU177" s="25" t="e">
        <f t="shared" si="116"/>
        <v>#REF!</v>
      </c>
      <c r="AV177" s="25" t="e">
        <f>+#REF!</f>
        <v>#REF!</v>
      </c>
      <c r="AW177" s="25" t="e">
        <f t="shared" si="97"/>
        <v>#REF!</v>
      </c>
      <c r="AX177" s="25" t="e">
        <f>+#REF!</f>
        <v>#REF!</v>
      </c>
      <c r="AY177" s="25" t="e">
        <f t="shared" si="98"/>
        <v>#REF!</v>
      </c>
      <c r="AZ177" s="25" t="e">
        <f>+#REF!</f>
        <v>#REF!</v>
      </c>
      <c r="BA177" s="25" t="e">
        <f t="shared" si="99"/>
        <v>#REF!</v>
      </c>
    </row>
    <row r="178" spans="1:53" ht="15.75" customHeight="1">
      <c r="A178" s="68">
        <v>1308</v>
      </c>
      <c r="B178" s="34" t="s">
        <v>206</v>
      </c>
      <c r="C178" s="69" t="s">
        <v>46</v>
      </c>
      <c r="D178" s="73">
        <v>407.01</v>
      </c>
      <c r="E178" s="67">
        <v>1500</v>
      </c>
      <c r="F178" s="24"/>
      <c r="G178" s="24"/>
      <c r="H178" s="24">
        <v>375</v>
      </c>
      <c r="I178" s="25" t="e">
        <f t="shared" si="86"/>
        <v>#REF!</v>
      </c>
      <c r="J178" s="25" t="e">
        <f>+#REF!</f>
        <v>#REF!</v>
      </c>
      <c r="K178" s="25" t="e">
        <f t="shared" si="87"/>
        <v>#REF!</v>
      </c>
      <c r="L178" s="25" t="e">
        <f>+#REF!</f>
        <v>#REF!</v>
      </c>
      <c r="M178" s="25" t="e">
        <f t="shared" si="87"/>
        <v>#REF!</v>
      </c>
      <c r="N178" s="25" t="e">
        <f>+#REF!</f>
        <v>#REF!</v>
      </c>
      <c r="O178" s="25" t="e">
        <f t="shared" si="109"/>
        <v>#REF!</v>
      </c>
      <c r="P178" s="25" t="e">
        <f>+#REF!</f>
        <v>#REF!</v>
      </c>
      <c r="Q178" s="25" t="e">
        <f t="shared" si="109"/>
        <v>#REF!</v>
      </c>
      <c r="R178" s="25" t="e">
        <f>+#REF!</f>
        <v>#REF!</v>
      </c>
      <c r="S178" s="25" t="e">
        <f t="shared" si="110"/>
        <v>#REF!</v>
      </c>
      <c r="T178" s="25" t="e">
        <f>+#REF!</f>
        <v>#REF!</v>
      </c>
      <c r="U178" s="25" t="e">
        <f t="shared" si="110"/>
        <v>#REF!</v>
      </c>
      <c r="V178" s="25" t="e">
        <f>+#REF!</f>
        <v>#REF!</v>
      </c>
      <c r="W178" s="25" t="e">
        <f t="shared" si="111"/>
        <v>#REF!</v>
      </c>
      <c r="X178" s="25" t="e">
        <f>+#REF!</f>
        <v>#REF!</v>
      </c>
      <c r="Y178" s="25" t="e">
        <f t="shared" si="111"/>
        <v>#REF!</v>
      </c>
      <c r="Z178" s="25" t="e">
        <f>+#REF!</f>
        <v>#REF!</v>
      </c>
      <c r="AA178" s="25" t="e">
        <f t="shared" si="91"/>
        <v>#REF!</v>
      </c>
      <c r="AB178" s="25" t="e">
        <f>+#REF!</f>
        <v>#REF!</v>
      </c>
      <c r="AC178" s="25" t="e">
        <f t="shared" si="112"/>
        <v>#REF!</v>
      </c>
      <c r="AD178" s="25" t="e">
        <f>+#REF!</f>
        <v>#REF!</v>
      </c>
      <c r="AE178" s="25" t="e">
        <f t="shared" si="112"/>
        <v>#REF!</v>
      </c>
      <c r="AF178" s="25" t="e">
        <f>+#REF!</f>
        <v>#REF!</v>
      </c>
      <c r="AG178" s="25" t="e">
        <f t="shared" si="113"/>
        <v>#REF!</v>
      </c>
      <c r="AH178" s="25" t="e">
        <f>+#REF!</f>
        <v>#REF!</v>
      </c>
      <c r="AI178" s="25" t="e">
        <f t="shared" si="113"/>
        <v>#REF!</v>
      </c>
      <c r="AJ178" s="25" t="e">
        <f>+#REF!</f>
        <v>#REF!</v>
      </c>
      <c r="AK178" s="25" t="e">
        <f t="shared" si="114"/>
        <v>#REF!</v>
      </c>
      <c r="AL178" s="25" t="e">
        <f>+#REF!</f>
        <v>#REF!</v>
      </c>
      <c r="AM178" s="25" t="e">
        <f t="shared" si="114"/>
        <v>#REF!</v>
      </c>
      <c r="AN178" s="25" t="e">
        <f>+#REF!</f>
        <v>#REF!</v>
      </c>
      <c r="AO178" s="25" t="e">
        <f t="shared" si="115"/>
        <v>#REF!</v>
      </c>
      <c r="AP178" s="25" t="e">
        <f>+#REF!</f>
        <v>#REF!</v>
      </c>
      <c r="AQ178" s="25" t="e">
        <f t="shared" si="115"/>
        <v>#REF!</v>
      </c>
      <c r="AR178" s="25" t="e">
        <f>+#REF!</f>
        <v>#REF!</v>
      </c>
      <c r="AS178" s="25" t="e">
        <f t="shared" si="116"/>
        <v>#REF!</v>
      </c>
      <c r="AT178" s="25" t="e">
        <f>+#REF!</f>
        <v>#REF!</v>
      </c>
      <c r="AU178" s="25" t="e">
        <f t="shared" si="116"/>
        <v>#REF!</v>
      </c>
      <c r="AV178" s="25" t="e">
        <f>+#REF!</f>
        <v>#REF!</v>
      </c>
      <c r="AW178" s="25" t="e">
        <f t="shared" si="97"/>
        <v>#REF!</v>
      </c>
      <c r="AX178" s="25" t="e">
        <f>+#REF!</f>
        <v>#REF!</v>
      </c>
      <c r="AY178" s="25" t="e">
        <f t="shared" si="98"/>
        <v>#REF!</v>
      </c>
      <c r="AZ178" s="25" t="e">
        <f>+#REF!</f>
        <v>#REF!</v>
      </c>
      <c r="BA178" s="25" t="e">
        <f t="shared" si="99"/>
        <v>#REF!</v>
      </c>
    </row>
    <row r="179" spans="1:53" ht="15.75" customHeight="1">
      <c r="A179" s="68">
        <v>1309</v>
      </c>
      <c r="B179" s="34" t="s">
        <v>207</v>
      </c>
      <c r="C179" s="69" t="s">
        <v>46</v>
      </c>
      <c r="D179" s="73">
        <v>118.17</v>
      </c>
      <c r="E179" s="67">
        <v>4000</v>
      </c>
      <c r="F179" s="24"/>
      <c r="G179" s="24"/>
      <c r="H179" s="24">
        <v>95</v>
      </c>
      <c r="I179" s="25" t="e">
        <f t="shared" si="86"/>
        <v>#REF!</v>
      </c>
      <c r="J179" s="25" t="e">
        <f>+#REF!</f>
        <v>#REF!</v>
      </c>
      <c r="K179" s="25" t="e">
        <f t="shared" si="87"/>
        <v>#REF!</v>
      </c>
      <c r="L179" s="25" t="e">
        <f>+#REF!</f>
        <v>#REF!</v>
      </c>
      <c r="M179" s="25" t="e">
        <f t="shared" si="87"/>
        <v>#REF!</v>
      </c>
      <c r="N179" s="25" t="e">
        <f>+#REF!</f>
        <v>#REF!</v>
      </c>
      <c r="O179" s="25" t="e">
        <f t="shared" si="109"/>
        <v>#REF!</v>
      </c>
      <c r="P179" s="25" t="e">
        <f>+#REF!</f>
        <v>#REF!</v>
      </c>
      <c r="Q179" s="25" t="e">
        <f t="shared" si="109"/>
        <v>#REF!</v>
      </c>
      <c r="R179" s="25" t="e">
        <f>+#REF!</f>
        <v>#REF!</v>
      </c>
      <c r="S179" s="25" t="e">
        <f t="shared" si="110"/>
        <v>#REF!</v>
      </c>
      <c r="T179" s="25" t="e">
        <f>+#REF!</f>
        <v>#REF!</v>
      </c>
      <c r="U179" s="25" t="e">
        <f t="shared" si="110"/>
        <v>#REF!</v>
      </c>
      <c r="V179" s="25" t="e">
        <f>+#REF!</f>
        <v>#REF!</v>
      </c>
      <c r="W179" s="25" t="e">
        <f t="shared" si="111"/>
        <v>#REF!</v>
      </c>
      <c r="X179" s="25" t="e">
        <f>+#REF!</f>
        <v>#REF!</v>
      </c>
      <c r="Y179" s="25" t="e">
        <f t="shared" si="111"/>
        <v>#REF!</v>
      </c>
      <c r="Z179" s="25" t="e">
        <f>+#REF!</f>
        <v>#REF!</v>
      </c>
      <c r="AA179" s="25" t="e">
        <f t="shared" si="91"/>
        <v>#REF!</v>
      </c>
      <c r="AB179" s="25" t="e">
        <f>+#REF!</f>
        <v>#REF!</v>
      </c>
      <c r="AC179" s="25" t="e">
        <f t="shared" si="112"/>
        <v>#REF!</v>
      </c>
      <c r="AD179" s="25" t="e">
        <f>+#REF!</f>
        <v>#REF!</v>
      </c>
      <c r="AE179" s="25" t="e">
        <f t="shared" si="112"/>
        <v>#REF!</v>
      </c>
      <c r="AF179" s="25" t="e">
        <f>+#REF!</f>
        <v>#REF!</v>
      </c>
      <c r="AG179" s="25" t="e">
        <f t="shared" si="113"/>
        <v>#REF!</v>
      </c>
      <c r="AH179" s="25" t="e">
        <f>+#REF!</f>
        <v>#REF!</v>
      </c>
      <c r="AI179" s="25" t="e">
        <f t="shared" si="113"/>
        <v>#REF!</v>
      </c>
      <c r="AJ179" s="25" t="e">
        <f>+#REF!</f>
        <v>#REF!</v>
      </c>
      <c r="AK179" s="25" t="e">
        <f t="shared" si="114"/>
        <v>#REF!</v>
      </c>
      <c r="AL179" s="25" t="e">
        <f>+#REF!</f>
        <v>#REF!</v>
      </c>
      <c r="AM179" s="25" t="e">
        <f t="shared" si="114"/>
        <v>#REF!</v>
      </c>
      <c r="AN179" s="25" t="e">
        <f>+#REF!</f>
        <v>#REF!</v>
      </c>
      <c r="AO179" s="25" t="e">
        <f t="shared" si="115"/>
        <v>#REF!</v>
      </c>
      <c r="AP179" s="25" t="e">
        <f>+#REF!</f>
        <v>#REF!</v>
      </c>
      <c r="AQ179" s="25" t="e">
        <f t="shared" si="115"/>
        <v>#REF!</v>
      </c>
      <c r="AR179" s="25" t="e">
        <f>+#REF!</f>
        <v>#REF!</v>
      </c>
      <c r="AS179" s="25" t="e">
        <f t="shared" si="116"/>
        <v>#REF!</v>
      </c>
      <c r="AT179" s="25" t="e">
        <f>+#REF!</f>
        <v>#REF!</v>
      </c>
      <c r="AU179" s="25" t="e">
        <f t="shared" si="116"/>
        <v>#REF!</v>
      </c>
      <c r="AV179" s="25" t="e">
        <f>+#REF!</f>
        <v>#REF!</v>
      </c>
      <c r="AW179" s="25" t="e">
        <f t="shared" si="97"/>
        <v>#REF!</v>
      </c>
      <c r="AX179" s="25" t="e">
        <f>+#REF!</f>
        <v>#REF!</v>
      </c>
      <c r="AY179" s="25" t="e">
        <f t="shared" si="98"/>
        <v>#REF!</v>
      </c>
      <c r="AZ179" s="25" t="e">
        <f>+#REF!</f>
        <v>#REF!</v>
      </c>
      <c r="BA179" s="25" t="e">
        <f t="shared" si="99"/>
        <v>#REF!</v>
      </c>
    </row>
    <row r="180" spans="1:53" ht="15.75" customHeight="1">
      <c r="A180" s="68">
        <v>1310</v>
      </c>
      <c r="B180" s="34" t="s">
        <v>208</v>
      </c>
      <c r="C180" s="69" t="s">
        <v>46</v>
      </c>
      <c r="D180" s="73">
        <v>376.37</v>
      </c>
      <c r="E180" s="67">
        <v>300</v>
      </c>
      <c r="F180" s="24">
        <v>150</v>
      </c>
      <c r="G180" s="24">
        <v>190.95699999999999</v>
      </c>
      <c r="H180" s="24"/>
      <c r="I180" s="25" t="e">
        <f t="shared" si="86"/>
        <v>#REF!</v>
      </c>
      <c r="J180" s="25" t="e">
        <f>+#REF!</f>
        <v>#REF!</v>
      </c>
      <c r="K180" s="25" t="e">
        <f t="shared" si="87"/>
        <v>#REF!</v>
      </c>
      <c r="L180" s="25" t="e">
        <f>+#REF!</f>
        <v>#REF!</v>
      </c>
      <c r="M180" s="25" t="e">
        <f t="shared" si="87"/>
        <v>#REF!</v>
      </c>
      <c r="N180" s="25" t="e">
        <f>+#REF!</f>
        <v>#REF!</v>
      </c>
      <c r="O180" s="25" t="e">
        <f t="shared" si="109"/>
        <v>#REF!</v>
      </c>
      <c r="P180" s="25" t="e">
        <f>+#REF!</f>
        <v>#REF!</v>
      </c>
      <c r="Q180" s="25" t="e">
        <f t="shared" si="109"/>
        <v>#REF!</v>
      </c>
      <c r="R180" s="25" t="e">
        <f>+#REF!</f>
        <v>#REF!</v>
      </c>
      <c r="S180" s="25" t="e">
        <f t="shared" si="110"/>
        <v>#REF!</v>
      </c>
      <c r="T180" s="25" t="e">
        <f>+#REF!</f>
        <v>#REF!</v>
      </c>
      <c r="U180" s="25" t="e">
        <f t="shared" si="110"/>
        <v>#REF!</v>
      </c>
      <c r="V180" s="25" t="e">
        <f>+#REF!</f>
        <v>#REF!</v>
      </c>
      <c r="W180" s="25" t="e">
        <f t="shared" si="111"/>
        <v>#REF!</v>
      </c>
      <c r="X180" s="25" t="e">
        <f>+#REF!</f>
        <v>#REF!</v>
      </c>
      <c r="Y180" s="25" t="e">
        <f t="shared" si="111"/>
        <v>#REF!</v>
      </c>
      <c r="Z180" s="25" t="e">
        <f>+#REF!</f>
        <v>#REF!</v>
      </c>
      <c r="AA180" s="25" t="e">
        <f t="shared" si="91"/>
        <v>#REF!</v>
      </c>
      <c r="AB180" s="25" t="e">
        <f>+#REF!</f>
        <v>#REF!</v>
      </c>
      <c r="AC180" s="25" t="e">
        <f t="shared" si="112"/>
        <v>#REF!</v>
      </c>
      <c r="AD180" s="25" t="e">
        <f>+#REF!</f>
        <v>#REF!</v>
      </c>
      <c r="AE180" s="25" t="e">
        <f t="shared" si="112"/>
        <v>#REF!</v>
      </c>
      <c r="AF180" s="25" t="e">
        <f>+#REF!</f>
        <v>#REF!</v>
      </c>
      <c r="AG180" s="25" t="e">
        <f t="shared" si="113"/>
        <v>#REF!</v>
      </c>
      <c r="AH180" s="25" t="e">
        <f>+#REF!</f>
        <v>#REF!</v>
      </c>
      <c r="AI180" s="25" t="e">
        <f t="shared" si="113"/>
        <v>#REF!</v>
      </c>
      <c r="AJ180" s="25" t="e">
        <f>+#REF!</f>
        <v>#REF!</v>
      </c>
      <c r="AK180" s="25" t="e">
        <f t="shared" si="114"/>
        <v>#REF!</v>
      </c>
      <c r="AL180" s="25" t="e">
        <f>+#REF!</f>
        <v>#REF!</v>
      </c>
      <c r="AM180" s="25" t="e">
        <f t="shared" si="114"/>
        <v>#REF!</v>
      </c>
      <c r="AN180" s="25" t="e">
        <f>+#REF!</f>
        <v>#REF!</v>
      </c>
      <c r="AO180" s="25" t="e">
        <f t="shared" si="115"/>
        <v>#REF!</v>
      </c>
      <c r="AP180" s="25" t="e">
        <f>+#REF!</f>
        <v>#REF!</v>
      </c>
      <c r="AQ180" s="25" t="e">
        <f t="shared" si="115"/>
        <v>#REF!</v>
      </c>
      <c r="AR180" s="25" t="e">
        <f>+#REF!</f>
        <v>#REF!</v>
      </c>
      <c r="AS180" s="25" t="e">
        <f t="shared" si="116"/>
        <v>#REF!</v>
      </c>
      <c r="AT180" s="25" t="e">
        <f>+#REF!</f>
        <v>#REF!</v>
      </c>
      <c r="AU180" s="25" t="e">
        <f t="shared" si="116"/>
        <v>#REF!</v>
      </c>
      <c r="AV180" s="25" t="e">
        <f>+#REF!</f>
        <v>#REF!</v>
      </c>
      <c r="AW180" s="25" t="e">
        <f t="shared" si="97"/>
        <v>#REF!</v>
      </c>
      <c r="AX180" s="25" t="e">
        <f>+#REF!</f>
        <v>#REF!</v>
      </c>
      <c r="AY180" s="25" t="e">
        <f t="shared" si="98"/>
        <v>#REF!</v>
      </c>
      <c r="AZ180" s="25" t="e">
        <f>+#REF!</f>
        <v>#REF!</v>
      </c>
      <c r="BA180" s="25" t="e">
        <f t="shared" si="99"/>
        <v>#REF!</v>
      </c>
    </row>
    <row r="181" spans="1:53" ht="15.75" customHeight="1">
      <c r="A181" s="68">
        <v>1311</v>
      </c>
      <c r="B181" s="34" t="s">
        <v>209</v>
      </c>
      <c r="C181" s="69" t="s">
        <v>46</v>
      </c>
      <c r="D181" s="73">
        <v>271.33999999999997</v>
      </c>
      <c r="E181" s="67">
        <v>1500</v>
      </c>
      <c r="F181" s="24"/>
      <c r="G181" s="24"/>
      <c r="H181" s="24">
        <v>225</v>
      </c>
      <c r="I181" s="25" t="e">
        <f t="shared" si="86"/>
        <v>#REF!</v>
      </c>
      <c r="J181" s="25" t="e">
        <f>+#REF!</f>
        <v>#REF!</v>
      </c>
      <c r="K181" s="25" t="e">
        <f t="shared" si="87"/>
        <v>#REF!</v>
      </c>
      <c r="L181" s="25" t="e">
        <f>+#REF!</f>
        <v>#REF!</v>
      </c>
      <c r="M181" s="25" t="e">
        <f t="shared" si="87"/>
        <v>#REF!</v>
      </c>
      <c r="N181" s="25" t="e">
        <f>+#REF!</f>
        <v>#REF!</v>
      </c>
      <c r="O181" s="25" t="e">
        <f t="shared" si="109"/>
        <v>#REF!</v>
      </c>
      <c r="P181" s="25" t="e">
        <f>+#REF!</f>
        <v>#REF!</v>
      </c>
      <c r="Q181" s="25" t="e">
        <f t="shared" si="109"/>
        <v>#REF!</v>
      </c>
      <c r="R181" s="25" t="e">
        <f>+#REF!</f>
        <v>#REF!</v>
      </c>
      <c r="S181" s="25" t="e">
        <f t="shared" si="110"/>
        <v>#REF!</v>
      </c>
      <c r="T181" s="25" t="e">
        <f>+#REF!</f>
        <v>#REF!</v>
      </c>
      <c r="U181" s="25" t="e">
        <f t="shared" si="110"/>
        <v>#REF!</v>
      </c>
      <c r="V181" s="25" t="e">
        <f>+#REF!</f>
        <v>#REF!</v>
      </c>
      <c r="W181" s="25" t="e">
        <f t="shared" si="111"/>
        <v>#REF!</v>
      </c>
      <c r="X181" s="25" t="e">
        <f>+#REF!</f>
        <v>#REF!</v>
      </c>
      <c r="Y181" s="25" t="e">
        <f t="shared" si="111"/>
        <v>#REF!</v>
      </c>
      <c r="Z181" s="25" t="e">
        <f>+#REF!</f>
        <v>#REF!</v>
      </c>
      <c r="AA181" s="25" t="e">
        <f t="shared" si="91"/>
        <v>#REF!</v>
      </c>
      <c r="AB181" s="25" t="e">
        <f>+#REF!</f>
        <v>#REF!</v>
      </c>
      <c r="AC181" s="25" t="e">
        <f t="shared" si="112"/>
        <v>#REF!</v>
      </c>
      <c r="AD181" s="25" t="e">
        <f>+#REF!</f>
        <v>#REF!</v>
      </c>
      <c r="AE181" s="25" t="e">
        <f t="shared" si="112"/>
        <v>#REF!</v>
      </c>
      <c r="AF181" s="25" t="e">
        <f>+#REF!</f>
        <v>#REF!</v>
      </c>
      <c r="AG181" s="25" t="e">
        <f t="shared" si="113"/>
        <v>#REF!</v>
      </c>
      <c r="AH181" s="25" t="e">
        <f>+#REF!</f>
        <v>#REF!</v>
      </c>
      <c r="AI181" s="25" t="e">
        <f t="shared" si="113"/>
        <v>#REF!</v>
      </c>
      <c r="AJ181" s="25" t="e">
        <f>+#REF!</f>
        <v>#REF!</v>
      </c>
      <c r="AK181" s="25" t="e">
        <f t="shared" si="114"/>
        <v>#REF!</v>
      </c>
      <c r="AL181" s="25" t="e">
        <f>+#REF!</f>
        <v>#REF!</v>
      </c>
      <c r="AM181" s="25" t="e">
        <f t="shared" si="114"/>
        <v>#REF!</v>
      </c>
      <c r="AN181" s="25" t="e">
        <f>+#REF!</f>
        <v>#REF!</v>
      </c>
      <c r="AO181" s="25" t="e">
        <f t="shared" si="115"/>
        <v>#REF!</v>
      </c>
      <c r="AP181" s="25" t="e">
        <f>+#REF!</f>
        <v>#REF!</v>
      </c>
      <c r="AQ181" s="25" t="e">
        <f t="shared" si="115"/>
        <v>#REF!</v>
      </c>
      <c r="AR181" s="25" t="e">
        <f>+#REF!</f>
        <v>#REF!</v>
      </c>
      <c r="AS181" s="25" t="e">
        <f t="shared" si="116"/>
        <v>#REF!</v>
      </c>
      <c r="AT181" s="25" t="e">
        <f>+#REF!</f>
        <v>#REF!</v>
      </c>
      <c r="AU181" s="25" t="e">
        <f t="shared" si="116"/>
        <v>#REF!</v>
      </c>
      <c r="AV181" s="25" t="e">
        <f>+#REF!</f>
        <v>#REF!</v>
      </c>
      <c r="AW181" s="25" t="e">
        <f t="shared" si="97"/>
        <v>#REF!</v>
      </c>
      <c r="AX181" s="25" t="e">
        <f>+#REF!</f>
        <v>#REF!</v>
      </c>
      <c r="AY181" s="25" t="e">
        <f t="shared" si="98"/>
        <v>#REF!</v>
      </c>
      <c r="AZ181" s="25" t="e">
        <f>+#REF!</f>
        <v>#REF!</v>
      </c>
      <c r="BA181" s="25" t="e">
        <f t="shared" si="99"/>
        <v>#REF!</v>
      </c>
    </row>
    <row r="182" spans="1:53" ht="15.75" customHeight="1">
      <c r="A182" s="68">
        <v>1312</v>
      </c>
      <c r="B182" s="34" t="s">
        <v>210</v>
      </c>
      <c r="C182" s="69" t="s">
        <v>46</v>
      </c>
      <c r="D182" s="73">
        <v>48.14</v>
      </c>
      <c r="E182" s="67">
        <v>10000</v>
      </c>
      <c r="F182" s="24"/>
      <c r="G182" s="24"/>
      <c r="H182" s="24">
        <v>30</v>
      </c>
      <c r="I182" s="25" t="e">
        <f t="shared" si="86"/>
        <v>#REF!</v>
      </c>
      <c r="J182" s="25" t="e">
        <f>+#REF!</f>
        <v>#REF!</v>
      </c>
      <c r="K182" s="25" t="e">
        <f t="shared" si="87"/>
        <v>#REF!</v>
      </c>
      <c r="L182" s="25" t="e">
        <f>+#REF!</f>
        <v>#REF!</v>
      </c>
      <c r="M182" s="25" t="e">
        <f t="shared" si="87"/>
        <v>#REF!</v>
      </c>
      <c r="N182" s="25" t="e">
        <f>+#REF!</f>
        <v>#REF!</v>
      </c>
      <c r="O182" s="25" t="e">
        <f t="shared" si="109"/>
        <v>#REF!</v>
      </c>
      <c r="P182" s="25" t="e">
        <f>+#REF!</f>
        <v>#REF!</v>
      </c>
      <c r="Q182" s="25" t="e">
        <f t="shared" si="109"/>
        <v>#REF!</v>
      </c>
      <c r="R182" s="25" t="e">
        <f>+#REF!</f>
        <v>#REF!</v>
      </c>
      <c r="S182" s="25" t="e">
        <f t="shared" si="110"/>
        <v>#REF!</v>
      </c>
      <c r="T182" s="25" t="e">
        <f>+#REF!</f>
        <v>#REF!</v>
      </c>
      <c r="U182" s="25" t="e">
        <f t="shared" si="110"/>
        <v>#REF!</v>
      </c>
      <c r="V182" s="25" t="e">
        <f>+#REF!</f>
        <v>#REF!</v>
      </c>
      <c r="W182" s="25" t="e">
        <f t="shared" si="111"/>
        <v>#REF!</v>
      </c>
      <c r="X182" s="25" t="e">
        <f>+#REF!</f>
        <v>#REF!</v>
      </c>
      <c r="Y182" s="25" t="e">
        <f t="shared" si="111"/>
        <v>#REF!</v>
      </c>
      <c r="Z182" s="25" t="e">
        <f>+#REF!</f>
        <v>#REF!</v>
      </c>
      <c r="AA182" s="25" t="e">
        <f t="shared" si="91"/>
        <v>#REF!</v>
      </c>
      <c r="AB182" s="25" t="e">
        <f>+#REF!</f>
        <v>#REF!</v>
      </c>
      <c r="AC182" s="25" t="e">
        <f t="shared" si="112"/>
        <v>#REF!</v>
      </c>
      <c r="AD182" s="25" t="e">
        <f>+#REF!</f>
        <v>#REF!</v>
      </c>
      <c r="AE182" s="25" t="e">
        <f t="shared" si="112"/>
        <v>#REF!</v>
      </c>
      <c r="AF182" s="25" t="e">
        <f>+#REF!</f>
        <v>#REF!</v>
      </c>
      <c r="AG182" s="25" t="e">
        <f t="shared" si="113"/>
        <v>#REF!</v>
      </c>
      <c r="AH182" s="25" t="e">
        <f>+#REF!</f>
        <v>#REF!</v>
      </c>
      <c r="AI182" s="25" t="e">
        <f t="shared" si="113"/>
        <v>#REF!</v>
      </c>
      <c r="AJ182" s="25" t="e">
        <f>+#REF!</f>
        <v>#REF!</v>
      </c>
      <c r="AK182" s="25" t="e">
        <f t="shared" si="114"/>
        <v>#REF!</v>
      </c>
      <c r="AL182" s="25" t="e">
        <f>+#REF!</f>
        <v>#REF!</v>
      </c>
      <c r="AM182" s="25" t="e">
        <f t="shared" si="114"/>
        <v>#REF!</v>
      </c>
      <c r="AN182" s="25" t="e">
        <f>+#REF!</f>
        <v>#REF!</v>
      </c>
      <c r="AO182" s="25" t="e">
        <f t="shared" si="115"/>
        <v>#REF!</v>
      </c>
      <c r="AP182" s="25" t="e">
        <f>+#REF!</f>
        <v>#REF!</v>
      </c>
      <c r="AQ182" s="25" t="e">
        <f t="shared" si="115"/>
        <v>#REF!</v>
      </c>
      <c r="AR182" s="25" t="e">
        <f>+#REF!</f>
        <v>#REF!</v>
      </c>
      <c r="AS182" s="25" t="e">
        <f t="shared" si="116"/>
        <v>#REF!</v>
      </c>
      <c r="AT182" s="25" t="e">
        <f>+#REF!</f>
        <v>#REF!</v>
      </c>
      <c r="AU182" s="25" t="e">
        <f t="shared" si="116"/>
        <v>#REF!</v>
      </c>
      <c r="AV182" s="25" t="e">
        <f>+#REF!</f>
        <v>#REF!</v>
      </c>
      <c r="AW182" s="25" t="e">
        <f t="shared" si="97"/>
        <v>#REF!</v>
      </c>
      <c r="AX182" s="25" t="e">
        <f>+#REF!</f>
        <v>#REF!</v>
      </c>
      <c r="AY182" s="25" t="e">
        <f t="shared" si="98"/>
        <v>#REF!</v>
      </c>
      <c r="AZ182" s="25" t="e">
        <f>+#REF!</f>
        <v>#REF!</v>
      </c>
      <c r="BA182" s="25" t="e">
        <f t="shared" si="99"/>
        <v>#REF!</v>
      </c>
    </row>
    <row r="183" spans="1:53" ht="15.75" customHeight="1">
      <c r="A183" s="42">
        <v>1400</v>
      </c>
      <c r="B183" s="27" t="s">
        <v>211</v>
      </c>
      <c r="C183" s="69"/>
      <c r="D183" s="73"/>
      <c r="E183" s="67"/>
      <c r="F183" s="24"/>
      <c r="G183" s="24"/>
      <c r="H183" s="24"/>
      <c r="I183" s="25">
        <f t="shared" si="86"/>
        <v>0</v>
      </c>
      <c r="J183" s="25"/>
      <c r="K183" s="25">
        <f t="shared" si="87"/>
        <v>0</v>
      </c>
      <c r="L183" s="25"/>
      <c r="M183" s="25">
        <f t="shared" si="87"/>
        <v>0</v>
      </c>
      <c r="N183" s="25"/>
      <c r="O183" s="25">
        <f t="shared" si="109"/>
        <v>0</v>
      </c>
      <c r="P183" s="25"/>
      <c r="Q183" s="25">
        <f t="shared" si="109"/>
        <v>0</v>
      </c>
      <c r="R183" s="25"/>
      <c r="S183" s="25">
        <f t="shared" si="110"/>
        <v>0</v>
      </c>
      <c r="T183" s="25"/>
      <c r="U183" s="25">
        <f t="shared" si="110"/>
        <v>0</v>
      </c>
      <c r="V183" s="25"/>
      <c r="W183" s="25">
        <f t="shared" si="111"/>
        <v>0</v>
      </c>
      <c r="X183" s="25"/>
      <c r="Y183" s="25">
        <f t="shared" si="111"/>
        <v>0</v>
      </c>
      <c r="Z183" s="25"/>
      <c r="AA183" s="25">
        <f t="shared" si="91"/>
        <v>0</v>
      </c>
      <c r="AB183" s="25"/>
      <c r="AC183" s="25">
        <f t="shared" si="112"/>
        <v>0</v>
      </c>
      <c r="AD183" s="25"/>
      <c r="AE183" s="25">
        <f t="shared" si="112"/>
        <v>0</v>
      </c>
      <c r="AF183" s="25"/>
      <c r="AG183" s="25">
        <f t="shared" si="113"/>
        <v>0</v>
      </c>
      <c r="AH183" s="25"/>
      <c r="AI183" s="25">
        <f t="shared" si="113"/>
        <v>0</v>
      </c>
      <c r="AJ183" s="25"/>
      <c r="AK183" s="25">
        <f t="shared" si="114"/>
        <v>0</v>
      </c>
      <c r="AL183" s="25"/>
      <c r="AM183" s="25">
        <f t="shared" si="114"/>
        <v>0</v>
      </c>
      <c r="AN183" s="25"/>
      <c r="AO183" s="25">
        <f t="shared" si="115"/>
        <v>0</v>
      </c>
      <c r="AP183" s="25"/>
      <c r="AQ183" s="25">
        <f t="shared" si="115"/>
        <v>0</v>
      </c>
      <c r="AR183" s="25"/>
      <c r="AS183" s="25">
        <f t="shared" si="116"/>
        <v>0</v>
      </c>
      <c r="AT183" s="25"/>
      <c r="AU183" s="25">
        <f t="shared" si="116"/>
        <v>0</v>
      </c>
      <c r="AV183" s="25"/>
      <c r="AW183" s="25">
        <f t="shared" si="97"/>
        <v>0</v>
      </c>
      <c r="AX183" s="25"/>
      <c r="AY183" s="25">
        <f t="shared" si="98"/>
        <v>0</v>
      </c>
      <c r="AZ183" s="25"/>
      <c r="BA183" s="25">
        <f t="shared" si="99"/>
        <v>0</v>
      </c>
    </row>
    <row r="184" spans="1:53" ht="15.75" customHeight="1">
      <c r="A184" s="68">
        <v>1401</v>
      </c>
      <c r="B184" s="34" t="s">
        <v>212</v>
      </c>
      <c r="C184" s="69" t="s">
        <v>46</v>
      </c>
      <c r="D184" s="73">
        <v>446.39</v>
      </c>
      <c r="E184" s="67">
        <v>5000</v>
      </c>
      <c r="F184" s="24"/>
      <c r="G184" s="24"/>
      <c r="H184" s="24"/>
      <c r="I184" s="25">
        <f t="shared" si="86"/>
        <v>0</v>
      </c>
      <c r="J184" s="25"/>
      <c r="K184" s="25">
        <f t="shared" si="87"/>
        <v>0</v>
      </c>
      <c r="L184" s="25"/>
      <c r="M184" s="25">
        <f t="shared" si="87"/>
        <v>0</v>
      </c>
      <c r="N184" s="25"/>
      <c r="O184" s="25">
        <f t="shared" si="109"/>
        <v>0</v>
      </c>
      <c r="P184" s="25"/>
      <c r="Q184" s="25">
        <f t="shared" si="109"/>
        <v>0</v>
      </c>
      <c r="R184" s="25"/>
      <c r="S184" s="25">
        <f t="shared" si="110"/>
        <v>0</v>
      </c>
      <c r="T184" s="25"/>
      <c r="U184" s="25">
        <f t="shared" si="110"/>
        <v>0</v>
      </c>
      <c r="V184" s="25"/>
      <c r="W184" s="25">
        <f t="shared" si="111"/>
        <v>0</v>
      </c>
      <c r="X184" s="25"/>
      <c r="Y184" s="25">
        <f t="shared" si="111"/>
        <v>0</v>
      </c>
      <c r="Z184" s="25"/>
      <c r="AA184" s="25">
        <f t="shared" si="91"/>
        <v>0</v>
      </c>
      <c r="AB184" s="25"/>
      <c r="AC184" s="25">
        <f t="shared" si="112"/>
        <v>0</v>
      </c>
      <c r="AD184" s="25"/>
      <c r="AE184" s="25">
        <f t="shared" si="112"/>
        <v>0</v>
      </c>
      <c r="AF184" s="25"/>
      <c r="AG184" s="25">
        <f t="shared" si="113"/>
        <v>0</v>
      </c>
      <c r="AH184" s="25"/>
      <c r="AI184" s="25">
        <f t="shared" si="113"/>
        <v>0</v>
      </c>
      <c r="AJ184" s="25"/>
      <c r="AK184" s="25">
        <f t="shared" si="114"/>
        <v>0</v>
      </c>
      <c r="AL184" s="25"/>
      <c r="AM184" s="25">
        <f t="shared" si="114"/>
        <v>0</v>
      </c>
      <c r="AN184" s="25"/>
      <c r="AO184" s="25">
        <f t="shared" si="115"/>
        <v>0</v>
      </c>
      <c r="AP184" s="25"/>
      <c r="AQ184" s="25">
        <f t="shared" si="115"/>
        <v>0</v>
      </c>
      <c r="AR184" s="25"/>
      <c r="AS184" s="25">
        <f t="shared" si="116"/>
        <v>0</v>
      </c>
      <c r="AT184" s="25"/>
      <c r="AU184" s="25">
        <f t="shared" si="116"/>
        <v>0</v>
      </c>
      <c r="AV184" s="25"/>
      <c r="AW184" s="25">
        <f t="shared" si="97"/>
        <v>0</v>
      </c>
      <c r="AX184" s="25"/>
      <c r="AY184" s="25">
        <f t="shared" si="98"/>
        <v>0</v>
      </c>
      <c r="AZ184" s="25"/>
      <c r="BA184" s="25">
        <f t="shared" si="99"/>
        <v>0</v>
      </c>
    </row>
    <row r="185" spans="1:53" ht="15.75" customHeight="1">
      <c r="A185" s="68"/>
      <c r="B185" s="34" t="s">
        <v>213</v>
      </c>
      <c r="C185" s="69" t="s">
        <v>46</v>
      </c>
      <c r="D185" s="73">
        <f>+ROUND(D184*0.7,2)</f>
        <v>312.47000000000003</v>
      </c>
      <c r="E185" s="67">
        <v>5000</v>
      </c>
      <c r="F185" s="24"/>
      <c r="G185" s="24">
        <v>258.06799999999998</v>
      </c>
      <c r="H185" s="24"/>
      <c r="I185" s="25" t="e">
        <f t="shared" si="86"/>
        <v>#REF!</v>
      </c>
      <c r="J185" s="25" t="e">
        <f>+#REF!</f>
        <v>#REF!</v>
      </c>
      <c r="K185" s="25" t="e">
        <f t="shared" si="87"/>
        <v>#REF!</v>
      </c>
      <c r="L185" s="25" t="e">
        <f>+#REF!</f>
        <v>#REF!</v>
      </c>
      <c r="M185" s="25" t="e">
        <f t="shared" si="87"/>
        <v>#REF!</v>
      </c>
      <c r="N185" s="25" t="e">
        <f>+#REF!</f>
        <v>#REF!</v>
      </c>
      <c r="O185" s="25" t="e">
        <f t="shared" si="109"/>
        <v>#REF!</v>
      </c>
      <c r="P185" s="25" t="e">
        <f>+#REF!</f>
        <v>#REF!</v>
      </c>
      <c r="Q185" s="25" t="e">
        <f t="shared" si="109"/>
        <v>#REF!</v>
      </c>
      <c r="R185" s="25" t="e">
        <f>+#REF!</f>
        <v>#REF!</v>
      </c>
      <c r="S185" s="25" t="e">
        <f t="shared" si="110"/>
        <v>#REF!</v>
      </c>
      <c r="T185" s="25" t="e">
        <f>+#REF!</f>
        <v>#REF!</v>
      </c>
      <c r="U185" s="25" t="e">
        <f t="shared" si="110"/>
        <v>#REF!</v>
      </c>
      <c r="V185" s="25" t="e">
        <f>+#REF!</f>
        <v>#REF!</v>
      </c>
      <c r="W185" s="25" t="e">
        <f t="shared" si="111"/>
        <v>#REF!</v>
      </c>
      <c r="X185" s="25" t="e">
        <f>+#REF!</f>
        <v>#REF!</v>
      </c>
      <c r="Y185" s="25" t="e">
        <f t="shared" si="111"/>
        <v>#REF!</v>
      </c>
      <c r="Z185" s="25" t="e">
        <f>+#REF!</f>
        <v>#REF!</v>
      </c>
      <c r="AA185" s="25" t="e">
        <f t="shared" si="91"/>
        <v>#REF!</v>
      </c>
      <c r="AB185" s="25" t="e">
        <f>+#REF!</f>
        <v>#REF!</v>
      </c>
      <c r="AC185" s="25" t="e">
        <f t="shared" si="112"/>
        <v>#REF!</v>
      </c>
      <c r="AD185" s="25" t="e">
        <f>+#REF!</f>
        <v>#REF!</v>
      </c>
      <c r="AE185" s="25" t="e">
        <f t="shared" si="112"/>
        <v>#REF!</v>
      </c>
      <c r="AF185" s="25" t="e">
        <f>+#REF!</f>
        <v>#REF!</v>
      </c>
      <c r="AG185" s="25" t="e">
        <f t="shared" si="113"/>
        <v>#REF!</v>
      </c>
      <c r="AH185" s="25" t="e">
        <f>+#REF!</f>
        <v>#REF!</v>
      </c>
      <c r="AI185" s="25" t="e">
        <f t="shared" si="113"/>
        <v>#REF!</v>
      </c>
      <c r="AJ185" s="25" t="e">
        <f>+#REF!</f>
        <v>#REF!</v>
      </c>
      <c r="AK185" s="25" t="e">
        <f t="shared" si="114"/>
        <v>#REF!</v>
      </c>
      <c r="AL185" s="25" t="e">
        <f>+#REF!</f>
        <v>#REF!</v>
      </c>
      <c r="AM185" s="25" t="e">
        <f t="shared" si="114"/>
        <v>#REF!</v>
      </c>
      <c r="AN185" s="25" t="e">
        <f>+#REF!</f>
        <v>#REF!</v>
      </c>
      <c r="AO185" s="25" t="e">
        <f t="shared" si="115"/>
        <v>#REF!</v>
      </c>
      <c r="AP185" s="25" t="e">
        <f>+#REF!</f>
        <v>#REF!</v>
      </c>
      <c r="AQ185" s="25" t="e">
        <f t="shared" si="115"/>
        <v>#REF!</v>
      </c>
      <c r="AR185" s="25" t="e">
        <f>+#REF!</f>
        <v>#REF!</v>
      </c>
      <c r="AS185" s="25" t="e">
        <f t="shared" si="116"/>
        <v>#REF!</v>
      </c>
      <c r="AT185" s="25" t="e">
        <f>+#REF!</f>
        <v>#REF!</v>
      </c>
      <c r="AU185" s="25" t="e">
        <f t="shared" si="116"/>
        <v>#REF!</v>
      </c>
      <c r="AV185" s="25" t="e">
        <f>+#REF!</f>
        <v>#REF!</v>
      </c>
      <c r="AW185" s="25" t="e">
        <f t="shared" si="97"/>
        <v>#REF!</v>
      </c>
      <c r="AX185" s="25" t="e">
        <f>+#REF!</f>
        <v>#REF!</v>
      </c>
      <c r="AY185" s="25" t="e">
        <f t="shared" si="98"/>
        <v>#REF!</v>
      </c>
      <c r="AZ185" s="25" t="e">
        <f>+#REF!</f>
        <v>#REF!</v>
      </c>
      <c r="BA185" s="25" t="e">
        <f t="shared" si="99"/>
        <v>#REF!</v>
      </c>
    </row>
    <row r="186" spans="1:53" ht="15.75" customHeight="1">
      <c r="A186" s="68"/>
      <c r="B186" s="34" t="s">
        <v>214</v>
      </c>
      <c r="C186" s="69" t="s">
        <v>46</v>
      </c>
      <c r="D186" s="73">
        <f>+ROUND(D184*0.3,2)</f>
        <v>133.91999999999999</v>
      </c>
      <c r="E186" s="67">
        <v>5000</v>
      </c>
      <c r="F186" s="24">
        <v>65</v>
      </c>
      <c r="G186" s="24"/>
      <c r="H186" s="24"/>
      <c r="I186" s="25" t="e">
        <f t="shared" si="86"/>
        <v>#REF!</v>
      </c>
      <c r="J186" s="25" t="e">
        <f>+J185</f>
        <v>#REF!</v>
      </c>
      <c r="K186" s="25" t="e">
        <f t="shared" si="87"/>
        <v>#REF!</v>
      </c>
      <c r="L186" s="25" t="e">
        <f t="shared" ref="L186:AZ186" si="117">+L185</f>
        <v>#REF!</v>
      </c>
      <c r="M186" s="25" t="e">
        <f t="shared" si="87"/>
        <v>#REF!</v>
      </c>
      <c r="N186" s="25" t="e">
        <f t="shared" si="117"/>
        <v>#REF!</v>
      </c>
      <c r="O186" s="25" t="e">
        <f t="shared" si="109"/>
        <v>#REF!</v>
      </c>
      <c r="P186" s="25" t="e">
        <f t="shared" si="117"/>
        <v>#REF!</v>
      </c>
      <c r="Q186" s="25" t="e">
        <f t="shared" si="109"/>
        <v>#REF!</v>
      </c>
      <c r="R186" s="25" t="e">
        <f t="shared" si="117"/>
        <v>#REF!</v>
      </c>
      <c r="S186" s="25" t="e">
        <f t="shared" si="110"/>
        <v>#REF!</v>
      </c>
      <c r="T186" s="25" t="e">
        <f t="shared" si="117"/>
        <v>#REF!</v>
      </c>
      <c r="U186" s="25" t="e">
        <f t="shared" si="110"/>
        <v>#REF!</v>
      </c>
      <c r="V186" s="25" t="e">
        <f t="shared" si="117"/>
        <v>#REF!</v>
      </c>
      <c r="W186" s="25" t="e">
        <f t="shared" si="111"/>
        <v>#REF!</v>
      </c>
      <c r="X186" s="25" t="e">
        <f t="shared" si="117"/>
        <v>#REF!</v>
      </c>
      <c r="Y186" s="25" t="e">
        <f t="shared" si="111"/>
        <v>#REF!</v>
      </c>
      <c r="Z186" s="25" t="e">
        <f t="shared" si="117"/>
        <v>#REF!</v>
      </c>
      <c r="AA186" s="25" t="e">
        <f t="shared" si="91"/>
        <v>#REF!</v>
      </c>
      <c r="AB186" s="25" t="e">
        <f t="shared" si="117"/>
        <v>#REF!</v>
      </c>
      <c r="AC186" s="25" t="e">
        <f t="shared" si="112"/>
        <v>#REF!</v>
      </c>
      <c r="AD186" s="25" t="e">
        <f t="shared" si="117"/>
        <v>#REF!</v>
      </c>
      <c r="AE186" s="25" t="e">
        <f t="shared" si="112"/>
        <v>#REF!</v>
      </c>
      <c r="AF186" s="25" t="e">
        <f t="shared" si="117"/>
        <v>#REF!</v>
      </c>
      <c r="AG186" s="25" t="e">
        <f t="shared" si="113"/>
        <v>#REF!</v>
      </c>
      <c r="AH186" s="25" t="e">
        <f t="shared" si="117"/>
        <v>#REF!</v>
      </c>
      <c r="AI186" s="25" t="e">
        <f t="shared" si="113"/>
        <v>#REF!</v>
      </c>
      <c r="AJ186" s="25" t="e">
        <f t="shared" si="117"/>
        <v>#REF!</v>
      </c>
      <c r="AK186" s="25" t="e">
        <f t="shared" si="114"/>
        <v>#REF!</v>
      </c>
      <c r="AL186" s="25" t="e">
        <f t="shared" si="117"/>
        <v>#REF!</v>
      </c>
      <c r="AM186" s="25" t="e">
        <f t="shared" si="114"/>
        <v>#REF!</v>
      </c>
      <c r="AN186" s="25" t="e">
        <f t="shared" si="117"/>
        <v>#REF!</v>
      </c>
      <c r="AO186" s="25" t="e">
        <f t="shared" si="115"/>
        <v>#REF!</v>
      </c>
      <c r="AP186" s="25" t="e">
        <f t="shared" si="117"/>
        <v>#REF!</v>
      </c>
      <c r="AQ186" s="25" t="e">
        <f t="shared" si="115"/>
        <v>#REF!</v>
      </c>
      <c r="AR186" s="25" t="e">
        <f t="shared" si="117"/>
        <v>#REF!</v>
      </c>
      <c r="AS186" s="25" t="e">
        <f t="shared" si="116"/>
        <v>#REF!</v>
      </c>
      <c r="AT186" s="25" t="e">
        <f t="shared" si="117"/>
        <v>#REF!</v>
      </c>
      <c r="AU186" s="25" t="e">
        <f t="shared" si="116"/>
        <v>#REF!</v>
      </c>
      <c r="AV186" s="25" t="e">
        <f t="shared" si="117"/>
        <v>#REF!</v>
      </c>
      <c r="AW186" s="25" t="e">
        <f t="shared" si="97"/>
        <v>#REF!</v>
      </c>
      <c r="AX186" s="25" t="e">
        <f t="shared" si="117"/>
        <v>#REF!</v>
      </c>
      <c r="AY186" s="25" t="e">
        <f t="shared" si="98"/>
        <v>#REF!</v>
      </c>
      <c r="AZ186" s="25" t="e">
        <f t="shared" si="117"/>
        <v>#REF!</v>
      </c>
      <c r="BA186" s="25" t="e">
        <f t="shared" si="99"/>
        <v>#REF!</v>
      </c>
    </row>
    <row r="187" spans="1:53" ht="15.75" customHeight="1">
      <c r="A187" s="68">
        <v>1402</v>
      </c>
      <c r="B187" s="34" t="s">
        <v>215</v>
      </c>
      <c r="C187" s="69" t="s">
        <v>46</v>
      </c>
      <c r="D187" s="73">
        <v>315.10000000000002</v>
      </c>
      <c r="E187" s="67">
        <v>2000</v>
      </c>
      <c r="F187" s="24">
        <v>65</v>
      </c>
      <c r="G187" s="24">
        <v>183.143</v>
      </c>
      <c r="H187" s="24"/>
      <c r="I187" s="25" t="e">
        <f t="shared" si="86"/>
        <v>#REF!</v>
      </c>
      <c r="J187" s="25" t="e">
        <f>+#REF!</f>
        <v>#REF!</v>
      </c>
      <c r="K187" s="25" t="e">
        <f t="shared" si="87"/>
        <v>#REF!</v>
      </c>
      <c r="L187" s="25" t="e">
        <f>+#REF!</f>
        <v>#REF!</v>
      </c>
      <c r="M187" s="25" t="e">
        <f t="shared" si="87"/>
        <v>#REF!</v>
      </c>
      <c r="N187" s="25" t="e">
        <f>+#REF!</f>
        <v>#REF!</v>
      </c>
      <c r="O187" s="25" t="e">
        <f t="shared" ref="O187:Q202" si="118">+N187*$D187</f>
        <v>#REF!</v>
      </c>
      <c r="P187" s="25" t="e">
        <f>+#REF!</f>
        <v>#REF!</v>
      </c>
      <c r="Q187" s="25" t="e">
        <f t="shared" si="118"/>
        <v>#REF!</v>
      </c>
      <c r="R187" s="25" t="e">
        <f>+#REF!</f>
        <v>#REF!</v>
      </c>
      <c r="S187" s="25" t="e">
        <f t="shared" ref="S187:U202" si="119">+R187*$D187</f>
        <v>#REF!</v>
      </c>
      <c r="T187" s="25" t="e">
        <f>+#REF!</f>
        <v>#REF!</v>
      </c>
      <c r="U187" s="25" t="e">
        <f t="shared" si="119"/>
        <v>#REF!</v>
      </c>
      <c r="V187" s="25" t="e">
        <f>+#REF!</f>
        <v>#REF!</v>
      </c>
      <c r="W187" s="25" t="e">
        <f t="shared" ref="W187:Y202" si="120">+V187*$D187</f>
        <v>#REF!</v>
      </c>
      <c r="X187" s="25" t="e">
        <f>+#REF!</f>
        <v>#REF!</v>
      </c>
      <c r="Y187" s="25" t="e">
        <f t="shared" si="120"/>
        <v>#REF!</v>
      </c>
      <c r="Z187" s="25" t="e">
        <f>+#REF!</f>
        <v>#REF!</v>
      </c>
      <c r="AA187" s="25" t="e">
        <f t="shared" si="91"/>
        <v>#REF!</v>
      </c>
      <c r="AB187" s="25" t="e">
        <f>+#REF!</f>
        <v>#REF!</v>
      </c>
      <c r="AC187" s="25" t="e">
        <f t="shared" ref="AC187:AE202" si="121">+AB187*$D187</f>
        <v>#REF!</v>
      </c>
      <c r="AD187" s="25" t="e">
        <f>+#REF!</f>
        <v>#REF!</v>
      </c>
      <c r="AE187" s="25" t="e">
        <f t="shared" si="121"/>
        <v>#REF!</v>
      </c>
      <c r="AF187" s="25" t="e">
        <f>+#REF!</f>
        <v>#REF!</v>
      </c>
      <c r="AG187" s="25" t="e">
        <f t="shared" ref="AG187:AI202" si="122">+AF187*$D187</f>
        <v>#REF!</v>
      </c>
      <c r="AH187" s="25" t="e">
        <f>+#REF!</f>
        <v>#REF!</v>
      </c>
      <c r="AI187" s="25" t="e">
        <f t="shared" si="122"/>
        <v>#REF!</v>
      </c>
      <c r="AJ187" s="25" t="e">
        <f>+#REF!</f>
        <v>#REF!</v>
      </c>
      <c r="AK187" s="25" t="e">
        <f t="shared" ref="AK187:AM202" si="123">+AJ187*$D187</f>
        <v>#REF!</v>
      </c>
      <c r="AL187" s="25" t="e">
        <f>+#REF!</f>
        <v>#REF!</v>
      </c>
      <c r="AM187" s="25" t="e">
        <f t="shared" si="123"/>
        <v>#REF!</v>
      </c>
      <c r="AN187" s="25" t="e">
        <f>+#REF!</f>
        <v>#REF!</v>
      </c>
      <c r="AO187" s="25" t="e">
        <f t="shared" ref="AO187:AQ202" si="124">+AN187*$D187</f>
        <v>#REF!</v>
      </c>
      <c r="AP187" s="25" t="e">
        <f>+#REF!</f>
        <v>#REF!</v>
      </c>
      <c r="AQ187" s="25" t="e">
        <f t="shared" si="124"/>
        <v>#REF!</v>
      </c>
      <c r="AR187" s="25" t="e">
        <f>+#REF!</f>
        <v>#REF!</v>
      </c>
      <c r="AS187" s="25" t="e">
        <f t="shared" ref="AS187:AU202" si="125">+AR187*$D187</f>
        <v>#REF!</v>
      </c>
      <c r="AT187" s="25" t="e">
        <f>+#REF!</f>
        <v>#REF!</v>
      </c>
      <c r="AU187" s="25" t="e">
        <f t="shared" si="125"/>
        <v>#REF!</v>
      </c>
      <c r="AV187" s="25" t="e">
        <f>+#REF!</f>
        <v>#REF!</v>
      </c>
      <c r="AW187" s="25" t="e">
        <f t="shared" si="97"/>
        <v>#REF!</v>
      </c>
      <c r="AX187" s="25" t="e">
        <f>+#REF!</f>
        <v>#REF!</v>
      </c>
      <c r="AY187" s="25" t="e">
        <f t="shared" si="98"/>
        <v>#REF!</v>
      </c>
      <c r="AZ187" s="25" t="e">
        <f>+#REF!</f>
        <v>#REF!</v>
      </c>
      <c r="BA187" s="25" t="e">
        <f t="shared" si="99"/>
        <v>#REF!</v>
      </c>
    </row>
    <row r="188" spans="1:53" ht="15.75" customHeight="1">
      <c r="A188" s="68">
        <v>1403</v>
      </c>
      <c r="B188" s="41" t="s">
        <v>216</v>
      </c>
      <c r="C188" s="69" t="s">
        <v>46</v>
      </c>
      <c r="D188" s="73">
        <v>800.88</v>
      </c>
      <c r="E188" s="67">
        <v>1000</v>
      </c>
      <c r="F188" s="24">
        <v>150</v>
      </c>
      <c r="G188" s="24">
        <v>488.4</v>
      </c>
      <c r="H188" s="24"/>
      <c r="I188" s="25" t="e">
        <f t="shared" si="86"/>
        <v>#REF!</v>
      </c>
      <c r="J188" s="25" t="e">
        <f>+#REF!</f>
        <v>#REF!</v>
      </c>
      <c r="K188" s="25" t="e">
        <f t="shared" si="87"/>
        <v>#REF!</v>
      </c>
      <c r="L188" s="25" t="e">
        <f>+#REF!</f>
        <v>#REF!</v>
      </c>
      <c r="M188" s="25" t="e">
        <f t="shared" si="87"/>
        <v>#REF!</v>
      </c>
      <c r="N188" s="25" t="e">
        <f>+#REF!</f>
        <v>#REF!</v>
      </c>
      <c r="O188" s="25" t="e">
        <f t="shared" si="118"/>
        <v>#REF!</v>
      </c>
      <c r="P188" s="25" t="e">
        <f>+#REF!</f>
        <v>#REF!</v>
      </c>
      <c r="Q188" s="25" t="e">
        <f t="shared" si="118"/>
        <v>#REF!</v>
      </c>
      <c r="R188" s="25" t="e">
        <f>+#REF!</f>
        <v>#REF!</v>
      </c>
      <c r="S188" s="25" t="e">
        <f t="shared" si="119"/>
        <v>#REF!</v>
      </c>
      <c r="T188" s="25" t="e">
        <f>+#REF!</f>
        <v>#REF!</v>
      </c>
      <c r="U188" s="25" t="e">
        <f t="shared" si="119"/>
        <v>#REF!</v>
      </c>
      <c r="V188" s="25" t="e">
        <f>+#REF!</f>
        <v>#REF!</v>
      </c>
      <c r="W188" s="25" t="e">
        <f t="shared" si="120"/>
        <v>#REF!</v>
      </c>
      <c r="X188" s="25" t="e">
        <f>+#REF!</f>
        <v>#REF!</v>
      </c>
      <c r="Y188" s="25" t="e">
        <f t="shared" si="120"/>
        <v>#REF!</v>
      </c>
      <c r="Z188" s="25" t="e">
        <f>+#REF!</f>
        <v>#REF!</v>
      </c>
      <c r="AA188" s="25" t="e">
        <f t="shared" si="91"/>
        <v>#REF!</v>
      </c>
      <c r="AB188" s="25" t="e">
        <f>+#REF!</f>
        <v>#REF!</v>
      </c>
      <c r="AC188" s="25" t="e">
        <f t="shared" si="121"/>
        <v>#REF!</v>
      </c>
      <c r="AD188" s="25" t="e">
        <f>+#REF!</f>
        <v>#REF!</v>
      </c>
      <c r="AE188" s="25" t="e">
        <f t="shared" si="121"/>
        <v>#REF!</v>
      </c>
      <c r="AF188" s="25" t="e">
        <f>+#REF!</f>
        <v>#REF!</v>
      </c>
      <c r="AG188" s="25" t="e">
        <f t="shared" si="122"/>
        <v>#REF!</v>
      </c>
      <c r="AH188" s="25" t="e">
        <f>+#REF!</f>
        <v>#REF!</v>
      </c>
      <c r="AI188" s="25" t="e">
        <f t="shared" si="122"/>
        <v>#REF!</v>
      </c>
      <c r="AJ188" s="25" t="e">
        <f>+#REF!</f>
        <v>#REF!</v>
      </c>
      <c r="AK188" s="25" t="e">
        <f t="shared" si="123"/>
        <v>#REF!</v>
      </c>
      <c r="AL188" s="25" t="e">
        <f>+#REF!</f>
        <v>#REF!</v>
      </c>
      <c r="AM188" s="25" t="e">
        <f t="shared" si="123"/>
        <v>#REF!</v>
      </c>
      <c r="AN188" s="25" t="e">
        <f>+#REF!</f>
        <v>#REF!</v>
      </c>
      <c r="AO188" s="25" t="e">
        <f t="shared" si="124"/>
        <v>#REF!</v>
      </c>
      <c r="AP188" s="25" t="e">
        <f>+#REF!</f>
        <v>#REF!</v>
      </c>
      <c r="AQ188" s="25" t="e">
        <f t="shared" si="124"/>
        <v>#REF!</v>
      </c>
      <c r="AR188" s="25" t="e">
        <f>+#REF!</f>
        <v>#REF!</v>
      </c>
      <c r="AS188" s="25" t="e">
        <f t="shared" si="125"/>
        <v>#REF!</v>
      </c>
      <c r="AT188" s="25" t="e">
        <f>+#REF!</f>
        <v>#REF!</v>
      </c>
      <c r="AU188" s="25" t="e">
        <f t="shared" si="125"/>
        <v>#REF!</v>
      </c>
      <c r="AV188" s="25" t="e">
        <f>+#REF!</f>
        <v>#REF!</v>
      </c>
      <c r="AW188" s="25" t="e">
        <f t="shared" si="97"/>
        <v>#REF!</v>
      </c>
      <c r="AX188" s="25" t="e">
        <f>+#REF!</f>
        <v>#REF!</v>
      </c>
      <c r="AY188" s="25" t="e">
        <f t="shared" si="98"/>
        <v>#REF!</v>
      </c>
      <c r="AZ188" s="25" t="e">
        <f>+#REF!</f>
        <v>#REF!</v>
      </c>
      <c r="BA188" s="25" t="e">
        <f t="shared" si="99"/>
        <v>#REF!</v>
      </c>
    </row>
    <row r="189" spans="1:53" ht="15.75" customHeight="1">
      <c r="A189" s="68">
        <v>1404</v>
      </c>
      <c r="B189" s="41" t="s">
        <v>217</v>
      </c>
      <c r="C189" s="69" t="s">
        <v>46</v>
      </c>
      <c r="D189" s="73">
        <v>779</v>
      </c>
      <c r="E189" s="67">
        <v>200</v>
      </c>
      <c r="F189" s="24">
        <v>150</v>
      </c>
      <c r="G189" s="24">
        <v>474.06400000000002</v>
      </c>
      <c r="H189" s="24"/>
      <c r="I189" s="25" t="e">
        <f t="shared" si="86"/>
        <v>#REF!</v>
      </c>
      <c r="J189" s="25" t="e">
        <f>+#REF!</f>
        <v>#REF!</v>
      </c>
      <c r="K189" s="25" t="e">
        <f t="shared" si="87"/>
        <v>#REF!</v>
      </c>
      <c r="L189" s="25" t="e">
        <f>+#REF!</f>
        <v>#REF!</v>
      </c>
      <c r="M189" s="25" t="e">
        <f t="shared" si="87"/>
        <v>#REF!</v>
      </c>
      <c r="N189" s="25" t="e">
        <f>+#REF!</f>
        <v>#REF!</v>
      </c>
      <c r="O189" s="25" t="e">
        <f t="shared" si="118"/>
        <v>#REF!</v>
      </c>
      <c r="P189" s="25" t="e">
        <f>+#REF!</f>
        <v>#REF!</v>
      </c>
      <c r="Q189" s="25" t="e">
        <f t="shared" si="118"/>
        <v>#REF!</v>
      </c>
      <c r="R189" s="25" t="e">
        <f>+#REF!</f>
        <v>#REF!</v>
      </c>
      <c r="S189" s="25" t="e">
        <f t="shared" si="119"/>
        <v>#REF!</v>
      </c>
      <c r="T189" s="25" t="e">
        <f>+#REF!</f>
        <v>#REF!</v>
      </c>
      <c r="U189" s="25" t="e">
        <f t="shared" si="119"/>
        <v>#REF!</v>
      </c>
      <c r="V189" s="25" t="e">
        <f>+#REF!</f>
        <v>#REF!</v>
      </c>
      <c r="W189" s="25" t="e">
        <f t="shared" si="120"/>
        <v>#REF!</v>
      </c>
      <c r="X189" s="25" t="e">
        <f>+#REF!</f>
        <v>#REF!</v>
      </c>
      <c r="Y189" s="25" t="e">
        <f t="shared" si="120"/>
        <v>#REF!</v>
      </c>
      <c r="Z189" s="25" t="e">
        <f>+#REF!</f>
        <v>#REF!</v>
      </c>
      <c r="AA189" s="25" t="e">
        <f t="shared" si="91"/>
        <v>#REF!</v>
      </c>
      <c r="AB189" s="25" t="e">
        <f>+#REF!</f>
        <v>#REF!</v>
      </c>
      <c r="AC189" s="25" t="e">
        <f t="shared" si="121"/>
        <v>#REF!</v>
      </c>
      <c r="AD189" s="25" t="e">
        <f>+#REF!</f>
        <v>#REF!</v>
      </c>
      <c r="AE189" s="25" t="e">
        <f t="shared" si="121"/>
        <v>#REF!</v>
      </c>
      <c r="AF189" s="25" t="e">
        <f>+#REF!</f>
        <v>#REF!</v>
      </c>
      <c r="AG189" s="25" t="e">
        <f t="shared" si="122"/>
        <v>#REF!</v>
      </c>
      <c r="AH189" s="25" t="e">
        <f>+#REF!</f>
        <v>#REF!</v>
      </c>
      <c r="AI189" s="25" t="e">
        <f t="shared" si="122"/>
        <v>#REF!</v>
      </c>
      <c r="AJ189" s="25" t="e">
        <f>+#REF!</f>
        <v>#REF!</v>
      </c>
      <c r="AK189" s="25" t="e">
        <f t="shared" si="123"/>
        <v>#REF!</v>
      </c>
      <c r="AL189" s="25" t="e">
        <f>+#REF!</f>
        <v>#REF!</v>
      </c>
      <c r="AM189" s="25" t="e">
        <f t="shared" si="123"/>
        <v>#REF!</v>
      </c>
      <c r="AN189" s="25" t="e">
        <f>+#REF!</f>
        <v>#REF!</v>
      </c>
      <c r="AO189" s="25" t="e">
        <f t="shared" si="124"/>
        <v>#REF!</v>
      </c>
      <c r="AP189" s="25" t="e">
        <f>+#REF!</f>
        <v>#REF!</v>
      </c>
      <c r="AQ189" s="25" t="e">
        <f t="shared" si="124"/>
        <v>#REF!</v>
      </c>
      <c r="AR189" s="25" t="e">
        <f>+#REF!</f>
        <v>#REF!</v>
      </c>
      <c r="AS189" s="25" t="e">
        <f t="shared" si="125"/>
        <v>#REF!</v>
      </c>
      <c r="AT189" s="25" t="e">
        <f>+#REF!</f>
        <v>#REF!</v>
      </c>
      <c r="AU189" s="25" t="e">
        <f t="shared" si="125"/>
        <v>#REF!</v>
      </c>
      <c r="AV189" s="25" t="e">
        <f>+#REF!</f>
        <v>#REF!</v>
      </c>
      <c r="AW189" s="25" t="e">
        <f t="shared" si="97"/>
        <v>#REF!</v>
      </c>
      <c r="AX189" s="25" t="e">
        <f>+#REF!</f>
        <v>#REF!</v>
      </c>
      <c r="AY189" s="25" t="e">
        <f t="shared" si="98"/>
        <v>#REF!</v>
      </c>
      <c r="AZ189" s="25" t="e">
        <f>+#REF!</f>
        <v>#REF!</v>
      </c>
      <c r="BA189" s="25" t="e">
        <f t="shared" si="99"/>
        <v>#REF!</v>
      </c>
    </row>
    <row r="190" spans="1:53" ht="15.75" customHeight="1">
      <c r="A190" s="68">
        <v>1405</v>
      </c>
      <c r="B190" s="34" t="s">
        <v>218</v>
      </c>
      <c r="C190" s="69" t="s">
        <v>46</v>
      </c>
      <c r="D190" s="73">
        <v>582.05999999999995</v>
      </c>
      <c r="E190" s="67">
        <v>500</v>
      </c>
      <c r="F190" s="24">
        <v>100</v>
      </c>
      <c r="G190" s="24">
        <v>437.45</v>
      </c>
      <c r="H190" s="24"/>
      <c r="I190" s="25" t="e">
        <f t="shared" si="86"/>
        <v>#REF!</v>
      </c>
      <c r="J190" s="25" t="e">
        <f>+#REF!</f>
        <v>#REF!</v>
      </c>
      <c r="K190" s="25" t="e">
        <f t="shared" si="87"/>
        <v>#REF!</v>
      </c>
      <c r="L190" s="25" t="e">
        <f>+#REF!</f>
        <v>#REF!</v>
      </c>
      <c r="M190" s="25" t="e">
        <f t="shared" si="87"/>
        <v>#REF!</v>
      </c>
      <c r="N190" s="25" t="e">
        <f>+#REF!</f>
        <v>#REF!</v>
      </c>
      <c r="O190" s="25" t="e">
        <f t="shared" si="118"/>
        <v>#REF!</v>
      </c>
      <c r="P190" s="25" t="e">
        <f>+#REF!</f>
        <v>#REF!</v>
      </c>
      <c r="Q190" s="25" t="e">
        <f t="shared" si="118"/>
        <v>#REF!</v>
      </c>
      <c r="R190" s="25" t="e">
        <f>+#REF!</f>
        <v>#REF!</v>
      </c>
      <c r="S190" s="25" t="e">
        <f t="shared" si="119"/>
        <v>#REF!</v>
      </c>
      <c r="T190" s="25" t="e">
        <f>+#REF!</f>
        <v>#REF!</v>
      </c>
      <c r="U190" s="25" t="e">
        <f t="shared" si="119"/>
        <v>#REF!</v>
      </c>
      <c r="V190" s="25" t="e">
        <f>+#REF!</f>
        <v>#REF!</v>
      </c>
      <c r="W190" s="25" t="e">
        <f t="shared" si="120"/>
        <v>#REF!</v>
      </c>
      <c r="X190" s="25" t="e">
        <f>+#REF!</f>
        <v>#REF!</v>
      </c>
      <c r="Y190" s="25" t="e">
        <f t="shared" si="120"/>
        <v>#REF!</v>
      </c>
      <c r="Z190" s="25" t="e">
        <f>+#REF!</f>
        <v>#REF!</v>
      </c>
      <c r="AA190" s="25" t="e">
        <f t="shared" si="91"/>
        <v>#REF!</v>
      </c>
      <c r="AB190" s="25" t="e">
        <f>+#REF!</f>
        <v>#REF!</v>
      </c>
      <c r="AC190" s="25" t="e">
        <f t="shared" si="121"/>
        <v>#REF!</v>
      </c>
      <c r="AD190" s="25" t="e">
        <f>+#REF!</f>
        <v>#REF!</v>
      </c>
      <c r="AE190" s="25" t="e">
        <f t="shared" si="121"/>
        <v>#REF!</v>
      </c>
      <c r="AF190" s="25" t="e">
        <f>+#REF!</f>
        <v>#REF!</v>
      </c>
      <c r="AG190" s="25" t="e">
        <f t="shared" si="122"/>
        <v>#REF!</v>
      </c>
      <c r="AH190" s="25" t="e">
        <f>+#REF!</f>
        <v>#REF!</v>
      </c>
      <c r="AI190" s="25" t="e">
        <f t="shared" si="122"/>
        <v>#REF!</v>
      </c>
      <c r="AJ190" s="25" t="e">
        <f>+#REF!</f>
        <v>#REF!</v>
      </c>
      <c r="AK190" s="25" t="e">
        <f t="shared" si="123"/>
        <v>#REF!</v>
      </c>
      <c r="AL190" s="25" t="e">
        <f>+#REF!</f>
        <v>#REF!</v>
      </c>
      <c r="AM190" s="25" t="e">
        <f t="shared" si="123"/>
        <v>#REF!</v>
      </c>
      <c r="AN190" s="25" t="e">
        <f>+#REF!</f>
        <v>#REF!</v>
      </c>
      <c r="AO190" s="25" t="e">
        <f t="shared" si="124"/>
        <v>#REF!</v>
      </c>
      <c r="AP190" s="25" t="e">
        <f>+#REF!</f>
        <v>#REF!</v>
      </c>
      <c r="AQ190" s="25" t="e">
        <f t="shared" si="124"/>
        <v>#REF!</v>
      </c>
      <c r="AR190" s="25" t="e">
        <f>+#REF!</f>
        <v>#REF!</v>
      </c>
      <c r="AS190" s="25" t="e">
        <f t="shared" si="125"/>
        <v>#REF!</v>
      </c>
      <c r="AT190" s="25" t="e">
        <f>+#REF!</f>
        <v>#REF!</v>
      </c>
      <c r="AU190" s="25" t="e">
        <f t="shared" si="125"/>
        <v>#REF!</v>
      </c>
      <c r="AV190" s="25" t="e">
        <f>+#REF!</f>
        <v>#REF!</v>
      </c>
      <c r="AW190" s="25" t="e">
        <f t="shared" si="97"/>
        <v>#REF!</v>
      </c>
      <c r="AX190" s="25" t="e">
        <f>+#REF!</f>
        <v>#REF!</v>
      </c>
      <c r="AY190" s="25" t="e">
        <f t="shared" si="98"/>
        <v>#REF!</v>
      </c>
      <c r="AZ190" s="25" t="e">
        <f>+#REF!</f>
        <v>#REF!</v>
      </c>
      <c r="BA190" s="25" t="e">
        <f t="shared" si="99"/>
        <v>#REF!</v>
      </c>
    </row>
    <row r="191" spans="1:53" ht="15.75" customHeight="1">
      <c r="A191" s="68">
        <v>1406</v>
      </c>
      <c r="B191" s="34" t="s">
        <v>219</v>
      </c>
      <c r="C191" s="69" t="s">
        <v>46</v>
      </c>
      <c r="D191" s="73">
        <v>5102.8599999999997</v>
      </c>
      <c r="E191" s="67">
        <v>1000</v>
      </c>
      <c r="F191" s="24"/>
      <c r="G191" s="24"/>
      <c r="H191" s="24">
        <v>3500</v>
      </c>
      <c r="I191" s="25" t="e">
        <f t="shared" si="86"/>
        <v>#REF!</v>
      </c>
      <c r="J191" s="25" t="e">
        <f>+#REF!</f>
        <v>#REF!</v>
      </c>
      <c r="K191" s="25" t="e">
        <f t="shared" si="87"/>
        <v>#REF!</v>
      </c>
      <c r="L191" s="25" t="e">
        <f>+#REF!</f>
        <v>#REF!</v>
      </c>
      <c r="M191" s="25" t="e">
        <f t="shared" si="87"/>
        <v>#REF!</v>
      </c>
      <c r="N191" s="25" t="e">
        <f>+#REF!</f>
        <v>#REF!</v>
      </c>
      <c r="O191" s="25" t="e">
        <f t="shared" si="118"/>
        <v>#REF!</v>
      </c>
      <c r="P191" s="25" t="e">
        <f>+#REF!</f>
        <v>#REF!</v>
      </c>
      <c r="Q191" s="25" t="e">
        <f t="shared" si="118"/>
        <v>#REF!</v>
      </c>
      <c r="R191" s="25" t="e">
        <f>+#REF!</f>
        <v>#REF!</v>
      </c>
      <c r="S191" s="25" t="e">
        <f t="shared" si="119"/>
        <v>#REF!</v>
      </c>
      <c r="T191" s="25" t="e">
        <f>+#REF!</f>
        <v>#REF!</v>
      </c>
      <c r="U191" s="25" t="e">
        <f t="shared" si="119"/>
        <v>#REF!</v>
      </c>
      <c r="V191" s="25" t="e">
        <f>+#REF!</f>
        <v>#REF!</v>
      </c>
      <c r="W191" s="25" t="e">
        <f t="shared" si="120"/>
        <v>#REF!</v>
      </c>
      <c r="X191" s="25" t="e">
        <f>+#REF!</f>
        <v>#REF!</v>
      </c>
      <c r="Y191" s="25" t="e">
        <f t="shared" si="120"/>
        <v>#REF!</v>
      </c>
      <c r="Z191" s="25" t="e">
        <f>+#REF!</f>
        <v>#REF!</v>
      </c>
      <c r="AA191" s="25" t="e">
        <f t="shared" si="91"/>
        <v>#REF!</v>
      </c>
      <c r="AB191" s="25" t="e">
        <f>+#REF!</f>
        <v>#REF!</v>
      </c>
      <c r="AC191" s="25" t="e">
        <f t="shared" si="121"/>
        <v>#REF!</v>
      </c>
      <c r="AD191" s="25" t="e">
        <f>+#REF!</f>
        <v>#REF!</v>
      </c>
      <c r="AE191" s="25" t="e">
        <f t="shared" si="121"/>
        <v>#REF!</v>
      </c>
      <c r="AF191" s="25" t="e">
        <f>+#REF!</f>
        <v>#REF!</v>
      </c>
      <c r="AG191" s="25" t="e">
        <f t="shared" si="122"/>
        <v>#REF!</v>
      </c>
      <c r="AH191" s="25" t="e">
        <f>+#REF!</f>
        <v>#REF!</v>
      </c>
      <c r="AI191" s="25" t="e">
        <f t="shared" si="122"/>
        <v>#REF!</v>
      </c>
      <c r="AJ191" s="25" t="e">
        <f>+#REF!</f>
        <v>#REF!</v>
      </c>
      <c r="AK191" s="25" t="e">
        <f t="shared" si="123"/>
        <v>#REF!</v>
      </c>
      <c r="AL191" s="25" t="e">
        <f>+#REF!</f>
        <v>#REF!</v>
      </c>
      <c r="AM191" s="25" t="e">
        <f t="shared" si="123"/>
        <v>#REF!</v>
      </c>
      <c r="AN191" s="25" t="e">
        <f>+#REF!</f>
        <v>#REF!</v>
      </c>
      <c r="AO191" s="25" t="e">
        <f t="shared" si="124"/>
        <v>#REF!</v>
      </c>
      <c r="AP191" s="25" t="e">
        <f>+#REF!</f>
        <v>#REF!</v>
      </c>
      <c r="AQ191" s="25" t="e">
        <f t="shared" si="124"/>
        <v>#REF!</v>
      </c>
      <c r="AR191" s="25" t="e">
        <f>+#REF!</f>
        <v>#REF!</v>
      </c>
      <c r="AS191" s="25" t="e">
        <f t="shared" si="125"/>
        <v>#REF!</v>
      </c>
      <c r="AT191" s="25" t="e">
        <f>+#REF!</f>
        <v>#REF!</v>
      </c>
      <c r="AU191" s="25" t="e">
        <f t="shared" si="125"/>
        <v>#REF!</v>
      </c>
      <c r="AV191" s="25" t="e">
        <f>+#REF!</f>
        <v>#REF!</v>
      </c>
      <c r="AW191" s="25" t="e">
        <f t="shared" si="97"/>
        <v>#REF!</v>
      </c>
      <c r="AX191" s="25" t="e">
        <f>+#REF!</f>
        <v>#REF!</v>
      </c>
      <c r="AY191" s="25" t="e">
        <f t="shared" si="98"/>
        <v>#REF!</v>
      </c>
      <c r="AZ191" s="25" t="e">
        <f>+#REF!</f>
        <v>#REF!</v>
      </c>
      <c r="BA191" s="25" t="e">
        <f t="shared" si="99"/>
        <v>#REF!</v>
      </c>
    </row>
    <row r="192" spans="1:53" ht="15.75" customHeight="1">
      <c r="A192" s="68">
        <v>1407</v>
      </c>
      <c r="B192" s="34" t="s">
        <v>220</v>
      </c>
      <c r="C192" s="69" t="s">
        <v>46</v>
      </c>
      <c r="D192" s="73">
        <v>2555.81</v>
      </c>
      <c r="E192" s="67">
        <v>1200</v>
      </c>
      <c r="F192" s="24"/>
      <c r="G192" s="24"/>
      <c r="H192" s="24"/>
      <c r="I192" s="25" t="e">
        <f t="shared" si="86"/>
        <v>#REF!</v>
      </c>
      <c r="J192" s="25" t="e">
        <f>+#REF!</f>
        <v>#REF!</v>
      </c>
      <c r="K192" s="25" t="e">
        <f t="shared" si="87"/>
        <v>#REF!</v>
      </c>
      <c r="L192" s="25" t="e">
        <f>+#REF!</f>
        <v>#REF!</v>
      </c>
      <c r="M192" s="25" t="e">
        <f t="shared" si="87"/>
        <v>#REF!</v>
      </c>
      <c r="N192" s="25" t="e">
        <f>+#REF!</f>
        <v>#REF!</v>
      </c>
      <c r="O192" s="25" t="e">
        <f t="shared" si="118"/>
        <v>#REF!</v>
      </c>
      <c r="P192" s="25" t="e">
        <f>+#REF!</f>
        <v>#REF!</v>
      </c>
      <c r="Q192" s="25" t="e">
        <f t="shared" si="118"/>
        <v>#REF!</v>
      </c>
      <c r="R192" s="25" t="e">
        <f>+#REF!</f>
        <v>#REF!</v>
      </c>
      <c r="S192" s="25" t="e">
        <f t="shared" si="119"/>
        <v>#REF!</v>
      </c>
      <c r="T192" s="25" t="e">
        <f>+#REF!</f>
        <v>#REF!</v>
      </c>
      <c r="U192" s="25" t="e">
        <f t="shared" si="119"/>
        <v>#REF!</v>
      </c>
      <c r="V192" s="25" t="e">
        <f>+#REF!</f>
        <v>#REF!</v>
      </c>
      <c r="W192" s="25" t="e">
        <f t="shared" si="120"/>
        <v>#REF!</v>
      </c>
      <c r="X192" s="25" t="e">
        <f>+#REF!</f>
        <v>#REF!</v>
      </c>
      <c r="Y192" s="25" t="e">
        <f t="shared" si="120"/>
        <v>#REF!</v>
      </c>
      <c r="Z192" s="25" t="e">
        <f>+#REF!</f>
        <v>#REF!</v>
      </c>
      <c r="AA192" s="25" t="e">
        <f t="shared" si="91"/>
        <v>#REF!</v>
      </c>
      <c r="AB192" s="25" t="e">
        <f>+#REF!</f>
        <v>#REF!</v>
      </c>
      <c r="AC192" s="25" t="e">
        <f t="shared" si="121"/>
        <v>#REF!</v>
      </c>
      <c r="AD192" s="25" t="e">
        <f>+#REF!</f>
        <v>#REF!</v>
      </c>
      <c r="AE192" s="25" t="e">
        <f t="shared" si="121"/>
        <v>#REF!</v>
      </c>
      <c r="AF192" s="25" t="e">
        <f>+#REF!</f>
        <v>#REF!</v>
      </c>
      <c r="AG192" s="25" t="e">
        <f t="shared" si="122"/>
        <v>#REF!</v>
      </c>
      <c r="AH192" s="25" t="e">
        <f>+#REF!</f>
        <v>#REF!</v>
      </c>
      <c r="AI192" s="25" t="e">
        <f t="shared" si="122"/>
        <v>#REF!</v>
      </c>
      <c r="AJ192" s="25" t="e">
        <f>+#REF!</f>
        <v>#REF!</v>
      </c>
      <c r="AK192" s="25" t="e">
        <f t="shared" si="123"/>
        <v>#REF!</v>
      </c>
      <c r="AL192" s="25" t="e">
        <f>+#REF!</f>
        <v>#REF!</v>
      </c>
      <c r="AM192" s="25" t="e">
        <f t="shared" si="123"/>
        <v>#REF!</v>
      </c>
      <c r="AN192" s="25" t="e">
        <f>+#REF!</f>
        <v>#REF!</v>
      </c>
      <c r="AO192" s="25" t="e">
        <f t="shared" si="124"/>
        <v>#REF!</v>
      </c>
      <c r="AP192" s="25" t="e">
        <f>+#REF!</f>
        <v>#REF!</v>
      </c>
      <c r="AQ192" s="25" t="e">
        <f t="shared" si="124"/>
        <v>#REF!</v>
      </c>
      <c r="AR192" s="25" t="e">
        <f>+#REF!</f>
        <v>#REF!</v>
      </c>
      <c r="AS192" s="25" t="e">
        <f t="shared" si="125"/>
        <v>#REF!</v>
      </c>
      <c r="AT192" s="25" t="e">
        <f>+#REF!</f>
        <v>#REF!</v>
      </c>
      <c r="AU192" s="25" t="e">
        <f t="shared" si="125"/>
        <v>#REF!</v>
      </c>
      <c r="AV192" s="25" t="e">
        <f>+#REF!</f>
        <v>#REF!</v>
      </c>
      <c r="AW192" s="25" t="e">
        <f t="shared" si="97"/>
        <v>#REF!</v>
      </c>
      <c r="AX192" s="25" t="e">
        <f>+#REF!</f>
        <v>#REF!</v>
      </c>
      <c r="AY192" s="25" t="e">
        <f t="shared" si="98"/>
        <v>#REF!</v>
      </c>
      <c r="AZ192" s="25" t="e">
        <f>+#REF!</f>
        <v>#REF!</v>
      </c>
      <c r="BA192" s="25" t="e">
        <f t="shared" si="99"/>
        <v>#REF!</v>
      </c>
    </row>
    <row r="193" spans="1:53" ht="15.75" customHeight="1">
      <c r="A193" s="68">
        <v>1408</v>
      </c>
      <c r="B193" s="34" t="s">
        <v>221</v>
      </c>
      <c r="C193" s="69" t="s">
        <v>46</v>
      </c>
      <c r="D193" s="73">
        <v>2582.06</v>
      </c>
      <c r="E193" s="67"/>
      <c r="F193" s="24"/>
      <c r="G193" s="24"/>
      <c r="H193" s="24"/>
      <c r="I193" s="25">
        <f t="shared" si="86"/>
        <v>0</v>
      </c>
      <c r="J193" s="25"/>
      <c r="K193" s="25">
        <f t="shared" si="87"/>
        <v>0</v>
      </c>
      <c r="L193" s="25"/>
      <c r="M193" s="25">
        <f t="shared" si="87"/>
        <v>0</v>
      </c>
      <c r="N193" s="25"/>
      <c r="O193" s="25">
        <f t="shared" si="118"/>
        <v>0</v>
      </c>
      <c r="P193" s="25"/>
      <c r="Q193" s="25">
        <f t="shared" si="118"/>
        <v>0</v>
      </c>
      <c r="R193" s="25"/>
      <c r="S193" s="25">
        <f t="shared" si="119"/>
        <v>0</v>
      </c>
      <c r="T193" s="25"/>
      <c r="U193" s="25">
        <f t="shared" si="119"/>
        <v>0</v>
      </c>
      <c r="V193" s="25"/>
      <c r="W193" s="25">
        <f t="shared" si="120"/>
        <v>0</v>
      </c>
      <c r="X193" s="25"/>
      <c r="Y193" s="25">
        <f t="shared" si="120"/>
        <v>0</v>
      </c>
      <c r="Z193" s="25"/>
      <c r="AA193" s="25">
        <f t="shared" si="91"/>
        <v>0</v>
      </c>
      <c r="AB193" s="25"/>
      <c r="AC193" s="25">
        <f t="shared" si="121"/>
        <v>0</v>
      </c>
      <c r="AD193" s="25"/>
      <c r="AE193" s="25">
        <f t="shared" si="121"/>
        <v>0</v>
      </c>
      <c r="AF193" s="25"/>
      <c r="AG193" s="25">
        <f t="shared" si="122"/>
        <v>0</v>
      </c>
      <c r="AH193" s="25"/>
      <c r="AI193" s="25">
        <f t="shared" si="122"/>
        <v>0</v>
      </c>
      <c r="AJ193" s="25"/>
      <c r="AK193" s="25">
        <f t="shared" si="123"/>
        <v>0</v>
      </c>
      <c r="AL193" s="25"/>
      <c r="AM193" s="25">
        <f t="shared" si="123"/>
        <v>0</v>
      </c>
      <c r="AN193" s="25"/>
      <c r="AO193" s="25">
        <f t="shared" si="124"/>
        <v>0</v>
      </c>
      <c r="AP193" s="25"/>
      <c r="AQ193" s="25">
        <f t="shared" si="124"/>
        <v>0</v>
      </c>
      <c r="AR193" s="25"/>
      <c r="AS193" s="25">
        <f t="shared" si="125"/>
        <v>0</v>
      </c>
      <c r="AT193" s="25"/>
      <c r="AU193" s="25">
        <f t="shared" si="125"/>
        <v>0</v>
      </c>
      <c r="AV193" s="25"/>
      <c r="AW193" s="25">
        <f t="shared" si="97"/>
        <v>0</v>
      </c>
      <c r="AX193" s="25"/>
      <c r="AY193" s="25">
        <f t="shared" si="98"/>
        <v>0</v>
      </c>
      <c r="AZ193" s="25"/>
      <c r="BA193" s="25">
        <f t="shared" si="99"/>
        <v>0</v>
      </c>
    </row>
    <row r="194" spans="1:53" ht="15.75" customHeight="1">
      <c r="A194" s="68"/>
      <c r="B194" s="34" t="s">
        <v>222</v>
      </c>
      <c r="C194" s="69"/>
      <c r="D194" s="73">
        <f>ROUND(D193*0.7,2)</f>
        <v>1807.44</v>
      </c>
      <c r="E194" s="67">
        <v>500</v>
      </c>
      <c r="F194" s="24"/>
      <c r="G194" s="24">
        <f>1804*0.7</f>
        <v>1262.8</v>
      </c>
      <c r="H194" s="24"/>
      <c r="I194" s="25" t="e">
        <f t="shared" si="86"/>
        <v>#REF!</v>
      </c>
      <c r="J194" s="25" t="e">
        <f>+#REF!</f>
        <v>#REF!</v>
      </c>
      <c r="K194" s="25" t="e">
        <f t="shared" si="87"/>
        <v>#REF!</v>
      </c>
      <c r="L194" s="25" t="e">
        <f>+#REF!</f>
        <v>#REF!</v>
      </c>
      <c r="M194" s="25" t="e">
        <f t="shared" si="87"/>
        <v>#REF!</v>
      </c>
      <c r="N194" s="25" t="e">
        <f>+#REF!</f>
        <v>#REF!</v>
      </c>
      <c r="O194" s="25" t="e">
        <f t="shared" si="118"/>
        <v>#REF!</v>
      </c>
      <c r="P194" s="25" t="e">
        <f>+#REF!</f>
        <v>#REF!</v>
      </c>
      <c r="Q194" s="25" t="e">
        <f t="shared" si="118"/>
        <v>#REF!</v>
      </c>
      <c r="R194" s="25" t="e">
        <f>+#REF!</f>
        <v>#REF!</v>
      </c>
      <c r="S194" s="25" t="e">
        <f t="shared" si="119"/>
        <v>#REF!</v>
      </c>
      <c r="T194" s="25" t="e">
        <f>+#REF!</f>
        <v>#REF!</v>
      </c>
      <c r="U194" s="25" t="e">
        <f t="shared" si="119"/>
        <v>#REF!</v>
      </c>
      <c r="V194" s="25" t="e">
        <f>+#REF!</f>
        <v>#REF!</v>
      </c>
      <c r="W194" s="25" t="e">
        <f t="shared" si="120"/>
        <v>#REF!</v>
      </c>
      <c r="X194" s="25" t="e">
        <f>+#REF!</f>
        <v>#REF!</v>
      </c>
      <c r="Y194" s="25" t="e">
        <f t="shared" si="120"/>
        <v>#REF!</v>
      </c>
      <c r="Z194" s="25" t="e">
        <f>+#REF!</f>
        <v>#REF!</v>
      </c>
      <c r="AA194" s="25" t="e">
        <f t="shared" si="91"/>
        <v>#REF!</v>
      </c>
      <c r="AB194" s="25" t="e">
        <f>+#REF!</f>
        <v>#REF!</v>
      </c>
      <c r="AC194" s="25" t="e">
        <f t="shared" si="121"/>
        <v>#REF!</v>
      </c>
      <c r="AD194" s="25" t="e">
        <f>+#REF!</f>
        <v>#REF!</v>
      </c>
      <c r="AE194" s="25" t="e">
        <f t="shared" si="121"/>
        <v>#REF!</v>
      </c>
      <c r="AF194" s="25" t="e">
        <f>+#REF!</f>
        <v>#REF!</v>
      </c>
      <c r="AG194" s="25" t="e">
        <f t="shared" si="122"/>
        <v>#REF!</v>
      </c>
      <c r="AH194" s="25" t="e">
        <f>+#REF!</f>
        <v>#REF!</v>
      </c>
      <c r="AI194" s="25" t="e">
        <f t="shared" si="122"/>
        <v>#REF!</v>
      </c>
      <c r="AJ194" s="25" t="e">
        <f>+#REF!</f>
        <v>#REF!</v>
      </c>
      <c r="AK194" s="25" t="e">
        <f t="shared" si="123"/>
        <v>#REF!</v>
      </c>
      <c r="AL194" s="25" t="e">
        <f>+#REF!</f>
        <v>#REF!</v>
      </c>
      <c r="AM194" s="25" t="e">
        <f t="shared" si="123"/>
        <v>#REF!</v>
      </c>
      <c r="AN194" s="25" t="e">
        <f>+#REF!</f>
        <v>#REF!</v>
      </c>
      <c r="AO194" s="25" t="e">
        <f t="shared" si="124"/>
        <v>#REF!</v>
      </c>
      <c r="AP194" s="25" t="e">
        <f>+#REF!</f>
        <v>#REF!</v>
      </c>
      <c r="AQ194" s="25" t="e">
        <f t="shared" si="124"/>
        <v>#REF!</v>
      </c>
      <c r="AR194" s="25" t="e">
        <f>+#REF!</f>
        <v>#REF!</v>
      </c>
      <c r="AS194" s="25" t="e">
        <f t="shared" si="125"/>
        <v>#REF!</v>
      </c>
      <c r="AT194" s="25" t="e">
        <f>+#REF!</f>
        <v>#REF!</v>
      </c>
      <c r="AU194" s="25" t="e">
        <f t="shared" si="125"/>
        <v>#REF!</v>
      </c>
      <c r="AV194" s="25" t="e">
        <f>+#REF!</f>
        <v>#REF!</v>
      </c>
      <c r="AW194" s="25" t="e">
        <f t="shared" si="97"/>
        <v>#REF!</v>
      </c>
      <c r="AX194" s="25" t="e">
        <f>+#REF!</f>
        <v>#REF!</v>
      </c>
      <c r="AY194" s="25" t="e">
        <f t="shared" si="98"/>
        <v>#REF!</v>
      </c>
      <c r="AZ194" s="25" t="e">
        <f>+#REF!</f>
        <v>#REF!</v>
      </c>
      <c r="BA194" s="25" t="e">
        <f t="shared" si="99"/>
        <v>#REF!</v>
      </c>
    </row>
    <row r="195" spans="1:53" ht="15.75" customHeight="1">
      <c r="A195" s="68"/>
      <c r="B195" s="34" t="s">
        <v>223</v>
      </c>
      <c r="C195" s="69"/>
      <c r="D195" s="73">
        <f>ROUND(D193*0.3,2)</f>
        <v>774.62</v>
      </c>
      <c r="E195" s="67">
        <v>500</v>
      </c>
      <c r="F195" s="24">
        <f>1804*0.3</f>
        <v>541.19999999999993</v>
      </c>
      <c r="G195" s="24"/>
      <c r="H195" s="24"/>
      <c r="I195" s="25" t="e">
        <f t="shared" si="86"/>
        <v>#REF!</v>
      </c>
      <c r="J195" s="25" t="e">
        <f>+J194</f>
        <v>#REF!</v>
      </c>
      <c r="K195" s="25" t="e">
        <f t="shared" si="87"/>
        <v>#REF!</v>
      </c>
      <c r="L195" s="25" t="e">
        <f t="shared" ref="L195:AZ195" si="126">+L194</f>
        <v>#REF!</v>
      </c>
      <c r="M195" s="25" t="e">
        <f t="shared" si="87"/>
        <v>#REF!</v>
      </c>
      <c r="N195" s="25" t="e">
        <f t="shared" si="126"/>
        <v>#REF!</v>
      </c>
      <c r="O195" s="25" t="e">
        <f t="shared" si="118"/>
        <v>#REF!</v>
      </c>
      <c r="P195" s="25" t="e">
        <f t="shared" si="126"/>
        <v>#REF!</v>
      </c>
      <c r="Q195" s="25" t="e">
        <f t="shared" si="118"/>
        <v>#REF!</v>
      </c>
      <c r="R195" s="25" t="e">
        <f t="shared" si="126"/>
        <v>#REF!</v>
      </c>
      <c r="S195" s="25" t="e">
        <f t="shared" si="119"/>
        <v>#REF!</v>
      </c>
      <c r="T195" s="25" t="e">
        <f t="shared" si="126"/>
        <v>#REF!</v>
      </c>
      <c r="U195" s="25" t="e">
        <f t="shared" si="119"/>
        <v>#REF!</v>
      </c>
      <c r="V195" s="25" t="e">
        <f t="shared" si="126"/>
        <v>#REF!</v>
      </c>
      <c r="W195" s="25" t="e">
        <f t="shared" si="120"/>
        <v>#REF!</v>
      </c>
      <c r="X195" s="25" t="e">
        <f t="shared" si="126"/>
        <v>#REF!</v>
      </c>
      <c r="Y195" s="25" t="e">
        <f t="shared" si="120"/>
        <v>#REF!</v>
      </c>
      <c r="Z195" s="25" t="e">
        <f t="shared" si="126"/>
        <v>#REF!</v>
      </c>
      <c r="AA195" s="25" t="e">
        <f t="shared" si="91"/>
        <v>#REF!</v>
      </c>
      <c r="AB195" s="25" t="e">
        <f t="shared" si="126"/>
        <v>#REF!</v>
      </c>
      <c r="AC195" s="25" t="e">
        <f t="shared" si="121"/>
        <v>#REF!</v>
      </c>
      <c r="AD195" s="25" t="e">
        <f t="shared" si="126"/>
        <v>#REF!</v>
      </c>
      <c r="AE195" s="25" t="e">
        <f t="shared" si="121"/>
        <v>#REF!</v>
      </c>
      <c r="AF195" s="25" t="e">
        <f t="shared" si="126"/>
        <v>#REF!</v>
      </c>
      <c r="AG195" s="25" t="e">
        <f t="shared" si="122"/>
        <v>#REF!</v>
      </c>
      <c r="AH195" s="25" t="e">
        <f t="shared" si="126"/>
        <v>#REF!</v>
      </c>
      <c r="AI195" s="25" t="e">
        <f t="shared" si="122"/>
        <v>#REF!</v>
      </c>
      <c r="AJ195" s="25" t="e">
        <f t="shared" si="126"/>
        <v>#REF!</v>
      </c>
      <c r="AK195" s="25" t="e">
        <f t="shared" si="123"/>
        <v>#REF!</v>
      </c>
      <c r="AL195" s="25" t="e">
        <f t="shared" si="126"/>
        <v>#REF!</v>
      </c>
      <c r="AM195" s="25" t="e">
        <f t="shared" si="123"/>
        <v>#REF!</v>
      </c>
      <c r="AN195" s="25" t="e">
        <f t="shared" si="126"/>
        <v>#REF!</v>
      </c>
      <c r="AO195" s="25" t="e">
        <f t="shared" si="124"/>
        <v>#REF!</v>
      </c>
      <c r="AP195" s="25" t="e">
        <f t="shared" si="126"/>
        <v>#REF!</v>
      </c>
      <c r="AQ195" s="25" t="e">
        <f t="shared" si="124"/>
        <v>#REF!</v>
      </c>
      <c r="AR195" s="25" t="e">
        <f t="shared" si="126"/>
        <v>#REF!</v>
      </c>
      <c r="AS195" s="25" t="e">
        <f t="shared" si="125"/>
        <v>#REF!</v>
      </c>
      <c r="AT195" s="25" t="e">
        <f t="shared" si="126"/>
        <v>#REF!</v>
      </c>
      <c r="AU195" s="25" t="e">
        <f t="shared" si="125"/>
        <v>#REF!</v>
      </c>
      <c r="AV195" s="25" t="e">
        <f t="shared" si="126"/>
        <v>#REF!</v>
      </c>
      <c r="AW195" s="25" t="e">
        <f t="shared" si="97"/>
        <v>#REF!</v>
      </c>
      <c r="AX195" s="25" t="e">
        <f t="shared" si="126"/>
        <v>#REF!</v>
      </c>
      <c r="AY195" s="25" t="e">
        <f t="shared" si="98"/>
        <v>#REF!</v>
      </c>
      <c r="AZ195" s="25" t="e">
        <f t="shared" si="126"/>
        <v>#REF!</v>
      </c>
      <c r="BA195" s="25" t="e">
        <f t="shared" si="99"/>
        <v>#REF!</v>
      </c>
    </row>
    <row r="196" spans="1:53" ht="15.75" customHeight="1">
      <c r="A196" s="68">
        <v>1409</v>
      </c>
      <c r="B196" s="46" t="s">
        <v>224</v>
      </c>
      <c r="C196" s="69" t="s">
        <v>46</v>
      </c>
      <c r="D196" s="73">
        <v>3689.29</v>
      </c>
      <c r="E196" s="67"/>
      <c r="F196" s="24"/>
      <c r="G196" s="24"/>
      <c r="H196" s="24"/>
      <c r="I196" s="25">
        <f t="shared" si="86"/>
        <v>0</v>
      </c>
      <c r="J196" s="25"/>
      <c r="K196" s="25">
        <f t="shared" si="87"/>
        <v>0</v>
      </c>
      <c r="L196" s="25"/>
      <c r="M196" s="25">
        <f t="shared" si="87"/>
        <v>0</v>
      </c>
      <c r="N196" s="25"/>
      <c r="O196" s="25">
        <f t="shared" si="118"/>
        <v>0</v>
      </c>
      <c r="P196" s="25"/>
      <c r="Q196" s="25">
        <f t="shared" si="118"/>
        <v>0</v>
      </c>
      <c r="R196" s="25"/>
      <c r="S196" s="25">
        <f t="shared" si="119"/>
        <v>0</v>
      </c>
      <c r="T196" s="25"/>
      <c r="U196" s="25">
        <f t="shared" si="119"/>
        <v>0</v>
      </c>
      <c r="V196" s="25"/>
      <c r="W196" s="25">
        <f t="shared" si="120"/>
        <v>0</v>
      </c>
      <c r="X196" s="25"/>
      <c r="Y196" s="25">
        <f t="shared" si="120"/>
        <v>0</v>
      </c>
      <c r="Z196" s="25"/>
      <c r="AA196" s="25">
        <f t="shared" si="91"/>
        <v>0</v>
      </c>
      <c r="AB196" s="25"/>
      <c r="AC196" s="25">
        <f t="shared" si="121"/>
        <v>0</v>
      </c>
      <c r="AD196" s="25"/>
      <c r="AE196" s="25">
        <f t="shared" si="121"/>
        <v>0</v>
      </c>
      <c r="AF196" s="25"/>
      <c r="AG196" s="25">
        <f t="shared" si="122"/>
        <v>0</v>
      </c>
      <c r="AH196" s="25"/>
      <c r="AI196" s="25">
        <f t="shared" si="122"/>
        <v>0</v>
      </c>
      <c r="AJ196" s="25"/>
      <c r="AK196" s="25">
        <f t="shared" si="123"/>
        <v>0</v>
      </c>
      <c r="AL196" s="25"/>
      <c r="AM196" s="25">
        <f t="shared" si="123"/>
        <v>0</v>
      </c>
      <c r="AN196" s="25"/>
      <c r="AO196" s="25">
        <f t="shared" si="124"/>
        <v>0</v>
      </c>
      <c r="AP196" s="25"/>
      <c r="AQ196" s="25">
        <f t="shared" si="124"/>
        <v>0</v>
      </c>
      <c r="AR196" s="25"/>
      <c r="AS196" s="25">
        <f t="shared" si="125"/>
        <v>0</v>
      </c>
      <c r="AT196" s="25"/>
      <c r="AU196" s="25">
        <f t="shared" si="125"/>
        <v>0</v>
      </c>
      <c r="AV196" s="25"/>
      <c r="AW196" s="25">
        <f t="shared" si="97"/>
        <v>0</v>
      </c>
      <c r="AX196" s="25"/>
      <c r="AY196" s="25">
        <f t="shared" si="98"/>
        <v>0</v>
      </c>
      <c r="AZ196" s="25"/>
      <c r="BA196" s="25">
        <f t="shared" si="99"/>
        <v>0</v>
      </c>
    </row>
    <row r="197" spans="1:53" ht="15.75" customHeight="1">
      <c r="A197" s="68"/>
      <c r="B197" s="34" t="s">
        <v>225</v>
      </c>
      <c r="C197" s="69"/>
      <c r="D197" s="73">
        <f>ROUND(D196*0.7,2)</f>
        <v>2582.5</v>
      </c>
      <c r="E197" s="67">
        <v>500</v>
      </c>
      <c r="F197" s="24"/>
      <c r="G197" s="24">
        <f>2508*0.7</f>
        <v>1755.6</v>
      </c>
      <c r="H197" s="24"/>
      <c r="I197" s="25" t="e">
        <f t="shared" si="86"/>
        <v>#REF!</v>
      </c>
      <c r="J197" s="25" t="e">
        <f>+#REF!</f>
        <v>#REF!</v>
      </c>
      <c r="K197" s="25" t="e">
        <f t="shared" si="87"/>
        <v>#REF!</v>
      </c>
      <c r="L197" s="25" t="e">
        <f>+#REF!</f>
        <v>#REF!</v>
      </c>
      <c r="M197" s="25" t="e">
        <f t="shared" si="87"/>
        <v>#REF!</v>
      </c>
      <c r="N197" s="25" t="e">
        <f>+#REF!</f>
        <v>#REF!</v>
      </c>
      <c r="O197" s="25" t="e">
        <f t="shared" si="118"/>
        <v>#REF!</v>
      </c>
      <c r="P197" s="25" t="e">
        <f>+#REF!</f>
        <v>#REF!</v>
      </c>
      <c r="Q197" s="25" t="e">
        <f t="shared" si="118"/>
        <v>#REF!</v>
      </c>
      <c r="R197" s="25" t="e">
        <f>+#REF!</f>
        <v>#REF!</v>
      </c>
      <c r="S197" s="25" t="e">
        <f t="shared" si="119"/>
        <v>#REF!</v>
      </c>
      <c r="T197" s="25" t="e">
        <f>+#REF!</f>
        <v>#REF!</v>
      </c>
      <c r="U197" s="25" t="e">
        <f t="shared" si="119"/>
        <v>#REF!</v>
      </c>
      <c r="V197" s="25" t="e">
        <f>+#REF!</f>
        <v>#REF!</v>
      </c>
      <c r="W197" s="25" t="e">
        <f t="shared" si="120"/>
        <v>#REF!</v>
      </c>
      <c r="X197" s="25" t="e">
        <f>+#REF!</f>
        <v>#REF!</v>
      </c>
      <c r="Y197" s="25" t="e">
        <f t="shared" si="120"/>
        <v>#REF!</v>
      </c>
      <c r="Z197" s="25" t="e">
        <f>+#REF!</f>
        <v>#REF!</v>
      </c>
      <c r="AA197" s="25" t="e">
        <f t="shared" si="91"/>
        <v>#REF!</v>
      </c>
      <c r="AB197" s="25" t="e">
        <f>+#REF!</f>
        <v>#REF!</v>
      </c>
      <c r="AC197" s="25" t="e">
        <f t="shared" si="121"/>
        <v>#REF!</v>
      </c>
      <c r="AD197" s="25" t="e">
        <f>+#REF!</f>
        <v>#REF!</v>
      </c>
      <c r="AE197" s="25" t="e">
        <f t="shared" si="121"/>
        <v>#REF!</v>
      </c>
      <c r="AF197" s="25" t="e">
        <f>+#REF!</f>
        <v>#REF!</v>
      </c>
      <c r="AG197" s="25" t="e">
        <f t="shared" si="122"/>
        <v>#REF!</v>
      </c>
      <c r="AH197" s="25" t="e">
        <f>+#REF!</f>
        <v>#REF!</v>
      </c>
      <c r="AI197" s="25" t="e">
        <f t="shared" si="122"/>
        <v>#REF!</v>
      </c>
      <c r="AJ197" s="25" t="e">
        <f>+#REF!</f>
        <v>#REF!</v>
      </c>
      <c r="AK197" s="25" t="e">
        <f t="shared" si="123"/>
        <v>#REF!</v>
      </c>
      <c r="AL197" s="25" t="e">
        <f>+#REF!</f>
        <v>#REF!</v>
      </c>
      <c r="AM197" s="25" t="e">
        <f t="shared" si="123"/>
        <v>#REF!</v>
      </c>
      <c r="AN197" s="25" t="e">
        <f>+#REF!</f>
        <v>#REF!</v>
      </c>
      <c r="AO197" s="25" t="e">
        <f t="shared" si="124"/>
        <v>#REF!</v>
      </c>
      <c r="AP197" s="25" t="e">
        <f>+#REF!</f>
        <v>#REF!</v>
      </c>
      <c r="AQ197" s="25" t="e">
        <f t="shared" si="124"/>
        <v>#REF!</v>
      </c>
      <c r="AR197" s="25" t="e">
        <f>+#REF!</f>
        <v>#REF!</v>
      </c>
      <c r="AS197" s="25" t="e">
        <f t="shared" si="125"/>
        <v>#REF!</v>
      </c>
      <c r="AT197" s="25" t="e">
        <f>+#REF!</f>
        <v>#REF!</v>
      </c>
      <c r="AU197" s="25" t="e">
        <f t="shared" si="125"/>
        <v>#REF!</v>
      </c>
      <c r="AV197" s="25" t="e">
        <f>+#REF!</f>
        <v>#REF!</v>
      </c>
      <c r="AW197" s="25" t="e">
        <f t="shared" si="97"/>
        <v>#REF!</v>
      </c>
      <c r="AX197" s="25" t="e">
        <f>+#REF!</f>
        <v>#REF!</v>
      </c>
      <c r="AY197" s="25" t="e">
        <f t="shared" si="98"/>
        <v>#REF!</v>
      </c>
      <c r="AZ197" s="25" t="e">
        <f>+#REF!</f>
        <v>#REF!</v>
      </c>
      <c r="BA197" s="25" t="e">
        <f t="shared" si="99"/>
        <v>#REF!</v>
      </c>
    </row>
    <row r="198" spans="1:53" ht="15.75" customHeight="1">
      <c r="A198" s="68"/>
      <c r="B198" s="34" t="s">
        <v>226</v>
      </c>
      <c r="C198" s="69"/>
      <c r="D198" s="73">
        <f>ROUND(D196*0.3,2)</f>
        <v>1106.79</v>
      </c>
      <c r="E198" s="67">
        <v>500</v>
      </c>
      <c r="F198" s="24">
        <f>2508*0.3</f>
        <v>752.4</v>
      </c>
      <c r="G198" s="24"/>
      <c r="H198" s="24"/>
      <c r="I198" s="25" t="e">
        <f t="shared" si="86"/>
        <v>#REF!</v>
      </c>
      <c r="J198" s="25" t="e">
        <f>+J197</f>
        <v>#REF!</v>
      </c>
      <c r="K198" s="25" t="e">
        <f t="shared" si="87"/>
        <v>#REF!</v>
      </c>
      <c r="L198" s="25" t="e">
        <f t="shared" ref="L198:AZ198" si="127">+L197</f>
        <v>#REF!</v>
      </c>
      <c r="M198" s="25" t="e">
        <f t="shared" si="87"/>
        <v>#REF!</v>
      </c>
      <c r="N198" s="25" t="e">
        <f t="shared" si="127"/>
        <v>#REF!</v>
      </c>
      <c r="O198" s="25" t="e">
        <f t="shared" si="118"/>
        <v>#REF!</v>
      </c>
      <c r="P198" s="25" t="e">
        <f t="shared" si="127"/>
        <v>#REF!</v>
      </c>
      <c r="Q198" s="25" t="e">
        <f t="shared" si="118"/>
        <v>#REF!</v>
      </c>
      <c r="R198" s="25" t="e">
        <f t="shared" si="127"/>
        <v>#REF!</v>
      </c>
      <c r="S198" s="25" t="e">
        <f t="shared" si="119"/>
        <v>#REF!</v>
      </c>
      <c r="T198" s="25" t="e">
        <f t="shared" si="127"/>
        <v>#REF!</v>
      </c>
      <c r="U198" s="25" t="e">
        <f t="shared" si="119"/>
        <v>#REF!</v>
      </c>
      <c r="V198" s="25" t="e">
        <f t="shared" si="127"/>
        <v>#REF!</v>
      </c>
      <c r="W198" s="25" t="e">
        <f t="shared" si="120"/>
        <v>#REF!</v>
      </c>
      <c r="X198" s="25" t="e">
        <f t="shared" si="127"/>
        <v>#REF!</v>
      </c>
      <c r="Y198" s="25" t="e">
        <f t="shared" si="120"/>
        <v>#REF!</v>
      </c>
      <c r="Z198" s="25" t="e">
        <f t="shared" si="127"/>
        <v>#REF!</v>
      </c>
      <c r="AA198" s="25" t="e">
        <f t="shared" si="91"/>
        <v>#REF!</v>
      </c>
      <c r="AB198" s="25" t="e">
        <f t="shared" si="127"/>
        <v>#REF!</v>
      </c>
      <c r="AC198" s="25" t="e">
        <f t="shared" si="121"/>
        <v>#REF!</v>
      </c>
      <c r="AD198" s="25" t="e">
        <f t="shared" si="127"/>
        <v>#REF!</v>
      </c>
      <c r="AE198" s="25" t="e">
        <f t="shared" si="121"/>
        <v>#REF!</v>
      </c>
      <c r="AF198" s="25" t="e">
        <f t="shared" si="127"/>
        <v>#REF!</v>
      </c>
      <c r="AG198" s="25" t="e">
        <f t="shared" si="122"/>
        <v>#REF!</v>
      </c>
      <c r="AH198" s="25" t="e">
        <f t="shared" si="127"/>
        <v>#REF!</v>
      </c>
      <c r="AI198" s="25" t="e">
        <f t="shared" si="122"/>
        <v>#REF!</v>
      </c>
      <c r="AJ198" s="25" t="e">
        <f t="shared" si="127"/>
        <v>#REF!</v>
      </c>
      <c r="AK198" s="25" t="e">
        <f t="shared" si="123"/>
        <v>#REF!</v>
      </c>
      <c r="AL198" s="25" t="e">
        <f t="shared" si="127"/>
        <v>#REF!</v>
      </c>
      <c r="AM198" s="25" t="e">
        <f t="shared" si="123"/>
        <v>#REF!</v>
      </c>
      <c r="AN198" s="25" t="e">
        <f t="shared" si="127"/>
        <v>#REF!</v>
      </c>
      <c r="AO198" s="25" t="e">
        <f t="shared" si="124"/>
        <v>#REF!</v>
      </c>
      <c r="AP198" s="25" t="e">
        <f t="shared" si="127"/>
        <v>#REF!</v>
      </c>
      <c r="AQ198" s="25" t="e">
        <f t="shared" si="124"/>
        <v>#REF!</v>
      </c>
      <c r="AR198" s="25" t="e">
        <f t="shared" si="127"/>
        <v>#REF!</v>
      </c>
      <c r="AS198" s="25" t="e">
        <f t="shared" si="125"/>
        <v>#REF!</v>
      </c>
      <c r="AT198" s="25" t="e">
        <f t="shared" si="127"/>
        <v>#REF!</v>
      </c>
      <c r="AU198" s="25" t="e">
        <f t="shared" si="125"/>
        <v>#REF!</v>
      </c>
      <c r="AV198" s="25" t="e">
        <f t="shared" si="127"/>
        <v>#REF!</v>
      </c>
      <c r="AW198" s="25" t="e">
        <f t="shared" si="97"/>
        <v>#REF!</v>
      </c>
      <c r="AX198" s="25" t="e">
        <f t="shared" si="127"/>
        <v>#REF!</v>
      </c>
      <c r="AY198" s="25" t="e">
        <f t="shared" si="98"/>
        <v>#REF!</v>
      </c>
      <c r="AZ198" s="25" t="e">
        <f t="shared" si="127"/>
        <v>#REF!</v>
      </c>
      <c r="BA198" s="25" t="e">
        <f t="shared" si="99"/>
        <v>#REF!</v>
      </c>
    </row>
    <row r="199" spans="1:53" ht="15.75" customHeight="1">
      <c r="A199" s="68">
        <v>1410</v>
      </c>
      <c r="B199" s="46" t="s">
        <v>227</v>
      </c>
      <c r="C199" s="69" t="s">
        <v>46</v>
      </c>
      <c r="D199" s="73">
        <v>4577.6899999999996</v>
      </c>
      <c r="E199" s="67"/>
      <c r="F199" s="24"/>
      <c r="G199" s="24"/>
      <c r="H199" s="24"/>
      <c r="I199" s="25">
        <f t="shared" si="86"/>
        <v>0</v>
      </c>
      <c r="J199" s="25"/>
      <c r="K199" s="25">
        <f t="shared" si="87"/>
        <v>0</v>
      </c>
      <c r="L199" s="25"/>
      <c r="M199" s="25">
        <f t="shared" si="87"/>
        <v>0</v>
      </c>
      <c r="N199" s="25"/>
      <c r="O199" s="25">
        <f t="shared" si="118"/>
        <v>0</v>
      </c>
      <c r="P199" s="25"/>
      <c r="Q199" s="25">
        <f t="shared" si="118"/>
        <v>0</v>
      </c>
      <c r="R199" s="25"/>
      <c r="S199" s="25">
        <f t="shared" si="119"/>
        <v>0</v>
      </c>
      <c r="T199" s="25"/>
      <c r="U199" s="25">
        <f t="shared" si="119"/>
        <v>0</v>
      </c>
      <c r="V199" s="25"/>
      <c r="W199" s="25">
        <f t="shared" si="120"/>
        <v>0</v>
      </c>
      <c r="X199" s="25"/>
      <c r="Y199" s="25">
        <f t="shared" si="120"/>
        <v>0</v>
      </c>
      <c r="Z199" s="25"/>
      <c r="AA199" s="25">
        <f t="shared" si="91"/>
        <v>0</v>
      </c>
      <c r="AB199" s="25"/>
      <c r="AC199" s="25">
        <f t="shared" si="121"/>
        <v>0</v>
      </c>
      <c r="AD199" s="25"/>
      <c r="AE199" s="25">
        <f t="shared" si="121"/>
        <v>0</v>
      </c>
      <c r="AF199" s="25"/>
      <c r="AG199" s="25">
        <f t="shared" si="122"/>
        <v>0</v>
      </c>
      <c r="AH199" s="25"/>
      <c r="AI199" s="25">
        <f t="shared" si="122"/>
        <v>0</v>
      </c>
      <c r="AJ199" s="25"/>
      <c r="AK199" s="25">
        <f t="shared" si="123"/>
        <v>0</v>
      </c>
      <c r="AL199" s="25"/>
      <c r="AM199" s="25">
        <f t="shared" si="123"/>
        <v>0</v>
      </c>
      <c r="AN199" s="25"/>
      <c r="AO199" s="25">
        <f t="shared" si="124"/>
        <v>0</v>
      </c>
      <c r="AP199" s="25"/>
      <c r="AQ199" s="25">
        <f t="shared" si="124"/>
        <v>0</v>
      </c>
      <c r="AR199" s="25"/>
      <c r="AS199" s="25">
        <f t="shared" si="125"/>
        <v>0</v>
      </c>
      <c r="AT199" s="25"/>
      <c r="AU199" s="25">
        <f t="shared" si="125"/>
        <v>0</v>
      </c>
      <c r="AV199" s="25"/>
      <c r="AW199" s="25">
        <f t="shared" si="97"/>
        <v>0</v>
      </c>
      <c r="AX199" s="25"/>
      <c r="AY199" s="25">
        <f t="shared" si="98"/>
        <v>0</v>
      </c>
      <c r="AZ199" s="25"/>
      <c r="BA199" s="25">
        <f t="shared" si="99"/>
        <v>0</v>
      </c>
    </row>
    <row r="200" spans="1:53" ht="15.75" customHeight="1">
      <c r="A200" s="68"/>
      <c r="B200" s="34" t="s">
        <v>228</v>
      </c>
      <c r="C200" s="69"/>
      <c r="D200" s="73">
        <f>ROUND(D199*0.7,2)</f>
        <v>3204.38</v>
      </c>
      <c r="E200" s="67">
        <v>750</v>
      </c>
      <c r="F200" s="24"/>
      <c r="G200" s="24">
        <f>0.7*3388</f>
        <v>2371.6</v>
      </c>
      <c r="H200" s="24"/>
      <c r="I200" s="25" t="e">
        <f t="shared" si="86"/>
        <v>#REF!</v>
      </c>
      <c r="J200" s="25" t="e">
        <f>+#REF!</f>
        <v>#REF!</v>
      </c>
      <c r="K200" s="25" t="e">
        <f t="shared" si="87"/>
        <v>#REF!</v>
      </c>
      <c r="L200" s="25" t="e">
        <f>+#REF!</f>
        <v>#REF!</v>
      </c>
      <c r="M200" s="25" t="e">
        <f t="shared" si="87"/>
        <v>#REF!</v>
      </c>
      <c r="N200" s="25" t="e">
        <f>+#REF!</f>
        <v>#REF!</v>
      </c>
      <c r="O200" s="25" t="e">
        <f t="shared" si="118"/>
        <v>#REF!</v>
      </c>
      <c r="P200" s="25" t="e">
        <f>+#REF!</f>
        <v>#REF!</v>
      </c>
      <c r="Q200" s="25" t="e">
        <f t="shared" si="118"/>
        <v>#REF!</v>
      </c>
      <c r="R200" s="25" t="e">
        <f>+#REF!</f>
        <v>#REF!</v>
      </c>
      <c r="S200" s="25" t="e">
        <f t="shared" si="119"/>
        <v>#REF!</v>
      </c>
      <c r="T200" s="25" t="e">
        <f>+#REF!</f>
        <v>#REF!</v>
      </c>
      <c r="U200" s="25" t="e">
        <f t="shared" si="119"/>
        <v>#REF!</v>
      </c>
      <c r="V200" s="25" t="e">
        <f>+#REF!</f>
        <v>#REF!</v>
      </c>
      <c r="W200" s="25" t="e">
        <f t="shared" si="120"/>
        <v>#REF!</v>
      </c>
      <c r="X200" s="25" t="e">
        <f>+#REF!</f>
        <v>#REF!</v>
      </c>
      <c r="Y200" s="25" t="e">
        <f t="shared" si="120"/>
        <v>#REF!</v>
      </c>
      <c r="Z200" s="25" t="e">
        <f>+#REF!</f>
        <v>#REF!</v>
      </c>
      <c r="AA200" s="25" t="e">
        <f t="shared" si="91"/>
        <v>#REF!</v>
      </c>
      <c r="AB200" s="25" t="e">
        <f>+#REF!</f>
        <v>#REF!</v>
      </c>
      <c r="AC200" s="25" t="e">
        <f t="shared" si="121"/>
        <v>#REF!</v>
      </c>
      <c r="AD200" s="25" t="e">
        <f>+#REF!</f>
        <v>#REF!</v>
      </c>
      <c r="AE200" s="25" t="e">
        <f t="shared" si="121"/>
        <v>#REF!</v>
      </c>
      <c r="AF200" s="25" t="e">
        <f>+#REF!</f>
        <v>#REF!</v>
      </c>
      <c r="AG200" s="25" t="e">
        <f t="shared" si="122"/>
        <v>#REF!</v>
      </c>
      <c r="AH200" s="25" t="e">
        <f>+#REF!</f>
        <v>#REF!</v>
      </c>
      <c r="AI200" s="25" t="e">
        <f t="shared" si="122"/>
        <v>#REF!</v>
      </c>
      <c r="AJ200" s="25" t="e">
        <f>+#REF!</f>
        <v>#REF!</v>
      </c>
      <c r="AK200" s="25" t="e">
        <f t="shared" si="123"/>
        <v>#REF!</v>
      </c>
      <c r="AL200" s="25" t="e">
        <f>+#REF!</f>
        <v>#REF!</v>
      </c>
      <c r="AM200" s="25" t="e">
        <f t="shared" si="123"/>
        <v>#REF!</v>
      </c>
      <c r="AN200" s="25" t="e">
        <f>+#REF!</f>
        <v>#REF!</v>
      </c>
      <c r="AO200" s="25" t="e">
        <f t="shared" si="124"/>
        <v>#REF!</v>
      </c>
      <c r="AP200" s="25" t="e">
        <f>+#REF!</f>
        <v>#REF!</v>
      </c>
      <c r="AQ200" s="25" t="e">
        <f t="shared" si="124"/>
        <v>#REF!</v>
      </c>
      <c r="AR200" s="25" t="e">
        <f>+#REF!</f>
        <v>#REF!</v>
      </c>
      <c r="AS200" s="25" t="e">
        <f t="shared" si="125"/>
        <v>#REF!</v>
      </c>
      <c r="AT200" s="25" t="e">
        <f>+#REF!</f>
        <v>#REF!</v>
      </c>
      <c r="AU200" s="25" t="e">
        <f t="shared" si="125"/>
        <v>#REF!</v>
      </c>
      <c r="AV200" s="25" t="e">
        <f>+#REF!</f>
        <v>#REF!</v>
      </c>
      <c r="AW200" s="25" t="e">
        <f t="shared" si="97"/>
        <v>#REF!</v>
      </c>
      <c r="AX200" s="25" t="e">
        <f>+#REF!</f>
        <v>#REF!</v>
      </c>
      <c r="AY200" s="25" t="e">
        <f t="shared" si="98"/>
        <v>#REF!</v>
      </c>
      <c r="AZ200" s="25" t="e">
        <f>+#REF!</f>
        <v>#REF!</v>
      </c>
      <c r="BA200" s="25" t="e">
        <f t="shared" si="99"/>
        <v>#REF!</v>
      </c>
    </row>
    <row r="201" spans="1:53" ht="15.75" customHeight="1">
      <c r="A201" s="68"/>
      <c r="B201" s="34" t="s">
        <v>229</v>
      </c>
      <c r="C201" s="69"/>
      <c r="D201" s="73">
        <f>ROUND(D199*0.3,2)</f>
        <v>1373.31</v>
      </c>
      <c r="E201" s="67">
        <v>750</v>
      </c>
      <c r="F201" s="24">
        <f>0.3*3388</f>
        <v>1016.4</v>
      </c>
      <c r="G201" s="24"/>
      <c r="H201" s="24"/>
      <c r="I201" s="25" t="e">
        <f t="shared" si="86"/>
        <v>#REF!</v>
      </c>
      <c r="J201" s="25" t="e">
        <f>+J200</f>
        <v>#REF!</v>
      </c>
      <c r="K201" s="25" t="e">
        <f t="shared" si="87"/>
        <v>#REF!</v>
      </c>
      <c r="L201" s="25" t="e">
        <f t="shared" ref="L201:AZ201" si="128">+L200</f>
        <v>#REF!</v>
      </c>
      <c r="M201" s="25" t="e">
        <f t="shared" si="87"/>
        <v>#REF!</v>
      </c>
      <c r="N201" s="25" t="e">
        <f t="shared" si="128"/>
        <v>#REF!</v>
      </c>
      <c r="O201" s="25" t="e">
        <f t="shared" si="118"/>
        <v>#REF!</v>
      </c>
      <c r="P201" s="25" t="e">
        <f t="shared" si="128"/>
        <v>#REF!</v>
      </c>
      <c r="Q201" s="25" t="e">
        <f t="shared" si="118"/>
        <v>#REF!</v>
      </c>
      <c r="R201" s="25" t="e">
        <f t="shared" si="128"/>
        <v>#REF!</v>
      </c>
      <c r="S201" s="25" t="e">
        <f t="shared" si="119"/>
        <v>#REF!</v>
      </c>
      <c r="T201" s="25" t="e">
        <f t="shared" si="128"/>
        <v>#REF!</v>
      </c>
      <c r="U201" s="25" t="e">
        <f t="shared" si="119"/>
        <v>#REF!</v>
      </c>
      <c r="V201" s="25" t="e">
        <f t="shared" si="128"/>
        <v>#REF!</v>
      </c>
      <c r="W201" s="25" t="e">
        <f t="shared" si="120"/>
        <v>#REF!</v>
      </c>
      <c r="X201" s="25" t="e">
        <f t="shared" si="128"/>
        <v>#REF!</v>
      </c>
      <c r="Y201" s="25" t="e">
        <f t="shared" si="120"/>
        <v>#REF!</v>
      </c>
      <c r="Z201" s="25" t="e">
        <f t="shared" si="128"/>
        <v>#REF!</v>
      </c>
      <c r="AA201" s="25" t="e">
        <f t="shared" si="91"/>
        <v>#REF!</v>
      </c>
      <c r="AB201" s="25" t="e">
        <f t="shared" si="128"/>
        <v>#REF!</v>
      </c>
      <c r="AC201" s="25" t="e">
        <f t="shared" si="121"/>
        <v>#REF!</v>
      </c>
      <c r="AD201" s="25" t="e">
        <f t="shared" si="128"/>
        <v>#REF!</v>
      </c>
      <c r="AE201" s="25" t="e">
        <f t="shared" si="121"/>
        <v>#REF!</v>
      </c>
      <c r="AF201" s="25" t="e">
        <f t="shared" si="128"/>
        <v>#REF!</v>
      </c>
      <c r="AG201" s="25" t="e">
        <f t="shared" si="122"/>
        <v>#REF!</v>
      </c>
      <c r="AH201" s="25" t="e">
        <f t="shared" si="128"/>
        <v>#REF!</v>
      </c>
      <c r="AI201" s="25" t="e">
        <f t="shared" si="122"/>
        <v>#REF!</v>
      </c>
      <c r="AJ201" s="25" t="e">
        <f t="shared" si="128"/>
        <v>#REF!</v>
      </c>
      <c r="AK201" s="25" t="e">
        <f t="shared" si="123"/>
        <v>#REF!</v>
      </c>
      <c r="AL201" s="25" t="e">
        <f t="shared" si="128"/>
        <v>#REF!</v>
      </c>
      <c r="AM201" s="25" t="e">
        <f t="shared" si="123"/>
        <v>#REF!</v>
      </c>
      <c r="AN201" s="25" t="e">
        <f t="shared" si="128"/>
        <v>#REF!</v>
      </c>
      <c r="AO201" s="25" t="e">
        <f t="shared" si="124"/>
        <v>#REF!</v>
      </c>
      <c r="AP201" s="25" t="e">
        <f t="shared" si="128"/>
        <v>#REF!</v>
      </c>
      <c r="AQ201" s="25" t="e">
        <f t="shared" si="124"/>
        <v>#REF!</v>
      </c>
      <c r="AR201" s="25" t="e">
        <f t="shared" si="128"/>
        <v>#REF!</v>
      </c>
      <c r="AS201" s="25" t="e">
        <f t="shared" si="125"/>
        <v>#REF!</v>
      </c>
      <c r="AT201" s="25" t="e">
        <f t="shared" si="128"/>
        <v>#REF!</v>
      </c>
      <c r="AU201" s="25" t="e">
        <f t="shared" si="125"/>
        <v>#REF!</v>
      </c>
      <c r="AV201" s="25" t="e">
        <f t="shared" si="128"/>
        <v>#REF!</v>
      </c>
      <c r="AW201" s="25" t="e">
        <f t="shared" si="97"/>
        <v>#REF!</v>
      </c>
      <c r="AX201" s="25" t="e">
        <f t="shared" si="128"/>
        <v>#REF!</v>
      </c>
      <c r="AY201" s="25" t="e">
        <f t="shared" si="98"/>
        <v>#REF!</v>
      </c>
      <c r="AZ201" s="25" t="e">
        <f t="shared" si="128"/>
        <v>#REF!</v>
      </c>
      <c r="BA201" s="25" t="e">
        <f t="shared" si="99"/>
        <v>#REF!</v>
      </c>
    </row>
    <row r="202" spans="1:53" ht="15.75" customHeight="1">
      <c r="A202" s="68">
        <v>1412</v>
      </c>
      <c r="B202" s="34" t="s">
        <v>230</v>
      </c>
      <c r="C202" s="69" t="s">
        <v>46</v>
      </c>
      <c r="D202" s="73">
        <v>866.52</v>
      </c>
      <c r="E202" s="67">
        <v>500</v>
      </c>
      <c r="F202" s="24">
        <v>257.5</v>
      </c>
      <c r="G202" s="24">
        <v>750</v>
      </c>
      <c r="H202" s="24"/>
      <c r="I202" s="25" t="e">
        <f t="shared" ref="I202:I265" si="129">+J202+L202+N202+P202+R202+T202+V202+X202+Z202+AB202+AD202+AF202+AH202+AJ202+AL202+AN202+AP202+AR202+AT202+AV202+AX202+AZ202</f>
        <v>#REF!</v>
      </c>
      <c r="J202" s="25" t="e">
        <f>+#REF!</f>
        <v>#REF!</v>
      </c>
      <c r="K202" s="25" t="e">
        <f t="shared" si="87"/>
        <v>#REF!</v>
      </c>
      <c r="L202" s="25" t="e">
        <f>+#REF!</f>
        <v>#REF!</v>
      </c>
      <c r="M202" s="25" t="e">
        <f t="shared" si="87"/>
        <v>#REF!</v>
      </c>
      <c r="N202" s="25" t="e">
        <f>+#REF!</f>
        <v>#REF!</v>
      </c>
      <c r="O202" s="25" t="e">
        <f t="shared" si="118"/>
        <v>#REF!</v>
      </c>
      <c r="P202" s="25" t="e">
        <f>+#REF!</f>
        <v>#REF!</v>
      </c>
      <c r="Q202" s="25" t="e">
        <f t="shared" si="118"/>
        <v>#REF!</v>
      </c>
      <c r="R202" s="25" t="e">
        <f>+#REF!</f>
        <v>#REF!</v>
      </c>
      <c r="S202" s="25" t="e">
        <f t="shared" si="119"/>
        <v>#REF!</v>
      </c>
      <c r="T202" s="25" t="e">
        <f>+#REF!</f>
        <v>#REF!</v>
      </c>
      <c r="U202" s="25" t="e">
        <f t="shared" si="119"/>
        <v>#REF!</v>
      </c>
      <c r="V202" s="25" t="e">
        <f>+#REF!</f>
        <v>#REF!</v>
      </c>
      <c r="W202" s="25" t="e">
        <f t="shared" si="120"/>
        <v>#REF!</v>
      </c>
      <c r="X202" s="25" t="e">
        <f>+#REF!</f>
        <v>#REF!</v>
      </c>
      <c r="Y202" s="25" t="e">
        <f t="shared" si="120"/>
        <v>#REF!</v>
      </c>
      <c r="Z202" s="25" t="e">
        <f>+#REF!</f>
        <v>#REF!</v>
      </c>
      <c r="AA202" s="25" t="e">
        <f t="shared" si="91"/>
        <v>#REF!</v>
      </c>
      <c r="AB202" s="25" t="e">
        <f>+#REF!</f>
        <v>#REF!</v>
      </c>
      <c r="AC202" s="25" t="e">
        <f t="shared" si="121"/>
        <v>#REF!</v>
      </c>
      <c r="AD202" s="25" t="e">
        <f>+#REF!</f>
        <v>#REF!</v>
      </c>
      <c r="AE202" s="25" t="e">
        <f t="shared" si="121"/>
        <v>#REF!</v>
      </c>
      <c r="AF202" s="25" t="e">
        <f>+#REF!</f>
        <v>#REF!</v>
      </c>
      <c r="AG202" s="25" t="e">
        <f t="shared" si="122"/>
        <v>#REF!</v>
      </c>
      <c r="AH202" s="25" t="e">
        <f>+#REF!</f>
        <v>#REF!</v>
      </c>
      <c r="AI202" s="25" t="e">
        <f t="shared" si="122"/>
        <v>#REF!</v>
      </c>
      <c r="AJ202" s="25" t="e">
        <f>+#REF!</f>
        <v>#REF!</v>
      </c>
      <c r="AK202" s="25" t="e">
        <f t="shared" si="123"/>
        <v>#REF!</v>
      </c>
      <c r="AL202" s="25" t="e">
        <f>+#REF!</f>
        <v>#REF!</v>
      </c>
      <c r="AM202" s="25" t="e">
        <f t="shared" si="123"/>
        <v>#REF!</v>
      </c>
      <c r="AN202" s="25" t="e">
        <f>+#REF!</f>
        <v>#REF!</v>
      </c>
      <c r="AO202" s="25" t="e">
        <f t="shared" si="124"/>
        <v>#REF!</v>
      </c>
      <c r="AP202" s="25" t="e">
        <f>+#REF!</f>
        <v>#REF!</v>
      </c>
      <c r="AQ202" s="25" t="e">
        <f t="shared" si="124"/>
        <v>#REF!</v>
      </c>
      <c r="AR202" s="25" t="e">
        <f>+#REF!</f>
        <v>#REF!</v>
      </c>
      <c r="AS202" s="25" t="e">
        <f t="shared" si="125"/>
        <v>#REF!</v>
      </c>
      <c r="AT202" s="25" t="e">
        <f>+#REF!</f>
        <v>#REF!</v>
      </c>
      <c r="AU202" s="25" t="e">
        <f t="shared" si="125"/>
        <v>#REF!</v>
      </c>
      <c r="AV202" s="25" t="e">
        <f>+#REF!</f>
        <v>#REF!</v>
      </c>
      <c r="AW202" s="25" t="e">
        <f t="shared" si="97"/>
        <v>#REF!</v>
      </c>
      <c r="AX202" s="25" t="e">
        <f>+#REF!</f>
        <v>#REF!</v>
      </c>
      <c r="AY202" s="25" t="e">
        <f t="shared" si="98"/>
        <v>#REF!</v>
      </c>
      <c r="AZ202" s="25" t="e">
        <f>+#REF!</f>
        <v>#REF!</v>
      </c>
      <c r="BA202" s="25" t="e">
        <f t="shared" si="99"/>
        <v>#REF!</v>
      </c>
    </row>
    <row r="203" spans="1:53" ht="15.75" customHeight="1">
      <c r="A203" s="68">
        <v>1413</v>
      </c>
      <c r="B203" s="34" t="s">
        <v>231</v>
      </c>
      <c r="C203" s="69" t="s">
        <v>46</v>
      </c>
      <c r="D203" s="73">
        <v>897.16</v>
      </c>
      <c r="E203" s="67">
        <v>100</v>
      </c>
      <c r="F203" s="24">
        <v>515</v>
      </c>
      <c r="G203" s="24">
        <v>750</v>
      </c>
      <c r="H203" s="24"/>
      <c r="I203" s="25" t="e">
        <f t="shared" si="129"/>
        <v>#REF!</v>
      </c>
      <c r="J203" s="25" t="e">
        <f>+#REF!</f>
        <v>#REF!</v>
      </c>
      <c r="K203" s="25" t="e">
        <f t="shared" ref="K203:M266" si="130">+J203*$D203</f>
        <v>#REF!</v>
      </c>
      <c r="L203" s="25" t="e">
        <f>+#REF!</f>
        <v>#REF!</v>
      </c>
      <c r="M203" s="25" t="e">
        <f t="shared" si="130"/>
        <v>#REF!</v>
      </c>
      <c r="N203" s="25" t="e">
        <f>+#REF!</f>
        <v>#REF!</v>
      </c>
      <c r="O203" s="25" t="e">
        <f t="shared" ref="O203:Q218" si="131">+N203*$D203</f>
        <v>#REF!</v>
      </c>
      <c r="P203" s="25" t="e">
        <f>+#REF!</f>
        <v>#REF!</v>
      </c>
      <c r="Q203" s="25" t="e">
        <f t="shared" si="131"/>
        <v>#REF!</v>
      </c>
      <c r="R203" s="25" t="e">
        <f>+#REF!</f>
        <v>#REF!</v>
      </c>
      <c r="S203" s="25" t="e">
        <f t="shared" ref="S203:U218" si="132">+R203*$D203</f>
        <v>#REF!</v>
      </c>
      <c r="T203" s="25" t="e">
        <f>+#REF!</f>
        <v>#REF!</v>
      </c>
      <c r="U203" s="25" t="e">
        <f t="shared" si="132"/>
        <v>#REF!</v>
      </c>
      <c r="V203" s="25" t="e">
        <f>+#REF!</f>
        <v>#REF!</v>
      </c>
      <c r="W203" s="25" t="e">
        <f t="shared" ref="W203:Y218" si="133">+V203*$D203</f>
        <v>#REF!</v>
      </c>
      <c r="X203" s="25" t="e">
        <f>+#REF!</f>
        <v>#REF!</v>
      </c>
      <c r="Y203" s="25" t="e">
        <f t="shared" si="133"/>
        <v>#REF!</v>
      </c>
      <c r="Z203" s="25" t="e">
        <f>+#REF!</f>
        <v>#REF!</v>
      </c>
      <c r="AA203" s="25" t="e">
        <f t="shared" ref="AA203:AA266" si="134">+Z203*$D203</f>
        <v>#REF!</v>
      </c>
      <c r="AB203" s="25" t="e">
        <f>+#REF!</f>
        <v>#REF!</v>
      </c>
      <c r="AC203" s="25" t="e">
        <f t="shared" ref="AC203:AE218" si="135">+AB203*$D203</f>
        <v>#REF!</v>
      </c>
      <c r="AD203" s="25" t="e">
        <f>+#REF!</f>
        <v>#REF!</v>
      </c>
      <c r="AE203" s="25" t="e">
        <f t="shared" si="135"/>
        <v>#REF!</v>
      </c>
      <c r="AF203" s="25" t="e">
        <f>+#REF!</f>
        <v>#REF!</v>
      </c>
      <c r="AG203" s="25" t="e">
        <f t="shared" ref="AG203:AI218" si="136">+AF203*$D203</f>
        <v>#REF!</v>
      </c>
      <c r="AH203" s="25" t="e">
        <f>+#REF!</f>
        <v>#REF!</v>
      </c>
      <c r="AI203" s="25" t="e">
        <f t="shared" si="136"/>
        <v>#REF!</v>
      </c>
      <c r="AJ203" s="25" t="e">
        <f>+#REF!</f>
        <v>#REF!</v>
      </c>
      <c r="AK203" s="25" t="e">
        <f t="shared" ref="AK203:AM218" si="137">+AJ203*$D203</f>
        <v>#REF!</v>
      </c>
      <c r="AL203" s="25" t="e">
        <f>+#REF!</f>
        <v>#REF!</v>
      </c>
      <c r="AM203" s="25" t="e">
        <f t="shared" si="137"/>
        <v>#REF!</v>
      </c>
      <c r="AN203" s="25" t="e">
        <f>+#REF!</f>
        <v>#REF!</v>
      </c>
      <c r="AO203" s="25" t="e">
        <f t="shared" ref="AO203:AQ218" si="138">+AN203*$D203</f>
        <v>#REF!</v>
      </c>
      <c r="AP203" s="25" t="e">
        <f>+#REF!</f>
        <v>#REF!</v>
      </c>
      <c r="AQ203" s="25" t="e">
        <f t="shared" si="138"/>
        <v>#REF!</v>
      </c>
      <c r="AR203" s="25" t="e">
        <f>+#REF!</f>
        <v>#REF!</v>
      </c>
      <c r="AS203" s="25" t="e">
        <f t="shared" ref="AS203:AU218" si="139">+AR203*$D203</f>
        <v>#REF!</v>
      </c>
      <c r="AT203" s="25" t="e">
        <f>+#REF!</f>
        <v>#REF!</v>
      </c>
      <c r="AU203" s="25" t="e">
        <f t="shared" si="139"/>
        <v>#REF!</v>
      </c>
      <c r="AV203" s="25" t="e">
        <f>+#REF!</f>
        <v>#REF!</v>
      </c>
      <c r="AW203" s="25" t="e">
        <f t="shared" ref="AW203:AW266" si="140">+AV203*$D203</f>
        <v>#REF!</v>
      </c>
      <c r="AX203" s="25" t="e">
        <f>+#REF!</f>
        <v>#REF!</v>
      </c>
      <c r="AY203" s="25" t="e">
        <f t="shared" ref="AY203:AY266" si="141">+AX203*$D203</f>
        <v>#REF!</v>
      </c>
      <c r="AZ203" s="25" t="e">
        <f>+#REF!</f>
        <v>#REF!</v>
      </c>
      <c r="BA203" s="25" t="e">
        <f t="shared" ref="BA203:BA266" si="142">+AZ203*$D203</f>
        <v>#REF!</v>
      </c>
    </row>
    <row r="204" spans="1:53" ht="15.75" customHeight="1">
      <c r="A204" s="68">
        <v>1414</v>
      </c>
      <c r="B204" s="34" t="s">
        <v>232</v>
      </c>
      <c r="C204" s="69" t="s">
        <v>46</v>
      </c>
      <c r="D204" s="73">
        <v>2678.34</v>
      </c>
      <c r="E204" s="67"/>
      <c r="F204" s="24"/>
      <c r="G204" s="24"/>
      <c r="H204" s="24"/>
      <c r="I204" s="25">
        <f t="shared" si="129"/>
        <v>0</v>
      </c>
      <c r="J204" s="25"/>
      <c r="K204" s="25">
        <f t="shared" si="130"/>
        <v>0</v>
      </c>
      <c r="L204" s="25"/>
      <c r="M204" s="25">
        <f t="shared" si="130"/>
        <v>0</v>
      </c>
      <c r="N204" s="25"/>
      <c r="O204" s="25">
        <f t="shared" si="131"/>
        <v>0</v>
      </c>
      <c r="P204" s="25"/>
      <c r="Q204" s="25">
        <f t="shared" si="131"/>
        <v>0</v>
      </c>
      <c r="R204" s="25"/>
      <c r="S204" s="25">
        <f t="shared" si="132"/>
        <v>0</v>
      </c>
      <c r="T204" s="25"/>
      <c r="U204" s="25">
        <f t="shared" si="132"/>
        <v>0</v>
      </c>
      <c r="V204" s="25"/>
      <c r="W204" s="25">
        <f t="shared" si="133"/>
        <v>0</v>
      </c>
      <c r="X204" s="25"/>
      <c r="Y204" s="25">
        <f t="shared" si="133"/>
        <v>0</v>
      </c>
      <c r="Z204" s="25"/>
      <c r="AA204" s="25">
        <f t="shared" si="134"/>
        <v>0</v>
      </c>
      <c r="AB204" s="25"/>
      <c r="AC204" s="25">
        <f t="shared" si="135"/>
        <v>0</v>
      </c>
      <c r="AD204" s="25"/>
      <c r="AE204" s="25">
        <f t="shared" si="135"/>
        <v>0</v>
      </c>
      <c r="AF204" s="25"/>
      <c r="AG204" s="25">
        <f t="shared" si="136"/>
        <v>0</v>
      </c>
      <c r="AH204" s="25"/>
      <c r="AI204" s="25">
        <f t="shared" si="136"/>
        <v>0</v>
      </c>
      <c r="AJ204" s="25"/>
      <c r="AK204" s="25">
        <f t="shared" si="137"/>
        <v>0</v>
      </c>
      <c r="AL204" s="25"/>
      <c r="AM204" s="25">
        <f t="shared" si="137"/>
        <v>0</v>
      </c>
      <c r="AN204" s="25"/>
      <c r="AO204" s="25">
        <f t="shared" si="138"/>
        <v>0</v>
      </c>
      <c r="AP204" s="25"/>
      <c r="AQ204" s="25">
        <f t="shared" si="138"/>
        <v>0</v>
      </c>
      <c r="AR204" s="25"/>
      <c r="AS204" s="25">
        <f t="shared" si="139"/>
        <v>0</v>
      </c>
      <c r="AT204" s="25"/>
      <c r="AU204" s="25">
        <f t="shared" si="139"/>
        <v>0</v>
      </c>
      <c r="AV204" s="25"/>
      <c r="AW204" s="25">
        <f t="shared" si="140"/>
        <v>0</v>
      </c>
      <c r="AX204" s="25"/>
      <c r="AY204" s="25">
        <f t="shared" si="141"/>
        <v>0</v>
      </c>
      <c r="AZ204" s="25"/>
      <c r="BA204" s="25">
        <f t="shared" si="142"/>
        <v>0</v>
      </c>
    </row>
    <row r="205" spans="1:53" ht="15.75" customHeight="1">
      <c r="A205" s="68"/>
      <c r="B205" s="34" t="s">
        <v>233</v>
      </c>
      <c r="C205" s="69"/>
      <c r="D205" s="73">
        <f>ROUND(D204*0.7,2)</f>
        <v>1874.84</v>
      </c>
      <c r="E205" s="67">
        <v>3000</v>
      </c>
      <c r="F205" s="24"/>
      <c r="G205" s="24">
        <v>1550</v>
      </c>
      <c r="H205" s="24"/>
      <c r="I205" s="25" t="e">
        <f t="shared" si="129"/>
        <v>#REF!</v>
      </c>
      <c r="J205" s="25" t="e">
        <f>+#REF!</f>
        <v>#REF!</v>
      </c>
      <c r="K205" s="25" t="e">
        <f t="shared" si="130"/>
        <v>#REF!</v>
      </c>
      <c r="L205" s="25" t="e">
        <f>+#REF!</f>
        <v>#REF!</v>
      </c>
      <c r="M205" s="25" t="e">
        <f t="shared" si="130"/>
        <v>#REF!</v>
      </c>
      <c r="N205" s="25" t="e">
        <f>+#REF!</f>
        <v>#REF!</v>
      </c>
      <c r="O205" s="25" t="e">
        <f t="shared" si="131"/>
        <v>#REF!</v>
      </c>
      <c r="P205" s="25" t="e">
        <f>+#REF!</f>
        <v>#REF!</v>
      </c>
      <c r="Q205" s="25" t="e">
        <f t="shared" si="131"/>
        <v>#REF!</v>
      </c>
      <c r="R205" s="25" t="e">
        <f>+#REF!</f>
        <v>#REF!</v>
      </c>
      <c r="S205" s="25" t="e">
        <f t="shared" si="132"/>
        <v>#REF!</v>
      </c>
      <c r="T205" s="25" t="e">
        <f>+#REF!</f>
        <v>#REF!</v>
      </c>
      <c r="U205" s="25" t="e">
        <f t="shared" si="132"/>
        <v>#REF!</v>
      </c>
      <c r="V205" s="25" t="e">
        <f>+#REF!</f>
        <v>#REF!</v>
      </c>
      <c r="W205" s="25" t="e">
        <f t="shared" si="133"/>
        <v>#REF!</v>
      </c>
      <c r="X205" s="25" t="e">
        <f>+#REF!</f>
        <v>#REF!</v>
      </c>
      <c r="Y205" s="25" t="e">
        <f t="shared" si="133"/>
        <v>#REF!</v>
      </c>
      <c r="Z205" s="25" t="e">
        <f>+#REF!</f>
        <v>#REF!</v>
      </c>
      <c r="AA205" s="25" t="e">
        <f t="shared" si="134"/>
        <v>#REF!</v>
      </c>
      <c r="AB205" s="25" t="e">
        <f>+#REF!</f>
        <v>#REF!</v>
      </c>
      <c r="AC205" s="25" t="e">
        <f t="shared" si="135"/>
        <v>#REF!</v>
      </c>
      <c r="AD205" s="25" t="e">
        <f>+#REF!</f>
        <v>#REF!</v>
      </c>
      <c r="AE205" s="25" t="e">
        <f t="shared" si="135"/>
        <v>#REF!</v>
      </c>
      <c r="AF205" s="25" t="e">
        <f>+#REF!</f>
        <v>#REF!</v>
      </c>
      <c r="AG205" s="25" t="e">
        <f t="shared" si="136"/>
        <v>#REF!</v>
      </c>
      <c r="AH205" s="25" t="e">
        <f>+#REF!</f>
        <v>#REF!</v>
      </c>
      <c r="AI205" s="25" t="e">
        <f t="shared" si="136"/>
        <v>#REF!</v>
      </c>
      <c r="AJ205" s="25" t="e">
        <f>+#REF!</f>
        <v>#REF!</v>
      </c>
      <c r="AK205" s="25" t="e">
        <f t="shared" si="137"/>
        <v>#REF!</v>
      </c>
      <c r="AL205" s="25" t="e">
        <f>+#REF!</f>
        <v>#REF!</v>
      </c>
      <c r="AM205" s="25" t="e">
        <f t="shared" si="137"/>
        <v>#REF!</v>
      </c>
      <c r="AN205" s="25" t="e">
        <f>+#REF!</f>
        <v>#REF!</v>
      </c>
      <c r="AO205" s="25" t="e">
        <f t="shared" si="138"/>
        <v>#REF!</v>
      </c>
      <c r="AP205" s="25" t="e">
        <f>+#REF!</f>
        <v>#REF!</v>
      </c>
      <c r="AQ205" s="25" t="e">
        <f t="shared" si="138"/>
        <v>#REF!</v>
      </c>
      <c r="AR205" s="25" t="e">
        <f>+#REF!</f>
        <v>#REF!</v>
      </c>
      <c r="AS205" s="25" t="e">
        <f t="shared" si="139"/>
        <v>#REF!</v>
      </c>
      <c r="AT205" s="25" t="e">
        <f>+#REF!</f>
        <v>#REF!</v>
      </c>
      <c r="AU205" s="25" t="e">
        <f t="shared" si="139"/>
        <v>#REF!</v>
      </c>
      <c r="AV205" s="25" t="e">
        <f>+#REF!</f>
        <v>#REF!</v>
      </c>
      <c r="AW205" s="25" t="e">
        <f t="shared" si="140"/>
        <v>#REF!</v>
      </c>
      <c r="AX205" s="25" t="e">
        <f>+#REF!</f>
        <v>#REF!</v>
      </c>
      <c r="AY205" s="25" t="e">
        <f t="shared" si="141"/>
        <v>#REF!</v>
      </c>
      <c r="AZ205" s="25" t="e">
        <f>+#REF!</f>
        <v>#REF!</v>
      </c>
      <c r="BA205" s="25" t="e">
        <f t="shared" si="142"/>
        <v>#REF!</v>
      </c>
    </row>
    <row r="206" spans="1:53" ht="15.75" customHeight="1">
      <c r="A206" s="68"/>
      <c r="B206" s="34" t="s">
        <v>234</v>
      </c>
      <c r="C206" s="69"/>
      <c r="D206" s="73">
        <f>ROUND(D204*0.3,2)</f>
        <v>803.5</v>
      </c>
      <c r="E206" s="67">
        <v>3000</v>
      </c>
      <c r="F206" s="24">
        <v>504.7</v>
      </c>
      <c r="G206" s="24"/>
      <c r="H206" s="24"/>
      <c r="I206" s="25" t="e">
        <f t="shared" si="129"/>
        <v>#REF!</v>
      </c>
      <c r="J206" s="25" t="e">
        <f>+J205</f>
        <v>#REF!</v>
      </c>
      <c r="K206" s="25" t="e">
        <f t="shared" si="130"/>
        <v>#REF!</v>
      </c>
      <c r="L206" s="25" t="e">
        <f t="shared" ref="L206:AZ206" si="143">+L205</f>
        <v>#REF!</v>
      </c>
      <c r="M206" s="25" t="e">
        <f t="shared" si="130"/>
        <v>#REF!</v>
      </c>
      <c r="N206" s="25" t="e">
        <f t="shared" si="143"/>
        <v>#REF!</v>
      </c>
      <c r="O206" s="25" t="e">
        <f t="shared" si="131"/>
        <v>#REF!</v>
      </c>
      <c r="P206" s="25" t="e">
        <f t="shared" si="143"/>
        <v>#REF!</v>
      </c>
      <c r="Q206" s="25" t="e">
        <f t="shared" si="131"/>
        <v>#REF!</v>
      </c>
      <c r="R206" s="25" t="e">
        <f t="shared" si="143"/>
        <v>#REF!</v>
      </c>
      <c r="S206" s="25" t="e">
        <f t="shared" si="132"/>
        <v>#REF!</v>
      </c>
      <c r="T206" s="25" t="e">
        <f t="shared" si="143"/>
        <v>#REF!</v>
      </c>
      <c r="U206" s="25" t="e">
        <f t="shared" si="132"/>
        <v>#REF!</v>
      </c>
      <c r="V206" s="25" t="e">
        <f t="shared" si="143"/>
        <v>#REF!</v>
      </c>
      <c r="W206" s="25" t="e">
        <f t="shared" si="133"/>
        <v>#REF!</v>
      </c>
      <c r="X206" s="25" t="e">
        <f t="shared" si="143"/>
        <v>#REF!</v>
      </c>
      <c r="Y206" s="25" t="e">
        <f t="shared" si="133"/>
        <v>#REF!</v>
      </c>
      <c r="Z206" s="25" t="e">
        <f t="shared" si="143"/>
        <v>#REF!</v>
      </c>
      <c r="AA206" s="25" t="e">
        <f t="shared" si="134"/>
        <v>#REF!</v>
      </c>
      <c r="AB206" s="25" t="e">
        <f t="shared" si="143"/>
        <v>#REF!</v>
      </c>
      <c r="AC206" s="25" t="e">
        <f t="shared" si="135"/>
        <v>#REF!</v>
      </c>
      <c r="AD206" s="25" t="e">
        <f t="shared" si="143"/>
        <v>#REF!</v>
      </c>
      <c r="AE206" s="25" t="e">
        <f t="shared" si="135"/>
        <v>#REF!</v>
      </c>
      <c r="AF206" s="25" t="e">
        <f t="shared" si="143"/>
        <v>#REF!</v>
      </c>
      <c r="AG206" s="25" t="e">
        <f t="shared" si="136"/>
        <v>#REF!</v>
      </c>
      <c r="AH206" s="25" t="e">
        <f t="shared" si="143"/>
        <v>#REF!</v>
      </c>
      <c r="AI206" s="25" t="e">
        <f t="shared" si="136"/>
        <v>#REF!</v>
      </c>
      <c r="AJ206" s="25" t="e">
        <f t="shared" si="143"/>
        <v>#REF!</v>
      </c>
      <c r="AK206" s="25" t="e">
        <f t="shared" si="137"/>
        <v>#REF!</v>
      </c>
      <c r="AL206" s="25" t="e">
        <f t="shared" si="143"/>
        <v>#REF!</v>
      </c>
      <c r="AM206" s="25" t="e">
        <f t="shared" si="137"/>
        <v>#REF!</v>
      </c>
      <c r="AN206" s="25" t="e">
        <f t="shared" si="143"/>
        <v>#REF!</v>
      </c>
      <c r="AO206" s="25" t="e">
        <f t="shared" si="138"/>
        <v>#REF!</v>
      </c>
      <c r="AP206" s="25" t="e">
        <f t="shared" si="143"/>
        <v>#REF!</v>
      </c>
      <c r="AQ206" s="25" t="e">
        <f t="shared" si="138"/>
        <v>#REF!</v>
      </c>
      <c r="AR206" s="25" t="e">
        <f t="shared" si="143"/>
        <v>#REF!</v>
      </c>
      <c r="AS206" s="25" t="e">
        <f t="shared" si="139"/>
        <v>#REF!</v>
      </c>
      <c r="AT206" s="25" t="e">
        <f t="shared" si="143"/>
        <v>#REF!</v>
      </c>
      <c r="AU206" s="25" t="e">
        <f t="shared" si="139"/>
        <v>#REF!</v>
      </c>
      <c r="AV206" s="25" t="e">
        <f t="shared" si="143"/>
        <v>#REF!</v>
      </c>
      <c r="AW206" s="25" t="e">
        <f t="shared" si="140"/>
        <v>#REF!</v>
      </c>
      <c r="AX206" s="25" t="e">
        <f t="shared" si="143"/>
        <v>#REF!</v>
      </c>
      <c r="AY206" s="25" t="e">
        <f t="shared" si="141"/>
        <v>#REF!</v>
      </c>
      <c r="AZ206" s="25" t="e">
        <f t="shared" si="143"/>
        <v>#REF!</v>
      </c>
      <c r="BA206" s="25" t="e">
        <f t="shared" si="142"/>
        <v>#REF!</v>
      </c>
    </row>
    <row r="207" spans="1:53" ht="15.75" customHeight="1">
      <c r="A207" s="68">
        <v>1415</v>
      </c>
      <c r="B207" s="34" t="s">
        <v>235</v>
      </c>
      <c r="C207" s="69" t="s">
        <v>46</v>
      </c>
      <c r="D207" s="73">
        <v>2678.34</v>
      </c>
      <c r="E207" s="67">
        <v>500</v>
      </c>
      <c r="F207" s="24">
        <v>504.7</v>
      </c>
      <c r="G207" s="24">
        <v>1550</v>
      </c>
      <c r="H207" s="24"/>
      <c r="I207" s="25" t="e">
        <f t="shared" si="129"/>
        <v>#REF!</v>
      </c>
      <c r="J207" s="25" t="e">
        <f>+#REF!</f>
        <v>#REF!</v>
      </c>
      <c r="K207" s="25" t="e">
        <f t="shared" si="130"/>
        <v>#REF!</v>
      </c>
      <c r="L207" s="25" t="e">
        <f>+#REF!</f>
        <v>#REF!</v>
      </c>
      <c r="M207" s="25" t="e">
        <f t="shared" si="130"/>
        <v>#REF!</v>
      </c>
      <c r="N207" s="25" t="e">
        <f>+#REF!</f>
        <v>#REF!</v>
      </c>
      <c r="O207" s="25" t="e">
        <f t="shared" si="131"/>
        <v>#REF!</v>
      </c>
      <c r="P207" s="25" t="e">
        <f>+#REF!</f>
        <v>#REF!</v>
      </c>
      <c r="Q207" s="25" t="e">
        <f t="shared" si="131"/>
        <v>#REF!</v>
      </c>
      <c r="R207" s="25" t="e">
        <f>+#REF!</f>
        <v>#REF!</v>
      </c>
      <c r="S207" s="25" t="e">
        <f t="shared" si="132"/>
        <v>#REF!</v>
      </c>
      <c r="T207" s="25" t="e">
        <f>+#REF!</f>
        <v>#REF!</v>
      </c>
      <c r="U207" s="25" t="e">
        <f t="shared" si="132"/>
        <v>#REF!</v>
      </c>
      <c r="V207" s="25" t="e">
        <f>+#REF!</f>
        <v>#REF!</v>
      </c>
      <c r="W207" s="25" t="e">
        <f t="shared" si="133"/>
        <v>#REF!</v>
      </c>
      <c r="X207" s="25" t="e">
        <f>+#REF!</f>
        <v>#REF!</v>
      </c>
      <c r="Y207" s="25" t="e">
        <f t="shared" si="133"/>
        <v>#REF!</v>
      </c>
      <c r="Z207" s="25" t="e">
        <f>+#REF!</f>
        <v>#REF!</v>
      </c>
      <c r="AA207" s="25" t="e">
        <f t="shared" si="134"/>
        <v>#REF!</v>
      </c>
      <c r="AB207" s="25" t="e">
        <f>+#REF!</f>
        <v>#REF!</v>
      </c>
      <c r="AC207" s="25" t="e">
        <f t="shared" si="135"/>
        <v>#REF!</v>
      </c>
      <c r="AD207" s="25" t="e">
        <f>+#REF!</f>
        <v>#REF!</v>
      </c>
      <c r="AE207" s="25" t="e">
        <f t="shared" si="135"/>
        <v>#REF!</v>
      </c>
      <c r="AF207" s="25" t="e">
        <f>+#REF!</f>
        <v>#REF!</v>
      </c>
      <c r="AG207" s="25" t="e">
        <f t="shared" si="136"/>
        <v>#REF!</v>
      </c>
      <c r="AH207" s="25" t="e">
        <f>+#REF!</f>
        <v>#REF!</v>
      </c>
      <c r="AI207" s="25" t="e">
        <f t="shared" si="136"/>
        <v>#REF!</v>
      </c>
      <c r="AJ207" s="25" t="e">
        <f>+#REF!</f>
        <v>#REF!</v>
      </c>
      <c r="AK207" s="25" t="e">
        <f t="shared" si="137"/>
        <v>#REF!</v>
      </c>
      <c r="AL207" s="25" t="e">
        <f>+#REF!</f>
        <v>#REF!</v>
      </c>
      <c r="AM207" s="25" t="e">
        <f t="shared" si="137"/>
        <v>#REF!</v>
      </c>
      <c r="AN207" s="25" t="e">
        <f>+#REF!</f>
        <v>#REF!</v>
      </c>
      <c r="AO207" s="25" t="e">
        <f t="shared" si="138"/>
        <v>#REF!</v>
      </c>
      <c r="AP207" s="25" t="e">
        <f>+#REF!</f>
        <v>#REF!</v>
      </c>
      <c r="AQ207" s="25" t="e">
        <f t="shared" si="138"/>
        <v>#REF!</v>
      </c>
      <c r="AR207" s="25" t="e">
        <f>+#REF!</f>
        <v>#REF!</v>
      </c>
      <c r="AS207" s="25" t="e">
        <f t="shared" si="139"/>
        <v>#REF!</v>
      </c>
      <c r="AT207" s="25" t="e">
        <f>+#REF!</f>
        <v>#REF!</v>
      </c>
      <c r="AU207" s="25" t="e">
        <f t="shared" si="139"/>
        <v>#REF!</v>
      </c>
      <c r="AV207" s="25" t="e">
        <f>+#REF!</f>
        <v>#REF!</v>
      </c>
      <c r="AW207" s="25" t="e">
        <f t="shared" si="140"/>
        <v>#REF!</v>
      </c>
      <c r="AX207" s="25" t="e">
        <f>+#REF!</f>
        <v>#REF!</v>
      </c>
      <c r="AY207" s="25" t="e">
        <f t="shared" si="141"/>
        <v>#REF!</v>
      </c>
      <c r="AZ207" s="25" t="e">
        <f>+#REF!</f>
        <v>#REF!</v>
      </c>
      <c r="BA207" s="25" t="e">
        <f t="shared" si="142"/>
        <v>#REF!</v>
      </c>
    </row>
    <row r="208" spans="1:53" ht="15.75" customHeight="1">
      <c r="A208" s="68">
        <v>1416</v>
      </c>
      <c r="B208" s="46" t="s">
        <v>236</v>
      </c>
      <c r="C208" s="69" t="s">
        <v>46</v>
      </c>
      <c r="D208" s="73">
        <v>975</v>
      </c>
      <c r="E208" s="67">
        <v>1000</v>
      </c>
      <c r="F208" s="24">
        <v>154.5</v>
      </c>
      <c r="G208" s="24">
        <v>588.41</v>
      </c>
      <c r="H208" s="24"/>
      <c r="I208" s="25" t="e">
        <f t="shared" si="129"/>
        <v>#REF!</v>
      </c>
      <c r="J208" s="25" t="e">
        <f>+#REF!</f>
        <v>#REF!</v>
      </c>
      <c r="K208" s="25" t="e">
        <f t="shared" si="130"/>
        <v>#REF!</v>
      </c>
      <c r="L208" s="25" t="e">
        <f>+#REF!</f>
        <v>#REF!</v>
      </c>
      <c r="M208" s="25" t="e">
        <f t="shared" si="130"/>
        <v>#REF!</v>
      </c>
      <c r="N208" s="25" t="e">
        <f>+#REF!</f>
        <v>#REF!</v>
      </c>
      <c r="O208" s="25" t="e">
        <f t="shared" si="131"/>
        <v>#REF!</v>
      </c>
      <c r="P208" s="25" t="e">
        <f>+#REF!</f>
        <v>#REF!</v>
      </c>
      <c r="Q208" s="25" t="e">
        <f t="shared" si="131"/>
        <v>#REF!</v>
      </c>
      <c r="R208" s="25" t="e">
        <f>+#REF!</f>
        <v>#REF!</v>
      </c>
      <c r="S208" s="25" t="e">
        <f t="shared" si="132"/>
        <v>#REF!</v>
      </c>
      <c r="T208" s="25" t="e">
        <f>+#REF!</f>
        <v>#REF!</v>
      </c>
      <c r="U208" s="25" t="e">
        <f t="shared" si="132"/>
        <v>#REF!</v>
      </c>
      <c r="V208" s="25" t="e">
        <f>+#REF!</f>
        <v>#REF!</v>
      </c>
      <c r="W208" s="25" t="e">
        <f t="shared" si="133"/>
        <v>#REF!</v>
      </c>
      <c r="X208" s="25" t="e">
        <f>+#REF!</f>
        <v>#REF!</v>
      </c>
      <c r="Y208" s="25" t="e">
        <f t="shared" si="133"/>
        <v>#REF!</v>
      </c>
      <c r="Z208" s="25" t="e">
        <f>+#REF!</f>
        <v>#REF!</v>
      </c>
      <c r="AA208" s="25" t="e">
        <f t="shared" si="134"/>
        <v>#REF!</v>
      </c>
      <c r="AB208" s="25" t="e">
        <f>+#REF!</f>
        <v>#REF!</v>
      </c>
      <c r="AC208" s="25" t="e">
        <f t="shared" si="135"/>
        <v>#REF!</v>
      </c>
      <c r="AD208" s="25" t="e">
        <f>+#REF!</f>
        <v>#REF!</v>
      </c>
      <c r="AE208" s="25" t="e">
        <f t="shared" si="135"/>
        <v>#REF!</v>
      </c>
      <c r="AF208" s="25" t="e">
        <f>+#REF!</f>
        <v>#REF!</v>
      </c>
      <c r="AG208" s="25" t="e">
        <f t="shared" si="136"/>
        <v>#REF!</v>
      </c>
      <c r="AH208" s="25" t="e">
        <f>+#REF!</f>
        <v>#REF!</v>
      </c>
      <c r="AI208" s="25" t="e">
        <f t="shared" si="136"/>
        <v>#REF!</v>
      </c>
      <c r="AJ208" s="25" t="e">
        <f>+#REF!</f>
        <v>#REF!</v>
      </c>
      <c r="AK208" s="25" t="e">
        <f t="shared" si="137"/>
        <v>#REF!</v>
      </c>
      <c r="AL208" s="25" t="e">
        <f>+#REF!</f>
        <v>#REF!</v>
      </c>
      <c r="AM208" s="25" t="e">
        <f t="shared" si="137"/>
        <v>#REF!</v>
      </c>
      <c r="AN208" s="25" t="e">
        <f>+#REF!</f>
        <v>#REF!</v>
      </c>
      <c r="AO208" s="25" t="e">
        <f t="shared" si="138"/>
        <v>#REF!</v>
      </c>
      <c r="AP208" s="25" t="e">
        <f>+#REF!</f>
        <v>#REF!</v>
      </c>
      <c r="AQ208" s="25" t="e">
        <f t="shared" si="138"/>
        <v>#REF!</v>
      </c>
      <c r="AR208" s="25" t="e">
        <f>+#REF!</f>
        <v>#REF!</v>
      </c>
      <c r="AS208" s="25" t="e">
        <f t="shared" si="139"/>
        <v>#REF!</v>
      </c>
      <c r="AT208" s="25" t="e">
        <f>+#REF!</f>
        <v>#REF!</v>
      </c>
      <c r="AU208" s="25" t="e">
        <f t="shared" si="139"/>
        <v>#REF!</v>
      </c>
      <c r="AV208" s="25" t="e">
        <f>+#REF!</f>
        <v>#REF!</v>
      </c>
      <c r="AW208" s="25" t="e">
        <f t="shared" si="140"/>
        <v>#REF!</v>
      </c>
      <c r="AX208" s="25" t="e">
        <f>+#REF!</f>
        <v>#REF!</v>
      </c>
      <c r="AY208" s="25" t="e">
        <f t="shared" si="141"/>
        <v>#REF!</v>
      </c>
      <c r="AZ208" s="25" t="e">
        <f>+#REF!</f>
        <v>#REF!</v>
      </c>
      <c r="BA208" s="25" t="e">
        <f t="shared" si="142"/>
        <v>#REF!</v>
      </c>
    </row>
    <row r="209" spans="1:53" ht="15.75" customHeight="1">
      <c r="A209" s="68" t="s">
        <v>237</v>
      </c>
      <c r="B209" s="46" t="s">
        <v>238</v>
      </c>
      <c r="C209" s="69" t="s">
        <v>46</v>
      </c>
      <c r="D209" s="73">
        <v>1229.77</v>
      </c>
      <c r="E209" s="67"/>
      <c r="F209" s="24"/>
      <c r="G209" s="24"/>
      <c r="H209" s="24"/>
      <c r="I209" s="25">
        <f t="shared" si="129"/>
        <v>0</v>
      </c>
      <c r="J209" s="25"/>
      <c r="K209" s="25">
        <f t="shared" si="130"/>
        <v>0</v>
      </c>
      <c r="L209" s="25"/>
      <c r="M209" s="25">
        <f t="shared" si="130"/>
        <v>0</v>
      </c>
      <c r="N209" s="25"/>
      <c r="O209" s="25">
        <f t="shared" si="131"/>
        <v>0</v>
      </c>
      <c r="P209" s="25"/>
      <c r="Q209" s="25">
        <f t="shared" si="131"/>
        <v>0</v>
      </c>
      <c r="R209" s="25"/>
      <c r="S209" s="25">
        <f t="shared" si="132"/>
        <v>0</v>
      </c>
      <c r="T209" s="25"/>
      <c r="U209" s="25">
        <f t="shared" si="132"/>
        <v>0</v>
      </c>
      <c r="V209" s="25"/>
      <c r="W209" s="25">
        <f t="shared" si="133"/>
        <v>0</v>
      </c>
      <c r="X209" s="25"/>
      <c r="Y209" s="25">
        <f t="shared" si="133"/>
        <v>0</v>
      </c>
      <c r="Z209" s="25"/>
      <c r="AA209" s="25">
        <f t="shared" si="134"/>
        <v>0</v>
      </c>
      <c r="AB209" s="25"/>
      <c r="AC209" s="25">
        <f t="shared" si="135"/>
        <v>0</v>
      </c>
      <c r="AD209" s="25"/>
      <c r="AE209" s="25">
        <f t="shared" si="135"/>
        <v>0</v>
      </c>
      <c r="AF209" s="25"/>
      <c r="AG209" s="25">
        <f t="shared" si="136"/>
        <v>0</v>
      </c>
      <c r="AH209" s="25"/>
      <c r="AI209" s="25">
        <f t="shared" si="136"/>
        <v>0</v>
      </c>
      <c r="AJ209" s="25"/>
      <c r="AK209" s="25">
        <f t="shared" si="137"/>
        <v>0</v>
      </c>
      <c r="AL209" s="25"/>
      <c r="AM209" s="25">
        <f t="shared" si="137"/>
        <v>0</v>
      </c>
      <c r="AN209" s="25"/>
      <c r="AO209" s="25">
        <f t="shared" si="138"/>
        <v>0</v>
      </c>
      <c r="AP209" s="25"/>
      <c r="AQ209" s="25">
        <f t="shared" si="138"/>
        <v>0</v>
      </c>
      <c r="AR209" s="25"/>
      <c r="AS209" s="25">
        <f t="shared" si="139"/>
        <v>0</v>
      </c>
      <c r="AT209" s="25"/>
      <c r="AU209" s="25">
        <f t="shared" si="139"/>
        <v>0</v>
      </c>
      <c r="AV209" s="25"/>
      <c r="AW209" s="25">
        <f t="shared" si="140"/>
        <v>0</v>
      </c>
      <c r="AX209" s="25"/>
      <c r="AY209" s="25">
        <f t="shared" si="141"/>
        <v>0</v>
      </c>
      <c r="AZ209" s="25"/>
      <c r="BA209" s="25">
        <f t="shared" si="142"/>
        <v>0</v>
      </c>
    </row>
    <row r="210" spans="1:53" ht="15.75" customHeight="1">
      <c r="A210" s="68"/>
      <c r="B210" s="34" t="s">
        <v>239</v>
      </c>
      <c r="C210" s="69"/>
      <c r="D210" s="73">
        <f>ROUND(D209*0.7,2)</f>
        <v>860.84</v>
      </c>
      <c r="E210" s="67">
        <v>1200</v>
      </c>
      <c r="F210" s="24"/>
      <c r="G210" s="24">
        <v>678.41</v>
      </c>
      <c r="H210" s="24"/>
      <c r="I210" s="25" t="e">
        <f t="shared" si="129"/>
        <v>#REF!</v>
      </c>
      <c r="J210" s="25" t="e">
        <f>+#REF!</f>
        <v>#REF!</v>
      </c>
      <c r="K210" s="25" t="e">
        <f t="shared" si="130"/>
        <v>#REF!</v>
      </c>
      <c r="L210" s="25" t="e">
        <f>+#REF!</f>
        <v>#REF!</v>
      </c>
      <c r="M210" s="25" t="e">
        <f t="shared" si="130"/>
        <v>#REF!</v>
      </c>
      <c r="N210" s="25" t="e">
        <f>+#REF!</f>
        <v>#REF!</v>
      </c>
      <c r="O210" s="25" t="e">
        <f t="shared" si="131"/>
        <v>#REF!</v>
      </c>
      <c r="P210" s="25" t="e">
        <f>+#REF!</f>
        <v>#REF!</v>
      </c>
      <c r="Q210" s="25" t="e">
        <f t="shared" si="131"/>
        <v>#REF!</v>
      </c>
      <c r="R210" s="25" t="e">
        <f>+#REF!</f>
        <v>#REF!</v>
      </c>
      <c r="S210" s="25" t="e">
        <f t="shared" si="132"/>
        <v>#REF!</v>
      </c>
      <c r="T210" s="25" t="e">
        <f>+#REF!</f>
        <v>#REF!</v>
      </c>
      <c r="U210" s="25" t="e">
        <f t="shared" si="132"/>
        <v>#REF!</v>
      </c>
      <c r="V210" s="25" t="e">
        <f>+#REF!</f>
        <v>#REF!</v>
      </c>
      <c r="W210" s="25" t="e">
        <f t="shared" si="133"/>
        <v>#REF!</v>
      </c>
      <c r="X210" s="25" t="e">
        <f>+#REF!</f>
        <v>#REF!</v>
      </c>
      <c r="Y210" s="25" t="e">
        <f t="shared" si="133"/>
        <v>#REF!</v>
      </c>
      <c r="Z210" s="25" t="e">
        <f>+#REF!</f>
        <v>#REF!</v>
      </c>
      <c r="AA210" s="25" t="e">
        <f t="shared" si="134"/>
        <v>#REF!</v>
      </c>
      <c r="AB210" s="25" t="e">
        <f>+#REF!</f>
        <v>#REF!</v>
      </c>
      <c r="AC210" s="25" t="e">
        <f t="shared" si="135"/>
        <v>#REF!</v>
      </c>
      <c r="AD210" s="25" t="e">
        <f>+#REF!</f>
        <v>#REF!</v>
      </c>
      <c r="AE210" s="25" t="e">
        <f t="shared" si="135"/>
        <v>#REF!</v>
      </c>
      <c r="AF210" s="25" t="e">
        <f>+#REF!</f>
        <v>#REF!</v>
      </c>
      <c r="AG210" s="25" t="e">
        <f t="shared" si="136"/>
        <v>#REF!</v>
      </c>
      <c r="AH210" s="25" t="e">
        <f>+#REF!</f>
        <v>#REF!</v>
      </c>
      <c r="AI210" s="25" t="e">
        <f t="shared" si="136"/>
        <v>#REF!</v>
      </c>
      <c r="AJ210" s="25" t="e">
        <f>+#REF!</f>
        <v>#REF!</v>
      </c>
      <c r="AK210" s="25" t="e">
        <f t="shared" si="137"/>
        <v>#REF!</v>
      </c>
      <c r="AL210" s="25" t="e">
        <f>+#REF!</f>
        <v>#REF!</v>
      </c>
      <c r="AM210" s="25" t="e">
        <f t="shared" si="137"/>
        <v>#REF!</v>
      </c>
      <c r="AN210" s="25" t="e">
        <f>+#REF!</f>
        <v>#REF!</v>
      </c>
      <c r="AO210" s="25" t="e">
        <f t="shared" si="138"/>
        <v>#REF!</v>
      </c>
      <c r="AP210" s="25" t="e">
        <f>+#REF!</f>
        <v>#REF!</v>
      </c>
      <c r="AQ210" s="25" t="e">
        <f t="shared" si="138"/>
        <v>#REF!</v>
      </c>
      <c r="AR210" s="25" t="e">
        <f>+#REF!</f>
        <v>#REF!</v>
      </c>
      <c r="AS210" s="25" t="e">
        <f t="shared" si="139"/>
        <v>#REF!</v>
      </c>
      <c r="AT210" s="25" t="e">
        <f>+#REF!</f>
        <v>#REF!</v>
      </c>
      <c r="AU210" s="25" t="e">
        <f t="shared" si="139"/>
        <v>#REF!</v>
      </c>
      <c r="AV210" s="25" t="e">
        <f>+#REF!</f>
        <v>#REF!</v>
      </c>
      <c r="AW210" s="25" t="e">
        <f t="shared" si="140"/>
        <v>#REF!</v>
      </c>
      <c r="AX210" s="25" t="e">
        <f>+#REF!</f>
        <v>#REF!</v>
      </c>
      <c r="AY210" s="25" t="e">
        <f t="shared" si="141"/>
        <v>#REF!</v>
      </c>
      <c r="AZ210" s="25" t="e">
        <f>+#REF!</f>
        <v>#REF!</v>
      </c>
      <c r="BA210" s="25" t="e">
        <f t="shared" si="142"/>
        <v>#REF!</v>
      </c>
    </row>
    <row r="211" spans="1:53" ht="15.75" customHeight="1">
      <c r="A211" s="68"/>
      <c r="B211" s="34" t="s">
        <v>240</v>
      </c>
      <c r="C211" s="69"/>
      <c r="D211" s="73">
        <f>ROUND(D209*0.3,2)</f>
        <v>368.93</v>
      </c>
      <c r="E211" s="67">
        <v>1200</v>
      </c>
      <c r="F211" s="24">
        <v>154.5</v>
      </c>
      <c r="G211" s="24"/>
      <c r="H211" s="24"/>
      <c r="I211" s="25" t="e">
        <f t="shared" si="129"/>
        <v>#REF!</v>
      </c>
      <c r="J211" s="25" t="e">
        <f>+J210</f>
        <v>#REF!</v>
      </c>
      <c r="K211" s="25" t="e">
        <f t="shared" si="130"/>
        <v>#REF!</v>
      </c>
      <c r="L211" s="25" t="e">
        <f t="shared" ref="L211:AZ211" si="144">+L210</f>
        <v>#REF!</v>
      </c>
      <c r="M211" s="25" t="e">
        <f t="shared" si="130"/>
        <v>#REF!</v>
      </c>
      <c r="N211" s="25" t="e">
        <f t="shared" si="144"/>
        <v>#REF!</v>
      </c>
      <c r="O211" s="25" t="e">
        <f t="shared" si="131"/>
        <v>#REF!</v>
      </c>
      <c r="P211" s="25" t="e">
        <f t="shared" si="144"/>
        <v>#REF!</v>
      </c>
      <c r="Q211" s="25" t="e">
        <f t="shared" si="131"/>
        <v>#REF!</v>
      </c>
      <c r="R211" s="25" t="e">
        <f t="shared" si="144"/>
        <v>#REF!</v>
      </c>
      <c r="S211" s="25" t="e">
        <f t="shared" si="132"/>
        <v>#REF!</v>
      </c>
      <c r="T211" s="25" t="e">
        <f t="shared" si="144"/>
        <v>#REF!</v>
      </c>
      <c r="U211" s="25" t="e">
        <f t="shared" si="132"/>
        <v>#REF!</v>
      </c>
      <c r="V211" s="25" t="e">
        <f t="shared" si="144"/>
        <v>#REF!</v>
      </c>
      <c r="W211" s="25" t="e">
        <f t="shared" si="133"/>
        <v>#REF!</v>
      </c>
      <c r="X211" s="25" t="e">
        <f t="shared" si="144"/>
        <v>#REF!</v>
      </c>
      <c r="Y211" s="25" t="e">
        <f t="shared" si="133"/>
        <v>#REF!</v>
      </c>
      <c r="Z211" s="25" t="e">
        <f t="shared" si="144"/>
        <v>#REF!</v>
      </c>
      <c r="AA211" s="25" t="e">
        <f t="shared" si="134"/>
        <v>#REF!</v>
      </c>
      <c r="AB211" s="25" t="e">
        <f t="shared" si="144"/>
        <v>#REF!</v>
      </c>
      <c r="AC211" s="25" t="e">
        <f t="shared" si="135"/>
        <v>#REF!</v>
      </c>
      <c r="AD211" s="25" t="e">
        <f t="shared" si="144"/>
        <v>#REF!</v>
      </c>
      <c r="AE211" s="25" t="e">
        <f t="shared" si="135"/>
        <v>#REF!</v>
      </c>
      <c r="AF211" s="25" t="e">
        <f t="shared" si="144"/>
        <v>#REF!</v>
      </c>
      <c r="AG211" s="25" t="e">
        <f t="shared" si="136"/>
        <v>#REF!</v>
      </c>
      <c r="AH211" s="25" t="e">
        <f t="shared" si="144"/>
        <v>#REF!</v>
      </c>
      <c r="AI211" s="25" t="e">
        <f t="shared" si="136"/>
        <v>#REF!</v>
      </c>
      <c r="AJ211" s="25" t="e">
        <f t="shared" si="144"/>
        <v>#REF!</v>
      </c>
      <c r="AK211" s="25" t="e">
        <f t="shared" si="137"/>
        <v>#REF!</v>
      </c>
      <c r="AL211" s="25" t="e">
        <f t="shared" si="144"/>
        <v>#REF!</v>
      </c>
      <c r="AM211" s="25" t="e">
        <f t="shared" si="137"/>
        <v>#REF!</v>
      </c>
      <c r="AN211" s="25" t="e">
        <f t="shared" si="144"/>
        <v>#REF!</v>
      </c>
      <c r="AO211" s="25" t="e">
        <f t="shared" si="138"/>
        <v>#REF!</v>
      </c>
      <c r="AP211" s="25" t="e">
        <f t="shared" si="144"/>
        <v>#REF!</v>
      </c>
      <c r="AQ211" s="25" t="e">
        <f t="shared" si="138"/>
        <v>#REF!</v>
      </c>
      <c r="AR211" s="25" t="e">
        <f t="shared" si="144"/>
        <v>#REF!</v>
      </c>
      <c r="AS211" s="25" t="e">
        <f t="shared" si="139"/>
        <v>#REF!</v>
      </c>
      <c r="AT211" s="25" t="e">
        <f t="shared" si="144"/>
        <v>#REF!</v>
      </c>
      <c r="AU211" s="25" t="e">
        <f t="shared" si="139"/>
        <v>#REF!</v>
      </c>
      <c r="AV211" s="25" t="e">
        <f t="shared" si="144"/>
        <v>#REF!</v>
      </c>
      <c r="AW211" s="25" t="e">
        <f t="shared" si="140"/>
        <v>#REF!</v>
      </c>
      <c r="AX211" s="25" t="e">
        <f t="shared" si="144"/>
        <v>#REF!</v>
      </c>
      <c r="AY211" s="25" t="e">
        <f t="shared" si="141"/>
        <v>#REF!</v>
      </c>
      <c r="AZ211" s="25" t="e">
        <f t="shared" si="144"/>
        <v>#REF!</v>
      </c>
      <c r="BA211" s="25" t="e">
        <f t="shared" si="142"/>
        <v>#REF!</v>
      </c>
    </row>
    <row r="212" spans="1:53" ht="15.75" customHeight="1">
      <c r="A212" s="68">
        <v>1417</v>
      </c>
      <c r="B212" s="46" t="s">
        <v>241</v>
      </c>
      <c r="C212" s="69" t="s">
        <v>46</v>
      </c>
      <c r="D212" s="73">
        <v>485.78</v>
      </c>
      <c r="E212" s="67">
        <v>1000</v>
      </c>
      <c r="F212" s="24">
        <v>154.5</v>
      </c>
      <c r="G212" s="24">
        <v>250.91</v>
      </c>
      <c r="H212" s="24"/>
      <c r="I212" s="25" t="e">
        <f t="shared" si="129"/>
        <v>#REF!</v>
      </c>
      <c r="J212" s="25" t="e">
        <f>+#REF!</f>
        <v>#REF!</v>
      </c>
      <c r="K212" s="25" t="e">
        <f t="shared" si="130"/>
        <v>#REF!</v>
      </c>
      <c r="L212" s="25" t="e">
        <f>+#REF!</f>
        <v>#REF!</v>
      </c>
      <c r="M212" s="25" t="e">
        <f t="shared" si="130"/>
        <v>#REF!</v>
      </c>
      <c r="N212" s="25" t="e">
        <f>+#REF!</f>
        <v>#REF!</v>
      </c>
      <c r="O212" s="25" t="e">
        <f t="shared" si="131"/>
        <v>#REF!</v>
      </c>
      <c r="P212" s="25" t="e">
        <f>+#REF!</f>
        <v>#REF!</v>
      </c>
      <c r="Q212" s="25" t="e">
        <f t="shared" si="131"/>
        <v>#REF!</v>
      </c>
      <c r="R212" s="25" t="e">
        <f>+#REF!</f>
        <v>#REF!</v>
      </c>
      <c r="S212" s="25" t="e">
        <f t="shared" si="132"/>
        <v>#REF!</v>
      </c>
      <c r="T212" s="25" t="e">
        <f>+#REF!</f>
        <v>#REF!</v>
      </c>
      <c r="U212" s="25" t="e">
        <f t="shared" si="132"/>
        <v>#REF!</v>
      </c>
      <c r="V212" s="25" t="e">
        <f>+#REF!</f>
        <v>#REF!</v>
      </c>
      <c r="W212" s="25" t="e">
        <f t="shared" si="133"/>
        <v>#REF!</v>
      </c>
      <c r="X212" s="25" t="e">
        <f>+#REF!</f>
        <v>#REF!</v>
      </c>
      <c r="Y212" s="25" t="e">
        <f t="shared" si="133"/>
        <v>#REF!</v>
      </c>
      <c r="Z212" s="25" t="e">
        <f>+#REF!</f>
        <v>#REF!</v>
      </c>
      <c r="AA212" s="25" t="e">
        <f t="shared" si="134"/>
        <v>#REF!</v>
      </c>
      <c r="AB212" s="25" t="e">
        <f>+#REF!</f>
        <v>#REF!</v>
      </c>
      <c r="AC212" s="25" t="e">
        <f t="shared" si="135"/>
        <v>#REF!</v>
      </c>
      <c r="AD212" s="25" t="e">
        <f>+#REF!</f>
        <v>#REF!</v>
      </c>
      <c r="AE212" s="25" t="e">
        <f t="shared" si="135"/>
        <v>#REF!</v>
      </c>
      <c r="AF212" s="25" t="e">
        <f>+#REF!</f>
        <v>#REF!</v>
      </c>
      <c r="AG212" s="25" t="e">
        <f t="shared" si="136"/>
        <v>#REF!</v>
      </c>
      <c r="AH212" s="25" t="e">
        <f>+#REF!</f>
        <v>#REF!</v>
      </c>
      <c r="AI212" s="25" t="e">
        <f t="shared" si="136"/>
        <v>#REF!</v>
      </c>
      <c r="AJ212" s="25" t="e">
        <f>+#REF!</f>
        <v>#REF!</v>
      </c>
      <c r="AK212" s="25" t="e">
        <f t="shared" si="137"/>
        <v>#REF!</v>
      </c>
      <c r="AL212" s="25" t="e">
        <f>+#REF!</f>
        <v>#REF!</v>
      </c>
      <c r="AM212" s="25" t="e">
        <f t="shared" si="137"/>
        <v>#REF!</v>
      </c>
      <c r="AN212" s="25" t="e">
        <f>+#REF!</f>
        <v>#REF!</v>
      </c>
      <c r="AO212" s="25" t="e">
        <f t="shared" si="138"/>
        <v>#REF!</v>
      </c>
      <c r="AP212" s="25" t="e">
        <f>+#REF!</f>
        <v>#REF!</v>
      </c>
      <c r="AQ212" s="25" t="e">
        <f t="shared" si="138"/>
        <v>#REF!</v>
      </c>
      <c r="AR212" s="25" t="e">
        <f>+#REF!</f>
        <v>#REF!</v>
      </c>
      <c r="AS212" s="25" t="e">
        <f t="shared" si="139"/>
        <v>#REF!</v>
      </c>
      <c r="AT212" s="25" t="e">
        <f>+#REF!</f>
        <v>#REF!</v>
      </c>
      <c r="AU212" s="25" t="e">
        <f t="shared" si="139"/>
        <v>#REF!</v>
      </c>
      <c r="AV212" s="25" t="e">
        <f>+#REF!</f>
        <v>#REF!</v>
      </c>
      <c r="AW212" s="25" t="e">
        <f t="shared" si="140"/>
        <v>#REF!</v>
      </c>
      <c r="AX212" s="25" t="e">
        <f>+#REF!</f>
        <v>#REF!</v>
      </c>
      <c r="AY212" s="25" t="e">
        <f t="shared" si="141"/>
        <v>#REF!</v>
      </c>
      <c r="AZ212" s="25" t="e">
        <f>+#REF!</f>
        <v>#REF!</v>
      </c>
      <c r="BA212" s="25" t="e">
        <f t="shared" si="142"/>
        <v>#REF!</v>
      </c>
    </row>
    <row r="213" spans="1:53" ht="15.75" customHeight="1">
      <c r="A213" s="68">
        <v>1420</v>
      </c>
      <c r="B213" s="34" t="s">
        <v>242</v>
      </c>
      <c r="C213" s="69" t="s">
        <v>46</v>
      </c>
      <c r="D213" s="73">
        <v>2678.34</v>
      </c>
      <c r="E213" s="67">
        <v>75</v>
      </c>
      <c r="F213" s="24">
        <v>504.7</v>
      </c>
      <c r="G213" s="24">
        <v>1550</v>
      </c>
      <c r="H213" s="24"/>
      <c r="I213" s="25" t="e">
        <f t="shared" si="129"/>
        <v>#REF!</v>
      </c>
      <c r="J213" s="25" t="e">
        <f>+#REF!</f>
        <v>#REF!</v>
      </c>
      <c r="K213" s="25" t="e">
        <f t="shared" si="130"/>
        <v>#REF!</v>
      </c>
      <c r="L213" s="25" t="e">
        <f>+#REF!</f>
        <v>#REF!</v>
      </c>
      <c r="M213" s="25" t="e">
        <f t="shared" si="130"/>
        <v>#REF!</v>
      </c>
      <c r="N213" s="25" t="e">
        <f>+#REF!</f>
        <v>#REF!</v>
      </c>
      <c r="O213" s="25" t="e">
        <f t="shared" si="131"/>
        <v>#REF!</v>
      </c>
      <c r="P213" s="25" t="e">
        <f>+#REF!</f>
        <v>#REF!</v>
      </c>
      <c r="Q213" s="25" t="e">
        <f t="shared" si="131"/>
        <v>#REF!</v>
      </c>
      <c r="R213" s="25" t="e">
        <f>+#REF!</f>
        <v>#REF!</v>
      </c>
      <c r="S213" s="25" t="e">
        <f t="shared" si="132"/>
        <v>#REF!</v>
      </c>
      <c r="T213" s="25" t="e">
        <f>+#REF!</f>
        <v>#REF!</v>
      </c>
      <c r="U213" s="25" t="e">
        <f t="shared" si="132"/>
        <v>#REF!</v>
      </c>
      <c r="V213" s="25" t="e">
        <f>+#REF!</f>
        <v>#REF!</v>
      </c>
      <c r="W213" s="25" t="e">
        <f t="shared" si="133"/>
        <v>#REF!</v>
      </c>
      <c r="X213" s="25" t="e">
        <f>+#REF!</f>
        <v>#REF!</v>
      </c>
      <c r="Y213" s="25" t="e">
        <f t="shared" si="133"/>
        <v>#REF!</v>
      </c>
      <c r="Z213" s="25" t="e">
        <f>+#REF!</f>
        <v>#REF!</v>
      </c>
      <c r="AA213" s="25" t="e">
        <f t="shared" si="134"/>
        <v>#REF!</v>
      </c>
      <c r="AB213" s="25" t="e">
        <f>+#REF!</f>
        <v>#REF!</v>
      </c>
      <c r="AC213" s="25" t="e">
        <f t="shared" si="135"/>
        <v>#REF!</v>
      </c>
      <c r="AD213" s="25" t="e">
        <f>+#REF!</f>
        <v>#REF!</v>
      </c>
      <c r="AE213" s="25" t="e">
        <f t="shared" si="135"/>
        <v>#REF!</v>
      </c>
      <c r="AF213" s="25" t="e">
        <f>+#REF!</f>
        <v>#REF!</v>
      </c>
      <c r="AG213" s="25" t="e">
        <f t="shared" si="136"/>
        <v>#REF!</v>
      </c>
      <c r="AH213" s="25" t="e">
        <f>+#REF!</f>
        <v>#REF!</v>
      </c>
      <c r="AI213" s="25" t="e">
        <f t="shared" si="136"/>
        <v>#REF!</v>
      </c>
      <c r="AJ213" s="25" t="e">
        <f>+#REF!</f>
        <v>#REF!</v>
      </c>
      <c r="AK213" s="25" t="e">
        <f t="shared" si="137"/>
        <v>#REF!</v>
      </c>
      <c r="AL213" s="25" t="e">
        <f>+#REF!</f>
        <v>#REF!</v>
      </c>
      <c r="AM213" s="25" t="e">
        <f t="shared" si="137"/>
        <v>#REF!</v>
      </c>
      <c r="AN213" s="25" t="e">
        <f>+#REF!</f>
        <v>#REF!</v>
      </c>
      <c r="AO213" s="25" t="e">
        <f t="shared" si="138"/>
        <v>#REF!</v>
      </c>
      <c r="AP213" s="25" t="e">
        <f>+#REF!</f>
        <v>#REF!</v>
      </c>
      <c r="AQ213" s="25" t="e">
        <f t="shared" si="138"/>
        <v>#REF!</v>
      </c>
      <c r="AR213" s="25" t="e">
        <f>+#REF!</f>
        <v>#REF!</v>
      </c>
      <c r="AS213" s="25" t="e">
        <f t="shared" si="139"/>
        <v>#REF!</v>
      </c>
      <c r="AT213" s="25" t="e">
        <f>+#REF!</f>
        <v>#REF!</v>
      </c>
      <c r="AU213" s="25" t="e">
        <f t="shared" si="139"/>
        <v>#REF!</v>
      </c>
      <c r="AV213" s="25" t="e">
        <f>+#REF!</f>
        <v>#REF!</v>
      </c>
      <c r="AW213" s="25" t="e">
        <f t="shared" si="140"/>
        <v>#REF!</v>
      </c>
      <c r="AX213" s="25" t="e">
        <f>+#REF!</f>
        <v>#REF!</v>
      </c>
      <c r="AY213" s="25" t="e">
        <f t="shared" si="141"/>
        <v>#REF!</v>
      </c>
      <c r="AZ213" s="25" t="e">
        <f>+#REF!</f>
        <v>#REF!</v>
      </c>
      <c r="BA213" s="25" t="e">
        <f t="shared" si="142"/>
        <v>#REF!</v>
      </c>
    </row>
    <row r="214" spans="1:53" ht="15.75" customHeight="1">
      <c r="A214" s="68">
        <v>1422</v>
      </c>
      <c r="B214" s="41" t="s">
        <v>243</v>
      </c>
      <c r="C214" s="69" t="s">
        <v>46</v>
      </c>
      <c r="D214" s="73">
        <v>582.05999999999995</v>
      </c>
      <c r="E214" s="67"/>
      <c r="F214" s="24"/>
      <c r="G214" s="24"/>
      <c r="H214" s="24"/>
      <c r="I214" s="25">
        <f t="shared" si="129"/>
        <v>0</v>
      </c>
      <c r="J214" s="25"/>
      <c r="K214" s="25">
        <f t="shared" si="130"/>
        <v>0</v>
      </c>
      <c r="L214" s="25"/>
      <c r="M214" s="25">
        <f t="shared" si="130"/>
        <v>0</v>
      </c>
      <c r="N214" s="25"/>
      <c r="O214" s="25">
        <f t="shared" si="131"/>
        <v>0</v>
      </c>
      <c r="P214" s="25"/>
      <c r="Q214" s="25">
        <f t="shared" si="131"/>
        <v>0</v>
      </c>
      <c r="R214" s="25"/>
      <c r="S214" s="25">
        <f t="shared" si="132"/>
        <v>0</v>
      </c>
      <c r="T214" s="25"/>
      <c r="U214" s="25">
        <f t="shared" si="132"/>
        <v>0</v>
      </c>
      <c r="V214" s="25"/>
      <c r="W214" s="25">
        <f t="shared" si="133"/>
        <v>0</v>
      </c>
      <c r="X214" s="25"/>
      <c r="Y214" s="25">
        <f t="shared" si="133"/>
        <v>0</v>
      </c>
      <c r="Z214" s="25"/>
      <c r="AA214" s="25">
        <f t="shared" si="134"/>
        <v>0</v>
      </c>
      <c r="AB214" s="25"/>
      <c r="AC214" s="25">
        <f t="shared" si="135"/>
        <v>0</v>
      </c>
      <c r="AD214" s="25"/>
      <c r="AE214" s="25">
        <f t="shared" si="135"/>
        <v>0</v>
      </c>
      <c r="AF214" s="25"/>
      <c r="AG214" s="25">
        <f t="shared" si="136"/>
        <v>0</v>
      </c>
      <c r="AH214" s="25"/>
      <c r="AI214" s="25">
        <f t="shared" si="136"/>
        <v>0</v>
      </c>
      <c r="AJ214" s="25"/>
      <c r="AK214" s="25">
        <f t="shared" si="137"/>
        <v>0</v>
      </c>
      <c r="AL214" s="25"/>
      <c r="AM214" s="25">
        <f t="shared" si="137"/>
        <v>0</v>
      </c>
      <c r="AN214" s="25"/>
      <c r="AO214" s="25">
        <f t="shared" si="138"/>
        <v>0</v>
      </c>
      <c r="AP214" s="25"/>
      <c r="AQ214" s="25">
        <f t="shared" si="138"/>
        <v>0</v>
      </c>
      <c r="AR214" s="25"/>
      <c r="AS214" s="25">
        <f t="shared" si="139"/>
        <v>0</v>
      </c>
      <c r="AT214" s="25"/>
      <c r="AU214" s="25">
        <f t="shared" si="139"/>
        <v>0</v>
      </c>
      <c r="AV214" s="25"/>
      <c r="AW214" s="25">
        <f t="shared" si="140"/>
        <v>0</v>
      </c>
      <c r="AX214" s="25"/>
      <c r="AY214" s="25">
        <f t="shared" si="141"/>
        <v>0</v>
      </c>
      <c r="AZ214" s="25"/>
      <c r="BA214" s="25">
        <f t="shared" si="142"/>
        <v>0</v>
      </c>
    </row>
    <row r="215" spans="1:53" ht="15.75" customHeight="1">
      <c r="A215" s="68"/>
      <c r="B215" s="34" t="s">
        <v>244</v>
      </c>
      <c r="C215" s="69"/>
      <c r="D215" s="73">
        <f>ROUND(D214*0.7,2)</f>
        <v>407.44</v>
      </c>
      <c r="E215" s="67">
        <v>1200</v>
      </c>
      <c r="F215" s="24"/>
      <c r="G215" s="24">
        <v>318.41000000000003</v>
      </c>
      <c r="H215" s="24"/>
      <c r="I215" s="25" t="e">
        <f t="shared" si="129"/>
        <v>#REF!</v>
      </c>
      <c r="J215" s="25" t="e">
        <f>+#REF!</f>
        <v>#REF!</v>
      </c>
      <c r="K215" s="25" t="e">
        <f t="shared" si="130"/>
        <v>#REF!</v>
      </c>
      <c r="L215" s="25" t="e">
        <f>+#REF!</f>
        <v>#REF!</v>
      </c>
      <c r="M215" s="25" t="e">
        <f t="shared" si="130"/>
        <v>#REF!</v>
      </c>
      <c r="N215" s="25" t="e">
        <f>+#REF!</f>
        <v>#REF!</v>
      </c>
      <c r="O215" s="25" t="e">
        <f t="shared" si="131"/>
        <v>#REF!</v>
      </c>
      <c r="P215" s="25" t="e">
        <f>+#REF!</f>
        <v>#REF!</v>
      </c>
      <c r="Q215" s="25" t="e">
        <f t="shared" si="131"/>
        <v>#REF!</v>
      </c>
      <c r="R215" s="25" t="e">
        <f>+#REF!</f>
        <v>#REF!</v>
      </c>
      <c r="S215" s="25" t="e">
        <f t="shared" si="132"/>
        <v>#REF!</v>
      </c>
      <c r="T215" s="25" t="e">
        <f>+#REF!</f>
        <v>#REF!</v>
      </c>
      <c r="U215" s="25" t="e">
        <f t="shared" si="132"/>
        <v>#REF!</v>
      </c>
      <c r="V215" s="25" t="e">
        <f>+#REF!</f>
        <v>#REF!</v>
      </c>
      <c r="W215" s="25" t="e">
        <f t="shared" si="133"/>
        <v>#REF!</v>
      </c>
      <c r="X215" s="25" t="e">
        <f>+#REF!</f>
        <v>#REF!</v>
      </c>
      <c r="Y215" s="25" t="e">
        <f t="shared" si="133"/>
        <v>#REF!</v>
      </c>
      <c r="Z215" s="25" t="e">
        <f>+#REF!</f>
        <v>#REF!</v>
      </c>
      <c r="AA215" s="25" t="e">
        <f t="shared" si="134"/>
        <v>#REF!</v>
      </c>
      <c r="AB215" s="25" t="e">
        <f>+#REF!</f>
        <v>#REF!</v>
      </c>
      <c r="AC215" s="25" t="e">
        <f t="shared" si="135"/>
        <v>#REF!</v>
      </c>
      <c r="AD215" s="25" t="e">
        <f>+#REF!</f>
        <v>#REF!</v>
      </c>
      <c r="AE215" s="25" t="e">
        <f t="shared" si="135"/>
        <v>#REF!</v>
      </c>
      <c r="AF215" s="25" t="e">
        <f>+#REF!</f>
        <v>#REF!</v>
      </c>
      <c r="AG215" s="25" t="e">
        <f t="shared" si="136"/>
        <v>#REF!</v>
      </c>
      <c r="AH215" s="25" t="e">
        <f>+#REF!</f>
        <v>#REF!</v>
      </c>
      <c r="AI215" s="25" t="e">
        <f t="shared" si="136"/>
        <v>#REF!</v>
      </c>
      <c r="AJ215" s="25" t="e">
        <f>+#REF!</f>
        <v>#REF!</v>
      </c>
      <c r="AK215" s="25" t="e">
        <f t="shared" si="137"/>
        <v>#REF!</v>
      </c>
      <c r="AL215" s="25" t="e">
        <f>+#REF!</f>
        <v>#REF!</v>
      </c>
      <c r="AM215" s="25" t="e">
        <f t="shared" si="137"/>
        <v>#REF!</v>
      </c>
      <c r="AN215" s="25" t="e">
        <f>+#REF!</f>
        <v>#REF!</v>
      </c>
      <c r="AO215" s="25" t="e">
        <f t="shared" si="138"/>
        <v>#REF!</v>
      </c>
      <c r="AP215" s="25" t="e">
        <f>+#REF!</f>
        <v>#REF!</v>
      </c>
      <c r="AQ215" s="25" t="e">
        <f t="shared" si="138"/>
        <v>#REF!</v>
      </c>
      <c r="AR215" s="25" t="e">
        <f>+#REF!</f>
        <v>#REF!</v>
      </c>
      <c r="AS215" s="25" t="e">
        <f t="shared" si="139"/>
        <v>#REF!</v>
      </c>
      <c r="AT215" s="25" t="e">
        <f>+#REF!</f>
        <v>#REF!</v>
      </c>
      <c r="AU215" s="25" t="e">
        <f t="shared" si="139"/>
        <v>#REF!</v>
      </c>
      <c r="AV215" s="25" t="e">
        <f>+#REF!</f>
        <v>#REF!</v>
      </c>
      <c r="AW215" s="25" t="e">
        <f t="shared" si="140"/>
        <v>#REF!</v>
      </c>
      <c r="AX215" s="25" t="e">
        <f>+#REF!</f>
        <v>#REF!</v>
      </c>
      <c r="AY215" s="25" t="e">
        <f t="shared" si="141"/>
        <v>#REF!</v>
      </c>
      <c r="AZ215" s="25" t="e">
        <f>+#REF!</f>
        <v>#REF!</v>
      </c>
      <c r="BA215" s="25" t="e">
        <f t="shared" si="142"/>
        <v>#REF!</v>
      </c>
    </row>
    <row r="216" spans="1:53" ht="15.75" customHeight="1">
      <c r="A216" s="68"/>
      <c r="B216" s="34" t="s">
        <v>245</v>
      </c>
      <c r="C216" s="69"/>
      <c r="D216" s="73">
        <f>ROUND(D214*0.3,2)</f>
        <v>174.62</v>
      </c>
      <c r="E216" s="67">
        <v>1200</v>
      </c>
      <c r="F216" s="24">
        <v>154.5</v>
      </c>
      <c r="G216" s="24"/>
      <c r="H216" s="24"/>
      <c r="I216" s="25" t="e">
        <f t="shared" si="129"/>
        <v>#REF!</v>
      </c>
      <c r="J216" s="25" t="e">
        <f>+J215</f>
        <v>#REF!</v>
      </c>
      <c r="K216" s="25" t="e">
        <f t="shared" si="130"/>
        <v>#REF!</v>
      </c>
      <c r="L216" s="25" t="e">
        <f t="shared" ref="L216:AZ216" si="145">+L215</f>
        <v>#REF!</v>
      </c>
      <c r="M216" s="25" t="e">
        <f t="shared" si="130"/>
        <v>#REF!</v>
      </c>
      <c r="N216" s="25" t="e">
        <f t="shared" si="145"/>
        <v>#REF!</v>
      </c>
      <c r="O216" s="25" t="e">
        <f t="shared" si="131"/>
        <v>#REF!</v>
      </c>
      <c r="P216" s="25" t="e">
        <f t="shared" si="145"/>
        <v>#REF!</v>
      </c>
      <c r="Q216" s="25" t="e">
        <f t="shared" si="131"/>
        <v>#REF!</v>
      </c>
      <c r="R216" s="25" t="e">
        <f t="shared" si="145"/>
        <v>#REF!</v>
      </c>
      <c r="S216" s="25" t="e">
        <f t="shared" si="132"/>
        <v>#REF!</v>
      </c>
      <c r="T216" s="25" t="e">
        <f t="shared" si="145"/>
        <v>#REF!</v>
      </c>
      <c r="U216" s="25" t="e">
        <f t="shared" si="132"/>
        <v>#REF!</v>
      </c>
      <c r="V216" s="25" t="e">
        <f t="shared" si="145"/>
        <v>#REF!</v>
      </c>
      <c r="W216" s="25" t="e">
        <f t="shared" si="133"/>
        <v>#REF!</v>
      </c>
      <c r="X216" s="25" t="e">
        <f t="shared" si="145"/>
        <v>#REF!</v>
      </c>
      <c r="Y216" s="25" t="e">
        <f t="shared" si="133"/>
        <v>#REF!</v>
      </c>
      <c r="Z216" s="25" t="e">
        <f t="shared" si="145"/>
        <v>#REF!</v>
      </c>
      <c r="AA216" s="25" t="e">
        <f t="shared" si="134"/>
        <v>#REF!</v>
      </c>
      <c r="AB216" s="25" t="e">
        <f t="shared" si="145"/>
        <v>#REF!</v>
      </c>
      <c r="AC216" s="25" t="e">
        <f t="shared" si="135"/>
        <v>#REF!</v>
      </c>
      <c r="AD216" s="25" t="e">
        <f t="shared" si="145"/>
        <v>#REF!</v>
      </c>
      <c r="AE216" s="25" t="e">
        <f t="shared" si="135"/>
        <v>#REF!</v>
      </c>
      <c r="AF216" s="25" t="e">
        <f t="shared" si="145"/>
        <v>#REF!</v>
      </c>
      <c r="AG216" s="25" t="e">
        <f t="shared" si="136"/>
        <v>#REF!</v>
      </c>
      <c r="AH216" s="25" t="e">
        <f t="shared" si="145"/>
        <v>#REF!</v>
      </c>
      <c r="AI216" s="25" t="e">
        <f t="shared" si="136"/>
        <v>#REF!</v>
      </c>
      <c r="AJ216" s="25" t="e">
        <f t="shared" si="145"/>
        <v>#REF!</v>
      </c>
      <c r="AK216" s="25" t="e">
        <f t="shared" si="137"/>
        <v>#REF!</v>
      </c>
      <c r="AL216" s="25" t="e">
        <f t="shared" si="145"/>
        <v>#REF!</v>
      </c>
      <c r="AM216" s="25" t="e">
        <f t="shared" si="137"/>
        <v>#REF!</v>
      </c>
      <c r="AN216" s="25" t="e">
        <f t="shared" si="145"/>
        <v>#REF!</v>
      </c>
      <c r="AO216" s="25" t="e">
        <f t="shared" si="138"/>
        <v>#REF!</v>
      </c>
      <c r="AP216" s="25" t="e">
        <f t="shared" si="145"/>
        <v>#REF!</v>
      </c>
      <c r="AQ216" s="25" t="e">
        <f t="shared" si="138"/>
        <v>#REF!</v>
      </c>
      <c r="AR216" s="25" t="e">
        <f t="shared" si="145"/>
        <v>#REF!</v>
      </c>
      <c r="AS216" s="25" t="e">
        <f t="shared" si="139"/>
        <v>#REF!</v>
      </c>
      <c r="AT216" s="25" t="e">
        <f t="shared" si="145"/>
        <v>#REF!</v>
      </c>
      <c r="AU216" s="25" t="e">
        <f t="shared" si="139"/>
        <v>#REF!</v>
      </c>
      <c r="AV216" s="25" t="e">
        <f t="shared" si="145"/>
        <v>#REF!</v>
      </c>
      <c r="AW216" s="25" t="e">
        <f t="shared" si="140"/>
        <v>#REF!</v>
      </c>
      <c r="AX216" s="25" t="e">
        <f t="shared" si="145"/>
        <v>#REF!</v>
      </c>
      <c r="AY216" s="25" t="e">
        <f t="shared" si="141"/>
        <v>#REF!</v>
      </c>
      <c r="AZ216" s="25" t="e">
        <f t="shared" si="145"/>
        <v>#REF!</v>
      </c>
      <c r="BA216" s="25" t="e">
        <f t="shared" si="142"/>
        <v>#REF!</v>
      </c>
    </row>
    <row r="217" spans="1:53" ht="15.75" customHeight="1">
      <c r="A217" s="68">
        <v>1423</v>
      </c>
      <c r="B217" s="34" t="s">
        <v>246</v>
      </c>
      <c r="C217" s="69" t="s">
        <v>46</v>
      </c>
      <c r="D217" s="73">
        <v>363.24</v>
      </c>
      <c r="E217" s="67">
        <v>20000</v>
      </c>
      <c r="F217" s="24">
        <v>65</v>
      </c>
      <c r="G217" s="24">
        <v>195</v>
      </c>
      <c r="H217" s="24"/>
      <c r="I217" s="25" t="e">
        <f t="shared" si="129"/>
        <v>#REF!</v>
      </c>
      <c r="J217" s="25" t="e">
        <f>+#REF!</f>
        <v>#REF!</v>
      </c>
      <c r="K217" s="25" t="e">
        <f t="shared" si="130"/>
        <v>#REF!</v>
      </c>
      <c r="L217" s="25" t="e">
        <f>+#REF!</f>
        <v>#REF!</v>
      </c>
      <c r="M217" s="25" t="e">
        <f t="shared" si="130"/>
        <v>#REF!</v>
      </c>
      <c r="N217" s="25" t="e">
        <f>+#REF!</f>
        <v>#REF!</v>
      </c>
      <c r="O217" s="25" t="e">
        <f t="shared" si="131"/>
        <v>#REF!</v>
      </c>
      <c r="P217" s="25" t="e">
        <f>+#REF!</f>
        <v>#REF!</v>
      </c>
      <c r="Q217" s="25" t="e">
        <f t="shared" si="131"/>
        <v>#REF!</v>
      </c>
      <c r="R217" s="25" t="e">
        <f>+#REF!</f>
        <v>#REF!</v>
      </c>
      <c r="S217" s="25" t="e">
        <f t="shared" si="132"/>
        <v>#REF!</v>
      </c>
      <c r="T217" s="25" t="e">
        <f>+#REF!</f>
        <v>#REF!</v>
      </c>
      <c r="U217" s="25" t="e">
        <f t="shared" si="132"/>
        <v>#REF!</v>
      </c>
      <c r="V217" s="25" t="e">
        <f>+#REF!</f>
        <v>#REF!</v>
      </c>
      <c r="W217" s="25" t="e">
        <f t="shared" si="133"/>
        <v>#REF!</v>
      </c>
      <c r="X217" s="25" t="e">
        <f>+#REF!</f>
        <v>#REF!</v>
      </c>
      <c r="Y217" s="25" t="e">
        <f t="shared" si="133"/>
        <v>#REF!</v>
      </c>
      <c r="Z217" s="25" t="e">
        <f>+#REF!</f>
        <v>#REF!</v>
      </c>
      <c r="AA217" s="25" t="e">
        <f t="shared" si="134"/>
        <v>#REF!</v>
      </c>
      <c r="AB217" s="25" t="e">
        <f>+#REF!</f>
        <v>#REF!</v>
      </c>
      <c r="AC217" s="25" t="e">
        <f t="shared" si="135"/>
        <v>#REF!</v>
      </c>
      <c r="AD217" s="25" t="e">
        <f>+#REF!</f>
        <v>#REF!</v>
      </c>
      <c r="AE217" s="25" t="e">
        <f t="shared" si="135"/>
        <v>#REF!</v>
      </c>
      <c r="AF217" s="25" t="e">
        <f>+#REF!</f>
        <v>#REF!</v>
      </c>
      <c r="AG217" s="25" t="e">
        <f t="shared" si="136"/>
        <v>#REF!</v>
      </c>
      <c r="AH217" s="25" t="e">
        <f>+#REF!</f>
        <v>#REF!</v>
      </c>
      <c r="AI217" s="25" t="e">
        <f t="shared" si="136"/>
        <v>#REF!</v>
      </c>
      <c r="AJ217" s="25" t="e">
        <f>+#REF!</f>
        <v>#REF!</v>
      </c>
      <c r="AK217" s="25" t="e">
        <f t="shared" si="137"/>
        <v>#REF!</v>
      </c>
      <c r="AL217" s="25" t="e">
        <f>+#REF!</f>
        <v>#REF!</v>
      </c>
      <c r="AM217" s="25" t="e">
        <f t="shared" si="137"/>
        <v>#REF!</v>
      </c>
      <c r="AN217" s="25" t="e">
        <f>+#REF!</f>
        <v>#REF!</v>
      </c>
      <c r="AO217" s="25" t="e">
        <f t="shared" si="138"/>
        <v>#REF!</v>
      </c>
      <c r="AP217" s="25" t="e">
        <f>+#REF!</f>
        <v>#REF!</v>
      </c>
      <c r="AQ217" s="25" t="e">
        <f t="shared" si="138"/>
        <v>#REF!</v>
      </c>
      <c r="AR217" s="25" t="e">
        <f>+#REF!</f>
        <v>#REF!</v>
      </c>
      <c r="AS217" s="25" t="e">
        <f t="shared" si="139"/>
        <v>#REF!</v>
      </c>
      <c r="AT217" s="25" t="e">
        <f>+#REF!</f>
        <v>#REF!</v>
      </c>
      <c r="AU217" s="25" t="e">
        <f t="shared" si="139"/>
        <v>#REF!</v>
      </c>
      <c r="AV217" s="25" t="e">
        <f>+#REF!</f>
        <v>#REF!</v>
      </c>
      <c r="AW217" s="25" t="e">
        <f t="shared" si="140"/>
        <v>#REF!</v>
      </c>
      <c r="AX217" s="25" t="e">
        <f>+#REF!</f>
        <v>#REF!</v>
      </c>
      <c r="AY217" s="25" t="e">
        <f t="shared" si="141"/>
        <v>#REF!</v>
      </c>
      <c r="AZ217" s="25" t="e">
        <f>+#REF!</f>
        <v>#REF!</v>
      </c>
      <c r="BA217" s="25" t="e">
        <f t="shared" si="142"/>
        <v>#REF!</v>
      </c>
    </row>
    <row r="218" spans="1:53" ht="15.75" customHeight="1">
      <c r="A218" s="68">
        <v>1425</v>
      </c>
      <c r="B218" s="34" t="s">
        <v>247</v>
      </c>
      <c r="C218" s="69" t="s">
        <v>46</v>
      </c>
      <c r="D218" s="73">
        <v>560.17999999999995</v>
      </c>
      <c r="E218" s="67">
        <v>1500</v>
      </c>
      <c r="F218" s="24">
        <v>125</v>
      </c>
      <c r="G218" s="24">
        <v>387.5</v>
      </c>
      <c r="H218" s="24"/>
      <c r="I218" s="25" t="e">
        <f t="shared" si="129"/>
        <v>#REF!</v>
      </c>
      <c r="J218" s="25" t="e">
        <f>+#REF!</f>
        <v>#REF!</v>
      </c>
      <c r="K218" s="25" t="e">
        <f t="shared" si="130"/>
        <v>#REF!</v>
      </c>
      <c r="L218" s="25" t="e">
        <f>+#REF!</f>
        <v>#REF!</v>
      </c>
      <c r="M218" s="25" t="e">
        <f t="shared" si="130"/>
        <v>#REF!</v>
      </c>
      <c r="N218" s="25" t="e">
        <f>+#REF!</f>
        <v>#REF!</v>
      </c>
      <c r="O218" s="25" t="e">
        <f t="shared" si="131"/>
        <v>#REF!</v>
      </c>
      <c r="P218" s="25" t="e">
        <f>+#REF!</f>
        <v>#REF!</v>
      </c>
      <c r="Q218" s="25" t="e">
        <f t="shared" si="131"/>
        <v>#REF!</v>
      </c>
      <c r="R218" s="25" t="e">
        <f>+#REF!</f>
        <v>#REF!</v>
      </c>
      <c r="S218" s="25" t="e">
        <f t="shared" si="132"/>
        <v>#REF!</v>
      </c>
      <c r="T218" s="25" t="e">
        <f>+#REF!</f>
        <v>#REF!</v>
      </c>
      <c r="U218" s="25" t="e">
        <f t="shared" si="132"/>
        <v>#REF!</v>
      </c>
      <c r="V218" s="25" t="e">
        <f>+#REF!</f>
        <v>#REF!</v>
      </c>
      <c r="W218" s="25" t="e">
        <f t="shared" si="133"/>
        <v>#REF!</v>
      </c>
      <c r="X218" s="25" t="e">
        <f>+#REF!</f>
        <v>#REF!</v>
      </c>
      <c r="Y218" s="25" t="e">
        <f t="shared" si="133"/>
        <v>#REF!</v>
      </c>
      <c r="Z218" s="25" t="e">
        <f>+#REF!</f>
        <v>#REF!</v>
      </c>
      <c r="AA218" s="25" t="e">
        <f t="shared" si="134"/>
        <v>#REF!</v>
      </c>
      <c r="AB218" s="25" t="e">
        <f>+#REF!</f>
        <v>#REF!</v>
      </c>
      <c r="AC218" s="25" t="e">
        <f t="shared" si="135"/>
        <v>#REF!</v>
      </c>
      <c r="AD218" s="25" t="e">
        <f>+#REF!</f>
        <v>#REF!</v>
      </c>
      <c r="AE218" s="25" t="e">
        <f t="shared" si="135"/>
        <v>#REF!</v>
      </c>
      <c r="AF218" s="25" t="e">
        <f>+#REF!</f>
        <v>#REF!</v>
      </c>
      <c r="AG218" s="25" t="e">
        <f t="shared" si="136"/>
        <v>#REF!</v>
      </c>
      <c r="AH218" s="25" t="e">
        <f>+#REF!</f>
        <v>#REF!</v>
      </c>
      <c r="AI218" s="25" t="e">
        <f t="shared" si="136"/>
        <v>#REF!</v>
      </c>
      <c r="AJ218" s="25" t="e">
        <f>+#REF!</f>
        <v>#REF!</v>
      </c>
      <c r="AK218" s="25" t="e">
        <f t="shared" si="137"/>
        <v>#REF!</v>
      </c>
      <c r="AL218" s="25" t="e">
        <f>+#REF!</f>
        <v>#REF!</v>
      </c>
      <c r="AM218" s="25" t="e">
        <f t="shared" si="137"/>
        <v>#REF!</v>
      </c>
      <c r="AN218" s="25" t="e">
        <f>+#REF!</f>
        <v>#REF!</v>
      </c>
      <c r="AO218" s="25" t="e">
        <f t="shared" si="138"/>
        <v>#REF!</v>
      </c>
      <c r="AP218" s="25" t="e">
        <f>+#REF!</f>
        <v>#REF!</v>
      </c>
      <c r="AQ218" s="25" t="e">
        <f t="shared" si="138"/>
        <v>#REF!</v>
      </c>
      <c r="AR218" s="25" t="e">
        <f>+#REF!</f>
        <v>#REF!</v>
      </c>
      <c r="AS218" s="25" t="e">
        <f t="shared" si="139"/>
        <v>#REF!</v>
      </c>
      <c r="AT218" s="25" t="e">
        <f>+#REF!</f>
        <v>#REF!</v>
      </c>
      <c r="AU218" s="25" t="e">
        <f t="shared" si="139"/>
        <v>#REF!</v>
      </c>
      <c r="AV218" s="25" t="e">
        <f>+#REF!</f>
        <v>#REF!</v>
      </c>
      <c r="AW218" s="25" t="e">
        <f t="shared" si="140"/>
        <v>#REF!</v>
      </c>
      <c r="AX218" s="25" t="e">
        <f>+#REF!</f>
        <v>#REF!</v>
      </c>
      <c r="AY218" s="25" t="e">
        <f t="shared" si="141"/>
        <v>#REF!</v>
      </c>
      <c r="AZ218" s="25" t="e">
        <f>+#REF!</f>
        <v>#REF!</v>
      </c>
      <c r="BA218" s="25" t="e">
        <f t="shared" si="142"/>
        <v>#REF!</v>
      </c>
    </row>
    <row r="219" spans="1:53" ht="15.75" customHeight="1">
      <c r="A219" s="68">
        <v>1428</v>
      </c>
      <c r="B219" s="34" t="s">
        <v>248</v>
      </c>
      <c r="C219" s="69" t="s">
        <v>46</v>
      </c>
      <c r="D219" s="73">
        <v>643.33000000000004</v>
      </c>
      <c r="E219" s="67">
        <v>1500</v>
      </c>
      <c r="F219" s="24">
        <v>150</v>
      </c>
      <c r="G219" s="24">
        <v>363.41</v>
      </c>
      <c r="H219" s="24"/>
      <c r="I219" s="25" t="e">
        <f t="shared" si="129"/>
        <v>#REF!</v>
      </c>
      <c r="J219" s="25" t="e">
        <f>+#REF!</f>
        <v>#REF!</v>
      </c>
      <c r="K219" s="25" t="e">
        <f t="shared" si="130"/>
        <v>#REF!</v>
      </c>
      <c r="L219" s="25" t="e">
        <f>+#REF!</f>
        <v>#REF!</v>
      </c>
      <c r="M219" s="25" t="e">
        <f t="shared" si="130"/>
        <v>#REF!</v>
      </c>
      <c r="N219" s="25" t="e">
        <f>+#REF!</f>
        <v>#REF!</v>
      </c>
      <c r="O219" s="25" t="e">
        <f t="shared" ref="O219:Q234" si="146">+N219*$D219</f>
        <v>#REF!</v>
      </c>
      <c r="P219" s="25" t="e">
        <f>+#REF!</f>
        <v>#REF!</v>
      </c>
      <c r="Q219" s="25" t="e">
        <f t="shared" si="146"/>
        <v>#REF!</v>
      </c>
      <c r="R219" s="25" t="e">
        <f>+#REF!</f>
        <v>#REF!</v>
      </c>
      <c r="S219" s="25" t="e">
        <f t="shared" ref="S219:U234" si="147">+R219*$D219</f>
        <v>#REF!</v>
      </c>
      <c r="T219" s="25" t="e">
        <f>+#REF!</f>
        <v>#REF!</v>
      </c>
      <c r="U219" s="25" t="e">
        <f t="shared" si="147"/>
        <v>#REF!</v>
      </c>
      <c r="V219" s="25" t="e">
        <f>+#REF!</f>
        <v>#REF!</v>
      </c>
      <c r="W219" s="25" t="e">
        <f t="shared" ref="W219:Y234" si="148">+V219*$D219</f>
        <v>#REF!</v>
      </c>
      <c r="X219" s="25" t="e">
        <f>+#REF!</f>
        <v>#REF!</v>
      </c>
      <c r="Y219" s="25" t="e">
        <f t="shared" si="148"/>
        <v>#REF!</v>
      </c>
      <c r="Z219" s="25" t="e">
        <f>+#REF!</f>
        <v>#REF!</v>
      </c>
      <c r="AA219" s="25" t="e">
        <f t="shared" si="134"/>
        <v>#REF!</v>
      </c>
      <c r="AB219" s="25" t="e">
        <f>+#REF!</f>
        <v>#REF!</v>
      </c>
      <c r="AC219" s="25" t="e">
        <f t="shared" ref="AC219:AE234" si="149">+AB219*$D219</f>
        <v>#REF!</v>
      </c>
      <c r="AD219" s="25" t="e">
        <f>+#REF!</f>
        <v>#REF!</v>
      </c>
      <c r="AE219" s="25" t="e">
        <f t="shared" si="149"/>
        <v>#REF!</v>
      </c>
      <c r="AF219" s="25" t="e">
        <f>+#REF!</f>
        <v>#REF!</v>
      </c>
      <c r="AG219" s="25" t="e">
        <f t="shared" ref="AG219:AI234" si="150">+AF219*$D219</f>
        <v>#REF!</v>
      </c>
      <c r="AH219" s="25" t="e">
        <f>+#REF!</f>
        <v>#REF!</v>
      </c>
      <c r="AI219" s="25" t="e">
        <f t="shared" si="150"/>
        <v>#REF!</v>
      </c>
      <c r="AJ219" s="25" t="e">
        <f>+#REF!</f>
        <v>#REF!</v>
      </c>
      <c r="AK219" s="25" t="e">
        <f t="shared" ref="AK219:AM234" si="151">+AJ219*$D219</f>
        <v>#REF!</v>
      </c>
      <c r="AL219" s="25" t="e">
        <f>+#REF!</f>
        <v>#REF!</v>
      </c>
      <c r="AM219" s="25" t="e">
        <f t="shared" si="151"/>
        <v>#REF!</v>
      </c>
      <c r="AN219" s="25" t="e">
        <f>+#REF!</f>
        <v>#REF!</v>
      </c>
      <c r="AO219" s="25" t="e">
        <f t="shared" ref="AO219:AQ234" si="152">+AN219*$D219</f>
        <v>#REF!</v>
      </c>
      <c r="AP219" s="25" t="e">
        <f>+#REF!</f>
        <v>#REF!</v>
      </c>
      <c r="AQ219" s="25" t="e">
        <f t="shared" si="152"/>
        <v>#REF!</v>
      </c>
      <c r="AR219" s="25" t="e">
        <f>+#REF!</f>
        <v>#REF!</v>
      </c>
      <c r="AS219" s="25" t="e">
        <f t="shared" ref="AS219:AU234" si="153">+AR219*$D219</f>
        <v>#REF!</v>
      </c>
      <c r="AT219" s="25" t="e">
        <f>+#REF!</f>
        <v>#REF!</v>
      </c>
      <c r="AU219" s="25" t="e">
        <f t="shared" si="153"/>
        <v>#REF!</v>
      </c>
      <c r="AV219" s="25" t="e">
        <f>+#REF!</f>
        <v>#REF!</v>
      </c>
      <c r="AW219" s="25" t="e">
        <f t="shared" si="140"/>
        <v>#REF!</v>
      </c>
      <c r="AX219" s="25" t="e">
        <f>+#REF!</f>
        <v>#REF!</v>
      </c>
      <c r="AY219" s="25" t="e">
        <f t="shared" si="141"/>
        <v>#REF!</v>
      </c>
      <c r="AZ219" s="25" t="e">
        <f>+#REF!</f>
        <v>#REF!</v>
      </c>
      <c r="BA219" s="25" t="e">
        <f t="shared" si="142"/>
        <v>#REF!</v>
      </c>
    </row>
    <row r="220" spans="1:53" ht="15.75" customHeight="1">
      <c r="A220" s="33">
        <v>1429</v>
      </c>
      <c r="B220" s="34" t="s">
        <v>249</v>
      </c>
      <c r="C220" s="69" t="s">
        <v>46</v>
      </c>
      <c r="D220" s="73">
        <v>385.12</v>
      </c>
      <c r="E220" s="67">
        <v>300</v>
      </c>
      <c r="F220" s="24">
        <v>150</v>
      </c>
      <c r="G220" s="24">
        <v>206.3</v>
      </c>
      <c r="H220" s="24"/>
      <c r="I220" s="25" t="e">
        <f t="shared" si="129"/>
        <v>#REF!</v>
      </c>
      <c r="J220" s="25" t="e">
        <f>+#REF!</f>
        <v>#REF!</v>
      </c>
      <c r="K220" s="25" t="e">
        <f t="shared" si="130"/>
        <v>#REF!</v>
      </c>
      <c r="L220" s="25" t="e">
        <f>+#REF!</f>
        <v>#REF!</v>
      </c>
      <c r="M220" s="25" t="e">
        <f t="shared" si="130"/>
        <v>#REF!</v>
      </c>
      <c r="N220" s="25" t="e">
        <f>+#REF!</f>
        <v>#REF!</v>
      </c>
      <c r="O220" s="25" t="e">
        <f t="shared" si="146"/>
        <v>#REF!</v>
      </c>
      <c r="P220" s="25" t="e">
        <f>+#REF!</f>
        <v>#REF!</v>
      </c>
      <c r="Q220" s="25" t="e">
        <f t="shared" si="146"/>
        <v>#REF!</v>
      </c>
      <c r="R220" s="25" t="e">
        <f>+#REF!</f>
        <v>#REF!</v>
      </c>
      <c r="S220" s="25" t="e">
        <f t="shared" si="147"/>
        <v>#REF!</v>
      </c>
      <c r="T220" s="25" t="e">
        <f>+#REF!</f>
        <v>#REF!</v>
      </c>
      <c r="U220" s="25" t="e">
        <f t="shared" si="147"/>
        <v>#REF!</v>
      </c>
      <c r="V220" s="25" t="e">
        <f>+#REF!</f>
        <v>#REF!</v>
      </c>
      <c r="W220" s="25" t="e">
        <f t="shared" si="148"/>
        <v>#REF!</v>
      </c>
      <c r="X220" s="25" t="e">
        <f>+#REF!</f>
        <v>#REF!</v>
      </c>
      <c r="Y220" s="25" t="e">
        <f t="shared" si="148"/>
        <v>#REF!</v>
      </c>
      <c r="Z220" s="25" t="e">
        <f>+#REF!</f>
        <v>#REF!</v>
      </c>
      <c r="AA220" s="25" t="e">
        <f t="shared" si="134"/>
        <v>#REF!</v>
      </c>
      <c r="AB220" s="25" t="e">
        <f>+#REF!</f>
        <v>#REF!</v>
      </c>
      <c r="AC220" s="25" t="e">
        <f t="shared" si="149"/>
        <v>#REF!</v>
      </c>
      <c r="AD220" s="25" t="e">
        <f>+#REF!</f>
        <v>#REF!</v>
      </c>
      <c r="AE220" s="25" t="e">
        <f t="shared" si="149"/>
        <v>#REF!</v>
      </c>
      <c r="AF220" s="25" t="e">
        <f>+#REF!</f>
        <v>#REF!</v>
      </c>
      <c r="AG220" s="25" t="e">
        <f t="shared" si="150"/>
        <v>#REF!</v>
      </c>
      <c r="AH220" s="25" t="e">
        <f>+#REF!</f>
        <v>#REF!</v>
      </c>
      <c r="AI220" s="25" t="e">
        <f t="shared" si="150"/>
        <v>#REF!</v>
      </c>
      <c r="AJ220" s="25" t="e">
        <f>+#REF!</f>
        <v>#REF!</v>
      </c>
      <c r="AK220" s="25" t="e">
        <f t="shared" si="151"/>
        <v>#REF!</v>
      </c>
      <c r="AL220" s="25" t="e">
        <f>+#REF!</f>
        <v>#REF!</v>
      </c>
      <c r="AM220" s="25" t="e">
        <f t="shared" si="151"/>
        <v>#REF!</v>
      </c>
      <c r="AN220" s="25" t="e">
        <f>+#REF!</f>
        <v>#REF!</v>
      </c>
      <c r="AO220" s="25" t="e">
        <f t="shared" si="152"/>
        <v>#REF!</v>
      </c>
      <c r="AP220" s="25" t="e">
        <f>+#REF!</f>
        <v>#REF!</v>
      </c>
      <c r="AQ220" s="25" t="e">
        <f t="shared" si="152"/>
        <v>#REF!</v>
      </c>
      <c r="AR220" s="25" t="e">
        <f>+#REF!</f>
        <v>#REF!</v>
      </c>
      <c r="AS220" s="25" t="e">
        <f t="shared" si="153"/>
        <v>#REF!</v>
      </c>
      <c r="AT220" s="25" t="e">
        <f>+#REF!</f>
        <v>#REF!</v>
      </c>
      <c r="AU220" s="25" t="e">
        <f t="shared" si="153"/>
        <v>#REF!</v>
      </c>
      <c r="AV220" s="25" t="e">
        <f>+#REF!</f>
        <v>#REF!</v>
      </c>
      <c r="AW220" s="25" t="e">
        <f t="shared" si="140"/>
        <v>#REF!</v>
      </c>
      <c r="AX220" s="25" t="e">
        <f>+#REF!</f>
        <v>#REF!</v>
      </c>
      <c r="AY220" s="25" t="e">
        <f t="shared" si="141"/>
        <v>#REF!</v>
      </c>
      <c r="AZ220" s="25" t="e">
        <f>+#REF!</f>
        <v>#REF!</v>
      </c>
      <c r="BA220" s="25" t="e">
        <f t="shared" si="142"/>
        <v>#REF!</v>
      </c>
    </row>
    <row r="221" spans="1:53" ht="15.75" customHeight="1">
      <c r="A221" s="33">
        <v>1430</v>
      </c>
      <c r="B221" s="34" t="s">
        <v>250</v>
      </c>
      <c r="C221" s="69"/>
      <c r="D221" s="73"/>
      <c r="E221" s="67"/>
      <c r="F221" s="24"/>
      <c r="G221" s="24"/>
      <c r="H221" s="24"/>
      <c r="I221" s="25">
        <f t="shared" si="129"/>
        <v>0</v>
      </c>
      <c r="J221" s="25"/>
      <c r="K221" s="25">
        <f t="shared" si="130"/>
        <v>0</v>
      </c>
      <c r="L221" s="25"/>
      <c r="M221" s="25">
        <f t="shared" si="130"/>
        <v>0</v>
      </c>
      <c r="N221" s="25"/>
      <c r="O221" s="25">
        <f t="shared" si="146"/>
        <v>0</v>
      </c>
      <c r="P221" s="25"/>
      <c r="Q221" s="25">
        <f t="shared" si="146"/>
        <v>0</v>
      </c>
      <c r="R221" s="25"/>
      <c r="S221" s="25">
        <f t="shared" si="147"/>
        <v>0</v>
      </c>
      <c r="T221" s="25"/>
      <c r="U221" s="25">
        <f t="shared" si="147"/>
        <v>0</v>
      </c>
      <c r="V221" s="25"/>
      <c r="W221" s="25">
        <f t="shared" si="148"/>
        <v>0</v>
      </c>
      <c r="X221" s="25"/>
      <c r="Y221" s="25">
        <f t="shared" si="148"/>
        <v>0</v>
      </c>
      <c r="Z221" s="25"/>
      <c r="AA221" s="25">
        <f t="shared" si="134"/>
        <v>0</v>
      </c>
      <c r="AB221" s="25"/>
      <c r="AC221" s="25">
        <f t="shared" si="149"/>
        <v>0</v>
      </c>
      <c r="AD221" s="25"/>
      <c r="AE221" s="25">
        <f t="shared" si="149"/>
        <v>0</v>
      </c>
      <c r="AF221" s="25"/>
      <c r="AG221" s="25">
        <f t="shared" si="150"/>
        <v>0</v>
      </c>
      <c r="AH221" s="25"/>
      <c r="AI221" s="25">
        <f t="shared" si="150"/>
        <v>0</v>
      </c>
      <c r="AJ221" s="25"/>
      <c r="AK221" s="25">
        <f t="shared" si="151"/>
        <v>0</v>
      </c>
      <c r="AL221" s="25"/>
      <c r="AM221" s="25">
        <f t="shared" si="151"/>
        <v>0</v>
      </c>
      <c r="AN221" s="25"/>
      <c r="AO221" s="25">
        <f t="shared" si="152"/>
        <v>0</v>
      </c>
      <c r="AP221" s="25"/>
      <c r="AQ221" s="25">
        <f t="shared" si="152"/>
        <v>0</v>
      </c>
      <c r="AR221" s="25"/>
      <c r="AS221" s="25">
        <f t="shared" si="153"/>
        <v>0</v>
      </c>
      <c r="AT221" s="25"/>
      <c r="AU221" s="25">
        <f t="shared" si="153"/>
        <v>0</v>
      </c>
      <c r="AV221" s="25"/>
      <c r="AW221" s="25">
        <f t="shared" si="140"/>
        <v>0</v>
      </c>
      <c r="AX221" s="25"/>
      <c r="AY221" s="25">
        <f t="shared" si="141"/>
        <v>0</v>
      </c>
      <c r="AZ221" s="25"/>
      <c r="BA221" s="25">
        <f t="shared" si="142"/>
        <v>0</v>
      </c>
    </row>
    <row r="222" spans="1:53" ht="15.75" customHeight="1">
      <c r="A222" s="33" t="s">
        <v>13</v>
      </c>
      <c r="B222" s="34" t="s">
        <v>251</v>
      </c>
      <c r="C222" s="69" t="s">
        <v>198</v>
      </c>
      <c r="D222" s="73">
        <v>17.510000000000002</v>
      </c>
      <c r="E222" s="67">
        <v>50</v>
      </c>
      <c r="F222" s="24">
        <v>2</v>
      </c>
      <c r="G222" s="24">
        <v>9</v>
      </c>
      <c r="H222" s="24"/>
      <c r="I222" s="25" t="e">
        <f t="shared" si="129"/>
        <v>#REF!</v>
      </c>
      <c r="J222" s="25" t="e">
        <f>+#REF!</f>
        <v>#REF!</v>
      </c>
      <c r="K222" s="25" t="e">
        <f t="shared" si="130"/>
        <v>#REF!</v>
      </c>
      <c r="L222" s="25" t="e">
        <f>+#REF!</f>
        <v>#REF!</v>
      </c>
      <c r="M222" s="25" t="e">
        <f t="shared" si="130"/>
        <v>#REF!</v>
      </c>
      <c r="N222" s="25" t="e">
        <f>+#REF!</f>
        <v>#REF!</v>
      </c>
      <c r="O222" s="25" t="e">
        <f t="shared" si="146"/>
        <v>#REF!</v>
      </c>
      <c r="P222" s="25" t="e">
        <f>+#REF!</f>
        <v>#REF!</v>
      </c>
      <c r="Q222" s="25" t="e">
        <f t="shared" si="146"/>
        <v>#REF!</v>
      </c>
      <c r="R222" s="25" t="e">
        <f>+#REF!</f>
        <v>#REF!</v>
      </c>
      <c r="S222" s="25" t="e">
        <f t="shared" si="147"/>
        <v>#REF!</v>
      </c>
      <c r="T222" s="25" t="e">
        <f>+#REF!</f>
        <v>#REF!</v>
      </c>
      <c r="U222" s="25" t="e">
        <f t="shared" si="147"/>
        <v>#REF!</v>
      </c>
      <c r="V222" s="25" t="e">
        <f>+#REF!</f>
        <v>#REF!</v>
      </c>
      <c r="W222" s="25" t="e">
        <f t="shared" si="148"/>
        <v>#REF!</v>
      </c>
      <c r="X222" s="25" t="e">
        <f>+#REF!</f>
        <v>#REF!</v>
      </c>
      <c r="Y222" s="25" t="e">
        <f t="shared" si="148"/>
        <v>#REF!</v>
      </c>
      <c r="Z222" s="25" t="e">
        <f>+#REF!</f>
        <v>#REF!</v>
      </c>
      <c r="AA222" s="25" t="e">
        <f t="shared" si="134"/>
        <v>#REF!</v>
      </c>
      <c r="AB222" s="25" t="e">
        <f>+#REF!</f>
        <v>#REF!</v>
      </c>
      <c r="AC222" s="25" t="e">
        <f t="shared" si="149"/>
        <v>#REF!</v>
      </c>
      <c r="AD222" s="25" t="e">
        <f>+#REF!</f>
        <v>#REF!</v>
      </c>
      <c r="AE222" s="25" t="e">
        <f t="shared" si="149"/>
        <v>#REF!</v>
      </c>
      <c r="AF222" s="25" t="e">
        <f>+#REF!</f>
        <v>#REF!</v>
      </c>
      <c r="AG222" s="25" t="e">
        <f t="shared" si="150"/>
        <v>#REF!</v>
      </c>
      <c r="AH222" s="25" t="e">
        <f>+#REF!</f>
        <v>#REF!</v>
      </c>
      <c r="AI222" s="25" t="e">
        <f t="shared" si="150"/>
        <v>#REF!</v>
      </c>
      <c r="AJ222" s="25" t="e">
        <f>+#REF!</f>
        <v>#REF!</v>
      </c>
      <c r="AK222" s="25" t="e">
        <f t="shared" si="151"/>
        <v>#REF!</v>
      </c>
      <c r="AL222" s="25" t="e">
        <f>+#REF!</f>
        <v>#REF!</v>
      </c>
      <c r="AM222" s="25" t="e">
        <f t="shared" si="151"/>
        <v>#REF!</v>
      </c>
      <c r="AN222" s="25" t="e">
        <f>+#REF!</f>
        <v>#REF!</v>
      </c>
      <c r="AO222" s="25" t="e">
        <f t="shared" si="152"/>
        <v>#REF!</v>
      </c>
      <c r="AP222" s="25" t="e">
        <f>+#REF!</f>
        <v>#REF!</v>
      </c>
      <c r="AQ222" s="25" t="e">
        <f t="shared" si="152"/>
        <v>#REF!</v>
      </c>
      <c r="AR222" s="25" t="e">
        <f>+#REF!</f>
        <v>#REF!</v>
      </c>
      <c r="AS222" s="25" t="e">
        <f t="shared" si="153"/>
        <v>#REF!</v>
      </c>
      <c r="AT222" s="25" t="e">
        <f>+#REF!</f>
        <v>#REF!</v>
      </c>
      <c r="AU222" s="25" t="e">
        <f t="shared" si="153"/>
        <v>#REF!</v>
      </c>
      <c r="AV222" s="25" t="e">
        <f>+#REF!</f>
        <v>#REF!</v>
      </c>
      <c r="AW222" s="25" t="e">
        <f t="shared" si="140"/>
        <v>#REF!</v>
      </c>
      <c r="AX222" s="25" t="e">
        <f>+#REF!</f>
        <v>#REF!</v>
      </c>
      <c r="AY222" s="25" t="e">
        <f t="shared" si="141"/>
        <v>#REF!</v>
      </c>
      <c r="AZ222" s="25" t="e">
        <f>+#REF!</f>
        <v>#REF!</v>
      </c>
      <c r="BA222" s="25" t="e">
        <f t="shared" si="142"/>
        <v>#REF!</v>
      </c>
    </row>
    <row r="223" spans="1:53" ht="15.75" customHeight="1">
      <c r="A223" s="33" t="s">
        <v>29</v>
      </c>
      <c r="B223" s="34" t="s">
        <v>252</v>
      </c>
      <c r="C223" s="69" t="s">
        <v>198</v>
      </c>
      <c r="D223" s="73">
        <v>78.77</v>
      </c>
      <c r="E223" s="67">
        <v>50</v>
      </c>
      <c r="F223" s="24">
        <v>2</v>
      </c>
      <c r="G223" s="24">
        <v>63</v>
      </c>
      <c r="H223" s="24"/>
      <c r="I223" s="25" t="e">
        <f t="shared" si="129"/>
        <v>#REF!</v>
      </c>
      <c r="J223" s="25" t="e">
        <f>+#REF!</f>
        <v>#REF!</v>
      </c>
      <c r="K223" s="25" t="e">
        <f t="shared" si="130"/>
        <v>#REF!</v>
      </c>
      <c r="L223" s="25" t="e">
        <f>+#REF!</f>
        <v>#REF!</v>
      </c>
      <c r="M223" s="25" t="e">
        <f t="shared" si="130"/>
        <v>#REF!</v>
      </c>
      <c r="N223" s="25" t="e">
        <f>+#REF!</f>
        <v>#REF!</v>
      </c>
      <c r="O223" s="25" t="e">
        <f t="shared" si="146"/>
        <v>#REF!</v>
      </c>
      <c r="P223" s="25" t="e">
        <f>+#REF!</f>
        <v>#REF!</v>
      </c>
      <c r="Q223" s="25" t="e">
        <f t="shared" si="146"/>
        <v>#REF!</v>
      </c>
      <c r="R223" s="25" t="e">
        <f>+#REF!</f>
        <v>#REF!</v>
      </c>
      <c r="S223" s="25" t="e">
        <f t="shared" si="147"/>
        <v>#REF!</v>
      </c>
      <c r="T223" s="25" t="e">
        <f>+#REF!</f>
        <v>#REF!</v>
      </c>
      <c r="U223" s="25" t="e">
        <f t="shared" si="147"/>
        <v>#REF!</v>
      </c>
      <c r="V223" s="25" t="e">
        <f>+#REF!</f>
        <v>#REF!</v>
      </c>
      <c r="W223" s="25" t="e">
        <f t="shared" si="148"/>
        <v>#REF!</v>
      </c>
      <c r="X223" s="25" t="e">
        <f>+#REF!</f>
        <v>#REF!</v>
      </c>
      <c r="Y223" s="25" t="e">
        <f t="shared" si="148"/>
        <v>#REF!</v>
      </c>
      <c r="Z223" s="25" t="e">
        <f>+#REF!</f>
        <v>#REF!</v>
      </c>
      <c r="AA223" s="25" t="e">
        <f t="shared" si="134"/>
        <v>#REF!</v>
      </c>
      <c r="AB223" s="25" t="e">
        <f>+#REF!</f>
        <v>#REF!</v>
      </c>
      <c r="AC223" s="25" t="e">
        <f t="shared" si="149"/>
        <v>#REF!</v>
      </c>
      <c r="AD223" s="25" t="e">
        <f>+#REF!</f>
        <v>#REF!</v>
      </c>
      <c r="AE223" s="25" t="e">
        <f t="shared" si="149"/>
        <v>#REF!</v>
      </c>
      <c r="AF223" s="25" t="e">
        <f>+#REF!</f>
        <v>#REF!</v>
      </c>
      <c r="AG223" s="25" t="e">
        <f t="shared" si="150"/>
        <v>#REF!</v>
      </c>
      <c r="AH223" s="25" t="e">
        <f>+#REF!</f>
        <v>#REF!</v>
      </c>
      <c r="AI223" s="25" t="e">
        <f t="shared" si="150"/>
        <v>#REF!</v>
      </c>
      <c r="AJ223" s="25" t="e">
        <f>+#REF!</f>
        <v>#REF!</v>
      </c>
      <c r="AK223" s="25" t="e">
        <f t="shared" si="151"/>
        <v>#REF!</v>
      </c>
      <c r="AL223" s="25" t="e">
        <f>+#REF!</f>
        <v>#REF!</v>
      </c>
      <c r="AM223" s="25" t="e">
        <f t="shared" si="151"/>
        <v>#REF!</v>
      </c>
      <c r="AN223" s="25" t="e">
        <f>+#REF!</f>
        <v>#REF!</v>
      </c>
      <c r="AO223" s="25" t="e">
        <f t="shared" si="152"/>
        <v>#REF!</v>
      </c>
      <c r="AP223" s="25" t="e">
        <f>+#REF!</f>
        <v>#REF!</v>
      </c>
      <c r="AQ223" s="25" t="e">
        <f t="shared" si="152"/>
        <v>#REF!</v>
      </c>
      <c r="AR223" s="25" t="e">
        <f>+#REF!</f>
        <v>#REF!</v>
      </c>
      <c r="AS223" s="25" t="e">
        <f t="shared" si="153"/>
        <v>#REF!</v>
      </c>
      <c r="AT223" s="25" t="e">
        <f>+#REF!</f>
        <v>#REF!</v>
      </c>
      <c r="AU223" s="25" t="e">
        <f t="shared" si="153"/>
        <v>#REF!</v>
      </c>
      <c r="AV223" s="25" t="e">
        <f>+#REF!</f>
        <v>#REF!</v>
      </c>
      <c r="AW223" s="25" t="e">
        <f t="shared" si="140"/>
        <v>#REF!</v>
      </c>
      <c r="AX223" s="25" t="e">
        <f>+#REF!</f>
        <v>#REF!</v>
      </c>
      <c r="AY223" s="25" t="e">
        <f t="shared" si="141"/>
        <v>#REF!</v>
      </c>
      <c r="AZ223" s="25" t="e">
        <f>+#REF!</f>
        <v>#REF!</v>
      </c>
      <c r="BA223" s="25" t="e">
        <f t="shared" si="142"/>
        <v>#REF!</v>
      </c>
    </row>
    <row r="224" spans="1:53" ht="15.75" customHeight="1">
      <c r="A224" s="33" t="s">
        <v>89</v>
      </c>
      <c r="B224" s="34" t="s">
        <v>253</v>
      </c>
      <c r="C224" s="69" t="s">
        <v>198</v>
      </c>
      <c r="D224" s="73">
        <v>56.9</v>
      </c>
      <c r="E224" s="67">
        <v>250</v>
      </c>
      <c r="F224" s="24">
        <v>2</v>
      </c>
      <c r="G224" s="24">
        <v>45</v>
      </c>
      <c r="H224" s="24"/>
      <c r="I224" s="25" t="e">
        <f t="shared" si="129"/>
        <v>#REF!</v>
      </c>
      <c r="J224" s="25" t="e">
        <f>+#REF!</f>
        <v>#REF!</v>
      </c>
      <c r="K224" s="25" t="e">
        <f t="shared" si="130"/>
        <v>#REF!</v>
      </c>
      <c r="L224" s="25" t="e">
        <f>+#REF!</f>
        <v>#REF!</v>
      </c>
      <c r="M224" s="25" t="e">
        <f t="shared" si="130"/>
        <v>#REF!</v>
      </c>
      <c r="N224" s="25" t="e">
        <f>+#REF!</f>
        <v>#REF!</v>
      </c>
      <c r="O224" s="25" t="e">
        <f t="shared" si="146"/>
        <v>#REF!</v>
      </c>
      <c r="P224" s="25" t="e">
        <f>+#REF!</f>
        <v>#REF!</v>
      </c>
      <c r="Q224" s="25" t="e">
        <f t="shared" si="146"/>
        <v>#REF!</v>
      </c>
      <c r="R224" s="25" t="e">
        <f>+#REF!</f>
        <v>#REF!</v>
      </c>
      <c r="S224" s="25" t="e">
        <f t="shared" si="147"/>
        <v>#REF!</v>
      </c>
      <c r="T224" s="25" t="e">
        <f>+#REF!</f>
        <v>#REF!</v>
      </c>
      <c r="U224" s="25" t="e">
        <f t="shared" si="147"/>
        <v>#REF!</v>
      </c>
      <c r="V224" s="25" t="e">
        <f>+#REF!</f>
        <v>#REF!</v>
      </c>
      <c r="W224" s="25" t="e">
        <f t="shared" si="148"/>
        <v>#REF!</v>
      </c>
      <c r="X224" s="25" t="e">
        <f>+#REF!</f>
        <v>#REF!</v>
      </c>
      <c r="Y224" s="25" t="e">
        <f t="shared" si="148"/>
        <v>#REF!</v>
      </c>
      <c r="Z224" s="25" t="e">
        <f>+#REF!</f>
        <v>#REF!</v>
      </c>
      <c r="AA224" s="25" t="e">
        <f t="shared" si="134"/>
        <v>#REF!</v>
      </c>
      <c r="AB224" s="25" t="e">
        <f>+#REF!</f>
        <v>#REF!</v>
      </c>
      <c r="AC224" s="25" t="e">
        <f t="shared" si="149"/>
        <v>#REF!</v>
      </c>
      <c r="AD224" s="25" t="e">
        <f>+#REF!</f>
        <v>#REF!</v>
      </c>
      <c r="AE224" s="25" t="e">
        <f t="shared" si="149"/>
        <v>#REF!</v>
      </c>
      <c r="AF224" s="25" t="e">
        <f>+#REF!</f>
        <v>#REF!</v>
      </c>
      <c r="AG224" s="25" t="e">
        <f t="shared" si="150"/>
        <v>#REF!</v>
      </c>
      <c r="AH224" s="25" t="e">
        <f>+#REF!</f>
        <v>#REF!</v>
      </c>
      <c r="AI224" s="25" t="e">
        <f t="shared" si="150"/>
        <v>#REF!</v>
      </c>
      <c r="AJ224" s="25" t="e">
        <f>+#REF!</f>
        <v>#REF!</v>
      </c>
      <c r="AK224" s="25" t="e">
        <f t="shared" si="151"/>
        <v>#REF!</v>
      </c>
      <c r="AL224" s="25" t="e">
        <f>+#REF!</f>
        <v>#REF!</v>
      </c>
      <c r="AM224" s="25" t="e">
        <f t="shared" si="151"/>
        <v>#REF!</v>
      </c>
      <c r="AN224" s="25" t="e">
        <f>+#REF!</f>
        <v>#REF!</v>
      </c>
      <c r="AO224" s="25" t="e">
        <f t="shared" si="152"/>
        <v>#REF!</v>
      </c>
      <c r="AP224" s="25" t="e">
        <f>+#REF!</f>
        <v>#REF!</v>
      </c>
      <c r="AQ224" s="25" t="e">
        <f t="shared" si="152"/>
        <v>#REF!</v>
      </c>
      <c r="AR224" s="25" t="e">
        <f>+#REF!</f>
        <v>#REF!</v>
      </c>
      <c r="AS224" s="25" t="e">
        <f t="shared" si="153"/>
        <v>#REF!</v>
      </c>
      <c r="AT224" s="25" t="e">
        <f>+#REF!</f>
        <v>#REF!</v>
      </c>
      <c r="AU224" s="25" t="e">
        <f t="shared" si="153"/>
        <v>#REF!</v>
      </c>
      <c r="AV224" s="25" t="e">
        <f>+#REF!</f>
        <v>#REF!</v>
      </c>
      <c r="AW224" s="25" t="e">
        <f t="shared" si="140"/>
        <v>#REF!</v>
      </c>
      <c r="AX224" s="25" t="e">
        <f>+#REF!</f>
        <v>#REF!</v>
      </c>
      <c r="AY224" s="25" t="e">
        <f t="shared" si="141"/>
        <v>#REF!</v>
      </c>
      <c r="AZ224" s="25" t="e">
        <f>+#REF!</f>
        <v>#REF!</v>
      </c>
      <c r="BA224" s="25" t="e">
        <f t="shared" si="142"/>
        <v>#REF!</v>
      </c>
    </row>
    <row r="225" spans="1:53" ht="15.75" customHeight="1">
      <c r="A225" s="33">
        <v>1500</v>
      </c>
      <c r="B225" s="34" t="s">
        <v>254</v>
      </c>
      <c r="C225" s="43"/>
      <c r="D225" s="73"/>
      <c r="E225" s="67"/>
      <c r="F225" s="24"/>
      <c r="G225" s="24"/>
      <c r="H225" s="24"/>
      <c r="I225" s="25">
        <f t="shared" si="129"/>
        <v>0</v>
      </c>
      <c r="J225" s="25"/>
      <c r="K225" s="25">
        <f t="shared" si="130"/>
        <v>0</v>
      </c>
      <c r="L225" s="25"/>
      <c r="M225" s="25">
        <f t="shared" si="130"/>
        <v>0</v>
      </c>
      <c r="N225" s="25"/>
      <c r="O225" s="25">
        <f t="shared" si="146"/>
        <v>0</v>
      </c>
      <c r="P225" s="25"/>
      <c r="Q225" s="25">
        <f t="shared" si="146"/>
        <v>0</v>
      </c>
      <c r="R225" s="25"/>
      <c r="S225" s="25">
        <f t="shared" si="147"/>
        <v>0</v>
      </c>
      <c r="T225" s="25"/>
      <c r="U225" s="25">
        <f t="shared" si="147"/>
        <v>0</v>
      </c>
      <c r="V225" s="25"/>
      <c r="W225" s="25">
        <f t="shared" si="148"/>
        <v>0</v>
      </c>
      <c r="X225" s="25"/>
      <c r="Y225" s="25">
        <f t="shared" si="148"/>
        <v>0</v>
      </c>
      <c r="Z225" s="25"/>
      <c r="AA225" s="25">
        <f t="shared" si="134"/>
        <v>0</v>
      </c>
      <c r="AB225" s="25"/>
      <c r="AC225" s="25">
        <f t="shared" si="149"/>
        <v>0</v>
      </c>
      <c r="AD225" s="25"/>
      <c r="AE225" s="25">
        <f t="shared" si="149"/>
        <v>0</v>
      </c>
      <c r="AF225" s="25"/>
      <c r="AG225" s="25">
        <f t="shared" si="150"/>
        <v>0</v>
      </c>
      <c r="AH225" s="25"/>
      <c r="AI225" s="25">
        <f t="shared" si="150"/>
        <v>0</v>
      </c>
      <c r="AJ225" s="25"/>
      <c r="AK225" s="25">
        <f t="shared" si="151"/>
        <v>0</v>
      </c>
      <c r="AL225" s="25"/>
      <c r="AM225" s="25">
        <f t="shared" si="151"/>
        <v>0</v>
      </c>
      <c r="AN225" s="25"/>
      <c r="AO225" s="25">
        <f t="shared" si="152"/>
        <v>0</v>
      </c>
      <c r="AP225" s="25"/>
      <c r="AQ225" s="25">
        <f t="shared" si="152"/>
        <v>0</v>
      </c>
      <c r="AR225" s="25"/>
      <c r="AS225" s="25">
        <f t="shared" si="153"/>
        <v>0</v>
      </c>
      <c r="AT225" s="25"/>
      <c r="AU225" s="25">
        <f t="shared" si="153"/>
        <v>0</v>
      </c>
      <c r="AV225" s="25"/>
      <c r="AW225" s="25">
        <f t="shared" si="140"/>
        <v>0</v>
      </c>
      <c r="AX225" s="25"/>
      <c r="AY225" s="25">
        <f t="shared" si="141"/>
        <v>0</v>
      </c>
      <c r="AZ225" s="25"/>
      <c r="BA225" s="25">
        <f t="shared" si="142"/>
        <v>0</v>
      </c>
    </row>
    <row r="226" spans="1:53" ht="15.75" customHeight="1">
      <c r="A226" s="2329">
        <v>1501</v>
      </c>
      <c r="B226" s="46" t="s">
        <v>255</v>
      </c>
      <c r="C226" s="2227" t="s">
        <v>46</v>
      </c>
      <c r="D226" s="2332">
        <v>945.3</v>
      </c>
      <c r="E226" s="2330"/>
      <c r="F226" s="2331"/>
      <c r="G226" s="2331"/>
      <c r="H226" s="2331"/>
      <c r="I226" s="25">
        <f t="shared" si="129"/>
        <v>0</v>
      </c>
      <c r="J226" s="25"/>
      <c r="K226" s="25">
        <f t="shared" si="130"/>
        <v>0</v>
      </c>
      <c r="L226" s="25"/>
      <c r="M226" s="25">
        <f t="shared" si="130"/>
        <v>0</v>
      </c>
      <c r="N226" s="25"/>
      <c r="O226" s="25">
        <f t="shared" si="146"/>
        <v>0</v>
      </c>
      <c r="P226" s="25"/>
      <c r="Q226" s="25">
        <f t="shared" si="146"/>
        <v>0</v>
      </c>
      <c r="R226" s="25"/>
      <c r="S226" s="25">
        <f t="shared" si="147"/>
        <v>0</v>
      </c>
      <c r="T226" s="25"/>
      <c r="U226" s="25">
        <f t="shared" si="147"/>
        <v>0</v>
      </c>
      <c r="V226" s="25"/>
      <c r="W226" s="25">
        <f t="shared" si="148"/>
        <v>0</v>
      </c>
      <c r="X226" s="25"/>
      <c r="Y226" s="25">
        <f t="shared" si="148"/>
        <v>0</v>
      </c>
      <c r="Z226" s="25"/>
      <c r="AA226" s="25">
        <f t="shared" si="134"/>
        <v>0</v>
      </c>
      <c r="AB226" s="25"/>
      <c r="AC226" s="25">
        <f t="shared" si="149"/>
        <v>0</v>
      </c>
      <c r="AD226" s="25"/>
      <c r="AE226" s="25">
        <f t="shared" si="149"/>
        <v>0</v>
      </c>
      <c r="AF226" s="25"/>
      <c r="AG226" s="25">
        <f t="shared" si="150"/>
        <v>0</v>
      </c>
      <c r="AH226" s="25"/>
      <c r="AI226" s="25">
        <f t="shared" si="150"/>
        <v>0</v>
      </c>
      <c r="AJ226" s="25"/>
      <c r="AK226" s="25">
        <f t="shared" si="151"/>
        <v>0</v>
      </c>
      <c r="AL226" s="25"/>
      <c r="AM226" s="25">
        <f t="shared" si="151"/>
        <v>0</v>
      </c>
      <c r="AN226" s="25"/>
      <c r="AO226" s="25">
        <f t="shared" si="152"/>
        <v>0</v>
      </c>
      <c r="AP226" s="25"/>
      <c r="AQ226" s="25">
        <f t="shared" si="152"/>
        <v>0</v>
      </c>
      <c r="AR226" s="25"/>
      <c r="AS226" s="25">
        <f t="shared" si="153"/>
        <v>0</v>
      </c>
      <c r="AT226" s="25"/>
      <c r="AU226" s="25">
        <f t="shared" si="153"/>
        <v>0</v>
      </c>
      <c r="AV226" s="25"/>
      <c r="AW226" s="25">
        <f t="shared" si="140"/>
        <v>0</v>
      </c>
      <c r="AX226" s="25"/>
      <c r="AY226" s="25">
        <f t="shared" si="141"/>
        <v>0</v>
      </c>
      <c r="AZ226" s="25"/>
      <c r="BA226" s="25">
        <f t="shared" si="142"/>
        <v>0</v>
      </c>
    </row>
    <row r="227" spans="1:53" ht="15.75" customHeight="1">
      <c r="A227" s="2329"/>
      <c r="B227" s="46" t="s">
        <v>256</v>
      </c>
      <c r="C227" s="2227"/>
      <c r="D227" s="2332"/>
      <c r="E227" s="2330"/>
      <c r="F227" s="2331"/>
      <c r="G227" s="2331"/>
      <c r="H227" s="2331"/>
      <c r="I227" s="25">
        <f t="shared" si="129"/>
        <v>0</v>
      </c>
      <c r="J227" s="25"/>
      <c r="K227" s="25">
        <f t="shared" si="130"/>
        <v>0</v>
      </c>
      <c r="L227" s="25"/>
      <c r="M227" s="25">
        <f t="shared" si="130"/>
        <v>0</v>
      </c>
      <c r="N227" s="25"/>
      <c r="O227" s="25">
        <f t="shared" si="146"/>
        <v>0</v>
      </c>
      <c r="P227" s="25"/>
      <c r="Q227" s="25">
        <f t="shared" si="146"/>
        <v>0</v>
      </c>
      <c r="R227" s="25"/>
      <c r="S227" s="25">
        <f t="shared" si="147"/>
        <v>0</v>
      </c>
      <c r="T227" s="25"/>
      <c r="U227" s="25">
        <f t="shared" si="147"/>
        <v>0</v>
      </c>
      <c r="V227" s="25"/>
      <c r="W227" s="25">
        <f t="shared" si="148"/>
        <v>0</v>
      </c>
      <c r="X227" s="25"/>
      <c r="Y227" s="25">
        <f t="shared" si="148"/>
        <v>0</v>
      </c>
      <c r="Z227" s="25"/>
      <c r="AA227" s="25">
        <f t="shared" si="134"/>
        <v>0</v>
      </c>
      <c r="AB227" s="25"/>
      <c r="AC227" s="25">
        <f t="shared" si="149"/>
        <v>0</v>
      </c>
      <c r="AD227" s="25"/>
      <c r="AE227" s="25">
        <f t="shared" si="149"/>
        <v>0</v>
      </c>
      <c r="AF227" s="25"/>
      <c r="AG227" s="25">
        <f t="shared" si="150"/>
        <v>0</v>
      </c>
      <c r="AH227" s="25"/>
      <c r="AI227" s="25">
        <f t="shared" si="150"/>
        <v>0</v>
      </c>
      <c r="AJ227" s="25"/>
      <c r="AK227" s="25">
        <f t="shared" si="151"/>
        <v>0</v>
      </c>
      <c r="AL227" s="25"/>
      <c r="AM227" s="25">
        <f t="shared" si="151"/>
        <v>0</v>
      </c>
      <c r="AN227" s="25"/>
      <c r="AO227" s="25">
        <f t="shared" si="152"/>
        <v>0</v>
      </c>
      <c r="AP227" s="25"/>
      <c r="AQ227" s="25">
        <f t="shared" si="152"/>
        <v>0</v>
      </c>
      <c r="AR227" s="25"/>
      <c r="AS227" s="25">
        <f t="shared" si="153"/>
        <v>0</v>
      </c>
      <c r="AT227" s="25"/>
      <c r="AU227" s="25">
        <f t="shared" si="153"/>
        <v>0</v>
      </c>
      <c r="AV227" s="25"/>
      <c r="AW227" s="25">
        <f t="shared" si="140"/>
        <v>0</v>
      </c>
      <c r="AX227" s="25"/>
      <c r="AY227" s="25">
        <f t="shared" si="141"/>
        <v>0</v>
      </c>
      <c r="AZ227" s="25"/>
      <c r="BA227" s="25">
        <f t="shared" si="142"/>
        <v>0</v>
      </c>
    </row>
    <row r="228" spans="1:53" ht="15.75" customHeight="1">
      <c r="A228" s="2329"/>
      <c r="B228" s="34" t="s">
        <v>257</v>
      </c>
      <c r="C228" s="2227"/>
      <c r="D228" s="2332"/>
      <c r="E228" s="2330"/>
      <c r="F228" s="2331"/>
      <c r="G228" s="2331"/>
      <c r="H228" s="2331"/>
      <c r="I228" s="25">
        <f t="shared" si="129"/>
        <v>0</v>
      </c>
      <c r="J228" s="25"/>
      <c r="K228" s="25">
        <f t="shared" si="130"/>
        <v>0</v>
      </c>
      <c r="L228" s="25"/>
      <c r="M228" s="25">
        <f t="shared" si="130"/>
        <v>0</v>
      </c>
      <c r="N228" s="25"/>
      <c r="O228" s="25">
        <f t="shared" si="146"/>
        <v>0</v>
      </c>
      <c r="P228" s="25"/>
      <c r="Q228" s="25">
        <f t="shared" si="146"/>
        <v>0</v>
      </c>
      <c r="R228" s="25"/>
      <c r="S228" s="25">
        <f t="shared" si="147"/>
        <v>0</v>
      </c>
      <c r="T228" s="25"/>
      <c r="U228" s="25">
        <f t="shared" si="147"/>
        <v>0</v>
      </c>
      <c r="V228" s="25"/>
      <c r="W228" s="25">
        <f t="shared" si="148"/>
        <v>0</v>
      </c>
      <c r="X228" s="25"/>
      <c r="Y228" s="25">
        <f t="shared" si="148"/>
        <v>0</v>
      </c>
      <c r="Z228" s="25"/>
      <c r="AA228" s="25">
        <f t="shared" si="134"/>
        <v>0</v>
      </c>
      <c r="AB228" s="25"/>
      <c r="AC228" s="25">
        <f t="shared" si="149"/>
        <v>0</v>
      </c>
      <c r="AD228" s="25"/>
      <c r="AE228" s="25">
        <f t="shared" si="149"/>
        <v>0</v>
      </c>
      <c r="AF228" s="25"/>
      <c r="AG228" s="25">
        <f t="shared" si="150"/>
        <v>0</v>
      </c>
      <c r="AH228" s="25"/>
      <c r="AI228" s="25">
        <f t="shared" si="150"/>
        <v>0</v>
      </c>
      <c r="AJ228" s="25"/>
      <c r="AK228" s="25">
        <f t="shared" si="151"/>
        <v>0</v>
      </c>
      <c r="AL228" s="25"/>
      <c r="AM228" s="25">
        <f t="shared" si="151"/>
        <v>0</v>
      </c>
      <c r="AN228" s="25"/>
      <c r="AO228" s="25">
        <f t="shared" si="152"/>
        <v>0</v>
      </c>
      <c r="AP228" s="25"/>
      <c r="AQ228" s="25">
        <f t="shared" si="152"/>
        <v>0</v>
      </c>
      <c r="AR228" s="25"/>
      <c r="AS228" s="25">
        <f t="shared" si="153"/>
        <v>0</v>
      </c>
      <c r="AT228" s="25"/>
      <c r="AU228" s="25">
        <f t="shared" si="153"/>
        <v>0</v>
      </c>
      <c r="AV228" s="25"/>
      <c r="AW228" s="25">
        <f t="shared" si="140"/>
        <v>0</v>
      </c>
      <c r="AX228" s="25"/>
      <c r="AY228" s="25">
        <f t="shared" si="141"/>
        <v>0</v>
      </c>
      <c r="AZ228" s="25"/>
      <c r="BA228" s="25">
        <f t="shared" si="142"/>
        <v>0</v>
      </c>
    </row>
    <row r="229" spans="1:53" ht="15.75" customHeight="1">
      <c r="A229" s="68"/>
      <c r="B229" s="34" t="s">
        <v>258</v>
      </c>
      <c r="C229" s="69"/>
      <c r="D229" s="73">
        <f>ROUND(D226*0.7,2)</f>
        <v>661.71</v>
      </c>
      <c r="E229" s="67">
        <v>6000</v>
      </c>
      <c r="F229" s="24"/>
      <c r="G229" s="24">
        <v>625</v>
      </c>
      <c r="H229" s="24"/>
      <c r="I229" s="25" t="e">
        <f t="shared" si="129"/>
        <v>#REF!</v>
      </c>
      <c r="J229" s="25" t="e">
        <f>+#REF!+#REF!+#REF!</f>
        <v>#REF!</v>
      </c>
      <c r="K229" s="25" t="e">
        <f t="shared" si="130"/>
        <v>#REF!</v>
      </c>
      <c r="L229" s="25" t="e">
        <f>+#REF!+#REF!+#REF!</f>
        <v>#REF!</v>
      </c>
      <c r="M229" s="25" t="e">
        <f t="shared" si="130"/>
        <v>#REF!</v>
      </c>
      <c r="N229" s="25" t="e">
        <f>+#REF!+#REF!+#REF!</f>
        <v>#REF!</v>
      </c>
      <c r="O229" s="25" t="e">
        <f t="shared" si="146"/>
        <v>#REF!</v>
      </c>
      <c r="P229" s="25" t="e">
        <f>+#REF!+#REF!+#REF!</f>
        <v>#REF!</v>
      </c>
      <c r="Q229" s="25" t="e">
        <f t="shared" si="146"/>
        <v>#REF!</v>
      </c>
      <c r="R229" s="25" t="e">
        <f>+#REF!+#REF!+#REF!</f>
        <v>#REF!</v>
      </c>
      <c r="S229" s="25" t="e">
        <f t="shared" si="147"/>
        <v>#REF!</v>
      </c>
      <c r="T229" s="25" t="e">
        <f>+#REF!+#REF!+#REF!</f>
        <v>#REF!</v>
      </c>
      <c r="U229" s="25" t="e">
        <f t="shared" si="147"/>
        <v>#REF!</v>
      </c>
      <c r="V229" s="25" t="e">
        <f>+#REF!+#REF!+#REF!</f>
        <v>#REF!</v>
      </c>
      <c r="W229" s="25" t="e">
        <f t="shared" si="148"/>
        <v>#REF!</v>
      </c>
      <c r="X229" s="25" t="e">
        <f>+#REF!+#REF!+#REF!</f>
        <v>#REF!</v>
      </c>
      <c r="Y229" s="25" t="e">
        <f t="shared" si="148"/>
        <v>#REF!</v>
      </c>
      <c r="Z229" s="25" t="e">
        <f>+#REF!+#REF!+#REF!</f>
        <v>#REF!</v>
      </c>
      <c r="AA229" s="25" t="e">
        <f t="shared" si="134"/>
        <v>#REF!</v>
      </c>
      <c r="AB229" s="25" t="e">
        <f>+#REF!+#REF!+#REF!</f>
        <v>#REF!</v>
      </c>
      <c r="AC229" s="25" t="e">
        <f t="shared" si="149"/>
        <v>#REF!</v>
      </c>
      <c r="AD229" s="25" t="e">
        <f>+#REF!+#REF!+#REF!</f>
        <v>#REF!</v>
      </c>
      <c r="AE229" s="25" t="e">
        <f t="shared" si="149"/>
        <v>#REF!</v>
      </c>
      <c r="AF229" s="25" t="e">
        <f>+#REF!+#REF!+#REF!</f>
        <v>#REF!</v>
      </c>
      <c r="AG229" s="25" t="e">
        <f t="shared" si="150"/>
        <v>#REF!</v>
      </c>
      <c r="AH229" s="25" t="e">
        <f>+#REF!+#REF!+#REF!</f>
        <v>#REF!</v>
      </c>
      <c r="AI229" s="25" t="e">
        <f t="shared" si="150"/>
        <v>#REF!</v>
      </c>
      <c r="AJ229" s="25" t="e">
        <f>+#REF!+#REF!+#REF!</f>
        <v>#REF!</v>
      </c>
      <c r="AK229" s="25" t="e">
        <f t="shared" si="151"/>
        <v>#REF!</v>
      </c>
      <c r="AL229" s="25" t="e">
        <f>+#REF!+#REF!+#REF!</f>
        <v>#REF!</v>
      </c>
      <c r="AM229" s="25" t="e">
        <f t="shared" si="151"/>
        <v>#REF!</v>
      </c>
      <c r="AN229" s="25" t="e">
        <f>+#REF!+#REF!+#REF!</f>
        <v>#REF!</v>
      </c>
      <c r="AO229" s="25" t="e">
        <f t="shared" si="152"/>
        <v>#REF!</v>
      </c>
      <c r="AP229" s="25" t="e">
        <f>+#REF!+#REF!+#REF!</f>
        <v>#REF!</v>
      </c>
      <c r="AQ229" s="25" t="e">
        <f t="shared" si="152"/>
        <v>#REF!</v>
      </c>
      <c r="AR229" s="25" t="e">
        <f>+#REF!+#REF!+#REF!</f>
        <v>#REF!</v>
      </c>
      <c r="AS229" s="25" t="e">
        <f t="shared" si="153"/>
        <v>#REF!</v>
      </c>
      <c r="AT229" s="25" t="e">
        <f>+#REF!+#REF!+#REF!</f>
        <v>#REF!</v>
      </c>
      <c r="AU229" s="25" t="e">
        <f t="shared" si="153"/>
        <v>#REF!</v>
      </c>
      <c r="AV229" s="25" t="e">
        <f>+#REF!+#REF!+#REF!</f>
        <v>#REF!</v>
      </c>
      <c r="AW229" s="25" t="e">
        <f t="shared" si="140"/>
        <v>#REF!</v>
      </c>
      <c r="AX229" s="25" t="e">
        <f>+#REF!+#REF!+#REF!</f>
        <v>#REF!</v>
      </c>
      <c r="AY229" s="25" t="e">
        <f t="shared" si="141"/>
        <v>#REF!</v>
      </c>
      <c r="AZ229" s="25" t="e">
        <f>+#REF!+#REF!+#REF!</f>
        <v>#REF!</v>
      </c>
      <c r="BA229" s="25" t="e">
        <f t="shared" si="142"/>
        <v>#REF!</v>
      </c>
    </row>
    <row r="230" spans="1:53" ht="15.75" customHeight="1">
      <c r="A230" s="68"/>
      <c r="B230" s="34" t="s">
        <v>259</v>
      </c>
      <c r="C230" s="69"/>
      <c r="D230" s="73">
        <f>ROUND(D226*0.3,2)</f>
        <v>283.58999999999997</v>
      </c>
      <c r="E230" s="67">
        <v>6000</v>
      </c>
      <c r="F230" s="24">
        <v>100</v>
      </c>
      <c r="G230" s="24"/>
      <c r="H230" s="24"/>
      <c r="I230" s="25" t="e">
        <f t="shared" si="129"/>
        <v>#REF!</v>
      </c>
      <c r="J230" s="25" t="e">
        <f>+J229</f>
        <v>#REF!</v>
      </c>
      <c r="K230" s="25" t="e">
        <f t="shared" si="130"/>
        <v>#REF!</v>
      </c>
      <c r="L230" s="25" t="e">
        <f t="shared" ref="L230:AZ230" si="154">+L229</f>
        <v>#REF!</v>
      </c>
      <c r="M230" s="25" t="e">
        <f t="shared" si="130"/>
        <v>#REF!</v>
      </c>
      <c r="N230" s="25" t="e">
        <f t="shared" si="154"/>
        <v>#REF!</v>
      </c>
      <c r="O230" s="25" t="e">
        <f t="shared" si="146"/>
        <v>#REF!</v>
      </c>
      <c r="P230" s="25" t="e">
        <f t="shared" si="154"/>
        <v>#REF!</v>
      </c>
      <c r="Q230" s="25" t="e">
        <f t="shared" si="146"/>
        <v>#REF!</v>
      </c>
      <c r="R230" s="25" t="e">
        <f t="shared" si="154"/>
        <v>#REF!</v>
      </c>
      <c r="S230" s="25" t="e">
        <f t="shared" si="147"/>
        <v>#REF!</v>
      </c>
      <c r="T230" s="25" t="e">
        <f t="shared" si="154"/>
        <v>#REF!</v>
      </c>
      <c r="U230" s="25" t="e">
        <f t="shared" si="147"/>
        <v>#REF!</v>
      </c>
      <c r="V230" s="25" t="e">
        <f t="shared" si="154"/>
        <v>#REF!</v>
      </c>
      <c r="W230" s="25" t="e">
        <f t="shared" si="148"/>
        <v>#REF!</v>
      </c>
      <c r="X230" s="25" t="e">
        <f t="shared" si="154"/>
        <v>#REF!</v>
      </c>
      <c r="Y230" s="25" t="e">
        <f t="shared" si="148"/>
        <v>#REF!</v>
      </c>
      <c r="Z230" s="25" t="e">
        <f t="shared" si="154"/>
        <v>#REF!</v>
      </c>
      <c r="AA230" s="25" t="e">
        <f t="shared" si="134"/>
        <v>#REF!</v>
      </c>
      <c r="AB230" s="25" t="e">
        <f t="shared" si="154"/>
        <v>#REF!</v>
      </c>
      <c r="AC230" s="25" t="e">
        <f t="shared" si="149"/>
        <v>#REF!</v>
      </c>
      <c r="AD230" s="25" t="e">
        <f t="shared" si="154"/>
        <v>#REF!</v>
      </c>
      <c r="AE230" s="25" t="e">
        <f t="shared" si="149"/>
        <v>#REF!</v>
      </c>
      <c r="AF230" s="25" t="e">
        <f t="shared" si="154"/>
        <v>#REF!</v>
      </c>
      <c r="AG230" s="25" t="e">
        <f t="shared" si="150"/>
        <v>#REF!</v>
      </c>
      <c r="AH230" s="25" t="e">
        <f t="shared" si="154"/>
        <v>#REF!</v>
      </c>
      <c r="AI230" s="25" t="e">
        <f t="shared" si="150"/>
        <v>#REF!</v>
      </c>
      <c r="AJ230" s="25" t="e">
        <f t="shared" si="154"/>
        <v>#REF!</v>
      </c>
      <c r="AK230" s="25" t="e">
        <f t="shared" si="151"/>
        <v>#REF!</v>
      </c>
      <c r="AL230" s="25" t="e">
        <f t="shared" si="154"/>
        <v>#REF!</v>
      </c>
      <c r="AM230" s="25" t="e">
        <f t="shared" si="151"/>
        <v>#REF!</v>
      </c>
      <c r="AN230" s="25" t="e">
        <f t="shared" si="154"/>
        <v>#REF!</v>
      </c>
      <c r="AO230" s="25" t="e">
        <f t="shared" si="152"/>
        <v>#REF!</v>
      </c>
      <c r="AP230" s="25" t="e">
        <f t="shared" si="154"/>
        <v>#REF!</v>
      </c>
      <c r="AQ230" s="25" t="e">
        <f t="shared" si="152"/>
        <v>#REF!</v>
      </c>
      <c r="AR230" s="25" t="e">
        <f t="shared" si="154"/>
        <v>#REF!</v>
      </c>
      <c r="AS230" s="25" t="e">
        <f t="shared" si="153"/>
        <v>#REF!</v>
      </c>
      <c r="AT230" s="25" t="e">
        <f t="shared" si="154"/>
        <v>#REF!</v>
      </c>
      <c r="AU230" s="25" t="e">
        <f t="shared" si="153"/>
        <v>#REF!</v>
      </c>
      <c r="AV230" s="25" t="e">
        <f t="shared" si="154"/>
        <v>#REF!</v>
      </c>
      <c r="AW230" s="25" t="e">
        <f t="shared" si="140"/>
        <v>#REF!</v>
      </c>
      <c r="AX230" s="25" t="e">
        <f t="shared" si="154"/>
        <v>#REF!</v>
      </c>
      <c r="AY230" s="25" t="e">
        <f t="shared" si="141"/>
        <v>#REF!</v>
      </c>
      <c r="AZ230" s="25" t="e">
        <f t="shared" si="154"/>
        <v>#REF!</v>
      </c>
      <c r="BA230" s="25" t="e">
        <f t="shared" si="142"/>
        <v>#REF!</v>
      </c>
    </row>
    <row r="231" spans="1:53" ht="15.75" customHeight="1">
      <c r="A231" s="2329">
        <v>1502</v>
      </c>
      <c r="B231" s="46" t="s">
        <v>260</v>
      </c>
      <c r="C231" s="2227" t="s">
        <v>261</v>
      </c>
      <c r="D231" s="2227">
        <v>1164.1199999999999</v>
      </c>
      <c r="E231" s="2330"/>
      <c r="F231" s="2227"/>
      <c r="G231" s="2227"/>
      <c r="H231" s="2227"/>
      <c r="I231" s="25">
        <f t="shared" si="129"/>
        <v>0</v>
      </c>
      <c r="J231" s="25"/>
      <c r="K231" s="25">
        <f t="shared" si="130"/>
        <v>0</v>
      </c>
      <c r="L231" s="25"/>
      <c r="M231" s="25">
        <f t="shared" si="130"/>
        <v>0</v>
      </c>
      <c r="N231" s="25"/>
      <c r="O231" s="25">
        <f t="shared" si="146"/>
        <v>0</v>
      </c>
      <c r="P231" s="25"/>
      <c r="Q231" s="25">
        <f t="shared" si="146"/>
        <v>0</v>
      </c>
      <c r="R231" s="25"/>
      <c r="S231" s="25">
        <f t="shared" si="147"/>
        <v>0</v>
      </c>
      <c r="T231" s="25"/>
      <c r="U231" s="25">
        <f t="shared" si="147"/>
        <v>0</v>
      </c>
      <c r="V231" s="25"/>
      <c r="W231" s="25">
        <f t="shared" si="148"/>
        <v>0</v>
      </c>
      <c r="X231" s="25"/>
      <c r="Y231" s="25">
        <f t="shared" si="148"/>
        <v>0</v>
      </c>
      <c r="Z231" s="25"/>
      <c r="AA231" s="25">
        <f t="shared" si="134"/>
        <v>0</v>
      </c>
      <c r="AB231" s="25"/>
      <c r="AC231" s="25">
        <f t="shared" si="149"/>
        <v>0</v>
      </c>
      <c r="AD231" s="25"/>
      <c r="AE231" s="25">
        <f t="shared" si="149"/>
        <v>0</v>
      </c>
      <c r="AF231" s="25"/>
      <c r="AG231" s="25">
        <f t="shared" si="150"/>
        <v>0</v>
      </c>
      <c r="AH231" s="25"/>
      <c r="AI231" s="25">
        <f t="shared" si="150"/>
        <v>0</v>
      </c>
      <c r="AJ231" s="25"/>
      <c r="AK231" s="25">
        <f t="shared" si="151"/>
        <v>0</v>
      </c>
      <c r="AL231" s="25"/>
      <c r="AM231" s="25">
        <f t="shared" si="151"/>
        <v>0</v>
      </c>
      <c r="AN231" s="25"/>
      <c r="AO231" s="25">
        <f t="shared" si="152"/>
        <v>0</v>
      </c>
      <c r="AP231" s="25"/>
      <c r="AQ231" s="25">
        <f t="shared" si="152"/>
        <v>0</v>
      </c>
      <c r="AR231" s="25"/>
      <c r="AS231" s="25">
        <f t="shared" si="153"/>
        <v>0</v>
      </c>
      <c r="AT231" s="25"/>
      <c r="AU231" s="25">
        <f t="shared" si="153"/>
        <v>0</v>
      </c>
      <c r="AV231" s="25"/>
      <c r="AW231" s="25">
        <f t="shared" si="140"/>
        <v>0</v>
      </c>
      <c r="AX231" s="25"/>
      <c r="AY231" s="25">
        <f t="shared" si="141"/>
        <v>0</v>
      </c>
      <c r="AZ231" s="25"/>
      <c r="BA231" s="25">
        <f t="shared" si="142"/>
        <v>0</v>
      </c>
    </row>
    <row r="232" spans="1:53" ht="15.75" customHeight="1">
      <c r="A232" s="2329"/>
      <c r="B232" s="46" t="s">
        <v>256</v>
      </c>
      <c r="C232" s="2227"/>
      <c r="D232" s="2227"/>
      <c r="E232" s="2330"/>
      <c r="F232" s="2227"/>
      <c r="G232" s="2227"/>
      <c r="H232" s="2227"/>
      <c r="I232" s="25">
        <f t="shared" si="129"/>
        <v>0</v>
      </c>
      <c r="J232" s="25"/>
      <c r="K232" s="25">
        <f t="shared" si="130"/>
        <v>0</v>
      </c>
      <c r="L232" s="25"/>
      <c r="M232" s="25">
        <f t="shared" si="130"/>
        <v>0</v>
      </c>
      <c r="N232" s="25"/>
      <c r="O232" s="25">
        <f t="shared" si="146"/>
        <v>0</v>
      </c>
      <c r="P232" s="25"/>
      <c r="Q232" s="25">
        <f t="shared" si="146"/>
        <v>0</v>
      </c>
      <c r="R232" s="25"/>
      <c r="S232" s="25">
        <f t="shared" si="147"/>
        <v>0</v>
      </c>
      <c r="T232" s="25"/>
      <c r="U232" s="25">
        <f t="shared" si="147"/>
        <v>0</v>
      </c>
      <c r="V232" s="25"/>
      <c r="W232" s="25">
        <f t="shared" si="148"/>
        <v>0</v>
      </c>
      <c r="X232" s="25"/>
      <c r="Y232" s="25">
        <f t="shared" si="148"/>
        <v>0</v>
      </c>
      <c r="Z232" s="25"/>
      <c r="AA232" s="25">
        <f t="shared" si="134"/>
        <v>0</v>
      </c>
      <c r="AB232" s="25"/>
      <c r="AC232" s="25">
        <f t="shared" si="149"/>
        <v>0</v>
      </c>
      <c r="AD232" s="25"/>
      <c r="AE232" s="25">
        <f t="shared" si="149"/>
        <v>0</v>
      </c>
      <c r="AF232" s="25"/>
      <c r="AG232" s="25">
        <f t="shared" si="150"/>
        <v>0</v>
      </c>
      <c r="AH232" s="25"/>
      <c r="AI232" s="25">
        <f t="shared" si="150"/>
        <v>0</v>
      </c>
      <c r="AJ232" s="25"/>
      <c r="AK232" s="25">
        <f t="shared" si="151"/>
        <v>0</v>
      </c>
      <c r="AL232" s="25"/>
      <c r="AM232" s="25">
        <f t="shared" si="151"/>
        <v>0</v>
      </c>
      <c r="AN232" s="25"/>
      <c r="AO232" s="25">
        <f t="shared" si="152"/>
        <v>0</v>
      </c>
      <c r="AP232" s="25"/>
      <c r="AQ232" s="25">
        <f t="shared" si="152"/>
        <v>0</v>
      </c>
      <c r="AR232" s="25"/>
      <c r="AS232" s="25">
        <f t="shared" si="153"/>
        <v>0</v>
      </c>
      <c r="AT232" s="25"/>
      <c r="AU232" s="25">
        <f t="shared" si="153"/>
        <v>0</v>
      </c>
      <c r="AV232" s="25"/>
      <c r="AW232" s="25">
        <f t="shared" si="140"/>
        <v>0</v>
      </c>
      <c r="AX232" s="25"/>
      <c r="AY232" s="25">
        <f t="shared" si="141"/>
        <v>0</v>
      </c>
      <c r="AZ232" s="25"/>
      <c r="BA232" s="25">
        <f t="shared" si="142"/>
        <v>0</v>
      </c>
    </row>
    <row r="233" spans="1:53" ht="15.75" customHeight="1">
      <c r="A233" s="2329"/>
      <c r="B233" s="34" t="s">
        <v>257</v>
      </c>
      <c r="C233" s="2227"/>
      <c r="D233" s="2227"/>
      <c r="E233" s="2330"/>
      <c r="F233" s="2227"/>
      <c r="G233" s="2227"/>
      <c r="H233" s="2227"/>
      <c r="I233" s="25">
        <f t="shared" si="129"/>
        <v>0</v>
      </c>
      <c r="J233" s="25"/>
      <c r="K233" s="25">
        <f t="shared" si="130"/>
        <v>0</v>
      </c>
      <c r="L233" s="25"/>
      <c r="M233" s="25">
        <f t="shared" si="130"/>
        <v>0</v>
      </c>
      <c r="N233" s="25"/>
      <c r="O233" s="25">
        <f t="shared" si="146"/>
        <v>0</v>
      </c>
      <c r="P233" s="25"/>
      <c r="Q233" s="25">
        <f t="shared" si="146"/>
        <v>0</v>
      </c>
      <c r="R233" s="25"/>
      <c r="S233" s="25">
        <f t="shared" si="147"/>
        <v>0</v>
      </c>
      <c r="T233" s="25"/>
      <c r="U233" s="25">
        <f t="shared" si="147"/>
        <v>0</v>
      </c>
      <c r="V233" s="25"/>
      <c r="W233" s="25">
        <f t="shared" si="148"/>
        <v>0</v>
      </c>
      <c r="X233" s="25"/>
      <c r="Y233" s="25">
        <f t="shared" si="148"/>
        <v>0</v>
      </c>
      <c r="Z233" s="25"/>
      <c r="AA233" s="25">
        <f t="shared" si="134"/>
        <v>0</v>
      </c>
      <c r="AB233" s="25"/>
      <c r="AC233" s="25">
        <f t="shared" si="149"/>
        <v>0</v>
      </c>
      <c r="AD233" s="25"/>
      <c r="AE233" s="25">
        <f t="shared" si="149"/>
        <v>0</v>
      </c>
      <c r="AF233" s="25"/>
      <c r="AG233" s="25">
        <f t="shared" si="150"/>
        <v>0</v>
      </c>
      <c r="AH233" s="25"/>
      <c r="AI233" s="25">
        <f t="shared" si="150"/>
        <v>0</v>
      </c>
      <c r="AJ233" s="25"/>
      <c r="AK233" s="25">
        <f t="shared" si="151"/>
        <v>0</v>
      </c>
      <c r="AL233" s="25"/>
      <c r="AM233" s="25">
        <f t="shared" si="151"/>
        <v>0</v>
      </c>
      <c r="AN233" s="25"/>
      <c r="AO233" s="25">
        <f t="shared" si="152"/>
        <v>0</v>
      </c>
      <c r="AP233" s="25"/>
      <c r="AQ233" s="25">
        <f t="shared" si="152"/>
        <v>0</v>
      </c>
      <c r="AR233" s="25"/>
      <c r="AS233" s="25">
        <f t="shared" si="153"/>
        <v>0</v>
      </c>
      <c r="AT233" s="25"/>
      <c r="AU233" s="25">
        <f t="shared" si="153"/>
        <v>0</v>
      </c>
      <c r="AV233" s="25"/>
      <c r="AW233" s="25">
        <f t="shared" si="140"/>
        <v>0</v>
      </c>
      <c r="AX233" s="25"/>
      <c r="AY233" s="25">
        <f t="shared" si="141"/>
        <v>0</v>
      </c>
      <c r="AZ233" s="25"/>
      <c r="BA233" s="25">
        <f t="shared" si="142"/>
        <v>0</v>
      </c>
    </row>
    <row r="234" spans="1:53" ht="15.75" customHeight="1">
      <c r="A234" s="68"/>
      <c r="B234" s="34" t="s">
        <v>262</v>
      </c>
      <c r="C234" s="69"/>
      <c r="D234" s="73">
        <f>ROUND(D231*0.7,2)</f>
        <v>814.88</v>
      </c>
      <c r="E234" s="67">
        <v>1000</v>
      </c>
      <c r="F234" s="69"/>
      <c r="G234" s="69">
        <v>655</v>
      </c>
      <c r="H234" s="69"/>
      <c r="I234" s="25" t="e">
        <f t="shared" si="129"/>
        <v>#REF!</v>
      </c>
      <c r="J234" s="25" t="e">
        <f>+#REF!+#REF!+#REF!</f>
        <v>#REF!</v>
      </c>
      <c r="K234" s="25" t="e">
        <f t="shared" si="130"/>
        <v>#REF!</v>
      </c>
      <c r="L234" s="25" t="e">
        <f>+#REF!+#REF!+#REF!</f>
        <v>#REF!</v>
      </c>
      <c r="M234" s="25" t="e">
        <f t="shared" si="130"/>
        <v>#REF!</v>
      </c>
      <c r="N234" s="25" t="e">
        <f>+#REF!+#REF!+#REF!</f>
        <v>#REF!</v>
      </c>
      <c r="O234" s="25" t="e">
        <f t="shared" si="146"/>
        <v>#REF!</v>
      </c>
      <c r="P234" s="25" t="e">
        <f>+#REF!+#REF!+#REF!</f>
        <v>#REF!</v>
      </c>
      <c r="Q234" s="25" t="e">
        <f t="shared" si="146"/>
        <v>#REF!</v>
      </c>
      <c r="R234" s="25" t="e">
        <f>+#REF!+#REF!+#REF!</f>
        <v>#REF!</v>
      </c>
      <c r="S234" s="25" t="e">
        <f t="shared" si="147"/>
        <v>#REF!</v>
      </c>
      <c r="T234" s="25" t="e">
        <f>+#REF!+#REF!+#REF!</f>
        <v>#REF!</v>
      </c>
      <c r="U234" s="25" t="e">
        <f t="shared" si="147"/>
        <v>#REF!</v>
      </c>
      <c r="V234" s="25" t="e">
        <f>+#REF!+#REF!+#REF!</f>
        <v>#REF!</v>
      </c>
      <c r="W234" s="25" t="e">
        <f t="shared" si="148"/>
        <v>#REF!</v>
      </c>
      <c r="X234" s="25" t="e">
        <f>+#REF!+#REF!+#REF!</f>
        <v>#REF!</v>
      </c>
      <c r="Y234" s="25" t="e">
        <f t="shared" si="148"/>
        <v>#REF!</v>
      </c>
      <c r="Z234" s="25" t="e">
        <f>+#REF!+#REF!+#REF!</f>
        <v>#REF!</v>
      </c>
      <c r="AA234" s="25" t="e">
        <f t="shared" si="134"/>
        <v>#REF!</v>
      </c>
      <c r="AB234" s="25" t="e">
        <f>+#REF!+#REF!+#REF!</f>
        <v>#REF!</v>
      </c>
      <c r="AC234" s="25" t="e">
        <f t="shared" si="149"/>
        <v>#REF!</v>
      </c>
      <c r="AD234" s="25" t="e">
        <f>+#REF!+#REF!+#REF!</f>
        <v>#REF!</v>
      </c>
      <c r="AE234" s="25" t="e">
        <f t="shared" si="149"/>
        <v>#REF!</v>
      </c>
      <c r="AF234" s="25" t="e">
        <f>+#REF!+#REF!+#REF!</f>
        <v>#REF!</v>
      </c>
      <c r="AG234" s="25" t="e">
        <f t="shared" si="150"/>
        <v>#REF!</v>
      </c>
      <c r="AH234" s="25" t="e">
        <f>+#REF!+#REF!+#REF!</f>
        <v>#REF!</v>
      </c>
      <c r="AI234" s="25" t="e">
        <f t="shared" si="150"/>
        <v>#REF!</v>
      </c>
      <c r="AJ234" s="25" t="e">
        <f>+#REF!+#REF!+#REF!</f>
        <v>#REF!</v>
      </c>
      <c r="AK234" s="25" t="e">
        <f t="shared" si="151"/>
        <v>#REF!</v>
      </c>
      <c r="AL234" s="25" t="e">
        <f>+#REF!+#REF!+#REF!</f>
        <v>#REF!</v>
      </c>
      <c r="AM234" s="25" t="e">
        <f t="shared" si="151"/>
        <v>#REF!</v>
      </c>
      <c r="AN234" s="25" t="e">
        <f>+#REF!+#REF!+#REF!</f>
        <v>#REF!</v>
      </c>
      <c r="AO234" s="25" t="e">
        <f t="shared" si="152"/>
        <v>#REF!</v>
      </c>
      <c r="AP234" s="25" t="e">
        <f>+#REF!+#REF!+#REF!</f>
        <v>#REF!</v>
      </c>
      <c r="AQ234" s="25" t="e">
        <f t="shared" si="152"/>
        <v>#REF!</v>
      </c>
      <c r="AR234" s="25" t="e">
        <f>+#REF!+#REF!+#REF!</f>
        <v>#REF!</v>
      </c>
      <c r="AS234" s="25" t="e">
        <f t="shared" si="153"/>
        <v>#REF!</v>
      </c>
      <c r="AT234" s="25" t="e">
        <f>+#REF!+#REF!+#REF!</f>
        <v>#REF!</v>
      </c>
      <c r="AU234" s="25" t="e">
        <f t="shared" si="153"/>
        <v>#REF!</v>
      </c>
      <c r="AV234" s="25" t="e">
        <f>+#REF!+#REF!+#REF!</f>
        <v>#REF!</v>
      </c>
      <c r="AW234" s="25" t="e">
        <f t="shared" si="140"/>
        <v>#REF!</v>
      </c>
      <c r="AX234" s="25" t="e">
        <f>+#REF!+#REF!+#REF!</f>
        <v>#REF!</v>
      </c>
      <c r="AY234" s="25" t="e">
        <f t="shared" si="141"/>
        <v>#REF!</v>
      </c>
      <c r="AZ234" s="25" t="e">
        <f>+#REF!+#REF!+#REF!</f>
        <v>#REF!</v>
      </c>
      <c r="BA234" s="25" t="e">
        <f t="shared" si="142"/>
        <v>#REF!</v>
      </c>
    </row>
    <row r="235" spans="1:53" ht="15.75" customHeight="1">
      <c r="A235" s="68"/>
      <c r="B235" s="34" t="s">
        <v>263</v>
      </c>
      <c r="C235" s="69"/>
      <c r="D235" s="73">
        <f>ROUND(D231*0.3,2)</f>
        <v>349.24</v>
      </c>
      <c r="E235" s="67">
        <v>1000</v>
      </c>
      <c r="F235" s="69">
        <v>100</v>
      </c>
      <c r="G235" s="69"/>
      <c r="H235" s="69"/>
      <c r="I235" s="25" t="e">
        <f t="shared" si="129"/>
        <v>#REF!</v>
      </c>
      <c r="J235" s="25" t="e">
        <f>+J234</f>
        <v>#REF!</v>
      </c>
      <c r="K235" s="25" t="e">
        <f t="shared" si="130"/>
        <v>#REF!</v>
      </c>
      <c r="L235" s="25" t="e">
        <f t="shared" ref="L235:AZ235" si="155">+L234</f>
        <v>#REF!</v>
      </c>
      <c r="M235" s="25" t="e">
        <f t="shared" si="130"/>
        <v>#REF!</v>
      </c>
      <c r="N235" s="25" t="e">
        <f t="shared" si="155"/>
        <v>#REF!</v>
      </c>
      <c r="O235" s="25" t="e">
        <f t="shared" ref="O235:Q250" si="156">+N235*$D235</f>
        <v>#REF!</v>
      </c>
      <c r="P235" s="25" t="e">
        <f t="shared" si="155"/>
        <v>#REF!</v>
      </c>
      <c r="Q235" s="25" t="e">
        <f t="shared" si="156"/>
        <v>#REF!</v>
      </c>
      <c r="R235" s="25" t="e">
        <f t="shared" si="155"/>
        <v>#REF!</v>
      </c>
      <c r="S235" s="25" t="e">
        <f t="shared" ref="S235:U250" si="157">+R235*$D235</f>
        <v>#REF!</v>
      </c>
      <c r="T235" s="25" t="e">
        <f t="shared" si="155"/>
        <v>#REF!</v>
      </c>
      <c r="U235" s="25" t="e">
        <f t="shared" si="157"/>
        <v>#REF!</v>
      </c>
      <c r="V235" s="25" t="e">
        <f t="shared" si="155"/>
        <v>#REF!</v>
      </c>
      <c r="W235" s="25" t="e">
        <f t="shared" ref="W235:Y250" si="158">+V235*$D235</f>
        <v>#REF!</v>
      </c>
      <c r="X235" s="25" t="e">
        <f t="shared" si="155"/>
        <v>#REF!</v>
      </c>
      <c r="Y235" s="25" t="e">
        <f t="shared" si="158"/>
        <v>#REF!</v>
      </c>
      <c r="Z235" s="25" t="e">
        <f t="shared" si="155"/>
        <v>#REF!</v>
      </c>
      <c r="AA235" s="25" t="e">
        <f t="shared" si="134"/>
        <v>#REF!</v>
      </c>
      <c r="AB235" s="25" t="e">
        <f t="shared" si="155"/>
        <v>#REF!</v>
      </c>
      <c r="AC235" s="25" t="e">
        <f t="shared" ref="AC235:AE250" si="159">+AB235*$D235</f>
        <v>#REF!</v>
      </c>
      <c r="AD235" s="25" t="e">
        <f t="shared" si="155"/>
        <v>#REF!</v>
      </c>
      <c r="AE235" s="25" t="e">
        <f t="shared" si="159"/>
        <v>#REF!</v>
      </c>
      <c r="AF235" s="25" t="e">
        <f t="shared" si="155"/>
        <v>#REF!</v>
      </c>
      <c r="AG235" s="25" t="e">
        <f t="shared" ref="AG235:AI250" si="160">+AF235*$D235</f>
        <v>#REF!</v>
      </c>
      <c r="AH235" s="25" t="e">
        <f t="shared" si="155"/>
        <v>#REF!</v>
      </c>
      <c r="AI235" s="25" t="e">
        <f t="shared" si="160"/>
        <v>#REF!</v>
      </c>
      <c r="AJ235" s="25" t="e">
        <f t="shared" si="155"/>
        <v>#REF!</v>
      </c>
      <c r="AK235" s="25" t="e">
        <f t="shared" ref="AK235:AM250" si="161">+AJ235*$D235</f>
        <v>#REF!</v>
      </c>
      <c r="AL235" s="25" t="e">
        <f t="shared" si="155"/>
        <v>#REF!</v>
      </c>
      <c r="AM235" s="25" t="e">
        <f t="shared" si="161"/>
        <v>#REF!</v>
      </c>
      <c r="AN235" s="25" t="e">
        <f t="shared" si="155"/>
        <v>#REF!</v>
      </c>
      <c r="AO235" s="25" t="e">
        <f t="shared" ref="AO235:AQ250" si="162">+AN235*$D235</f>
        <v>#REF!</v>
      </c>
      <c r="AP235" s="25" t="e">
        <f t="shared" si="155"/>
        <v>#REF!</v>
      </c>
      <c r="AQ235" s="25" t="e">
        <f t="shared" si="162"/>
        <v>#REF!</v>
      </c>
      <c r="AR235" s="25" t="e">
        <f t="shared" si="155"/>
        <v>#REF!</v>
      </c>
      <c r="AS235" s="25" t="e">
        <f t="shared" ref="AS235:AU250" si="163">+AR235*$D235</f>
        <v>#REF!</v>
      </c>
      <c r="AT235" s="25" t="e">
        <f t="shared" si="155"/>
        <v>#REF!</v>
      </c>
      <c r="AU235" s="25" t="e">
        <f t="shared" si="163"/>
        <v>#REF!</v>
      </c>
      <c r="AV235" s="25" t="e">
        <f t="shared" si="155"/>
        <v>#REF!</v>
      </c>
      <c r="AW235" s="25" t="e">
        <f t="shared" si="140"/>
        <v>#REF!</v>
      </c>
      <c r="AX235" s="25" t="e">
        <f t="shared" si="155"/>
        <v>#REF!</v>
      </c>
      <c r="AY235" s="25" t="e">
        <f t="shared" si="141"/>
        <v>#REF!</v>
      </c>
      <c r="AZ235" s="25" t="e">
        <f t="shared" si="155"/>
        <v>#REF!</v>
      </c>
      <c r="BA235" s="25" t="e">
        <f t="shared" si="142"/>
        <v>#REF!</v>
      </c>
    </row>
    <row r="236" spans="1:53" ht="15.75" customHeight="1">
      <c r="A236" s="2329">
        <v>1503</v>
      </c>
      <c r="B236" s="34" t="s">
        <v>264</v>
      </c>
      <c r="C236" s="2227" t="s">
        <v>46</v>
      </c>
      <c r="D236" s="2332">
        <v>1562.37</v>
      </c>
      <c r="E236" s="2330"/>
      <c r="F236" s="2333"/>
      <c r="G236" s="2333"/>
      <c r="H236" s="2333"/>
      <c r="I236" s="25">
        <f t="shared" si="129"/>
        <v>0</v>
      </c>
      <c r="J236" s="25"/>
      <c r="K236" s="25">
        <f t="shared" si="130"/>
        <v>0</v>
      </c>
      <c r="L236" s="25"/>
      <c r="M236" s="25">
        <f t="shared" si="130"/>
        <v>0</v>
      </c>
      <c r="N236" s="25"/>
      <c r="O236" s="25">
        <f t="shared" si="156"/>
        <v>0</v>
      </c>
      <c r="P236" s="25"/>
      <c r="Q236" s="25">
        <f t="shared" si="156"/>
        <v>0</v>
      </c>
      <c r="R236" s="25"/>
      <c r="S236" s="25">
        <f t="shared" si="157"/>
        <v>0</v>
      </c>
      <c r="T236" s="25"/>
      <c r="U236" s="25">
        <f t="shared" si="157"/>
        <v>0</v>
      </c>
      <c r="V236" s="25"/>
      <c r="W236" s="25">
        <f t="shared" si="158"/>
        <v>0</v>
      </c>
      <c r="X236" s="25"/>
      <c r="Y236" s="25">
        <f t="shared" si="158"/>
        <v>0</v>
      </c>
      <c r="Z236" s="25"/>
      <c r="AA236" s="25">
        <f t="shared" si="134"/>
        <v>0</v>
      </c>
      <c r="AB236" s="25"/>
      <c r="AC236" s="25">
        <f t="shared" si="159"/>
        <v>0</v>
      </c>
      <c r="AD236" s="25"/>
      <c r="AE236" s="25">
        <f t="shared" si="159"/>
        <v>0</v>
      </c>
      <c r="AF236" s="25"/>
      <c r="AG236" s="25">
        <f t="shared" si="160"/>
        <v>0</v>
      </c>
      <c r="AH236" s="25"/>
      <c r="AI236" s="25">
        <f t="shared" si="160"/>
        <v>0</v>
      </c>
      <c r="AJ236" s="25"/>
      <c r="AK236" s="25">
        <f t="shared" si="161"/>
        <v>0</v>
      </c>
      <c r="AL236" s="25"/>
      <c r="AM236" s="25">
        <f t="shared" si="161"/>
        <v>0</v>
      </c>
      <c r="AN236" s="25"/>
      <c r="AO236" s="25">
        <f t="shared" si="162"/>
        <v>0</v>
      </c>
      <c r="AP236" s="25"/>
      <c r="AQ236" s="25">
        <f t="shared" si="162"/>
        <v>0</v>
      </c>
      <c r="AR236" s="25"/>
      <c r="AS236" s="25">
        <f t="shared" si="163"/>
        <v>0</v>
      </c>
      <c r="AT236" s="25"/>
      <c r="AU236" s="25">
        <f t="shared" si="163"/>
        <v>0</v>
      </c>
      <c r="AV236" s="25"/>
      <c r="AW236" s="25">
        <f t="shared" si="140"/>
        <v>0</v>
      </c>
      <c r="AX236" s="25"/>
      <c r="AY236" s="25">
        <f t="shared" si="141"/>
        <v>0</v>
      </c>
      <c r="AZ236" s="25"/>
      <c r="BA236" s="25">
        <f t="shared" si="142"/>
        <v>0</v>
      </c>
    </row>
    <row r="237" spans="1:53" ht="15.75" customHeight="1">
      <c r="A237" s="2329"/>
      <c r="B237" s="34" t="s">
        <v>265</v>
      </c>
      <c r="C237" s="2227"/>
      <c r="D237" s="2332"/>
      <c r="E237" s="2330"/>
      <c r="F237" s="2333"/>
      <c r="G237" s="2333"/>
      <c r="H237" s="2333"/>
      <c r="I237" s="25">
        <f t="shared" si="129"/>
        <v>0</v>
      </c>
      <c r="J237" s="25"/>
      <c r="K237" s="25">
        <f t="shared" si="130"/>
        <v>0</v>
      </c>
      <c r="L237" s="25"/>
      <c r="M237" s="25">
        <f t="shared" si="130"/>
        <v>0</v>
      </c>
      <c r="N237" s="25"/>
      <c r="O237" s="25">
        <f t="shared" si="156"/>
        <v>0</v>
      </c>
      <c r="P237" s="25"/>
      <c r="Q237" s="25">
        <f t="shared" si="156"/>
        <v>0</v>
      </c>
      <c r="R237" s="25"/>
      <c r="S237" s="25">
        <f t="shared" si="157"/>
        <v>0</v>
      </c>
      <c r="T237" s="25"/>
      <c r="U237" s="25">
        <f t="shared" si="157"/>
        <v>0</v>
      </c>
      <c r="V237" s="25"/>
      <c r="W237" s="25">
        <f t="shared" si="158"/>
        <v>0</v>
      </c>
      <c r="X237" s="25"/>
      <c r="Y237" s="25">
        <f t="shared" si="158"/>
        <v>0</v>
      </c>
      <c r="Z237" s="25"/>
      <c r="AA237" s="25">
        <f t="shared" si="134"/>
        <v>0</v>
      </c>
      <c r="AB237" s="25"/>
      <c r="AC237" s="25">
        <f t="shared" si="159"/>
        <v>0</v>
      </c>
      <c r="AD237" s="25"/>
      <c r="AE237" s="25">
        <f t="shared" si="159"/>
        <v>0</v>
      </c>
      <c r="AF237" s="25"/>
      <c r="AG237" s="25">
        <f t="shared" si="160"/>
        <v>0</v>
      </c>
      <c r="AH237" s="25"/>
      <c r="AI237" s="25">
        <f t="shared" si="160"/>
        <v>0</v>
      </c>
      <c r="AJ237" s="25"/>
      <c r="AK237" s="25">
        <f t="shared" si="161"/>
        <v>0</v>
      </c>
      <c r="AL237" s="25"/>
      <c r="AM237" s="25">
        <f t="shared" si="161"/>
        <v>0</v>
      </c>
      <c r="AN237" s="25"/>
      <c r="AO237" s="25">
        <f t="shared" si="162"/>
        <v>0</v>
      </c>
      <c r="AP237" s="25"/>
      <c r="AQ237" s="25">
        <f t="shared" si="162"/>
        <v>0</v>
      </c>
      <c r="AR237" s="25"/>
      <c r="AS237" s="25">
        <f t="shared" si="163"/>
        <v>0</v>
      </c>
      <c r="AT237" s="25"/>
      <c r="AU237" s="25">
        <f t="shared" si="163"/>
        <v>0</v>
      </c>
      <c r="AV237" s="25"/>
      <c r="AW237" s="25">
        <f t="shared" si="140"/>
        <v>0</v>
      </c>
      <c r="AX237" s="25"/>
      <c r="AY237" s="25">
        <f t="shared" si="141"/>
        <v>0</v>
      </c>
      <c r="AZ237" s="25"/>
      <c r="BA237" s="25">
        <f t="shared" si="142"/>
        <v>0</v>
      </c>
    </row>
    <row r="238" spans="1:53" ht="15.75" customHeight="1">
      <c r="A238" s="68"/>
      <c r="B238" s="34" t="s">
        <v>266</v>
      </c>
      <c r="C238" s="69"/>
      <c r="D238" s="73">
        <f>ROUND(D236*0.7,2)</f>
        <v>1093.6600000000001</v>
      </c>
      <c r="E238" s="67">
        <v>5300</v>
      </c>
      <c r="F238" s="72"/>
      <c r="G238" s="72">
        <v>1150</v>
      </c>
      <c r="H238" s="72"/>
      <c r="I238" s="25" t="e">
        <f t="shared" si="129"/>
        <v>#REF!</v>
      </c>
      <c r="J238" s="25" t="e">
        <f>+#REF!+#REF!</f>
        <v>#REF!</v>
      </c>
      <c r="K238" s="25" t="e">
        <f t="shared" si="130"/>
        <v>#REF!</v>
      </c>
      <c r="L238" s="25" t="e">
        <f>+#REF!+#REF!</f>
        <v>#REF!</v>
      </c>
      <c r="M238" s="25" t="e">
        <f t="shared" si="130"/>
        <v>#REF!</v>
      </c>
      <c r="N238" s="25" t="e">
        <f>+#REF!+#REF!</f>
        <v>#REF!</v>
      </c>
      <c r="O238" s="25" t="e">
        <f t="shared" si="156"/>
        <v>#REF!</v>
      </c>
      <c r="P238" s="25" t="e">
        <f>+#REF!+#REF!</f>
        <v>#REF!</v>
      </c>
      <c r="Q238" s="25" t="e">
        <f t="shared" si="156"/>
        <v>#REF!</v>
      </c>
      <c r="R238" s="25" t="e">
        <f>+#REF!+#REF!</f>
        <v>#REF!</v>
      </c>
      <c r="S238" s="25" t="e">
        <f t="shared" si="157"/>
        <v>#REF!</v>
      </c>
      <c r="T238" s="25" t="e">
        <f>+#REF!+#REF!</f>
        <v>#REF!</v>
      </c>
      <c r="U238" s="25" t="e">
        <f t="shared" si="157"/>
        <v>#REF!</v>
      </c>
      <c r="V238" s="25" t="e">
        <f>+#REF!+#REF!</f>
        <v>#REF!</v>
      </c>
      <c r="W238" s="25" t="e">
        <f t="shared" si="158"/>
        <v>#REF!</v>
      </c>
      <c r="X238" s="25" t="e">
        <f>+#REF!+#REF!</f>
        <v>#REF!</v>
      </c>
      <c r="Y238" s="25" t="e">
        <f t="shared" si="158"/>
        <v>#REF!</v>
      </c>
      <c r="Z238" s="25" t="e">
        <f>+#REF!+#REF!</f>
        <v>#REF!</v>
      </c>
      <c r="AA238" s="25" t="e">
        <f t="shared" si="134"/>
        <v>#REF!</v>
      </c>
      <c r="AB238" s="25" t="e">
        <f>+#REF!+#REF!</f>
        <v>#REF!</v>
      </c>
      <c r="AC238" s="25" t="e">
        <f t="shared" si="159"/>
        <v>#REF!</v>
      </c>
      <c r="AD238" s="25" t="e">
        <f>+#REF!+#REF!</f>
        <v>#REF!</v>
      </c>
      <c r="AE238" s="25" t="e">
        <f t="shared" si="159"/>
        <v>#REF!</v>
      </c>
      <c r="AF238" s="25" t="e">
        <f>+#REF!+#REF!</f>
        <v>#REF!</v>
      </c>
      <c r="AG238" s="25" t="e">
        <f t="shared" si="160"/>
        <v>#REF!</v>
      </c>
      <c r="AH238" s="25" t="e">
        <f>+#REF!+#REF!</f>
        <v>#REF!</v>
      </c>
      <c r="AI238" s="25" t="e">
        <f t="shared" si="160"/>
        <v>#REF!</v>
      </c>
      <c r="AJ238" s="25" t="e">
        <f>+#REF!+#REF!</f>
        <v>#REF!</v>
      </c>
      <c r="AK238" s="25" t="e">
        <f t="shared" si="161"/>
        <v>#REF!</v>
      </c>
      <c r="AL238" s="25" t="e">
        <f>+#REF!+#REF!</f>
        <v>#REF!</v>
      </c>
      <c r="AM238" s="25" t="e">
        <f t="shared" si="161"/>
        <v>#REF!</v>
      </c>
      <c r="AN238" s="25" t="e">
        <f>+#REF!+#REF!</f>
        <v>#REF!</v>
      </c>
      <c r="AO238" s="25" t="e">
        <f t="shared" si="162"/>
        <v>#REF!</v>
      </c>
      <c r="AP238" s="25" t="e">
        <f>+#REF!+#REF!</f>
        <v>#REF!</v>
      </c>
      <c r="AQ238" s="25" t="e">
        <f t="shared" si="162"/>
        <v>#REF!</v>
      </c>
      <c r="AR238" s="25" t="e">
        <f>+#REF!+#REF!</f>
        <v>#REF!</v>
      </c>
      <c r="AS238" s="25" t="e">
        <f t="shared" si="163"/>
        <v>#REF!</v>
      </c>
      <c r="AT238" s="25" t="e">
        <f>+#REF!+#REF!</f>
        <v>#REF!</v>
      </c>
      <c r="AU238" s="25" t="e">
        <f t="shared" si="163"/>
        <v>#REF!</v>
      </c>
      <c r="AV238" s="25" t="e">
        <f>+#REF!+#REF!</f>
        <v>#REF!</v>
      </c>
      <c r="AW238" s="25" t="e">
        <f t="shared" si="140"/>
        <v>#REF!</v>
      </c>
      <c r="AX238" s="25" t="e">
        <f>+#REF!+#REF!</f>
        <v>#REF!</v>
      </c>
      <c r="AY238" s="25" t="e">
        <f t="shared" si="141"/>
        <v>#REF!</v>
      </c>
      <c r="AZ238" s="25" t="e">
        <f>+#REF!+#REF!</f>
        <v>#REF!</v>
      </c>
      <c r="BA238" s="25" t="e">
        <f t="shared" si="142"/>
        <v>#REF!</v>
      </c>
    </row>
    <row r="239" spans="1:53" ht="15.75" customHeight="1">
      <c r="A239" s="68"/>
      <c r="B239" s="34" t="s">
        <v>267</v>
      </c>
      <c r="C239" s="69"/>
      <c r="D239" s="73">
        <f>ROUND(D236*0.3,2)</f>
        <v>468.71</v>
      </c>
      <c r="E239" s="67">
        <v>5300</v>
      </c>
      <c r="F239" s="72">
        <v>255</v>
      </c>
      <c r="G239" s="72"/>
      <c r="H239" s="72"/>
      <c r="I239" s="25" t="e">
        <f t="shared" si="129"/>
        <v>#REF!</v>
      </c>
      <c r="J239" s="25" t="e">
        <f>+J238</f>
        <v>#REF!</v>
      </c>
      <c r="K239" s="25" t="e">
        <f t="shared" si="130"/>
        <v>#REF!</v>
      </c>
      <c r="L239" s="25" t="e">
        <f t="shared" ref="L239:AZ239" si="164">+L238</f>
        <v>#REF!</v>
      </c>
      <c r="M239" s="25" t="e">
        <f t="shared" si="130"/>
        <v>#REF!</v>
      </c>
      <c r="N239" s="25" t="e">
        <f t="shared" si="164"/>
        <v>#REF!</v>
      </c>
      <c r="O239" s="25" t="e">
        <f t="shared" si="156"/>
        <v>#REF!</v>
      </c>
      <c r="P239" s="25" t="e">
        <f t="shared" si="164"/>
        <v>#REF!</v>
      </c>
      <c r="Q239" s="25" t="e">
        <f t="shared" si="156"/>
        <v>#REF!</v>
      </c>
      <c r="R239" s="25" t="e">
        <f t="shared" si="164"/>
        <v>#REF!</v>
      </c>
      <c r="S239" s="25" t="e">
        <f t="shared" si="157"/>
        <v>#REF!</v>
      </c>
      <c r="T239" s="25" t="e">
        <f t="shared" si="164"/>
        <v>#REF!</v>
      </c>
      <c r="U239" s="25" t="e">
        <f t="shared" si="157"/>
        <v>#REF!</v>
      </c>
      <c r="V239" s="25" t="e">
        <f t="shared" si="164"/>
        <v>#REF!</v>
      </c>
      <c r="W239" s="25" t="e">
        <f t="shared" si="158"/>
        <v>#REF!</v>
      </c>
      <c r="X239" s="25" t="e">
        <f t="shared" si="164"/>
        <v>#REF!</v>
      </c>
      <c r="Y239" s="25" t="e">
        <f t="shared" si="158"/>
        <v>#REF!</v>
      </c>
      <c r="Z239" s="25" t="e">
        <f t="shared" si="164"/>
        <v>#REF!</v>
      </c>
      <c r="AA239" s="25" t="e">
        <f t="shared" si="134"/>
        <v>#REF!</v>
      </c>
      <c r="AB239" s="25" t="e">
        <f t="shared" si="164"/>
        <v>#REF!</v>
      </c>
      <c r="AC239" s="25" t="e">
        <f t="shared" si="159"/>
        <v>#REF!</v>
      </c>
      <c r="AD239" s="25" t="e">
        <f t="shared" si="164"/>
        <v>#REF!</v>
      </c>
      <c r="AE239" s="25" t="e">
        <f t="shared" si="159"/>
        <v>#REF!</v>
      </c>
      <c r="AF239" s="25" t="e">
        <f t="shared" si="164"/>
        <v>#REF!</v>
      </c>
      <c r="AG239" s="25" t="e">
        <f t="shared" si="160"/>
        <v>#REF!</v>
      </c>
      <c r="AH239" s="25" t="e">
        <f t="shared" si="164"/>
        <v>#REF!</v>
      </c>
      <c r="AI239" s="25" t="e">
        <f t="shared" si="160"/>
        <v>#REF!</v>
      </c>
      <c r="AJ239" s="25" t="e">
        <f t="shared" si="164"/>
        <v>#REF!</v>
      </c>
      <c r="AK239" s="25" t="e">
        <f t="shared" si="161"/>
        <v>#REF!</v>
      </c>
      <c r="AL239" s="25" t="e">
        <f t="shared" si="164"/>
        <v>#REF!</v>
      </c>
      <c r="AM239" s="25" t="e">
        <f t="shared" si="161"/>
        <v>#REF!</v>
      </c>
      <c r="AN239" s="25" t="e">
        <f t="shared" si="164"/>
        <v>#REF!</v>
      </c>
      <c r="AO239" s="25" t="e">
        <f t="shared" si="162"/>
        <v>#REF!</v>
      </c>
      <c r="AP239" s="25" t="e">
        <f t="shared" si="164"/>
        <v>#REF!</v>
      </c>
      <c r="AQ239" s="25" t="e">
        <f t="shared" si="162"/>
        <v>#REF!</v>
      </c>
      <c r="AR239" s="25" t="e">
        <f t="shared" si="164"/>
        <v>#REF!</v>
      </c>
      <c r="AS239" s="25" t="e">
        <f t="shared" si="163"/>
        <v>#REF!</v>
      </c>
      <c r="AT239" s="25" t="e">
        <f t="shared" si="164"/>
        <v>#REF!</v>
      </c>
      <c r="AU239" s="25" t="e">
        <f t="shared" si="163"/>
        <v>#REF!</v>
      </c>
      <c r="AV239" s="25" t="e">
        <f t="shared" si="164"/>
        <v>#REF!</v>
      </c>
      <c r="AW239" s="25" t="e">
        <f t="shared" si="140"/>
        <v>#REF!</v>
      </c>
      <c r="AX239" s="25" t="e">
        <f t="shared" si="164"/>
        <v>#REF!</v>
      </c>
      <c r="AY239" s="25" t="e">
        <f t="shared" si="141"/>
        <v>#REF!</v>
      </c>
      <c r="AZ239" s="25" t="e">
        <f t="shared" si="164"/>
        <v>#REF!</v>
      </c>
      <c r="BA239" s="25" t="e">
        <f t="shared" si="142"/>
        <v>#REF!</v>
      </c>
    </row>
    <row r="240" spans="1:53" ht="15.75" customHeight="1">
      <c r="A240" s="68">
        <v>1504</v>
      </c>
      <c r="B240" s="34" t="s">
        <v>268</v>
      </c>
      <c r="C240" s="69" t="s">
        <v>46</v>
      </c>
      <c r="D240" s="73">
        <v>726.48</v>
      </c>
      <c r="E240" s="67"/>
      <c r="F240" s="24"/>
      <c r="G240" s="24"/>
      <c r="H240" s="24"/>
      <c r="I240" s="25">
        <f t="shared" si="129"/>
        <v>0</v>
      </c>
      <c r="J240" s="25"/>
      <c r="K240" s="25">
        <f t="shared" si="130"/>
        <v>0</v>
      </c>
      <c r="L240" s="25"/>
      <c r="M240" s="25">
        <f t="shared" si="130"/>
        <v>0</v>
      </c>
      <c r="N240" s="25"/>
      <c r="O240" s="25">
        <f t="shared" si="156"/>
        <v>0</v>
      </c>
      <c r="P240" s="25"/>
      <c r="Q240" s="25">
        <f t="shared" si="156"/>
        <v>0</v>
      </c>
      <c r="R240" s="25"/>
      <c r="S240" s="25">
        <f t="shared" si="157"/>
        <v>0</v>
      </c>
      <c r="T240" s="25"/>
      <c r="U240" s="25">
        <f t="shared" si="157"/>
        <v>0</v>
      </c>
      <c r="V240" s="25"/>
      <c r="W240" s="25">
        <f t="shared" si="158"/>
        <v>0</v>
      </c>
      <c r="X240" s="25"/>
      <c r="Y240" s="25">
        <f t="shared" si="158"/>
        <v>0</v>
      </c>
      <c r="Z240" s="25"/>
      <c r="AA240" s="25">
        <f t="shared" si="134"/>
        <v>0</v>
      </c>
      <c r="AB240" s="25"/>
      <c r="AC240" s="25">
        <f t="shared" si="159"/>
        <v>0</v>
      </c>
      <c r="AD240" s="25"/>
      <c r="AE240" s="25">
        <f t="shared" si="159"/>
        <v>0</v>
      </c>
      <c r="AF240" s="25"/>
      <c r="AG240" s="25">
        <f t="shared" si="160"/>
        <v>0</v>
      </c>
      <c r="AH240" s="25"/>
      <c r="AI240" s="25">
        <f t="shared" si="160"/>
        <v>0</v>
      </c>
      <c r="AJ240" s="25"/>
      <c r="AK240" s="25">
        <f t="shared" si="161"/>
        <v>0</v>
      </c>
      <c r="AL240" s="25"/>
      <c r="AM240" s="25">
        <f t="shared" si="161"/>
        <v>0</v>
      </c>
      <c r="AN240" s="25"/>
      <c r="AO240" s="25">
        <f t="shared" si="162"/>
        <v>0</v>
      </c>
      <c r="AP240" s="25"/>
      <c r="AQ240" s="25">
        <f t="shared" si="162"/>
        <v>0</v>
      </c>
      <c r="AR240" s="25"/>
      <c r="AS240" s="25">
        <f t="shared" si="163"/>
        <v>0</v>
      </c>
      <c r="AT240" s="25"/>
      <c r="AU240" s="25">
        <f t="shared" si="163"/>
        <v>0</v>
      </c>
      <c r="AV240" s="25"/>
      <c r="AW240" s="25">
        <f t="shared" si="140"/>
        <v>0</v>
      </c>
      <c r="AX240" s="25"/>
      <c r="AY240" s="25">
        <f t="shared" si="141"/>
        <v>0</v>
      </c>
      <c r="AZ240" s="25"/>
      <c r="BA240" s="25">
        <f t="shared" si="142"/>
        <v>0</v>
      </c>
    </row>
    <row r="241" spans="1:53" ht="15.75" customHeight="1">
      <c r="A241" s="68"/>
      <c r="B241" s="34" t="s">
        <v>269</v>
      </c>
      <c r="C241" s="69"/>
      <c r="D241" s="73">
        <f>ROUND(D240*0.7,3)</f>
        <v>508.536</v>
      </c>
      <c r="E241" s="67">
        <v>5600</v>
      </c>
      <c r="F241" s="24"/>
      <c r="G241" s="24">
        <v>580</v>
      </c>
      <c r="H241" s="24"/>
      <c r="I241" s="25" t="e">
        <f t="shared" si="129"/>
        <v>#REF!</v>
      </c>
      <c r="J241" s="25" t="e">
        <f>+#REF!</f>
        <v>#REF!</v>
      </c>
      <c r="K241" s="25" t="e">
        <f t="shared" si="130"/>
        <v>#REF!</v>
      </c>
      <c r="L241" s="25" t="e">
        <f>+#REF!</f>
        <v>#REF!</v>
      </c>
      <c r="M241" s="25" t="e">
        <f t="shared" si="130"/>
        <v>#REF!</v>
      </c>
      <c r="N241" s="25" t="e">
        <f>+#REF!</f>
        <v>#REF!</v>
      </c>
      <c r="O241" s="25" t="e">
        <f t="shared" si="156"/>
        <v>#REF!</v>
      </c>
      <c r="P241" s="25" t="e">
        <f>+#REF!</f>
        <v>#REF!</v>
      </c>
      <c r="Q241" s="25" t="e">
        <f t="shared" si="156"/>
        <v>#REF!</v>
      </c>
      <c r="R241" s="25" t="e">
        <f>+#REF!</f>
        <v>#REF!</v>
      </c>
      <c r="S241" s="25" t="e">
        <f t="shared" si="157"/>
        <v>#REF!</v>
      </c>
      <c r="T241" s="25" t="e">
        <f>+#REF!</f>
        <v>#REF!</v>
      </c>
      <c r="U241" s="25" t="e">
        <f t="shared" si="157"/>
        <v>#REF!</v>
      </c>
      <c r="V241" s="25" t="e">
        <f>+#REF!</f>
        <v>#REF!</v>
      </c>
      <c r="W241" s="25" t="e">
        <f t="shared" si="158"/>
        <v>#REF!</v>
      </c>
      <c r="X241" s="25" t="e">
        <f>+#REF!</f>
        <v>#REF!</v>
      </c>
      <c r="Y241" s="25" t="e">
        <f t="shared" si="158"/>
        <v>#REF!</v>
      </c>
      <c r="Z241" s="25" t="e">
        <f>+#REF!</f>
        <v>#REF!</v>
      </c>
      <c r="AA241" s="25" t="e">
        <f t="shared" si="134"/>
        <v>#REF!</v>
      </c>
      <c r="AB241" s="25" t="e">
        <f>+#REF!</f>
        <v>#REF!</v>
      </c>
      <c r="AC241" s="25" t="e">
        <f t="shared" si="159"/>
        <v>#REF!</v>
      </c>
      <c r="AD241" s="25" t="e">
        <f>+#REF!</f>
        <v>#REF!</v>
      </c>
      <c r="AE241" s="25" t="e">
        <f t="shared" si="159"/>
        <v>#REF!</v>
      </c>
      <c r="AF241" s="25" t="e">
        <f>+#REF!</f>
        <v>#REF!</v>
      </c>
      <c r="AG241" s="25" t="e">
        <f t="shared" si="160"/>
        <v>#REF!</v>
      </c>
      <c r="AH241" s="25" t="e">
        <f>+#REF!</f>
        <v>#REF!</v>
      </c>
      <c r="AI241" s="25" t="e">
        <f t="shared" si="160"/>
        <v>#REF!</v>
      </c>
      <c r="AJ241" s="25" t="e">
        <f>+#REF!</f>
        <v>#REF!</v>
      </c>
      <c r="AK241" s="25" t="e">
        <f t="shared" si="161"/>
        <v>#REF!</v>
      </c>
      <c r="AL241" s="25" t="e">
        <f>+#REF!</f>
        <v>#REF!</v>
      </c>
      <c r="AM241" s="25" t="e">
        <f t="shared" si="161"/>
        <v>#REF!</v>
      </c>
      <c r="AN241" s="25" t="e">
        <f>+#REF!</f>
        <v>#REF!</v>
      </c>
      <c r="AO241" s="25" t="e">
        <f t="shared" si="162"/>
        <v>#REF!</v>
      </c>
      <c r="AP241" s="25" t="e">
        <f>+#REF!</f>
        <v>#REF!</v>
      </c>
      <c r="AQ241" s="25" t="e">
        <f t="shared" si="162"/>
        <v>#REF!</v>
      </c>
      <c r="AR241" s="25" t="e">
        <f>+#REF!</f>
        <v>#REF!</v>
      </c>
      <c r="AS241" s="25" t="e">
        <f t="shared" si="163"/>
        <v>#REF!</v>
      </c>
      <c r="AT241" s="25" t="e">
        <f>+#REF!</f>
        <v>#REF!</v>
      </c>
      <c r="AU241" s="25" t="e">
        <f t="shared" si="163"/>
        <v>#REF!</v>
      </c>
      <c r="AV241" s="25" t="e">
        <f>+#REF!</f>
        <v>#REF!</v>
      </c>
      <c r="AW241" s="25" t="e">
        <f t="shared" si="140"/>
        <v>#REF!</v>
      </c>
      <c r="AX241" s="25" t="e">
        <f>+#REF!</f>
        <v>#REF!</v>
      </c>
      <c r="AY241" s="25" t="e">
        <f t="shared" si="141"/>
        <v>#REF!</v>
      </c>
      <c r="AZ241" s="25" t="e">
        <f>+#REF!</f>
        <v>#REF!</v>
      </c>
      <c r="BA241" s="25" t="e">
        <f t="shared" si="142"/>
        <v>#REF!</v>
      </c>
    </row>
    <row r="242" spans="1:53" ht="15.75" customHeight="1">
      <c r="A242" s="68"/>
      <c r="B242" s="34" t="s">
        <v>270</v>
      </c>
      <c r="C242" s="69"/>
      <c r="D242" s="73">
        <f>ROUND(D240*0.3,3)</f>
        <v>217.94399999999999</v>
      </c>
      <c r="E242" s="67">
        <v>5600</v>
      </c>
      <c r="F242" s="24">
        <v>110</v>
      </c>
      <c r="G242" s="24"/>
      <c r="H242" s="24"/>
      <c r="I242" s="25" t="e">
        <f t="shared" si="129"/>
        <v>#REF!</v>
      </c>
      <c r="J242" s="25" t="e">
        <f>+J241</f>
        <v>#REF!</v>
      </c>
      <c r="K242" s="25" t="e">
        <f t="shared" si="130"/>
        <v>#REF!</v>
      </c>
      <c r="L242" s="25" t="e">
        <f t="shared" ref="L242:AZ242" si="165">+L241</f>
        <v>#REF!</v>
      </c>
      <c r="M242" s="25" t="e">
        <f t="shared" si="130"/>
        <v>#REF!</v>
      </c>
      <c r="N242" s="25" t="e">
        <f t="shared" si="165"/>
        <v>#REF!</v>
      </c>
      <c r="O242" s="25" t="e">
        <f t="shared" si="156"/>
        <v>#REF!</v>
      </c>
      <c r="P242" s="25" t="e">
        <f t="shared" si="165"/>
        <v>#REF!</v>
      </c>
      <c r="Q242" s="25" t="e">
        <f t="shared" si="156"/>
        <v>#REF!</v>
      </c>
      <c r="R242" s="25" t="e">
        <f t="shared" si="165"/>
        <v>#REF!</v>
      </c>
      <c r="S242" s="25" t="e">
        <f t="shared" si="157"/>
        <v>#REF!</v>
      </c>
      <c r="T242" s="25" t="e">
        <f t="shared" si="165"/>
        <v>#REF!</v>
      </c>
      <c r="U242" s="25" t="e">
        <f t="shared" si="157"/>
        <v>#REF!</v>
      </c>
      <c r="V242" s="25" t="e">
        <f t="shared" si="165"/>
        <v>#REF!</v>
      </c>
      <c r="W242" s="25" t="e">
        <f t="shared" si="158"/>
        <v>#REF!</v>
      </c>
      <c r="X242" s="25" t="e">
        <f t="shared" si="165"/>
        <v>#REF!</v>
      </c>
      <c r="Y242" s="25" t="e">
        <f t="shared" si="158"/>
        <v>#REF!</v>
      </c>
      <c r="Z242" s="25" t="e">
        <f t="shared" si="165"/>
        <v>#REF!</v>
      </c>
      <c r="AA242" s="25" t="e">
        <f t="shared" si="134"/>
        <v>#REF!</v>
      </c>
      <c r="AB242" s="25" t="e">
        <f t="shared" si="165"/>
        <v>#REF!</v>
      </c>
      <c r="AC242" s="25" t="e">
        <f t="shared" si="159"/>
        <v>#REF!</v>
      </c>
      <c r="AD242" s="25" t="e">
        <f t="shared" si="165"/>
        <v>#REF!</v>
      </c>
      <c r="AE242" s="25" t="e">
        <f t="shared" si="159"/>
        <v>#REF!</v>
      </c>
      <c r="AF242" s="25" t="e">
        <f t="shared" si="165"/>
        <v>#REF!</v>
      </c>
      <c r="AG242" s="25" t="e">
        <f t="shared" si="160"/>
        <v>#REF!</v>
      </c>
      <c r="AH242" s="25" t="e">
        <f t="shared" si="165"/>
        <v>#REF!</v>
      </c>
      <c r="AI242" s="25" t="e">
        <f t="shared" si="160"/>
        <v>#REF!</v>
      </c>
      <c r="AJ242" s="25" t="e">
        <f t="shared" si="165"/>
        <v>#REF!</v>
      </c>
      <c r="AK242" s="25" t="e">
        <f t="shared" si="161"/>
        <v>#REF!</v>
      </c>
      <c r="AL242" s="25" t="e">
        <f t="shared" si="165"/>
        <v>#REF!</v>
      </c>
      <c r="AM242" s="25" t="e">
        <f t="shared" si="161"/>
        <v>#REF!</v>
      </c>
      <c r="AN242" s="25" t="e">
        <f t="shared" si="165"/>
        <v>#REF!</v>
      </c>
      <c r="AO242" s="25" t="e">
        <f t="shared" si="162"/>
        <v>#REF!</v>
      </c>
      <c r="AP242" s="25" t="e">
        <f t="shared" si="165"/>
        <v>#REF!</v>
      </c>
      <c r="AQ242" s="25" t="e">
        <f t="shared" si="162"/>
        <v>#REF!</v>
      </c>
      <c r="AR242" s="25" t="e">
        <f t="shared" si="165"/>
        <v>#REF!</v>
      </c>
      <c r="AS242" s="25" t="e">
        <f t="shared" si="163"/>
        <v>#REF!</v>
      </c>
      <c r="AT242" s="25" t="e">
        <f t="shared" si="165"/>
        <v>#REF!</v>
      </c>
      <c r="AU242" s="25" t="e">
        <f t="shared" si="163"/>
        <v>#REF!</v>
      </c>
      <c r="AV242" s="25" t="e">
        <f t="shared" si="165"/>
        <v>#REF!</v>
      </c>
      <c r="AW242" s="25" t="e">
        <f t="shared" si="140"/>
        <v>#REF!</v>
      </c>
      <c r="AX242" s="25" t="e">
        <f t="shared" si="165"/>
        <v>#REF!</v>
      </c>
      <c r="AY242" s="25" t="e">
        <f t="shared" si="141"/>
        <v>#REF!</v>
      </c>
      <c r="AZ242" s="25" t="e">
        <f t="shared" si="165"/>
        <v>#REF!</v>
      </c>
      <c r="BA242" s="25" t="e">
        <f t="shared" si="142"/>
        <v>#REF!</v>
      </c>
    </row>
    <row r="243" spans="1:53" ht="15.75" customHeight="1">
      <c r="A243" s="33">
        <v>1505</v>
      </c>
      <c r="B243" s="34" t="s">
        <v>271</v>
      </c>
      <c r="C243" s="69" t="s">
        <v>46</v>
      </c>
      <c r="D243" s="73">
        <v>595.19000000000005</v>
      </c>
      <c r="E243" s="67">
        <v>4200</v>
      </c>
      <c r="F243" s="24"/>
      <c r="G243" s="24"/>
      <c r="H243" s="24">
        <v>475</v>
      </c>
      <c r="I243" s="25" t="e">
        <f t="shared" si="129"/>
        <v>#REF!</v>
      </c>
      <c r="J243" s="25" t="e">
        <f>+#REF!</f>
        <v>#REF!</v>
      </c>
      <c r="K243" s="25" t="e">
        <f t="shared" si="130"/>
        <v>#REF!</v>
      </c>
      <c r="L243" s="25" t="e">
        <f>+#REF!</f>
        <v>#REF!</v>
      </c>
      <c r="M243" s="25" t="e">
        <f t="shared" si="130"/>
        <v>#REF!</v>
      </c>
      <c r="N243" s="25" t="e">
        <f>+#REF!</f>
        <v>#REF!</v>
      </c>
      <c r="O243" s="25" t="e">
        <f t="shared" si="156"/>
        <v>#REF!</v>
      </c>
      <c r="P243" s="25" t="e">
        <f>+#REF!</f>
        <v>#REF!</v>
      </c>
      <c r="Q243" s="25" t="e">
        <f t="shared" si="156"/>
        <v>#REF!</v>
      </c>
      <c r="R243" s="25" t="e">
        <f>+#REF!</f>
        <v>#REF!</v>
      </c>
      <c r="S243" s="25" t="e">
        <f t="shared" si="157"/>
        <v>#REF!</v>
      </c>
      <c r="T243" s="25" t="e">
        <f>+#REF!</f>
        <v>#REF!</v>
      </c>
      <c r="U243" s="25" t="e">
        <f t="shared" si="157"/>
        <v>#REF!</v>
      </c>
      <c r="V243" s="25" t="e">
        <f>+#REF!</f>
        <v>#REF!</v>
      </c>
      <c r="W243" s="25" t="e">
        <f t="shared" si="158"/>
        <v>#REF!</v>
      </c>
      <c r="X243" s="25" t="e">
        <f>+#REF!</f>
        <v>#REF!</v>
      </c>
      <c r="Y243" s="25" t="e">
        <f t="shared" si="158"/>
        <v>#REF!</v>
      </c>
      <c r="Z243" s="25" t="e">
        <f>+#REF!</f>
        <v>#REF!</v>
      </c>
      <c r="AA243" s="25" t="e">
        <f t="shared" si="134"/>
        <v>#REF!</v>
      </c>
      <c r="AB243" s="25" t="e">
        <f>+#REF!</f>
        <v>#REF!</v>
      </c>
      <c r="AC243" s="25" t="e">
        <f t="shared" si="159"/>
        <v>#REF!</v>
      </c>
      <c r="AD243" s="25" t="e">
        <f>+#REF!</f>
        <v>#REF!</v>
      </c>
      <c r="AE243" s="25" t="e">
        <f t="shared" si="159"/>
        <v>#REF!</v>
      </c>
      <c r="AF243" s="25" t="e">
        <f>+#REF!</f>
        <v>#REF!</v>
      </c>
      <c r="AG243" s="25" t="e">
        <f t="shared" si="160"/>
        <v>#REF!</v>
      </c>
      <c r="AH243" s="25" t="e">
        <f>+#REF!</f>
        <v>#REF!</v>
      </c>
      <c r="AI243" s="25" t="e">
        <f t="shared" si="160"/>
        <v>#REF!</v>
      </c>
      <c r="AJ243" s="25" t="e">
        <f>+#REF!</f>
        <v>#REF!</v>
      </c>
      <c r="AK243" s="25" t="e">
        <f t="shared" si="161"/>
        <v>#REF!</v>
      </c>
      <c r="AL243" s="25" t="e">
        <f>+#REF!</f>
        <v>#REF!</v>
      </c>
      <c r="AM243" s="25" t="e">
        <f t="shared" si="161"/>
        <v>#REF!</v>
      </c>
      <c r="AN243" s="25" t="e">
        <f>+#REF!</f>
        <v>#REF!</v>
      </c>
      <c r="AO243" s="25" t="e">
        <f t="shared" si="162"/>
        <v>#REF!</v>
      </c>
      <c r="AP243" s="25" t="e">
        <f>+#REF!</f>
        <v>#REF!</v>
      </c>
      <c r="AQ243" s="25" t="e">
        <f t="shared" si="162"/>
        <v>#REF!</v>
      </c>
      <c r="AR243" s="25" t="e">
        <f>+#REF!</f>
        <v>#REF!</v>
      </c>
      <c r="AS243" s="25" t="e">
        <f t="shared" si="163"/>
        <v>#REF!</v>
      </c>
      <c r="AT243" s="25" t="e">
        <f>+#REF!</f>
        <v>#REF!</v>
      </c>
      <c r="AU243" s="25" t="e">
        <f t="shared" si="163"/>
        <v>#REF!</v>
      </c>
      <c r="AV243" s="25" t="e">
        <f>+#REF!</f>
        <v>#REF!</v>
      </c>
      <c r="AW243" s="25" t="e">
        <f t="shared" si="140"/>
        <v>#REF!</v>
      </c>
      <c r="AX243" s="25" t="e">
        <f>+#REF!</f>
        <v>#REF!</v>
      </c>
      <c r="AY243" s="25" t="e">
        <f t="shared" si="141"/>
        <v>#REF!</v>
      </c>
      <c r="AZ243" s="25" t="e">
        <f>+#REF!</f>
        <v>#REF!</v>
      </c>
      <c r="BA243" s="25" t="e">
        <f t="shared" si="142"/>
        <v>#REF!</v>
      </c>
    </row>
    <row r="244" spans="1:53" ht="15.75" customHeight="1">
      <c r="A244" s="33">
        <v>1506</v>
      </c>
      <c r="B244" s="34" t="s">
        <v>272</v>
      </c>
      <c r="C244" s="69" t="s">
        <v>46</v>
      </c>
      <c r="D244" s="73">
        <v>1295.4100000000001</v>
      </c>
      <c r="E244" s="67">
        <v>500</v>
      </c>
      <c r="F244" s="24"/>
      <c r="G244" s="24"/>
      <c r="H244" s="24">
        <v>800</v>
      </c>
      <c r="I244" s="25" t="e">
        <f t="shared" si="129"/>
        <v>#REF!</v>
      </c>
      <c r="J244" s="25" t="e">
        <f>+#REF!</f>
        <v>#REF!</v>
      </c>
      <c r="K244" s="25" t="e">
        <f t="shared" si="130"/>
        <v>#REF!</v>
      </c>
      <c r="L244" s="25" t="e">
        <f>+#REF!</f>
        <v>#REF!</v>
      </c>
      <c r="M244" s="25" t="e">
        <f t="shared" si="130"/>
        <v>#REF!</v>
      </c>
      <c r="N244" s="25" t="e">
        <f>+#REF!</f>
        <v>#REF!</v>
      </c>
      <c r="O244" s="25" t="e">
        <f t="shared" si="156"/>
        <v>#REF!</v>
      </c>
      <c r="P244" s="25" t="e">
        <f>+#REF!</f>
        <v>#REF!</v>
      </c>
      <c r="Q244" s="25" t="e">
        <f t="shared" si="156"/>
        <v>#REF!</v>
      </c>
      <c r="R244" s="25" t="e">
        <f>+#REF!</f>
        <v>#REF!</v>
      </c>
      <c r="S244" s="25" t="e">
        <f t="shared" si="157"/>
        <v>#REF!</v>
      </c>
      <c r="T244" s="25" t="e">
        <f>+#REF!</f>
        <v>#REF!</v>
      </c>
      <c r="U244" s="25" t="e">
        <f t="shared" si="157"/>
        <v>#REF!</v>
      </c>
      <c r="V244" s="25" t="e">
        <f>+#REF!</f>
        <v>#REF!</v>
      </c>
      <c r="W244" s="25" t="e">
        <f t="shared" si="158"/>
        <v>#REF!</v>
      </c>
      <c r="X244" s="25" t="e">
        <f>+#REF!</f>
        <v>#REF!</v>
      </c>
      <c r="Y244" s="25" t="e">
        <f t="shared" si="158"/>
        <v>#REF!</v>
      </c>
      <c r="Z244" s="25" t="e">
        <f>+#REF!</f>
        <v>#REF!</v>
      </c>
      <c r="AA244" s="25" t="e">
        <f t="shared" si="134"/>
        <v>#REF!</v>
      </c>
      <c r="AB244" s="25" t="e">
        <f>+#REF!</f>
        <v>#REF!</v>
      </c>
      <c r="AC244" s="25" t="e">
        <f t="shared" si="159"/>
        <v>#REF!</v>
      </c>
      <c r="AD244" s="25" t="e">
        <f>+#REF!</f>
        <v>#REF!</v>
      </c>
      <c r="AE244" s="25" t="e">
        <f t="shared" si="159"/>
        <v>#REF!</v>
      </c>
      <c r="AF244" s="25" t="e">
        <f>+#REF!</f>
        <v>#REF!</v>
      </c>
      <c r="AG244" s="25" t="e">
        <f t="shared" si="160"/>
        <v>#REF!</v>
      </c>
      <c r="AH244" s="25" t="e">
        <f>+#REF!</f>
        <v>#REF!</v>
      </c>
      <c r="AI244" s="25" t="e">
        <f t="shared" si="160"/>
        <v>#REF!</v>
      </c>
      <c r="AJ244" s="25" t="e">
        <f>+#REF!</f>
        <v>#REF!</v>
      </c>
      <c r="AK244" s="25" t="e">
        <f t="shared" si="161"/>
        <v>#REF!</v>
      </c>
      <c r="AL244" s="25" t="e">
        <f>+#REF!</f>
        <v>#REF!</v>
      </c>
      <c r="AM244" s="25" t="e">
        <f t="shared" si="161"/>
        <v>#REF!</v>
      </c>
      <c r="AN244" s="25" t="e">
        <f>+#REF!</f>
        <v>#REF!</v>
      </c>
      <c r="AO244" s="25" t="e">
        <f t="shared" si="162"/>
        <v>#REF!</v>
      </c>
      <c r="AP244" s="25" t="e">
        <f>+#REF!</f>
        <v>#REF!</v>
      </c>
      <c r="AQ244" s="25" t="e">
        <f t="shared" si="162"/>
        <v>#REF!</v>
      </c>
      <c r="AR244" s="25" t="e">
        <f>+#REF!</f>
        <v>#REF!</v>
      </c>
      <c r="AS244" s="25" t="e">
        <f t="shared" si="163"/>
        <v>#REF!</v>
      </c>
      <c r="AT244" s="25" t="e">
        <f>+#REF!</f>
        <v>#REF!</v>
      </c>
      <c r="AU244" s="25" t="e">
        <f t="shared" si="163"/>
        <v>#REF!</v>
      </c>
      <c r="AV244" s="25" t="e">
        <f>+#REF!</f>
        <v>#REF!</v>
      </c>
      <c r="AW244" s="25" t="e">
        <f t="shared" si="140"/>
        <v>#REF!</v>
      </c>
      <c r="AX244" s="25" t="e">
        <f>+#REF!</f>
        <v>#REF!</v>
      </c>
      <c r="AY244" s="25" t="e">
        <f t="shared" si="141"/>
        <v>#REF!</v>
      </c>
      <c r="AZ244" s="25" t="e">
        <f>+#REF!</f>
        <v>#REF!</v>
      </c>
      <c r="BA244" s="25" t="e">
        <f t="shared" si="142"/>
        <v>#REF!</v>
      </c>
    </row>
    <row r="245" spans="1:53" ht="15.75" customHeight="1">
      <c r="A245" s="33">
        <v>1600</v>
      </c>
      <c r="B245" s="27" t="s">
        <v>273</v>
      </c>
      <c r="C245" s="69"/>
      <c r="D245" s="73"/>
      <c r="E245" s="67"/>
      <c r="F245" s="24"/>
      <c r="G245" s="24"/>
      <c r="H245" s="24"/>
      <c r="I245" s="25">
        <f t="shared" si="129"/>
        <v>0</v>
      </c>
      <c r="J245" s="25"/>
      <c r="K245" s="25">
        <f t="shared" si="130"/>
        <v>0</v>
      </c>
      <c r="L245" s="25"/>
      <c r="M245" s="25">
        <f t="shared" si="130"/>
        <v>0</v>
      </c>
      <c r="N245" s="25"/>
      <c r="O245" s="25">
        <f t="shared" si="156"/>
        <v>0</v>
      </c>
      <c r="P245" s="25"/>
      <c r="Q245" s="25">
        <f t="shared" si="156"/>
        <v>0</v>
      </c>
      <c r="R245" s="25"/>
      <c r="S245" s="25">
        <f t="shared" si="157"/>
        <v>0</v>
      </c>
      <c r="T245" s="25"/>
      <c r="U245" s="25">
        <f t="shared" si="157"/>
        <v>0</v>
      </c>
      <c r="V245" s="25"/>
      <c r="W245" s="25">
        <f t="shared" si="158"/>
        <v>0</v>
      </c>
      <c r="X245" s="25"/>
      <c r="Y245" s="25">
        <f t="shared" si="158"/>
        <v>0</v>
      </c>
      <c r="Z245" s="25"/>
      <c r="AA245" s="25">
        <f t="shared" si="134"/>
        <v>0</v>
      </c>
      <c r="AB245" s="25"/>
      <c r="AC245" s="25">
        <f t="shared" si="159"/>
        <v>0</v>
      </c>
      <c r="AD245" s="25"/>
      <c r="AE245" s="25">
        <f t="shared" si="159"/>
        <v>0</v>
      </c>
      <c r="AF245" s="25"/>
      <c r="AG245" s="25">
        <f t="shared" si="160"/>
        <v>0</v>
      </c>
      <c r="AH245" s="25"/>
      <c r="AI245" s="25">
        <f t="shared" si="160"/>
        <v>0</v>
      </c>
      <c r="AJ245" s="25"/>
      <c r="AK245" s="25">
        <f t="shared" si="161"/>
        <v>0</v>
      </c>
      <c r="AL245" s="25"/>
      <c r="AM245" s="25">
        <f t="shared" si="161"/>
        <v>0</v>
      </c>
      <c r="AN245" s="25"/>
      <c r="AO245" s="25">
        <f t="shared" si="162"/>
        <v>0</v>
      </c>
      <c r="AP245" s="25"/>
      <c r="AQ245" s="25">
        <f t="shared" si="162"/>
        <v>0</v>
      </c>
      <c r="AR245" s="25"/>
      <c r="AS245" s="25">
        <f t="shared" si="163"/>
        <v>0</v>
      </c>
      <c r="AT245" s="25"/>
      <c r="AU245" s="25">
        <f t="shared" si="163"/>
        <v>0</v>
      </c>
      <c r="AV245" s="25"/>
      <c r="AW245" s="25">
        <f t="shared" si="140"/>
        <v>0</v>
      </c>
      <c r="AX245" s="25"/>
      <c r="AY245" s="25">
        <f t="shared" si="141"/>
        <v>0</v>
      </c>
      <c r="AZ245" s="25"/>
      <c r="BA245" s="25">
        <f t="shared" si="142"/>
        <v>0</v>
      </c>
    </row>
    <row r="246" spans="1:53" ht="15.75" customHeight="1">
      <c r="A246" s="68">
        <v>1601</v>
      </c>
      <c r="B246" s="34" t="s">
        <v>274</v>
      </c>
      <c r="C246" s="69" t="s">
        <v>46</v>
      </c>
      <c r="D246" s="73">
        <v>809.63</v>
      </c>
      <c r="E246" s="67">
        <v>1500</v>
      </c>
      <c r="F246" s="24"/>
      <c r="G246" s="24"/>
      <c r="H246" s="24">
        <v>650</v>
      </c>
      <c r="I246" s="25" t="e">
        <f t="shared" si="129"/>
        <v>#REF!</v>
      </c>
      <c r="J246" s="25" t="e">
        <f>+#REF!</f>
        <v>#REF!</v>
      </c>
      <c r="K246" s="25" t="e">
        <f t="shared" si="130"/>
        <v>#REF!</v>
      </c>
      <c r="L246" s="25" t="e">
        <f>+#REF!</f>
        <v>#REF!</v>
      </c>
      <c r="M246" s="25" t="e">
        <f t="shared" si="130"/>
        <v>#REF!</v>
      </c>
      <c r="N246" s="25" t="e">
        <f>+#REF!</f>
        <v>#REF!</v>
      </c>
      <c r="O246" s="25" t="e">
        <f t="shared" si="156"/>
        <v>#REF!</v>
      </c>
      <c r="P246" s="25" t="e">
        <f>+#REF!</f>
        <v>#REF!</v>
      </c>
      <c r="Q246" s="25" t="e">
        <f t="shared" si="156"/>
        <v>#REF!</v>
      </c>
      <c r="R246" s="25" t="e">
        <f>+#REF!</f>
        <v>#REF!</v>
      </c>
      <c r="S246" s="25" t="e">
        <f t="shared" si="157"/>
        <v>#REF!</v>
      </c>
      <c r="T246" s="25" t="e">
        <f>+#REF!</f>
        <v>#REF!</v>
      </c>
      <c r="U246" s="25" t="e">
        <f t="shared" si="157"/>
        <v>#REF!</v>
      </c>
      <c r="V246" s="25" t="e">
        <f>+#REF!</f>
        <v>#REF!</v>
      </c>
      <c r="W246" s="25" t="e">
        <f t="shared" si="158"/>
        <v>#REF!</v>
      </c>
      <c r="X246" s="25" t="e">
        <f>+#REF!</f>
        <v>#REF!</v>
      </c>
      <c r="Y246" s="25" t="e">
        <f t="shared" si="158"/>
        <v>#REF!</v>
      </c>
      <c r="Z246" s="25" t="e">
        <f>+#REF!</f>
        <v>#REF!</v>
      </c>
      <c r="AA246" s="25" t="e">
        <f t="shared" si="134"/>
        <v>#REF!</v>
      </c>
      <c r="AB246" s="25" t="e">
        <f>+#REF!</f>
        <v>#REF!</v>
      </c>
      <c r="AC246" s="25" t="e">
        <f t="shared" si="159"/>
        <v>#REF!</v>
      </c>
      <c r="AD246" s="25" t="e">
        <f>+#REF!</f>
        <v>#REF!</v>
      </c>
      <c r="AE246" s="25" t="e">
        <f t="shared" si="159"/>
        <v>#REF!</v>
      </c>
      <c r="AF246" s="25" t="e">
        <f>+#REF!</f>
        <v>#REF!</v>
      </c>
      <c r="AG246" s="25" t="e">
        <f t="shared" si="160"/>
        <v>#REF!</v>
      </c>
      <c r="AH246" s="25" t="e">
        <f>+#REF!</f>
        <v>#REF!</v>
      </c>
      <c r="AI246" s="25" t="e">
        <f t="shared" si="160"/>
        <v>#REF!</v>
      </c>
      <c r="AJ246" s="25" t="e">
        <f>+#REF!</f>
        <v>#REF!</v>
      </c>
      <c r="AK246" s="25" t="e">
        <f t="shared" si="161"/>
        <v>#REF!</v>
      </c>
      <c r="AL246" s="25" t="e">
        <f>+#REF!</f>
        <v>#REF!</v>
      </c>
      <c r="AM246" s="25" t="e">
        <f t="shared" si="161"/>
        <v>#REF!</v>
      </c>
      <c r="AN246" s="25" t="e">
        <f>+#REF!</f>
        <v>#REF!</v>
      </c>
      <c r="AO246" s="25" t="e">
        <f t="shared" si="162"/>
        <v>#REF!</v>
      </c>
      <c r="AP246" s="25" t="e">
        <f>+#REF!</f>
        <v>#REF!</v>
      </c>
      <c r="AQ246" s="25" t="e">
        <f t="shared" si="162"/>
        <v>#REF!</v>
      </c>
      <c r="AR246" s="25" t="e">
        <f>+#REF!</f>
        <v>#REF!</v>
      </c>
      <c r="AS246" s="25" t="e">
        <f t="shared" si="163"/>
        <v>#REF!</v>
      </c>
      <c r="AT246" s="25" t="e">
        <f>+#REF!</f>
        <v>#REF!</v>
      </c>
      <c r="AU246" s="25" t="e">
        <f t="shared" si="163"/>
        <v>#REF!</v>
      </c>
      <c r="AV246" s="25" t="e">
        <f>+#REF!</f>
        <v>#REF!</v>
      </c>
      <c r="AW246" s="25" t="e">
        <f t="shared" si="140"/>
        <v>#REF!</v>
      </c>
      <c r="AX246" s="25" t="e">
        <f>+#REF!</f>
        <v>#REF!</v>
      </c>
      <c r="AY246" s="25" t="e">
        <f t="shared" si="141"/>
        <v>#REF!</v>
      </c>
      <c r="AZ246" s="25" t="e">
        <f>+#REF!</f>
        <v>#REF!</v>
      </c>
      <c r="BA246" s="25" t="e">
        <f t="shared" si="142"/>
        <v>#REF!</v>
      </c>
    </row>
    <row r="247" spans="1:53" ht="15.75" customHeight="1">
      <c r="A247" s="68" t="s">
        <v>275</v>
      </c>
      <c r="B247" s="34" t="s">
        <v>276</v>
      </c>
      <c r="C247" s="69" t="s">
        <v>46</v>
      </c>
      <c r="D247" s="73">
        <v>704.6</v>
      </c>
      <c r="E247" s="67">
        <v>500</v>
      </c>
      <c r="F247" s="24"/>
      <c r="G247" s="24"/>
      <c r="H247" s="24"/>
      <c r="I247" s="25">
        <f t="shared" si="129"/>
        <v>0</v>
      </c>
      <c r="J247" s="25"/>
      <c r="K247" s="25">
        <f t="shared" si="130"/>
        <v>0</v>
      </c>
      <c r="L247" s="25"/>
      <c r="M247" s="25">
        <f t="shared" si="130"/>
        <v>0</v>
      </c>
      <c r="N247" s="25"/>
      <c r="O247" s="25">
        <f t="shared" si="156"/>
        <v>0</v>
      </c>
      <c r="P247" s="25"/>
      <c r="Q247" s="25">
        <f t="shared" si="156"/>
        <v>0</v>
      </c>
      <c r="R247" s="25"/>
      <c r="S247" s="25">
        <f t="shared" si="157"/>
        <v>0</v>
      </c>
      <c r="T247" s="25"/>
      <c r="U247" s="25">
        <f t="shared" si="157"/>
        <v>0</v>
      </c>
      <c r="V247" s="25"/>
      <c r="W247" s="25">
        <f t="shared" si="158"/>
        <v>0</v>
      </c>
      <c r="X247" s="25"/>
      <c r="Y247" s="25">
        <f t="shared" si="158"/>
        <v>0</v>
      </c>
      <c r="Z247" s="25"/>
      <c r="AA247" s="25">
        <f t="shared" si="134"/>
        <v>0</v>
      </c>
      <c r="AB247" s="25"/>
      <c r="AC247" s="25">
        <f t="shared" si="159"/>
        <v>0</v>
      </c>
      <c r="AD247" s="25"/>
      <c r="AE247" s="25">
        <f t="shared" si="159"/>
        <v>0</v>
      </c>
      <c r="AF247" s="25"/>
      <c r="AG247" s="25">
        <f t="shared" si="160"/>
        <v>0</v>
      </c>
      <c r="AH247" s="25"/>
      <c r="AI247" s="25">
        <f t="shared" si="160"/>
        <v>0</v>
      </c>
      <c r="AJ247" s="25"/>
      <c r="AK247" s="25">
        <f t="shared" si="161"/>
        <v>0</v>
      </c>
      <c r="AL247" s="25"/>
      <c r="AM247" s="25">
        <f t="shared" si="161"/>
        <v>0</v>
      </c>
      <c r="AN247" s="25"/>
      <c r="AO247" s="25">
        <f t="shared" si="162"/>
        <v>0</v>
      </c>
      <c r="AP247" s="25"/>
      <c r="AQ247" s="25">
        <f t="shared" si="162"/>
        <v>0</v>
      </c>
      <c r="AR247" s="25"/>
      <c r="AS247" s="25">
        <f t="shared" si="163"/>
        <v>0</v>
      </c>
      <c r="AT247" s="25"/>
      <c r="AU247" s="25">
        <f t="shared" si="163"/>
        <v>0</v>
      </c>
      <c r="AV247" s="25"/>
      <c r="AW247" s="25">
        <f t="shared" si="140"/>
        <v>0</v>
      </c>
      <c r="AX247" s="25"/>
      <c r="AY247" s="25">
        <f t="shared" si="141"/>
        <v>0</v>
      </c>
      <c r="AZ247" s="25"/>
      <c r="BA247" s="25">
        <f t="shared" si="142"/>
        <v>0</v>
      </c>
    </row>
    <row r="248" spans="1:53" ht="15.75" customHeight="1">
      <c r="A248" s="68"/>
      <c r="B248" s="34" t="s">
        <v>277</v>
      </c>
      <c r="C248" s="69" t="s">
        <v>46</v>
      </c>
      <c r="D248" s="73">
        <f>+ROUND(D247*0.7,2)</f>
        <v>493.22</v>
      </c>
      <c r="E248" s="67">
        <v>500</v>
      </c>
      <c r="F248" s="24"/>
      <c r="G248" s="24"/>
      <c r="H248" s="24">
        <f>550*0.7</f>
        <v>385</v>
      </c>
      <c r="I248" s="25" t="e">
        <f t="shared" si="129"/>
        <v>#REF!</v>
      </c>
      <c r="J248" s="25" t="e">
        <f>+#REF!</f>
        <v>#REF!</v>
      </c>
      <c r="K248" s="25" t="e">
        <f t="shared" si="130"/>
        <v>#REF!</v>
      </c>
      <c r="L248" s="25" t="e">
        <f>+#REF!</f>
        <v>#REF!</v>
      </c>
      <c r="M248" s="25" t="e">
        <f t="shared" si="130"/>
        <v>#REF!</v>
      </c>
      <c r="N248" s="25" t="e">
        <f>+#REF!</f>
        <v>#REF!</v>
      </c>
      <c r="O248" s="25" t="e">
        <f t="shared" si="156"/>
        <v>#REF!</v>
      </c>
      <c r="P248" s="25" t="e">
        <f>+#REF!</f>
        <v>#REF!</v>
      </c>
      <c r="Q248" s="25" t="e">
        <f t="shared" si="156"/>
        <v>#REF!</v>
      </c>
      <c r="R248" s="25" t="e">
        <f>+#REF!</f>
        <v>#REF!</v>
      </c>
      <c r="S248" s="25" t="e">
        <f t="shared" si="157"/>
        <v>#REF!</v>
      </c>
      <c r="T248" s="25" t="e">
        <f>+#REF!</f>
        <v>#REF!</v>
      </c>
      <c r="U248" s="25" t="e">
        <f t="shared" si="157"/>
        <v>#REF!</v>
      </c>
      <c r="V248" s="25" t="e">
        <f>+#REF!</f>
        <v>#REF!</v>
      </c>
      <c r="W248" s="25" t="e">
        <f t="shared" si="158"/>
        <v>#REF!</v>
      </c>
      <c r="X248" s="25" t="e">
        <f>+#REF!</f>
        <v>#REF!</v>
      </c>
      <c r="Y248" s="25" t="e">
        <f t="shared" si="158"/>
        <v>#REF!</v>
      </c>
      <c r="Z248" s="25" t="e">
        <f>+#REF!</f>
        <v>#REF!</v>
      </c>
      <c r="AA248" s="25" t="e">
        <f t="shared" si="134"/>
        <v>#REF!</v>
      </c>
      <c r="AB248" s="25" t="e">
        <f>+#REF!</f>
        <v>#REF!</v>
      </c>
      <c r="AC248" s="25" t="e">
        <f t="shared" si="159"/>
        <v>#REF!</v>
      </c>
      <c r="AD248" s="25" t="e">
        <f>+#REF!</f>
        <v>#REF!</v>
      </c>
      <c r="AE248" s="25" t="e">
        <f t="shared" si="159"/>
        <v>#REF!</v>
      </c>
      <c r="AF248" s="25" t="e">
        <f>+#REF!</f>
        <v>#REF!</v>
      </c>
      <c r="AG248" s="25" t="e">
        <f t="shared" si="160"/>
        <v>#REF!</v>
      </c>
      <c r="AH248" s="25" t="e">
        <f>+#REF!</f>
        <v>#REF!</v>
      </c>
      <c r="AI248" s="25" t="e">
        <f t="shared" si="160"/>
        <v>#REF!</v>
      </c>
      <c r="AJ248" s="25" t="e">
        <f>+#REF!</f>
        <v>#REF!</v>
      </c>
      <c r="AK248" s="25" t="e">
        <f t="shared" si="161"/>
        <v>#REF!</v>
      </c>
      <c r="AL248" s="25" t="e">
        <f>+#REF!</f>
        <v>#REF!</v>
      </c>
      <c r="AM248" s="25" t="e">
        <f t="shared" si="161"/>
        <v>#REF!</v>
      </c>
      <c r="AN248" s="25" t="e">
        <f>+#REF!</f>
        <v>#REF!</v>
      </c>
      <c r="AO248" s="25" t="e">
        <f t="shared" si="162"/>
        <v>#REF!</v>
      </c>
      <c r="AP248" s="25" t="e">
        <f>+#REF!</f>
        <v>#REF!</v>
      </c>
      <c r="AQ248" s="25" t="e">
        <f t="shared" si="162"/>
        <v>#REF!</v>
      </c>
      <c r="AR248" s="25" t="e">
        <f>+#REF!</f>
        <v>#REF!</v>
      </c>
      <c r="AS248" s="25" t="e">
        <f t="shared" si="163"/>
        <v>#REF!</v>
      </c>
      <c r="AT248" s="25" t="e">
        <f>+#REF!</f>
        <v>#REF!</v>
      </c>
      <c r="AU248" s="25" t="e">
        <f t="shared" si="163"/>
        <v>#REF!</v>
      </c>
      <c r="AV248" s="25" t="e">
        <f>+#REF!</f>
        <v>#REF!</v>
      </c>
      <c r="AW248" s="25" t="e">
        <f t="shared" si="140"/>
        <v>#REF!</v>
      </c>
      <c r="AX248" s="25" t="e">
        <f>+#REF!</f>
        <v>#REF!</v>
      </c>
      <c r="AY248" s="25" t="e">
        <f t="shared" si="141"/>
        <v>#REF!</v>
      </c>
      <c r="AZ248" s="25" t="e">
        <f>+#REF!</f>
        <v>#REF!</v>
      </c>
      <c r="BA248" s="25" t="e">
        <f t="shared" si="142"/>
        <v>#REF!</v>
      </c>
    </row>
    <row r="249" spans="1:53" ht="15.75" customHeight="1">
      <c r="A249" s="68"/>
      <c r="B249" s="34" t="s">
        <v>278</v>
      </c>
      <c r="C249" s="69" t="s">
        <v>46</v>
      </c>
      <c r="D249" s="73">
        <f>+ROUND(D247*0.3,2)</f>
        <v>211.38</v>
      </c>
      <c r="E249" s="67">
        <v>500</v>
      </c>
      <c r="F249" s="24"/>
      <c r="G249" s="24"/>
      <c r="H249" s="24">
        <f>550*0.3</f>
        <v>165</v>
      </c>
      <c r="I249" s="25" t="e">
        <f t="shared" si="129"/>
        <v>#REF!</v>
      </c>
      <c r="J249" s="25" t="e">
        <f>+J248</f>
        <v>#REF!</v>
      </c>
      <c r="K249" s="25" t="e">
        <f t="shared" si="130"/>
        <v>#REF!</v>
      </c>
      <c r="L249" s="25" t="e">
        <f t="shared" ref="L249:AZ249" si="166">+L248</f>
        <v>#REF!</v>
      </c>
      <c r="M249" s="25" t="e">
        <f t="shared" si="130"/>
        <v>#REF!</v>
      </c>
      <c r="N249" s="25" t="e">
        <f t="shared" si="166"/>
        <v>#REF!</v>
      </c>
      <c r="O249" s="25" t="e">
        <f t="shared" si="156"/>
        <v>#REF!</v>
      </c>
      <c r="P249" s="25" t="e">
        <f t="shared" si="166"/>
        <v>#REF!</v>
      </c>
      <c r="Q249" s="25" t="e">
        <f t="shared" si="156"/>
        <v>#REF!</v>
      </c>
      <c r="R249" s="25" t="e">
        <f t="shared" si="166"/>
        <v>#REF!</v>
      </c>
      <c r="S249" s="25" t="e">
        <f t="shared" si="157"/>
        <v>#REF!</v>
      </c>
      <c r="T249" s="25" t="e">
        <f t="shared" si="166"/>
        <v>#REF!</v>
      </c>
      <c r="U249" s="25" t="e">
        <f t="shared" si="157"/>
        <v>#REF!</v>
      </c>
      <c r="V249" s="25" t="e">
        <f t="shared" si="166"/>
        <v>#REF!</v>
      </c>
      <c r="W249" s="25" t="e">
        <f t="shared" si="158"/>
        <v>#REF!</v>
      </c>
      <c r="X249" s="25" t="e">
        <f t="shared" si="166"/>
        <v>#REF!</v>
      </c>
      <c r="Y249" s="25" t="e">
        <f t="shared" si="158"/>
        <v>#REF!</v>
      </c>
      <c r="Z249" s="25" t="e">
        <f t="shared" si="166"/>
        <v>#REF!</v>
      </c>
      <c r="AA249" s="25" t="e">
        <f t="shared" si="134"/>
        <v>#REF!</v>
      </c>
      <c r="AB249" s="25" t="e">
        <f t="shared" si="166"/>
        <v>#REF!</v>
      </c>
      <c r="AC249" s="25" t="e">
        <f t="shared" si="159"/>
        <v>#REF!</v>
      </c>
      <c r="AD249" s="25" t="e">
        <f t="shared" si="166"/>
        <v>#REF!</v>
      </c>
      <c r="AE249" s="25" t="e">
        <f t="shared" si="159"/>
        <v>#REF!</v>
      </c>
      <c r="AF249" s="25" t="e">
        <f t="shared" si="166"/>
        <v>#REF!</v>
      </c>
      <c r="AG249" s="25" t="e">
        <f t="shared" si="160"/>
        <v>#REF!</v>
      </c>
      <c r="AH249" s="25" t="e">
        <f t="shared" si="166"/>
        <v>#REF!</v>
      </c>
      <c r="AI249" s="25" t="e">
        <f t="shared" si="160"/>
        <v>#REF!</v>
      </c>
      <c r="AJ249" s="25" t="e">
        <f t="shared" si="166"/>
        <v>#REF!</v>
      </c>
      <c r="AK249" s="25" t="e">
        <f t="shared" si="161"/>
        <v>#REF!</v>
      </c>
      <c r="AL249" s="25" t="e">
        <f t="shared" si="166"/>
        <v>#REF!</v>
      </c>
      <c r="AM249" s="25" t="e">
        <f t="shared" si="161"/>
        <v>#REF!</v>
      </c>
      <c r="AN249" s="25" t="e">
        <f t="shared" si="166"/>
        <v>#REF!</v>
      </c>
      <c r="AO249" s="25" t="e">
        <f t="shared" si="162"/>
        <v>#REF!</v>
      </c>
      <c r="AP249" s="25" t="e">
        <f t="shared" si="166"/>
        <v>#REF!</v>
      </c>
      <c r="AQ249" s="25" t="e">
        <f t="shared" si="162"/>
        <v>#REF!</v>
      </c>
      <c r="AR249" s="25" t="e">
        <f t="shared" si="166"/>
        <v>#REF!</v>
      </c>
      <c r="AS249" s="25" t="e">
        <f t="shared" si="163"/>
        <v>#REF!</v>
      </c>
      <c r="AT249" s="25" t="e">
        <f t="shared" si="166"/>
        <v>#REF!</v>
      </c>
      <c r="AU249" s="25" t="e">
        <f t="shared" si="163"/>
        <v>#REF!</v>
      </c>
      <c r="AV249" s="25" t="e">
        <f t="shared" si="166"/>
        <v>#REF!</v>
      </c>
      <c r="AW249" s="25" t="e">
        <f t="shared" si="140"/>
        <v>#REF!</v>
      </c>
      <c r="AX249" s="25" t="e">
        <f t="shared" si="166"/>
        <v>#REF!</v>
      </c>
      <c r="AY249" s="25" t="e">
        <f t="shared" si="141"/>
        <v>#REF!</v>
      </c>
      <c r="AZ249" s="25" t="e">
        <f t="shared" si="166"/>
        <v>#REF!</v>
      </c>
      <c r="BA249" s="25" t="e">
        <f t="shared" si="142"/>
        <v>#REF!</v>
      </c>
    </row>
    <row r="250" spans="1:53" ht="15.75" customHeight="1">
      <c r="A250" s="68">
        <v>1602</v>
      </c>
      <c r="B250" s="34" t="s">
        <v>279</v>
      </c>
      <c r="C250" s="69" t="s">
        <v>46</v>
      </c>
      <c r="D250" s="73">
        <v>1838.08</v>
      </c>
      <c r="E250" s="67"/>
      <c r="F250" s="24"/>
      <c r="G250" s="24"/>
      <c r="H250" s="24"/>
      <c r="I250" s="25">
        <f t="shared" si="129"/>
        <v>0</v>
      </c>
      <c r="J250" s="25"/>
      <c r="K250" s="25">
        <f t="shared" si="130"/>
        <v>0</v>
      </c>
      <c r="L250" s="25"/>
      <c r="M250" s="25">
        <f t="shared" si="130"/>
        <v>0</v>
      </c>
      <c r="N250" s="25"/>
      <c r="O250" s="25">
        <f t="shared" si="156"/>
        <v>0</v>
      </c>
      <c r="P250" s="25"/>
      <c r="Q250" s="25">
        <f t="shared" si="156"/>
        <v>0</v>
      </c>
      <c r="R250" s="25"/>
      <c r="S250" s="25">
        <f t="shared" si="157"/>
        <v>0</v>
      </c>
      <c r="T250" s="25"/>
      <c r="U250" s="25">
        <f t="shared" si="157"/>
        <v>0</v>
      </c>
      <c r="V250" s="25"/>
      <c r="W250" s="25">
        <f t="shared" si="158"/>
        <v>0</v>
      </c>
      <c r="X250" s="25"/>
      <c r="Y250" s="25">
        <f t="shared" si="158"/>
        <v>0</v>
      </c>
      <c r="Z250" s="25"/>
      <c r="AA250" s="25">
        <f t="shared" si="134"/>
        <v>0</v>
      </c>
      <c r="AB250" s="25"/>
      <c r="AC250" s="25">
        <f t="shared" si="159"/>
        <v>0</v>
      </c>
      <c r="AD250" s="25"/>
      <c r="AE250" s="25">
        <f t="shared" si="159"/>
        <v>0</v>
      </c>
      <c r="AF250" s="25"/>
      <c r="AG250" s="25">
        <f t="shared" si="160"/>
        <v>0</v>
      </c>
      <c r="AH250" s="25"/>
      <c r="AI250" s="25">
        <f t="shared" si="160"/>
        <v>0</v>
      </c>
      <c r="AJ250" s="25"/>
      <c r="AK250" s="25">
        <f t="shared" si="161"/>
        <v>0</v>
      </c>
      <c r="AL250" s="25"/>
      <c r="AM250" s="25">
        <f t="shared" si="161"/>
        <v>0</v>
      </c>
      <c r="AN250" s="25"/>
      <c r="AO250" s="25">
        <f t="shared" si="162"/>
        <v>0</v>
      </c>
      <c r="AP250" s="25"/>
      <c r="AQ250" s="25">
        <f t="shared" si="162"/>
        <v>0</v>
      </c>
      <c r="AR250" s="25"/>
      <c r="AS250" s="25">
        <f t="shared" si="163"/>
        <v>0</v>
      </c>
      <c r="AT250" s="25"/>
      <c r="AU250" s="25">
        <f t="shared" si="163"/>
        <v>0</v>
      </c>
      <c r="AV250" s="25"/>
      <c r="AW250" s="25">
        <f t="shared" si="140"/>
        <v>0</v>
      </c>
      <c r="AX250" s="25"/>
      <c r="AY250" s="25">
        <f t="shared" si="141"/>
        <v>0</v>
      </c>
      <c r="AZ250" s="25"/>
      <c r="BA250" s="25">
        <f t="shared" si="142"/>
        <v>0</v>
      </c>
    </row>
    <row r="251" spans="1:53" ht="15.75" customHeight="1">
      <c r="A251" s="68"/>
      <c r="B251" s="34" t="s">
        <v>280</v>
      </c>
      <c r="C251" s="69"/>
      <c r="D251" s="73">
        <f>+ROUND(D250*0.7,2)</f>
        <v>1286.6600000000001</v>
      </c>
      <c r="E251" s="67">
        <v>3000</v>
      </c>
      <c r="F251" s="24"/>
      <c r="G251" s="24"/>
      <c r="H251" s="24">
        <f>1200*0.7</f>
        <v>840</v>
      </c>
      <c r="I251" s="25" t="e">
        <f t="shared" si="129"/>
        <v>#REF!</v>
      </c>
      <c r="J251" s="25" t="e">
        <f>+#REF!</f>
        <v>#REF!</v>
      </c>
      <c r="K251" s="25" t="e">
        <f t="shared" si="130"/>
        <v>#REF!</v>
      </c>
      <c r="L251" s="25" t="e">
        <f>+#REF!</f>
        <v>#REF!</v>
      </c>
      <c r="M251" s="25" t="e">
        <f t="shared" si="130"/>
        <v>#REF!</v>
      </c>
      <c r="N251" s="25" t="e">
        <f>+#REF!</f>
        <v>#REF!</v>
      </c>
      <c r="O251" s="25" t="e">
        <f t="shared" ref="O251:Q266" si="167">+N251*$D251</f>
        <v>#REF!</v>
      </c>
      <c r="P251" s="25" t="e">
        <f>+#REF!</f>
        <v>#REF!</v>
      </c>
      <c r="Q251" s="25" t="e">
        <f t="shared" si="167"/>
        <v>#REF!</v>
      </c>
      <c r="R251" s="25" t="e">
        <f>+#REF!</f>
        <v>#REF!</v>
      </c>
      <c r="S251" s="25" t="e">
        <f t="shared" ref="S251:U266" si="168">+R251*$D251</f>
        <v>#REF!</v>
      </c>
      <c r="T251" s="25" t="e">
        <f>+#REF!</f>
        <v>#REF!</v>
      </c>
      <c r="U251" s="25" t="e">
        <f t="shared" si="168"/>
        <v>#REF!</v>
      </c>
      <c r="V251" s="25" t="e">
        <f>+#REF!</f>
        <v>#REF!</v>
      </c>
      <c r="W251" s="25" t="e">
        <f t="shared" ref="W251:Y266" si="169">+V251*$D251</f>
        <v>#REF!</v>
      </c>
      <c r="X251" s="25" t="e">
        <f>+#REF!</f>
        <v>#REF!</v>
      </c>
      <c r="Y251" s="25" t="e">
        <f t="shared" si="169"/>
        <v>#REF!</v>
      </c>
      <c r="Z251" s="25" t="e">
        <f>+#REF!</f>
        <v>#REF!</v>
      </c>
      <c r="AA251" s="25" t="e">
        <f t="shared" si="134"/>
        <v>#REF!</v>
      </c>
      <c r="AB251" s="25" t="e">
        <f>+#REF!</f>
        <v>#REF!</v>
      </c>
      <c r="AC251" s="25" t="e">
        <f t="shared" ref="AC251:AE266" si="170">+AB251*$D251</f>
        <v>#REF!</v>
      </c>
      <c r="AD251" s="25" t="e">
        <f>+#REF!</f>
        <v>#REF!</v>
      </c>
      <c r="AE251" s="25" t="e">
        <f t="shared" si="170"/>
        <v>#REF!</v>
      </c>
      <c r="AF251" s="25" t="e">
        <f>+#REF!</f>
        <v>#REF!</v>
      </c>
      <c r="AG251" s="25" t="e">
        <f t="shared" ref="AG251:AI266" si="171">+AF251*$D251</f>
        <v>#REF!</v>
      </c>
      <c r="AH251" s="25" t="e">
        <f>+#REF!</f>
        <v>#REF!</v>
      </c>
      <c r="AI251" s="25" t="e">
        <f t="shared" si="171"/>
        <v>#REF!</v>
      </c>
      <c r="AJ251" s="25" t="e">
        <f>+#REF!</f>
        <v>#REF!</v>
      </c>
      <c r="AK251" s="25" t="e">
        <f t="shared" ref="AK251:AM266" si="172">+AJ251*$D251</f>
        <v>#REF!</v>
      </c>
      <c r="AL251" s="25" t="e">
        <f>+#REF!</f>
        <v>#REF!</v>
      </c>
      <c r="AM251" s="25" t="e">
        <f t="shared" si="172"/>
        <v>#REF!</v>
      </c>
      <c r="AN251" s="25" t="e">
        <f>+#REF!</f>
        <v>#REF!</v>
      </c>
      <c r="AO251" s="25" t="e">
        <f t="shared" ref="AO251:AQ266" si="173">+AN251*$D251</f>
        <v>#REF!</v>
      </c>
      <c r="AP251" s="25" t="e">
        <f>+#REF!</f>
        <v>#REF!</v>
      </c>
      <c r="AQ251" s="25" t="e">
        <f t="shared" si="173"/>
        <v>#REF!</v>
      </c>
      <c r="AR251" s="25" t="e">
        <f>+#REF!</f>
        <v>#REF!</v>
      </c>
      <c r="AS251" s="25" t="e">
        <f t="shared" ref="AS251:AU266" si="174">+AR251*$D251</f>
        <v>#REF!</v>
      </c>
      <c r="AT251" s="25" t="e">
        <f>+#REF!</f>
        <v>#REF!</v>
      </c>
      <c r="AU251" s="25" t="e">
        <f t="shared" si="174"/>
        <v>#REF!</v>
      </c>
      <c r="AV251" s="25" t="e">
        <f>+#REF!</f>
        <v>#REF!</v>
      </c>
      <c r="AW251" s="25" t="e">
        <f t="shared" si="140"/>
        <v>#REF!</v>
      </c>
      <c r="AX251" s="25" t="e">
        <f>+#REF!</f>
        <v>#REF!</v>
      </c>
      <c r="AY251" s="25" t="e">
        <f t="shared" si="141"/>
        <v>#REF!</v>
      </c>
      <c r="AZ251" s="25" t="e">
        <f>+#REF!</f>
        <v>#REF!</v>
      </c>
      <c r="BA251" s="25" t="e">
        <f t="shared" si="142"/>
        <v>#REF!</v>
      </c>
    </row>
    <row r="252" spans="1:53" ht="15.75" customHeight="1">
      <c r="A252" s="68"/>
      <c r="B252" s="34" t="s">
        <v>281</v>
      </c>
      <c r="C252" s="69"/>
      <c r="D252" s="73">
        <f>+ROUND(D250*0.3,2)</f>
        <v>551.41999999999996</v>
      </c>
      <c r="E252" s="67">
        <v>3000</v>
      </c>
      <c r="F252" s="24"/>
      <c r="G252" s="24"/>
      <c r="H252" s="24">
        <f>1200*0.3</f>
        <v>360</v>
      </c>
      <c r="I252" s="25" t="e">
        <f t="shared" si="129"/>
        <v>#REF!</v>
      </c>
      <c r="J252" s="25" t="e">
        <f>+J251</f>
        <v>#REF!</v>
      </c>
      <c r="K252" s="25" t="e">
        <f t="shared" si="130"/>
        <v>#REF!</v>
      </c>
      <c r="L252" s="25" t="e">
        <f t="shared" ref="L252:AZ252" si="175">+L251</f>
        <v>#REF!</v>
      </c>
      <c r="M252" s="25" t="e">
        <f t="shared" si="130"/>
        <v>#REF!</v>
      </c>
      <c r="N252" s="25" t="e">
        <f t="shared" si="175"/>
        <v>#REF!</v>
      </c>
      <c r="O252" s="25" t="e">
        <f t="shared" si="167"/>
        <v>#REF!</v>
      </c>
      <c r="P252" s="25" t="e">
        <f t="shared" si="175"/>
        <v>#REF!</v>
      </c>
      <c r="Q252" s="25" t="e">
        <f t="shared" si="167"/>
        <v>#REF!</v>
      </c>
      <c r="R252" s="25" t="e">
        <f t="shared" si="175"/>
        <v>#REF!</v>
      </c>
      <c r="S252" s="25" t="e">
        <f t="shared" si="168"/>
        <v>#REF!</v>
      </c>
      <c r="T252" s="25" t="e">
        <f t="shared" si="175"/>
        <v>#REF!</v>
      </c>
      <c r="U252" s="25" t="e">
        <f t="shared" si="168"/>
        <v>#REF!</v>
      </c>
      <c r="V252" s="25" t="e">
        <f t="shared" si="175"/>
        <v>#REF!</v>
      </c>
      <c r="W252" s="25" t="e">
        <f t="shared" si="169"/>
        <v>#REF!</v>
      </c>
      <c r="X252" s="25" t="e">
        <f t="shared" si="175"/>
        <v>#REF!</v>
      </c>
      <c r="Y252" s="25" t="e">
        <f t="shared" si="169"/>
        <v>#REF!</v>
      </c>
      <c r="Z252" s="25" t="e">
        <f t="shared" si="175"/>
        <v>#REF!</v>
      </c>
      <c r="AA252" s="25" t="e">
        <f t="shared" si="134"/>
        <v>#REF!</v>
      </c>
      <c r="AB252" s="25" t="e">
        <f t="shared" si="175"/>
        <v>#REF!</v>
      </c>
      <c r="AC252" s="25" t="e">
        <f t="shared" si="170"/>
        <v>#REF!</v>
      </c>
      <c r="AD252" s="25" t="e">
        <f t="shared" si="175"/>
        <v>#REF!</v>
      </c>
      <c r="AE252" s="25" t="e">
        <f t="shared" si="170"/>
        <v>#REF!</v>
      </c>
      <c r="AF252" s="25" t="e">
        <f t="shared" si="175"/>
        <v>#REF!</v>
      </c>
      <c r="AG252" s="25" t="e">
        <f t="shared" si="171"/>
        <v>#REF!</v>
      </c>
      <c r="AH252" s="25" t="e">
        <f t="shared" si="175"/>
        <v>#REF!</v>
      </c>
      <c r="AI252" s="25" t="e">
        <f t="shared" si="171"/>
        <v>#REF!</v>
      </c>
      <c r="AJ252" s="25" t="e">
        <f t="shared" si="175"/>
        <v>#REF!</v>
      </c>
      <c r="AK252" s="25" t="e">
        <f t="shared" si="172"/>
        <v>#REF!</v>
      </c>
      <c r="AL252" s="25" t="e">
        <f t="shared" si="175"/>
        <v>#REF!</v>
      </c>
      <c r="AM252" s="25" t="e">
        <f t="shared" si="172"/>
        <v>#REF!</v>
      </c>
      <c r="AN252" s="25" t="e">
        <f t="shared" si="175"/>
        <v>#REF!</v>
      </c>
      <c r="AO252" s="25" t="e">
        <f t="shared" si="173"/>
        <v>#REF!</v>
      </c>
      <c r="AP252" s="25" t="e">
        <f t="shared" si="175"/>
        <v>#REF!</v>
      </c>
      <c r="AQ252" s="25" t="e">
        <f t="shared" si="173"/>
        <v>#REF!</v>
      </c>
      <c r="AR252" s="25" t="e">
        <f t="shared" si="175"/>
        <v>#REF!</v>
      </c>
      <c r="AS252" s="25" t="e">
        <f t="shared" si="174"/>
        <v>#REF!</v>
      </c>
      <c r="AT252" s="25" t="e">
        <f t="shared" si="175"/>
        <v>#REF!</v>
      </c>
      <c r="AU252" s="25" t="e">
        <f t="shared" si="174"/>
        <v>#REF!</v>
      </c>
      <c r="AV252" s="25" t="e">
        <f t="shared" si="175"/>
        <v>#REF!</v>
      </c>
      <c r="AW252" s="25" t="e">
        <f t="shared" si="140"/>
        <v>#REF!</v>
      </c>
      <c r="AX252" s="25" t="e">
        <f t="shared" si="175"/>
        <v>#REF!</v>
      </c>
      <c r="AY252" s="25" t="e">
        <f t="shared" si="141"/>
        <v>#REF!</v>
      </c>
      <c r="AZ252" s="25" t="e">
        <f t="shared" si="175"/>
        <v>#REF!</v>
      </c>
      <c r="BA252" s="25" t="e">
        <f t="shared" si="142"/>
        <v>#REF!</v>
      </c>
    </row>
    <row r="253" spans="1:53" ht="15.75" customHeight="1">
      <c r="A253" s="33">
        <v>1700</v>
      </c>
      <c r="B253" s="34" t="s">
        <v>282</v>
      </c>
      <c r="C253" s="69"/>
      <c r="D253" s="73"/>
      <c r="E253" s="67"/>
      <c r="F253" s="24"/>
      <c r="G253" s="24"/>
      <c r="H253" s="24"/>
      <c r="I253" s="25">
        <f t="shared" si="129"/>
        <v>0</v>
      </c>
      <c r="J253" s="25"/>
      <c r="K253" s="25">
        <f t="shared" si="130"/>
        <v>0</v>
      </c>
      <c r="L253" s="25"/>
      <c r="M253" s="25">
        <f t="shared" si="130"/>
        <v>0</v>
      </c>
      <c r="N253" s="25"/>
      <c r="O253" s="25">
        <f t="shared" si="167"/>
        <v>0</v>
      </c>
      <c r="P253" s="25"/>
      <c r="Q253" s="25">
        <f t="shared" si="167"/>
        <v>0</v>
      </c>
      <c r="R253" s="25"/>
      <c r="S253" s="25">
        <f t="shared" si="168"/>
        <v>0</v>
      </c>
      <c r="T253" s="25"/>
      <c r="U253" s="25">
        <f t="shared" si="168"/>
        <v>0</v>
      </c>
      <c r="V253" s="25"/>
      <c r="W253" s="25">
        <f t="shared" si="169"/>
        <v>0</v>
      </c>
      <c r="X253" s="25"/>
      <c r="Y253" s="25">
        <f t="shared" si="169"/>
        <v>0</v>
      </c>
      <c r="Z253" s="25"/>
      <c r="AA253" s="25">
        <f t="shared" si="134"/>
        <v>0</v>
      </c>
      <c r="AB253" s="25"/>
      <c r="AC253" s="25">
        <f t="shared" si="170"/>
        <v>0</v>
      </c>
      <c r="AD253" s="25"/>
      <c r="AE253" s="25">
        <f t="shared" si="170"/>
        <v>0</v>
      </c>
      <c r="AF253" s="25"/>
      <c r="AG253" s="25">
        <f t="shared" si="171"/>
        <v>0</v>
      </c>
      <c r="AH253" s="25"/>
      <c r="AI253" s="25">
        <f t="shared" si="171"/>
        <v>0</v>
      </c>
      <c r="AJ253" s="25"/>
      <c r="AK253" s="25">
        <f t="shared" si="172"/>
        <v>0</v>
      </c>
      <c r="AL253" s="25"/>
      <c r="AM253" s="25">
        <f t="shared" si="172"/>
        <v>0</v>
      </c>
      <c r="AN253" s="25"/>
      <c r="AO253" s="25">
        <f t="shared" si="173"/>
        <v>0</v>
      </c>
      <c r="AP253" s="25"/>
      <c r="AQ253" s="25">
        <f t="shared" si="173"/>
        <v>0</v>
      </c>
      <c r="AR253" s="25"/>
      <c r="AS253" s="25">
        <f t="shared" si="174"/>
        <v>0</v>
      </c>
      <c r="AT253" s="25"/>
      <c r="AU253" s="25">
        <f t="shared" si="174"/>
        <v>0</v>
      </c>
      <c r="AV253" s="25"/>
      <c r="AW253" s="25">
        <f t="shared" si="140"/>
        <v>0</v>
      </c>
      <c r="AX253" s="25"/>
      <c r="AY253" s="25">
        <f t="shared" si="141"/>
        <v>0</v>
      </c>
      <c r="AZ253" s="25"/>
      <c r="BA253" s="25">
        <f t="shared" si="142"/>
        <v>0</v>
      </c>
    </row>
    <row r="254" spans="1:53" ht="15.75" customHeight="1">
      <c r="A254" s="33">
        <v>1701</v>
      </c>
      <c r="B254" s="27" t="s">
        <v>283</v>
      </c>
      <c r="C254" s="39"/>
      <c r="D254" s="73"/>
      <c r="E254" s="67"/>
      <c r="F254" s="24"/>
      <c r="G254" s="24"/>
      <c r="H254" s="24"/>
      <c r="I254" s="25">
        <f t="shared" si="129"/>
        <v>0</v>
      </c>
      <c r="J254" s="25"/>
      <c r="K254" s="25">
        <f t="shared" si="130"/>
        <v>0</v>
      </c>
      <c r="L254" s="25"/>
      <c r="M254" s="25">
        <f t="shared" si="130"/>
        <v>0</v>
      </c>
      <c r="N254" s="25"/>
      <c r="O254" s="25">
        <f t="shared" si="167"/>
        <v>0</v>
      </c>
      <c r="P254" s="25"/>
      <c r="Q254" s="25">
        <f t="shared" si="167"/>
        <v>0</v>
      </c>
      <c r="R254" s="25"/>
      <c r="S254" s="25">
        <f t="shared" si="168"/>
        <v>0</v>
      </c>
      <c r="T254" s="25"/>
      <c r="U254" s="25">
        <f t="shared" si="168"/>
        <v>0</v>
      </c>
      <c r="V254" s="25"/>
      <c r="W254" s="25">
        <f t="shared" si="169"/>
        <v>0</v>
      </c>
      <c r="X254" s="25"/>
      <c r="Y254" s="25">
        <f t="shared" si="169"/>
        <v>0</v>
      </c>
      <c r="Z254" s="25"/>
      <c r="AA254" s="25">
        <f t="shared" si="134"/>
        <v>0</v>
      </c>
      <c r="AB254" s="25"/>
      <c r="AC254" s="25">
        <f t="shared" si="170"/>
        <v>0</v>
      </c>
      <c r="AD254" s="25"/>
      <c r="AE254" s="25">
        <f t="shared" si="170"/>
        <v>0</v>
      </c>
      <c r="AF254" s="25"/>
      <c r="AG254" s="25">
        <f t="shared" si="171"/>
        <v>0</v>
      </c>
      <c r="AH254" s="25"/>
      <c r="AI254" s="25">
        <f t="shared" si="171"/>
        <v>0</v>
      </c>
      <c r="AJ254" s="25"/>
      <c r="AK254" s="25">
        <f t="shared" si="172"/>
        <v>0</v>
      </c>
      <c r="AL254" s="25"/>
      <c r="AM254" s="25">
        <f t="shared" si="172"/>
        <v>0</v>
      </c>
      <c r="AN254" s="25"/>
      <c r="AO254" s="25">
        <f t="shared" si="173"/>
        <v>0</v>
      </c>
      <c r="AP254" s="25"/>
      <c r="AQ254" s="25">
        <f t="shared" si="173"/>
        <v>0</v>
      </c>
      <c r="AR254" s="25"/>
      <c r="AS254" s="25">
        <f t="shared" si="174"/>
        <v>0</v>
      </c>
      <c r="AT254" s="25"/>
      <c r="AU254" s="25">
        <f t="shared" si="174"/>
        <v>0</v>
      </c>
      <c r="AV254" s="25"/>
      <c r="AW254" s="25">
        <f t="shared" si="140"/>
        <v>0</v>
      </c>
      <c r="AX254" s="25"/>
      <c r="AY254" s="25">
        <f t="shared" si="141"/>
        <v>0</v>
      </c>
      <c r="AZ254" s="25"/>
      <c r="BA254" s="25">
        <f t="shared" si="142"/>
        <v>0</v>
      </c>
    </row>
    <row r="255" spans="1:53" ht="15.75" customHeight="1">
      <c r="A255" s="33" t="s">
        <v>284</v>
      </c>
      <c r="B255" s="34" t="s">
        <v>285</v>
      </c>
      <c r="C255" s="39" t="s">
        <v>198</v>
      </c>
      <c r="D255" s="73">
        <v>1019.7</v>
      </c>
      <c r="E255" s="67">
        <v>50</v>
      </c>
      <c r="F255" s="24"/>
      <c r="G255" s="24"/>
      <c r="H255" s="24"/>
      <c r="I255" s="25" t="e">
        <f t="shared" si="129"/>
        <v>#REF!</v>
      </c>
      <c r="J255" s="25" t="e">
        <f>+#REF!</f>
        <v>#REF!</v>
      </c>
      <c r="K255" s="25" t="e">
        <f t="shared" si="130"/>
        <v>#REF!</v>
      </c>
      <c r="L255" s="25" t="e">
        <f>+#REF!</f>
        <v>#REF!</v>
      </c>
      <c r="M255" s="25" t="e">
        <f t="shared" si="130"/>
        <v>#REF!</v>
      </c>
      <c r="N255" s="25" t="e">
        <f>+#REF!</f>
        <v>#REF!</v>
      </c>
      <c r="O255" s="25" t="e">
        <f t="shared" si="167"/>
        <v>#REF!</v>
      </c>
      <c r="P255" s="25" t="e">
        <f>+#REF!</f>
        <v>#REF!</v>
      </c>
      <c r="Q255" s="25" t="e">
        <f t="shared" si="167"/>
        <v>#REF!</v>
      </c>
      <c r="R255" s="25" t="e">
        <f>+#REF!</f>
        <v>#REF!</v>
      </c>
      <c r="S255" s="25" t="e">
        <f t="shared" si="168"/>
        <v>#REF!</v>
      </c>
      <c r="T255" s="25" t="e">
        <f>+#REF!</f>
        <v>#REF!</v>
      </c>
      <c r="U255" s="25" t="e">
        <f t="shared" si="168"/>
        <v>#REF!</v>
      </c>
      <c r="V255" s="25" t="e">
        <f>+#REF!</f>
        <v>#REF!</v>
      </c>
      <c r="W255" s="25" t="e">
        <f t="shared" si="169"/>
        <v>#REF!</v>
      </c>
      <c r="X255" s="25" t="e">
        <f>+#REF!</f>
        <v>#REF!</v>
      </c>
      <c r="Y255" s="25" t="e">
        <f t="shared" si="169"/>
        <v>#REF!</v>
      </c>
      <c r="Z255" s="25" t="e">
        <f>+#REF!</f>
        <v>#REF!</v>
      </c>
      <c r="AA255" s="25" t="e">
        <f t="shared" si="134"/>
        <v>#REF!</v>
      </c>
      <c r="AB255" s="25" t="e">
        <f>+#REF!</f>
        <v>#REF!</v>
      </c>
      <c r="AC255" s="25" t="e">
        <f t="shared" si="170"/>
        <v>#REF!</v>
      </c>
      <c r="AD255" s="25" t="e">
        <f>+#REF!</f>
        <v>#REF!</v>
      </c>
      <c r="AE255" s="25" t="e">
        <f t="shared" si="170"/>
        <v>#REF!</v>
      </c>
      <c r="AF255" s="25" t="e">
        <f>+#REF!</f>
        <v>#REF!</v>
      </c>
      <c r="AG255" s="25" t="e">
        <f t="shared" si="171"/>
        <v>#REF!</v>
      </c>
      <c r="AH255" s="25" t="e">
        <f>+#REF!</f>
        <v>#REF!</v>
      </c>
      <c r="AI255" s="25" t="e">
        <f t="shared" si="171"/>
        <v>#REF!</v>
      </c>
      <c r="AJ255" s="25" t="e">
        <f>+#REF!</f>
        <v>#REF!</v>
      </c>
      <c r="AK255" s="25" t="e">
        <f t="shared" si="172"/>
        <v>#REF!</v>
      </c>
      <c r="AL255" s="25" t="e">
        <f>+#REF!</f>
        <v>#REF!</v>
      </c>
      <c r="AM255" s="25" t="e">
        <f t="shared" si="172"/>
        <v>#REF!</v>
      </c>
      <c r="AN255" s="25" t="e">
        <f>+#REF!</f>
        <v>#REF!</v>
      </c>
      <c r="AO255" s="25" t="e">
        <f t="shared" si="173"/>
        <v>#REF!</v>
      </c>
      <c r="AP255" s="25" t="e">
        <f>+#REF!</f>
        <v>#REF!</v>
      </c>
      <c r="AQ255" s="25" t="e">
        <f t="shared" si="173"/>
        <v>#REF!</v>
      </c>
      <c r="AR255" s="25" t="e">
        <f>+#REF!</f>
        <v>#REF!</v>
      </c>
      <c r="AS255" s="25" t="e">
        <f t="shared" si="174"/>
        <v>#REF!</v>
      </c>
      <c r="AT255" s="25" t="e">
        <f>+#REF!</f>
        <v>#REF!</v>
      </c>
      <c r="AU255" s="25" t="e">
        <f t="shared" si="174"/>
        <v>#REF!</v>
      </c>
      <c r="AV255" s="25" t="e">
        <f>+#REF!</f>
        <v>#REF!</v>
      </c>
      <c r="AW255" s="25" t="e">
        <f t="shared" si="140"/>
        <v>#REF!</v>
      </c>
      <c r="AX255" s="25" t="e">
        <f>+#REF!</f>
        <v>#REF!</v>
      </c>
      <c r="AY255" s="25" t="e">
        <f t="shared" si="141"/>
        <v>#REF!</v>
      </c>
      <c r="AZ255" s="25" t="e">
        <f>+#REF!</f>
        <v>#REF!</v>
      </c>
      <c r="BA255" s="25" t="e">
        <f t="shared" si="142"/>
        <v>#REF!</v>
      </c>
    </row>
    <row r="256" spans="1:53" ht="15.75" customHeight="1">
      <c r="A256" s="33"/>
      <c r="B256" s="34" t="s">
        <v>286</v>
      </c>
      <c r="C256" s="39"/>
      <c r="D256" s="73">
        <f>+ROUND(D255*0.7,2)</f>
        <v>713.79</v>
      </c>
      <c r="E256" s="67">
        <v>50</v>
      </c>
      <c r="F256" s="24"/>
      <c r="G256" s="24">
        <v>434</v>
      </c>
      <c r="H256" s="24"/>
      <c r="I256" s="25" t="e">
        <f t="shared" si="129"/>
        <v>#REF!</v>
      </c>
      <c r="J256" s="25" t="e">
        <f>+J255</f>
        <v>#REF!</v>
      </c>
      <c r="K256" s="25" t="e">
        <f t="shared" si="130"/>
        <v>#REF!</v>
      </c>
      <c r="L256" s="25" t="e">
        <f t="shared" ref="L256:AZ256" si="176">+L255</f>
        <v>#REF!</v>
      </c>
      <c r="M256" s="25" t="e">
        <f t="shared" si="130"/>
        <v>#REF!</v>
      </c>
      <c r="N256" s="25" t="e">
        <f t="shared" si="176"/>
        <v>#REF!</v>
      </c>
      <c r="O256" s="25" t="e">
        <f t="shared" si="167"/>
        <v>#REF!</v>
      </c>
      <c r="P256" s="25" t="e">
        <f t="shared" si="176"/>
        <v>#REF!</v>
      </c>
      <c r="Q256" s="25" t="e">
        <f t="shared" si="167"/>
        <v>#REF!</v>
      </c>
      <c r="R256" s="25" t="e">
        <f t="shared" si="176"/>
        <v>#REF!</v>
      </c>
      <c r="S256" s="25" t="e">
        <f t="shared" si="168"/>
        <v>#REF!</v>
      </c>
      <c r="T256" s="25" t="e">
        <f t="shared" si="176"/>
        <v>#REF!</v>
      </c>
      <c r="U256" s="25" t="e">
        <f t="shared" si="168"/>
        <v>#REF!</v>
      </c>
      <c r="V256" s="25" t="e">
        <f t="shared" si="176"/>
        <v>#REF!</v>
      </c>
      <c r="W256" s="25" t="e">
        <f t="shared" si="169"/>
        <v>#REF!</v>
      </c>
      <c r="X256" s="25" t="e">
        <f t="shared" si="176"/>
        <v>#REF!</v>
      </c>
      <c r="Y256" s="25" t="e">
        <f t="shared" si="169"/>
        <v>#REF!</v>
      </c>
      <c r="Z256" s="25" t="e">
        <f t="shared" si="176"/>
        <v>#REF!</v>
      </c>
      <c r="AA256" s="25" t="e">
        <f t="shared" si="134"/>
        <v>#REF!</v>
      </c>
      <c r="AB256" s="25" t="e">
        <f t="shared" si="176"/>
        <v>#REF!</v>
      </c>
      <c r="AC256" s="25" t="e">
        <f t="shared" si="170"/>
        <v>#REF!</v>
      </c>
      <c r="AD256" s="25" t="e">
        <f t="shared" si="176"/>
        <v>#REF!</v>
      </c>
      <c r="AE256" s="25" t="e">
        <f t="shared" si="170"/>
        <v>#REF!</v>
      </c>
      <c r="AF256" s="25" t="e">
        <f t="shared" si="176"/>
        <v>#REF!</v>
      </c>
      <c r="AG256" s="25" t="e">
        <f t="shared" si="171"/>
        <v>#REF!</v>
      </c>
      <c r="AH256" s="25" t="e">
        <f t="shared" si="176"/>
        <v>#REF!</v>
      </c>
      <c r="AI256" s="25" t="e">
        <f t="shared" si="171"/>
        <v>#REF!</v>
      </c>
      <c r="AJ256" s="25" t="e">
        <f t="shared" si="176"/>
        <v>#REF!</v>
      </c>
      <c r="AK256" s="25" t="e">
        <f t="shared" si="172"/>
        <v>#REF!</v>
      </c>
      <c r="AL256" s="25" t="e">
        <f t="shared" si="176"/>
        <v>#REF!</v>
      </c>
      <c r="AM256" s="25" t="e">
        <f t="shared" si="172"/>
        <v>#REF!</v>
      </c>
      <c r="AN256" s="25" t="e">
        <f t="shared" si="176"/>
        <v>#REF!</v>
      </c>
      <c r="AO256" s="25" t="e">
        <f t="shared" si="173"/>
        <v>#REF!</v>
      </c>
      <c r="AP256" s="25" t="e">
        <f t="shared" si="176"/>
        <v>#REF!</v>
      </c>
      <c r="AQ256" s="25" t="e">
        <f t="shared" si="173"/>
        <v>#REF!</v>
      </c>
      <c r="AR256" s="25" t="e">
        <f t="shared" si="176"/>
        <v>#REF!</v>
      </c>
      <c r="AS256" s="25" t="e">
        <f t="shared" si="174"/>
        <v>#REF!</v>
      </c>
      <c r="AT256" s="25" t="e">
        <f t="shared" si="176"/>
        <v>#REF!</v>
      </c>
      <c r="AU256" s="25" t="e">
        <f t="shared" si="174"/>
        <v>#REF!</v>
      </c>
      <c r="AV256" s="25" t="e">
        <f t="shared" si="176"/>
        <v>#REF!</v>
      </c>
      <c r="AW256" s="25" t="e">
        <f t="shared" si="140"/>
        <v>#REF!</v>
      </c>
      <c r="AX256" s="25" t="e">
        <f t="shared" si="176"/>
        <v>#REF!</v>
      </c>
      <c r="AY256" s="25" t="e">
        <f t="shared" si="141"/>
        <v>#REF!</v>
      </c>
      <c r="AZ256" s="25" t="e">
        <f t="shared" si="176"/>
        <v>#REF!</v>
      </c>
      <c r="BA256" s="25" t="e">
        <f t="shared" si="142"/>
        <v>#REF!</v>
      </c>
    </row>
    <row r="257" spans="1:53" ht="15.75" customHeight="1">
      <c r="A257" s="33"/>
      <c r="B257" s="34" t="s">
        <v>287</v>
      </c>
      <c r="C257" s="39"/>
      <c r="D257" s="73">
        <f>+ROUND(D255*0.3,2)</f>
        <v>305.91000000000003</v>
      </c>
      <c r="E257" s="67">
        <v>50</v>
      </c>
      <c r="F257" s="24">
        <v>201</v>
      </c>
      <c r="G257" s="24"/>
      <c r="H257" s="24"/>
      <c r="I257" s="25">
        <f t="shared" si="129"/>
        <v>0</v>
      </c>
      <c r="J257" s="25"/>
      <c r="K257" s="25">
        <f t="shared" si="130"/>
        <v>0</v>
      </c>
      <c r="L257" s="25"/>
      <c r="M257" s="25">
        <f t="shared" si="130"/>
        <v>0</v>
      </c>
      <c r="N257" s="25"/>
      <c r="O257" s="25">
        <f t="shared" si="167"/>
        <v>0</v>
      </c>
      <c r="P257" s="25"/>
      <c r="Q257" s="25">
        <f t="shared" si="167"/>
        <v>0</v>
      </c>
      <c r="R257" s="25"/>
      <c r="S257" s="25">
        <f t="shared" si="168"/>
        <v>0</v>
      </c>
      <c r="T257" s="25"/>
      <c r="U257" s="25">
        <f t="shared" si="168"/>
        <v>0</v>
      </c>
      <c r="V257" s="25"/>
      <c r="W257" s="25">
        <f t="shared" si="169"/>
        <v>0</v>
      </c>
      <c r="X257" s="25"/>
      <c r="Y257" s="25">
        <f t="shared" si="169"/>
        <v>0</v>
      </c>
      <c r="Z257" s="25"/>
      <c r="AA257" s="25">
        <f t="shared" si="134"/>
        <v>0</v>
      </c>
      <c r="AB257" s="25"/>
      <c r="AC257" s="25">
        <f t="shared" si="170"/>
        <v>0</v>
      </c>
      <c r="AD257" s="25"/>
      <c r="AE257" s="25">
        <f t="shared" si="170"/>
        <v>0</v>
      </c>
      <c r="AF257" s="25"/>
      <c r="AG257" s="25">
        <f t="shared" si="171"/>
        <v>0</v>
      </c>
      <c r="AH257" s="25"/>
      <c r="AI257" s="25">
        <f t="shared" si="171"/>
        <v>0</v>
      </c>
      <c r="AJ257" s="25"/>
      <c r="AK257" s="25">
        <f t="shared" si="172"/>
        <v>0</v>
      </c>
      <c r="AL257" s="25"/>
      <c r="AM257" s="25">
        <f t="shared" si="172"/>
        <v>0</v>
      </c>
      <c r="AN257" s="25"/>
      <c r="AO257" s="25">
        <f t="shared" si="173"/>
        <v>0</v>
      </c>
      <c r="AP257" s="25"/>
      <c r="AQ257" s="25">
        <f t="shared" si="173"/>
        <v>0</v>
      </c>
      <c r="AR257" s="25"/>
      <c r="AS257" s="25">
        <f t="shared" si="174"/>
        <v>0</v>
      </c>
      <c r="AT257" s="25"/>
      <c r="AU257" s="25">
        <f t="shared" si="174"/>
        <v>0</v>
      </c>
      <c r="AV257" s="25"/>
      <c r="AW257" s="25">
        <f t="shared" si="140"/>
        <v>0</v>
      </c>
      <c r="AX257" s="25"/>
      <c r="AY257" s="25">
        <f t="shared" si="141"/>
        <v>0</v>
      </c>
      <c r="AZ257" s="25"/>
      <c r="BA257" s="25">
        <f t="shared" si="142"/>
        <v>0</v>
      </c>
    </row>
    <row r="258" spans="1:53" ht="15.75" customHeight="1">
      <c r="A258" s="33" t="s">
        <v>288</v>
      </c>
      <c r="B258" s="34" t="s">
        <v>289</v>
      </c>
      <c r="C258" s="39" t="s">
        <v>198</v>
      </c>
      <c r="D258" s="73">
        <v>1579.88</v>
      </c>
      <c r="E258" s="67"/>
      <c r="F258" s="24"/>
      <c r="G258" s="24"/>
      <c r="H258" s="24"/>
      <c r="I258" s="25">
        <f t="shared" si="129"/>
        <v>0</v>
      </c>
      <c r="J258" s="25"/>
      <c r="K258" s="25">
        <f t="shared" si="130"/>
        <v>0</v>
      </c>
      <c r="L258" s="25"/>
      <c r="M258" s="25">
        <f t="shared" si="130"/>
        <v>0</v>
      </c>
      <c r="N258" s="25"/>
      <c r="O258" s="25">
        <f t="shared" si="167"/>
        <v>0</v>
      </c>
      <c r="P258" s="25"/>
      <c r="Q258" s="25">
        <f t="shared" si="167"/>
        <v>0</v>
      </c>
      <c r="R258" s="25"/>
      <c r="S258" s="25">
        <f t="shared" si="168"/>
        <v>0</v>
      </c>
      <c r="T258" s="25"/>
      <c r="U258" s="25">
        <f t="shared" si="168"/>
        <v>0</v>
      </c>
      <c r="V258" s="25"/>
      <c r="W258" s="25">
        <f t="shared" si="169"/>
        <v>0</v>
      </c>
      <c r="X258" s="25"/>
      <c r="Y258" s="25">
        <f t="shared" si="169"/>
        <v>0</v>
      </c>
      <c r="Z258" s="25"/>
      <c r="AA258" s="25">
        <f t="shared" si="134"/>
        <v>0</v>
      </c>
      <c r="AB258" s="25"/>
      <c r="AC258" s="25">
        <f t="shared" si="170"/>
        <v>0</v>
      </c>
      <c r="AD258" s="25"/>
      <c r="AE258" s="25">
        <f t="shared" si="170"/>
        <v>0</v>
      </c>
      <c r="AF258" s="25"/>
      <c r="AG258" s="25">
        <f t="shared" si="171"/>
        <v>0</v>
      </c>
      <c r="AH258" s="25"/>
      <c r="AI258" s="25">
        <f t="shared" si="171"/>
        <v>0</v>
      </c>
      <c r="AJ258" s="25"/>
      <c r="AK258" s="25">
        <f t="shared" si="172"/>
        <v>0</v>
      </c>
      <c r="AL258" s="25"/>
      <c r="AM258" s="25">
        <f t="shared" si="172"/>
        <v>0</v>
      </c>
      <c r="AN258" s="25"/>
      <c r="AO258" s="25">
        <f t="shared" si="173"/>
        <v>0</v>
      </c>
      <c r="AP258" s="25"/>
      <c r="AQ258" s="25">
        <f t="shared" si="173"/>
        <v>0</v>
      </c>
      <c r="AR258" s="25"/>
      <c r="AS258" s="25">
        <f t="shared" si="174"/>
        <v>0</v>
      </c>
      <c r="AT258" s="25"/>
      <c r="AU258" s="25">
        <f t="shared" si="174"/>
        <v>0</v>
      </c>
      <c r="AV258" s="25"/>
      <c r="AW258" s="25">
        <f t="shared" si="140"/>
        <v>0</v>
      </c>
      <c r="AX258" s="25"/>
      <c r="AY258" s="25">
        <f t="shared" si="141"/>
        <v>0</v>
      </c>
      <c r="AZ258" s="25"/>
      <c r="BA258" s="25">
        <f t="shared" si="142"/>
        <v>0</v>
      </c>
    </row>
    <row r="259" spans="1:53" ht="15.75" customHeight="1">
      <c r="A259" s="36"/>
      <c r="B259" s="34" t="s">
        <v>290</v>
      </c>
      <c r="C259" s="39"/>
      <c r="D259" s="73">
        <v>395.19200000000001</v>
      </c>
      <c r="E259" s="67">
        <v>75</v>
      </c>
      <c r="F259" s="24"/>
      <c r="G259" s="24">
        <v>701</v>
      </c>
      <c r="H259" s="24"/>
      <c r="I259" s="25" t="e">
        <f t="shared" si="129"/>
        <v>#REF!</v>
      </c>
      <c r="J259" s="25" t="e">
        <f>+#REF!</f>
        <v>#REF!</v>
      </c>
      <c r="K259" s="25" t="e">
        <f t="shared" si="130"/>
        <v>#REF!</v>
      </c>
      <c r="L259" s="25" t="e">
        <f>+#REF!</f>
        <v>#REF!</v>
      </c>
      <c r="M259" s="25" t="e">
        <f t="shared" si="130"/>
        <v>#REF!</v>
      </c>
      <c r="N259" s="25" t="e">
        <f>+#REF!</f>
        <v>#REF!</v>
      </c>
      <c r="O259" s="25" t="e">
        <f t="shared" si="167"/>
        <v>#REF!</v>
      </c>
      <c r="P259" s="25" t="e">
        <f>+#REF!</f>
        <v>#REF!</v>
      </c>
      <c r="Q259" s="25" t="e">
        <f t="shared" si="167"/>
        <v>#REF!</v>
      </c>
      <c r="R259" s="25" t="e">
        <f>+#REF!</f>
        <v>#REF!</v>
      </c>
      <c r="S259" s="25" t="e">
        <f t="shared" si="168"/>
        <v>#REF!</v>
      </c>
      <c r="T259" s="25" t="e">
        <f>+#REF!</f>
        <v>#REF!</v>
      </c>
      <c r="U259" s="25" t="e">
        <f t="shared" si="168"/>
        <v>#REF!</v>
      </c>
      <c r="V259" s="25" t="e">
        <f>+#REF!</f>
        <v>#REF!</v>
      </c>
      <c r="W259" s="25" t="e">
        <f t="shared" si="169"/>
        <v>#REF!</v>
      </c>
      <c r="X259" s="25" t="e">
        <f>+#REF!</f>
        <v>#REF!</v>
      </c>
      <c r="Y259" s="25" t="e">
        <f t="shared" si="169"/>
        <v>#REF!</v>
      </c>
      <c r="Z259" s="25" t="e">
        <f>+#REF!</f>
        <v>#REF!</v>
      </c>
      <c r="AA259" s="25" t="e">
        <f t="shared" si="134"/>
        <v>#REF!</v>
      </c>
      <c r="AB259" s="25" t="e">
        <f>+#REF!</f>
        <v>#REF!</v>
      </c>
      <c r="AC259" s="25" t="e">
        <f t="shared" si="170"/>
        <v>#REF!</v>
      </c>
      <c r="AD259" s="25" t="e">
        <f>+#REF!</f>
        <v>#REF!</v>
      </c>
      <c r="AE259" s="25" t="e">
        <f t="shared" si="170"/>
        <v>#REF!</v>
      </c>
      <c r="AF259" s="25" t="e">
        <f>+#REF!</f>
        <v>#REF!</v>
      </c>
      <c r="AG259" s="25" t="e">
        <f t="shared" si="171"/>
        <v>#REF!</v>
      </c>
      <c r="AH259" s="25" t="e">
        <f>+#REF!</f>
        <v>#REF!</v>
      </c>
      <c r="AI259" s="25" t="e">
        <f t="shared" si="171"/>
        <v>#REF!</v>
      </c>
      <c r="AJ259" s="25" t="e">
        <f>+#REF!</f>
        <v>#REF!</v>
      </c>
      <c r="AK259" s="25" t="e">
        <f t="shared" si="172"/>
        <v>#REF!</v>
      </c>
      <c r="AL259" s="25" t="e">
        <f>+#REF!</f>
        <v>#REF!</v>
      </c>
      <c r="AM259" s="25" t="e">
        <f t="shared" si="172"/>
        <v>#REF!</v>
      </c>
      <c r="AN259" s="25" t="e">
        <f>+#REF!</f>
        <v>#REF!</v>
      </c>
      <c r="AO259" s="25" t="e">
        <f t="shared" si="173"/>
        <v>#REF!</v>
      </c>
      <c r="AP259" s="25" t="e">
        <f>+#REF!</f>
        <v>#REF!</v>
      </c>
      <c r="AQ259" s="25" t="e">
        <f t="shared" si="173"/>
        <v>#REF!</v>
      </c>
      <c r="AR259" s="25" t="e">
        <f>+#REF!</f>
        <v>#REF!</v>
      </c>
      <c r="AS259" s="25" t="e">
        <f t="shared" si="174"/>
        <v>#REF!</v>
      </c>
      <c r="AT259" s="25" t="e">
        <f>+#REF!</f>
        <v>#REF!</v>
      </c>
      <c r="AU259" s="25" t="e">
        <f t="shared" si="174"/>
        <v>#REF!</v>
      </c>
      <c r="AV259" s="25" t="e">
        <f>+#REF!</f>
        <v>#REF!</v>
      </c>
      <c r="AW259" s="25" t="e">
        <f t="shared" si="140"/>
        <v>#REF!</v>
      </c>
      <c r="AX259" s="25" t="e">
        <f>+#REF!</f>
        <v>#REF!</v>
      </c>
      <c r="AY259" s="25" t="e">
        <f t="shared" si="141"/>
        <v>#REF!</v>
      </c>
      <c r="AZ259" s="25" t="e">
        <f>+#REF!</f>
        <v>#REF!</v>
      </c>
      <c r="BA259" s="25" t="e">
        <f t="shared" si="142"/>
        <v>#REF!</v>
      </c>
    </row>
    <row r="260" spans="1:53" ht="15.75" customHeight="1">
      <c r="A260" s="36"/>
      <c r="B260" s="34" t="s">
        <v>291</v>
      </c>
      <c r="C260" s="39"/>
      <c r="D260" s="73">
        <v>1184.6880000000001</v>
      </c>
      <c r="E260" s="67">
        <v>75</v>
      </c>
      <c r="F260" s="24">
        <v>260</v>
      </c>
      <c r="G260" s="24"/>
      <c r="H260" s="24"/>
      <c r="I260" s="25" t="e">
        <f t="shared" si="129"/>
        <v>#REF!</v>
      </c>
      <c r="J260" s="25" t="e">
        <f>+J259</f>
        <v>#REF!</v>
      </c>
      <c r="K260" s="25" t="e">
        <f t="shared" si="130"/>
        <v>#REF!</v>
      </c>
      <c r="L260" s="25" t="e">
        <f t="shared" ref="L260:AZ260" si="177">+L259</f>
        <v>#REF!</v>
      </c>
      <c r="M260" s="25" t="e">
        <f t="shared" si="130"/>
        <v>#REF!</v>
      </c>
      <c r="N260" s="25" t="e">
        <f t="shared" si="177"/>
        <v>#REF!</v>
      </c>
      <c r="O260" s="25" t="e">
        <f t="shared" si="167"/>
        <v>#REF!</v>
      </c>
      <c r="P260" s="25" t="e">
        <f t="shared" si="177"/>
        <v>#REF!</v>
      </c>
      <c r="Q260" s="25" t="e">
        <f t="shared" si="167"/>
        <v>#REF!</v>
      </c>
      <c r="R260" s="25" t="e">
        <f t="shared" si="177"/>
        <v>#REF!</v>
      </c>
      <c r="S260" s="25" t="e">
        <f t="shared" si="168"/>
        <v>#REF!</v>
      </c>
      <c r="T260" s="25" t="e">
        <f t="shared" si="177"/>
        <v>#REF!</v>
      </c>
      <c r="U260" s="25" t="e">
        <f t="shared" si="168"/>
        <v>#REF!</v>
      </c>
      <c r="V260" s="25" t="e">
        <f t="shared" si="177"/>
        <v>#REF!</v>
      </c>
      <c r="W260" s="25" t="e">
        <f t="shared" si="169"/>
        <v>#REF!</v>
      </c>
      <c r="X260" s="25" t="e">
        <f t="shared" si="177"/>
        <v>#REF!</v>
      </c>
      <c r="Y260" s="25" t="e">
        <f t="shared" si="169"/>
        <v>#REF!</v>
      </c>
      <c r="Z260" s="25" t="e">
        <f t="shared" si="177"/>
        <v>#REF!</v>
      </c>
      <c r="AA260" s="25" t="e">
        <f t="shared" si="134"/>
        <v>#REF!</v>
      </c>
      <c r="AB260" s="25" t="e">
        <f t="shared" si="177"/>
        <v>#REF!</v>
      </c>
      <c r="AC260" s="25" t="e">
        <f t="shared" si="170"/>
        <v>#REF!</v>
      </c>
      <c r="AD260" s="25" t="e">
        <f t="shared" si="177"/>
        <v>#REF!</v>
      </c>
      <c r="AE260" s="25" t="e">
        <f t="shared" si="170"/>
        <v>#REF!</v>
      </c>
      <c r="AF260" s="25" t="e">
        <f t="shared" si="177"/>
        <v>#REF!</v>
      </c>
      <c r="AG260" s="25" t="e">
        <f t="shared" si="171"/>
        <v>#REF!</v>
      </c>
      <c r="AH260" s="25" t="e">
        <f t="shared" si="177"/>
        <v>#REF!</v>
      </c>
      <c r="AI260" s="25" t="e">
        <f t="shared" si="171"/>
        <v>#REF!</v>
      </c>
      <c r="AJ260" s="25" t="e">
        <f t="shared" si="177"/>
        <v>#REF!</v>
      </c>
      <c r="AK260" s="25" t="e">
        <f t="shared" si="172"/>
        <v>#REF!</v>
      </c>
      <c r="AL260" s="25" t="e">
        <f t="shared" si="177"/>
        <v>#REF!</v>
      </c>
      <c r="AM260" s="25" t="e">
        <f t="shared" si="172"/>
        <v>#REF!</v>
      </c>
      <c r="AN260" s="25" t="e">
        <f t="shared" si="177"/>
        <v>#REF!</v>
      </c>
      <c r="AO260" s="25" t="e">
        <f t="shared" si="173"/>
        <v>#REF!</v>
      </c>
      <c r="AP260" s="25" t="e">
        <f t="shared" si="177"/>
        <v>#REF!</v>
      </c>
      <c r="AQ260" s="25" t="e">
        <f t="shared" si="173"/>
        <v>#REF!</v>
      </c>
      <c r="AR260" s="25" t="e">
        <f t="shared" si="177"/>
        <v>#REF!</v>
      </c>
      <c r="AS260" s="25" t="e">
        <f t="shared" si="174"/>
        <v>#REF!</v>
      </c>
      <c r="AT260" s="25" t="e">
        <f t="shared" si="177"/>
        <v>#REF!</v>
      </c>
      <c r="AU260" s="25" t="e">
        <f t="shared" si="174"/>
        <v>#REF!</v>
      </c>
      <c r="AV260" s="25" t="e">
        <f t="shared" si="177"/>
        <v>#REF!</v>
      </c>
      <c r="AW260" s="25" t="e">
        <f t="shared" si="140"/>
        <v>#REF!</v>
      </c>
      <c r="AX260" s="25" t="e">
        <f t="shared" si="177"/>
        <v>#REF!</v>
      </c>
      <c r="AY260" s="25" t="e">
        <f t="shared" si="141"/>
        <v>#REF!</v>
      </c>
      <c r="AZ260" s="25" t="e">
        <f t="shared" si="177"/>
        <v>#REF!</v>
      </c>
      <c r="BA260" s="25" t="e">
        <f t="shared" si="142"/>
        <v>#REF!</v>
      </c>
    </row>
    <row r="261" spans="1:53" ht="15.75" customHeight="1">
      <c r="A261" s="33" t="s">
        <v>292</v>
      </c>
      <c r="B261" s="34" t="s">
        <v>293</v>
      </c>
      <c r="C261" s="39" t="s">
        <v>198</v>
      </c>
      <c r="D261" s="73">
        <v>2249.46</v>
      </c>
      <c r="E261" s="67"/>
      <c r="F261" s="24"/>
      <c r="G261" s="24"/>
      <c r="H261" s="24"/>
      <c r="I261" s="25">
        <f t="shared" si="129"/>
        <v>0</v>
      </c>
      <c r="J261" s="25"/>
      <c r="K261" s="25">
        <f t="shared" si="130"/>
        <v>0</v>
      </c>
      <c r="L261" s="25"/>
      <c r="M261" s="25">
        <f t="shared" si="130"/>
        <v>0</v>
      </c>
      <c r="N261" s="25"/>
      <c r="O261" s="25">
        <f t="shared" si="167"/>
        <v>0</v>
      </c>
      <c r="P261" s="25"/>
      <c r="Q261" s="25">
        <f t="shared" si="167"/>
        <v>0</v>
      </c>
      <c r="R261" s="25"/>
      <c r="S261" s="25">
        <f t="shared" si="168"/>
        <v>0</v>
      </c>
      <c r="T261" s="25"/>
      <c r="U261" s="25">
        <f t="shared" si="168"/>
        <v>0</v>
      </c>
      <c r="V261" s="25"/>
      <c r="W261" s="25">
        <f t="shared" si="169"/>
        <v>0</v>
      </c>
      <c r="X261" s="25"/>
      <c r="Y261" s="25">
        <f t="shared" si="169"/>
        <v>0</v>
      </c>
      <c r="Z261" s="25"/>
      <c r="AA261" s="25">
        <f t="shared" si="134"/>
        <v>0</v>
      </c>
      <c r="AB261" s="25"/>
      <c r="AC261" s="25">
        <f t="shared" si="170"/>
        <v>0</v>
      </c>
      <c r="AD261" s="25"/>
      <c r="AE261" s="25">
        <f t="shared" si="170"/>
        <v>0</v>
      </c>
      <c r="AF261" s="25"/>
      <c r="AG261" s="25">
        <f t="shared" si="171"/>
        <v>0</v>
      </c>
      <c r="AH261" s="25"/>
      <c r="AI261" s="25">
        <f t="shared" si="171"/>
        <v>0</v>
      </c>
      <c r="AJ261" s="25"/>
      <c r="AK261" s="25">
        <f t="shared" si="172"/>
        <v>0</v>
      </c>
      <c r="AL261" s="25"/>
      <c r="AM261" s="25">
        <f t="shared" si="172"/>
        <v>0</v>
      </c>
      <c r="AN261" s="25"/>
      <c r="AO261" s="25">
        <f t="shared" si="173"/>
        <v>0</v>
      </c>
      <c r="AP261" s="25"/>
      <c r="AQ261" s="25">
        <f t="shared" si="173"/>
        <v>0</v>
      </c>
      <c r="AR261" s="25"/>
      <c r="AS261" s="25">
        <f t="shared" si="174"/>
        <v>0</v>
      </c>
      <c r="AT261" s="25"/>
      <c r="AU261" s="25">
        <f t="shared" si="174"/>
        <v>0</v>
      </c>
      <c r="AV261" s="25"/>
      <c r="AW261" s="25">
        <f t="shared" si="140"/>
        <v>0</v>
      </c>
      <c r="AX261" s="25"/>
      <c r="AY261" s="25">
        <f t="shared" si="141"/>
        <v>0</v>
      </c>
      <c r="AZ261" s="25"/>
      <c r="BA261" s="25">
        <f t="shared" si="142"/>
        <v>0</v>
      </c>
    </row>
    <row r="262" spans="1:53" ht="15.75" customHeight="1">
      <c r="A262" s="33"/>
      <c r="B262" s="34" t="s">
        <v>294</v>
      </c>
      <c r="C262" s="39"/>
      <c r="D262" s="73">
        <f>ROUND(D261*0.7,2)</f>
        <v>1574.62</v>
      </c>
      <c r="E262" s="67">
        <v>100</v>
      </c>
      <c r="F262" s="24"/>
      <c r="G262" s="24">
        <v>1120</v>
      </c>
      <c r="H262" s="24"/>
      <c r="I262" s="25" t="e">
        <f t="shared" si="129"/>
        <v>#REF!</v>
      </c>
      <c r="J262" s="25" t="e">
        <f>+#REF!</f>
        <v>#REF!</v>
      </c>
      <c r="K262" s="25" t="e">
        <f t="shared" si="130"/>
        <v>#REF!</v>
      </c>
      <c r="L262" s="25" t="e">
        <f>+#REF!</f>
        <v>#REF!</v>
      </c>
      <c r="M262" s="25" t="e">
        <f t="shared" si="130"/>
        <v>#REF!</v>
      </c>
      <c r="N262" s="25" t="e">
        <f>+#REF!</f>
        <v>#REF!</v>
      </c>
      <c r="O262" s="25" t="e">
        <f t="shared" si="167"/>
        <v>#REF!</v>
      </c>
      <c r="P262" s="25" t="e">
        <f>+#REF!</f>
        <v>#REF!</v>
      </c>
      <c r="Q262" s="25" t="e">
        <f t="shared" si="167"/>
        <v>#REF!</v>
      </c>
      <c r="R262" s="25" t="e">
        <f>+#REF!</f>
        <v>#REF!</v>
      </c>
      <c r="S262" s="25" t="e">
        <f t="shared" si="168"/>
        <v>#REF!</v>
      </c>
      <c r="T262" s="25" t="e">
        <f>+#REF!</f>
        <v>#REF!</v>
      </c>
      <c r="U262" s="25" t="e">
        <f t="shared" si="168"/>
        <v>#REF!</v>
      </c>
      <c r="V262" s="25" t="e">
        <f>+#REF!</f>
        <v>#REF!</v>
      </c>
      <c r="W262" s="25" t="e">
        <f t="shared" si="169"/>
        <v>#REF!</v>
      </c>
      <c r="X262" s="25" t="e">
        <f>+#REF!</f>
        <v>#REF!</v>
      </c>
      <c r="Y262" s="25" t="e">
        <f t="shared" si="169"/>
        <v>#REF!</v>
      </c>
      <c r="Z262" s="25" t="e">
        <f>+#REF!</f>
        <v>#REF!</v>
      </c>
      <c r="AA262" s="25" t="e">
        <f t="shared" si="134"/>
        <v>#REF!</v>
      </c>
      <c r="AB262" s="25" t="e">
        <f>+#REF!</f>
        <v>#REF!</v>
      </c>
      <c r="AC262" s="25" t="e">
        <f t="shared" si="170"/>
        <v>#REF!</v>
      </c>
      <c r="AD262" s="25" t="e">
        <f>+#REF!</f>
        <v>#REF!</v>
      </c>
      <c r="AE262" s="25" t="e">
        <f t="shared" si="170"/>
        <v>#REF!</v>
      </c>
      <c r="AF262" s="25" t="e">
        <f>+#REF!</f>
        <v>#REF!</v>
      </c>
      <c r="AG262" s="25" t="e">
        <f t="shared" si="171"/>
        <v>#REF!</v>
      </c>
      <c r="AH262" s="25" t="e">
        <f>+#REF!</f>
        <v>#REF!</v>
      </c>
      <c r="AI262" s="25" t="e">
        <f t="shared" si="171"/>
        <v>#REF!</v>
      </c>
      <c r="AJ262" s="25" t="e">
        <f>+#REF!</f>
        <v>#REF!</v>
      </c>
      <c r="AK262" s="25" t="e">
        <f t="shared" si="172"/>
        <v>#REF!</v>
      </c>
      <c r="AL262" s="25" t="e">
        <f>+#REF!</f>
        <v>#REF!</v>
      </c>
      <c r="AM262" s="25" t="e">
        <f t="shared" si="172"/>
        <v>#REF!</v>
      </c>
      <c r="AN262" s="25" t="e">
        <f>+#REF!</f>
        <v>#REF!</v>
      </c>
      <c r="AO262" s="25" t="e">
        <f t="shared" si="173"/>
        <v>#REF!</v>
      </c>
      <c r="AP262" s="25" t="e">
        <f>+#REF!</f>
        <v>#REF!</v>
      </c>
      <c r="AQ262" s="25" t="e">
        <f t="shared" si="173"/>
        <v>#REF!</v>
      </c>
      <c r="AR262" s="25" t="e">
        <f>+#REF!</f>
        <v>#REF!</v>
      </c>
      <c r="AS262" s="25" t="e">
        <f t="shared" si="174"/>
        <v>#REF!</v>
      </c>
      <c r="AT262" s="25" t="e">
        <f>+#REF!</f>
        <v>#REF!</v>
      </c>
      <c r="AU262" s="25" t="e">
        <f t="shared" si="174"/>
        <v>#REF!</v>
      </c>
      <c r="AV262" s="25" t="e">
        <f>+#REF!</f>
        <v>#REF!</v>
      </c>
      <c r="AW262" s="25" t="e">
        <f t="shared" si="140"/>
        <v>#REF!</v>
      </c>
      <c r="AX262" s="25" t="e">
        <f>+#REF!</f>
        <v>#REF!</v>
      </c>
      <c r="AY262" s="25" t="e">
        <f t="shared" si="141"/>
        <v>#REF!</v>
      </c>
      <c r="AZ262" s="25" t="e">
        <f>+#REF!</f>
        <v>#REF!</v>
      </c>
      <c r="BA262" s="25" t="e">
        <f t="shared" si="142"/>
        <v>#REF!</v>
      </c>
    </row>
    <row r="263" spans="1:53" ht="15.75" customHeight="1">
      <c r="A263" s="33"/>
      <c r="B263" s="34" t="s">
        <v>295</v>
      </c>
      <c r="C263" s="39"/>
      <c r="D263" s="73">
        <f>ROUND(D261*0.3,2)</f>
        <v>674.84</v>
      </c>
      <c r="E263" s="67">
        <v>100</v>
      </c>
      <c r="F263" s="24">
        <v>300</v>
      </c>
      <c r="G263" s="24"/>
      <c r="H263" s="24"/>
      <c r="I263" s="25" t="e">
        <f t="shared" si="129"/>
        <v>#REF!</v>
      </c>
      <c r="J263" s="25" t="e">
        <f>+J262</f>
        <v>#REF!</v>
      </c>
      <c r="K263" s="25" t="e">
        <f t="shared" si="130"/>
        <v>#REF!</v>
      </c>
      <c r="L263" s="25" t="e">
        <f t="shared" ref="L263:AZ263" si="178">+L262</f>
        <v>#REF!</v>
      </c>
      <c r="M263" s="25" t="e">
        <f t="shared" si="130"/>
        <v>#REF!</v>
      </c>
      <c r="N263" s="25" t="e">
        <f t="shared" si="178"/>
        <v>#REF!</v>
      </c>
      <c r="O263" s="25" t="e">
        <f t="shared" si="167"/>
        <v>#REF!</v>
      </c>
      <c r="P263" s="25" t="e">
        <f t="shared" si="178"/>
        <v>#REF!</v>
      </c>
      <c r="Q263" s="25" t="e">
        <f t="shared" si="167"/>
        <v>#REF!</v>
      </c>
      <c r="R263" s="25" t="e">
        <f t="shared" si="178"/>
        <v>#REF!</v>
      </c>
      <c r="S263" s="25" t="e">
        <f t="shared" si="168"/>
        <v>#REF!</v>
      </c>
      <c r="T263" s="25" t="e">
        <f t="shared" si="178"/>
        <v>#REF!</v>
      </c>
      <c r="U263" s="25" t="e">
        <f t="shared" si="168"/>
        <v>#REF!</v>
      </c>
      <c r="V263" s="25" t="e">
        <f t="shared" si="178"/>
        <v>#REF!</v>
      </c>
      <c r="W263" s="25" t="e">
        <f t="shared" si="169"/>
        <v>#REF!</v>
      </c>
      <c r="X263" s="25" t="e">
        <f t="shared" si="178"/>
        <v>#REF!</v>
      </c>
      <c r="Y263" s="25" t="e">
        <f t="shared" si="169"/>
        <v>#REF!</v>
      </c>
      <c r="Z263" s="25" t="e">
        <f t="shared" si="178"/>
        <v>#REF!</v>
      </c>
      <c r="AA263" s="25" t="e">
        <f t="shared" si="134"/>
        <v>#REF!</v>
      </c>
      <c r="AB263" s="25" t="e">
        <f t="shared" si="178"/>
        <v>#REF!</v>
      </c>
      <c r="AC263" s="25" t="e">
        <f t="shared" si="170"/>
        <v>#REF!</v>
      </c>
      <c r="AD263" s="25" t="e">
        <f t="shared" si="178"/>
        <v>#REF!</v>
      </c>
      <c r="AE263" s="25" t="e">
        <f t="shared" si="170"/>
        <v>#REF!</v>
      </c>
      <c r="AF263" s="25" t="e">
        <f t="shared" si="178"/>
        <v>#REF!</v>
      </c>
      <c r="AG263" s="25" t="e">
        <f t="shared" si="171"/>
        <v>#REF!</v>
      </c>
      <c r="AH263" s="25" t="e">
        <f t="shared" si="178"/>
        <v>#REF!</v>
      </c>
      <c r="AI263" s="25" t="e">
        <f t="shared" si="171"/>
        <v>#REF!</v>
      </c>
      <c r="AJ263" s="25" t="e">
        <f t="shared" si="178"/>
        <v>#REF!</v>
      </c>
      <c r="AK263" s="25" t="e">
        <f t="shared" si="172"/>
        <v>#REF!</v>
      </c>
      <c r="AL263" s="25" t="e">
        <f t="shared" si="178"/>
        <v>#REF!</v>
      </c>
      <c r="AM263" s="25" t="e">
        <f t="shared" si="172"/>
        <v>#REF!</v>
      </c>
      <c r="AN263" s="25" t="e">
        <f t="shared" si="178"/>
        <v>#REF!</v>
      </c>
      <c r="AO263" s="25" t="e">
        <f t="shared" si="173"/>
        <v>#REF!</v>
      </c>
      <c r="AP263" s="25" t="e">
        <f t="shared" si="178"/>
        <v>#REF!</v>
      </c>
      <c r="AQ263" s="25" t="e">
        <f t="shared" si="173"/>
        <v>#REF!</v>
      </c>
      <c r="AR263" s="25" t="e">
        <f t="shared" si="178"/>
        <v>#REF!</v>
      </c>
      <c r="AS263" s="25" t="e">
        <f t="shared" si="174"/>
        <v>#REF!</v>
      </c>
      <c r="AT263" s="25" t="e">
        <f t="shared" si="178"/>
        <v>#REF!</v>
      </c>
      <c r="AU263" s="25" t="e">
        <f t="shared" si="174"/>
        <v>#REF!</v>
      </c>
      <c r="AV263" s="25" t="e">
        <f t="shared" si="178"/>
        <v>#REF!</v>
      </c>
      <c r="AW263" s="25" t="e">
        <f t="shared" si="140"/>
        <v>#REF!</v>
      </c>
      <c r="AX263" s="25" t="e">
        <f t="shared" si="178"/>
        <v>#REF!</v>
      </c>
      <c r="AY263" s="25" t="e">
        <f t="shared" si="141"/>
        <v>#REF!</v>
      </c>
      <c r="AZ263" s="25" t="e">
        <f t="shared" si="178"/>
        <v>#REF!</v>
      </c>
      <c r="BA263" s="25" t="e">
        <f t="shared" si="142"/>
        <v>#REF!</v>
      </c>
    </row>
    <row r="264" spans="1:53" ht="15.75" customHeight="1">
      <c r="A264" s="33">
        <v>1702</v>
      </c>
      <c r="B264" s="27" t="s">
        <v>296</v>
      </c>
      <c r="C264" s="39"/>
      <c r="D264" s="73"/>
      <c r="E264" s="67"/>
      <c r="F264" s="24"/>
      <c r="G264" s="24"/>
      <c r="H264" s="24"/>
      <c r="I264" s="25">
        <f t="shared" si="129"/>
        <v>0</v>
      </c>
      <c r="J264" s="25"/>
      <c r="K264" s="25">
        <f t="shared" si="130"/>
        <v>0</v>
      </c>
      <c r="L264" s="25"/>
      <c r="M264" s="25">
        <f t="shared" si="130"/>
        <v>0</v>
      </c>
      <c r="N264" s="25"/>
      <c r="O264" s="25">
        <f t="shared" si="167"/>
        <v>0</v>
      </c>
      <c r="P264" s="25"/>
      <c r="Q264" s="25">
        <f t="shared" si="167"/>
        <v>0</v>
      </c>
      <c r="R264" s="25"/>
      <c r="S264" s="25">
        <f t="shared" si="168"/>
        <v>0</v>
      </c>
      <c r="T264" s="25"/>
      <c r="U264" s="25">
        <f t="shared" si="168"/>
        <v>0</v>
      </c>
      <c r="V264" s="25"/>
      <c r="W264" s="25">
        <f t="shared" si="169"/>
        <v>0</v>
      </c>
      <c r="X264" s="25"/>
      <c r="Y264" s="25">
        <f t="shared" si="169"/>
        <v>0</v>
      </c>
      <c r="Z264" s="25"/>
      <c r="AA264" s="25">
        <f t="shared" si="134"/>
        <v>0</v>
      </c>
      <c r="AB264" s="25"/>
      <c r="AC264" s="25">
        <f t="shared" si="170"/>
        <v>0</v>
      </c>
      <c r="AD264" s="25"/>
      <c r="AE264" s="25">
        <f t="shared" si="170"/>
        <v>0</v>
      </c>
      <c r="AF264" s="25"/>
      <c r="AG264" s="25">
        <f t="shared" si="171"/>
        <v>0</v>
      </c>
      <c r="AH264" s="25"/>
      <c r="AI264" s="25">
        <f t="shared" si="171"/>
        <v>0</v>
      </c>
      <c r="AJ264" s="25"/>
      <c r="AK264" s="25">
        <f t="shared" si="172"/>
        <v>0</v>
      </c>
      <c r="AL264" s="25"/>
      <c r="AM264" s="25">
        <f t="shared" si="172"/>
        <v>0</v>
      </c>
      <c r="AN264" s="25"/>
      <c r="AO264" s="25">
        <f t="shared" si="173"/>
        <v>0</v>
      </c>
      <c r="AP264" s="25"/>
      <c r="AQ264" s="25">
        <f t="shared" si="173"/>
        <v>0</v>
      </c>
      <c r="AR264" s="25"/>
      <c r="AS264" s="25">
        <f t="shared" si="174"/>
        <v>0</v>
      </c>
      <c r="AT264" s="25"/>
      <c r="AU264" s="25">
        <f t="shared" si="174"/>
        <v>0</v>
      </c>
      <c r="AV264" s="25"/>
      <c r="AW264" s="25">
        <f t="shared" si="140"/>
        <v>0</v>
      </c>
      <c r="AX264" s="25"/>
      <c r="AY264" s="25">
        <f t="shared" si="141"/>
        <v>0</v>
      </c>
      <c r="AZ264" s="25"/>
      <c r="BA264" s="25">
        <f t="shared" si="142"/>
        <v>0</v>
      </c>
    </row>
    <row r="265" spans="1:53" ht="15.75" customHeight="1">
      <c r="A265" s="36" t="s">
        <v>13</v>
      </c>
      <c r="B265" s="34" t="s">
        <v>285</v>
      </c>
      <c r="C265" s="39" t="s">
        <v>198</v>
      </c>
      <c r="D265" s="73">
        <v>389.5</v>
      </c>
      <c r="E265" s="67">
        <v>150</v>
      </c>
      <c r="F265" s="24">
        <v>77</v>
      </c>
      <c r="G265" s="24">
        <v>185</v>
      </c>
      <c r="H265" s="24"/>
      <c r="I265" s="25" t="e">
        <f t="shared" si="129"/>
        <v>#REF!</v>
      </c>
      <c r="J265" s="25" t="e">
        <f>+#REF!</f>
        <v>#REF!</v>
      </c>
      <c r="K265" s="25" t="e">
        <f t="shared" si="130"/>
        <v>#REF!</v>
      </c>
      <c r="L265" s="25" t="e">
        <f>+#REF!</f>
        <v>#REF!</v>
      </c>
      <c r="M265" s="25" t="e">
        <f t="shared" si="130"/>
        <v>#REF!</v>
      </c>
      <c r="N265" s="25" t="e">
        <f>+#REF!</f>
        <v>#REF!</v>
      </c>
      <c r="O265" s="25" t="e">
        <f t="shared" si="167"/>
        <v>#REF!</v>
      </c>
      <c r="P265" s="25" t="e">
        <f>+#REF!</f>
        <v>#REF!</v>
      </c>
      <c r="Q265" s="25" t="e">
        <f t="shared" si="167"/>
        <v>#REF!</v>
      </c>
      <c r="R265" s="25" t="e">
        <f>+#REF!</f>
        <v>#REF!</v>
      </c>
      <c r="S265" s="25" t="e">
        <f t="shared" si="168"/>
        <v>#REF!</v>
      </c>
      <c r="T265" s="25" t="e">
        <f>+#REF!</f>
        <v>#REF!</v>
      </c>
      <c r="U265" s="25" t="e">
        <f t="shared" si="168"/>
        <v>#REF!</v>
      </c>
      <c r="V265" s="25" t="e">
        <f>+#REF!</f>
        <v>#REF!</v>
      </c>
      <c r="W265" s="25" t="e">
        <f t="shared" si="169"/>
        <v>#REF!</v>
      </c>
      <c r="X265" s="25" t="e">
        <f>+#REF!</f>
        <v>#REF!</v>
      </c>
      <c r="Y265" s="25" t="e">
        <f t="shared" si="169"/>
        <v>#REF!</v>
      </c>
      <c r="Z265" s="25" t="e">
        <f>+#REF!</f>
        <v>#REF!</v>
      </c>
      <c r="AA265" s="25" t="e">
        <f t="shared" si="134"/>
        <v>#REF!</v>
      </c>
      <c r="AB265" s="25" t="e">
        <f>+#REF!</f>
        <v>#REF!</v>
      </c>
      <c r="AC265" s="25" t="e">
        <f t="shared" si="170"/>
        <v>#REF!</v>
      </c>
      <c r="AD265" s="25" t="e">
        <f>+#REF!</f>
        <v>#REF!</v>
      </c>
      <c r="AE265" s="25" t="e">
        <f t="shared" si="170"/>
        <v>#REF!</v>
      </c>
      <c r="AF265" s="25" t="e">
        <f>+#REF!</f>
        <v>#REF!</v>
      </c>
      <c r="AG265" s="25" t="e">
        <f t="shared" si="171"/>
        <v>#REF!</v>
      </c>
      <c r="AH265" s="25" t="e">
        <f>+#REF!</f>
        <v>#REF!</v>
      </c>
      <c r="AI265" s="25" t="e">
        <f t="shared" si="171"/>
        <v>#REF!</v>
      </c>
      <c r="AJ265" s="25" t="e">
        <f>+#REF!</f>
        <v>#REF!</v>
      </c>
      <c r="AK265" s="25" t="e">
        <f t="shared" si="172"/>
        <v>#REF!</v>
      </c>
      <c r="AL265" s="25" t="e">
        <f>+#REF!</f>
        <v>#REF!</v>
      </c>
      <c r="AM265" s="25" t="e">
        <f t="shared" si="172"/>
        <v>#REF!</v>
      </c>
      <c r="AN265" s="25" t="e">
        <f>+#REF!</f>
        <v>#REF!</v>
      </c>
      <c r="AO265" s="25" t="e">
        <f t="shared" si="173"/>
        <v>#REF!</v>
      </c>
      <c r="AP265" s="25" t="e">
        <f>+#REF!</f>
        <v>#REF!</v>
      </c>
      <c r="AQ265" s="25" t="e">
        <f t="shared" si="173"/>
        <v>#REF!</v>
      </c>
      <c r="AR265" s="25" t="e">
        <f>+#REF!</f>
        <v>#REF!</v>
      </c>
      <c r="AS265" s="25" t="e">
        <f t="shared" si="174"/>
        <v>#REF!</v>
      </c>
      <c r="AT265" s="25" t="e">
        <f>+#REF!</f>
        <v>#REF!</v>
      </c>
      <c r="AU265" s="25" t="e">
        <f t="shared" si="174"/>
        <v>#REF!</v>
      </c>
      <c r="AV265" s="25" t="e">
        <f>+#REF!</f>
        <v>#REF!</v>
      </c>
      <c r="AW265" s="25" t="e">
        <f t="shared" si="140"/>
        <v>#REF!</v>
      </c>
      <c r="AX265" s="25" t="e">
        <f>+#REF!</f>
        <v>#REF!</v>
      </c>
      <c r="AY265" s="25" t="e">
        <f t="shared" si="141"/>
        <v>#REF!</v>
      </c>
      <c r="AZ265" s="25" t="e">
        <f>+#REF!</f>
        <v>#REF!</v>
      </c>
      <c r="BA265" s="25" t="e">
        <f t="shared" si="142"/>
        <v>#REF!</v>
      </c>
    </row>
    <row r="266" spans="1:53" ht="15.75" customHeight="1">
      <c r="A266" s="36" t="s">
        <v>29</v>
      </c>
      <c r="B266" s="34" t="s">
        <v>289</v>
      </c>
      <c r="C266" s="39" t="s">
        <v>198</v>
      </c>
      <c r="D266" s="73">
        <v>564.55999999999995</v>
      </c>
      <c r="E266" s="67">
        <v>4000</v>
      </c>
      <c r="F266" s="24">
        <v>111</v>
      </c>
      <c r="G266" s="24">
        <v>245</v>
      </c>
      <c r="H266" s="24"/>
      <c r="I266" s="25" t="e">
        <f t="shared" ref="I266:I329" si="179">+J266+L266+N266+P266+R266+T266+V266+X266+Z266+AB266+AD266+AF266+AH266+AJ266+AL266+AN266+AP266+AR266+AT266+AV266+AX266+AZ266</f>
        <v>#REF!</v>
      </c>
      <c r="J266" s="25" t="e">
        <f>+#REF!</f>
        <v>#REF!</v>
      </c>
      <c r="K266" s="25" t="e">
        <f t="shared" si="130"/>
        <v>#REF!</v>
      </c>
      <c r="L266" s="25" t="e">
        <f>+#REF!</f>
        <v>#REF!</v>
      </c>
      <c r="M266" s="25" t="e">
        <f t="shared" si="130"/>
        <v>#REF!</v>
      </c>
      <c r="N266" s="25" t="e">
        <f>+#REF!</f>
        <v>#REF!</v>
      </c>
      <c r="O266" s="25" t="e">
        <f t="shared" si="167"/>
        <v>#REF!</v>
      </c>
      <c r="P266" s="25" t="e">
        <f>+#REF!</f>
        <v>#REF!</v>
      </c>
      <c r="Q266" s="25" t="e">
        <f t="shared" si="167"/>
        <v>#REF!</v>
      </c>
      <c r="R266" s="25" t="e">
        <f>+#REF!</f>
        <v>#REF!</v>
      </c>
      <c r="S266" s="25" t="e">
        <f t="shared" si="168"/>
        <v>#REF!</v>
      </c>
      <c r="T266" s="25" t="e">
        <f>+#REF!</f>
        <v>#REF!</v>
      </c>
      <c r="U266" s="25" t="e">
        <f t="shared" si="168"/>
        <v>#REF!</v>
      </c>
      <c r="V266" s="25" t="e">
        <f>+#REF!</f>
        <v>#REF!</v>
      </c>
      <c r="W266" s="25" t="e">
        <f t="shared" si="169"/>
        <v>#REF!</v>
      </c>
      <c r="X266" s="25" t="e">
        <f>+#REF!</f>
        <v>#REF!</v>
      </c>
      <c r="Y266" s="25" t="e">
        <f t="shared" si="169"/>
        <v>#REF!</v>
      </c>
      <c r="Z266" s="25" t="e">
        <f>+#REF!</f>
        <v>#REF!</v>
      </c>
      <c r="AA266" s="25" t="e">
        <f t="shared" si="134"/>
        <v>#REF!</v>
      </c>
      <c r="AB266" s="25" t="e">
        <f>+#REF!</f>
        <v>#REF!</v>
      </c>
      <c r="AC266" s="25" t="e">
        <f t="shared" si="170"/>
        <v>#REF!</v>
      </c>
      <c r="AD266" s="25" t="e">
        <f>+#REF!</f>
        <v>#REF!</v>
      </c>
      <c r="AE266" s="25" t="e">
        <f t="shared" si="170"/>
        <v>#REF!</v>
      </c>
      <c r="AF266" s="25" t="e">
        <f>+#REF!</f>
        <v>#REF!</v>
      </c>
      <c r="AG266" s="25" t="e">
        <f t="shared" si="171"/>
        <v>#REF!</v>
      </c>
      <c r="AH266" s="25" t="e">
        <f>+#REF!</f>
        <v>#REF!</v>
      </c>
      <c r="AI266" s="25" t="e">
        <f t="shared" si="171"/>
        <v>#REF!</v>
      </c>
      <c r="AJ266" s="25" t="e">
        <f>+#REF!</f>
        <v>#REF!</v>
      </c>
      <c r="AK266" s="25" t="e">
        <f t="shared" si="172"/>
        <v>#REF!</v>
      </c>
      <c r="AL266" s="25" t="e">
        <f>+#REF!</f>
        <v>#REF!</v>
      </c>
      <c r="AM266" s="25" t="e">
        <f t="shared" si="172"/>
        <v>#REF!</v>
      </c>
      <c r="AN266" s="25" t="e">
        <f>+#REF!</f>
        <v>#REF!</v>
      </c>
      <c r="AO266" s="25" t="e">
        <f t="shared" si="173"/>
        <v>#REF!</v>
      </c>
      <c r="AP266" s="25" t="e">
        <f>+#REF!</f>
        <v>#REF!</v>
      </c>
      <c r="AQ266" s="25" t="e">
        <f t="shared" si="173"/>
        <v>#REF!</v>
      </c>
      <c r="AR266" s="25" t="e">
        <f>+#REF!</f>
        <v>#REF!</v>
      </c>
      <c r="AS266" s="25" t="e">
        <f t="shared" si="174"/>
        <v>#REF!</v>
      </c>
      <c r="AT266" s="25" t="e">
        <f>+#REF!</f>
        <v>#REF!</v>
      </c>
      <c r="AU266" s="25" t="e">
        <f t="shared" si="174"/>
        <v>#REF!</v>
      </c>
      <c r="AV266" s="25" t="e">
        <f>+#REF!</f>
        <v>#REF!</v>
      </c>
      <c r="AW266" s="25" t="e">
        <f t="shared" si="140"/>
        <v>#REF!</v>
      </c>
      <c r="AX266" s="25" t="e">
        <f>+#REF!</f>
        <v>#REF!</v>
      </c>
      <c r="AY266" s="25" t="e">
        <f t="shared" si="141"/>
        <v>#REF!</v>
      </c>
      <c r="AZ266" s="25" t="e">
        <f>+#REF!</f>
        <v>#REF!</v>
      </c>
      <c r="BA266" s="25" t="e">
        <f t="shared" si="142"/>
        <v>#REF!</v>
      </c>
    </row>
    <row r="267" spans="1:53" ht="15.75" customHeight="1">
      <c r="A267" s="36" t="s">
        <v>89</v>
      </c>
      <c r="B267" s="34" t="s">
        <v>293</v>
      </c>
      <c r="C267" s="39" t="s">
        <v>198</v>
      </c>
      <c r="D267" s="73">
        <v>774.62</v>
      </c>
      <c r="E267" s="67">
        <v>1500</v>
      </c>
      <c r="F267" s="24">
        <v>151</v>
      </c>
      <c r="G267" s="24">
        <v>345</v>
      </c>
      <c r="H267" s="24"/>
      <c r="I267" s="25" t="e">
        <f t="shared" si="179"/>
        <v>#REF!</v>
      </c>
      <c r="J267" s="25" t="e">
        <f>+#REF!</f>
        <v>#REF!</v>
      </c>
      <c r="K267" s="25" t="e">
        <f t="shared" ref="K267:M330" si="180">+J267*$D267</f>
        <v>#REF!</v>
      </c>
      <c r="L267" s="25" t="e">
        <f>+#REF!</f>
        <v>#REF!</v>
      </c>
      <c r="M267" s="25" t="e">
        <f t="shared" si="180"/>
        <v>#REF!</v>
      </c>
      <c r="N267" s="25" t="e">
        <f>+#REF!</f>
        <v>#REF!</v>
      </c>
      <c r="O267" s="25" t="e">
        <f t="shared" ref="O267:Q282" si="181">+N267*$D267</f>
        <v>#REF!</v>
      </c>
      <c r="P267" s="25" t="e">
        <f>+#REF!</f>
        <v>#REF!</v>
      </c>
      <c r="Q267" s="25" t="e">
        <f t="shared" si="181"/>
        <v>#REF!</v>
      </c>
      <c r="R267" s="25" t="e">
        <f>+#REF!</f>
        <v>#REF!</v>
      </c>
      <c r="S267" s="25" t="e">
        <f t="shared" ref="S267:U282" si="182">+R267*$D267</f>
        <v>#REF!</v>
      </c>
      <c r="T267" s="25" t="e">
        <f>+#REF!</f>
        <v>#REF!</v>
      </c>
      <c r="U267" s="25" t="e">
        <f t="shared" si="182"/>
        <v>#REF!</v>
      </c>
      <c r="V267" s="25" t="e">
        <f>+#REF!</f>
        <v>#REF!</v>
      </c>
      <c r="W267" s="25" t="e">
        <f t="shared" ref="W267:Y282" si="183">+V267*$D267</f>
        <v>#REF!</v>
      </c>
      <c r="X267" s="25" t="e">
        <f>+#REF!</f>
        <v>#REF!</v>
      </c>
      <c r="Y267" s="25" t="e">
        <f t="shared" si="183"/>
        <v>#REF!</v>
      </c>
      <c r="Z267" s="25" t="e">
        <f>+#REF!</f>
        <v>#REF!</v>
      </c>
      <c r="AA267" s="25" t="e">
        <f t="shared" ref="AA267:AA330" si="184">+Z267*$D267</f>
        <v>#REF!</v>
      </c>
      <c r="AB267" s="25" t="e">
        <f>+#REF!</f>
        <v>#REF!</v>
      </c>
      <c r="AC267" s="25" t="e">
        <f t="shared" ref="AC267:AE282" si="185">+AB267*$D267</f>
        <v>#REF!</v>
      </c>
      <c r="AD267" s="25" t="e">
        <f>+#REF!</f>
        <v>#REF!</v>
      </c>
      <c r="AE267" s="25" t="e">
        <f t="shared" si="185"/>
        <v>#REF!</v>
      </c>
      <c r="AF267" s="25" t="e">
        <f>+#REF!</f>
        <v>#REF!</v>
      </c>
      <c r="AG267" s="25" t="e">
        <f t="shared" ref="AG267:AI282" si="186">+AF267*$D267</f>
        <v>#REF!</v>
      </c>
      <c r="AH267" s="25" t="e">
        <f>+#REF!</f>
        <v>#REF!</v>
      </c>
      <c r="AI267" s="25" t="e">
        <f t="shared" si="186"/>
        <v>#REF!</v>
      </c>
      <c r="AJ267" s="25" t="e">
        <f>+#REF!</f>
        <v>#REF!</v>
      </c>
      <c r="AK267" s="25" t="e">
        <f t="shared" ref="AK267:AM282" si="187">+AJ267*$D267</f>
        <v>#REF!</v>
      </c>
      <c r="AL267" s="25" t="e">
        <f>+#REF!</f>
        <v>#REF!</v>
      </c>
      <c r="AM267" s="25" t="e">
        <f t="shared" si="187"/>
        <v>#REF!</v>
      </c>
      <c r="AN267" s="25" t="e">
        <f>+#REF!</f>
        <v>#REF!</v>
      </c>
      <c r="AO267" s="25" t="e">
        <f t="shared" ref="AO267:AQ282" si="188">+AN267*$D267</f>
        <v>#REF!</v>
      </c>
      <c r="AP267" s="25" t="e">
        <f>+#REF!</f>
        <v>#REF!</v>
      </c>
      <c r="AQ267" s="25" t="e">
        <f t="shared" si="188"/>
        <v>#REF!</v>
      </c>
      <c r="AR267" s="25" t="e">
        <f>+#REF!</f>
        <v>#REF!</v>
      </c>
      <c r="AS267" s="25" t="e">
        <f t="shared" ref="AS267:AU282" si="189">+AR267*$D267</f>
        <v>#REF!</v>
      </c>
      <c r="AT267" s="25" t="e">
        <f>+#REF!</f>
        <v>#REF!</v>
      </c>
      <c r="AU267" s="25" t="e">
        <f t="shared" si="189"/>
        <v>#REF!</v>
      </c>
      <c r="AV267" s="25" t="e">
        <f>+#REF!</f>
        <v>#REF!</v>
      </c>
      <c r="AW267" s="25" t="e">
        <f t="shared" ref="AW267:AW330" si="190">+AV267*$D267</f>
        <v>#REF!</v>
      </c>
      <c r="AX267" s="25" t="e">
        <f>+#REF!</f>
        <v>#REF!</v>
      </c>
      <c r="AY267" s="25" t="e">
        <f t="shared" ref="AY267:AY330" si="191">+AX267*$D267</f>
        <v>#REF!</v>
      </c>
      <c r="AZ267" s="25" t="e">
        <f>+#REF!</f>
        <v>#REF!</v>
      </c>
      <c r="BA267" s="25" t="e">
        <f t="shared" ref="BA267:BA330" si="192">+AZ267*$D267</f>
        <v>#REF!</v>
      </c>
    </row>
    <row r="268" spans="1:53" ht="15.75" customHeight="1">
      <c r="A268" s="33">
        <v>1800</v>
      </c>
      <c r="B268" s="27" t="s">
        <v>297</v>
      </c>
      <c r="C268" s="39"/>
      <c r="D268" s="73"/>
      <c r="E268" s="67"/>
      <c r="F268" s="24"/>
      <c r="G268" s="24"/>
      <c r="H268" s="24"/>
      <c r="I268" s="25">
        <f t="shared" si="179"/>
        <v>0</v>
      </c>
      <c r="J268" s="25"/>
      <c r="K268" s="25">
        <f t="shared" si="180"/>
        <v>0</v>
      </c>
      <c r="L268" s="25"/>
      <c r="M268" s="25">
        <f t="shared" si="180"/>
        <v>0</v>
      </c>
      <c r="N268" s="25"/>
      <c r="O268" s="25">
        <f t="shared" si="181"/>
        <v>0</v>
      </c>
      <c r="P268" s="25"/>
      <c r="Q268" s="25">
        <f t="shared" si="181"/>
        <v>0</v>
      </c>
      <c r="R268" s="25"/>
      <c r="S268" s="25">
        <f t="shared" si="182"/>
        <v>0</v>
      </c>
      <c r="T268" s="25"/>
      <c r="U268" s="25">
        <f t="shared" si="182"/>
        <v>0</v>
      </c>
      <c r="V268" s="25"/>
      <c r="W268" s="25">
        <f t="shared" si="183"/>
        <v>0</v>
      </c>
      <c r="X268" s="25"/>
      <c r="Y268" s="25">
        <f t="shared" si="183"/>
        <v>0</v>
      </c>
      <c r="Z268" s="25"/>
      <c r="AA268" s="25">
        <f t="shared" si="184"/>
        <v>0</v>
      </c>
      <c r="AB268" s="25"/>
      <c r="AC268" s="25">
        <f t="shared" si="185"/>
        <v>0</v>
      </c>
      <c r="AD268" s="25"/>
      <c r="AE268" s="25">
        <f t="shared" si="185"/>
        <v>0</v>
      </c>
      <c r="AF268" s="25"/>
      <c r="AG268" s="25">
        <f t="shared" si="186"/>
        <v>0</v>
      </c>
      <c r="AH268" s="25"/>
      <c r="AI268" s="25">
        <f t="shared" si="186"/>
        <v>0</v>
      </c>
      <c r="AJ268" s="25"/>
      <c r="AK268" s="25">
        <f t="shared" si="187"/>
        <v>0</v>
      </c>
      <c r="AL268" s="25"/>
      <c r="AM268" s="25">
        <f t="shared" si="187"/>
        <v>0</v>
      </c>
      <c r="AN268" s="25"/>
      <c r="AO268" s="25">
        <f t="shared" si="188"/>
        <v>0</v>
      </c>
      <c r="AP268" s="25"/>
      <c r="AQ268" s="25">
        <f t="shared" si="188"/>
        <v>0</v>
      </c>
      <c r="AR268" s="25"/>
      <c r="AS268" s="25">
        <f t="shared" si="189"/>
        <v>0</v>
      </c>
      <c r="AT268" s="25"/>
      <c r="AU268" s="25">
        <f t="shared" si="189"/>
        <v>0</v>
      </c>
      <c r="AV268" s="25"/>
      <c r="AW268" s="25">
        <f t="shared" si="190"/>
        <v>0</v>
      </c>
      <c r="AX268" s="25"/>
      <c r="AY268" s="25">
        <f t="shared" si="191"/>
        <v>0</v>
      </c>
      <c r="AZ268" s="25"/>
      <c r="BA268" s="25">
        <f t="shared" si="192"/>
        <v>0</v>
      </c>
    </row>
    <row r="269" spans="1:53" ht="15.75" customHeight="1">
      <c r="A269" s="33">
        <v>1801</v>
      </c>
      <c r="B269" s="34" t="s">
        <v>298</v>
      </c>
      <c r="C269" s="47" t="s">
        <v>198</v>
      </c>
      <c r="D269" s="73">
        <v>315.10000000000002</v>
      </c>
      <c r="E269" s="67">
        <v>500</v>
      </c>
      <c r="F269" s="24">
        <v>25</v>
      </c>
      <c r="G269" s="24">
        <v>225</v>
      </c>
      <c r="H269" s="24"/>
      <c r="I269" s="25" t="e">
        <f t="shared" si="179"/>
        <v>#REF!</v>
      </c>
      <c r="J269" s="25" t="e">
        <f>+#REF!</f>
        <v>#REF!</v>
      </c>
      <c r="K269" s="25" t="e">
        <f t="shared" si="180"/>
        <v>#REF!</v>
      </c>
      <c r="L269" s="25" t="e">
        <f>+#REF!</f>
        <v>#REF!</v>
      </c>
      <c r="M269" s="25" t="e">
        <f t="shared" si="180"/>
        <v>#REF!</v>
      </c>
      <c r="N269" s="25" t="e">
        <f>+#REF!</f>
        <v>#REF!</v>
      </c>
      <c r="O269" s="25" t="e">
        <f t="shared" si="181"/>
        <v>#REF!</v>
      </c>
      <c r="P269" s="25" t="e">
        <f>+#REF!</f>
        <v>#REF!</v>
      </c>
      <c r="Q269" s="25" t="e">
        <f t="shared" si="181"/>
        <v>#REF!</v>
      </c>
      <c r="R269" s="25" t="e">
        <f>+#REF!</f>
        <v>#REF!</v>
      </c>
      <c r="S269" s="25" t="e">
        <f t="shared" si="182"/>
        <v>#REF!</v>
      </c>
      <c r="T269" s="25" t="e">
        <f>+#REF!</f>
        <v>#REF!</v>
      </c>
      <c r="U269" s="25" t="e">
        <f t="shared" si="182"/>
        <v>#REF!</v>
      </c>
      <c r="V269" s="25" t="e">
        <f>+#REF!</f>
        <v>#REF!</v>
      </c>
      <c r="W269" s="25" t="e">
        <f t="shared" si="183"/>
        <v>#REF!</v>
      </c>
      <c r="X269" s="25" t="e">
        <f>+#REF!</f>
        <v>#REF!</v>
      </c>
      <c r="Y269" s="25" t="e">
        <f t="shared" si="183"/>
        <v>#REF!</v>
      </c>
      <c r="Z269" s="25" t="e">
        <f>+#REF!</f>
        <v>#REF!</v>
      </c>
      <c r="AA269" s="25" t="e">
        <f t="shared" si="184"/>
        <v>#REF!</v>
      </c>
      <c r="AB269" s="25" t="e">
        <f>+#REF!</f>
        <v>#REF!</v>
      </c>
      <c r="AC269" s="25" t="e">
        <f t="shared" si="185"/>
        <v>#REF!</v>
      </c>
      <c r="AD269" s="25" t="e">
        <f>+#REF!</f>
        <v>#REF!</v>
      </c>
      <c r="AE269" s="25" t="e">
        <f t="shared" si="185"/>
        <v>#REF!</v>
      </c>
      <c r="AF269" s="25" t="e">
        <f>+#REF!</f>
        <v>#REF!</v>
      </c>
      <c r="AG269" s="25" t="e">
        <f t="shared" si="186"/>
        <v>#REF!</v>
      </c>
      <c r="AH269" s="25" t="e">
        <f>+#REF!</f>
        <v>#REF!</v>
      </c>
      <c r="AI269" s="25" t="e">
        <f t="shared" si="186"/>
        <v>#REF!</v>
      </c>
      <c r="AJ269" s="25" t="e">
        <f>+#REF!</f>
        <v>#REF!</v>
      </c>
      <c r="AK269" s="25" t="e">
        <f t="shared" si="187"/>
        <v>#REF!</v>
      </c>
      <c r="AL269" s="25" t="e">
        <f>+#REF!</f>
        <v>#REF!</v>
      </c>
      <c r="AM269" s="25" t="e">
        <f t="shared" si="187"/>
        <v>#REF!</v>
      </c>
      <c r="AN269" s="25" t="e">
        <f>+#REF!</f>
        <v>#REF!</v>
      </c>
      <c r="AO269" s="25" t="e">
        <f t="shared" si="188"/>
        <v>#REF!</v>
      </c>
      <c r="AP269" s="25" t="e">
        <f>+#REF!</f>
        <v>#REF!</v>
      </c>
      <c r="AQ269" s="25" t="e">
        <f t="shared" si="188"/>
        <v>#REF!</v>
      </c>
      <c r="AR269" s="25" t="e">
        <f>+#REF!</f>
        <v>#REF!</v>
      </c>
      <c r="AS269" s="25" t="e">
        <f t="shared" si="189"/>
        <v>#REF!</v>
      </c>
      <c r="AT269" s="25" t="e">
        <f>+#REF!</f>
        <v>#REF!</v>
      </c>
      <c r="AU269" s="25" t="e">
        <f t="shared" si="189"/>
        <v>#REF!</v>
      </c>
      <c r="AV269" s="25" t="e">
        <f>+#REF!</f>
        <v>#REF!</v>
      </c>
      <c r="AW269" s="25" t="e">
        <f t="shared" si="190"/>
        <v>#REF!</v>
      </c>
      <c r="AX269" s="25" t="e">
        <f>+#REF!</f>
        <v>#REF!</v>
      </c>
      <c r="AY269" s="25" t="e">
        <f t="shared" si="191"/>
        <v>#REF!</v>
      </c>
      <c r="AZ269" s="25" t="e">
        <f>+#REF!</f>
        <v>#REF!</v>
      </c>
      <c r="BA269" s="25" t="e">
        <f t="shared" si="192"/>
        <v>#REF!</v>
      </c>
    </row>
    <row r="270" spans="1:53" ht="15.75" customHeight="1">
      <c r="A270" s="33">
        <v>1802</v>
      </c>
      <c r="B270" s="34" t="s">
        <v>299</v>
      </c>
      <c r="C270" s="39" t="s">
        <v>46</v>
      </c>
      <c r="D270" s="73">
        <v>17960.66</v>
      </c>
      <c r="E270" s="67">
        <v>25</v>
      </c>
      <c r="F270" s="24"/>
      <c r="G270" s="24">
        <v>13830</v>
      </c>
      <c r="H270" s="24"/>
      <c r="I270" s="25" t="e">
        <f t="shared" si="179"/>
        <v>#REF!</v>
      </c>
      <c r="J270" s="25" t="e">
        <f>+#REF!</f>
        <v>#REF!</v>
      </c>
      <c r="K270" s="25" t="e">
        <f t="shared" si="180"/>
        <v>#REF!</v>
      </c>
      <c r="L270" s="25" t="e">
        <f>+#REF!</f>
        <v>#REF!</v>
      </c>
      <c r="M270" s="25" t="e">
        <f t="shared" si="180"/>
        <v>#REF!</v>
      </c>
      <c r="N270" s="25" t="e">
        <f>+#REF!</f>
        <v>#REF!</v>
      </c>
      <c r="O270" s="25" t="e">
        <f t="shared" si="181"/>
        <v>#REF!</v>
      </c>
      <c r="P270" s="25" t="e">
        <f>+#REF!</f>
        <v>#REF!</v>
      </c>
      <c r="Q270" s="25" t="e">
        <f t="shared" si="181"/>
        <v>#REF!</v>
      </c>
      <c r="R270" s="25" t="e">
        <f>+#REF!</f>
        <v>#REF!</v>
      </c>
      <c r="S270" s="25" t="e">
        <f t="shared" si="182"/>
        <v>#REF!</v>
      </c>
      <c r="T270" s="25" t="e">
        <f>+#REF!</f>
        <v>#REF!</v>
      </c>
      <c r="U270" s="25" t="e">
        <f t="shared" si="182"/>
        <v>#REF!</v>
      </c>
      <c r="V270" s="25" t="e">
        <f>+#REF!</f>
        <v>#REF!</v>
      </c>
      <c r="W270" s="25" t="e">
        <f t="shared" si="183"/>
        <v>#REF!</v>
      </c>
      <c r="X270" s="25" t="e">
        <f>+#REF!</f>
        <v>#REF!</v>
      </c>
      <c r="Y270" s="25" t="e">
        <f t="shared" si="183"/>
        <v>#REF!</v>
      </c>
      <c r="Z270" s="25" t="e">
        <f>+#REF!</f>
        <v>#REF!</v>
      </c>
      <c r="AA270" s="25" t="e">
        <f t="shared" si="184"/>
        <v>#REF!</v>
      </c>
      <c r="AB270" s="25" t="e">
        <f>+#REF!</f>
        <v>#REF!</v>
      </c>
      <c r="AC270" s="25" t="e">
        <f t="shared" si="185"/>
        <v>#REF!</v>
      </c>
      <c r="AD270" s="25" t="e">
        <f>+#REF!</f>
        <v>#REF!</v>
      </c>
      <c r="AE270" s="25" t="e">
        <f t="shared" si="185"/>
        <v>#REF!</v>
      </c>
      <c r="AF270" s="25" t="e">
        <f>+#REF!</f>
        <v>#REF!</v>
      </c>
      <c r="AG270" s="25" t="e">
        <f t="shared" si="186"/>
        <v>#REF!</v>
      </c>
      <c r="AH270" s="25" t="e">
        <f>+#REF!</f>
        <v>#REF!</v>
      </c>
      <c r="AI270" s="25" t="e">
        <f t="shared" si="186"/>
        <v>#REF!</v>
      </c>
      <c r="AJ270" s="25" t="e">
        <f>+#REF!</f>
        <v>#REF!</v>
      </c>
      <c r="AK270" s="25" t="e">
        <f t="shared" si="187"/>
        <v>#REF!</v>
      </c>
      <c r="AL270" s="25" t="e">
        <f>+#REF!</f>
        <v>#REF!</v>
      </c>
      <c r="AM270" s="25" t="e">
        <f t="shared" si="187"/>
        <v>#REF!</v>
      </c>
      <c r="AN270" s="25" t="e">
        <f>+#REF!</f>
        <v>#REF!</v>
      </c>
      <c r="AO270" s="25" t="e">
        <f t="shared" si="188"/>
        <v>#REF!</v>
      </c>
      <c r="AP270" s="25" t="e">
        <f>+#REF!</f>
        <v>#REF!</v>
      </c>
      <c r="AQ270" s="25" t="e">
        <f t="shared" si="188"/>
        <v>#REF!</v>
      </c>
      <c r="AR270" s="25" t="e">
        <f>+#REF!</f>
        <v>#REF!</v>
      </c>
      <c r="AS270" s="25" t="e">
        <f t="shared" si="189"/>
        <v>#REF!</v>
      </c>
      <c r="AT270" s="25" t="e">
        <f>+#REF!</f>
        <v>#REF!</v>
      </c>
      <c r="AU270" s="25" t="e">
        <f t="shared" si="189"/>
        <v>#REF!</v>
      </c>
      <c r="AV270" s="25" t="e">
        <f>+#REF!</f>
        <v>#REF!</v>
      </c>
      <c r="AW270" s="25" t="e">
        <f t="shared" si="190"/>
        <v>#REF!</v>
      </c>
      <c r="AX270" s="25" t="e">
        <f>+#REF!</f>
        <v>#REF!</v>
      </c>
      <c r="AY270" s="25" t="e">
        <f t="shared" si="191"/>
        <v>#REF!</v>
      </c>
      <c r="AZ270" s="25" t="e">
        <f>+#REF!</f>
        <v>#REF!</v>
      </c>
      <c r="BA270" s="25" t="e">
        <f t="shared" si="192"/>
        <v>#REF!</v>
      </c>
    </row>
    <row r="271" spans="1:53" ht="15.75" customHeight="1">
      <c r="A271" s="33" t="s">
        <v>300</v>
      </c>
      <c r="B271" s="34" t="s">
        <v>301</v>
      </c>
      <c r="C271" s="39" t="s">
        <v>15</v>
      </c>
      <c r="D271" s="73">
        <v>6382.07</v>
      </c>
      <c r="E271" s="67">
        <v>500</v>
      </c>
      <c r="F271" s="24">
        <v>275</v>
      </c>
      <c r="G271" s="24">
        <v>399.75</v>
      </c>
      <c r="H271" s="24"/>
      <c r="I271" s="25" t="e">
        <f t="shared" si="179"/>
        <v>#REF!</v>
      </c>
      <c r="J271" s="25" t="e">
        <f>+#REF!</f>
        <v>#REF!</v>
      </c>
      <c r="K271" s="25" t="e">
        <f t="shared" si="180"/>
        <v>#REF!</v>
      </c>
      <c r="L271" s="25" t="e">
        <f>+#REF!</f>
        <v>#REF!</v>
      </c>
      <c r="M271" s="25" t="e">
        <f t="shared" si="180"/>
        <v>#REF!</v>
      </c>
      <c r="N271" s="25" t="e">
        <f>+#REF!</f>
        <v>#REF!</v>
      </c>
      <c r="O271" s="25" t="e">
        <f t="shared" si="181"/>
        <v>#REF!</v>
      </c>
      <c r="P271" s="25" t="e">
        <f>+#REF!</f>
        <v>#REF!</v>
      </c>
      <c r="Q271" s="25" t="e">
        <f t="shared" si="181"/>
        <v>#REF!</v>
      </c>
      <c r="R271" s="25" t="e">
        <f>+#REF!</f>
        <v>#REF!</v>
      </c>
      <c r="S271" s="25" t="e">
        <f t="shared" si="182"/>
        <v>#REF!</v>
      </c>
      <c r="T271" s="25" t="e">
        <f>+#REF!</f>
        <v>#REF!</v>
      </c>
      <c r="U271" s="25" t="e">
        <f t="shared" si="182"/>
        <v>#REF!</v>
      </c>
      <c r="V271" s="25" t="e">
        <f>+#REF!</f>
        <v>#REF!</v>
      </c>
      <c r="W271" s="25" t="e">
        <f t="shared" si="183"/>
        <v>#REF!</v>
      </c>
      <c r="X271" s="25" t="e">
        <f>+#REF!</f>
        <v>#REF!</v>
      </c>
      <c r="Y271" s="25" t="e">
        <f t="shared" si="183"/>
        <v>#REF!</v>
      </c>
      <c r="Z271" s="25" t="e">
        <f>+#REF!</f>
        <v>#REF!</v>
      </c>
      <c r="AA271" s="25" t="e">
        <f t="shared" si="184"/>
        <v>#REF!</v>
      </c>
      <c r="AB271" s="25" t="e">
        <f>+#REF!</f>
        <v>#REF!</v>
      </c>
      <c r="AC271" s="25" t="e">
        <f t="shared" si="185"/>
        <v>#REF!</v>
      </c>
      <c r="AD271" s="25" t="e">
        <f>+#REF!</f>
        <v>#REF!</v>
      </c>
      <c r="AE271" s="25" t="e">
        <f t="shared" si="185"/>
        <v>#REF!</v>
      </c>
      <c r="AF271" s="25" t="e">
        <f>+#REF!</f>
        <v>#REF!</v>
      </c>
      <c r="AG271" s="25" t="e">
        <f t="shared" si="186"/>
        <v>#REF!</v>
      </c>
      <c r="AH271" s="25" t="e">
        <f>+#REF!</f>
        <v>#REF!</v>
      </c>
      <c r="AI271" s="25" t="e">
        <f t="shared" si="186"/>
        <v>#REF!</v>
      </c>
      <c r="AJ271" s="25" t="e">
        <f>+#REF!</f>
        <v>#REF!</v>
      </c>
      <c r="AK271" s="25" t="e">
        <f t="shared" si="187"/>
        <v>#REF!</v>
      </c>
      <c r="AL271" s="25" t="e">
        <f>+#REF!</f>
        <v>#REF!</v>
      </c>
      <c r="AM271" s="25" t="e">
        <f t="shared" si="187"/>
        <v>#REF!</v>
      </c>
      <c r="AN271" s="25" t="e">
        <f>+#REF!</f>
        <v>#REF!</v>
      </c>
      <c r="AO271" s="25" t="e">
        <f t="shared" si="188"/>
        <v>#REF!</v>
      </c>
      <c r="AP271" s="25" t="e">
        <f>+#REF!</f>
        <v>#REF!</v>
      </c>
      <c r="AQ271" s="25" t="e">
        <f t="shared" si="188"/>
        <v>#REF!</v>
      </c>
      <c r="AR271" s="25" t="e">
        <f>+#REF!</f>
        <v>#REF!</v>
      </c>
      <c r="AS271" s="25" t="e">
        <f t="shared" si="189"/>
        <v>#REF!</v>
      </c>
      <c r="AT271" s="25" t="e">
        <f>+#REF!</f>
        <v>#REF!</v>
      </c>
      <c r="AU271" s="25" t="e">
        <f t="shared" si="189"/>
        <v>#REF!</v>
      </c>
      <c r="AV271" s="25" t="e">
        <f>+#REF!</f>
        <v>#REF!</v>
      </c>
      <c r="AW271" s="25" t="e">
        <f t="shared" si="190"/>
        <v>#REF!</v>
      </c>
      <c r="AX271" s="25" t="e">
        <f>+#REF!</f>
        <v>#REF!</v>
      </c>
      <c r="AY271" s="25" t="e">
        <f t="shared" si="191"/>
        <v>#REF!</v>
      </c>
      <c r="AZ271" s="25" t="e">
        <f>+#REF!</f>
        <v>#REF!</v>
      </c>
      <c r="BA271" s="25" t="e">
        <f t="shared" si="192"/>
        <v>#REF!</v>
      </c>
    </row>
    <row r="272" spans="1:53" ht="15.75" customHeight="1">
      <c r="A272" s="33">
        <v>1804</v>
      </c>
      <c r="B272" s="34" t="s">
        <v>302</v>
      </c>
      <c r="C272" s="39" t="s">
        <v>198</v>
      </c>
      <c r="D272" s="73">
        <v>210.07</v>
      </c>
      <c r="E272" s="67">
        <v>50</v>
      </c>
      <c r="F272" s="24">
        <v>25</v>
      </c>
      <c r="G272" s="24">
        <v>125</v>
      </c>
      <c r="H272" s="24"/>
      <c r="I272" s="25" t="e">
        <f t="shared" si="179"/>
        <v>#REF!</v>
      </c>
      <c r="J272" s="25" t="e">
        <f>+#REF!</f>
        <v>#REF!</v>
      </c>
      <c r="K272" s="25" t="e">
        <f t="shared" si="180"/>
        <v>#REF!</v>
      </c>
      <c r="L272" s="25" t="e">
        <f>+#REF!</f>
        <v>#REF!</v>
      </c>
      <c r="M272" s="25" t="e">
        <f t="shared" si="180"/>
        <v>#REF!</v>
      </c>
      <c r="N272" s="25" t="e">
        <f>+#REF!</f>
        <v>#REF!</v>
      </c>
      <c r="O272" s="25" t="e">
        <f t="shared" si="181"/>
        <v>#REF!</v>
      </c>
      <c r="P272" s="25" t="e">
        <f>+#REF!</f>
        <v>#REF!</v>
      </c>
      <c r="Q272" s="25" t="e">
        <f t="shared" si="181"/>
        <v>#REF!</v>
      </c>
      <c r="R272" s="25" t="e">
        <f>+#REF!</f>
        <v>#REF!</v>
      </c>
      <c r="S272" s="25" t="e">
        <f t="shared" si="182"/>
        <v>#REF!</v>
      </c>
      <c r="T272" s="25" t="e">
        <f>+#REF!</f>
        <v>#REF!</v>
      </c>
      <c r="U272" s="25" t="e">
        <f t="shared" si="182"/>
        <v>#REF!</v>
      </c>
      <c r="V272" s="25" t="e">
        <f>+#REF!</f>
        <v>#REF!</v>
      </c>
      <c r="W272" s="25" t="e">
        <f t="shared" si="183"/>
        <v>#REF!</v>
      </c>
      <c r="X272" s="25" t="e">
        <f>+#REF!</f>
        <v>#REF!</v>
      </c>
      <c r="Y272" s="25" t="e">
        <f t="shared" si="183"/>
        <v>#REF!</v>
      </c>
      <c r="Z272" s="25" t="e">
        <f>+#REF!</f>
        <v>#REF!</v>
      </c>
      <c r="AA272" s="25" t="e">
        <f t="shared" si="184"/>
        <v>#REF!</v>
      </c>
      <c r="AB272" s="25" t="e">
        <f>+#REF!</f>
        <v>#REF!</v>
      </c>
      <c r="AC272" s="25" t="e">
        <f t="shared" si="185"/>
        <v>#REF!</v>
      </c>
      <c r="AD272" s="25" t="e">
        <f>+#REF!</f>
        <v>#REF!</v>
      </c>
      <c r="AE272" s="25" t="e">
        <f t="shared" si="185"/>
        <v>#REF!</v>
      </c>
      <c r="AF272" s="25" t="e">
        <f>+#REF!</f>
        <v>#REF!</v>
      </c>
      <c r="AG272" s="25" t="e">
        <f t="shared" si="186"/>
        <v>#REF!</v>
      </c>
      <c r="AH272" s="25" t="e">
        <f>+#REF!</f>
        <v>#REF!</v>
      </c>
      <c r="AI272" s="25" t="e">
        <f t="shared" si="186"/>
        <v>#REF!</v>
      </c>
      <c r="AJ272" s="25" t="e">
        <f>+#REF!</f>
        <v>#REF!</v>
      </c>
      <c r="AK272" s="25" t="e">
        <f t="shared" si="187"/>
        <v>#REF!</v>
      </c>
      <c r="AL272" s="25" t="e">
        <f>+#REF!</f>
        <v>#REF!</v>
      </c>
      <c r="AM272" s="25" t="e">
        <f t="shared" si="187"/>
        <v>#REF!</v>
      </c>
      <c r="AN272" s="25" t="e">
        <f>+#REF!</f>
        <v>#REF!</v>
      </c>
      <c r="AO272" s="25" t="e">
        <f t="shared" si="188"/>
        <v>#REF!</v>
      </c>
      <c r="AP272" s="25" t="e">
        <f>+#REF!</f>
        <v>#REF!</v>
      </c>
      <c r="AQ272" s="25" t="e">
        <f t="shared" si="188"/>
        <v>#REF!</v>
      </c>
      <c r="AR272" s="25" t="e">
        <f>+#REF!</f>
        <v>#REF!</v>
      </c>
      <c r="AS272" s="25" t="e">
        <f t="shared" si="189"/>
        <v>#REF!</v>
      </c>
      <c r="AT272" s="25" t="e">
        <f>+#REF!</f>
        <v>#REF!</v>
      </c>
      <c r="AU272" s="25" t="e">
        <f t="shared" si="189"/>
        <v>#REF!</v>
      </c>
      <c r="AV272" s="25" t="e">
        <f>+#REF!</f>
        <v>#REF!</v>
      </c>
      <c r="AW272" s="25" t="e">
        <f t="shared" si="190"/>
        <v>#REF!</v>
      </c>
      <c r="AX272" s="25" t="e">
        <f>+#REF!</f>
        <v>#REF!</v>
      </c>
      <c r="AY272" s="25" t="e">
        <f t="shared" si="191"/>
        <v>#REF!</v>
      </c>
      <c r="AZ272" s="25" t="e">
        <f>+#REF!</f>
        <v>#REF!</v>
      </c>
      <c r="BA272" s="25" t="e">
        <f t="shared" si="192"/>
        <v>#REF!</v>
      </c>
    </row>
    <row r="273" spans="1:53" ht="15.75" customHeight="1">
      <c r="A273" s="33">
        <v>1805</v>
      </c>
      <c r="B273" s="34" t="s">
        <v>303</v>
      </c>
      <c r="C273" s="39" t="s">
        <v>198</v>
      </c>
      <c r="D273" s="73">
        <v>328.23</v>
      </c>
      <c r="E273" s="67">
        <v>150</v>
      </c>
      <c r="F273" s="24">
        <v>25</v>
      </c>
      <c r="G273" s="24">
        <v>205</v>
      </c>
      <c r="H273" s="24"/>
      <c r="I273" s="25" t="e">
        <f t="shared" si="179"/>
        <v>#REF!</v>
      </c>
      <c r="J273" s="25" t="e">
        <f>+#REF!</f>
        <v>#REF!</v>
      </c>
      <c r="K273" s="25" t="e">
        <f t="shared" si="180"/>
        <v>#REF!</v>
      </c>
      <c r="L273" s="25" t="e">
        <f>+#REF!</f>
        <v>#REF!</v>
      </c>
      <c r="M273" s="25" t="e">
        <f t="shared" si="180"/>
        <v>#REF!</v>
      </c>
      <c r="N273" s="25" t="e">
        <f>+#REF!</f>
        <v>#REF!</v>
      </c>
      <c r="O273" s="25" t="e">
        <f t="shared" si="181"/>
        <v>#REF!</v>
      </c>
      <c r="P273" s="25" t="e">
        <f>+#REF!</f>
        <v>#REF!</v>
      </c>
      <c r="Q273" s="25" t="e">
        <f t="shared" si="181"/>
        <v>#REF!</v>
      </c>
      <c r="R273" s="25" t="e">
        <f>+#REF!</f>
        <v>#REF!</v>
      </c>
      <c r="S273" s="25" t="e">
        <f t="shared" si="182"/>
        <v>#REF!</v>
      </c>
      <c r="T273" s="25" t="e">
        <f>+#REF!</f>
        <v>#REF!</v>
      </c>
      <c r="U273" s="25" t="e">
        <f t="shared" si="182"/>
        <v>#REF!</v>
      </c>
      <c r="V273" s="25" t="e">
        <f>+#REF!</f>
        <v>#REF!</v>
      </c>
      <c r="W273" s="25" t="e">
        <f t="shared" si="183"/>
        <v>#REF!</v>
      </c>
      <c r="X273" s="25" t="e">
        <f>+#REF!</f>
        <v>#REF!</v>
      </c>
      <c r="Y273" s="25" t="e">
        <f t="shared" si="183"/>
        <v>#REF!</v>
      </c>
      <c r="Z273" s="25" t="e">
        <f>+#REF!</f>
        <v>#REF!</v>
      </c>
      <c r="AA273" s="25" t="e">
        <f t="shared" si="184"/>
        <v>#REF!</v>
      </c>
      <c r="AB273" s="25" t="e">
        <f>+#REF!</f>
        <v>#REF!</v>
      </c>
      <c r="AC273" s="25" t="e">
        <f t="shared" si="185"/>
        <v>#REF!</v>
      </c>
      <c r="AD273" s="25" t="e">
        <f>+#REF!</f>
        <v>#REF!</v>
      </c>
      <c r="AE273" s="25" t="e">
        <f t="shared" si="185"/>
        <v>#REF!</v>
      </c>
      <c r="AF273" s="25" t="e">
        <f>+#REF!</f>
        <v>#REF!</v>
      </c>
      <c r="AG273" s="25" t="e">
        <f t="shared" si="186"/>
        <v>#REF!</v>
      </c>
      <c r="AH273" s="25" t="e">
        <f>+#REF!</f>
        <v>#REF!</v>
      </c>
      <c r="AI273" s="25" t="e">
        <f t="shared" si="186"/>
        <v>#REF!</v>
      </c>
      <c r="AJ273" s="25" t="e">
        <f>+#REF!</f>
        <v>#REF!</v>
      </c>
      <c r="AK273" s="25" t="e">
        <f t="shared" si="187"/>
        <v>#REF!</v>
      </c>
      <c r="AL273" s="25" t="e">
        <f>+#REF!</f>
        <v>#REF!</v>
      </c>
      <c r="AM273" s="25" t="e">
        <f t="shared" si="187"/>
        <v>#REF!</v>
      </c>
      <c r="AN273" s="25" t="e">
        <f>+#REF!</f>
        <v>#REF!</v>
      </c>
      <c r="AO273" s="25" t="e">
        <f t="shared" si="188"/>
        <v>#REF!</v>
      </c>
      <c r="AP273" s="25" t="e">
        <f>+#REF!</f>
        <v>#REF!</v>
      </c>
      <c r="AQ273" s="25" t="e">
        <f t="shared" si="188"/>
        <v>#REF!</v>
      </c>
      <c r="AR273" s="25" t="e">
        <f>+#REF!</f>
        <v>#REF!</v>
      </c>
      <c r="AS273" s="25" t="e">
        <f t="shared" si="189"/>
        <v>#REF!</v>
      </c>
      <c r="AT273" s="25" t="e">
        <f>+#REF!</f>
        <v>#REF!</v>
      </c>
      <c r="AU273" s="25" t="e">
        <f t="shared" si="189"/>
        <v>#REF!</v>
      </c>
      <c r="AV273" s="25" t="e">
        <f>+#REF!</f>
        <v>#REF!</v>
      </c>
      <c r="AW273" s="25" t="e">
        <f t="shared" si="190"/>
        <v>#REF!</v>
      </c>
      <c r="AX273" s="25" t="e">
        <f>+#REF!</f>
        <v>#REF!</v>
      </c>
      <c r="AY273" s="25" t="e">
        <f t="shared" si="191"/>
        <v>#REF!</v>
      </c>
      <c r="AZ273" s="25" t="e">
        <f>+#REF!</f>
        <v>#REF!</v>
      </c>
      <c r="BA273" s="25" t="e">
        <f t="shared" si="192"/>
        <v>#REF!</v>
      </c>
    </row>
    <row r="274" spans="1:53" ht="15.75" customHeight="1">
      <c r="A274" s="33">
        <v>1807</v>
      </c>
      <c r="B274" s="34" t="s">
        <v>304</v>
      </c>
      <c r="C274" s="39" t="s">
        <v>81</v>
      </c>
      <c r="D274" s="73">
        <v>20218.87</v>
      </c>
      <c r="E274" s="67">
        <v>90</v>
      </c>
      <c r="F274" s="24">
        <v>15000</v>
      </c>
      <c r="G274" s="24"/>
      <c r="H274" s="24"/>
      <c r="I274" s="25" t="e">
        <f t="shared" si="179"/>
        <v>#REF!</v>
      </c>
      <c r="J274" s="25" t="e">
        <f>+#REF!</f>
        <v>#REF!</v>
      </c>
      <c r="K274" s="25" t="e">
        <f t="shared" si="180"/>
        <v>#REF!</v>
      </c>
      <c r="L274" s="25" t="e">
        <f>+#REF!</f>
        <v>#REF!</v>
      </c>
      <c r="M274" s="25" t="e">
        <f t="shared" si="180"/>
        <v>#REF!</v>
      </c>
      <c r="N274" s="25" t="e">
        <f>+#REF!</f>
        <v>#REF!</v>
      </c>
      <c r="O274" s="25" t="e">
        <f t="shared" si="181"/>
        <v>#REF!</v>
      </c>
      <c r="P274" s="25" t="e">
        <f>+#REF!</f>
        <v>#REF!</v>
      </c>
      <c r="Q274" s="25" t="e">
        <f t="shared" si="181"/>
        <v>#REF!</v>
      </c>
      <c r="R274" s="25" t="e">
        <f>+#REF!</f>
        <v>#REF!</v>
      </c>
      <c r="S274" s="25" t="e">
        <f t="shared" si="182"/>
        <v>#REF!</v>
      </c>
      <c r="T274" s="25" t="e">
        <f>+#REF!</f>
        <v>#REF!</v>
      </c>
      <c r="U274" s="25" t="e">
        <f t="shared" si="182"/>
        <v>#REF!</v>
      </c>
      <c r="V274" s="25" t="e">
        <f>+#REF!</f>
        <v>#REF!</v>
      </c>
      <c r="W274" s="25" t="e">
        <f t="shared" si="183"/>
        <v>#REF!</v>
      </c>
      <c r="X274" s="25" t="e">
        <f>+#REF!</f>
        <v>#REF!</v>
      </c>
      <c r="Y274" s="25" t="e">
        <f t="shared" si="183"/>
        <v>#REF!</v>
      </c>
      <c r="Z274" s="25" t="e">
        <f>+#REF!</f>
        <v>#REF!</v>
      </c>
      <c r="AA274" s="25" t="e">
        <f t="shared" si="184"/>
        <v>#REF!</v>
      </c>
      <c r="AB274" s="25" t="e">
        <f>+#REF!</f>
        <v>#REF!</v>
      </c>
      <c r="AC274" s="25" t="e">
        <f t="shared" si="185"/>
        <v>#REF!</v>
      </c>
      <c r="AD274" s="25" t="e">
        <f>+#REF!</f>
        <v>#REF!</v>
      </c>
      <c r="AE274" s="25" t="e">
        <f t="shared" si="185"/>
        <v>#REF!</v>
      </c>
      <c r="AF274" s="25" t="e">
        <f>+#REF!</f>
        <v>#REF!</v>
      </c>
      <c r="AG274" s="25" t="e">
        <f t="shared" si="186"/>
        <v>#REF!</v>
      </c>
      <c r="AH274" s="25" t="e">
        <f>+#REF!</f>
        <v>#REF!</v>
      </c>
      <c r="AI274" s="25" t="e">
        <f t="shared" si="186"/>
        <v>#REF!</v>
      </c>
      <c r="AJ274" s="25" t="e">
        <f>+#REF!</f>
        <v>#REF!</v>
      </c>
      <c r="AK274" s="25" t="e">
        <f t="shared" si="187"/>
        <v>#REF!</v>
      </c>
      <c r="AL274" s="25" t="e">
        <f>+#REF!</f>
        <v>#REF!</v>
      </c>
      <c r="AM274" s="25" t="e">
        <f t="shared" si="187"/>
        <v>#REF!</v>
      </c>
      <c r="AN274" s="25" t="e">
        <f>+#REF!</f>
        <v>#REF!</v>
      </c>
      <c r="AO274" s="25" t="e">
        <f t="shared" si="188"/>
        <v>#REF!</v>
      </c>
      <c r="AP274" s="25" t="e">
        <f>+#REF!</f>
        <v>#REF!</v>
      </c>
      <c r="AQ274" s="25" t="e">
        <f t="shared" si="188"/>
        <v>#REF!</v>
      </c>
      <c r="AR274" s="25" t="e">
        <f>+#REF!</f>
        <v>#REF!</v>
      </c>
      <c r="AS274" s="25" t="e">
        <f t="shared" si="189"/>
        <v>#REF!</v>
      </c>
      <c r="AT274" s="25" t="e">
        <f>+#REF!</f>
        <v>#REF!</v>
      </c>
      <c r="AU274" s="25" t="e">
        <f t="shared" si="189"/>
        <v>#REF!</v>
      </c>
      <c r="AV274" s="25" t="e">
        <f>+#REF!</f>
        <v>#REF!</v>
      </c>
      <c r="AW274" s="25" t="e">
        <f t="shared" si="190"/>
        <v>#REF!</v>
      </c>
      <c r="AX274" s="25" t="e">
        <f>+#REF!</f>
        <v>#REF!</v>
      </c>
      <c r="AY274" s="25" t="e">
        <f t="shared" si="191"/>
        <v>#REF!</v>
      </c>
      <c r="AZ274" s="25" t="e">
        <f>+#REF!</f>
        <v>#REF!</v>
      </c>
      <c r="BA274" s="25" t="e">
        <f t="shared" si="192"/>
        <v>#REF!</v>
      </c>
    </row>
    <row r="275" spans="1:53" ht="15.75" customHeight="1">
      <c r="A275" s="33">
        <v>1808</v>
      </c>
      <c r="B275" s="34" t="s">
        <v>305</v>
      </c>
      <c r="C275" s="39" t="s">
        <v>81</v>
      </c>
      <c r="D275" s="73">
        <v>15334.83</v>
      </c>
      <c r="E275" s="67">
        <v>200</v>
      </c>
      <c r="F275" s="24">
        <v>7500</v>
      </c>
      <c r="G275" s="24"/>
      <c r="H275" s="24"/>
      <c r="I275" s="25" t="e">
        <f t="shared" si="179"/>
        <v>#REF!</v>
      </c>
      <c r="J275" s="25" t="e">
        <f>+#REF!</f>
        <v>#REF!</v>
      </c>
      <c r="K275" s="25" t="e">
        <f t="shared" si="180"/>
        <v>#REF!</v>
      </c>
      <c r="L275" s="25" t="e">
        <f>+#REF!</f>
        <v>#REF!</v>
      </c>
      <c r="M275" s="25" t="e">
        <f t="shared" si="180"/>
        <v>#REF!</v>
      </c>
      <c r="N275" s="25" t="e">
        <f>+#REF!</f>
        <v>#REF!</v>
      </c>
      <c r="O275" s="25" t="e">
        <f t="shared" si="181"/>
        <v>#REF!</v>
      </c>
      <c r="P275" s="25" t="e">
        <f>+#REF!</f>
        <v>#REF!</v>
      </c>
      <c r="Q275" s="25" t="e">
        <f t="shared" si="181"/>
        <v>#REF!</v>
      </c>
      <c r="R275" s="25" t="e">
        <f>+#REF!</f>
        <v>#REF!</v>
      </c>
      <c r="S275" s="25" t="e">
        <f t="shared" si="182"/>
        <v>#REF!</v>
      </c>
      <c r="T275" s="25" t="e">
        <f>+#REF!</f>
        <v>#REF!</v>
      </c>
      <c r="U275" s="25" t="e">
        <f t="shared" si="182"/>
        <v>#REF!</v>
      </c>
      <c r="V275" s="25" t="e">
        <f>+#REF!</f>
        <v>#REF!</v>
      </c>
      <c r="W275" s="25" t="e">
        <f t="shared" si="183"/>
        <v>#REF!</v>
      </c>
      <c r="X275" s="25" t="e">
        <f>+#REF!</f>
        <v>#REF!</v>
      </c>
      <c r="Y275" s="25" t="e">
        <f t="shared" si="183"/>
        <v>#REF!</v>
      </c>
      <c r="Z275" s="25" t="e">
        <f>+#REF!</f>
        <v>#REF!</v>
      </c>
      <c r="AA275" s="25" t="e">
        <f t="shared" si="184"/>
        <v>#REF!</v>
      </c>
      <c r="AB275" s="25" t="e">
        <f>+#REF!</f>
        <v>#REF!</v>
      </c>
      <c r="AC275" s="25" t="e">
        <f t="shared" si="185"/>
        <v>#REF!</v>
      </c>
      <c r="AD275" s="25" t="e">
        <f>+#REF!</f>
        <v>#REF!</v>
      </c>
      <c r="AE275" s="25" t="e">
        <f t="shared" si="185"/>
        <v>#REF!</v>
      </c>
      <c r="AF275" s="25" t="e">
        <f>+#REF!</f>
        <v>#REF!</v>
      </c>
      <c r="AG275" s="25" t="e">
        <f t="shared" si="186"/>
        <v>#REF!</v>
      </c>
      <c r="AH275" s="25" t="e">
        <f>+#REF!</f>
        <v>#REF!</v>
      </c>
      <c r="AI275" s="25" t="e">
        <f t="shared" si="186"/>
        <v>#REF!</v>
      </c>
      <c r="AJ275" s="25" t="e">
        <f>+#REF!</f>
        <v>#REF!</v>
      </c>
      <c r="AK275" s="25" t="e">
        <f t="shared" si="187"/>
        <v>#REF!</v>
      </c>
      <c r="AL275" s="25" t="e">
        <f>+#REF!</f>
        <v>#REF!</v>
      </c>
      <c r="AM275" s="25" t="e">
        <f t="shared" si="187"/>
        <v>#REF!</v>
      </c>
      <c r="AN275" s="25" t="e">
        <f>+#REF!</f>
        <v>#REF!</v>
      </c>
      <c r="AO275" s="25" t="e">
        <f t="shared" si="188"/>
        <v>#REF!</v>
      </c>
      <c r="AP275" s="25" t="e">
        <f>+#REF!</f>
        <v>#REF!</v>
      </c>
      <c r="AQ275" s="25" t="e">
        <f t="shared" si="188"/>
        <v>#REF!</v>
      </c>
      <c r="AR275" s="25" t="e">
        <f>+#REF!</f>
        <v>#REF!</v>
      </c>
      <c r="AS275" s="25" t="e">
        <f t="shared" si="189"/>
        <v>#REF!</v>
      </c>
      <c r="AT275" s="25" t="e">
        <f>+#REF!</f>
        <v>#REF!</v>
      </c>
      <c r="AU275" s="25" t="e">
        <f t="shared" si="189"/>
        <v>#REF!</v>
      </c>
      <c r="AV275" s="25" t="e">
        <f>+#REF!</f>
        <v>#REF!</v>
      </c>
      <c r="AW275" s="25" t="e">
        <f t="shared" si="190"/>
        <v>#REF!</v>
      </c>
      <c r="AX275" s="25" t="e">
        <f>+#REF!</f>
        <v>#REF!</v>
      </c>
      <c r="AY275" s="25" t="e">
        <f t="shared" si="191"/>
        <v>#REF!</v>
      </c>
      <c r="AZ275" s="25" t="e">
        <f>+#REF!</f>
        <v>#REF!</v>
      </c>
      <c r="BA275" s="25" t="e">
        <f t="shared" si="192"/>
        <v>#REF!</v>
      </c>
    </row>
    <row r="276" spans="1:53" ht="15.75" customHeight="1">
      <c r="A276" s="33">
        <v>1810</v>
      </c>
      <c r="B276" s="34" t="s">
        <v>306</v>
      </c>
      <c r="C276" s="39" t="s">
        <v>109</v>
      </c>
      <c r="D276" s="73">
        <v>83.16</v>
      </c>
      <c r="E276" s="67">
        <v>3000</v>
      </c>
      <c r="F276" s="24">
        <v>25</v>
      </c>
      <c r="G276" s="24">
        <v>67.5</v>
      </c>
      <c r="H276" s="24"/>
      <c r="I276" s="25" t="e">
        <f t="shared" si="179"/>
        <v>#REF!</v>
      </c>
      <c r="J276" s="25" t="e">
        <f>+#REF!</f>
        <v>#REF!</v>
      </c>
      <c r="K276" s="25" t="e">
        <f t="shared" si="180"/>
        <v>#REF!</v>
      </c>
      <c r="L276" s="25" t="e">
        <f>+#REF!</f>
        <v>#REF!</v>
      </c>
      <c r="M276" s="25" t="e">
        <f t="shared" si="180"/>
        <v>#REF!</v>
      </c>
      <c r="N276" s="25" t="e">
        <f>+#REF!</f>
        <v>#REF!</v>
      </c>
      <c r="O276" s="25" t="e">
        <f t="shared" si="181"/>
        <v>#REF!</v>
      </c>
      <c r="P276" s="25" t="e">
        <f>+#REF!</f>
        <v>#REF!</v>
      </c>
      <c r="Q276" s="25" t="e">
        <f t="shared" si="181"/>
        <v>#REF!</v>
      </c>
      <c r="R276" s="25" t="e">
        <f>+#REF!</f>
        <v>#REF!</v>
      </c>
      <c r="S276" s="25" t="e">
        <f t="shared" si="182"/>
        <v>#REF!</v>
      </c>
      <c r="T276" s="25" t="e">
        <f>+#REF!</f>
        <v>#REF!</v>
      </c>
      <c r="U276" s="25" t="e">
        <f t="shared" si="182"/>
        <v>#REF!</v>
      </c>
      <c r="V276" s="25" t="e">
        <f>+#REF!</f>
        <v>#REF!</v>
      </c>
      <c r="W276" s="25" t="e">
        <f t="shared" si="183"/>
        <v>#REF!</v>
      </c>
      <c r="X276" s="25" t="e">
        <f>+#REF!</f>
        <v>#REF!</v>
      </c>
      <c r="Y276" s="25" t="e">
        <f t="shared" si="183"/>
        <v>#REF!</v>
      </c>
      <c r="Z276" s="25" t="e">
        <f>+#REF!</f>
        <v>#REF!</v>
      </c>
      <c r="AA276" s="25" t="e">
        <f t="shared" si="184"/>
        <v>#REF!</v>
      </c>
      <c r="AB276" s="25" t="e">
        <f>+#REF!</f>
        <v>#REF!</v>
      </c>
      <c r="AC276" s="25" t="e">
        <f t="shared" si="185"/>
        <v>#REF!</v>
      </c>
      <c r="AD276" s="25" t="e">
        <f>+#REF!</f>
        <v>#REF!</v>
      </c>
      <c r="AE276" s="25" t="e">
        <f t="shared" si="185"/>
        <v>#REF!</v>
      </c>
      <c r="AF276" s="25" t="e">
        <f>+#REF!</f>
        <v>#REF!</v>
      </c>
      <c r="AG276" s="25" t="e">
        <f t="shared" si="186"/>
        <v>#REF!</v>
      </c>
      <c r="AH276" s="25" t="e">
        <f>+#REF!</f>
        <v>#REF!</v>
      </c>
      <c r="AI276" s="25" t="e">
        <f t="shared" si="186"/>
        <v>#REF!</v>
      </c>
      <c r="AJ276" s="25" t="e">
        <f>+#REF!</f>
        <v>#REF!</v>
      </c>
      <c r="AK276" s="25" t="e">
        <f t="shared" si="187"/>
        <v>#REF!</v>
      </c>
      <c r="AL276" s="25" t="e">
        <f>+#REF!</f>
        <v>#REF!</v>
      </c>
      <c r="AM276" s="25" t="e">
        <f t="shared" si="187"/>
        <v>#REF!</v>
      </c>
      <c r="AN276" s="25" t="e">
        <f>+#REF!</f>
        <v>#REF!</v>
      </c>
      <c r="AO276" s="25" t="e">
        <f t="shared" si="188"/>
        <v>#REF!</v>
      </c>
      <c r="AP276" s="25" t="e">
        <f>+#REF!</f>
        <v>#REF!</v>
      </c>
      <c r="AQ276" s="25" t="e">
        <f t="shared" si="188"/>
        <v>#REF!</v>
      </c>
      <c r="AR276" s="25" t="e">
        <f>+#REF!</f>
        <v>#REF!</v>
      </c>
      <c r="AS276" s="25" t="e">
        <f t="shared" si="189"/>
        <v>#REF!</v>
      </c>
      <c r="AT276" s="25" t="e">
        <f>+#REF!</f>
        <v>#REF!</v>
      </c>
      <c r="AU276" s="25" t="e">
        <f t="shared" si="189"/>
        <v>#REF!</v>
      </c>
      <c r="AV276" s="25" t="e">
        <f>+#REF!</f>
        <v>#REF!</v>
      </c>
      <c r="AW276" s="25" t="e">
        <f t="shared" si="190"/>
        <v>#REF!</v>
      </c>
      <c r="AX276" s="25" t="e">
        <f>+#REF!</f>
        <v>#REF!</v>
      </c>
      <c r="AY276" s="25" t="e">
        <f t="shared" si="191"/>
        <v>#REF!</v>
      </c>
      <c r="AZ276" s="25" t="e">
        <f>+#REF!</f>
        <v>#REF!</v>
      </c>
      <c r="BA276" s="25" t="e">
        <f t="shared" si="192"/>
        <v>#REF!</v>
      </c>
    </row>
    <row r="277" spans="1:53" ht="15.75" customHeight="1">
      <c r="A277" s="33">
        <v>1811</v>
      </c>
      <c r="B277" s="34" t="s">
        <v>307</v>
      </c>
      <c r="C277" s="43" t="s">
        <v>81</v>
      </c>
      <c r="D277" s="73">
        <v>121050.6</v>
      </c>
      <c r="E277" s="67">
        <v>2</v>
      </c>
      <c r="F277" s="24"/>
      <c r="G277" s="24"/>
      <c r="H277" s="24">
        <v>100700</v>
      </c>
      <c r="I277" s="25" t="e">
        <f t="shared" si="179"/>
        <v>#REF!</v>
      </c>
      <c r="J277" s="25" t="e">
        <f>+#REF!</f>
        <v>#REF!</v>
      </c>
      <c r="K277" s="25" t="e">
        <f t="shared" si="180"/>
        <v>#REF!</v>
      </c>
      <c r="L277" s="25" t="e">
        <f>+#REF!</f>
        <v>#REF!</v>
      </c>
      <c r="M277" s="25" t="e">
        <f t="shared" si="180"/>
        <v>#REF!</v>
      </c>
      <c r="N277" s="25" t="e">
        <f>+#REF!</f>
        <v>#REF!</v>
      </c>
      <c r="O277" s="25" t="e">
        <f t="shared" si="181"/>
        <v>#REF!</v>
      </c>
      <c r="P277" s="25" t="e">
        <f>+#REF!</f>
        <v>#REF!</v>
      </c>
      <c r="Q277" s="25" t="e">
        <f t="shared" si="181"/>
        <v>#REF!</v>
      </c>
      <c r="R277" s="25" t="e">
        <f>+#REF!</f>
        <v>#REF!</v>
      </c>
      <c r="S277" s="25" t="e">
        <f t="shared" si="182"/>
        <v>#REF!</v>
      </c>
      <c r="T277" s="25" t="e">
        <f>+#REF!</f>
        <v>#REF!</v>
      </c>
      <c r="U277" s="25" t="e">
        <f t="shared" si="182"/>
        <v>#REF!</v>
      </c>
      <c r="V277" s="25" t="e">
        <f>+#REF!</f>
        <v>#REF!</v>
      </c>
      <c r="W277" s="25" t="e">
        <f t="shared" si="183"/>
        <v>#REF!</v>
      </c>
      <c r="X277" s="25" t="e">
        <f>+#REF!</f>
        <v>#REF!</v>
      </c>
      <c r="Y277" s="25" t="e">
        <f t="shared" si="183"/>
        <v>#REF!</v>
      </c>
      <c r="Z277" s="25" t="e">
        <f>+#REF!</f>
        <v>#REF!</v>
      </c>
      <c r="AA277" s="25" t="e">
        <f t="shared" si="184"/>
        <v>#REF!</v>
      </c>
      <c r="AB277" s="25" t="e">
        <f>+#REF!</f>
        <v>#REF!</v>
      </c>
      <c r="AC277" s="25" t="e">
        <f t="shared" si="185"/>
        <v>#REF!</v>
      </c>
      <c r="AD277" s="25" t="e">
        <f>+#REF!</f>
        <v>#REF!</v>
      </c>
      <c r="AE277" s="25" t="e">
        <f t="shared" si="185"/>
        <v>#REF!</v>
      </c>
      <c r="AF277" s="25" t="e">
        <f>+#REF!</f>
        <v>#REF!</v>
      </c>
      <c r="AG277" s="25" t="e">
        <f t="shared" si="186"/>
        <v>#REF!</v>
      </c>
      <c r="AH277" s="25" t="e">
        <f>+#REF!</f>
        <v>#REF!</v>
      </c>
      <c r="AI277" s="25" t="e">
        <f t="shared" si="186"/>
        <v>#REF!</v>
      </c>
      <c r="AJ277" s="25" t="e">
        <f>+#REF!</f>
        <v>#REF!</v>
      </c>
      <c r="AK277" s="25" t="e">
        <f t="shared" si="187"/>
        <v>#REF!</v>
      </c>
      <c r="AL277" s="25" t="e">
        <f>+#REF!</f>
        <v>#REF!</v>
      </c>
      <c r="AM277" s="25" t="e">
        <f t="shared" si="187"/>
        <v>#REF!</v>
      </c>
      <c r="AN277" s="25" t="e">
        <f>+#REF!</f>
        <v>#REF!</v>
      </c>
      <c r="AO277" s="25" t="e">
        <f t="shared" si="188"/>
        <v>#REF!</v>
      </c>
      <c r="AP277" s="25" t="e">
        <f>+#REF!</f>
        <v>#REF!</v>
      </c>
      <c r="AQ277" s="25" t="e">
        <f t="shared" si="188"/>
        <v>#REF!</v>
      </c>
      <c r="AR277" s="25" t="e">
        <f>+#REF!</f>
        <v>#REF!</v>
      </c>
      <c r="AS277" s="25" t="e">
        <f t="shared" si="189"/>
        <v>#REF!</v>
      </c>
      <c r="AT277" s="25" t="e">
        <f>+#REF!</f>
        <v>#REF!</v>
      </c>
      <c r="AU277" s="25" t="e">
        <f t="shared" si="189"/>
        <v>#REF!</v>
      </c>
      <c r="AV277" s="25" t="e">
        <f>+#REF!</f>
        <v>#REF!</v>
      </c>
      <c r="AW277" s="25" t="e">
        <f t="shared" si="190"/>
        <v>#REF!</v>
      </c>
      <c r="AX277" s="25" t="e">
        <f>+#REF!</f>
        <v>#REF!</v>
      </c>
      <c r="AY277" s="25" t="e">
        <f t="shared" si="191"/>
        <v>#REF!</v>
      </c>
      <c r="AZ277" s="25" t="e">
        <f>+#REF!</f>
        <v>#REF!</v>
      </c>
      <c r="BA277" s="25" t="e">
        <f t="shared" si="192"/>
        <v>#REF!</v>
      </c>
    </row>
    <row r="278" spans="1:53" ht="15.75" customHeight="1">
      <c r="A278" s="33">
        <v>1812</v>
      </c>
      <c r="B278" s="34" t="s">
        <v>308</v>
      </c>
      <c r="C278" s="43" t="s">
        <v>81</v>
      </c>
      <c r="D278" s="73">
        <v>121291.6</v>
      </c>
      <c r="E278" s="67">
        <v>1</v>
      </c>
      <c r="F278" s="24"/>
      <c r="G278" s="24"/>
      <c r="H278" s="24">
        <v>105000</v>
      </c>
      <c r="I278" s="25" t="e">
        <f t="shared" si="179"/>
        <v>#REF!</v>
      </c>
      <c r="J278" s="25" t="e">
        <f>+#REF!</f>
        <v>#REF!</v>
      </c>
      <c r="K278" s="25" t="e">
        <f t="shared" si="180"/>
        <v>#REF!</v>
      </c>
      <c r="L278" s="25" t="e">
        <f>+#REF!</f>
        <v>#REF!</v>
      </c>
      <c r="M278" s="25" t="e">
        <f t="shared" si="180"/>
        <v>#REF!</v>
      </c>
      <c r="N278" s="25" t="e">
        <f>+#REF!</f>
        <v>#REF!</v>
      </c>
      <c r="O278" s="25" t="e">
        <f t="shared" si="181"/>
        <v>#REF!</v>
      </c>
      <c r="P278" s="25" t="e">
        <f>+#REF!</f>
        <v>#REF!</v>
      </c>
      <c r="Q278" s="25" t="e">
        <f t="shared" si="181"/>
        <v>#REF!</v>
      </c>
      <c r="R278" s="25" t="e">
        <f>+#REF!</f>
        <v>#REF!</v>
      </c>
      <c r="S278" s="25" t="e">
        <f t="shared" si="182"/>
        <v>#REF!</v>
      </c>
      <c r="T278" s="25" t="e">
        <f>+#REF!</f>
        <v>#REF!</v>
      </c>
      <c r="U278" s="25" t="e">
        <f t="shared" si="182"/>
        <v>#REF!</v>
      </c>
      <c r="V278" s="25" t="e">
        <f>+#REF!</f>
        <v>#REF!</v>
      </c>
      <c r="W278" s="25" t="e">
        <f t="shared" si="183"/>
        <v>#REF!</v>
      </c>
      <c r="X278" s="25" t="e">
        <f>+#REF!</f>
        <v>#REF!</v>
      </c>
      <c r="Y278" s="25" t="e">
        <f t="shared" si="183"/>
        <v>#REF!</v>
      </c>
      <c r="Z278" s="25" t="e">
        <f>+#REF!</f>
        <v>#REF!</v>
      </c>
      <c r="AA278" s="25" t="e">
        <f t="shared" si="184"/>
        <v>#REF!</v>
      </c>
      <c r="AB278" s="25" t="e">
        <f>+#REF!</f>
        <v>#REF!</v>
      </c>
      <c r="AC278" s="25" t="e">
        <f t="shared" si="185"/>
        <v>#REF!</v>
      </c>
      <c r="AD278" s="25" t="e">
        <f>+#REF!</f>
        <v>#REF!</v>
      </c>
      <c r="AE278" s="25" t="e">
        <f t="shared" si="185"/>
        <v>#REF!</v>
      </c>
      <c r="AF278" s="25" t="e">
        <f>+#REF!</f>
        <v>#REF!</v>
      </c>
      <c r="AG278" s="25" t="e">
        <f t="shared" si="186"/>
        <v>#REF!</v>
      </c>
      <c r="AH278" s="25" t="e">
        <f>+#REF!</f>
        <v>#REF!</v>
      </c>
      <c r="AI278" s="25" t="e">
        <f t="shared" si="186"/>
        <v>#REF!</v>
      </c>
      <c r="AJ278" s="25" t="e">
        <f>+#REF!</f>
        <v>#REF!</v>
      </c>
      <c r="AK278" s="25" t="e">
        <f t="shared" si="187"/>
        <v>#REF!</v>
      </c>
      <c r="AL278" s="25" t="e">
        <f>+#REF!</f>
        <v>#REF!</v>
      </c>
      <c r="AM278" s="25" t="e">
        <f t="shared" si="187"/>
        <v>#REF!</v>
      </c>
      <c r="AN278" s="25" t="e">
        <f>+#REF!</f>
        <v>#REF!</v>
      </c>
      <c r="AO278" s="25" t="e">
        <f t="shared" si="188"/>
        <v>#REF!</v>
      </c>
      <c r="AP278" s="25" t="e">
        <f>+#REF!</f>
        <v>#REF!</v>
      </c>
      <c r="AQ278" s="25" t="e">
        <f t="shared" si="188"/>
        <v>#REF!</v>
      </c>
      <c r="AR278" s="25" t="e">
        <f>+#REF!</f>
        <v>#REF!</v>
      </c>
      <c r="AS278" s="25" t="e">
        <f t="shared" si="189"/>
        <v>#REF!</v>
      </c>
      <c r="AT278" s="25" t="e">
        <f>+#REF!</f>
        <v>#REF!</v>
      </c>
      <c r="AU278" s="25" t="e">
        <f t="shared" si="189"/>
        <v>#REF!</v>
      </c>
      <c r="AV278" s="25" t="e">
        <f>+#REF!</f>
        <v>#REF!</v>
      </c>
      <c r="AW278" s="25" t="e">
        <f t="shared" si="190"/>
        <v>#REF!</v>
      </c>
      <c r="AX278" s="25" t="e">
        <f>+#REF!</f>
        <v>#REF!</v>
      </c>
      <c r="AY278" s="25" t="e">
        <f t="shared" si="191"/>
        <v>#REF!</v>
      </c>
      <c r="AZ278" s="25" t="e">
        <f>+#REF!</f>
        <v>#REF!</v>
      </c>
      <c r="BA278" s="25" t="e">
        <f t="shared" si="192"/>
        <v>#REF!</v>
      </c>
    </row>
    <row r="279" spans="1:53" ht="15.75" customHeight="1">
      <c r="A279" s="33">
        <v>1814</v>
      </c>
      <c r="B279" s="34" t="s">
        <v>309</v>
      </c>
      <c r="C279" s="43" t="s">
        <v>87</v>
      </c>
      <c r="D279" s="73">
        <v>5619.27</v>
      </c>
      <c r="E279" s="67">
        <v>25</v>
      </c>
      <c r="F279" s="24">
        <v>2000</v>
      </c>
      <c r="G279" s="24"/>
      <c r="H279" s="24">
        <v>5000</v>
      </c>
      <c r="I279" s="25" t="e">
        <f t="shared" si="179"/>
        <v>#REF!</v>
      </c>
      <c r="J279" s="25" t="e">
        <f>+#REF!</f>
        <v>#REF!</v>
      </c>
      <c r="K279" s="25" t="e">
        <f t="shared" si="180"/>
        <v>#REF!</v>
      </c>
      <c r="L279" s="25" t="e">
        <f>+#REF!</f>
        <v>#REF!</v>
      </c>
      <c r="M279" s="25" t="e">
        <f t="shared" si="180"/>
        <v>#REF!</v>
      </c>
      <c r="N279" s="25" t="e">
        <f>+#REF!</f>
        <v>#REF!</v>
      </c>
      <c r="O279" s="25" t="e">
        <f t="shared" si="181"/>
        <v>#REF!</v>
      </c>
      <c r="P279" s="25" t="e">
        <f>+#REF!</f>
        <v>#REF!</v>
      </c>
      <c r="Q279" s="25" t="e">
        <f t="shared" si="181"/>
        <v>#REF!</v>
      </c>
      <c r="R279" s="25" t="e">
        <f>+#REF!</f>
        <v>#REF!</v>
      </c>
      <c r="S279" s="25" t="e">
        <f t="shared" si="182"/>
        <v>#REF!</v>
      </c>
      <c r="T279" s="25" t="e">
        <f>+#REF!</f>
        <v>#REF!</v>
      </c>
      <c r="U279" s="25" t="e">
        <f t="shared" si="182"/>
        <v>#REF!</v>
      </c>
      <c r="V279" s="25" t="e">
        <f>+#REF!</f>
        <v>#REF!</v>
      </c>
      <c r="W279" s="25" t="e">
        <f t="shared" si="183"/>
        <v>#REF!</v>
      </c>
      <c r="X279" s="25" t="e">
        <f>+#REF!</f>
        <v>#REF!</v>
      </c>
      <c r="Y279" s="25" t="e">
        <f t="shared" si="183"/>
        <v>#REF!</v>
      </c>
      <c r="Z279" s="25" t="e">
        <f>+#REF!</f>
        <v>#REF!</v>
      </c>
      <c r="AA279" s="25" t="e">
        <f t="shared" si="184"/>
        <v>#REF!</v>
      </c>
      <c r="AB279" s="25" t="e">
        <f>+#REF!</f>
        <v>#REF!</v>
      </c>
      <c r="AC279" s="25" t="e">
        <f t="shared" si="185"/>
        <v>#REF!</v>
      </c>
      <c r="AD279" s="25" t="e">
        <f>+#REF!</f>
        <v>#REF!</v>
      </c>
      <c r="AE279" s="25" t="e">
        <f t="shared" si="185"/>
        <v>#REF!</v>
      </c>
      <c r="AF279" s="25" t="e">
        <f>+#REF!</f>
        <v>#REF!</v>
      </c>
      <c r="AG279" s="25" t="e">
        <f t="shared" si="186"/>
        <v>#REF!</v>
      </c>
      <c r="AH279" s="25" t="e">
        <f>+#REF!</f>
        <v>#REF!</v>
      </c>
      <c r="AI279" s="25" t="e">
        <f t="shared" si="186"/>
        <v>#REF!</v>
      </c>
      <c r="AJ279" s="25" t="e">
        <f>+#REF!</f>
        <v>#REF!</v>
      </c>
      <c r="AK279" s="25" t="e">
        <f t="shared" si="187"/>
        <v>#REF!</v>
      </c>
      <c r="AL279" s="25" t="e">
        <f>+#REF!</f>
        <v>#REF!</v>
      </c>
      <c r="AM279" s="25" t="e">
        <f t="shared" si="187"/>
        <v>#REF!</v>
      </c>
      <c r="AN279" s="25" t="e">
        <f>+#REF!</f>
        <v>#REF!</v>
      </c>
      <c r="AO279" s="25" t="e">
        <f t="shared" si="188"/>
        <v>#REF!</v>
      </c>
      <c r="AP279" s="25" t="e">
        <f>+#REF!</f>
        <v>#REF!</v>
      </c>
      <c r="AQ279" s="25" t="e">
        <f t="shared" si="188"/>
        <v>#REF!</v>
      </c>
      <c r="AR279" s="25" t="e">
        <f>+#REF!</f>
        <v>#REF!</v>
      </c>
      <c r="AS279" s="25" t="e">
        <f t="shared" si="189"/>
        <v>#REF!</v>
      </c>
      <c r="AT279" s="25" t="e">
        <f>+#REF!</f>
        <v>#REF!</v>
      </c>
      <c r="AU279" s="25" t="e">
        <f t="shared" si="189"/>
        <v>#REF!</v>
      </c>
      <c r="AV279" s="25" t="e">
        <f>+#REF!</f>
        <v>#REF!</v>
      </c>
      <c r="AW279" s="25" t="e">
        <f t="shared" si="190"/>
        <v>#REF!</v>
      </c>
      <c r="AX279" s="25" t="e">
        <f>+#REF!</f>
        <v>#REF!</v>
      </c>
      <c r="AY279" s="25" t="e">
        <f t="shared" si="191"/>
        <v>#REF!</v>
      </c>
      <c r="AZ279" s="25" t="e">
        <f>+#REF!</f>
        <v>#REF!</v>
      </c>
      <c r="BA279" s="25" t="e">
        <f t="shared" si="192"/>
        <v>#REF!</v>
      </c>
    </row>
    <row r="280" spans="1:53" ht="15.75" customHeight="1">
      <c r="A280" s="33">
        <v>1815</v>
      </c>
      <c r="B280" s="34" t="s">
        <v>310</v>
      </c>
      <c r="C280" s="43" t="s">
        <v>109</v>
      </c>
      <c r="D280" s="73">
        <v>78.77</v>
      </c>
      <c r="E280" s="67">
        <v>50</v>
      </c>
      <c r="F280" s="24">
        <v>25</v>
      </c>
      <c r="G280" s="24">
        <v>45</v>
      </c>
      <c r="H280" s="24"/>
      <c r="I280" s="25" t="e">
        <f t="shared" si="179"/>
        <v>#REF!</v>
      </c>
      <c r="J280" s="25" t="e">
        <f>+#REF!</f>
        <v>#REF!</v>
      </c>
      <c r="K280" s="25" t="e">
        <f t="shared" si="180"/>
        <v>#REF!</v>
      </c>
      <c r="L280" s="25" t="e">
        <f>+#REF!</f>
        <v>#REF!</v>
      </c>
      <c r="M280" s="25" t="e">
        <f t="shared" si="180"/>
        <v>#REF!</v>
      </c>
      <c r="N280" s="25" t="e">
        <f>+#REF!</f>
        <v>#REF!</v>
      </c>
      <c r="O280" s="25" t="e">
        <f t="shared" si="181"/>
        <v>#REF!</v>
      </c>
      <c r="P280" s="25" t="e">
        <f>+#REF!</f>
        <v>#REF!</v>
      </c>
      <c r="Q280" s="25" t="e">
        <f t="shared" si="181"/>
        <v>#REF!</v>
      </c>
      <c r="R280" s="25" t="e">
        <f>+#REF!</f>
        <v>#REF!</v>
      </c>
      <c r="S280" s="25" t="e">
        <f t="shared" si="182"/>
        <v>#REF!</v>
      </c>
      <c r="T280" s="25" t="e">
        <f>+#REF!</f>
        <v>#REF!</v>
      </c>
      <c r="U280" s="25" t="e">
        <f t="shared" si="182"/>
        <v>#REF!</v>
      </c>
      <c r="V280" s="25" t="e">
        <f>+#REF!</f>
        <v>#REF!</v>
      </c>
      <c r="W280" s="25" t="e">
        <f t="shared" si="183"/>
        <v>#REF!</v>
      </c>
      <c r="X280" s="25" t="e">
        <f>+#REF!</f>
        <v>#REF!</v>
      </c>
      <c r="Y280" s="25" t="e">
        <f t="shared" si="183"/>
        <v>#REF!</v>
      </c>
      <c r="Z280" s="25" t="e">
        <f>+#REF!</f>
        <v>#REF!</v>
      </c>
      <c r="AA280" s="25" t="e">
        <f t="shared" si="184"/>
        <v>#REF!</v>
      </c>
      <c r="AB280" s="25" t="e">
        <f>+#REF!</f>
        <v>#REF!</v>
      </c>
      <c r="AC280" s="25" t="e">
        <f t="shared" si="185"/>
        <v>#REF!</v>
      </c>
      <c r="AD280" s="25" t="e">
        <f>+#REF!</f>
        <v>#REF!</v>
      </c>
      <c r="AE280" s="25" t="e">
        <f t="shared" si="185"/>
        <v>#REF!</v>
      </c>
      <c r="AF280" s="25" t="e">
        <f>+#REF!</f>
        <v>#REF!</v>
      </c>
      <c r="AG280" s="25" t="e">
        <f t="shared" si="186"/>
        <v>#REF!</v>
      </c>
      <c r="AH280" s="25" t="e">
        <f>+#REF!</f>
        <v>#REF!</v>
      </c>
      <c r="AI280" s="25" t="e">
        <f t="shared" si="186"/>
        <v>#REF!</v>
      </c>
      <c r="AJ280" s="25" t="e">
        <f>+#REF!</f>
        <v>#REF!</v>
      </c>
      <c r="AK280" s="25" t="e">
        <f t="shared" si="187"/>
        <v>#REF!</v>
      </c>
      <c r="AL280" s="25" t="e">
        <f>+#REF!</f>
        <v>#REF!</v>
      </c>
      <c r="AM280" s="25" t="e">
        <f t="shared" si="187"/>
        <v>#REF!</v>
      </c>
      <c r="AN280" s="25" t="e">
        <f>+#REF!</f>
        <v>#REF!</v>
      </c>
      <c r="AO280" s="25" t="e">
        <f t="shared" si="188"/>
        <v>#REF!</v>
      </c>
      <c r="AP280" s="25" t="e">
        <f>+#REF!</f>
        <v>#REF!</v>
      </c>
      <c r="AQ280" s="25" t="e">
        <f t="shared" si="188"/>
        <v>#REF!</v>
      </c>
      <c r="AR280" s="25" t="e">
        <f>+#REF!</f>
        <v>#REF!</v>
      </c>
      <c r="AS280" s="25" t="e">
        <f t="shared" si="189"/>
        <v>#REF!</v>
      </c>
      <c r="AT280" s="25" t="e">
        <f>+#REF!</f>
        <v>#REF!</v>
      </c>
      <c r="AU280" s="25" t="e">
        <f t="shared" si="189"/>
        <v>#REF!</v>
      </c>
      <c r="AV280" s="25" t="e">
        <f>+#REF!</f>
        <v>#REF!</v>
      </c>
      <c r="AW280" s="25" t="e">
        <f t="shared" si="190"/>
        <v>#REF!</v>
      </c>
      <c r="AX280" s="25" t="e">
        <f>+#REF!</f>
        <v>#REF!</v>
      </c>
      <c r="AY280" s="25" t="e">
        <f t="shared" si="191"/>
        <v>#REF!</v>
      </c>
      <c r="AZ280" s="25" t="e">
        <f>+#REF!</f>
        <v>#REF!</v>
      </c>
      <c r="BA280" s="25" t="e">
        <f t="shared" si="192"/>
        <v>#REF!</v>
      </c>
    </row>
    <row r="281" spans="1:53" ht="15.75" customHeight="1">
      <c r="A281" s="33">
        <v>1816</v>
      </c>
      <c r="B281" s="34" t="s">
        <v>311</v>
      </c>
      <c r="C281" s="43"/>
      <c r="D281" s="73"/>
      <c r="E281" s="67"/>
      <c r="F281" s="24"/>
      <c r="G281" s="24"/>
      <c r="H281" s="24"/>
      <c r="I281" s="25">
        <f t="shared" si="179"/>
        <v>0</v>
      </c>
      <c r="J281" s="25"/>
      <c r="K281" s="25">
        <f t="shared" si="180"/>
        <v>0</v>
      </c>
      <c r="L281" s="25"/>
      <c r="M281" s="25">
        <f t="shared" si="180"/>
        <v>0</v>
      </c>
      <c r="N281" s="25"/>
      <c r="O281" s="25">
        <f t="shared" si="181"/>
        <v>0</v>
      </c>
      <c r="P281" s="25"/>
      <c r="Q281" s="25">
        <f t="shared" si="181"/>
        <v>0</v>
      </c>
      <c r="R281" s="25"/>
      <c r="S281" s="25">
        <f t="shared" si="182"/>
        <v>0</v>
      </c>
      <c r="T281" s="25"/>
      <c r="U281" s="25">
        <f t="shared" si="182"/>
        <v>0</v>
      </c>
      <c r="V281" s="25"/>
      <c r="W281" s="25">
        <f t="shared" si="183"/>
        <v>0</v>
      </c>
      <c r="X281" s="25"/>
      <c r="Y281" s="25">
        <f t="shared" si="183"/>
        <v>0</v>
      </c>
      <c r="Z281" s="25"/>
      <c r="AA281" s="25">
        <f t="shared" si="184"/>
        <v>0</v>
      </c>
      <c r="AB281" s="25"/>
      <c r="AC281" s="25">
        <f t="shared" si="185"/>
        <v>0</v>
      </c>
      <c r="AD281" s="25"/>
      <c r="AE281" s="25">
        <f t="shared" si="185"/>
        <v>0</v>
      </c>
      <c r="AF281" s="25"/>
      <c r="AG281" s="25">
        <f t="shared" si="186"/>
        <v>0</v>
      </c>
      <c r="AH281" s="25"/>
      <c r="AI281" s="25">
        <f t="shared" si="186"/>
        <v>0</v>
      </c>
      <c r="AJ281" s="25"/>
      <c r="AK281" s="25">
        <f t="shared" si="187"/>
        <v>0</v>
      </c>
      <c r="AL281" s="25"/>
      <c r="AM281" s="25">
        <f t="shared" si="187"/>
        <v>0</v>
      </c>
      <c r="AN281" s="25"/>
      <c r="AO281" s="25">
        <f t="shared" si="188"/>
        <v>0</v>
      </c>
      <c r="AP281" s="25"/>
      <c r="AQ281" s="25">
        <f t="shared" si="188"/>
        <v>0</v>
      </c>
      <c r="AR281" s="25"/>
      <c r="AS281" s="25">
        <f t="shared" si="189"/>
        <v>0</v>
      </c>
      <c r="AT281" s="25"/>
      <c r="AU281" s="25">
        <f t="shared" si="189"/>
        <v>0</v>
      </c>
      <c r="AV281" s="25"/>
      <c r="AW281" s="25">
        <f t="shared" si="190"/>
        <v>0</v>
      </c>
      <c r="AX281" s="25"/>
      <c r="AY281" s="25">
        <f t="shared" si="191"/>
        <v>0</v>
      </c>
      <c r="AZ281" s="25"/>
      <c r="BA281" s="25">
        <f t="shared" si="192"/>
        <v>0</v>
      </c>
    </row>
    <row r="282" spans="1:53" ht="15.75" customHeight="1">
      <c r="A282" s="33"/>
      <c r="B282" s="34" t="s">
        <v>312</v>
      </c>
      <c r="C282" s="43" t="s">
        <v>198</v>
      </c>
      <c r="D282" s="73">
        <v>306.35000000000002</v>
      </c>
      <c r="E282" s="67">
        <v>200</v>
      </c>
      <c r="F282" s="24">
        <v>70</v>
      </c>
      <c r="G282" s="24">
        <v>137</v>
      </c>
      <c r="H282" s="24"/>
      <c r="I282" s="25" t="e">
        <f t="shared" si="179"/>
        <v>#REF!</v>
      </c>
      <c r="J282" s="25" t="e">
        <f>+#REF!</f>
        <v>#REF!</v>
      </c>
      <c r="K282" s="25" t="e">
        <f t="shared" si="180"/>
        <v>#REF!</v>
      </c>
      <c r="L282" s="25" t="e">
        <f>+#REF!</f>
        <v>#REF!</v>
      </c>
      <c r="M282" s="25" t="e">
        <f t="shared" si="180"/>
        <v>#REF!</v>
      </c>
      <c r="N282" s="25" t="e">
        <f>+#REF!</f>
        <v>#REF!</v>
      </c>
      <c r="O282" s="25" t="e">
        <f t="shared" si="181"/>
        <v>#REF!</v>
      </c>
      <c r="P282" s="25" t="e">
        <f>+#REF!</f>
        <v>#REF!</v>
      </c>
      <c r="Q282" s="25" t="e">
        <f t="shared" si="181"/>
        <v>#REF!</v>
      </c>
      <c r="R282" s="25" t="e">
        <f>+#REF!</f>
        <v>#REF!</v>
      </c>
      <c r="S282" s="25" t="e">
        <f t="shared" si="182"/>
        <v>#REF!</v>
      </c>
      <c r="T282" s="25" t="e">
        <f>+#REF!</f>
        <v>#REF!</v>
      </c>
      <c r="U282" s="25" t="e">
        <f t="shared" si="182"/>
        <v>#REF!</v>
      </c>
      <c r="V282" s="25" t="e">
        <f>+#REF!</f>
        <v>#REF!</v>
      </c>
      <c r="W282" s="25" t="e">
        <f t="shared" si="183"/>
        <v>#REF!</v>
      </c>
      <c r="X282" s="25" t="e">
        <f>+#REF!</f>
        <v>#REF!</v>
      </c>
      <c r="Y282" s="25" t="e">
        <f t="shared" si="183"/>
        <v>#REF!</v>
      </c>
      <c r="Z282" s="25" t="e">
        <f>+#REF!</f>
        <v>#REF!</v>
      </c>
      <c r="AA282" s="25" t="e">
        <f t="shared" si="184"/>
        <v>#REF!</v>
      </c>
      <c r="AB282" s="25" t="e">
        <f>+#REF!</f>
        <v>#REF!</v>
      </c>
      <c r="AC282" s="25" t="e">
        <f t="shared" si="185"/>
        <v>#REF!</v>
      </c>
      <c r="AD282" s="25" t="e">
        <f>+#REF!</f>
        <v>#REF!</v>
      </c>
      <c r="AE282" s="25" t="e">
        <f t="shared" si="185"/>
        <v>#REF!</v>
      </c>
      <c r="AF282" s="25" t="e">
        <f>+#REF!</f>
        <v>#REF!</v>
      </c>
      <c r="AG282" s="25" t="e">
        <f t="shared" si="186"/>
        <v>#REF!</v>
      </c>
      <c r="AH282" s="25" t="e">
        <f>+#REF!</f>
        <v>#REF!</v>
      </c>
      <c r="AI282" s="25" t="e">
        <f t="shared" si="186"/>
        <v>#REF!</v>
      </c>
      <c r="AJ282" s="25" t="e">
        <f>+#REF!</f>
        <v>#REF!</v>
      </c>
      <c r="AK282" s="25" t="e">
        <f t="shared" si="187"/>
        <v>#REF!</v>
      </c>
      <c r="AL282" s="25" t="e">
        <f>+#REF!</f>
        <v>#REF!</v>
      </c>
      <c r="AM282" s="25" t="e">
        <f t="shared" si="187"/>
        <v>#REF!</v>
      </c>
      <c r="AN282" s="25" t="e">
        <f>+#REF!</f>
        <v>#REF!</v>
      </c>
      <c r="AO282" s="25" t="e">
        <f t="shared" si="188"/>
        <v>#REF!</v>
      </c>
      <c r="AP282" s="25" t="e">
        <f>+#REF!</f>
        <v>#REF!</v>
      </c>
      <c r="AQ282" s="25" t="e">
        <f t="shared" si="188"/>
        <v>#REF!</v>
      </c>
      <c r="AR282" s="25" t="e">
        <f>+#REF!</f>
        <v>#REF!</v>
      </c>
      <c r="AS282" s="25" t="e">
        <f t="shared" si="189"/>
        <v>#REF!</v>
      </c>
      <c r="AT282" s="25" t="e">
        <f>+#REF!</f>
        <v>#REF!</v>
      </c>
      <c r="AU282" s="25" t="e">
        <f t="shared" si="189"/>
        <v>#REF!</v>
      </c>
      <c r="AV282" s="25" t="e">
        <f>+#REF!</f>
        <v>#REF!</v>
      </c>
      <c r="AW282" s="25" t="e">
        <f t="shared" si="190"/>
        <v>#REF!</v>
      </c>
      <c r="AX282" s="25" t="e">
        <f>+#REF!</f>
        <v>#REF!</v>
      </c>
      <c r="AY282" s="25" t="e">
        <f t="shared" si="191"/>
        <v>#REF!</v>
      </c>
      <c r="AZ282" s="25" t="e">
        <f>+#REF!</f>
        <v>#REF!</v>
      </c>
      <c r="BA282" s="25" t="e">
        <f t="shared" si="192"/>
        <v>#REF!</v>
      </c>
    </row>
    <row r="283" spans="1:53" ht="15.75" customHeight="1">
      <c r="A283" s="33"/>
      <c r="B283" s="34" t="s">
        <v>313</v>
      </c>
      <c r="C283" s="43" t="s">
        <v>198</v>
      </c>
      <c r="D283" s="73">
        <v>494.54</v>
      </c>
      <c r="E283" s="67">
        <v>3000</v>
      </c>
      <c r="F283" s="24">
        <v>105</v>
      </c>
      <c r="G283" s="24">
        <v>205</v>
      </c>
      <c r="H283" s="24"/>
      <c r="I283" s="25" t="e">
        <f t="shared" si="179"/>
        <v>#REF!</v>
      </c>
      <c r="J283" s="25" t="e">
        <f>+#REF!</f>
        <v>#REF!</v>
      </c>
      <c r="K283" s="25" t="e">
        <f t="shared" si="180"/>
        <v>#REF!</v>
      </c>
      <c r="L283" s="25" t="e">
        <f>+#REF!</f>
        <v>#REF!</v>
      </c>
      <c r="M283" s="25" t="e">
        <f t="shared" si="180"/>
        <v>#REF!</v>
      </c>
      <c r="N283" s="25" t="e">
        <f>+#REF!</f>
        <v>#REF!</v>
      </c>
      <c r="O283" s="25" t="e">
        <f t="shared" ref="O283:Q298" si="193">+N283*$D283</f>
        <v>#REF!</v>
      </c>
      <c r="P283" s="25" t="e">
        <f>+#REF!</f>
        <v>#REF!</v>
      </c>
      <c r="Q283" s="25" t="e">
        <f t="shared" si="193"/>
        <v>#REF!</v>
      </c>
      <c r="R283" s="25" t="e">
        <f>+#REF!</f>
        <v>#REF!</v>
      </c>
      <c r="S283" s="25" t="e">
        <f t="shared" ref="S283:U298" si="194">+R283*$D283</f>
        <v>#REF!</v>
      </c>
      <c r="T283" s="25" t="e">
        <f>+#REF!</f>
        <v>#REF!</v>
      </c>
      <c r="U283" s="25" t="e">
        <f t="shared" si="194"/>
        <v>#REF!</v>
      </c>
      <c r="V283" s="25" t="e">
        <f>+#REF!</f>
        <v>#REF!</v>
      </c>
      <c r="W283" s="25" t="e">
        <f t="shared" ref="W283:Y298" si="195">+V283*$D283</f>
        <v>#REF!</v>
      </c>
      <c r="X283" s="25" t="e">
        <f>+#REF!</f>
        <v>#REF!</v>
      </c>
      <c r="Y283" s="25" t="e">
        <f t="shared" si="195"/>
        <v>#REF!</v>
      </c>
      <c r="Z283" s="25" t="e">
        <f>+#REF!</f>
        <v>#REF!</v>
      </c>
      <c r="AA283" s="25" t="e">
        <f t="shared" si="184"/>
        <v>#REF!</v>
      </c>
      <c r="AB283" s="25" t="e">
        <f>+#REF!</f>
        <v>#REF!</v>
      </c>
      <c r="AC283" s="25" t="e">
        <f t="shared" ref="AC283:AE298" si="196">+AB283*$D283</f>
        <v>#REF!</v>
      </c>
      <c r="AD283" s="25" t="e">
        <f>+#REF!</f>
        <v>#REF!</v>
      </c>
      <c r="AE283" s="25" t="e">
        <f t="shared" si="196"/>
        <v>#REF!</v>
      </c>
      <c r="AF283" s="25" t="e">
        <f>+#REF!</f>
        <v>#REF!</v>
      </c>
      <c r="AG283" s="25" t="e">
        <f t="shared" ref="AG283:AI298" si="197">+AF283*$D283</f>
        <v>#REF!</v>
      </c>
      <c r="AH283" s="25" t="e">
        <f>+#REF!</f>
        <v>#REF!</v>
      </c>
      <c r="AI283" s="25" t="e">
        <f t="shared" si="197"/>
        <v>#REF!</v>
      </c>
      <c r="AJ283" s="25" t="e">
        <f>+#REF!</f>
        <v>#REF!</v>
      </c>
      <c r="AK283" s="25" t="e">
        <f t="shared" ref="AK283:AM298" si="198">+AJ283*$D283</f>
        <v>#REF!</v>
      </c>
      <c r="AL283" s="25" t="e">
        <f>+#REF!</f>
        <v>#REF!</v>
      </c>
      <c r="AM283" s="25" t="e">
        <f t="shared" si="198"/>
        <v>#REF!</v>
      </c>
      <c r="AN283" s="25" t="e">
        <f>+#REF!</f>
        <v>#REF!</v>
      </c>
      <c r="AO283" s="25" t="e">
        <f t="shared" ref="AO283:AQ298" si="199">+AN283*$D283</f>
        <v>#REF!</v>
      </c>
      <c r="AP283" s="25" t="e">
        <f>+#REF!</f>
        <v>#REF!</v>
      </c>
      <c r="AQ283" s="25" t="e">
        <f t="shared" si="199"/>
        <v>#REF!</v>
      </c>
      <c r="AR283" s="25" t="e">
        <f>+#REF!</f>
        <v>#REF!</v>
      </c>
      <c r="AS283" s="25" t="e">
        <f t="shared" ref="AS283:AU298" si="200">+AR283*$D283</f>
        <v>#REF!</v>
      </c>
      <c r="AT283" s="25" t="e">
        <f>+#REF!</f>
        <v>#REF!</v>
      </c>
      <c r="AU283" s="25" t="e">
        <f t="shared" si="200"/>
        <v>#REF!</v>
      </c>
      <c r="AV283" s="25" t="e">
        <f>+#REF!</f>
        <v>#REF!</v>
      </c>
      <c r="AW283" s="25" t="e">
        <f t="shared" si="190"/>
        <v>#REF!</v>
      </c>
      <c r="AX283" s="25" t="e">
        <f>+#REF!</f>
        <v>#REF!</v>
      </c>
      <c r="AY283" s="25" t="e">
        <f t="shared" si="191"/>
        <v>#REF!</v>
      </c>
      <c r="AZ283" s="25" t="e">
        <f>+#REF!</f>
        <v>#REF!</v>
      </c>
      <c r="BA283" s="25" t="e">
        <f t="shared" si="192"/>
        <v>#REF!</v>
      </c>
    </row>
    <row r="284" spans="1:53" ht="15.75" customHeight="1">
      <c r="A284" s="33"/>
      <c r="B284" s="34" t="s">
        <v>314</v>
      </c>
      <c r="C284" s="43" t="s">
        <v>198</v>
      </c>
      <c r="D284" s="73">
        <v>634.58000000000004</v>
      </c>
      <c r="E284" s="67">
        <v>500</v>
      </c>
      <c r="F284" s="24">
        <v>142</v>
      </c>
      <c r="G284" s="24">
        <v>285</v>
      </c>
      <c r="H284" s="24"/>
      <c r="I284" s="25" t="e">
        <f t="shared" si="179"/>
        <v>#REF!</v>
      </c>
      <c r="J284" s="25" t="e">
        <f>+#REF!</f>
        <v>#REF!</v>
      </c>
      <c r="K284" s="25" t="e">
        <f t="shared" si="180"/>
        <v>#REF!</v>
      </c>
      <c r="L284" s="25" t="e">
        <f>+#REF!</f>
        <v>#REF!</v>
      </c>
      <c r="M284" s="25" t="e">
        <f t="shared" si="180"/>
        <v>#REF!</v>
      </c>
      <c r="N284" s="25" t="e">
        <f>+#REF!</f>
        <v>#REF!</v>
      </c>
      <c r="O284" s="25" t="e">
        <f t="shared" si="193"/>
        <v>#REF!</v>
      </c>
      <c r="P284" s="25" t="e">
        <f>+#REF!</f>
        <v>#REF!</v>
      </c>
      <c r="Q284" s="25" t="e">
        <f t="shared" si="193"/>
        <v>#REF!</v>
      </c>
      <c r="R284" s="25" t="e">
        <f>+#REF!</f>
        <v>#REF!</v>
      </c>
      <c r="S284" s="25" t="e">
        <f t="shared" si="194"/>
        <v>#REF!</v>
      </c>
      <c r="T284" s="25" t="e">
        <f>+#REF!</f>
        <v>#REF!</v>
      </c>
      <c r="U284" s="25" t="e">
        <f t="shared" si="194"/>
        <v>#REF!</v>
      </c>
      <c r="V284" s="25" t="e">
        <f>+#REF!</f>
        <v>#REF!</v>
      </c>
      <c r="W284" s="25" t="e">
        <f t="shared" si="195"/>
        <v>#REF!</v>
      </c>
      <c r="X284" s="25" t="e">
        <f>+#REF!</f>
        <v>#REF!</v>
      </c>
      <c r="Y284" s="25" t="e">
        <f t="shared" si="195"/>
        <v>#REF!</v>
      </c>
      <c r="Z284" s="25" t="e">
        <f>+#REF!</f>
        <v>#REF!</v>
      </c>
      <c r="AA284" s="25" t="e">
        <f t="shared" si="184"/>
        <v>#REF!</v>
      </c>
      <c r="AB284" s="25" t="e">
        <f>+#REF!</f>
        <v>#REF!</v>
      </c>
      <c r="AC284" s="25" t="e">
        <f t="shared" si="196"/>
        <v>#REF!</v>
      </c>
      <c r="AD284" s="25" t="e">
        <f>+#REF!</f>
        <v>#REF!</v>
      </c>
      <c r="AE284" s="25" t="e">
        <f t="shared" si="196"/>
        <v>#REF!</v>
      </c>
      <c r="AF284" s="25" t="e">
        <f>+#REF!</f>
        <v>#REF!</v>
      </c>
      <c r="AG284" s="25" t="e">
        <f t="shared" si="197"/>
        <v>#REF!</v>
      </c>
      <c r="AH284" s="25" t="e">
        <f>+#REF!</f>
        <v>#REF!</v>
      </c>
      <c r="AI284" s="25" t="e">
        <f t="shared" si="197"/>
        <v>#REF!</v>
      </c>
      <c r="AJ284" s="25" t="e">
        <f>+#REF!</f>
        <v>#REF!</v>
      </c>
      <c r="AK284" s="25" t="e">
        <f t="shared" si="198"/>
        <v>#REF!</v>
      </c>
      <c r="AL284" s="25" t="e">
        <f>+#REF!</f>
        <v>#REF!</v>
      </c>
      <c r="AM284" s="25" t="e">
        <f t="shared" si="198"/>
        <v>#REF!</v>
      </c>
      <c r="AN284" s="25" t="e">
        <f>+#REF!</f>
        <v>#REF!</v>
      </c>
      <c r="AO284" s="25" t="e">
        <f t="shared" si="199"/>
        <v>#REF!</v>
      </c>
      <c r="AP284" s="25" t="e">
        <f>+#REF!</f>
        <v>#REF!</v>
      </c>
      <c r="AQ284" s="25" t="e">
        <f t="shared" si="199"/>
        <v>#REF!</v>
      </c>
      <c r="AR284" s="25" t="e">
        <f>+#REF!</f>
        <v>#REF!</v>
      </c>
      <c r="AS284" s="25" t="e">
        <f t="shared" si="200"/>
        <v>#REF!</v>
      </c>
      <c r="AT284" s="25" t="e">
        <f>+#REF!</f>
        <v>#REF!</v>
      </c>
      <c r="AU284" s="25" t="e">
        <f t="shared" si="200"/>
        <v>#REF!</v>
      </c>
      <c r="AV284" s="25" t="e">
        <f>+#REF!</f>
        <v>#REF!</v>
      </c>
      <c r="AW284" s="25" t="e">
        <f t="shared" si="190"/>
        <v>#REF!</v>
      </c>
      <c r="AX284" s="25" t="e">
        <f>+#REF!</f>
        <v>#REF!</v>
      </c>
      <c r="AY284" s="25" t="e">
        <f t="shared" si="191"/>
        <v>#REF!</v>
      </c>
      <c r="AZ284" s="25" t="e">
        <f>+#REF!</f>
        <v>#REF!</v>
      </c>
      <c r="BA284" s="25" t="e">
        <f t="shared" si="192"/>
        <v>#REF!</v>
      </c>
    </row>
    <row r="285" spans="1:53" ht="15.75" customHeight="1">
      <c r="A285" s="33">
        <v>2000</v>
      </c>
      <c r="B285" s="27" t="s">
        <v>315</v>
      </c>
      <c r="C285" s="39"/>
      <c r="D285" s="73"/>
      <c r="E285" s="67"/>
      <c r="F285" s="24"/>
      <c r="G285" s="24"/>
      <c r="H285" s="24"/>
      <c r="I285" s="25">
        <f t="shared" si="179"/>
        <v>0</v>
      </c>
      <c r="J285" s="25"/>
      <c r="K285" s="25">
        <f t="shared" si="180"/>
        <v>0</v>
      </c>
      <c r="L285" s="25"/>
      <c r="M285" s="25">
        <f t="shared" si="180"/>
        <v>0</v>
      </c>
      <c r="N285" s="25"/>
      <c r="O285" s="25">
        <f t="shared" si="193"/>
        <v>0</v>
      </c>
      <c r="P285" s="25"/>
      <c r="Q285" s="25">
        <f t="shared" si="193"/>
        <v>0</v>
      </c>
      <c r="R285" s="25"/>
      <c r="S285" s="25">
        <f t="shared" si="194"/>
        <v>0</v>
      </c>
      <c r="T285" s="25"/>
      <c r="U285" s="25">
        <f t="shared" si="194"/>
        <v>0</v>
      </c>
      <c r="V285" s="25"/>
      <c r="W285" s="25">
        <f t="shared" si="195"/>
        <v>0</v>
      </c>
      <c r="X285" s="25"/>
      <c r="Y285" s="25">
        <f t="shared" si="195"/>
        <v>0</v>
      </c>
      <c r="Z285" s="25"/>
      <c r="AA285" s="25">
        <f t="shared" si="184"/>
        <v>0</v>
      </c>
      <c r="AB285" s="25"/>
      <c r="AC285" s="25">
        <f t="shared" si="196"/>
        <v>0</v>
      </c>
      <c r="AD285" s="25"/>
      <c r="AE285" s="25">
        <f t="shared" si="196"/>
        <v>0</v>
      </c>
      <c r="AF285" s="25"/>
      <c r="AG285" s="25">
        <f t="shared" si="197"/>
        <v>0</v>
      </c>
      <c r="AH285" s="25"/>
      <c r="AI285" s="25">
        <f t="shared" si="197"/>
        <v>0</v>
      </c>
      <c r="AJ285" s="25"/>
      <c r="AK285" s="25">
        <f t="shared" si="198"/>
        <v>0</v>
      </c>
      <c r="AL285" s="25"/>
      <c r="AM285" s="25">
        <f t="shared" si="198"/>
        <v>0</v>
      </c>
      <c r="AN285" s="25"/>
      <c r="AO285" s="25">
        <f t="shared" si="199"/>
        <v>0</v>
      </c>
      <c r="AP285" s="25"/>
      <c r="AQ285" s="25">
        <f t="shared" si="199"/>
        <v>0</v>
      </c>
      <c r="AR285" s="25"/>
      <c r="AS285" s="25">
        <f t="shared" si="200"/>
        <v>0</v>
      </c>
      <c r="AT285" s="25"/>
      <c r="AU285" s="25">
        <f t="shared" si="200"/>
        <v>0</v>
      </c>
      <c r="AV285" s="25"/>
      <c r="AW285" s="25">
        <f t="shared" si="190"/>
        <v>0</v>
      </c>
      <c r="AX285" s="25"/>
      <c r="AY285" s="25">
        <f t="shared" si="191"/>
        <v>0</v>
      </c>
      <c r="AZ285" s="25"/>
      <c r="BA285" s="25">
        <f t="shared" si="192"/>
        <v>0</v>
      </c>
    </row>
    <row r="286" spans="1:53" ht="15.75" customHeight="1">
      <c r="A286" s="33">
        <v>2001</v>
      </c>
      <c r="B286" s="34" t="s">
        <v>316</v>
      </c>
      <c r="C286" s="39" t="s">
        <v>46</v>
      </c>
      <c r="D286" s="73">
        <v>516.41</v>
      </c>
      <c r="E286" s="67">
        <v>2000</v>
      </c>
      <c r="F286" s="24">
        <v>114</v>
      </c>
      <c r="G286" s="24">
        <v>237.6</v>
      </c>
      <c r="H286" s="24"/>
      <c r="I286" s="25" t="e">
        <f t="shared" si="179"/>
        <v>#REF!</v>
      </c>
      <c r="J286" s="25" t="e">
        <f>+#REF!</f>
        <v>#REF!</v>
      </c>
      <c r="K286" s="25" t="e">
        <f t="shared" si="180"/>
        <v>#REF!</v>
      </c>
      <c r="L286" s="25" t="e">
        <f>+#REF!</f>
        <v>#REF!</v>
      </c>
      <c r="M286" s="25" t="e">
        <f t="shared" si="180"/>
        <v>#REF!</v>
      </c>
      <c r="N286" s="25" t="e">
        <f>+#REF!</f>
        <v>#REF!</v>
      </c>
      <c r="O286" s="25" t="e">
        <f t="shared" si="193"/>
        <v>#REF!</v>
      </c>
      <c r="P286" s="25" t="e">
        <f>+#REF!</f>
        <v>#REF!</v>
      </c>
      <c r="Q286" s="25" t="e">
        <f t="shared" si="193"/>
        <v>#REF!</v>
      </c>
      <c r="R286" s="25" t="e">
        <f>+#REF!</f>
        <v>#REF!</v>
      </c>
      <c r="S286" s="25" t="e">
        <f t="shared" si="194"/>
        <v>#REF!</v>
      </c>
      <c r="T286" s="25" t="e">
        <f>+#REF!</f>
        <v>#REF!</v>
      </c>
      <c r="U286" s="25" t="e">
        <f t="shared" si="194"/>
        <v>#REF!</v>
      </c>
      <c r="V286" s="25" t="e">
        <f>+#REF!</f>
        <v>#REF!</v>
      </c>
      <c r="W286" s="25" t="e">
        <f t="shared" si="195"/>
        <v>#REF!</v>
      </c>
      <c r="X286" s="25" t="e">
        <f>+#REF!</f>
        <v>#REF!</v>
      </c>
      <c r="Y286" s="25" t="e">
        <f t="shared" si="195"/>
        <v>#REF!</v>
      </c>
      <c r="Z286" s="25" t="e">
        <f>+#REF!</f>
        <v>#REF!</v>
      </c>
      <c r="AA286" s="25" t="e">
        <f t="shared" si="184"/>
        <v>#REF!</v>
      </c>
      <c r="AB286" s="25" t="e">
        <f>+#REF!</f>
        <v>#REF!</v>
      </c>
      <c r="AC286" s="25" t="e">
        <f t="shared" si="196"/>
        <v>#REF!</v>
      </c>
      <c r="AD286" s="25" t="e">
        <f>+#REF!</f>
        <v>#REF!</v>
      </c>
      <c r="AE286" s="25" t="e">
        <f t="shared" si="196"/>
        <v>#REF!</v>
      </c>
      <c r="AF286" s="25" t="e">
        <f>+#REF!</f>
        <v>#REF!</v>
      </c>
      <c r="AG286" s="25" t="e">
        <f t="shared" si="197"/>
        <v>#REF!</v>
      </c>
      <c r="AH286" s="25" t="e">
        <f>+#REF!</f>
        <v>#REF!</v>
      </c>
      <c r="AI286" s="25" t="e">
        <f t="shared" si="197"/>
        <v>#REF!</v>
      </c>
      <c r="AJ286" s="25" t="e">
        <f>+#REF!</f>
        <v>#REF!</v>
      </c>
      <c r="AK286" s="25" t="e">
        <f t="shared" si="198"/>
        <v>#REF!</v>
      </c>
      <c r="AL286" s="25" t="e">
        <f>+#REF!</f>
        <v>#REF!</v>
      </c>
      <c r="AM286" s="25" t="e">
        <f t="shared" si="198"/>
        <v>#REF!</v>
      </c>
      <c r="AN286" s="25" t="e">
        <f>+#REF!</f>
        <v>#REF!</v>
      </c>
      <c r="AO286" s="25" t="e">
        <f t="shared" si="199"/>
        <v>#REF!</v>
      </c>
      <c r="AP286" s="25" t="e">
        <f>+#REF!</f>
        <v>#REF!</v>
      </c>
      <c r="AQ286" s="25" t="e">
        <f t="shared" si="199"/>
        <v>#REF!</v>
      </c>
      <c r="AR286" s="25" t="e">
        <f>+#REF!</f>
        <v>#REF!</v>
      </c>
      <c r="AS286" s="25" t="e">
        <f t="shared" si="200"/>
        <v>#REF!</v>
      </c>
      <c r="AT286" s="25" t="e">
        <f>+#REF!</f>
        <v>#REF!</v>
      </c>
      <c r="AU286" s="25" t="e">
        <f t="shared" si="200"/>
        <v>#REF!</v>
      </c>
      <c r="AV286" s="25" t="e">
        <f>+#REF!</f>
        <v>#REF!</v>
      </c>
      <c r="AW286" s="25" t="e">
        <f t="shared" si="190"/>
        <v>#REF!</v>
      </c>
      <c r="AX286" s="25" t="e">
        <f>+#REF!</f>
        <v>#REF!</v>
      </c>
      <c r="AY286" s="25" t="e">
        <f t="shared" si="191"/>
        <v>#REF!</v>
      </c>
      <c r="AZ286" s="25" t="e">
        <f>+#REF!</f>
        <v>#REF!</v>
      </c>
      <c r="BA286" s="25" t="e">
        <f t="shared" si="192"/>
        <v>#REF!</v>
      </c>
    </row>
    <row r="287" spans="1:53" ht="15.75" customHeight="1">
      <c r="A287" s="33">
        <v>2002</v>
      </c>
      <c r="B287" s="41" t="s">
        <v>317</v>
      </c>
      <c r="C287" s="39" t="s">
        <v>109</v>
      </c>
      <c r="D287" s="73">
        <v>113.79</v>
      </c>
      <c r="E287" s="67">
        <v>3000</v>
      </c>
      <c r="F287" s="24">
        <v>32.25</v>
      </c>
      <c r="G287" s="24">
        <v>68.25</v>
      </c>
      <c r="H287" s="24"/>
      <c r="I287" s="25" t="e">
        <f t="shared" si="179"/>
        <v>#REF!</v>
      </c>
      <c r="J287" s="25" t="e">
        <f>+#REF!</f>
        <v>#REF!</v>
      </c>
      <c r="K287" s="25" t="e">
        <f t="shared" si="180"/>
        <v>#REF!</v>
      </c>
      <c r="L287" s="25" t="e">
        <f>+#REF!</f>
        <v>#REF!</v>
      </c>
      <c r="M287" s="25" t="e">
        <f t="shared" si="180"/>
        <v>#REF!</v>
      </c>
      <c r="N287" s="25" t="e">
        <f>+#REF!</f>
        <v>#REF!</v>
      </c>
      <c r="O287" s="25" t="e">
        <f t="shared" si="193"/>
        <v>#REF!</v>
      </c>
      <c r="P287" s="25" t="e">
        <f>+#REF!</f>
        <v>#REF!</v>
      </c>
      <c r="Q287" s="25" t="e">
        <f t="shared" si="193"/>
        <v>#REF!</v>
      </c>
      <c r="R287" s="25" t="e">
        <f>+#REF!</f>
        <v>#REF!</v>
      </c>
      <c r="S287" s="25" t="e">
        <f t="shared" si="194"/>
        <v>#REF!</v>
      </c>
      <c r="T287" s="25" t="e">
        <f>+#REF!</f>
        <v>#REF!</v>
      </c>
      <c r="U287" s="25" t="e">
        <f t="shared" si="194"/>
        <v>#REF!</v>
      </c>
      <c r="V287" s="25" t="e">
        <f>+#REF!</f>
        <v>#REF!</v>
      </c>
      <c r="W287" s="25" t="e">
        <f t="shared" si="195"/>
        <v>#REF!</v>
      </c>
      <c r="X287" s="25" t="e">
        <f>+#REF!</f>
        <v>#REF!</v>
      </c>
      <c r="Y287" s="25" t="e">
        <f t="shared" si="195"/>
        <v>#REF!</v>
      </c>
      <c r="Z287" s="25" t="e">
        <f>+#REF!</f>
        <v>#REF!</v>
      </c>
      <c r="AA287" s="25" t="e">
        <f t="shared" si="184"/>
        <v>#REF!</v>
      </c>
      <c r="AB287" s="25" t="e">
        <f>+#REF!</f>
        <v>#REF!</v>
      </c>
      <c r="AC287" s="25" t="e">
        <f t="shared" si="196"/>
        <v>#REF!</v>
      </c>
      <c r="AD287" s="25" t="e">
        <f>+#REF!</f>
        <v>#REF!</v>
      </c>
      <c r="AE287" s="25" t="e">
        <f t="shared" si="196"/>
        <v>#REF!</v>
      </c>
      <c r="AF287" s="25" t="e">
        <f>+#REF!</f>
        <v>#REF!</v>
      </c>
      <c r="AG287" s="25" t="e">
        <f t="shared" si="197"/>
        <v>#REF!</v>
      </c>
      <c r="AH287" s="25" t="e">
        <f>+#REF!</f>
        <v>#REF!</v>
      </c>
      <c r="AI287" s="25" t="e">
        <f t="shared" si="197"/>
        <v>#REF!</v>
      </c>
      <c r="AJ287" s="25" t="e">
        <f>+#REF!</f>
        <v>#REF!</v>
      </c>
      <c r="AK287" s="25" t="e">
        <f t="shared" si="198"/>
        <v>#REF!</v>
      </c>
      <c r="AL287" s="25" t="e">
        <f>+#REF!</f>
        <v>#REF!</v>
      </c>
      <c r="AM287" s="25" t="e">
        <f t="shared" si="198"/>
        <v>#REF!</v>
      </c>
      <c r="AN287" s="25" t="e">
        <f>+#REF!</f>
        <v>#REF!</v>
      </c>
      <c r="AO287" s="25" t="e">
        <f t="shared" si="199"/>
        <v>#REF!</v>
      </c>
      <c r="AP287" s="25" t="e">
        <f>+#REF!</f>
        <v>#REF!</v>
      </c>
      <c r="AQ287" s="25" t="e">
        <f t="shared" si="199"/>
        <v>#REF!</v>
      </c>
      <c r="AR287" s="25" t="e">
        <f>+#REF!</f>
        <v>#REF!</v>
      </c>
      <c r="AS287" s="25" t="e">
        <f t="shared" si="200"/>
        <v>#REF!</v>
      </c>
      <c r="AT287" s="25" t="e">
        <f>+#REF!</f>
        <v>#REF!</v>
      </c>
      <c r="AU287" s="25" t="e">
        <f t="shared" si="200"/>
        <v>#REF!</v>
      </c>
      <c r="AV287" s="25" t="e">
        <f>+#REF!</f>
        <v>#REF!</v>
      </c>
      <c r="AW287" s="25" t="e">
        <f t="shared" si="190"/>
        <v>#REF!</v>
      </c>
      <c r="AX287" s="25" t="e">
        <f>+#REF!</f>
        <v>#REF!</v>
      </c>
      <c r="AY287" s="25" t="e">
        <f t="shared" si="191"/>
        <v>#REF!</v>
      </c>
      <c r="AZ287" s="25" t="e">
        <f>+#REF!</f>
        <v>#REF!</v>
      </c>
      <c r="BA287" s="25" t="e">
        <f t="shared" si="192"/>
        <v>#REF!</v>
      </c>
    </row>
    <row r="288" spans="1:53" ht="15.75" customHeight="1">
      <c r="A288" s="33">
        <v>2003</v>
      </c>
      <c r="B288" s="34" t="s">
        <v>318</v>
      </c>
      <c r="C288" s="39" t="s">
        <v>81</v>
      </c>
      <c r="D288" s="73">
        <v>87702.63</v>
      </c>
      <c r="E288" s="67">
        <v>10.25</v>
      </c>
      <c r="F288" s="24">
        <v>22000</v>
      </c>
      <c r="G288" s="24">
        <v>68000</v>
      </c>
      <c r="H288" s="24"/>
      <c r="I288" s="25" t="e">
        <f t="shared" si="179"/>
        <v>#REF!</v>
      </c>
      <c r="J288" s="25" t="e">
        <f>+#REF!</f>
        <v>#REF!</v>
      </c>
      <c r="K288" s="25" t="e">
        <f t="shared" si="180"/>
        <v>#REF!</v>
      </c>
      <c r="L288" s="25" t="e">
        <f>+#REF!</f>
        <v>#REF!</v>
      </c>
      <c r="M288" s="25" t="e">
        <f t="shared" si="180"/>
        <v>#REF!</v>
      </c>
      <c r="N288" s="25" t="e">
        <f>+#REF!</f>
        <v>#REF!</v>
      </c>
      <c r="O288" s="25" t="e">
        <f t="shared" si="193"/>
        <v>#REF!</v>
      </c>
      <c r="P288" s="25" t="e">
        <f>+#REF!</f>
        <v>#REF!</v>
      </c>
      <c r="Q288" s="25" t="e">
        <f t="shared" si="193"/>
        <v>#REF!</v>
      </c>
      <c r="R288" s="25" t="e">
        <f>+#REF!</f>
        <v>#REF!</v>
      </c>
      <c r="S288" s="25" t="e">
        <f t="shared" si="194"/>
        <v>#REF!</v>
      </c>
      <c r="T288" s="25" t="e">
        <f>+#REF!</f>
        <v>#REF!</v>
      </c>
      <c r="U288" s="25" t="e">
        <f t="shared" si="194"/>
        <v>#REF!</v>
      </c>
      <c r="V288" s="25" t="e">
        <f>+#REF!</f>
        <v>#REF!</v>
      </c>
      <c r="W288" s="25" t="e">
        <f t="shared" si="195"/>
        <v>#REF!</v>
      </c>
      <c r="X288" s="25" t="e">
        <f>+#REF!</f>
        <v>#REF!</v>
      </c>
      <c r="Y288" s="25" t="e">
        <f t="shared" si="195"/>
        <v>#REF!</v>
      </c>
      <c r="Z288" s="25" t="e">
        <f>+#REF!</f>
        <v>#REF!</v>
      </c>
      <c r="AA288" s="25" t="e">
        <f t="shared" si="184"/>
        <v>#REF!</v>
      </c>
      <c r="AB288" s="25" t="e">
        <f>+#REF!</f>
        <v>#REF!</v>
      </c>
      <c r="AC288" s="25" t="e">
        <f t="shared" si="196"/>
        <v>#REF!</v>
      </c>
      <c r="AD288" s="25" t="e">
        <f>+#REF!</f>
        <v>#REF!</v>
      </c>
      <c r="AE288" s="25" t="e">
        <f t="shared" si="196"/>
        <v>#REF!</v>
      </c>
      <c r="AF288" s="25" t="e">
        <f>+#REF!</f>
        <v>#REF!</v>
      </c>
      <c r="AG288" s="25" t="e">
        <f t="shared" si="197"/>
        <v>#REF!</v>
      </c>
      <c r="AH288" s="25" t="e">
        <f>+#REF!</f>
        <v>#REF!</v>
      </c>
      <c r="AI288" s="25" t="e">
        <f t="shared" si="197"/>
        <v>#REF!</v>
      </c>
      <c r="AJ288" s="25" t="e">
        <f>+#REF!</f>
        <v>#REF!</v>
      </c>
      <c r="AK288" s="25" t="e">
        <f t="shared" si="198"/>
        <v>#REF!</v>
      </c>
      <c r="AL288" s="25" t="e">
        <f>+#REF!</f>
        <v>#REF!</v>
      </c>
      <c r="AM288" s="25" t="e">
        <f t="shared" si="198"/>
        <v>#REF!</v>
      </c>
      <c r="AN288" s="25" t="e">
        <f>+#REF!</f>
        <v>#REF!</v>
      </c>
      <c r="AO288" s="25" t="e">
        <f t="shared" si="199"/>
        <v>#REF!</v>
      </c>
      <c r="AP288" s="25" t="e">
        <f>+#REF!</f>
        <v>#REF!</v>
      </c>
      <c r="AQ288" s="25" t="e">
        <f t="shared" si="199"/>
        <v>#REF!</v>
      </c>
      <c r="AR288" s="25" t="e">
        <f>+#REF!</f>
        <v>#REF!</v>
      </c>
      <c r="AS288" s="25" t="e">
        <f t="shared" si="200"/>
        <v>#REF!</v>
      </c>
      <c r="AT288" s="25" t="e">
        <f>+#REF!</f>
        <v>#REF!</v>
      </c>
      <c r="AU288" s="25" t="e">
        <f t="shared" si="200"/>
        <v>#REF!</v>
      </c>
      <c r="AV288" s="25" t="e">
        <f>+#REF!</f>
        <v>#REF!</v>
      </c>
      <c r="AW288" s="25" t="e">
        <f t="shared" si="190"/>
        <v>#REF!</v>
      </c>
      <c r="AX288" s="25" t="e">
        <f>+#REF!</f>
        <v>#REF!</v>
      </c>
      <c r="AY288" s="25" t="e">
        <f t="shared" si="191"/>
        <v>#REF!</v>
      </c>
      <c r="AZ288" s="25" t="e">
        <f>+#REF!</f>
        <v>#REF!</v>
      </c>
      <c r="BA288" s="25" t="e">
        <f t="shared" si="192"/>
        <v>#REF!</v>
      </c>
    </row>
    <row r="289" spans="1:53" ht="15.75" customHeight="1">
      <c r="A289" s="33">
        <v>2100</v>
      </c>
      <c r="B289" s="27" t="s">
        <v>319</v>
      </c>
      <c r="C289" s="39"/>
      <c r="D289" s="73"/>
      <c r="E289" s="67"/>
      <c r="F289" s="24"/>
      <c r="G289" s="24"/>
      <c r="H289" s="24"/>
      <c r="I289" s="25">
        <f t="shared" si="179"/>
        <v>0</v>
      </c>
      <c r="J289" s="25"/>
      <c r="K289" s="25">
        <f t="shared" si="180"/>
        <v>0</v>
      </c>
      <c r="L289" s="25"/>
      <c r="M289" s="25">
        <f t="shared" si="180"/>
        <v>0</v>
      </c>
      <c r="N289" s="25"/>
      <c r="O289" s="25">
        <f t="shared" si="193"/>
        <v>0</v>
      </c>
      <c r="P289" s="25"/>
      <c r="Q289" s="25">
        <f t="shared" si="193"/>
        <v>0</v>
      </c>
      <c r="R289" s="25"/>
      <c r="S289" s="25">
        <f t="shared" si="194"/>
        <v>0</v>
      </c>
      <c r="T289" s="25"/>
      <c r="U289" s="25">
        <f t="shared" si="194"/>
        <v>0</v>
      </c>
      <c r="V289" s="25"/>
      <c r="W289" s="25">
        <f t="shared" si="195"/>
        <v>0</v>
      </c>
      <c r="X289" s="25"/>
      <c r="Y289" s="25">
        <f t="shared" si="195"/>
        <v>0</v>
      </c>
      <c r="Z289" s="25"/>
      <c r="AA289" s="25">
        <f t="shared" si="184"/>
        <v>0</v>
      </c>
      <c r="AB289" s="25"/>
      <c r="AC289" s="25">
        <f t="shared" si="196"/>
        <v>0</v>
      </c>
      <c r="AD289" s="25"/>
      <c r="AE289" s="25">
        <f t="shared" si="196"/>
        <v>0</v>
      </c>
      <c r="AF289" s="25"/>
      <c r="AG289" s="25">
        <f t="shared" si="197"/>
        <v>0</v>
      </c>
      <c r="AH289" s="25"/>
      <c r="AI289" s="25">
        <f t="shared" si="197"/>
        <v>0</v>
      </c>
      <c r="AJ289" s="25"/>
      <c r="AK289" s="25">
        <f t="shared" si="198"/>
        <v>0</v>
      </c>
      <c r="AL289" s="25"/>
      <c r="AM289" s="25">
        <f t="shared" si="198"/>
        <v>0</v>
      </c>
      <c r="AN289" s="25"/>
      <c r="AO289" s="25">
        <f t="shared" si="199"/>
        <v>0</v>
      </c>
      <c r="AP289" s="25"/>
      <c r="AQ289" s="25">
        <f t="shared" si="199"/>
        <v>0</v>
      </c>
      <c r="AR289" s="25"/>
      <c r="AS289" s="25">
        <f t="shared" si="200"/>
        <v>0</v>
      </c>
      <c r="AT289" s="25"/>
      <c r="AU289" s="25">
        <f t="shared" si="200"/>
        <v>0</v>
      </c>
      <c r="AV289" s="25"/>
      <c r="AW289" s="25">
        <f t="shared" si="190"/>
        <v>0</v>
      </c>
      <c r="AX289" s="25"/>
      <c r="AY289" s="25">
        <f t="shared" si="191"/>
        <v>0</v>
      </c>
      <c r="AZ289" s="25"/>
      <c r="BA289" s="25">
        <f t="shared" si="192"/>
        <v>0</v>
      </c>
    </row>
    <row r="290" spans="1:53" ht="15.75" customHeight="1">
      <c r="A290" s="33">
        <v>2101</v>
      </c>
      <c r="B290" s="34" t="s">
        <v>320</v>
      </c>
      <c r="C290" s="39" t="s">
        <v>87</v>
      </c>
      <c r="D290" s="73">
        <v>485.78</v>
      </c>
      <c r="E290" s="67">
        <v>100</v>
      </c>
      <c r="F290" s="24">
        <v>50</v>
      </c>
      <c r="G290" s="24">
        <v>340</v>
      </c>
      <c r="H290" s="24"/>
      <c r="I290" s="25" t="e">
        <f t="shared" si="179"/>
        <v>#REF!</v>
      </c>
      <c r="J290" s="25" t="e">
        <f>+#REF!</f>
        <v>#REF!</v>
      </c>
      <c r="K290" s="25" t="e">
        <f t="shared" si="180"/>
        <v>#REF!</v>
      </c>
      <c r="L290" s="25" t="e">
        <f>+#REF!</f>
        <v>#REF!</v>
      </c>
      <c r="M290" s="25" t="e">
        <f t="shared" si="180"/>
        <v>#REF!</v>
      </c>
      <c r="N290" s="25" t="e">
        <f>+#REF!</f>
        <v>#REF!</v>
      </c>
      <c r="O290" s="25" t="e">
        <f t="shared" si="193"/>
        <v>#REF!</v>
      </c>
      <c r="P290" s="25" t="e">
        <f>+#REF!</f>
        <v>#REF!</v>
      </c>
      <c r="Q290" s="25" t="e">
        <f t="shared" si="193"/>
        <v>#REF!</v>
      </c>
      <c r="R290" s="25" t="e">
        <f>+#REF!</f>
        <v>#REF!</v>
      </c>
      <c r="S290" s="25" t="e">
        <f t="shared" si="194"/>
        <v>#REF!</v>
      </c>
      <c r="T290" s="25" t="e">
        <f>+#REF!</f>
        <v>#REF!</v>
      </c>
      <c r="U290" s="25" t="e">
        <f t="shared" si="194"/>
        <v>#REF!</v>
      </c>
      <c r="V290" s="25" t="e">
        <f>+#REF!</f>
        <v>#REF!</v>
      </c>
      <c r="W290" s="25" t="e">
        <f t="shared" si="195"/>
        <v>#REF!</v>
      </c>
      <c r="X290" s="25" t="e">
        <f>+#REF!</f>
        <v>#REF!</v>
      </c>
      <c r="Y290" s="25" t="e">
        <f t="shared" si="195"/>
        <v>#REF!</v>
      </c>
      <c r="Z290" s="25" t="e">
        <f>+#REF!</f>
        <v>#REF!</v>
      </c>
      <c r="AA290" s="25" t="e">
        <f t="shared" si="184"/>
        <v>#REF!</v>
      </c>
      <c r="AB290" s="25" t="e">
        <f>+#REF!</f>
        <v>#REF!</v>
      </c>
      <c r="AC290" s="25" t="e">
        <f t="shared" si="196"/>
        <v>#REF!</v>
      </c>
      <c r="AD290" s="25" t="e">
        <f>+#REF!</f>
        <v>#REF!</v>
      </c>
      <c r="AE290" s="25" t="e">
        <f t="shared" si="196"/>
        <v>#REF!</v>
      </c>
      <c r="AF290" s="25" t="e">
        <f>+#REF!</f>
        <v>#REF!</v>
      </c>
      <c r="AG290" s="25" t="e">
        <f t="shared" si="197"/>
        <v>#REF!</v>
      </c>
      <c r="AH290" s="25" t="e">
        <f>+#REF!</f>
        <v>#REF!</v>
      </c>
      <c r="AI290" s="25" t="e">
        <f t="shared" si="197"/>
        <v>#REF!</v>
      </c>
      <c r="AJ290" s="25" t="e">
        <f>+#REF!</f>
        <v>#REF!</v>
      </c>
      <c r="AK290" s="25" t="e">
        <f t="shared" si="198"/>
        <v>#REF!</v>
      </c>
      <c r="AL290" s="25" t="e">
        <f>+#REF!</f>
        <v>#REF!</v>
      </c>
      <c r="AM290" s="25" t="e">
        <f t="shared" si="198"/>
        <v>#REF!</v>
      </c>
      <c r="AN290" s="25" t="e">
        <f>+#REF!</f>
        <v>#REF!</v>
      </c>
      <c r="AO290" s="25" t="e">
        <f t="shared" si="199"/>
        <v>#REF!</v>
      </c>
      <c r="AP290" s="25" t="e">
        <f>+#REF!</f>
        <v>#REF!</v>
      </c>
      <c r="AQ290" s="25" t="e">
        <f t="shared" si="199"/>
        <v>#REF!</v>
      </c>
      <c r="AR290" s="25" t="e">
        <f>+#REF!</f>
        <v>#REF!</v>
      </c>
      <c r="AS290" s="25" t="e">
        <f t="shared" si="200"/>
        <v>#REF!</v>
      </c>
      <c r="AT290" s="25" t="e">
        <f>+#REF!</f>
        <v>#REF!</v>
      </c>
      <c r="AU290" s="25" t="e">
        <f t="shared" si="200"/>
        <v>#REF!</v>
      </c>
      <c r="AV290" s="25" t="e">
        <f>+#REF!</f>
        <v>#REF!</v>
      </c>
      <c r="AW290" s="25" t="e">
        <f t="shared" si="190"/>
        <v>#REF!</v>
      </c>
      <c r="AX290" s="25" t="e">
        <f>+#REF!</f>
        <v>#REF!</v>
      </c>
      <c r="AY290" s="25" t="e">
        <f t="shared" si="191"/>
        <v>#REF!</v>
      </c>
      <c r="AZ290" s="25" t="e">
        <f>+#REF!</f>
        <v>#REF!</v>
      </c>
      <c r="BA290" s="25" t="e">
        <f t="shared" si="192"/>
        <v>#REF!</v>
      </c>
    </row>
    <row r="291" spans="1:53" ht="15.75" customHeight="1">
      <c r="A291" s="33">
        <v>2102</v>
      </c>
      <c r="B291" s="34" t="s">
        <v>321</v>
      </c>
      <c r="C291" s="39" t="s">
        <v>87</v>
      </c>
      <c r="D291" s="73">
        <v>485.78</v>
      </c>
      <c r="E291" s="67">
        <v>100</v>
      </c>
      <c r="F291" s="24">
        <v>50</v>
      </c>
      <c r="G291" s="24">
        <v>340</v>
      </c>
      <c r="H291" s="24"/>
      <c r="I291" s="25" t="e">
        <f t="shared" si="179"/>
        <v>#REF!</v>
      </c>
      <c r="J291" s="25" t="e">
        <f>+#REF!</f>
        <v>#REF!</v>
      </c>
      <c r="K291" s="25" t="e">
        <f t="shared" si="180"/>
        <v>#REF!</v>
      </c>
      <c r="L291" s="25" t="e">
        <f>+#REF!</f>
        <v>#REF!</v>
      </c>
      <c r="M291" s="25" t="e">
        <f t="shared" si="180"/>
        <v>#REF!</v>
      </c>
      <c r="N291" s="25" t="e">
        <f>+#REF!</f>
        <v>#REF!</v>
      </c>
      <c r="O291" s="25" t="e">
        <f t="shared" si="193"/>
        <v>#REF!</v>
      </c>
      <c r="P291" s="25" t="e">
        <f>+#REF!</f>
        <v>#REF!</v>
      </c>
      <c r="Q291" s="25" t="e">
        <f t="shared" si="193"/>
        <v>#REF!</v>
      </c>
      <c r="R291" s="25" t="e">
        <f>+#REF!</f>
        <v>#REF!</v>
      </c>
      <c r="S291" s="25" t="e">
        <f t="shared" si="194"/>
        <v>#REF!</v>
      </c>
      <c r="T291" s="25" t="e">
        <f>+#REF!</f>
        <v>#REF!</v>
      </c>
      <c r="U291" s="25" t="e">
        <f t="shared" si="194"/>
        <v>#REF!</v>
      </c>
      <c r="V291" s="25" t="e">
        <f>+#REF!</f>
        <v>#REF!</v>
      </c>
      <c r="W291" s="25" t="e">
        <f t="shared" si="195"/>
        <v>#REF!</v>
      </c>
      <c r="X291" s="25" t="e">
        <f>+#REF!</f>
        <v>#REF!</v>
      </c>
      <c r="Y291" s="25" t="e">
        <f t="shared" si="195"/>
        <v>#REF!</v>
      </c>
      <c r="Z291" s="25" t="e">
        <f>+#REF!</f>
        <v>#REF!</v>
      </c>
      <c r="AA291" s="25" t="e">
        <f t="shared" si="184"/>
        <v>#REF!</v>
      </c>
      <c r="AB291" s="25" t="e">
        <f>+#REF!</f>
        <v>#REF!</v>
      </c>
      <c r="AC291" s="25" t="e">
        <f t="shared" si="196"/>
        <v>#REF!</v>
      </c>
      <c r="AD291" s="25" t="e">
        <f>+#REF!</f>
        <v>#REF!</v>
      </c>
      <c r="AE291" s="25" t="e">
        <f t="shared" si="196"/>
        <v>#REF!</v>
      </c>
      <c r="AF291" s="25" t="e">
        <f>+#REF!</f>
        <v>#REF!</v>
      </c>
      <c r="AG291" s="25" t="e">
        <f t="shared" si="197"/>
        <v>#REF!</v>
      </c>
      <c r="AH291" s="25" t="e">
        <f>+#REF!</f>
        <v>#REF!</v>
      </c>
      <c r="AI291" s="25" t="e">
        <f t="shared" si="197"/>
        <v>#REF!</v>
      </c>
      <c r="AJ291" s="25" t="e">
        <f>+#REF!</f>
        <v>#REF!</v>
      </c>
      <c r="AK291" s="25" t="e">
        <f t="shared" si="198"/>
        <v>#REF!</v>
      </c>
      <c r="AL291" s="25" t="e">
        <f>+#REF!</f>
        <v>#REF!</v>
      </c>
      <c r="AM291" s="25" t="e">
        <f t="shared" si="198"/>
        <v>#REF!</v>
      </c>
      <c r="AN291" s="25" t="e">
        <f>+#REF!</f>
        <v>#REF!</v>
      </c>
      <c r="AO291" s="25" t="e">
        <f t="shared" si="199"/>
        <v>#REF!</v>
      </c>
      <c r="AP291" s="25" t="e">
        <f>+#REF!</f>
        <v>#REF!</v>
      </c>
      <c r="AQ291" s="25" t="e">
        <f t="shared" si="199"/>
        <v>#REF!</v>
      </c>
      <c r="AR291" s="25" t="e">
        <f>+#REF!</f>
        <v>#REF!</v>
      </c>
      <c r="AS291" s="25" t="e">
        <f t="shared" si="200"/>
        <v>#REF!</v>
      </c>
      <c r="AT291" s="25" t="e">
        <f>+#REF!</f>
        <v>#REF!</v>
      </c>
      <c r="AU291" s="25" t="e">
        <f t="shared" si="200"/>
        <v>#REF!</v>
      </c>
      <c r="AV291" s="25" t="e">
        <f>+#REF!</f>
        <v>#REF!</v>
      </c>
      <c r="AW291" s="25" t="e">
        <f t="shared" si="190"/>
        <v>#REF!</v>
      </c>
      <c r="AX291" s="25" t="e">
        <f>+#REF!</f>
        <v>#REF!</v>
      </c>
      <c r="AY291" s="25" t="e">
        <f t="shared" si="191"/>
        <v>#REF!</v>
      </c>
      <c r="AZ291" s="25" t="e">
        <f>+#REF!</f>
        <v>#REF!</v>
      </c>
      <c r="BA291" s="25" t="e">
        <f t="shared" si="192"/>
        <v>#REF!</v>
      </c>
    </row>
    <row r="292" spans="1:53" ht="15.75" customHeight="1">
      <c r="A292" s="33">
        <v>2103</v>
      </c>
      <c r="B292" s="34" t="s">
        <v>322</v>
      </c>
      <c r="C292" s="39" t="s">
        <v>87</v>
      </c>
      <c r="D292" s="73">
        <v>875.28</v>
      </c>
      <c r="E292" s="67">
        <v>50</v>
      </c>
      <c r="F292" s="24">
        <v>50</v>
      </c>
      <c r="G292" s="24">
        <v>620</v>
      </c>
      <c r="H292" s="24"/>
      <c r="I292" s="25" t="e">
        <f t="shared" si="179"/>
        <v>#REF!</v>
      </c>
      <c r="J292" s="25" t="e">
        <f>+#REF!</f>
        <v>#REF!</v>
      </c>
      <c r="K292" s="25" t="e">
        <f t="shared" si="180"/>
        <v>#REF!</v>
      </c>
      <c r="L292" s="25" t="e">
        <f>+#REF!</f>
        <v>#REF!</v>
      </c>
      <c r="M292" s="25" t="e">
        <f t="shared" si="180"/>
        <v>#REF!</v>
      </c>
      <c r="N292" s="25" t="e">
        <f>+#REF!</f>
        <v>#REF!</v>
      </c>
      <c r="O292" s="25" t="e">
        <f t="shared" si="193"/>
        <v>#REF!</v>
      </c>
      <c r="P292" s="25" t="e">
        <f>+#REF!</f>
        <v>#REF!</v>
      </c>
      <c r="Q292" s="25" t="e">
        <f t="shared" si="193"/>
        <v>#REF!</v>
      </c>
      <c r="R292" s="25" t="e">
        <f>+#REF!</f>
        <v>#REF!</v>
      </c>
      <c r="S292" s="25" t="e">
        <f t="shared" si="194"/>
        <v>#REF!</v>
      </c>
      <c r="T292" s="25" t="e">
        <f>+#REF!</f>
        <v>#REF!</v>
      </c>
      <c r="U292" s="25" t="e">
        <f t="shared" si="194"/>
        <v>#REF!</v>
      </c>
      <c r="V292" s="25" t="e">
        <f>+#REF!</f>
        <v>#REF!</v>
      </c>
      <c r="W292" s="25" t="e">
        <f t="shared" si="195"/>
        <v>#REF!</v>
      </c>
      <c r="X292" s="25" t="e">
        <f>+#REF!</f>
        <v>#REF!</v>
      </c>
      <c r="Y292" s="25" t="e">
        <f t="shared" si="195"/>
        <v>#REF!</v>
      </c>
      <c r="Z292" s="25" t="e">
        <f>+#REF!</f>
        <v>#REF!</v>
      </c>
      <c r="AA292" s="25" t="e">
        <f t="shared" si="184"/>
        <v>#REF!</v>
      </c>
      <c r="AB292" s="25" t="e">
        <f>+#REF!</f>
        <v>#REF!</v>
      </c>
      <c r="AC292" s="25" t="e">
        <f t="shared" si="196"/>
        <v>#REF!</v>
      </c>
      <c r="AD292" s="25" t="e">
        <f>+#REF!</f>
        <v>#REF!</v>
      </c>
      <c r="AE292" s="25" t="e">
        <f t="shared" si="196"/>
        <v>#REF!</v>
      </c>
      <c r="AF292" s="25" t="e">
        <f>+#REF!</f>
        <v>#REF!</v>
      </c>
      <c r="AG292" s="25" t="e">
        <f t="shared" si="197"/>
        <v>#REF!</v>
      </c>
      <c r="AH292" s="25" t="e">
        <f>+#REF!</f>
        <v>#REF!</v>
      </c>
      <c r="AI292" s="25" t="e">
        <f t="shared" si="197"/>
        <v>#REF!</v>
      </c>
      <c r="AJ292" s="25" t="e">
        <f>+#REF!</f>
        <v>#REF!</v>
      </c>
      <c r="AK292" s="25" t="e">
        <f t="shared" si="198"/>
        <v>#REF!</v>
      </c>
      <c r="AL292" s="25" t="e">
        <f>+#REF!</f>
        <v>#REF!</v>
      </c>
      <c r="AM292" s="25" t="e">
        <f t="shared" si="198"/>
        <v>#REF!</v>
      </c>
      <c r="AN292" s="25" t="e">
        <f>+#REF!</f>
        <v>#REF!</v>
      </c>
      <c r="AO292" s="25" t="e">
        <f t="shared" si="199"/>
        <v>#REF!</v>
      </c>
      <c r="AP292" s="25" t="e">
        <f>+#REF!</f>
        <v>#REF!</v>
      </c>
      <c r="AQ292" s="25" t="e">
        <f t="shared" si="199"/>
        <v>#REF!</v>
      </c>
      <c r="AR292" s="25" t="e">
        <f>+#REF!</f>
        <v>#REF!</v>
      </c>
      <c r="AS292" s="25" t="e">
        <f t="shared" si="200"/>
        <v>#REF!</v>
      </c>
      <c r="AT292" s="25" t="e">
        <f>+#REF!</f>
        <v>#REF!</v>
      </c>
      <c r="AU292" s="25" t="e">
        <f t="shared" si="200"/>
        <v>#REF!</v>
      </c>
      <c r="AV292" s="25" t="e">
        <f>+#REF!</f>
        <v>#REF!</v>
      </c>
      <c r="AW292" s="25" t="e">
        <f t="shared" si="190"/>
        <v>#REF!</v>
      </c>
      <c r="AX292" s="25" t="e">
        <f>+#REF!</f>
        <v>#REF!</v>
      </c>
      <c r="AY292" s="25" t="e">
        <f t="shared" si="191"/>
        <v>#REF!</v>
      </c>
      <c r="AZ292" s="25" t="e">
        <f>+#REF!</f>
        <v>#REF!</v>
      </c>
      <c r="BA292" s="25" t="e">
        <f t="shared" si="192"/>
        <v>#REF!</v>
      </c>
    </row>
    <row r="293" spans="1:53" ht="15.75" customHeight="1">
      <c r="A293" s="33">
        <v>2104</v>
      </c>
      <c r="B293" s="34" t="s">
        <v>323</v>
      </c>
      <c r="C293" s="39" t="s">
        <v>87</v>
      </c>
      <c r="D293" s="73">
        <v>2708.98</v>
      </c>
      <c r="E293" s="67">
        <v>25</v>
      </c>
      <c r="F293" s="24">
        <v>50</v>
      </c>
      <c r="G293" s="24">
        <v>1960</v>
      </c>
      <c r="H293" s="24"/>
      <c r="I293" s="25" t="e">
        <f t="shared" si="179"/>
        <v>#REF!</v>
      </c>
      <c r="J293" s="25" t="e">
        <f>+#REF!</f>
        <v>#REF!</v>
      </c>
      <c r="K293" s="25" t="e">
        <f t="shared" si="180"/>
        <v>#REF!</v>
      </c>
      <c r="L293" s="25" t="e">
        <f>+#REF!</f>
        <v>#REF!</v>
      </c>
      <c r="M293" s="25" t="e">
        <f t="shared" si="180"/>
        <v>#REF!</v>
      </c>
      <c r="N293" s="25" t="e">
        <f>+#REF!</f>
        <v>#REF!</v>
      </c>
      <c r="O293" s="25" t="e">
        <f t="shared" si="193"/>
        <v>#REF!</v>
      </c>
      <c r="P293" s="25" t="e">
        <f>+#REF!</f>
        <v>#REF!</v>
      </c>
      <c r="Q293" s="25" t="e">
        <f t="shared" si="193"/>
        <v>#REF!</v>
      </c>
      <c r="R293" s="25" t="e">
        <f>+#REF!</f>
        <v>#REF!</v>
      </c>
      <c r="S293" s="25" t="e">
        <f t="shared" si="194"/>
        <v>#REF!</v>
      </c>
      <c r="T293" s="25" t="e">
        <f>+#REF!</f>
        <v>#REF!</v>
      </c>
      <c r="U293" s="25" t="e">
        <f t="shared" si="194"/>
        <v>#REF!</v>
      </c>
      <c r="V293" s="25" t="e">
        <f>+#REF!</f>
        <v>#REF!</v>
      </c>
      <c r="W293" s="25" t="e">
        <f t="shared" si="195"/>
        <v>#REF!</v>
      </c>
      <c r="X293" s="25" t="e">
        <f>+#REF!</f>
        <v>#REF!</v>
      </c>
      <c r="Y293" s="25" t="e">
        <f t="shared" si="195"/>
        <v>#REF!</v>
      </c>
      <c r="Z293" s="25" t="e">
        <f>+#REF!</f>
        <v>#REF!</v>
      </c>
      <c r="AA293" s="25" t="e">
        <f t="shared" si="184"/>
        <v>#REF!</v>
      </c>
      <c r="AB293" s="25" t="e">
        <f>+#REF!</f>
        <v>#REF!</v>
      </c>
      <c r="AC293" s="25" t="e">
        <f t="shared" si="196"/>
        <v>#REF!</v>
      </c>
      <c r="AD293" s="25" t="e">
        <f>+#REF!</f>
        <v>#REF!</v>
      </c>
      <c r="AE293" s="25" t="e">
        <f t="shared" si="196"/>
        <v>#REF!</v>
      </c>
      <c r="AF293" s="25" t="e">
        <f>+#REF!</f>
        <v>#REF!</v>
      </c>
      <c r="AG293" s="25" t="e">
        <f t="shared" si="197"/>
        <v>#REF!</v>
      </c>
      <c r="AH293" s="25" t="e">
        <f>+#REF!</f>
        <v>#REF!</v>
      </c>
      <c r="AI293" s="25" t="e">
        <f t="shared" si="197"/>
        <v>#REF!</v>
      </c>
      <c r="AJ293" s="25" t="e">
        <f>+#REF!</f>
        <v>#REF!</v>
      </c>
      <c r="AK293" s="25" t="e">
        <f t="shared" si="198"/>
        <v>#REF!</v>
      </c>
      <c r="AL293" s="25" t="e">
        <f>+#REF!</f>
        <v>#REF!</v>
      </c>
      <c r="AM293" s="25" t="e">
        <f t="shared" si="198"/>
        <v>#REF!</v>
      </c>
      <c r="AN293" s="25" t="e">
        <f>+#REF!</f>
        <v>#REF!</v>
      </c>
      <c r="AO293" s="25" t="e">
        <f t="shared" si="199"/>
        <v>#REF!</v>
      </c>
      <c r="AP293" s="25" t="e">
        <f>+#REF!</f>
        <v>#REF!</v>
      </c>
      <c r="AQ293" s="25" t="e">
        <f t="shared" si="199"/>
        <v>#REF!</v>
      </c>
      <c r="AR293" s="25" t="e">
        <f>+#REF!</f>
        <v>#REF!</v>
      </c>
      <c r="AS293" s="25" t="e">
        <f t="shared" si="200"/>
        <v>#REF!</v>
      </c>
      <c r="AT293" s="25" t="e">
        <f>+#REF!</f>
        <v>#REF!</v>
      </c>
      <c r="AU293" s="25" t="e">
        <f t="shared" si="200"/>
        <v>#REF!</v>
      </c>
      <c r="AV293" s="25" t="e">
        <f>+#REF!</f>
        <v>#REF!</v>
      </c>
      <c r="AW293" s="25" t="e">
        <f t="shared" si="190"/>
        <v>#REF!</v>
      </c>
      <c r="AX293" s="25" t="e">
        <f>+#REF!</f>
        <v>#REF!</v>
      </c>
      <c r="AY293" s="25" t="e">
        <f t="shared" si="191"/>
        <v>#REF!</v>
      </c>
      <c r="AZ293" s="25" t="e">
        <f>+#REF!</f>
        <v>#REF!</v>
      </c>
      <c r="BA293" s="25" t="e">
        <f t="shared" si="192"/>
        <v>#REF!</v>
      </c>
    </row>
    <row r="294" spans="1:53" ht="15.75" customHeight="1">
      <c r="A294" s="33">
        <v>2105</v>
      </c>
      <c r="B294" s="34" t="s">
        <v>324</v>
      </c>
      <c r="C294" s="39" t="s">
        <v>198</v>
      </c>
      <c r="D294" s="73">
        <v>153.18</v>
      </c>
      <c r="E294" s="67">
        <v>500</v>
      </c>
      <c r="F294" s="24">
        <v>40</v>
      </c>
      <c r="G294" s="24">
        <v>55.45</v>
      </c>
      <c r="H294" s="24"/>
      <c r="I294" s="25" t="e">
        <f t="shared" si="179"/>
        <v>#REF!</v>
      </c>
      <c r="J294" s="25" t="e">
        <f>+#REF!</f>
        <v>#REF!</v>
      </c>
      <c r="K294" s="25" t="e">
        <f t="shared" si="180"/>
        <v>#REF!</v>
      </c>
      <c r="L294" s="25" t="e">
        <f>+#REF!</f>
        <v>#REF!</v>
      </c>
      <c r="M294" s="25" t="e">
        <f t="shared" si="180"/>
        <v>#REF!</v>
      </c>
      <c r="N294" s="25" t="e">
        <f>+#REF!</f>
        <v>#REF!</v>
      </c>
      <c r="O294" s="25" t="e">
        <f t="shared" si="193"/>
        <v>#REF!</v>
      </c>
      <c r="P294" s="25" t="e">
        <f>+#REF!</f>
        <v>#REF!</v>
      </c>
      <c r="Q294" s="25" t="e">
        <f t="shared" si="193"/>
        <v>#REF!</v>
      </c>
      <c r="R294" s="25" t="e">
        <f>+#REF!</f>
        <v>#REF!</v>
      </c>
      <c r="S294" s="25" t="e">
        <f t="shared" si="194"/>
        <v>#REF!</v>
      </c>
      <c r="T294" s="25" t="e">
        <f>+#REF!</f>
        <v>#REF!</v>
      </c>
      <c r="U294" s="25" t="e">
        <f t="shared" si="194"/>
        <v>#REF!</v>
      </c>
      <c r="V294" s="25" t="e">
        <f>+#REF!</f>
        <v>#REF!</v>
      </c>
      <c r="W294" s="25" t="e">
        <f t="shared" si="195"/>
        <v>#REF!</v>
      </c>
      <c r="X294" s="25" t="e">
        <f>+#REF!</f>
        <v>#REF!</v>
      </c>
      <c r="Y294" s="25" t="e">
        <f t="shared" si="195"/>
        <v>#REF!</v>
      </c>
      <c r="Z294" s="25" t="e">
        <f>+#REF!</f>
        <v>#REF!</v>
      </c>
      <c r="AA294" s="25" t="e">
        <f t="shared" si="184"/>
        <v>#REF!</v>
      </c>
      <c r="AB294" s="25" t="e">
        <f>+#REF!</f>
        <v>#REF!</v>
      </c>
      <c r="AC294" s="25" t="e">
        <f t="shared" si="196"/>
        <v>#REF!</v>
      </c>
      <c r="AD294" s="25" t="e">
        <f>+#REF!</f>
        <v>#REF!</v>
      </c>
      <c r="AE294" s="25" t="e">
        <f t="shared" si="196"/>
        <v>#REF!</v>
      </c>
      <c r="AF294" s="25" t="e">
        <f>+#REF!</f>
        <v>#REF!</v>
      </c>
      <c r="AG294" s="25" t="e">
        <f t="shared" si="197"/>
        <v>#REF!</v>
      </c>
      <c r="AH294" s="25" t="e">
        <f>+#REF!</f>
        <v>#REF!</v>
      </c>
      <c r="AI294" s="25" t="e">
        <f t="shared" si="197"/>
        <v>#REF!</v>
      </c>
      <c r="AJ294" s="25" t="e">
        <f>+#REF!</f>
        <v>#REF!</v>
      </c>
      <c r="AK294" s="25" t="e">
        <f t="shared" si="198"/>
        <v>#REF!</v>
      </c>
      <c r="AL294" s="25" t="e">
        <f>+#REF!</f>
        <v>#REF!</v>
      </c>
      <c r="AM294" s="25" t="e">
        <f t="shared" si="198"/>
        <v>#REF!</v>
      </c>
      <c r="AN294" s="25" t="e">
        <f>+#REF!</f>
        <v>#REF!</v>
      </c>
      <c r="AO294" s="25" t="e">
        <f t="shared" si="199"/>
        <v>#REF!</v>
      </c>
      <c r="AP294" s="25" t="e">
        <f>+#REF!</f>
        <v>#REF!</v>
      </c>
      <c r="AQ294" s="25" t="e">
        <f t="shared" si="199"/>
        <v>#REF!</v>
      </c>
      <c r="AR294" s="25" t="e">
        <f>+#REF!</f>
        <v>#REF!</v>
      </c>
      <c r="AS294" s="25" t="e">
        <f t="shared" si="200"/>
        <v>#REF!</v>
      </c>
      <c r="AT294" s="25" t="e">
        <f>+#REF!</f>
        <v>#REF!</v>
      </c>
      <c r="AU294" s="25" t="e">
        <f t="shared" si="200"/>
        <v>#REF!</v>
      </c>
      <c r="AV294" s="25" t="e">
        <f>+#REF!</f>
        <v>#REF!</v>
      </c>
      <c r="AW294" s="25" t="e">
        <f t="shared" si="190"/>
        <v>#REF!</v>
      </c>
      <c r="AX294" s="25" t="e">
        <f>+#REF!</f>
        <v>#REF!</v>
      </c>
      <c r="AY294" s="25" t="e">
        <f t="shared" si="191"/>
        <v>#REF!</v>
      </c>
      <c r="AZ294" s="25" t="e">
        <f>+#REF!</f>
        <v>#REF!</v>
      </c>
      <c r="BA294" s="25" t="e">
        <f t="shared" si="192"/>
        <v>#REF!</v>
      </c>
    </row>
    <row r="295" spans="1:53" ht="15.75" customHeight="1">
      <c r="A295" s="33">
        <v>2106</v>
      </c>
      <c r="B295" s="34" t="s">
        <v>325</v>
      </c>
      <c r="C295" s="39" t="s">
        <v>198</v>
      </c>
      <c r="D295" s="73">
        <v>188.19</v>
      </c>
      <c r="E295" s="67">
        <v>400</v>
      </c>
      <c r="F295" s="24">
        <v>45</v>
      </c>
      <c r="G295" s="24">
        <v>69.849999999999994</v>
      </c>
      <c r="H295" s="24"/>
      <c r="I295" s="25" t="e">
        <f t="shared" si="179"/>
        <v>#REF!</v>
      </c>
      <c r="J295" s="25" t="e">
        <f>+#REF!</f>
        <v>#REF!</v>
      </c>
      <c r="K295" s="25" t="e">
        <f t="shared" si="180"/>
        <v>#REF!</v>
      </c>
      <c r="L295" s="25" t="e">
        <f>+#REF!</f>
        <v>#REF!</v>
      </c>
      <c r="M295" s="25" t="e">
        <f t="shared" si="180"/>
        <v>#REF!</v>
      </c>
      <c r="N295" s="25" t="e">
        <f>+#REF!</f>
        <v>#REF!</v>
      </c>
      <c r="O295" s="25" t="e">
        <f t="shared" si="193"/>
        <v>#REF!</v>
      </c>
      <c r="P295" s="25" t="e">
        <f>+#REF!</f>
        <v>#REF!</v>
      </c>
      <c r="Q295" s="25" t="e">
        <f t="shared" si="193"/>
        <v>#REF!</v>
      </c>
      <c r="R295" s="25" t="e">
        <f>+#REF!</f>
        <v>#REF!</v>
      </c>
      <c r="S295" s="25" t="e">
        <f t="shared" si="194"/>
        <v>#REF!</v>
      </c>
      <c r="T295" s="25" t="e">
        <f>+#REF!</f>
        <v>#REF!</v>
      </c>
      <c r="U295" s="25" t="e">
        <f t="shared" si="194"/>
        <v>#REF!</v>
      </c>
      <c r="V295" s="25" t="e">
        <f>+#REF!</f>
        <v>#REF!</v>
      </c>
      <c r="W295" s="25" t="e">
        <f t="shared" si="195"/>
        <v>#REF!</v>
      </c>
      <c r="X295" s="25" t="e">
        <f>+#REF!</f>
        <v>#REF!</v>
      </c>
      <c r="Y295" s="25" t="e">
        <f t="shared" si="195"/>
        <v>#REF!</v>
      </c>
      <c r="Z295" s="25" t="e">
        <f>+#REF!</f>
        <v>#REF!</v>
      </c>
      <c r="AA295" s="25" t="e">
        <f t="shared" si="184"/>
        <v>#REF!</v>
      </c>
      <c r="AB295" s="25" t="e">
        <f>+#REF!</f>
        <v>#REF!</v>
      </c>
      <c r="AC295" s="25" t="e">
        <f t="shared" si="196"/>
        <v>#REF!</v>
      </c>
      <c r="AD295" s="25" t="e">
        <f>+#REF!</f>
        <v>#REF!</v>
      </c>
      <c r="AE295" s="25" t="e">
        <f t="shared" si="196"/>
        <v>#REF!</v>
      </c>
      <c r="AF295" s="25" t="e">
        <f>+#REF!</f>
        <v>#REF!</v>
      </c>
      <c r="AG295" s="25" t="e">
        <f t="shared" si="197"/>
        <v>#REF!</v>
      </c>
      <c r="AH295" s="25" t="e">
        <f>+#REF!</f>
        <v>#REF!</v>
      </c>
      <c r="AI295" s="25" t="e">
        <f t="shared" si="197"/>
        <v>#REF!</v>
      </c>
      <c r="AJ295" s="25" t="e">
        <f>+#REF!</f>
        <v>#REF!</v>
      </c>
      <c r="AK295" s="25" t="e">
        <f t="shared" si="198"/>
        <v>#REF!</v>
      </c>
      <c r="AL295" s="25" t="e">
        <f>+#REF!</f>
        <v>#REF!</v>
      </c>
      <c r="AM295" s="25" t="e">
        <f t="shared" si="198"/>
        <v>#REF!</v>
      </c>
      <c r="AN295" s="25" t="e">
        <f>+#REF!</f>
        <v>#REF!</v>
      </c>
      <c r="AO295" s="25" t="e">
        <f t="shared" si="199"/>
        <v>#REF!</v>
      </c>
      <c r="AP295" s="25" t="e">
        <f>+#REF!</f>
        <v>#REF!</v>
      </c>
      <c r="AQ295" s="25" t="e">
        <f t="shared" si="199"/>
        <v>#REF!</v>
      </c>
      <c r="AR295" s="25" t="e">
        <f>+#REF!</f>
        <v>#REF!</v>
      </c>
      <c r="AS295" s="25" t="e">
        <f t="shared" si="200"/>
        <v>#REF!</v>
      </c>
      <c r="AT295" s="25" t="e">
        <f>+#REF!</f>
        <v>#REF!</v>
      </c>
      <c r="AU295" s="25" t="e">
        <f t="shared" si="200"/>
        <v>#REF!</v>
      </c>
      <c r="AV295" s="25" t="e">
        <f>+#REF!</f>
        <v>#REF!</v>
      </c>
      <c r="AW295" s="25" t="e">
        <f t="shared" si="190"/>
        <v>#REF!</v>
      </c>
      <c r="AX295" s="25" t="e">
        <f>+#REF!</f>
        <v>#REF!</v>
      </c>
      <c r="AY295" s="25" t="e">
        <f t="shared" si="191"/>
        <v>#REF!</v>
      </c>
      <c r="AZ295" s="25" t="e">
        <f>+#REF!</f>
        <v>#REF!</v>
      </c>
      <c r="BA295" s="25" t="e">
        <f t="shared" si="192"/>
        <v>#REF!</v>
      </c>
    </row>
    <row r="296" spans="1:53" ht="15.75" customHeight="1">
      <c r="A296" s="33">
        <v>2107</v>
      </c>
      <c r="B296" s="34" t="s">
        <v>326</v>
      </c>
      <c r="C296" s="39" t="s">
        <v>198</v>
      </c>
      <c r="D296" s="73">
        <v>253.83</v>
      </c>
      <c r="E296" s="67">
        <v>200</v>
      </c>
      <c r="F296" s="24">
        <v>50</v>
      </c>
      <c r="G296" s="24">
        <v>98.65</v>
      </c>
      <c r="H296" s="24"/>
      <c r="I296" s="25" t="e">
        <f t="shared" si="179"/>
        <v>#REF!</v>
      </c>
      <c r="J296" s="25" t="e">
        <f>+#REF!</f>
        <v>#REF!</v>
      </c>
      <c r="K296" s="25" t="e">
        <f t="shared" si="180"/>
        <v>#REF!</v>
      </c>
      <c r="L296" s="25" t="e">
        <f>+#REF!</f>
        <v>#REF!</v>
      </c>
      <c r="M296" s="25" t="e">
        <f t="shared" si="180"/>
        <v>#REF!</v>
      </c>
      <c r="N296" s="25" t="e">
        <f>+#REF!</f>
        <v>#REF!</v>
      </c>
      <c r="O296" s="25" t="e">
        <f t="shared" si="193"/>
        <v>#REF!</v>
      </c>
      <c r="P296" s="25" t="e">
        <f>+#REF!</f>
        <v>#REF!</v>
      </c>
      <c r="Q296" s="25" t="e">
        <f t="shared" si="193"/>
        <v>#REF!</v>
      </c>
      <c r="R296" s="25" t="e">
        <f>+#REF!</f>
        <v>#REF!</v>
      </c>
      <c r="S296" s="25" t="e">
        <f t="shared" si="194"/>
        <v>#REF!</v>
      </c>
      <c r="T296" s="25" t="e">
        <f>+#REF!</f>
        <v>#REF!</v>
      </c>
      <c r="U296" s="25" t="e">
        <f t="shared" si="194"/>
        <v>#REF!</v>
      </c>
      <c r="V296" s="25" t="e">
        <f>+#REF!</f>
        <v>#REF!</v>
      </c>
      <c r="W296" s="25" t="e">
        <f t="shared" si="195"/>
        <v>#REF!</v>
      </c>
      <c r="X296" s="25" t="e">
        <f>+#REF!</f>
        <v>#REF!</v>
      </c>
      <c r="Y296" s="25" t="e">
        <f t="shared" si="195"/>
        <v>#REF!</v>
      </c>
      <c r="Z296" s="25" t="e">
        <f>+#REF!</f>
        <v>#REF!</v>
      </c>
      <c r="AA296" s="25" t="e">
        <f t="shared" si="184"/>
        <v>#REF!</v>
      </c>
      <c r="AB296" s="25" t="e">
        <f>+#REF!</f>
        <v>#REF!</v>
      </c>
      <c r="AC296" s="25" t="e">
        <f t="shared" si="196"/>
        <v>#REF!</v>
      </c>
      <c r="AD296" s="25" t="e">
        <f>+#REF!</f>
        <v>#REF!</v>
      </c>
      <c r="AE296" s="25" t="e">
        <f t="shared" si="196"/>
        <v>#REF!</v>
      </c>
      <c r="AF296" s="25" t="e">
        <f>+#REF!</f>
        <v>#REF!</v>
      </c>
      <c r="AG296" s="25" t="e">
        <f t="shared" si="197"/>
        <v>#REF!</v>
      </c>
      <c r="AH296" s="25" t="e">
        <f>+#REF!</f>
        <v>#REF!</v>
      </c>
      <c r="AI296" s="25" t="e">
        <f t="shared" si="197"/>
        <v>#REF!</v>
      </c>
      <c r="AJ296" s="25" t="e">
        <f>+#REF!</f>
        <v>#REF!</v>
      </c>
      <c r="AK296" s="25" t="e">
        <f t="shared" si="198"/>
        <v>#REF!</v>
      </c>
      <c r="AL296" s="25" t="e">
        <f>+#REF!</f>
        <v>#REF!</v>
      </c>
      <c r="AM296" s="25" t="e">
        <f t="shared" si="198"/>
        <v>#REF!</v>
      </c>
      <c r="AN296" s="25" t="e">
        <f>+#REF!</f>
        <v>#REF!</v>
      </c>
      <c r="AO296" s="25" t="e">
        <f t="shared" si="199"/>
        <v>#REF!</v>
      </c>
      <c r="AP296" s="25" t="e">
        <f>+#REF!</f>
        <v>#REF!</v>
      </c>
      <c r="AQ296" s="25" t="e">
        <f t="shared" si="199"/>
        <v>#REF!</v>
      </c>
      <c r="AR296" s="25" t="e">
        <f>+#REF!</f>
        <v>#REF!</v>
      </c>
      <c r="AS296" s="25" t="e">
        <f t="shared" si="200"/>
        <v>#REF!</v>
      </c>
      <c r="AT296" s="25" t="e">
        <f>+#REF!</f>
        <v>#REF!</v>
      </c>
      <c r="AU296" s="25" t="e">
        <f t="shared" si="200"/>
        <v>#REF!</v>
      </c>
      <c r="AV296" s="25" t="e">
        <f>+#REF!</f>
        <v>#REF!</v>
      </c>
      <c r="AW296" s="25" t="e">
        <f t="shared" si="190"/>
        <v>#REF!</v>
      </c>
      <c r="AX296" s="25" t="e">
        <f>+#REF!</f>
        <v>#REF!</v>
      </c>
      <c r="AY296" s="25" t="e">
        <f t="shared" si="191"/>
        <v>#REF!</v>
      </c>
      <c r="AZ296" s="25" t="e">
        <f>+#REF!</f>
        <v>#REF!</v>
      </c>
      <c r="BA296" s="25" t="e">
        <f t="shared" si="192"/>
        <v>#REF!</v>
      </c>
    </row>
    <row r="297" spans="1:53" ht="15.75" customHeight="1">
      <c r="A297" s="33">
        <v>2108</v>
      </c>
      <c r="B297" s="34" t="s">
        <v>327</v>
      </c>
      <c r="C297" s="39" t="s">
        <v>198</v>
      </c>
      <c r="D297" s="73">
        <v>153.18</v>
      </c>
      <c r="E297" s="67">
        <v>300</v>
      </c>
      <c r="F297" s="24">
        <v>40</v>
      </c>
      <c r="G297" s="24">
        <v>55.45</v>
      </c>
      <c r="H297" s="24"/>
      <c r="I297" s="25" t="e">
        <f t="shared" si="179"/>
        <v>#REF!</v>
      </c>
      <c r="J297" s="25" t="e">
        <f>+#REF!</f>
        <v>#REF!</v>
      </c>
      <c r="K297" s="25" t="e">
        <f t="shared" si="180"/>
        <v>#REF!</v>
      </c>
      <c r="L297" s="25" t="e">
        <f>+#REF!</f>
        <v>#REF!</v>
      </c>
      <c r="M297" s="25" t="e">
        <f t="shared" si="180"/>
        <v>#REF!</v>
      </c>
      <c r="N297" s="25" t="e">
        <f>+#REF!</f>
        <v>#REF!</v>
      </c>
      <c r="O297" s="25" t="e">
        <f t="shared" si="193"/>
        <v>#REF!</v>
      </c>
      <c r="P297" s="25" t="e">
        <f>+#REF!</f>
        <v>#REF!</v>
      </c>
      <c r="Q297" s="25" t="e">
        <f t="shared" si="193"/>
        <v>#REF!</v>
      </c>
      <c r="R297" s="25" t="e">
        <f>+#REF!</f>
        <v>#REF!</v>
      </c>
      <c r="S297" s="25" t="e">
        <f t="shared" si="194"/>
        <v>#REF!</v>
      </c>
      <c r="T297" s="25" t="e">
        <f>+#REF!</f>
        <v>#REF!</v>
      </c>
      <c r="U297" s="25" t="e">
        <f t="shared" si="194"/>
        <v>#REF!</v>
      </c>
      <c r="V297" s="25" t="e">
        <f>+#REF!</f>
        <v>#REF!</v>
      </c>
      <c r="W297" s="25" t="e">
        <f t="shared" si="195"/>
        <v>#REF!</v>
      </c>
      <c r="X297" s="25" t="e">
        <f>+#REF!</f>
        <v>#REF!</v>
      </c>
      <c r="Y297" s="25" t="e">
        <f t="shared" si="195"/>
        <v>#REF!</v>
      </c>
      <c r="Z297" s="25" t="e">
        <f>+#REF!</f>
        <v>#REF!</v>
      </c>
      <c r="AA297" s="25" t="e">
        <f t="shared" si="184"/>
        <v>#REF!</v>
      </c>
      <c r="AB297" s="25" t="e">
        <f>+#REF!</f>
        <v>#REF!</v>
      </c>
      <c r="AC297" s="25" t="e">
        <f t="shared" si="196"/>
        <v>#REF!</v>
      </c>
      <c r="AD297" s="25" t="e">
        <f>+#REF!</f>
        <v>#REF!</v>
      </c>
      <c r="AE297" s="25" t="e">
        <f t="shared" si="196"/>
        <v>#REF!</v>
      </c>
      <c r="AF297" s="25" t="e">
        <f>+#REF!</f>
        <v>#REF!</v>
      </c>
      <c r="AG297" s="25" t="e">
        <f t="shared" si="197"/>
        <v>#REF!</v>
      </c>
      <c r="AH297" s="25" t="e">
        <f>+#REF!</f>
        <v>#REF!</v>
      </c>
      <c r="AI297" s="25" t="e">
        <f t="shared" si="197"/>
        <v>#REF!</v>
      </c>
      <c r="AJ297" s="25" t="e">
        <f>+#REF!</f>
        <v>#REF!</v>
      </c>
      <c r="AK297" s="25" t="e">
        <f t="shared" si="198"/>
        <v>#REF!</v>
      </c>
      <c r="AL297" s="25" t="e">
        <f>+#REF!</f>
        <v>#REF!</v>
      </c>
      <c r="AM297" s="25" t="e">
        <f t="shared" si="198"/>
        <v>#REF!</v>
      </c>
      <c r="AN297" s="25" t="e">
        <f>+#REF!</f>
        <v>#REF!</v>
      </c>
      <c r="AO297" s="25" t="e">
        <f t="shared" si="199"/>
        <v>#REF!</v>
      </c>
      <c r="AP297" s="25" t="e">
        <f>+#REF!</f>
        <v>#REF!</v>
      </c>
      <c r="AQ297" s="25" t="e">
        <f t="shared" si="199"/>
        <v>#REF!</v>
      </c>
      <c r="AR297" s="25" t="e">
        <f>+#REF!</f>
        <v>#REF!</v>
      </c>
      <c r="AS297" s="25" t="e">
        <f t="shared" si="200"/>
        <v>#REF!</v>
      </c>
      <c r="AT297" s="25" t="e">
        <f>+#REF!</f>
        <v>#REF!</v>
      </c>
      <c r="AU297" s="25" t="e">
        <f t="shared" si="200"/>
        <v>#REF!</v>
      </c>
      <c r="AV297" s="25" t="e">
        <f>+#REF!</f>
        <v>#REF!</v>
      </c>
      <c r="AW297" s="25" t="e">
        <f t="shared" si="190"/>
        <v>#REF!</v>
      </c>
      <c r="AX297" s="25" t="e">
        <f>+#REF!</f>
        <v>#REF!</v>
      </c>
      <c r="AY297" s="25" t="e">
        <f t="shared" si="191"/>
        <v>#REF!</v>
      </c>
      <c r="AZ297" s="25" t="e">
        <f>+#REF!</f>
        <v>#REF!</v>
      </c>
      <c r="BA297" s="25" t="e">
        <f t="shared" si="192"/>
        <v>#REF!</v>
      </c>
    </row>
    <row r="298" spans="1:53" ht="15.75" customHeight="1">
      <c r="A298" s="33">
        <v>2109</v>
      </c>
      <c r="B298" s="34" t="s">
        <v>328</v>
      </c>
      <c r="C298" s="39" t="s">
        <v>198</v>
      </c>
      <c r="D298" s="73">
        <v>188.19</v>
      </c>
      <c r="E298" s="67">
        <v>300</v>
      </c>
      <c r="F298" s="24">
        <v>45</v>
      </c>
      <c r="G298" s="24">
        <v>70</v>
      </c>
      <c r="H298" s="24"/>
      <c r="I298" s="25" t="e">
        <f t="shared" si="179"/>
        <v>#REF!</v>
      </c>
      <c r="J298" s="25" t="e">
        <f>+#REF!</f>
        <v>#REF!</v>
      </c>
      <c r="K298" s="25" t="e">
        <f t="shared" si="180"/>
        <v>#REF!</v>
      </c>
      <c r="L298" s="25" t="e">
        <f>+#REF!</f>
        <v>#REF!</v>
      </c>
      <c r="M298" s="25" t="e">
        <f t="shared" si="180"/>
        <v>#REF!</v>
      </c>
      <c r="N298" s="25" t="e">
        <f>+#REF!</f>
        <v>#REF!</v>
      </c>
      <c r="O298" s="25" t="e">
        <f t="shared" si="193"/>
        <v>#REF!</v>
      </c>
      <c r="P298" s="25" t="e">
        <f>+#REF!</f>
        <v>#REF!</v>
      </c>
      <c r="Q298" s="25" t="e">
        <f t="shared" si="193"/>
        <v>#REF!</v>
      </c>
      <c r="R298" s="25" t="e">
        <f>+#REF!</f>
        <v>#REF!</v>
      </c>
      <c r="S298" s="25" t="e">
        <f t="shared" si="194"/>
        <v>#REF!</v>
      </c>
      <c r="T298" s="25" t="e">
        <f>+#REF!</f>
        <v>#REF!</v>
      </c>
      <c r="U298" s="25" t="e">
        <f t="shared" si="194"/>
        <v>#REF!</v>
      </c>
      <c r="V298" s="25" t="e">
        <f>+#REF!</f>
        <v>#REF!</v>
      </c>
      <c r="W298" s="25" t="e">
        <f t="shared" si="195"/>
        <v>#REF!</v>
      </c>
      <c r="X298" s="25" t="e">
        <f>+#REF!</f>
        <v>#REF!</v>
      </c>
      <c r="Y298" s="25" t="e">
        <f t="shared" si="195"/>
        <v>#REF!</v>
      </c>
      <c r="Z298" s="25" t="e">
        <f>+#REF!</f>
        <v>#REF!</v>
      </c>
      <c r="AA298" s="25" t="e">
        <f t="shared" si="184"/>
        <v>#REF!</v>
      </c>
      <c r="AB298" s="25" t="e">
        <f>+#REF!</f>
        <v>#REF!</v>
      </c>
      <c r="AC298" s="25" t="e">
        <f t="shared" si="196"/>
        <v>#REF!</v>
      </c>
      <c r="AD298" s="25" t="e">
        <f>+#REF!</f>
        <v>#REF!</v>
      </c>
      <c r="AE298" s="25" t="e">
        <f t="shared" si="196"/>
        <v>#REF!</v>
      </c>
      <c r="AF298" s="25" t="e">
        <f>+#REF!</f>
        <v>#REF!</v>
      </c>
      <c r="AG298" s="25" t="e">
        <f t="shared" si="197"/>
        <v>#REF!</v>
      </c>
      <c r="AH298" s="25" t="e">
        <f>+#REF!</f>
        <v>#REF!</v>
      </c>
      <c r="AI298" s="25" t="e">
        <f t="shared" si="197"/>
        <v>#REF!</v>
      </c>
      <c r="AJ298" s="25" t="e">
        <f>+#REF!</f>
        <v>#REF!</v>
      </c>
      <c r="AK298" s="25" t="e">
        <f t="shared" si="198"/>
        <v>#REF!</v>
      </c>
      <c r="AL298" s="25" t="e">
        <f>+#REF!</f>
        <v>#REF!</v>
      </c>
      <c r="AM298" s="25" t="e">
        <f t="shared" si="198"/>
        <v>#REF!</v>
      </c>
      <c r="AN298" s="25" t="e">
        <f>+#REF!</f>
        <v>#REF!</v>
      </c>
      <c r="AO298" s="25" t="e">
        <f t="shared" si="199"/>
        <v>#REF!</v>
      </c>
      <c r="AP298" s="25" t="e">
        <f>+#REF!</f>
        <v>#REF!</v>
      </c>
      <c r="AQ298" s="25" t="e">
        <f t="shared" si="199"/>
        <v>#REF!</v>
      </c>
      <c r="AR298" s="25" t="e">
        <f>+#REF!</f>
        <v>#REF!</v>
      </c>
      <c r="AS298" s="25" t="e">
        <f t="shared" si="200"/>
        <v>#REF!</v>
      </c>
      <c r="AT298" s="25" t="e">
        <f>+#REF!</f>
        <v>#REF!</v>
      </c>
      <c r="AU298" s="25" t="e">
        <f t="shared" si="200"/>
        <v>#REF!</v>
      </c>
      <c r="AV298" s="25" t="e">
        <f>+#REF!</f>
        <v>#REF!</v>
      </c>
      <c r="AW298" s="25" t="e">
        <f t="shared" si="190"/>
        <v>#REF!</v>
      </c>
      <c r="AX298" s="25" t="e">
        <f>+#REF!</f>
        <v>#REF!</v>
      </c>
      <c r="AY298" s="25" t="e">
        <f t="shared" si="191"/>
        <v>#REF!</v>
      </c>
      <c r="AZ298" s="25" t="e">
        <f>+#REF!</f>
        <v>#REF!</v>
      </c>
      <c r="BA298" s="25" t="e">
        <f t="shared" si="192"/>
        <v>#REF!</v>
      </c>
    </row>
    <row r="299" spans="1:53" ht="15.75" customHeight="1">
      <c r="A299" s="33">
        <v>2110</v>
      </c>
      <c r="B299" s="34" t="s">
        <v>329</v>
      </c>
      <c r="C299" s="39" t="s">
        <v>198</v>
      </c>
      <c r="D299" s="73">
        <v>253.83</v>
      </c>
      <c r="E299" s="67">
        <v>300</v>
      </c>
      <c r="F299" s="24">
        <v>50</v>
      </c>
      <c r="G299" s="24">
        <v>100</v>
      </c>
      <c r="H299" s="24"/>
      <c r="I299" s="25" t="e">
        <f t="shared" si="179"/>
        <v>#REF!</v>
      </c>
      <c r="J299" s="25" t="e">
        <f>+#REF!</f>
        <v>#REF!</v>
      </c>
      <c r="K299" s="25" t="e">
        <f t="shared" si="180"/>
        <v>#REF!</v>
      </c>
      <c r="L299" s="25" t="e">
        <f>+#REF!</f>
        <v>#REF!</v>
      </c>
      <c r="M299" s="25" t="e">
        <f t="shared" si="180"/>
        <v>#REF!</v>
      </c>
      <c r="N299" s="25" t="e">
        <f>+#REF!</f>
        <v>#REF!</v>
      </c>
      <c r="O299" s="25" t="e">
        <f t="shared" ref="O299:Q314" si="201">+N299*$D299</f>
        <v>#REF!</v>
      </c>
      <c r="P299" s="25" t="e">
        <f>+#REF!</f>
        <v>#REF!</v>
      </c>
      <c r="Q299" s="25" t="e">
        <f t="shared" si="201"/>
        <v>#REF!</v>
      </c>
      <c r="R299" s="25" t="e">
        <f>+#REF!</f>
        <v>#REF!</v>
      </c>
      <c r="S299" s="25" t="e">
        <f t="shared" ref="S299:U314" si="202">+R299*$D299</f>
        <v>#REF!</v>
      </c>
      <c r="T299" s="25" t="e">
        <f>+#REF!</f>
        <v>#REF!</v>
      </c>
      <c r="U299" s="25" t="e">
        <f t="shared" si="202"/>
        <v>#REF!</v>
      </c>
      <c r="V299" s="25" t="e">
        <f>+#REF!</f>
        <v>#REF!</v>
      </c>
      <c r="W299" s="25" t="e">
        <f t="shared" ref="W299:Y314" si="203">+V299*$D299</f>
        <v>#REF!</v>
      </c>
      <c r="X299" s="25" t="e">
        <f>+#REF!</f>
        <v>#REF!</v>
      </c>
      <c r="Y299" s="25" t="e">
        <f t="shared" si="203"/>
        <v>#REF!</v>
      </c>
      <c r="Z299" s="25" t="e">
        <f>+#REF!</f>
        <v>#REF!</v>
      </c>
      <c r="AA299" s="25" t="e">
        <f t="shared" si="184"/>
        <v>#REF!</v>
      </c>
      <c r="AB299" s="25" t="e">
        <f>+#REF!</f>
        <v>#REF!</v>
      </c>
      <c r="AC299" s="25" t="e">
        <f t="shared" ref="AC299:AE314" si="204">+AB299*$D299</f>
        <v>#REF!</v>
      </c>
      <c r="AD299" s="25" t="e">
        <f>+#REF!</f>
        <v>#REF!</v>
      </c>
      <c r="AE299" s="25" t="e">
        <f t="shared" si="204"/>
        <v>#REF!</v>
      </c>
      <c r="AF299" s="25" t="e">
        <f>+#REF!</f>
        <v>#REF!</v>
      </c>
      <c r="AG299" s="25" t="e">
        <f t="shared" ref="AG299:AI314" si="205">+AF299*$D299</f>
        <v>#REF!</v>
      </c>
      <c r="AH299" s="25" t="e">
        <f>+#REF!</f>
        <v>#REF!</v>
      </c>
      <c r="AI299" s="25" t="e">
        <f t="shared" si="205"/>
        <v>#REF!</v>
      </c>
      <c r="AJ299" s="25" t="e">
        <f>+#REF!</f>
        <v>#REF!</v>
      </c>
      <c r="AK299" s="25" t="e">
        <f t="shared" ref="AK299:AM314" si="206">+AJ299*$D299</f>
        <v>#REF!</v>
      </c>
      <c r="AL299" s="25" t="e">
        <f>+#REF!</f>
        <v>#REF!</v>
      </c>
      <c r="AM299" s="25" t="e">
        <f t="shared" si="206"/>
        <v>#REF!</v>
      </c>
      <c r="AN299" s="25" t="e">
        <f>+#REF!</f>
        <v>#REF!</v>
      </c>
      <c r="AO299" s="25" t="e">
        <f t="shared" ref="AO299:AQ314" si="207">+AN299*$D299</f>
        <v>#REF!</v>
      </c>
      <c r="AP299" s="25" t="e">
        <f>+#REF!</f>
        <v>#REF!</v>
      </c>
      <c r="AQ299" s="25" t="e">
        <f t="shared" si="207"/>
        <v>#REF!</v>
      </c>
      <c r="AR299" s="25" t="e">
        <f>+#REF!</f>
        <v>#REF!</v>
      </c>
      <c r="AS299" s="25" t="e">
        <f t="shared" ref="AS299:AU314" si="208">+AR299*$D299</f>
        <v>#REF!</v>
      </c>
      <c r="AT299" s="25" t="e">
        <f>+#REF!</f>
        <v>#REF!</v>
      </c>
      <c r="AU299" s="25" t="e">
        <f t="shared" si="208"/>
        <v>#REF!</v>
      </c>
      <c r="AV299" s="25" t="e">
        <f>+#REF!</f>
        <v>#REF!</v>
      </c>
      <c r="AW299" s="25" t="e">
        <f t="shared" si="190"/>
        <v>#REF!</v>
      </c>
      <c r="AX299" s="25" t="e">
        <f>+#REF!</f>
        <v>#REF!</v>
      </c>
      <c r="AY299" s="25" t="e">
        <f t="shared" si="191"/>
        <v>#REF!</v>
      </c>
      <c r="AZ299" s="25" t="e">
        <f>+#REF!</f>
        <v>#REF!</v>
      </c>
      <c r="BA299" s="25" t="e">
        <f t="shared" si="192"/>
        <v>#REF!</v>
      </c>
    </row>
    <row r="300" spans="1:53" ht="15.75" customHeight="1">
      <c r="A300" s="33">
        <v>2111</v>
      </c>
      <c r="B300" s="34" t="s">
        <v>330</v>
      </c>
      <c r="C300" s="39" t="s">
        <v>198</v>
      </c>
      <c r="D300" s="73">
        <v>433.27</v>
      </c>
      <c r="E300" s="67">
        <v>200</v>
      </c>
      <c r="F300" s="24">
        <v>65</v>
      </c>
      <c r="G300" s="24">
        <v>205</v>
      </c>
      <c r="H300" s="24"/>
      <c r="I300" s="25" t="e">
        <f t="shared" si="179"/>
        <v>#REF!</v>
      </c>
      <c r="J300" s="25" t="e">
        <f>+#REF!</f>
        <v>#REF!</v>
      </c>
      <c r="K300" s="25" t="e">
        <f t="shared" si="180"/>
        <v>#REF!</v>
      </c>
      <c r="L300" s="25" t="e">
        <f>+#REF!</f>
        <v>#REF!</v>
      </c>
      <c r="M300" s="25" t="e">
        <f t="shared" si="180"/>
        <v>#REF!</v>
      </c>
      <c r="N300" s="25" t="e">
        <f>+#REF!</f>
        <v>#REF!</v>
      </c>
      <c r="O300" s="25" t="e">
        <f t="shared" si="201"/>
        <v>#REF!</v>
      </c>
      <c r="P300" s="25" t="e">
        <f>+#REF!</f>
        <v>#REF!</v>
      </c>
      <c r="Q300" s="25" t="e">
        <f t="shared" si="201"/>
        <v>#REF!</v>
      </c>
      <c r="R300" s="25" t="e">
        <f>+#REF!</f>
        <v>#REF!</v>
      </c>
      <c r="S300" s="25" t="e">
        <f t="shared" si="202"/>
        <v>#REF!</v>
      </c>
      <c r="T300" s="25" t="e">
        <f>+#REF!</f>
        <v>#REF!</v>
      </c>
      <c r="U300" s="25" t="e">
        <f t="shared" si="202"/>
        <v>#REF!</v>
      </c>
      <c r="V300" s="25" t="e">
        <f>+#REF!</f>
        <v>#REF!</v>
      </c>
      <c r="W300" s="25" t="e">
        <f t="shared" si="203"/>
        <v>#REF!</v>
      </c>
      <c r="X300" s="25" t="e">
        <f>+#REF!</f>
        <v>#REF!</v>
      </c>
      <c r="Y300" s="25" t="e">
        <f t="shared" si="203"/>
        <v>#REF!</v>
      </c>
      <c r="Z300" s="25" t="e">
        <f>+#REF!</f>
        <v>#REF!</v>
      </c>
      <c r="AA300" s="25" t="e">
        <f t="shared" si="184"/>
        <v>#REF!</v>
      </c>
      <c r="AB300" s="25" t="e">
        <f>+#REF!</f>
        <v>#REF!</v>
      </c>
      <c r="AC300" s="25" t="e">
        <f t="shared" si="204"/>
        <v>#REF!</v>
      </c>
      <c r="AD300" s="25" t="e">
        <f>+#REF!</f>
        <v>#REF!</v>
      </c>
      <c r="AE300" s="25" t="e">
        <f t="shared" si="204"/>
        <v>#REF!</v>
      </c>
      <c r="AF300" s="25" t="e">
        <f>+#REF!</f>
        <v>#REF!</v>
      </c>
      <c r="AG300" s="25" t="e">
        <f t="shared" si="205"/>
        <v>#REF!</v>
      </c>
      <c r="AH300" s="25" t="e">
        <f>+#REF!</f>
        <v>#REF!</v>
      </c>
      <c r="AI300" s="25" t="e">
        <f t="shared" si="205"/>
        <v>#REF!</v>
      </c>
      <c r="AJ300" s="25" t="e">
        <f>+#REF!</f>
        <v>#REF!</v>
      </c>
      <c r="AK300" s="25" t="e">
        <f t="shared" si="206"/>
        <v>#REF!</v>
      </c>
      <c r="AL300" s="25" t="e">
        <f>+#REF!</f>
        <v>#REF!</v>
      </c>
      <c r="AM300" s="25" t="e">
        <f t="shared" si="206"/>
        <v>#REF!</v>
      </c>
      <c r="AN300" s="25" t="e">
        <f>+#REF!</f>
        <v>#REF!</v>
      </c>
      <c r="AO300" s="25" t="e">
        <f t="shared" si="207"/>
        <v>#REF!</v>
      </c>
      <c r="AP300" s="25" t="e">
        <f>+#REF!</f>
        <v>#REF!</v>
      </c>
      <c r="AQ300" s="25" t="e">
        <f t="shared" si="207"/>
        <v>#REF!</v>
      </c>
      <c r="AR300" s="25" t="e">
        <f>+#REF!</f>
        <v>#REF!</v>
      </c>
      <c r="AS300" s="25" t="e">
        <f t="shared" si="208"/>
        <v>#REF!</v>
      </c>
      <c r="AT300" s="25" t="e">
        <f>+#REF!</f>
        <v>#REF!</v>
      </c>
      <c r="AU300" s="25" t="e">
        <f t="shared" si="208"/>
        <v>#REF!</v>
      </c>
      <c r="AV300" s="25" t="e">
        <f>+#REF!</f>
        <v>#REF!</v>
      </c>
      <c r="AW300" s="25" t="e">
        <f t="shared" si="190"/>
        <v>#REF!</v>
      </c>
      <c r="AX300" s="25" t="e">
        <f>+#REF!</f>
        <v>#REF!</v>
      </c>
      <c r="AY300" s="25" t="e">
        <f t="shared" si="191"/>
        <v>#REF!</v>
      </c>
      <c r="AZ300" s="25" t="e">
        <f>+#REF!</f>
        <v>#REF!</v>
      </c>
      <c r="BA300" s="25" t="e">
        <f t="shared" si="192"/>
        <v>#REF!</v>
      </c>
    </row>
    <row r="301" spans="1:53" ht="15.75" customHeight="1">
      <c r="A301" s="33">
        <v>2112</v>
      </c>
      <c r="B301" s="34" t="s">
        <v>331</v>
      </c>
      <c r="C301" s="39" t="s">
        <v>87</v>
      </c>
      <c r="D301" s="73">
        <v>538.29999999999995</v>
      </c>
      <c r="E301" s="67">
        <v>25</v>
      </c>
      <c r="F301" s="24">
        <v>50</v>
      </c>
      <c r="G301" s="24">
        <v>360</v>
      </c>
      <c r="H301" s="24"/>
      <c r="I301" s="25" t="e">
        <f t="shared" si="179"/>
        <v>#REF!</v>
      </c>
      <c r="J301" s="25" t="e">
        <f>+#REF!</f>
        <v>#REF!</v>
      </c>
      <c r="K301" s="25" t="e">
        <f t="shared" si="180"/>
        <v>#REF!</v>
      </c>
      <c r="L301" s="25" t="e">
        <f>+#REF!</f>
        <v>#REF!</v>
      </c>
      <c r="M301" s="25" t="e">
        <f t="shared" si="180"/>
        <v>#REF!</v>
      </c>
      <c r="N301" s="25" t="e">
        <f>+#REF!</f>
        <v>#REF!</v>
      </c>
      <c r="O301" s="25" t="e">
        <f t="shared" si="201"/>
        <v>#REF!</v>
      </c>
      <c r="P301" s="25" t="e">
        <f>+#REF!</f>
        <v>#REF!</v>
      </c>
      <c r="Q301" s="25" t="e">
        <f t="shared" si="201"/>
        <v>#REF!</v>
      </c>
      <c r="R301" s="25" t="e">
        <f>+#REF!</f>
        <v>#REF!</v>
      </c>
      <c r="S301" s="25" t="e">
        <f t="shared" si="202"/>
        <v>#REF!</v>
      </c>
      <c r="T301" s="25" t="e">
        <f>+#REF!</f>
        <v>#REF!</v>
      </c>
      <c r="U301" s="25" t="e">
        <f t="shared" si="202"/>
        <v>#REF!</v>
      </c>
      <c r="V301" s="25" t="e">
        <f>+#REF!</f>
        <v>#REF!</v>
      </c>
      <c r="W301" s="25" t="e">
        <f t="shared" si="203"/>
        <v>#REF!</v>
      </c>
      <c r="X301" s="25" t="e">
        <f>+#REF!</f>
        <v>#REF!</v>
      </c>
      <c r="Y301" s="25" t="e">
        <f t="shared" si="203"/>
        <v>#REF!</v>
      </c>
      <c r="Z301" s="25" t="e">
        <f>+#REF!</f>
        <v>#REF!</v>
      </c>
      <c r="AA301" s="25" t="e">
        <f t="shared" si="184"/>
        <v>#REF!</v>
      </c>
      <c r="AB301" s="25" t="e">
        <f>+#REF!</f>
        <v>#REF!</v>
      </c>
      <c r="AC301" s="25" t="e">
        <f t="shared" si="204"/>
        <v>#REF!</v>
      </c>
      <c r="AD301" s="25" t="e">
        <f>+#REF!</f>
        <v>#REF!</v>
      </c>
      <c r="AE301" s="25" t="e">
        <f t="shared" si="204"/>
        <v>#REF!</v>
      </c>
      <c r="AF301" s="25" t="e">
        <f>+#REF!</f>
        <v>#REF!</v>
      </c>
      <c r="AG301" s="25" t="e">
        <f t="shared" si="205"/>
        <v>#REF!</v>
      </c>
      <c r="AH301" s="25" t="e">
        <f>+#REF!</f>
        <v>#REF!</v>
      </c>
      <c r="AI301" s="25" t="e">
        <f t="shared" si="205"/>
        <v>#REF!</v>
      </c>
      <c r="AJ301" s="25" t="e">
        <f>+#REF!</f>
        <v>#REF!</v>
      </c>
      <c r="AK301" s="25" t="e">
        <f t="shared" si="206"/>
        <v>#REF!</v>
      </c>
      <c r="AL301" s="25" t="e">
        <f>+#REF!</f>
        <v>#REF!</v>
      </c>
      <c r="AM301" s="25" t="e">
        <f t="shared" si="206"/>
        <v>#REF!</v>
      </c>
      <c r="AN301" s="25" t="e">
        <f>+#REF!</f>
        <v>#REF!</v>
      </c>
      <c r="AO301" s="25" t="e">
        <f t="shared" si="207"/>
        <v>#REF!</v>
      </c>
      <c r="AP301" s="25" t="e">
        <f>+#REF!</f>
        <v>#REF!</v>
      </c>
      <c r="AQ301" s="25" t="e">
        <f t="shared" si="207"/>
        <v>#REF!</v>
      </c>
      <c r="AR301" s="25" t="e">
        <f>+#REF!</f>
        <v>#REF!</v>
      </c>
      <c r="AS301" s="25" t="e">
        <f t="shared" si="208"/>
        <v>#REF!</v>
      </c>
      <c r="AT301" s="25" t="e">
        <f>+#REF!</f>
        <v>#REF!</v>
      </c>
      <c r="AU301" s="25" t="e">
        <f t="shared" si="208"/>
        <v>#REF!</v>
      </c>
      <c r="AV301" s="25" t="e">
        <f>+#REF!</f>
        <v>#REF!</v>
      </c>
      <c r="AW301" s="25" t="e">
        <f t="shared" si="190"/>
        <v>#REF!</v>
      </c>
      <c r="AX301" s="25" t="e">
        <f>+#REF!</f>
        <v>#REF!</v>
      </c>
      <c r="AY301" s="25" t="e">
        <f t="shared" si="191"/>
        <v>#REF!</v>
      </c>
      <c r="AZ301" s="25" t="e">
        <f>+#REF!</f>
        <v>#REF!</v>
      </c>
      <c r="BA301" s="25" t="e">
        <f t="shared" si="192"/>
        <v>#REF!</v>
      </c>
    </row>
    <row r="302" spans="1:53" ht="15.75" customHeight="1">
      <c r="A302" s="33">
        <v>2113</v>
      </c>
      <c r="B302" s="34" t="s">
        <v>332</v>
      </c>
      <c r="C302" s="39" t="s">
        <v>87</v>
      </c>
      <c r="D302" s="73">
        <v>730.86</v>
      </c>
      <c r="E302" s="67">
        <v>25</v>
      </c>
      <c r="F302" s="24">
        <v>50</v>
      </c>
      <c r="G302" s="24">
        <v>520</v>
      </c>
      <c r="H302" s="24"/>
      <c r="I302" s="25" t="e">
        <f t="shared" si="179"/>
        <v>#REF!</v>
      </c>
      <c r="J302" s="25" t="e">
        <f>+#REF!</f>
        <v>#REF!</v>
      </c>
      <c r="K302" s="25" t="e">
        <f t="shared" si="180"/>
        <v>#REF!</v>
      </c>
      <c r="L302" s="25" t="e">
        <f>+#REF!</f>
        <v>#REF!</v>
      </c>
      <c r="M302" s="25" t="e">
        <f t="shared" si="180"/>
        <v>#REF!</v>
      </c>
      <c r="N302" s="25" t="e">
        <f>+#REF!</f>
        <v>#REF!</v>
      </c>
      <c r="O302" s="25" t="e">
        <f t="shared" si="201"/>
        <v>#REF!</v>
      </c>
      <c r="P302" s="25" t="e">
        <f>+#REF!</f>
        <v>#REF!</v>
      </c>
      <c r="Q302" s="25" t="e">
        <f t="shared" si="201"/>
        <v>#REF!</v>
      </c>
      <c r="R302" s="25" t="e">
        <f>+#REF!</f>
        <v>#REF!</v>
      </c>
      <c r="S302" s="25" t="e">
        <f t="shared" si="202"/>
        <v>#REF!</v>
      </c>
      <c r="T302" s="25" t="e">
        <f>+#REF!</f>
        <v>#REF!</v>
      </c>
      <c r="U302" s="25" t="e">
        <f t="shared" si="202"/>
        <v>#REF!</v>
      </c>
      <c r="V302" s="25" t="e">
        <f>+#REF!</f>
        <v>#REF!</v>
      </c>
      <c r="W302" s="25" t="e">
        <f t="shared" si="203"/>
        <v>#REF!</v>
      </c>
      <c r="X302" s="25" t="e">
        <f>+#REF!</f>
        <v>#REF!</v>
      </c>
      <c r="Y302" s="25" t="e">
        <f t="shared" si="203"/>
        <v>#REF!</v>
      </c>
      <c r="Z302" s="25" t="e">
        <f>+#REF!</f>
        <v>#REF!</v>
      </c>
      <c r="AA302" s="25" t="e">
        <f t="shared" si="184"/>
        <v>#REF!</v>
      </c>
      <c r="AB302" s="25" t="e">
        <f>+#REF!</f>
        <v>#REF!</v>
      </c>
      <c r="AC302" s="25" t="e">
        <f t="shared" si="204"/>
        <v>#REF!</v>
      </c>
      <c r="AD302" s="25" t="e">
        <f>+#REF!</f>
        <v>#REF!</v>
      </c>
      <c r="AE302" s="25" t="e">
        <f t="shared" si="204"/>
        <v>#REF!</v>
      </c>
      <c r="AF302" s="25" t="e">
        <f>+#REF!</f>
        <v>#REF!</v>
      </c>
      <c r="AG302" s="25" t="e">
        <f t="shared" si="205"/>
        <v>#REF!</v>
      </c>
      <c r="AH302" s="25" t="e">
        <f>+#REF!</f>
        <v>#REF!</v>
      </c>
      <c r="AI302" s="25" t="e">
        <f t="shared" si="205"/>
        <v>#REF!</v>
      </c>
      <c r="AJ302" s="25" t="e">
        <f>+#REF!</f>
        <v>#REF!</v>
      </c>
      <c r="AK302" s="25" t="e">
        <f t="shared" si="206"/>
        <v>#REF!</v>
      </c>
      <c r="AL302" s="25" t="e">
        <f>+#REF!</f>
        <v>#REF!</v>
      </c>
      <c r="AM302" s="25" t="e">
        <f t="shared" si="206"/>
        <v>#REF!</v>
      </c>
      <c r="AN302" s="25" t="e">
        <f>+#REF!</f>
        <v>#REF!</v>
      </c>
      <c r="AO302" s="25" t="e">
        <f t="shared" si="207"/>
        <v>#REF!</v>
      </c>
      <c r="AP302" s="25" t="e">
        <f>+#REF!</f>
        <v>#REF!</v>
      </c>
      <c r="AQ302" s="25" t="e">
        <f t="shared" si="207"/>
        <v>#REF!</v>
      </c>
      <c r="AR302" s="25" t="e">
        <f>+#REF!</f>
        <v>#REF!</v>
      </c>
      <c r="AS302" s="25" t="e">
        <f t="shared" si="208"/>
        <v>#REF!</v>
      </c>
      <c r="AT302" s="25" t="e">
        <f>+#REF!</f>
        <v>#REF!</v>
      </c>
      <c r="AU302" s="25" t="e">
        <f t="shared" si="208"/>
        <v>#REF!</v>
      </c>
      <c r="AV302" s="25" t="e">
        <f>+#REF!</f>
        <v>#REF!</v>
      </c>
      <c r="AW302" s="25" t="e">
        <f t="shared" si="190"/>
        <v>#REF!</v>
      </c>
      <c r="AX302" s="25" t="e">
        <f>+#REF!</f>
        <v>#REF!</v>
      </c>
      <c r="AY302" s="25" t="e">
        <f t="shared" si="191"/>
        <v>#REF!</v>
      </c>
      <c r="AZ302" s="25" t="e">
        <f>+#REF!</f>
        <v>#REF!</v>
      </c>
      <c r="BA302" s="25" t="e">
        <f t="shared" si="192"/>
        <v>#REF!</v>
      </c>
    </row>
    <row r="303" spans="1:53" ht="15.75" customHeight="1">
      <c r="A303" s="33">
        <v>2114</v>
      </c>
      <c r="B303" s="34" t="s">
        <v>333</v>
      </c>
      <c r="C303" s="39" t="s">
        <v>87</v>
      </c>
      <c r="D303" s="73">
        <v>730.86</v>
      </c>
      <c r="E303" s="67">
        <v>50</v>
      </c>
      <c r="F303" s="24">
        <v>40</v>
      </c>
      <c r="G303" s="24">
        <v>520</v>
      </c>
      <c r="H303" s="24"/>
      <c r="I303" s="25" t="e">
        <f t="shared" si="179"/>
        <v>#REF!</v>
      </c>
      <c r="J303" s="25" t="e">
        <f>+#REF!</f>
        <v>#REF!</v>
      </c>
      <c r="K303" s="25" t="e">
        <f t="shared" si="180"/>
        <v>#REF!</v>
      </c>
      <c r="L303" s="25" t="e">
        <f>+#REF!</f>
        <v>#REF!</v>
      </c>
      <c r="M303" s="25" t="e">
        <f t="shared" si="180"/>
        <v>#REF!</v>
      </c>
      <c r="N303" s="25" t="e">
        <f>+#REF!</f>
        <v>#REF!</v>
      </c>
      <c r="O303" s="25" t="e">
        <f t="shared" si="201"/>
        <v>#REF!</v>
      </c>
      <c r="P303" s="25" t="e">
        <f>+#REF!</f>
        <v>#REF!</v>
      </c>
      <c r="Q303" s="25" t="e">
        <f t="shared" si="201"/>
        <v>#REF!</v>
      </c>
      <c r="R303" s="25" t="e">
        <f>+#REF!</f>
        <v>#REF!</v>
      </c>
      <c r="S303" s="25" t="e">
        <f t="shared" si="202"/>
        <v>#REF!</v>
      </c>
      <c r="T303" s="25" t="e">
        <f>+#REF!</f>
        <v>#REF!</v>
      </c>
      <c r="U303" s="25" t="e">
        <f t="shared" si="202"/>
        <v>#REF!</v>
      </c>
      <c r="V303" s="25" t="e">
        <f>+#REF!</f>
        <v>#REF!</v>
      </c>
      <c r="W303" s="25" t="e">
        <f t="shared" si="203"/>
        <v>#REF!</v>
      </c>
      <c r="X303" s="25" t="e">
        <f>+#REF!</f>
        <v>#REF!</v>
      </c>
      <c r="Y303" s="25" t="e">
        <f t="shared" si="203"/>
        <v>#REF!</v>
      </c>
      <c r="Z303" s="25" t="e">
        <f>+#REF!</f>
        <v>#REF!</v>
      </c>
      <c r="AA303" s="25" t="e">
        <f t="shared" si="184"/>
        <v>#REF!</v>
      </c>
      <c r="AB303" s="25" t="e">
        <f>+#REF!</f>
        <v>#REF!</v>
      </c>
      <c r="AC303" s="25" t="e">
        <f t="shared" si="204"/>
        <v>#REF!</v>
      </c>
      <c r="AD303" s="25" t="e">
        <f>+#REF!</f>
        <v>#REF!</v>
      </c>
      <c r="AE303" s="25" t="e">
        <f t="shared" si="204"/>
        <v>#REF!</v>
      </c>
      <c r="AF303" s="25" t="e">
        <f>+#REF!</f>
        <v>#REF!</v>
      </c>
      <c r="AG303" s="25" t="e">
        <f t="shared" si="205"/>
        <v>#REF!</v>
      </c>
      <c r="AH303" s="25" t="e">
        <f>+#REF!</f>
        <v>#REF!</v>
      </c>
      <c r="AI303" s="25" t="e">
        <f t="shared" si="205"/>
        <v>#REF!</v>
      </c>
      <c r="AJ303" s="25" t="e">
        <f>+#REF!</f>
        <v>#REF!</v>
      </c>
      <c r="AK303" s="25" t="e">
        <f t="shared" si="206"/>
        <v>#REF!</v>
      </c>
      <c r="AL303" s="25" t="e">
        <f>+#REF!</f>
        <v>#REF!</v>
      </c>
      <c r="AM303" s="25" t="e">
        <f t="shared" si="206"/>
        <v>#REF!</v>
      </c>
      <c r="AN303" s="25" t="e">
        <f>+#REF!</f>
        <v>#REF!</v>
      </c>
      <c r="AO303" s="25" t="e">
        <f t="shared" si="207"/>
        <v>#REF!</v>
      </c>
      <c r="AP303" s="25" t="e">
        <f>+#REF!</f>
        <v>#REF!</v>
      </c>
      <c r="AQ303" s="25" t="e">
        <f t="shared" si="207"/>
        <v>#REF!</v>
      </c>
      <c r="AR303" s="25" t="e">
        <f>+#REF!</f>
        <v>#REF!</v>
      </c>
      <c r="AS303" s="25" t="e">
        <f t="shared" si="208"/>
        <v>#REF!</v>
      </c>
      <c r="AT303" s="25" t="e">
        <f>+#REF!</f>
        <v>#REF!</v>
      </c>
      <c r="AU303" s="25" t="e">
        <f t="shared" si="208"/>
        <v>#REF!</v>
      </c>
      <c r="AV303" s="25" t="e">
        <f>+#REF!</f>
        <v>#REF!</v>
      </c>
      <c r="AW303" s="25" t="e">
        <f t="shared" si="190"/>
        <v>#REF!</v>
      </c>
      <c r="AX303" s="25" t="e">
        <f>+#REF!</f>
        <v>#REF!</v>
      </c>
      <c r="AY303" s="25" t="e">
        <f t="shared" si="191"/>
        <v>#REF!</v>
      </c>
      <c r="AZ303" s="25" t="e">
        <f>+#REF!</f>
        <v>#REF!</v>
      </c>
      <c r="BA303" s="25" t="e">
        <f t="shared" si="192"/>
        <v>#REF!</v>
      </c>
    </row>
    <row r="304" spans="1:53" ht="15.75" customHeight="1">
      <c r="A304" s="33">
        <v>2116</v>
      </c>
      <c r="B304" s="34" t="s">
        <v>334</v>
      </c>
      <c r="C304" s="39" t="s">
        <v>87</v>
      </c>
      <c r="D304" s="73">
        <v>844.65</v>
      </c>
      <c r="E304" s="67">
        <v>50</v>
      </c>
      <c r="F304" s="24">
        <v>30</v>
      </c>
      <c r="G304" s="24">
        <v>600</v>
      </c>
      <c r="H304" s="24"/>
      <c r="I304" s="25" t="e">
        <f t="shared" si="179"/>
        <v>#REF!</v>
      </c>
      <c r="J304" s="25" t="e">
        <f>+#REF!</f>
        <v>#REF!</v>
      </c>
      <c r="K304" s="25" t="e">
        <f t="shared" si="180"/>
        <v>#REF!</v>
      </c>
      <c r="L304" s="25" t="e">
        <f>+#REF!</f>
        <v>#REF!</v>
      </c>
      <c r="M304" s="25" t="e">
        <f t="shared" si="180"/>
        <v>#REF!</v>
      </c>
      <c r="N304" s="25" t="e">
        <f>+#REF!</f>
        <v>#REF!</v>
      </c>
      <c r="O304" s="25" t="e">
        <f t="shared" si="201"/>
        <v>#REF!</v>
      </c>
      <c r="P304" s="25" t="e">
        <f>+#REF!</f>
        <v>#REF!</v>
      </c>
      <c r="Q304" s="25" t="e">
        <f t="shared" si="201"/>
        <v>#REF!</v>
      </c>
      <c r="R304" s="25" t="e">
        <f>+#REF!</f>
        <v>#REF!</v>
      </c>
      <c r="S304" s="25" t="e">
        <f t="shared" si="202"/>
        <v>#REF!</v>
      </c>
      <c r="T304" s="25" t="e">
        <f>+#REF!</f>
        <v>#REF!</v>
      </c>
      <c r="U304" s="25" t="e">
        <f t="shared" si="202"/>
        <v>#REF!</v>
      </c>
      <c r="V304" s="25" t="e">
        <f>+#REF!</f>
        <v>#REF!</v>
      </c>
      <c r="W304" s="25" t="e">
        <f t="shared" si="203"/>
        <v>#REF!</v>
      </c>
      <c r="X304" s="25" t="e">
        <f>+#REF!</f>
        <v>#REF!</v>
      </c>
      <c r="Y304" s="25" t="e">
        <f t="shared" si="203"/>
        <v>#REF!</v>
      </c>
      <c r="Z304" s="25" t="e">
        <f>+#REF!</f>
        <v>#REF!</v>
      </c>
      <c r="AA304" s="25" t="e">
        <f t="shared" si="184"/>
        <v>#REF!</v>
      </c>
      <c r="AB304" s="25" t="e">
        <f>+#REF!</f>
        <v>#REF!</v>
      </c>
      <c r="AC304" s="25" t="e">
        <f t="shared" si="204"/>
        <v>#REF!</v>
      </c>
      <c r="AD304" s="25" t="e">
        <f>+#REF!</f>
        <v>#REF!</v>
      </c>
      <c r="AE304" s="25" t="e">
        <f t="shared" si="204"/>
        <v>#REF!</v>
      </c>
      <c r="AF304" s="25" t="e">
        <f>+#REF!</f>
        <v>#REF!</v>
      </c>
      <c r="AG304" s="25" t="e">
        <f t="shared" si="205"/>
        <v>#REF!</v>
      </c>
      <c r="AH304" s="25" t="e">
        <f>+#REF!</f>
        <v>#REF!</v>
      </c>
      <c r="AI304" s="25" t="e">
        <f t="shared" si="205"/>
        <v>#REF!</v>
      </c>
      <c r="AJ304" s="25" t="e">
        <f>+#REF!</f>
        <v>#REF!</v>
      </c>
      <c r="AK304" s="25" t="e">
        <f t="shared" si="206"/>
        <v>#REF!</v>
      </c>
      <c r="AL304" s="25" t="e">
        <f>+#REF!</f>
        <v>#REF!</v>
      </c>
      <c r="AM304" s="25" t="e">
        <f t="shared" si="206"/>
        <v>#REF!</v>
      </c>
      <c r="AN304" s="25" t="e">
        <f>+#REF!</f>
        <v>#REF!</v>
      </c>
      <c r="AO304" s="25" t="e">
        <f t="shared" si="207"/>
        <v>#REF!</v>
      </c>
      <c r="AP304" s="25" t="e">
        <f>+#REF!</f>
        <v>#REF!</v>
      </c>
      <c r="AQ304" s="25" t="e">
        <f t="shared" si="207"/>
        <v>#REF!</v>
      </c>
      <c r="AR304" s="25" t="e">
        <f>+#REF!</f>
        <v>#REF!</v>
      </c>
      <c r="AS304" s="25" t="e">
        <f t="shared" si="208"/>
        <v>#REF!</v>
      </c>
      <c r="AT304" s="25" t="e">
        <f>+#REF!</f>
        <v>#REF!</v>
      </c>
      <c r="AU304" s="25" t="e">
        <f t="shared" si="208"/>
        <v>#REF!</v>
      </c>
      <c r="AV304" s="25" t="e">
        <f>+#REF!</f>
        <v>#REF!</v>
      </c>
      <c r="AW304" s="25" t="e">
        <f t="shared" si="190"/>
        <v>#REF!</v>
      </c>
      <c r="AX304" s="25" t="e">
        <f>+#REF!</f>
        <v>#REF!</v>
      </c>
      <c r="AY304" s="25" t="e">
        <f t="shared" si="191"/>
        <v>#REF!</v>
      </c>
      <c r="AZ304" s="25" t="e">
        <f>+#REF!</f>
        <v>#REF!</v>
      </c>
      <c r="BA304" s="25" t="e">
        <f t="shared" si="192"/>
        <v>#REF!</v>
      </c>
    </row>
    <row r="305" spans="1:53" ht="15.75" customHeight="1">
      <c r="A305" s="33">
        <v>2117</v>
      </c>
      <c r="B305" s="34" t="s">
        <v>335</v>
      </c>
      <c r="C305" s="39" t="s">
        <v>87</v>
      </c>
      <c r="D305" s="73">
        <v>245.08</v>
      </c>
      <c r="E305" s="67">
        <v>50</v>
      </c>
      <c r="F305" s="24">
        <v>30</v>
      </c>
      <c r="G305" s="24">
        <v>160</v>
      </c>
      <c r="H305" s="24"/>
      <c r="I305" s="25" t="e">
        <f t="shared" si="179"/>
        <v>#REF!</v>
      </c>
      <c r="J305" s="25" t="e">
        <f>+#REF!</f>
        <v>#REF!</v>
      </c>
      <c r="K305" s="25" t="e">
        <f t="shared" si="180"/>
        <v>#REF!</v>
      </c>
      <c r="L305" s="25" t="e">
        <f>+#REF!</f>
        <v>#REF!</v>
      </c>
      <c r="M305" s="25" t="e">
        <f t="shared" si="180"/>
        <v>#REF!</v>
      </c>
      <c r="N305" s="25" t="e">
        <f>+#REF!</f>
        <v>#REF!</v>
      </c>
      <c r="O305" s="25" t="e">
        <f t="shared" si="201"/>
        <v>#REF!</v>
      </c>
      <c r="P305" s="25" t="e">
        <f>+#REF!</f>
        <v>#REF!</v>
      </c>
      <c r="Q305" s="25" t="e">
        <f t="shared" si="201"/>
        <v>#REF!</v>
      </c>
      <c r="R305" s="25" t="e">
        <f>+#REF!</f>
        <v>#REF!</v>
      </c>
      <c r="S305" s="25" t="e">
        <f t="shared" si="202"/>
        <v>#REF!</v>
      </c>
      <c r="T305" s="25" t="e">
        <f>+#REF!</f>
        <v>#REF!</v>
      </c>
      <c r="U305" s="25" t="e">
        <f t="shared" si="202"/>
        <v>#REF!</v>
      </c>
      <c r="V305" s="25" t="e">
        <f>+#REF!</f>
        <v>#REF!</v>
      </c>
      <c r="W305" s="25" t="e">
        <f t="shared" si="203"/>
        <v>#REF!</v>
      </c>
      <c r="X305" s="25" t="e">
        <f>+#REF!</f>
        <v>#REF!</v>
      </c>
      <c r="Y305" s="25" t="e">
        <f t="shared" si="203"/>
        <v>#REF!</v>
      </c>
      <c r="Z305" s="25" t="e">
        <f>+#REF!</f>
        <v>#REF!</v>
      </c>
      <c r="AA305" s="25" t="e">
        <f t="shared" si="184"/>
        <v>#REF!</v>
      </c>
      <c r="AB305" s="25" t="e">
        <f>+#REF!</f>
        <v>#REF!</v>
      </c>
      <c r="AC305" s="25" t="e">
        <f t="shared" si="204"/>
        <v>#REF!</v>
      </c>
      <c r="AD305" s="25" t="e">
        <f>+#REF!</f>
        <v>#REF!</v>
      </c>
      <c r="AE305" s="25" t="e">
        <f t="shared" si="204"/>
        <v>#REF!</v>
      </c>
      <c r="AF305" s="25" t="e">
        <f>+#REF!</f>
        <v>#REF!</v>
      </c>
      <c r="AG305" s="25" t="e">
        <f t="shared" si="205"/>
        <v>#REF!</v>
      </c>
      <c r="AH305" s="25" t="e">
        <f>+#REF!</f>
        <v>#REF!</v>
      </c>
      <c r="AI305" s="25" t="e">
        <f t="shared" si="205"/>
        <v>#REF!</v>
      </c>
      <c r="AJ305" s="25" t="e">
        <f>+#REF!</f>
        <v>#REF!</v>
      </c>
      <c r="AK305" s="25" t="e">
        <f t="shared" si="206"/>
        <v>#REF!</v>
      </c>
      <c r="AL305" s="25" t="e">
        <f>+#REF!</f>
        <v>#REF!</v>
      </c>
      <c r="AM305" s="25" t="e">
        <f t="shared" si="206"/>
        <v>#REF!</v>
      </c>
      <c r="AN305" s="25" t="e">
        <f>+#REF!</f>
        <v>#REF!</v>
      </c>
      <c r="AO305" s="25" t="e">
        <f t="shared" si="207"/>
        <v>#REF!</v>
      </c>
      <c r="AP305" s="25" t="e">
        <f>+#REF!</f>
        <v>#REF!</v>
      </c>
      <c r="AQ305" s="25" t="e">
        <f t="shared" si="207"/>
        <v>#REF!</v>
      </c>
      <c r="AR305" s="25" t="e">
        <f>+#REF!</f>
        <v>#REF!</v>
      </c>
      <c r="AS305" s="25" t="e">
        <f t="shared" si="208"/>
        <v>#REF!</v>
      </c>
      <c r="AT305" s="25" t="e">
        <f>+#REF!</f>
        <v>#REF!</v>
      </c>
      <c r="AU305" s="25" t="e">
        <f t="shared" si="208"/>
        <v>#REF!</v>
      </c>
      <c r="AV305" s="25" t="e">
        <f>+#REF!</f>
        <v>#REF!</v>
      </c>
      <c r="AW305" s="25" t="e">
        <f t="shared" si="190"/>
        <v>#REF!</v>
      </c>
      <c r="AX305" s="25" t="e">
        <f>+#REF!</f>
        <v>#REF!</v>
      </c>
      <c r="AY305" s="25" t="e">
        <f t="shared" si="191"/>
        <v>#REF!</v>
      </c>
      <c r="AZ305" s="25" t="e">
        <f>+#REF!</f>
        <v>#REF!</v>
      </c>
      <c r="BA305" s="25" t="e">
        <f t="shared" si="192"/>
        <v>#REF!</v>
      </c>
    </row>
    <row r="306" spans="1:53" ht="15.75" customHeight="1">
      <c r="A306" s="33">
        <v>2118</v>
      </c>
      <c r="B306" s="34" t="s">
        <v>336</v>
      </c>
      <c r="C306" s="39" t="s">
        <v>87</v>
      </c>
      <c r="D306" s="73">
        <v>214.45</v>
      </c>
      <c r="E306" s="67">
        <v>30</v>
      </c>
      <c r="F306" s="24">
        <v>60</v>
      </c>
      <c r="G306" s="24">
        <v>140</v>
      </c>
      <c r="H306" s="24"/>
      <c r="I306" s="25" t="e">
        <f t="shared" si="179"/>
        <v>#REF!</v>
      </c>
      <c r="J306" s="25" t="e">
        <f>+#REF!</f>
        <v>#REF!</v>
      </c>
      <c r="K306" s="25" t="e">
        <f t="shared" si="180"/>
        <v>#REF!</v>
      </c>
      <c r="L306" s="25" t="e">
        <f>+#REF!</f>
        <v>#REF!</v>
      </c>
      <c r="M306" s="25" t="e">
        <f t="shared" si="180"/>
        <v>#REF!</v>
      </c>
      <c r="N306" s="25" t="e">
        <f>+#REF!</f>
        <v>#REF!</v>
      </c>
      <c r="O306" s="25" t="e">
        <f t="shared" si="201"/>
        <v>#REF!</v>
      </c>
      <c r="P306" s="25" t="e">
        <f>+#REF!</f>
        <v>#REF!</v>
      </c>
      <c r="Q306" s="25" t="e">
        <f t="shared" si="201"/>
        <v>#REF!</v>
      </c>
      <c r="R306" s="25" t="e">
        <f>+#REF!</f>
        <v>#REF!</v>
      </c>
      <c r="S306" s="25" t="e">
        <f t="shared" si="202"/>
        <v>#REF!</v>
      </c>
      <c r="T306" s="25" t="e">
        <f>+#REF!</f>
        <v>#REF!</v>
      </c>
      <c r="U306" s="25" t="e">
        <f t="shared" si="202"/>
        <v>#REF!</v>
      </c>
      <c r="V306" s="25" t="e">
        <f>+#REF!</f>
        <v>#REF!</v>
      </c>
      <c r="W306" s="25" t="e">
        <f t="shared" si="203"/>
        <v>#REF!</v>
      </c>
      <c r="X306" s="25" t="e">
        <f>+#REF!</f>
        <v>#REF!</v>
      </c>
      <c r="Y306" s="25" t="e">
        <f t="shared" si="203"/>
        <v>#REF!</v>
      </c>
      <c r="Z306" s="25" t="e">
        <f>+#REF!</f>
        <v>#REF!</v>
      </c>
      <c r="AA306" s="25" t="e">
        <f t="shared" si="184"/>
        <v>#REF!</v>
      </c>
      <c r="AB306" s="25" t="e">
        <f>+#REF!</f>
        <v>#REF!</v>
      </c>
      <c r="AC306" s="25" t="e">
        <f t="shared" si="204"/>
        <v>#REF!</v>
      </c>
      <c r="AD306" s="25" t="e">
        <f>+#REF!</f>
        <v>#REF!</v>
      </c>
      <c r="AE306" s="25" t="e">
        <f t="shared" si="204"/>
        <v>#REF!</v>
      </c>
      <c r="AF306" s="25" t="e">
        <f>+#REF!</f>
        <v>#REF!</v>
      </c>
      <c r="AG306" s="25" t="e">
        <f t="shared" si="205"/>
        <v>#REF!</v>
      </c>
      <c r="AH306" s="25" t="e">
        <f>+#REF!</f>
        <v>#REF!</v>
      </c>
      <c r="AI306" s="25" t="e">
        <f t="shared" si="205"/>
        <v>#REF!</v>
      </c>
      <c r="AJ306" s="25" t="e">
        <f>+#REF!</f>
        <v>#REF!</v>
      </c>
      <c r="AK306" s="25" t="e">
        <f t="shared" si="206"/>
        <v>#REF!</v>
      </c>
      <c r="AL306" s="25" t="e">
        <f>+#REF!</f>
        <v>#REF!</v>
      </c>
      <c r="AM306" s="25" t="e">
        <f t="shared" si="206"/>
        <v>#REF!</v>
      </c>
      <c r="AN306" s="25" t="e">
        <f>+#REF!</f>
        <v>#REF!</v>
      </c>
      <c r="AO306" s="25" t="e">
        <f t="shared" si="207"/>
        <v>#REF!</v>
      </c>
      <c r="AP306" s="25" t="e">
        <f>+#REF!</f>
        <v>#REF!</v>
      </c>
      <c r="AQ306" s="25" t="e">
        <f t="shared" si="207"/>
        <v>#REF!</v>
      </c>
      <c r="AR306" s="25" t="e">
        <f>+#REF!</f>
        <v>#REF!</v>
      </c>
      <c r="AS306" s="25" t="e">
        <f t="shared" si="208"/>
        <v>#REF!</v>
      </c>
      <c r="AT306" s="25" t="e">
        <f>+#REF!</f>
        <v>#REF!</v>
      </c>
      <c r="AU306" s="25" t="e">
        <f t="shared" si="208"/>
        <v>#REF!</v>
      </c>
      <c r="AV306" s="25" t="e">
        <f>+#REF!</f>
        <v>#REF!</v>
      </c>
      <c r="AW306" s="25" t="e">
        <f t="shared" si="190"/>
        <v>#REF!</v>
      </c>
      <c r="AX306" s="25" t="e">
        <f>+#REF!</f>
        <v>#REF!</v>
      </c>
      <c r="AY306" s="25" t="e">
        <f t="shared" si="191"/>
        <v>#REF!</v>
      </c>
      <c r="AZ306" s="25" t="e">
        <f>+#REF!</f>
        <v>#REF!</v>
      </c>
      <c r="BA306" s="25" t="e">
        <f t="shared" si="192"/>
        <v>#REF!</v>
      </c>
    </row>
    <row r="307" spans="1:53" ht="15.75" customHeight="1">
      <c r="A307" s="33">
        <v>2119</v>
      </c>
      <c r="B307" s="34" t="s">
        <v>337</v>
      </c>
      <c r="C307" s="39"/>
      <c r="D307" s="73"/>
      <c r="E307" s="67"/>
      <c r="F307" s="24"/>
      <c r="G307" s="24"/>
      <c r="H307" s="24"/>
      <c r="I307" s="25">
        <f t="shared" si="179"/>
        <v>0</v>
      </c>
      <c r="J307" s="25"/>
      <c r="K307" s="25">
        <f t="shared" si="180"/>
        <v>0</v>
      </c>
      <c r="L307" s="25"/>
      <c r="M307" s="25">
        <f t="shared" si="180"/>
        <v>0</v>
      </c>
      <c r="N307" s="25"/>
      <c r="O307" s="25">
        <f t="shared" si="201"/>
        <v>0</v>
      </c>
      <c r="P307" s="25"/>
      <c r="Q307" s="25">
        <f t="shared" si="201"/>
        <v>0</v>
      </c>
      <c r="R307" s="25"/>
      <c r="S307" s="25">
        <f t="shared" si="202"/>
        <v>0</v>
      </c>
      <c r="T307" s="25"/>
      <c r="U307" s="25">
        <f t="shared" si="202"/>
        <v>0</v>
      </c>
      <c r="V307" s="25"/>
      <c r="W307" s="25">
        <f t="shared" si="203"/>
        <v>0</v>
      </c>
      <c r="X307" s="25"/>
      <c r="Y307" s="25">
        <f t="shared" si="203"/>
        <v>0</v>
      </c>
      <c r="Z307" s="25"/>
      <c r="AA307" s="25">
        <f t="shared" si="184"/>
        <v>0</v>
      </c>
      <c r="AB307" s="25"/>
      <c r="AC307" s="25">
        <f t="shared" si="204"/>
        <v>0</v>
      </c>
      <c r="AD307" s="25"/>
      <c r="AE307" s="25">
        <f t="shared" si="204"/>
        <v>0</v>
      </c>
      <c r="AF307" s="25"/>
      <c r="AG307" s="25">
        <f t="shared" si="205"/>
        <v>0</v>
      </c>
      <c r="AH307" s="25"/>
      <c r="AI307" s="25">
        <f t="shared" si="205"/>
        <v>0</v>
      </c>
      <c r="AJ307" s="25"/>
      <c r="AK307" s="25">
        <f t="shared" si="206"/>
        <v>0</v>
      </c>
      <c r="AL307" s="25"/>
      <c r="AM307" s="25">
        <f t="shared" si="206"/>
        <v>0</v>
      </c>
      <c r="AN307" s="25"/>
      <c r="AO307" s="25">
        <f t="shared" si="207"/>
        <v>0</v>
      </c>
      <c r="AP307" s="25"/>
      <c r="AQ307" s="25">
        <f t="shared" si="207"/>
        <v>0</v>
      </c>
      <c r="AR307" s="25"/>
      <c r="AS307" s="25">
        <f t="shared" si="208"/>
        <v>0</v>
      </c>
      <c r="AT307" s="25"/>
      <c r="AU307" s="25">
        <f t="shared" si="208"/>
        <v>0</v>
      </c>
      <c r="AV307" s="25"/>
      <c r="AW307" s="25">
        <f t="shared" si="190"/>
        <v>0</v>
      </c>
      <c r="AX307" s="25"/>
      <c r="AY307" s="25">
        <f t="shared" si="191"/>
        <v>0</v>
      </c>
      <c r="AZ307" s="25"/>
      <c r="BA307" s="25">
        <f t="shared" si="192"/>
        <v>0</v>
      </c>
    </row>
    <row r="308" spans="1:53" ht="15.75" customHeight="1">
      <c r="A308" s="33" t="s">
        <v>18</v>
      </c>
      <c r="B308" s="34" t="s">
        <v>338</v>
      </c>
      <c r="C308" s="39" t="s">
        <v>87</v>
      </c>
      <c r="D308" s="73">
        <v>5676.17</v>
      </c>
      <c r="E308" s="67">
        <v>5</v>
      </c>
      <c r="F308" s="24">
        <v>500</v>
      </c>
      <c r="G308" s="24">
        <v>4000</v>
      </c>
      <c r="H308" s="24"/>
      <c r="I308" s="25" t="e">
        <f t="shared" si="179"/>
        <v>#REF!</v>
      </c>
      <c r="J308" s="25" t="e">
        <f>+#REF!</f>
        <v>#REF!</v>
      </c>
      <c r="K308" s="25" t="e">
        <f t="shared" si="180"/>
        <v>#REF!</v>
      </c>
      <c r="L308" s="25" t="e">
        <f>+#REF!</f>
        <v>#REF!</v>
      </c>
      <c r="M308" s="25" t="e">
        <f t="shared" si="180"/>
        <v>#REF!</v>
      </c>
      <c r="N308" s="25" t="e">
        <f>+#REF!</f>
        <v>#REF!</v>
      </c>
      <c r="O308" s="25" t="e">
        <f t="shared" si="201"/>
        <v>#REF!</v>
      </c>
      <c r="P308" s="25" t="e">
        <f>+#REF!</f>
        <v>#REF!</v>
      </c>
      <c r="Q308" s="25" t="e">
        <f t="shared" si="201"/>
        <v>#REF!</v>
      </c>
      <c r="R308" s="25" t="e">
        <f>+#REF!</f>
        <v>#REF!</v>
      </c>
      <c r="S308" s="25" t="e">
        <f t="shared" si="202"/>
        <v>#REF!</v>
      </c>
      <c r="T308" s="25" t="e">
        <f>+#REF!</f>
        <v>#REF!</v>
      </c>
      <c r="U308" s="25" t="e">
        <f t="shared" si="202"/>
        <v>#REF!</v>
      </c>
      <c r="V308" s="25" t="e">
        <f>+#REF!</f>
        <v>#REF!</v>
      </c>
      <c r="W308" s="25" t="e">
        <f t="shared" si="203"/>
        <v>#REF!</v>
      </c>
      <c r="X308" s="25" t="e">
        <f>+#REF!</f>
        <v>#REF!</v>
      </c>
      <c r="Y308" s="25" t="e">
        <f t="shared" si="203"/>
        <v>#REF!</v>
      </c>
      <c r="Z308" s="25" t="e">
        <f>+#REF!</f>
        <v>#REF!</v>
      </c>
      <c r="AA308" s="25" t="e">
        <f t="shared" si="184"/>
        <v>#REF!</v>
      </c>
      <c r="AB308" s="25" t="e">
        <f>+#REF!</f>
        <v>#REF!</v>
      </c>
      <c r="AC308" s="25" t="e">
        <f t="shared" si="204"/>
        <v>#REF!</v>
      </c>
      <c r="AD308" s="25" t="e">
        <f>+#REF!</f>
        <v>#REF!</v>
      </c>
      <c r="AE308" s="25" t="e">
        <f t="shared" si="204"/>
        <v>#REF!</v>
      </c>
      <c r="AF308" s="25" t="e">
        <f>+#REF!</f>
        <v>#REF!</v>
      </c>
      <c r="AG308" s="25" t="e">
        <f t="shared" si="205"/>
        <v>#REF!</v>
      </c>
      <c r="AH308" s="25" t="e">
        <f>+#REF!</f>
        <v>#REF!</v>
      </c>
      <c r="AI308" s="25" t="e">
        <f t="shared" si="205"/>
        <v>#REF!</v>
      </c>
      <c r="AJ308" s="25" t="e">
        <f>+#REF!</f>
        <v>#REF!</v>
      </c>
      <c r="AK308" s="25" t="e">
        <f t="shared" si="206"/>
        <v>#REF!</v>
      </c>
      <c r="AL308" s="25" t="e">
        <f>+#REF!</f>
        <v>#REF!</v>
      </c>
      <c r="AM308" s="25" t="e">
        <f t="shared" si="206"/>
        <v>#REF!</v>
      </c>
      <c r="AN308" s="25" t="e">
        <f>+#REF!</f>
        <v>#REF!</v>
      </c>
      <c r="AO308" s="25" t="e">
        <f t="shared" si="207"/>
        <v>#REF!</v>
      </c>
      <c r="AP308" s="25" t="e">
        <f>+#REF!</f>
        <v>#REF!</v>
      </c>
      <c r="AQ308" s="25" t="e">
        <f t="shared" si="207"/>
        <v>#REF!</v>
      </c>
      <c r="AR308" s="25" t="e">
        <f>+#REF!</f>
        <v>#REF!</v>
      </c>
      <c r="AS308" s="25" t="e">
        <f t="shared" si="208"/>
        <v>#REF!</v>
      </c>
      <c r="AT308" s="25" t="e">
        <f>+#REF!</f>
        <v>#REF!</v>
      </c>
      <c r="AU308" s="25" t="e">
        <f t="shared" si="208"/>
        <v>#REF!</v>
      </c>
      <c r="AV308" s="25" t="e">
        <f>+#REF!</f>
        <v>#REF!</v>
      </c>
      <c r="AW308" s="25" t="e">
        <f t="shared" si="190"/>
        <v>#REF!</v>
      </c>
      <c r="AX308" s="25" t="e">
        <f>+#REF!</f>
        <v>#REF!</v>
      </c>
      <c r="AY308" s="25" t="e">
        <f t="shared" si="191"/>
        <v>#REF!</v>
      </c>
      <c r="AZ308" s="25" t="e">
        <f>+#REF!</f>
        <v>#REF!</v>
      </c>
      <c r="BA308" s="25" t="e">
        <f t="shared" si="192"/>
        <v>#REF!</v>
      </c>
    </row>
    <row r="309" spans="1:53" ht="15.75" customHeight="1">
      <c r="A309" s="33" t="s">
        <v>20</v>
      </c>
      <c r="B309" s="34" t="s">
        <v>339</v>
      </c>
      <c r="C309" s="39" t="s">
        <v>87</v>
      </c>
      <c r="D309" s="73">
        <v>11347.96</v>
      </c>
      <c r="E309" s="67">
        <v>15</v>
      </c>
      <c r="F309" s="24">
        <v>750</v>
      </c>
      <c r="G309" s="24">
        <v>8000</v>
      </c>
      <c r="H309" s="24"/>
      <c r="I309" s="25" t="e">
        <f t="shared" si="179"/>
        <v>#REF!</v>
      </c>
      <c r="J309" s="25" t="e">
        <f>+#REF!</f>
        <v>#REF!</v>
      </c>
      <c r="K309" s="25" t="e">
        <f t="shared" si="180"/>
        <v>#REF!</v>
      </c>
      <c r="L309" s="25" t="e">
        <f>+#REF!</f>
        <v>#REF!</v>
      </c>
      <c r="M309" s="25" t="e">
        <f t="shared" si="180"/>
        <v>#REF!</v>
      </c>
      <c r="N309" s="25" t="e">
        <f>+#REF!</f>
        <v>#REF!</v>
      </c>
      <c r="O309" s="25" t="e">
        <f t="shared" si="201"/>
        <v>#REF!</v>
      </c>
      <c r="P309" s="25" t="e">
        <f>+#REF!</f>
        <v>#REF!</v>
      </c>
      <c r="Q309" s="25" t="e">
        <f t="shared" si="201"/>
        <v>#REF!</v>
      </c>
      <c r="R309" s="25" t="e">
        <f>+#REF!</f>
        <v>#REF!</v>
      </c>
      <c r="S309" s="25" t="e">
        <f t="shared" si="202"/>
        <v>#REF!</v>
      </c>
      <c r="T309" s="25" t="e">
        <f>+#REF!</f>
        <v>#REF!</v>
      </c>
      <c r="U309" s="25" t="e">
        <f t="shared" si="202"/>
        <v>#REF!</v>
      </c>
      <c r="V309" s="25" t="e">
        <f>+#REF!</f>
        <v>#REF!</v>
      </c>
      <c r="W309" s="25" t="e">
        <f t="shared" si="203"/>
        <v>#REF!</v>
      </c>
      <c r="X309" s="25" t="e">
        <f>+#REF!</f>
        <v>#REF!</v>
      </c>
      <c r="Y309" s="25" t="e">
        <f t="shared" si="203"/>
        <v>#REF!</v>
      </c>
      <c r="Z309" s="25" t="e">
        <f>+#REF!</f>
        <v>#REF!</v>
      </c>
      <c r="AA309" s="25" t="e">
        <f t="shared" si="184"/>
        <v>#REF!</v>
      </c>
      <c r="AB309" s="25" t="e">
        <f>+#REF!</f>
        <v>#REF!</v>
      </c>
      <c r="AC309" s="25" t="e">
        <f t="shared" si="204"/>
        <v>#REF!</v>
      </c>
      <c r="AD309" s="25" t="e">
        <f>+#REF!</f>
        <v>#REF!</v>
      </c>
      <c r="AE309" s="25" t="e">
        <f t="shared" si="204"/>
        <v>#REF!</v>
      </c>
      <c r="AF309" s="25" t="e">
        <f>+#REF!</f>
        <v>#REF!</v>
      </c>
      <c r="AG309" s="25" t="e">
        <f t="shared" si="205"/>
        <v>#REF!</v>
      </c>
      <c r="AH309" s="25" t="e">
        <f>+#REF!</f>
        <v>#REF!</v>
      </c>
      <c r="AI309" s="25" t="e">
        <f t="shared" si="205"/>
        <v>#REF!</v>
      </c>
      <c r="AJ309" s="25" t="e">
        <f>+#REF!</f>
        <v>#REF!</v>
      </c>
      <c r="AK309" s="25" t="e">
        <f t="shared" si="206"/>
        <v>#REF!</v>
      </c>
      <c r="AL309" s="25" t="e">
        <f>+#REF!</f>
        <v>#REF!</v>
      </c>
      <c r="AM309" s="25" t="e">
        <f t="shared" si="206"/>
        <v>#REF!</v>
      </c>
      <c r="AN309" s="25" t="e">
        <f>+#REF!</f>
        <v>#REF!</v>
      </c>
      <c r="AO309" s="25" t="e">
        <f t="shared" si="207"/>
        <v>#REF!</v>
      </c>
      <c r="AP309" s="25" t="e">
        <f>+#REF!</f>
        <v>#REF!</v>
      </c>
      <c r="AQ309" s="25" t="e">
        <f t="shared" si="207"/>
        <v>#REF!</v>
      </c>
      <c r="AR309" s="25" t="e">
        <f>+#REF!</f>
        <v>#REF!</v>
      </c>
      <c r="AS309" s="25" t="e">
        <f t="shared" si="208"/>
        <v>#REF!</v>
      </c>
      <c r="AT309" s="25" t="e">
        <f>+#REF!</f>
        <v>#REF!</v>
      </c>
      <c r="AU309" s="25" t="e">
        <f t="shared" si="208"/>
        <v>#REF!</v>
      </c>
      <c r="AV309" s="25" t="e">
        <f>+#REF!</f>
        <v>#REF!</v>
      </c>
      <c r="AW309" s="25" t="e">
        <f t="shared" si="190"/>
        <v>#REF!</v>
      </c>
      <c r="AX309" s="25" t="e">
        <f>+#REF!</f>
        <v>#REF!</v>
      </c>
      <c r="AY309" s="25" t="e">
        <f t="shared" si="191"/>
        <v>#REF!</v>
      </c>
      <c r="AZ309" s="25" t="e">
        <f>+#REF!</f>
        <v>#REF!</v>
      </c>
      <c r="BA309" s="25" t="e">
        <f t="shared" si="192"/>
        <v>#REF!</v>
      </c>
    </row>
    <row r="310" spans="1:53" ht="15.75" customHeight="1">
      <c r="A310" s="33" t="s">
        <v>22</v>
      </c>
      <c r="B310" s="34" t="s">
        <v>340</v>
      </c>
      <c r="C310" s="39" t="s">
        <v>87</v>
      </c>
      <c r="D310" s="73">
        <v>28372.07</v>
      </c>
      <c r="E310" s="67">
        <v>2</v>
      </c>
      <c r="F310" s="24">
        <v>1000</v>
      </c>
      <c r="G310" s="24">
        <v>20000</v>
      </c>
      <c r="H310" s="24"/>
      <c r="I310" s="25" t="e">
        <f t="shared" si="179"/>
        <v>#REF!</v>
      </c>
      <c r="J310" s="25" t="e">
        <f>+#REF!</f>
        <v>#REF!</v>
      </c>
      <c r="K310" s="25" t="e">
        <f t="shared" si="180"/>
        <v>#REF!</v>
      </c>
      <c r="L310" s="25" t="e">
        <f>+#REF!</f>
        <v>#REF!</v>
      </c>
      <c r="M310" s="25" t="e">
        <f t="shared" si="180"/>
        <v>#REF!</v>
      </c>
      <c r="N310" s="25" t="e">
        <f>+#REF!</f>
        <v>#REF!</v>
      </c>
      <c r="O310" s="25" t="e">
        <f t="shared" si="201"/>
        <v>#REF!</v>
      </c>
      <c r="P310" s="25" t="e">
        <f>+#REF!</f>
        <v>#REF!</v>
      </c>
      <c r="Q310" s="25" t="e">
        <f t="shared" si="201"/>
        <v>#REF!</v>
      </c>
      <c r="R310" s="25" t="e">
        <f>+#REF!</f>
        <v>#REF!</v>
      </c>
      <c r="S310" s="25" t="e">
        <f t="shared" si="202"/>
        <v>#REF!</v>
      </c>
      <c r="T310" s="25" t="e">
        <f>+#REF!</f>
        <v>#REF!</v>
      </c>
      <c r="U310" s="25" t="e">
        <f t="shared" si="202"/>
        <v>#REF!</v>
      </c>
      <c r="V310" s="25" t="e">
        <f>+#REF!</f>
        <v>#REF!</v>
      </c>
      <c r="W310" s="25" t="e">
        <f t="shared" si="203"/>
        <v>#REF!</v>
      </c>
      <c r="X310" s="25" t="e">
        <f>+#REF!</f>
        <v>#REF!</v>
      </c>
      <c r="Y310" s="25" t="e">
        <f t="shared" si="203"/>
        <v>#REF!</v>
      </c>
      <c r="Z310" s="25" t="e">
        <f>+#REF!</f>
        <v>#REF!</v>
      </c>
      <c r="AA310" s="25" t="e">
        <f t="shared" si="184"/>
        <v>#REF!</v>
      </c>
      <c r="AB310" s="25" t="e">
        <f>+#REF!</f>
        <v>#REF!</v>
      </c>
      <c r="AC310" s="25" t="e">
        <f t="shared" si="204"/>
        <v>#REF!</v>
      </c>
      <c r="AD310" s="25" t="e">
        <f>+#REF!</f>
        <v>#REF!</v>
      </c>
      <c r="AE310" s="25" t="e">
        <f t="shared" si="204"/>
        <v>#REF!</v>
      </c>
      <c r="AF310" s="25" t="e">
        <f>+#REF!</f>
        <v>#REF!</v>
      </c>
      <c r="AG310" s="25" t="e">
        <f t="shared" si="205"/>
        <v>#REF!</v>
      </c>
      <c r="AH310" s="25" t="e">
        <f>+#REF!</f>
        <v>#REF!</v>
      </c>
      <c r="AI310" s="25" t="e">
        <f t="shared" si="205"/>
        <v>#REF!</v>
      </c>
      <c r="AJ310" s="25" t="e">
        <f>+#REF!</f>
        <v>#REF!</v>
      </c>
      <c r="AK310" s="25" t="e">
        <f t="shared" si="206"/>
        <v>#REF!</v>
      </c>
      <c r="AL310" s="25" t="e">
        <f>+#REF!</f>
        <v>#REF!</v>
      </c>
      <c r="AM310" s="25" t="e">
        <f t="shared" si="206"/>
        <v>#REF!</v>
      </c>
      <c r="AN310" s="25" t="e">
        <f>+#REF!</f>
        <v>#REF!</v>
      </c>
      <c r="AO310" s="25" t="e">
        <f t="shared" si="207"/>
        <v>#REF!</v>
      </c>
      <c r="AP310" s="25" t="e">
        <f>+#REF!</f>
        <v>#REF!</v>
      </c>
      <c r="AQ310" s="25" t="e">
        <f t="shared" si="207"/>
        <v>#REF!</v>
      </c>
      <c r="AR310" s="25" t="e">
        <f>+#REF!</f>
        <v>#REF!</v>
      </c>
      <c r="AS310" s="25" t="e">
        <f t="shared" si="208"/>
        <v>#REF!</v>
      </c>
      <c r="AT310" s="25" t="e">
        <f>+#REF!</f>
        <v>#REF!</v>
      </c>
      <c r="AU310" s="25" t="e">
        <f t="shared" si="208"/>
        <v>#REF!</v>
      </c>
      <c r="AV310" s="25" t="e">
        <f>+#REF!</f>
        <v>#REF!</v>
      </c>
      <c r="AW310" s="25" t="e">
        <f t="shared" si="190"/>
        <v>#REF!</v>
      </c>
      <c r="AX310" s="25" t="e">
        <f>+#REF!</f>
        <v>#REF!</v>
      </c>
      <c r="AY310" s="25" t="e">
        <f t="shared" si="191"/>
        <v>#REF!</v>
      </c>
      <c r="AZ310" s="25" t="e">
        <f>+#REF!</f>
        <v>#REF!</v>
      </c>
      <c r="BA310" s="25" t="e">
        <f t="shared" si="192"/>
        <v>#REF!</v>
      </c>
    </row>
    <row r="311" spans="1:53" ht="15.75" customHeight="1">
      <c r="A311" s="33">
        <v>2200</v>
      </c>
      <c r="B311" s="27" t="s">
        <v>341</v>
      </c>
      <c r="C311" s="39"/>
      <c r="D311" s="73"/>
      <c r="E311" s="67"/>
      <c r="F311" s="24"/>
      <c r="G311" s="24"/>
      <c r="H311" s="24"/>
      <c r="I311" s="25">
        <f t="shared" si="179"/>
        <v>0</v>
      </c>
      <c r="J311" s="25"/>
      <c r="K311" s="25">
        <f t="shared" si="180"/>
        <v>0</v>
      </c>
      <c r="L311" s="25"/>
      <c r="M311" s="25">
        <f t="shared" si="180"/>
        <v>0</v>
      </c>
      <c r="N311" s="25"/>
      <c r="O311" s="25">
        <f t="shared" si="201"/>
        <v>0</v>
      </c>
      <c r="P311" s="25"/>
      <c r="Q311" s="25">
        <f t="shared" si="201"/>
        <v>0</v>
      </c>
      <c r="R311" s="25"/>
      <c r="S311" s="25">
        <f t="shared" si="202"/>
        <v>0</v>
      </c>
      <c r="T311" s="25"/>
      <c r="U311" s="25">
        <f t="shared" si="202"/>
        <v>0</v>
      </c>
      <c r="V311" s="25"/>
      <c r="W311" s="25">
        <f t="shared" si="203"/>
        <v>0</v>
      </c>
      <c r="X311" s="25"/>
      <c r="Y311" s="25">
        <f t="shared" si="203"/>
        <v>0</v>
      </c>
      <c r="Z311" s="25"/>
      <c r="AA311" s="25">
        <f t="shared" si="184"/>
        <v>0</v>
      </c>
      <c r="AB311" s="25"/>
      <c r="AC311" s="25">
        <f t="shared" si="204"/>
        <v>0</v>
      </c>
      <c r="AD311" s="25"/>
      <c r="AE311" s="25">
        <f t="shared" si="204"/>
        <v>0</v>
      </c>
      <c r="AF311" s="25"/>
      <c r="AG311" s="25">
        <f t="shared" si="205"/>
        <v>0</v>
      </c>
      <c r="AH311" s="25"/>
      <c r="AI311" s="25">
        <f t="shared" si="205"/>
        <v>0</v>
      </c>
      <c r="AJ311" s="25"/>
      <c r="AK311" s="25">
        <f t="shared" si="206"/>
        <v>0</v>
      </c>
      <c r="AL311" s="25"/>
      <c r="AM311" s="25">
        <f t="shared" si="206"/>
        <v>0</v>
      </c>
      <c r="AN311" s="25"/>
      <c r="AO311" s="25">
        <f t="shared" si="207"/>
        <v>0</v>
      </c>
      <c r="AP311" s="25"/>
      <c r="AQ311" s="25">
        <f t="shared" si="207"/>
        <v>0</v>
      </c>
      <c r="AR311" s="25"/>
      <c r="AS311" s="25">
        <f t="shared" si="208"/>
        <v>0</v>
      </c>
      <c r="AT311" s="25"/>
      <c r="AU311" s="25">
        <f t="shared" si="208"/>
        <v>0</v>
      </c>
      <c r="AV311" s="25"/>
      <c r="AW311" s="25">
        <f t="shared" si="190"/>
        <v>0</v>
      </c>
      <c r="AX311" s="25"/>
      <c r="AY311" s="25">
        <f t="shared" si="191"/>
        <v>0</v>
      </c>
      <c r="AZ311" s="25"/>
      <c r="BA311" s="25">
        <f t="shared" si="192"/>
        <v>0</v>
      </c>
    </row>
    <row r="312" spans="1:53" ht="15.75" customHeight="1">
      <c r="A312" s="33">
        <v>2201</v>
      </c>
      <c r="B312" s="34" t="s">
        <v>342</v>
      </c>
      <c r="C312" s="39" t="s">
        <v>87</v>
      </c>
      <c r="D312" s="73">
        <v>3124.73</v>
      </c>
      <c r="E312" s="67">
        <v>30</v>
      </c>
      <c r="F312" s="24">
        <v>250</v>
      </c>
      <c r="G312" s="24">
        <v>2084</v>
      </c>
      <c r="H312" s="24"/>
      <c r="I312" s="25" t="e">
        <f t="shared" si="179"/>
        <v>#REF!</v>
      </c>
      <c r="J312" s="25" t="e">
        <f>+#REF!</f>
        <v>#REF!</v>
      </c>
      <c r="K312" s="25" t="e">
        <f t="shared" si="180"/>
        <v>#REF!</v>
      </c>
      <c r="L312" s="25" t="e">
        <f>+#REF!</f>
        <v>#REF!</v>
      </c>
      <c r="M312" s="25" t="e">
        <f t="shared" si="180"/>
        <v>#REF!</v>
      </c>
      <c r="N312" s="25" t="e">
        <f>+#REF!</f>
        <v>#REF!</v>
      </c>
      <c r="O312" s="25" t="e">
        <f t="shared" si="201"/>
        <v>#REF!</v>
      </c>
      <c r="P312" s="25" t="e">
        <f>+#REF!</f>
        <v>#REF!</v>
      </c>
      <c r="Q312" s="25" t="e">
        <f t="shared" si="201"/>
        <v>#REF!</v>
      </c>
      <c r="R312" s="25" t="e">
        <f>+#REF!</f>
        <v>#REF!</v>
      </c>
      <c r="S312" s="25" t="e">
        <f t="shared" si="202"/>
        <v>#REF!</v>
      </c>
      <c r="T312" s="25" t="e">
        <f>+#REF!</f>
        <v>#REF!</v>
      </c>
      <c r="U312" s="25" t="e">
        <f t="shared" si="202"/>
        <v>#REF!</v>
      </c>
      <c r="V312" s="25" t="e">
        <f>+#REF!</f>
        <v>#REF!</v>
      </c>
      <c r="W312" s="25" t="e">
        <f t="shared" si="203"/>
        <v>#REF!</v>
      </c>
      <c r="X312" s="25" t="e">
        <f>+#REF!</f>
        <v>#REF!</v>
      </c>
      <c r="Y312" s="25" t="e">
        <f t="shared" si="203"/>
        <v>#REF!</v>
      </c>
      <c r="Z312" s="25" t="e">
        <f>+#REF!</f>
        <v>#REF!</v>
      </c>
      <c r="AA312" s="25" t="e">
        <f t="shared" si="184"/>
        <v>#REF!</v>
      </c>
      <c r="AB312" s="25" t="e">
        <f>+#REF!</f>
        <v>#REF!</v>
      </c>
      <c r="AC312" s="25" t="e">
        <f t="shared" si="204"/>
        <v>#REF!</v>
      </c>
      <c r="AD312" s="25" t="e">
        <f>+#REF!</f>
        <v>#REF!</v>
      </c>
      <c r="AE312" s="25" t="e">
        <f t="shared" si="204"/>
        <v>#REF!</v>
      </c>
      <c r="AF312" s="25" t="e">
        <f>+#REF!</f>
        <v>#REF!</v>
      </c>
      <c r="AG312" s="25" t="e">
        <f t="shared" si="205"/>
        <v>#REF!</v>
      </c>
      <c r="AH312" s="25" t="e">
        <f>+#REF!</f>
        <v>#REF!</v>
      </c>
      <c r="AI312" s="25" t="e">
        <f t="shared" si="205"/>
        <v>#REF!</v>
      </c>
      <c r="AJ312" s="25" t="e">
        <f>+#REF!</f>
        <v>#REF!</v>
      </c>
      <c r="AK312" s="25" t="e">
        <f t="shared" si="206"/>
        <v>#REF!</v>
      </c>
      <c r="AL312" s="25" t="e">
        <f>+#REF!</f>
        <v>#REF!</v>
      </c>
      <c r="AM312" s="25" t="e">
        <f t="shared" si="206"/>
        <v>#REF!</v>
      </c>
      <c r="AN312" s="25" t="e">
        <f>+#REF!</f>
        <v>#REF!</v>
      </c>
      <c r="AO312" s="25" t="e">
        <f t="shared" si="207"/>
        <v>#REF!</v>
      </c>
      <c r="AP312" s="25" t="e">
        <f>+#REF!</f>
        <v>#REF!</v>
      </c>
      <c r="AQ312" s="25" t="e">
        <f t="shared" si="207"/>
        <v>#REF!</v>
      </c>
      <c r="AR312" s="25" t="e">
        <f>+#REF!</f>
        <v>#REF!</v>
      </c>
      <c r="AS312" s="25" t="e">
        <f t="shared" si="208"/>
        <v>#REF!</v>
      </c>
      <c r="AT312" s="25" t="e">
        <f>+#REF!</f>
        <v>#REF!</v>
      </c>
      <c r="AU312" s="25" t="e">
        <f t="shared" si="208"/>
        <v>#REF!</v>
      </c>
      <c r="AV312" s="25" t="e">
        <f>+#REF!</f>
        <v>#REF!</v>
      </c>
      <c r="AW312" s="25" t="e">
        <f t="shared" si="190"/>
        <v>#REF!</v>
      </c>
      <c r="AX312" s="25" t="e">
        <f>+#REF!</f>
        <v>#REF!</v>
      </c>
      <c r="AY312" s="25" t="e">
        <f t="shared" si="191"/>
        <v>#REF!</v>
      </c>
      <c r="AZ312" s="25" t="e">
        <f>+#REF!</f>
        <v>#REF!</v>
      </c>
      <c r="BA312" s="25" t="e">
        <f t="shared" si="192"/>
        <v>#REF!</v>
      </c>
    </row>
    <row r="313" spans="1:53" ht="15.75" customHeight="1">
      <c r="A313" s="33">
        <v>2202</v>
      </c>
      <c r="B313" s="34" t="s">
        <v>343</v>
      </c>
      <c r="C313" s="39" t="s">
        <v>87</v>
      </c>
      <c r="D313" s="73">
        <v>4691.4799999999996</v>
      </c>
      <c r="E313" s="67">
        <v>5</v>
      </c>
      <c r="F313" s="24">
        <v>250</v>
      </c>
      <c r="G313" s="24">
        <v>3200</v>
      </c>
      <c r="H313" s="24"/>
      <c r="I313" s="25" t="e">
        <f t="shared" si="179"/>
        <v>#REF!</v>
      </c>
      <c r="J313" s="25" t="e">
        <f>+#REF!</f>
        <v>#REF!</v>
      </c>
      <c r="K313" s="25" t="e">
        <f t="shared" si="180"/>
        <v>#REF!</v>
      </c>
      <c r="L313" s="25" t="e">
        <f>+#REF!</f>
        <v>#REF!</v>
      </c>
      <c r="M313" s="25" t="e">
        <f t="shared" si="180"/>
        <v>#REF!</v>
      </c>
      <c r="N313" s="25" t="e">
        <f>+#REF!</f>
        <v>#REF!</v>
      </c>
      <c r="O313" s="25" t="e">
        <f t="shared" si="201"/>
        <v>#REF!</v>
      </c>
      <c r="P313" s="25" t="e">
        <f>+#REF!</f>
        <v>#REF!</v>
      </c>
      <c r="Q313" s="25" t="e">
        <f t="shared" si="201"/>
        <v>#REF!</v>
      </c>
      <c r="R313" s="25" t="e">
        <f>+#REF!</f>
        <v>#REF!</v>
      </c>
      <c r="S313" s="25" t="e">
        <f t="shared" si="202"/>
        <v>#REF!</v>
      </c>
      <c r="T313" s="25" t="e">
        <f>+#REF!</f>
        <v>#REF!</v>
      </c>
      <c r="U313" s="25" t="e">
        <f t="shared" si="202"/>
        <v>#REF!</v>
      </c>
      <c r="V313" s="25" t="e">
        <f>+#REF!</f>
        <v>#REF!</v>
      </c>
      <c r="W313" s="25" t="e">
        <f t="shared" si="203"/>
        <v>#REF!</v>
      </c>
      <c r="X313" s="25" t="e">
        <f>+#REF!</f>
        <v>#REF!</v>
      </c>
      <c r="Y313" s="25" t="e">
        <f t="shared" si="203"/>
        <v>#REF!</v>
      </c>
      <c r="Z313" s="25" t="e">
        <f>+#REF!</f>
        <v>#REF!</v>
      </c>
      <c r="AA313" s="25" t="e">
        <f t="shared" si="184"/>
        <v>#REF!</v>
      </c>
      <c r="AB313" s="25" t="e">
        <f>+#REF!</f>
        <v>#REF!</v>
      </c>
      <c r="AC313" s="25" t="e">
        <f t="shared" si="204"/>
        <v>#REF!</v>
      </c>
      <c r="AD313" s="25" t="e">
        <f>+#REF!</f>
        <v>#REF!</v>
      </c>
      <c r="AE313" s="25" t="e">
        <f t="shared" si="204"/>
        <v>#REF!</v>
      </c>
      <c r="AF313" s="25" t="e">
        <f>+#REF!</f>
        <v>#REF!</v>
      </c>
      <c r="AG313" s="25" t="e">
        <f t="shared" si="205"/>
        <v>#REF!</v>
      </c>
      <c r="AH313" s="25" t="e">
        <f>+#REF!</f>
        <v>#REF!</v>
      </c>
      <c r="AI313" s="25" t="e">
        <f t="shared" si="205"/>
        <v>#REF!</v>
      </c>
      <c r="AJ313" s="25" t="e">
        <f>+#REF!</f>
        <v>#REF!</v>
      </c>
      <c r="AK313" s="25" t="e">
        <f t="shared" si="206"/>
        <v>#REF!</v>
      </c>
      <c r="AL313" s="25" t="e">
        <f>+#REF!</f>
        <v>#REF!</v>
      </c>
      <c r="AM313" s="25" t="e">
        <f t="shared" si="206"/>
        <v>#REF!</v>
      </c>
      <c r="AN313" s="25" t="e">
        <f>+#REF!</f>
        <v>#REF!</v>
      </c>
      <c r="AO313" s="25" t="e">
        <f t="shared" si="207"/>
        <v>#REF!</v>
      </c>
      <c r="AP313" s="25" t="e">
        <f>+#REF!</f>
        <v>#REF!</v>
      </c>
      <c r="AQ313" s="25" t="e">
        <f t="shared" si="207"/>
        <v>#REF!</v>
      </c>
      <c r="AR313" s="25" t="e">
        <f>+#REF!</f>
        <v>#REF!</v>
      </c>
      <c r="AS313" s="25" t="e">
        <f t="shared" si="208"/>
        <v>#REF!</v>
      </c>
      <c r="AT313" s="25" t="e">
        <f>+#REF!</f>
        <v>#REF!</v>
      </c>
      <c r="AU313" s="25" t="e">
        <f t="shared" si="208"/>
        <v>#REF!</v>
      </c>
      <c r="AV313" s="25" t="e">
        <f>+#REF!</f>
        <v>#REF!</v>
      </c>
      <c r="AW313" s="25" t="e">
        <f t="shared" si="190"/>
        <v>#REF!</v>
      </c>
      <c r="AX313" s="25" t="e">
        <f>+#REF!</f>
        <v>#REF!</v>
      </c>
      <c r="AY313" s="25" t="e">
        <f t="shared" si="191"/>
        <v>#REF!</v>
      </c>
      <c r="AZ313" s="25" t="e">
        <f>+#REF!</f>
        <v>#REF!</v>
      </c>
      <c r="BA313" s="25" t="e">
        <f t="shared" si="192"/>
        <v>#REF!</v>
      </c>
    </row>
    <row r="314" spans="1:53" ht="15.75" customHeight="1">
      <c r="A314" s="33" t="s">
        <v>344</v>
      </c>
      <c r="B314" s="34" t="s">
        <v>345</v>
      </c>
      <c r="C314" s="39" t="s">
        <v>87</v>
      </c>
      <c r="D314" s="73">
        <v>3698.04</v>
      </c>
      <c r="E314" s="67">
        <v>10</v>
      </c>
      <c r="F314" s="24">
        <v>250</v>
      </c>
      <c r="G314" s="24">
        <v>2496</v>
      </c>
      <c r="H314" s="24"/>
      <c r="I314" s="25" t="e">
        <f t="shared" si="179"/>
        <v>#REF!</v>
      </c>
      <c r="J314" s="25" t="e">
        <f>+#REF!</f>
        <v>#REF!</v>
      </c>
      <c r="K314" s="25" t="e">
        <f t="shared" si="180"/>
        <v>#REF!</v>
      </c>
      <c r="L314" s="25" t="e">
        <f>+#REF!</f>
        <v>#REF!</v>
      </c>
      <c r="M314" s="25" t="e">
        <f t="shared" si="180"/>
        <v>#REF!</v>
      </c>
      <c r="N314" s="25" t="e">
        <f>+#REF!</f>
        <v>#REF!</v>
      </c>
      <c r="O314" s="25" t="e">
        <f t="shared" si="201"/>
        <v>#REF!</v>
      </c>
      <c r="P314" s="25" t="e">
        <f>+#REF!</f>
        <v>#REF!</v>
      </c>
      <c r="Q314" s="25" t="e">
        <f t="shared" si="201"/>
        <v>#REF!</v>
      </c>
      <c r="R314" s="25" t="e">
        <f>+#REF!</f>
        <v>#REF!</v>
      </c>
      <c r="S314" s="25" t="e">
        <f t="shared" si="202"/>
        <v>#REF!</v>
      </c>
      <c r="T314" s="25" t="e">
        <f>+#REF!</f>
        <v>#REF!</v>
      </c>
      <c r="U314" s="25" t="e">
        <f t="shared" si="202"/>
        <v>#REF!</v>
      </c>
      <c r="V314" s="25" t="e">
        <f>+#REF!</f>
        <v>#REF!</v>
      </c>
      <c r="W314" s="25" t="e">
        <f t="shared" si="203"/>
        <v>#REF!</v>
      </c>
      <c r="X314" s="25" t="e">
        <f>+#REF!</f>
        <v>#REF!</v>
      </c>
      <c r="Y314" s="25" t="e">
        <f t="shared" si="203"/>
        <v>#REF!</v>
      </c>
      <c r="Z314" s="25" t="e">
        <f>+#REF!</f>
        <v>#REF!</v>
      </c>
      <c r="AA314" s="25" t="e">
        <f t="shared" si="184"/>
        <v>#REF!</v>
      </c>
      <c r="AB314" s="25" t="e">
        <f>+#REF!</f>
        <v>#REF!</v>
      </c>
      <c r="AC314" s="25" t="e">
        <f t="shared" si="204"/>
        <v>#REF!</v>
      </c>
      <c r="AD314" s="25" t="e">
        <f>+#REF!</f>
        <v>#REF!</v>
      </c>
      <c r="AE314" s="25" t="e">
        <f t="shared" si="204"/>
        <v>#REF!</v>
      </c>
      <c r="AF314" s="25" t="e">
        <f>+#REF!</f>
        <v>#REF!</v>
      </c>
      <c r="AG314" s="25" t="e">
        <f t="shared" si="205"/>
        <v>#REF!</v>
      </c>
      <c r="AH314" s="25" t="e">
        <f>+#REF!</f>
        <v>#REF!</v>
      </c>
      <c r="AI314" s="25" t="e">
        <f t="shared" si="205"/>
        <v>#REF!</v>
      </c>
      <c r="AJ314" s="25" t="e">
        <f>+#REF!</f>
        <v>#REF!</v>
      </c>
      <c r="AK314" s="25" t="e">
        <f t="shared" si="206"/>
        <v>#REF!</v>
      </c>
      <c r="AL314" s="25" t="e">
        <f>+#REF!</f>
        <v>#REF!</v>
      </c>
      <c r="AM314" s="25" t="e">
        <f t="shared" si="206"/>
        <v>#REF!</v>
      </c>
      <c r="AN314" s="25" t="e">
        <f>+#REF!</f>
        <v>#REF!</v>
      </c>
      <c r="AO314" s="25" t="e">
        <f t="shared" si="207"/>
        <v>#REF!</v>
      </c>
      <c r="AP314" s="25" t="e">
        <f>+#REF!</f>
        <v>#REF!</v>
      </c>
      <c r="AQ314" s="25" t="e">
        <f t="shared" si="207"/>
        <v>#REF!</v>
      </c>
      <c r="AR314" s="25" t="e">
        <f>+#REF!</f>
        <v>#REF!</v>
      </c>
      <c r="AS314" s="25" t="e">
        <f t="shared" si="208"/>
        <v>#REF!</v>
      </c>
      <c r="AT314" s="25" t="e">
        <f>+#REF!</f>
        <v>#REF!</v>
      </c>
      <c r="AU314" s="25" t="e">
        <f t="shared" si="208"/>
        <v>#REF!</v>
      </c>
      <c r="AV314" s="25" t="e">
        <f>+#REF!</f>
        <v>#REF!</v>
      </c>
      <c r="AW314" s="25" t="e">
        <f t="shared" si="190"/>
        <v>#REF!</v>
      </c>
      <c r="AX314" s="25" t="e">
        <f>+#REF!</f>
        <v>#REF!</v>
      </c>
      <c r="AY314" s="25" t="e">
        <f t="shared" si="191"/>
        <v>#REF!</v>
      </c>
      <c r="AZ314" s="25" t="e">
        <f>+#REF!</f>
        <v>#REF!</v>
      </c>
      <c r="BA314" s="25" t="e">
        <f t="shared" si="192"/>
        <v>#REF!</v>
      </c>
    </row>
    <row r="315" spans="1:53" ht="15.75" customHeight="1">
      <c r="A315" s="33">
        <v>2203</v>
      </c>
      <c r="B315" s="34" t="s">
        <v>346</v>
      </c>
      <c r="C315" s="39" t="s">
        <v>87</v>
      </c>
      <c r="D315" s="73">
        <v>3772.44</v>
      </c>
      <c r="E315" s="67">
        <v>30</v>
      </c>
      <c r="F315" s="24">
        <v>250</v>
      </c>
      <c r="G315" s="24">
        <v>2509</v>
      </c>
      <c r="H315" s="24"/>
      <c r="I315" s="25" t="e">
        <f t="shared" si="179"/>
        <v>#REF!</v>
      </c>
      <c r="J315" s="25" t="e">
        <f>+#REF!</f>
        <v>#REF!</v>
      </c>
      <c r="K315" s="25" t="e">
        <f t="shared" si="180"/>
        <v>#REF!</v>
      </c>
      <c r="L315" s="25" t="e">
        <f>+#REF!</f>
        <v>#REF!</v>
      </c>
      <c r="M315" s="25" t="e">
        <f t="shared" si="180"/>
        <v>#REF!</v>
      </c>
      <c r="N315" s="25" t="e">
        <f>+#REF!</f>
        <v>#REF!</v>
      </c>
      <c r="O315" s="25" t="e">
        <f t="shared" ref="O315:Q330" si="209">+N315*$D315</f>
        <v>#REF!</v>
      </c>
      <c r="P315" s="25" t="e">
        <f>+#REF!</f>
        <v>#REF!</v>
      </c>
      <c r="Q315" s="25" t="e">
        <f t="shared" si="209"/>
        <v>#REF!</v>
      </c>
      <c r="R315" s="25" t="e">
        <f>+#REF!</f>
        <v>#REF!</v>
      </c>
      <c r="S315" s="25" t="e">
        <f t="shared" ref="S315:U330" si="210">+R315*$D315</f>
        <v>#REF!</v>
      </c>
      <c r="T315" s="25" t="e">
        <f>+#REF!</f>
        <v>#REF!</v>
      </c>
      <c r="U315" s="25" t="e">
        <f t="shared" si="210"/>
        <v>#REF!</v>
      </c>
      <c r="V315" s="25" t="e">
        <f>+#REF!</f>
        <v>#REF!</v>
      </c>
      <c r="W315" s="25" t="e">
        <f t="shared" ref="W315:Y330" si="211">+V315*$D315</f>
        <v>#REF!</v>
      </c>
      <c r="X315" s="25" t="e">
        <f>+#REF!</f>
        <v>#REF!</v>
      </c>
      <c r="Y315" s="25" t="e">
        <f t="shared" si="211"/>
        <v>#REF!</v>
      </c>
      <c r="Z315" s="25" t="e">
        <f>+#REF!</f>
        <v>#REF!</v>
      </c>
      <c r="AA315" s="25" t="e">
        <f t="shared" si="184"/>
        <v>#REF!</v>
      </c>
      <c r="AB315" s="25" t="e">
        <f>+#REF!</f>
        <v>#REF!</v>
      </c>
      <c r="AC315" s="25" t="e">
        <f t="shared" ref="AC315:AE330" si="212">+AB315*$D315</f>
        <v>#REF!</v>
      </c>
      <c r="AD315" s="25" t="e">
        <f>+#REF!</f>
        <v>#REF!</v>
      </c>
      <c r="AE315" s="25" t="e">
        <f t="shared" si="212"/>
        <v>#REF!</v>
      </c>
      <c r="AF315" s="25" t="e">
        <f>+#REF!</f>
        <v>#REF!</v>
      </c>
      <c r="AG315" s="25" t="e">
        <f t="shared" ref="AG315:AI330" si="213">+AF315*$D315</f>
        <v>#REF!</v>
      </c>
      <c r="AH315" s="25" t="e">
        <f>+#REF!</f>
        <v>#REF!</v>
      </c>
      <c r="AI315" s="25" t="e">
        <f t="shared" si="213"/>
        <v>#REF!</v>
      </c>
      <c r="AJ315" s="25" t="e">
        <f>+#REF!</f>
        <v>#REF!</v>
      </c>
      <c r="AK315" s="25" t="e">
        <f t="shared" ref="AK315:AM330" si="214">+AJ315*$D315</f>
        <v>#REF!</v>
      </c>
      <c r="AL315" s="25" t="e">
        <f>+#REF!</f>
        <v>#REF!</v>
      </c>
      <c r="AM315" s="25" t="e">
        <f t="shared" si="214"/>
        <v>#REF!</v>
      </c>
      <c r="AN315" s="25" t="e">
        <f>+#REF!</f>
        <v>#REF!</v>
      </c>
      <c r="AO315" s="25" t="e">
        <f t="shared" ref="AO315:AQ330" si="215">+AN315*$D315</f>
        <v>#REF!</v>
      </c>
      <c r="AP315" s="25" t="e">
        <f>+#REF!</f>
        <v>#REF!</v>
      </c>
      <c r="AQ315" s="25" t="e">
        <f t="shared" si="215"/>
        <v>#REF!</v>
      </c>
      <c r="AR315" s="25" t="e">
        <f>+#REF!</f>
        <v>#REF!</v>
      </c>
      <c r="AS315" s="25" t="e">
        <f t="shared" ref="AS315:AU330" si="216">+AR315*$D315</f>
        <v>#REF!</v>
      </c>
      <c r="AT315" s="25" t="e">
        <f>+#REF!</f>
        <v>#REF!</v>
      </c>
      <c r="AU315" s="25" t="e">
        <f t="shared" si="216"/>
        <v>#REF!</v>
      </c>
      <c r="AV315" s="25" t="e">
        <f>+#REF!</f>
        <v>#REF!</v>
      </c>
      <c r="AW315" s="25" t="e">
        <f t="shared" si="190"/>
        <v>#REF!</v>
      </c>
      <c r="AX315" s="25" t="e">
        <f>+#REF!</f>
        <v>#REF!</v>
      </c>
      <c r="AY315" s="25" t="e">
        <f t="shared" si="191"/>
        <v>#REF!</v>
      </c>
      <c r="AZ315" s="25" t="e">
        <f>+#REF!</f>
        <v>#REF!</v>
      </c>
      <c r="BA315" s="25" t="e">
        <f t="shared" si="192"/>
        <v>#REF!</v>
      </c>
    </row>
    <row r="316" spans="1:53" ht="15.75" customHeight="1">
      <c r="A316" s="33">
        <v>2204</v>
      </c>
      <c r="B316" s="34" t="s">
        <v>347</v>
      </c>
      <c r="C316" s="39" t="s">
        <v>87</v>
      </c>
      <c r="D316" s="73">
        <v>3431.08</v>
      </c>
      <c r="E316" s="67">
        <v>50</v>
      </c>
      <c r="F316" s="24">
        <v>250</v>
      </c>
      <c r="G316" s="24">
        <v>2224</v>
      </c>
      <c r="H316" s="24"/>
      <c r="I316" s="25" t="e">
        <f t="shared" si="179"/>
        <v>#REF!</v>
      </c>
      <c r="J316" s="25" t="e">
        <f>+#REF!</f>
        <v>#REF!</v>
      </c>
      <c r="K316" s="25" t="e">
        <f t="shared" si="180"/>
        <v>#REF!</v>
      </c>
      <c r="L316" s="25" t="e">
        <f>+#REF!</f>
        <v>#REF!</v>
      </c>
      <c r="M316" s="25" t="e">
        <f t="shared" si="180"/>
        <v>#REF!</v>
      </c>
      <c r="N316" s="25" t="e">
        <f>+#REF!</f>
        <v>#REF!</v>
      </c>
      <c r="O316" s="25" t="e">
        <f t="shared" si="209"/>
        <v>#REF!</v>
      </c>
      <c r="P316" s="25" t="e">
        <f>+#REF!</f>
        <v>#REF!</v>
      </c>
      <c r="Q316" s="25" t="e">
        <f t="shared" si="209"/>
        <v>#REF!</v>
      </c>
      <c r="R316" s="25" t="e">
        <f>+#REF!</f>
        <v>#REF!</v>
      </c>
      <c r="S316" s="25" t="e">
        <f t="shared" si="210"/>
        <v>#REF!</v>
      </c>
      <c r="T316" s="25" t="e">
        <f>+#REF!</f>
        <v>#REF!</v>
      </c>
      <c r="U316" s="25" t="e">
        <f t="shared" si="210"/>
        <v>#REF!</v>
      </c>
      <c r="V316" s="25" t="e">
        <f>+#REF!</f>
        <v>#REF!</v>
      </c>
      <c r="W316" s="25" t="e">
        <f t="shared" si="211"/>
        <v>#REF!</v>
      </c>
      <c r="X316" s="25" t="e">
        <f>+#REF!</f>
        <v>#REF!</v>
      </c>
      <c r="Y316" s="25" t="e">
        <f t="shared" si="211"/>
        <v>#REF!</v>
      </c>
      <c r="Z316" s="25" t="e">
        <f>+#REF!</f>
        <v>#REF!</v>
      </c>
      <c r="AA316" s="25" t="e">
        <f t="shared" si="184"/>
        <v>#REF!</v>
      </c>
      <c r="AB316" s="25" t="e">
        <f>+#REF!</f>
        <v>#REF!</v>
      </c>
      <c r="AC316" s="25" t="e">
        <f t="shared" si="212"/>
        <v>#REF!</v>
      </c>
      <c r="AD316" s="25" t="e">
        <f>+#REF!</f>
        <v>#REF!</v>
      </c>
      <c r="AE316" s="25" t="e">
        <f t="shared" si="212"/>
        <v>#REF!</v>
      </c>
      <c r="AF316" s="25" t="e">
        <f>+#REF!</f>
        <v>#REF!</v>
      </c>
      <c r="AG316" s="25" t="e">
        <f t="shared" si="213"/>
        <v>#REF!</v>
      </c>
      <c r="AH316" s="25" t="e">
        <f>+#REF!</f>
        <v>#REF!</v>
      </c>
      <c r="AI316" s="25" t="e">
        <f t="shared" si="213"/>
        <v>#REF!</v>
      </c>
      <c r="AJ316" s="25" t="e">
        <f>+#REF!</f>
        <v>#REF!</v>
      </c>
      <c r="AK316" s="25" t="e">
        <f t="shared" si="214"/>
        <v>#REF!</v>
      </c>
      <c r="AL316" s="25" t="e">
        <f>+#REF!</f>
        <v>#REF!</v>
      </c>
      <c r="AM316" s="25" t="e">
        <f t="shared" si="214"/>
        <v>#REF!</v>
      </c>
      <c r="AN316" s="25" t="e">
        <f>+#REF!</f>
        <v>#REF!</v>
      </c>
      <c r="AO316" s="25" t="e">
        <f t="shared" si="215"/>
        <v>#REF!</v>
      </c>
      <c r="AP316" s="25" t="e">
        <f>+#REF!</f>
        <v>#REF!</v>
      </c>
      <c r="AQ316" s="25" t="e">
        <f t="shared" si="215"/>
        <v>#REF!</v>
      </c>
      <c r="AR316" s="25" t="e">
        <f>+#REF!</f>
        <v>#REF!</v>
      </c>
      <c r="AS316" s="25" t="e">
        <f t="shared" si="216"/>
        <v>#REF!</v>
      </c>
      <c r="AT316" s="25" t="e">
        <f>+#REF!</f>
        <v>#REF!</v>
      </c>
      <c r="AU316" s="25" t="e">
        <f t="shared" si="216"/>
        <v>#REF!</v>
      </c>
      <c r="AV316" s="25" t="e">
        <f>+#REF!</f>
        <v>#REF!</v>
      </c>
      <c r="AW316" s="25" t="e">
        <f t="shared" si="190"/>
        <v>#REF!</v>
      </c>
      <c r="AX316" s="25" t="e">
        <f>+#REF!</f>
        <v>#REF!</v>
      </c>
      <c r="AY316" s="25" t="e">
        <f t="shared" si="191"/>
        <v>#REF!</v>
      </c>
      <c r="AZ316" s="25" t="e">
        <f>+#REF!</f>
        <v>#REF!</v>
      </c>
      <c r="BA316" s="25" t="e">
        <f t="shared" si="192"/>
        <v>#REF!</v>
      </c>
    </row>
    <row r="317" spans="1:53" ht="15.75" customHeight="1">
      <c r="A317" s="33">
        <v>2205</v>
      </c>
      <c r="B317" s="34" t="s">
        <v>348</v>
      </c>
      <c r="C317" s="39" t="s">
        <v>87</v>
      </c>
      <c r="D317" s="73">
        <v>4529.5600000000004</v>
      </c>
      <c r="E317" s="67">
        <v>50</v>
      </c>
      <c r="F317" s="24">
        <v>300</v>
      </c>
      <c r="G317" s="24">
        <v>3021.5</v>
      </c>
      <c r="H317" s="24"/>
      <c r="I317" s="25" t="e">
        <f t="shared" si="179"/>
        <v>#REF!</v>
      </c>
      <c r="J317" s="25" t="e">
        <f>+#REF!</f>
        <v>#REF!</v>
      </c>
      <c r="K317" s="25" t="e">
        <f t="shared" si="180"/>
        <v>#REF!</v>
      </c>
      <c r="L317" s="25" t="e">
        <f>+#REF!</f>
        <v>#REF!</v>
      </c>
      <c r="M317" s="25" t="e">
        <f t="shared" si="180"/>
        <v>#REF!</v>
      </c>
      <c r="N317" s="25" t="e">
        <f>+#REF!</f>
        <v>#REF!</v>
      </c>
      <c r="O317" s="25" t="e">
        <f t="shared" si="209"/>
        <v>#REF!</v>
      </c>
      <c r="P317" s="25" t="e">
        <f>+#REF!</f>
        <v>#REF!</v>
      </c>
      <c r="Q317" s="25" t="e">
        <f t="shared" si="209"/>
        <v>#REF!</v>
      </c>
      <c r="R317" s="25" t="e">
        <f>+#REF!</f>
        <v>#REF!</v>
      </c>
      <c r="S317" s="25" t="e">
        <f t="shared" si="210"/>
        <v>#REF!</v>
      </c>
      <c r="T317" s="25" t="e">
        <f>+#REF!</f>
        <v>#REF!</v>
      </c>
      <c r="U317" s="25" t="e">
        <f t="shared" si="210"/>
        <v>#REF!</v>
      </c>
      <c r="V317" s="25" t="e">
        <f>+#REF!</f>
        <v>#REF!</v>
      </c>
      <c r="W317" s="25" t="e">
        <f t="shared" si="211"/>
        <v>#REF!</v>
      </c>
      <c r="X317" s="25" t="e">
        <f>+#REF!</f>
        <v>#REF!</v>
      </c>
      <c r="Y317" s="25" t="e">
        <f t="shared" si="211"/>
        <v>#REF!</v>
      </c>
      <c r="Z317" s="25" t="e">
        <f>+#REF!</f>
        <v>#REF!</v>
      </c>
      <c r="AA317" s="25" t="e">
        <f t="shared" si="184"/>
        <v>#REF!</v>
      </c>
      <c r="AB317" s="25" t="e">
        <f>+#REF!</f>
        <v>#REF!</v>
      </c>
      <c r="AC317" s="25" t="e">
        <f t="shared" si="212"/>
        <v>#REF!</v>
      </c>
      <c r="AD317" s="25" t="e">
        <f>+#REF!</f>
        <v>#REF!</v>
      </c>
      <c r="AE317" s="25" t="e">
        <f t="shared" si="212"/>
        <v>#REF!</v>
      </c>
      <c r="AF317" s="25" t="e">
        <f>+#REF!</f>
        <v>#REF!</v>
      </c>
      <c r="AG317" s="25" t="e">
        <f t="shared" si="213"/>
        <v>#REF!</v>
      </c>
      <c r="AH317" s="25" t="e">
        <f>+#REF!</f>
        <v>#REF!</v>
      </c>
      <c r="AI317" s="25" t="e">
        <f t="shared" si="213"/>
        <v>#REF!</v>
      </c>
      <c r="AJ317" s="25" t="e">
        <f>+#REF!</f>
        <v>#REF!</v>
      </c>
      <c r="AK317" s="25" t="e">
        <f t="shared" si="214"/>
        <v>#REF!</v>
      </c>
      <c r="AL317" s="25" t="e">
        <f>+#REF!</f>
        <v>#REF!</v>
      </c>
      <c r="AM317" s="25" t="e">
        <f t="shared" si="214"/>
        <v>#REF!</v>
      </c>
      <c r="AN317" s="25" t="e">
        <f>+#REF!</f>
        <v>#REF!</v>
      </c>
      <c r="AO317" s="25" t="e">
        <f t="shared" si="215"/>
        <v>#REF!</v>
      </c>
      <c r="AP317" s="25" t="e">
        <f>+#REF!</f>
        <v>#REF!</v>
      </c>
      <c r="AQ317" s="25" t="e">
        <f t="shared" si="215"/>
        <v>#REF!</v>
      </c>
      <c r="AR317" s="25" t="e">
        <f>+#REF!</f>
        <v>#REF!</v>
      </c>
      <c r="AS317" s="25" t="e">
        <f t="shared" si="216"/>
        <v>#REF!</v>
      </c>
      <c r="AT317" s="25" t="e">
        <f>+#REF!</f>
        <v>#REF!</v>
      </c>
      <c r="AU317" s="25" t="e">
        <f t="shared" si="216"/>
        <v>#REF!</v>
      </c>
      <c r="AV317" s="25" t="e">
        <f>+#REF!</f>
        <v>#REF!</v>
      </c>
      <c r="AW317" s="25" t="e">
        <f t="shared" si="190"/>
        <v>#REF!</v>
      </c>
      <c r="AX317" s="25" t="e">
        <f>+#REF!</f>
        <v>#REF!</v>
      </c>
      <c r="AY317" s="25" t="e">
        <f t="shared" si="191"/>
        <v>#REF!</v>
      </c>
      <c r="AZ317" s="25" t="e">
        <f>+#REF!</f>
        <v>#REF!</v>
      </c>
      <c r="BA317" s="25" t="e">
        <f t="shared" si="192"/>
        <v>#REF!</v>
      </c>
    </row>
    <row r="318" spans="1:53" ht="15.75" customHeight="1">
      <c r="A318" s="33">
        <v>2206</v>
      </c>
      <c r="B318" s="34" t="s">
        <v>349</v>
      </c>
      <c r="C318" s="39" t="s">
        <v>198</v>
      </c>
      <c r="D318" s="73">
        <v>779</v>
      </c>
      <c r="E318" s="67">
        <v>250</v>
      </c>
      <c r="F318" s="24">
        <v>50</v>
      </c>
      <c r="G318" s="24">
        <v>445</v>
      </c>
      <c r="H318" s="24"/>
      <c r="I318" s="25" t="e">
        <f t="shared" si="179"/>
        <v>#REF!</v>
      </c>
      <c r="J318" s="25" t="e">
        <f>+#REF!</f>
        <v>#REF!</v>
      </c>
      <c r="K318" s="25" t="e">
        <f t="shared" si="180"/>
        <v>#REF!</v>
      </c>
      <c r="L318" s="25" t="e">
        <f>+#REF!</f>
        <v>#REF!</v>
      </c>
      <c r="M318" s="25" t="e">
        <f t="shared" si="180"/>
        <v>#REF!</v>
      </c>
      <c r="N318" s="25" t="e">
        <f>+#REF!</f>
        <v>#REF!</v>
      </c>
      <c r="O318" s="25" t="e">
        <f t="shared" si="209"/>
        <v>#REF!</v>
      </c>
      <c r="P318" s="25" t="e">
        <f>+#REF!</f>
        <v>#REF!</v>
      </c>
      <c r="Q318" s="25" t="e">
        <f t="shared" si="209"/>
        <v>#REF!</v>
      </c>
      <c r="R318" s="25" t="e">
        <f>+#REF!</f>
        <v>#REF!</v>
      </c>
      <c r="S318" s="25" t="e">
        <f t="shared" si="210"/>
        <v>#REF!</v>
      </c>
      <c r="T318" s="25" t="e">
        <f>+#REF!</f>
        <v>#REF!</v>
      </c>
      <c r="U318" s="25" t="e">
        <f t="shared" si="210"/>
        <v>#REF!</v>
      </c>
      <c r="V318" s="25" t="e">
        <f>+#REF!</f>
        <v>#REF!</v>
      </c>
      <c r="W318" s="25" t="e">
        <f t="shared" si="211"/>
        <v>#REF!</v>
      </c>
      <c r="X318" s="25" t="e">
        <f>+#REF!</f>
        <v>#REF!</v>
      </c>
      <c r="Y318" s="25" t="e">
        <f t="shared" si="211"/>
        <v>#REF!</v>
      </c>
      <c r="Z318" s="25" t="e">
        <f>+#REF!</f>
        <v>#REF!</v>
      </c>
      <c r="AA318" s="25" t="e">
        <f t="shared" si="184"/>
        <v>#REF!</v>
      </c>
      <c r="AB318" s="25" t="e">
        <f>+#REF!</f>
        <v>#REF!</v>
      </c>
      <c r="AC318" s="25" t="e">
        <f t="shared" si="212"/>
        <v>#REF!</v>
      </c>
      <c r="AD318" s="25" t="e">
        <f>+#REF!</f>
        <v>#REF!</v>
      </c>
      <c r="AE318" s="25" t="e">
        <f t="shared" si="212"/>
        <v>#REF!</v>
      </c>
      <c r="AF318" s="25" t="e">
        <f>+#REF!</f>
        <v>#REF!</v>
      </c>
      <c r="AG318" s="25" t="e">
        <f t="shared" si="213"/>
        <v>#REF!</v>
      </c>
      <c r="AH318" s="25" t="e">
        <f>+#REF!</f>
        <v>#REF!</v>
      </c>
      <c r="AI318" s="25" t="e">
        <f t="shared" si="213"/>
        <v>#REF!</v>
      </c>
      <c r="AJ318" s="25" t="e">
        <f>+#REF!</f>
        <v>#REF!</v>
      </c>
      <c r="AK318" s="25" t="e">
        <f t="shared" si="214"/>
        <v>#REF!</v>
      </c>
      <c r="AL318" s="25" t="e">
        <f>+#REF!</f>
        <v>#REF!</v>
      </c>
      <c r="AM318" s="25" t="e">
        <f t="shared" si="214"/>
        <v>#REF!</v>
      </c>
      <c r="AN318" s="25" t="e">
        <f>+#REF!</f>
        <v>#REF!</v>
      </c>
      <c r="AO318" s="25" t="e">
        <f t="shared" si="215"/>
        <v>#REF!</v>
      </c>
      <c r="AP318" s="25" t="e">
        <f>+#REF!</f>
        <v>#REF!</v>
      </c>
      <c r="AQ318" s="25" t="e">
        <f t="shared" si="215"/>
        <v>#REF!</v>
      </c>
      <c r="AR318" s="25" t="e">
        <f>+#REF!</f>
        <v>#REF!</v>
      </c>
      <c r="AS318" s="25" t="e">
        <f t="shared" si="216"/>
        <v>#REF!</v>
      </c>
      <c r="AT318" s="25" t="e">
        <f>+#REF!</f>
        <v>#REF!</v>
      </c>
      <c r="AU318" s="25" t="e">
        <f t="shared" si="216"/>
        <v>#REF!</v>
      </c>
      <c r="AV318" s="25" t="e">
        <f>+#REF!</f>
        <v>#REF!</v>
      </c>
      <c r="AW318" s="25" t="e">
        <f t="shared" si="190"/>
        <v>#REF!</v>
      </c>
      <c r="AX318" s="25" t="e">
        <f>+#REF!</f>
        <v>#REF!</v>
      </c>
      <c r="AY318" s="25" t="e">
        <f t="shared" si="191"/>
        <v>#REF!</v>
      </c>
      <c r="AZ318" s="25" t="e">
        <f>+#REF!</f>
        <v>#REF!</v>
      </c>
      <c r="BA318" s="25" t="e">
        <f t="shared" si="192"/>
        <v>#REF!</v>
      </c>
    </row>
    <row r="319" spans="1:53" ht="15.75" customHeight="1">
      <c r="A319" s="33">
        <v>2207</v>
      </c>
      <c r="B319" s="34" t="s">
        <v>350</v>
      </c>
      <c r="C319" s="39" t="s">
        <v>198</v>
      </c>
      <c r="D319" s="73">
        <v>940.93</v>
      </c>
      <c r="E319" s="67">
        <v>300</v>
      </c>
      <c r="F319" s="24">
        <v>75</v>
      </c>
      <c r="G319" s="24">
        <v>528</v>
      </c>
      <c r="H319" s="24"/>
      <c r="I319" s="25" t="e">
        <f t="shared" si="179"/>
        <v>#REF!</v>
      </c>
      <c r="J319" s="25" t="e">
        <f>+#REF!</f>
        <v>#REF!</v>
      </c>
      <c r="K319" s="25" t="e">
        <f t="shared" si="180"/>
        <v>#REF!</v>
      </c>
      <c r="L319" s="25" t="e">
        <f>+#REF!</f>
        <v>#REF!</v>
      </c>
      <c r="M319" s="25" t="e">
        <f t="shared" si="180"/>
        <v>#REF!</v>
      </c>
      <c r="N319" s="25" t="e">
        <f>+#REF!</f>
        <v>#REF!</v>
      </c>
      <c r="O319" s="25" t="e">
        <f t="shared" si="209"/>
        <v>#REF!</v>
      </c>
      <c r="P319" s="25" t="e">
        <f>+#REF!</f>
        <v>#REF!</v>
      </c>
      <c r="Q319" s="25" t="e">
        <f t="shared" si="209"/>
        <v>#REF!</v>
      </c>
      <c r="R319" s="25" t="e">
        <f>+#REF!</f>
        <v>#REF!</v>
      </c>
      <c r="S319" s="25" t="e">
        <f t="shared" si="210"/>
        <v>#REF!</v>
      </c>
      <c r="T319" s="25" t="e">
        <f>+#REF!</f>
        <v>#REF!</v>
      </c>
      <c r="U319" s="25" t="e">
        <f t="shared" si="210"/>
        <v>#REF!</v>
      </c>
      <c r="V319" s="25" t="e">
        <f>+#REF!</f>
        <v>#REF!</v>
      </c>
      <c r="W319" s="25" t="e">
        <f t="shared" si="211"/>
        <v>#REF!</v>
      </c>
      <c r="X319" s="25" t="e">
        <f>+#REF!</f>
        <v>#REF!</v>
      </c>
      <c r="Y319" s="25" t="e">
        <f t="shared" si="211"/>
        <v>#REF!</v>
      </c>
      <c r="Z319" s="25" t="e">
        <f>+#REF!</f>
        <v>#REF!</v>
      </c>
      <c r="AA319" s="25" t="e">
        <f t="shared" si="184"/>
        <v>#REF!</v>
      </c>
      <c r="AB319" s="25" t="e">
        <f>+#REF!</f>
        <v>#REF!</v>
      </c>
      <c r="AC319" s="25" t="e">
        <f t="shared" si="212"/>
        <v>#REF!</v>
      </c>
      <c r="AD319" s="25" t="e">
        <f>+#REF!</f>
        <v>#REF!</v>
      </c>
      <c r="AE319" s="25" t="e">
        <f t="shared" si="212"/>
        <v>#REF!</v>
      </c>
      <c r="AF319" s="25" t="e">
        <f>+#REF!</f>
        <v>#REF!</v>
      </c>
      <c r="AG319" s="25" t="e">
        <f t="shared" si="213"/>
        <v>#REF!</v>
      </c>
      <c r="AH319" s="25" t="e">
        <f>+#REF!</f>
        <v>#REF!</v>
      </c>
      <c r="AI319" s="25" t="e">
        <f t="shared" si="213"/>
        <v>#REF!</v>
      </c>
      <c r="AJ319" s="25" t="e">
        <f>+#REF!</f>
        <v>#REF!</v>
      </c>
      <c r="AK319" s="25" t="e">
        <f t="shared" si="214"/>
        <v>#REF!</v>
      </c>
      <c r="AL319" s="25" t="e">
        <f>+#REF!</f>
        <v>#REF!</v>
      </c>
      <c r="AM319" s="25" t="e">
        <f t="shared" si="214"/>
        <v>#REF!</v>
      </c>
      <c r="AN319" s="25" t="e">
        <f>+#REF!</f>
        <v>#REF!</v>
      </c>
      <c r="AO319" s="25" t="e">
        <f t="shared" si="215"/>
        <v>#REF!</v>
      </c>
      <c r="AP319" s="25" t="e">
        <f>+#REF!</f>
        <v>#REF!</v>
      </c>
      <c r="AQ319" s="25" t="e">
        <f t="shared" si="215"/>
        <v>#REF!</v>
      </c>
      <c r="AR319" s="25" t="e">
        <f>+#REF!</f>
        <v>#REF!</v>
      </c>
      <c r="AS319" s="25" t="e">
        <f t="shared" si="216"/>
        <v>#REF!</v>
      </c>
      <c r="AT319" s="25" t="e">
        <f>+#REF!</f>
        <v>#REF!</v>
      </c>
      <c r="AU319" s="25" t="e">
        <f t="shared" si="216"/>
        <v>#REF!</v>
      </c>
      <c r="AV319" s="25" t="e">
        <f>+#REF!</f>
        <v>#REF!</v>
      </c>
      <c r="AW319" s="25" t="e">
        <f t="shared" si="190"/>
        <v>#REF!</v>
      </c>
      <c r="AX319" s="25" t="e">
        <f>+#REF!</f>
        <v>#REF!</v>
      </c>
      <c r="AY319" s="25" t="e">
        <f t="shared" si="191"/>
        <v>#REF!</v>
      </c>
      <c r="AZ319" s="25" t="e">
        <f>+#REF!</f>
        <v>#REF!</v>
      </c>
      <c r="BA319" s="25" t="e">
        <f t="shared" si="192"/>
        <v>#REF!</v>
      </c>
    </row>
    <row r="320" spans="1:53" ht="15.75" customHeight="1">
      <c r="A320" s="33">
        <v>2208</v>
      </c>
      <c r="B320" s="34" t="s">
        <v>351</v>
      </c>
      <c r="C320" s="39" t="s">
        <v>198</v>
      </c>
      <c r="D320" s="73">
        <v>1719.92</v>
      </c>
      <c r="E320" s="67">
        <v>150</v>
      </c>
      <c r="F320" s="24">
        <v>100</v>
      </c>
      <c r="G320" s="24">
        <v>978</v>
      </c>
      <c r="H320" s="24"/>
      <c r="I320" s="25" t="e">
        <f t="shared" si="179"/>
        <v>#REF!</v>
      </c>
      <c r="J320" s="25" t="e">
        <f>+#REF!</f>
        <v>#REF!</v>
      </c>
      <c r="K320" s="25" t="e">
        <f t="shared" si="180"/>
        <v>#REF!</v>
      </c>
      <c r="L320" s="25" t="e">
        <f>+#REF!</f>
        <v>#REF!</v>
      </c>
      <c r="M320" s="25" t="e">
        <f t="shared" si="180"/>
        <v>#REF!</v>
      </c>
      <c r="N320" s="25" t="e">
        <f>+#REF!</f>
        <v>#REF!</v>
      </c>
      <c r="O320" s="25" t="e">
        <f t="shared" si="209"/>
        <v>#REF!</v>
      </c>
      <c r="P320" s="25" t="e">
        <f>+#REF!</f>
        <v>#REF!</v>
      </c>
      <c r="Q320" s="25" t="e">
        <f t="shared" si="209"/>
        <v>#REF!</v>
      </c>
      <c r="R320" s="25" t="e">
        <f>+#REF!</f>
        <v>#REF!</v>
      </c>
      <c r="S320" s="25" t="e">
        <f t="shared" si="210"/>
        <v>#REF!</v>
      </c>
      <c r="T320" s="25" t="e">
        <f>+#REF!</f>
        <v>#REF!</v>
      </c>
      <c r="U320" s="25" t="e">
        <f t="shared" si="210"/>
        <v>#REF!</v>
      </c>
      <c r="V320" s="25" t="e">
        <f>+#REF!</f>
        <v>#REF!</v>
      </c>
      <c r="W320" s="25" t="e">
        <f t="shared" si="211"/>
        <v>#REF!</v>
      </c>
      <c r="X320" s="25" t="e">
        <f>+#REF!</f>
        <v>#REF!</v>
      </c>
      <c r="Y320" s="25" t="e">
        <f t="shared" si="211"/>
        <v>#REF!</v>
      </c>
      <c r="Z320" s="25" t="e">
        <f>+#REF!</f>
        <v>#REF!</v>
      </c>
      <c r="AA320" s="25" t="e">
        <f t="shared" si="184"/>
        <v>#REF!</v>
      </c>
      <c r="AB320" s="25" t="e">
        <f>+#REF!</f>
        <v>#REF!</v>
      </c>
      <c r="AC320" s="25" t="e">
        <f t="shared" si="212"/>
        <v>#REF!</v>
      </c>
      <c r="AD320" s="25" t="e">
        <f>+#REF!</f>
        <v>#REF!</v>
      </c>
      <c r="AE320" s="25" t="e">
        <f t="shared" si="212"/>
        <v>#REF!</v>
      </c>
      <c r="AF320" s="25" t="e">
        <f>+#REF!</f>
        <v>#REF!</v>
      </c>
      <c r="AG320" s="25" t="e">
        <f t="shared" si="213"/>
        <v>#REF!</v>
      </c>
      <c r="AH320" s="25" t="e">
        <f>+#REF!</f>
        <v>#REF!</v>
      </c>
      <c r="AI320" s="25" t="e">
        <f t="shared" si="213"/>
        <v>#REF!</v>
      </c>
      <c r="AJ320" s="25" t="e">
        <f>+#REF!</f>
        <v>#REF!</v>
      </c>
      <c r="AK320" s="25" t="e">
        <f t="shared" si="214"/>
        <v>#REF!</v>
      </c>
      <c r="AL320" s="25" t="e">
        <f>+#REF!</f>
        <v>#REF!</v>
      </c>
      <c r="AM320" s="25" t="e">
        <f t="shared" si="214"/>
        <v>#REF!</v>
      </c>
      <c r="AN320" s="25" t="e">
        <f>+#REF!</f>
        <v>#REF!</v>
      </c>
      <c r="AO320" s="25" t="e">
        <f t="shared" si="215"/>
        <v>#REF!</v>
      </c>
      <c r="AP320" s="25" t="e">
        <f>+#REF!</f>
        <v>#REF!</v>
      </c>
      <c r="AQ320" s="25" t="e">
        <f t="shared" si="215"/>
        <v>#REF!</v>
      </c>
      <c r="AR320" s="25" t="e">
        <f>+#REF!</f>
        <v>#REF!</v>
      </c>
      <c r="AS320" s="25" t="e">
        <f t="shared" si="216"/>
        <v>#REF!</v>
      </c>
      <c r="AT320" s="25" t="e">
        <f>+#REF!</f>
        <v>#REF!</v>
      </c>
      <c r="AU320" s="25" t="e">
        <f t="shared" si="216"/>
        <v>#REF!</v>
      </c>
      <c r="AV320" s="25" t="e">
        <f>+#REF!</f>
        <v>#REF!</v>
      </c>
      <c r="AW320" s="25" t="e">
        <f t="shared" si="190"/>
        <v>#REF!</v>
      </c>
      <c r="AX320" s="25" t="e">
        <f>+#REF!</f>
        <v>#REF!</v>
      </c>
      <c r="AY320" s="25" t="e">
        <f t="shared" si="191"/>
        <v>#REF!</v>
      </c>
      <c r="AZ320" s="25" t="e">
        <f>+#REF!</f>
        <v>#REF!</v>
      </c>
      <c r="BA320" s="25" t="e">
        <f t="shared" si="192"/>
        <v>#REF!</v>
      </c>
    </row>
    <row r="321" spans="1:53" ht="15.75" customHeight="1">
      <c r="A321" s="33">
        <v>2209</v>
      </c>
      <c r="B321" s="34" t="s">
        <v>352</v>
      </c>
      <c r="C321" s="39" t="s">
        <v>198</v>
      </c>
      <c r="D321" s="73">
        <v>590.82000000000005</v>
      </c>
      <c r="E321" s="67">
        <v>250</v>
      </c>
      <c r="F321" s="24">
        <v>115</v>
      </c>
      <c r="G321" s="24">
        <v>214</v>
      </c>
      <c r="H321" s="24"/>
      <c r="I321" s="25" t="e">
        <f t="shared" si="179"/>
        <v>#REF!</v>
      </c>
      <c r="J321" s="25" t="e">
        <f>+#REF!</f>
        <v>#REF!</v>
      </c>
      <c r="K321" s="25" t="e">
        <f t="shared" si="180"/>
        <v>#REF!</v>
      </c>
      <c r="L321" s="25" t="e">
        <f>+#REF!</f>
        <v>#REF!</v>
      </c>
      <c r="M321" s="25" t="e">
        <f t="shared" si="180"/>
        <v>#REF!</v>
      </c>
      <c r="N321" s="25" t="e">
        <f>+#REF!</f>
        <v>#REF!</v>
      </c>
      <c r="O321" s="25" t="e">
        <f t="shared" si="209"/>
        <v>#REF!</v>
      </c>
      <c r="P321" s="25" t="e">
        <f>+#REF!</f>
        <v>#REF!</v>
      </c>
      <c r="Q321" s="25" t="e">
        <f t="shared" si="209"/>
        <v>#REF!</v>
      </c>
      <c r="R321" s="25" t="e">
        <f>+#REF!</f>
        <v>#REF!</v>
      </c>
      <c r="S321" s="25" t="e">
        <f t="shared" si="210"/>
        <v>#REF!</v>
      </c>
      <c r="T321" s="25" t="e">
        <f>+#REF!</f>
        <v>#REF!</v>
      </c>
      <c r="U321" s="25" t="e">
        <f t="shared" si="210"/>
        <v>#REF!</v>
      </c>
      <c r="V321" s="25" t="e">
        <f>+#REF!</f>
        <v>#REF!</v>
      </c>
      <c r="W321" s="25" t="e">
        <f t="shared" si="211"/>
        <v>#REF!</v>
      </c>
      <c r="X321" s="25" t="e">
        <f>+#REF!</f>
        <v>#REF!</v>
      </c>
      <c r="Y321" s="25" t="e">
        <f t="shared" si="211"/>
        <v>#REF!</v>
      </c>
      <c r="Z321" s="25" t="e">
        <f>+#REF!</f>
        <v>#REF!</v>
      </c>
      <c r="AA321" s="25" t="e">
        <f t="shared" si="184"/>
        <v>#REF!</v>
      </c>
      <c r="AB321" s="25" t="e">
        <f>+#REF!</f>
        <v>#REF!</v>
      </c>
      <c r="AC321" s="25" t="e">
        <f t="shared" si="212"/>
        <v>#REF!</v>
      </c>
      <c r="AD321" s="25" t="e">
        <f>+#REF!</f>
        <v>#REF!</v>
      </c>
      <c r="AE321" s="25" t="e">
        <f t="shared" si="212"/>
        <v>#REF!</v>
      </c>
      <c r="AF321" s="25" t="e">
        <f>+#REF!</f>
        <v>#REF!</v>
      </c>
      <c r="AG321" s="25" t="e">
        <f t="shared" si="213"/>
        <v>#REF!</v>
      </c>
      <c r="AH321" s="25" t="e">
        <f>+#REF!</f>
        <v>#REF!</v>
      </c>
      <c r="AI321" s="25" t="e">
        <f t="shared" si="213"/>
        <v>#REF!</v>
      </c>
      <c r="AJ321" s="25" t="e">
        <f>+#REF!</f>
        <v>#REF!</v>
      </c>
      <c r="AK321" s="25" t="e">
        <f t="shared" si="214"/>
        <v>#REF!</v>
      </c>
      <c r="AL321" s="25" t="e">
        <f>+#REF!</f>
        <v>#REF!</v>
      </c>
      <c r="AM321" s="25" t="e">
        <f t="shared" si="214"/>
        <v>#REF!</v>
      </c>
      <c r="AN321" s="25" t="e">
        <f>+#REF!</f>
        <v>#REF!</v>
      </c>
      <c r="AO321" s="25" t="e">
        <f t="shared" si="215"/>
        <v>#REF!</v>
      </c>
      <c r="AP321" s="25" t="e">
        <f>+#REF!</f>
        <v>#REF!</v>
      </c>
      <c r="AQ321" s="25" t="e">
        <f t="shared" si="215"/>
        <v>#REF!</v>
      </c>
      <c r="AR321" s="25" t="e">
        <f>+#REF!</f>
        <v>#REF!</v>
      </c>
      <c r="AS321" s="25" t="e">
        <f t="shared" si="216"/>
        <v>#REF!</v>
      </c>
      <c r="AT321" s="25" t="e">
        <f>+#REF!</f>
        <v>#REF!</v>
      </c>
      <c r="AU321" s="25" t="e">
        <f t="shared" si="216"/>
        <v>#REF!</v>
      </c>
      <c r="AV321" s="25" t="e">
        <f>+#REF!</f>
        <v>#REF!</v>
      </c>
      <c r="AW321" s="25" t="e">
        <f t="shared" si="190"/>
        <v>#REF!</v>
      </c>
      <c r="AX321" s="25" t="e">
        <f>+#REF!</f>
        <v>#REF!</v>
      </c>
      <c r="AY321" s="25" t="e">
        <f t="shared" si="191"/>
        <v>#REF!</v>
      </c>
      <c r="AZ321" s="25" t="e">
        <f>+#REF!</f>
        <v>#REF!</v>
      </c>
      <c r="BA321" s="25" t="e">
        <f t="shared" si="192"/>
        <v>#REF!</v>
      </c>
    </row>
    <row r="322" spans="1:53" ht="15.75" customHeight="1">
      <c r="A322" s="33">
        <v>2210</v>
      </c>
      <c r="B322" s="34" t="s">
        <v>353</v>
      </c>
      <c r="C322" s="39" t="s">
        <v>198</v>
      </c>
      <c r="D322" s="73">
        <v>687.1</v>
      </c>
      <c r="E322" s="67">
        <v>300</v>
      </c>
      <c r="F322" s="24">
        <f>450*0.3</f>
        <v>135</v>
      </c>
      <c r="G322" s="24">
        <v>318</v>
      </c>
      <c r="H322" s="24"/>
      <c r="I322" s="25" t="e">
        <f t="shared" si="179"/>
        <v>#REF!</v>
      </c>
      <c r="J322" s="25" t="e">
        <f>+#REF!</f>
        <v>#REF!</v>
      </c>
      <c r="K322" s="25" t="e">
        <f t="shared" si="180"/>
        <v>#REF!</v>
      </c>
      <c r="L322" s="25" t="e">
        <f>+#REF!</f>
        <v>#REF!</v>
      </c>
      <c r="M322" s="25" t="e">
        <f t="shared" si="180"/>
        <v>#REF!</v>
      </c>
      <c r="N322" s="25" t="e">
        <f>+#REF!</f>
        <v>#REF!</v>
      </c>
      <c r="O322" s="25" t="e">
        <f t="shared" si="209"/>
        <v>#REF!</v>
      </c>
      <c r="P322" s="25" t="e">
        <f>+#REF!</f>
        <v>#REF!</v>
      </c>
      <c r="Q322" s="25" t="e">
        <f t="shared" si="209"/>
        <v>#REF!</v>
      </c>
      <c r="R322" s="25" t="e">
        <f>+#REF!</f>
        <v>#REF!</v>
      </c>
      <c r="S322" s="25" t="e">
        <f t="shared" si="210"/>
        <v>#REF!</v>
      </c>
      <c r="T322" s="25" t="e">
        <f>+#REF!</f>
        <v>#REF!</v>
      </c>
      <c r="U322" s="25" t="e">
        <f t="shared" si="210"/>
        <v>#REF!</v>
      </c>
      <c r="V322" s="25" t="e">
        <f>+#REF!</f>
        <v>#REF!</v>
      </c>
      <c r="W322" s="25" t="e">
        <f t="shared" si="211"/>
        <v>#REF!</v>
      </c>
      <c r="X322" s="25" t="e">
        <f>+#REF!</f>
        <v>#REF!</v>
      </c>
      <c r="Y322" s="25" t="e">
        <f t="shared" si="211"/>
        <v>#REF!</v>
      </c>
      <c r="Z322" s="25" t="e">
        <f>+#REF!</f>
        <v>#REF!</v>
      </c>
      <c r="AA322" s="25" t="e">
        <f t="shared" si="184"/>
        <v>#REF!</v>
      </c>
      <c r="AB322" s="25" t="e">
        <f>+#REF!</f>
        <v>#REF!</v>
      </c>
      <c r="AC322" s="25" t="e">
        <f t="shared" si="212"/>
        <v>#REF!</v>
      </c>
      <c r="AD322" s="25" t="e">
        <f>+#REF!</f>
        <v>#REF!</v>
      </c>
      <c r="AE322" s="25" t="e">
        <f t="shared" si="212"/>
        <v>#REF!</v>
      </c>
      <c r="AF322" s="25" t="e">
        <f>+#REF!</f>
        <v>#REF!</v>
      </c>
      <c r="AG322" s="25" t="e">
        <f t="shared" si="213"/>
        <v>#REF!</v>
      </c>
      <c r="AH322" s="25" t="e">
        <f>+#REF!</f>
        <v>#REF!</v>
      </c>
      <c r="AI322" s="25" t="e">
        <f t="shared" si="213"/>
        <v>#REF!</v>
      </c>
      <c r="AJ322" s="25" t="e">
        <f>+#REF!</f>
        <v>#REF!</v>
      </c>
      <c r="AK322" s="25" t="e">
        <f t="shared" si="214"/>
        <v>#REF!</v>
      </c>
      <c r="AL322" s="25" t="e">
        <f>+#REF!</f>
        <v>#REF!</v>
      </c>
      <c r="AM322" s="25" t="e">
        <f t="shared" si="214"/>
        <v>#REF!</v>
      </c>
      <c r="AN322" s="25" t="e">
        <f>+#REF!</f>
        <v>#REF!</v>
      </c>
      <c r="AO322" s="25" t="e">
        <f t="shared" si="215"/>
        <v>#REF!</v>
      </c>
      <c r="AP322" s="25" t="e">
        <f>+#REF!</f>
        <v>#REF!</v>
      </c>
      <c r="AQ322" s="25" t="e">
        <f t="shared" si="215"/>
        <v>#REF!</v>
      </c>
      <c r="AR322" s="25" t="e">
        <f>+#REF!</f>
        <v>#REF!</v>
      </c>
      <c r="AS322" s="25" t="e">
        <f t="shared" si="216"/>
        <v>#REF!</v>
      </c>
      <c r="AT322" s="25" t="e">
        <f>+#REF!</f>
        <v>#REF!</v>
      </c>
      <c r="AU322" s="25" t="e">
        <f t="shared" si="216"/>
        <v>#REF!</v>
      </c>
      <c r="AV322" s="25" t="e">
        <f>+#REF!</f>
        <v>#REF!</v>
      </c>
      <c r="AW322" s="25" t="e">
        <f t="shared" si="190"/>
        <v>#REF!</v>
      </c>
      <c r="AX322" s="25" t="e">
        <f>+#REF!</f>
        <v>#REF!</v>
      </c>
      <c r="AY322" s="25" t="e">
        <f t="shared" si="191"/>
        <v>#REF!</v>
      </c>
      <c r="AZ322" s="25" t="e">
        <f>+#REF!</f>
        <v>#REF!</v>
      </c>
      <c r="BA322" s="25" t="e">
        <f t="shared" si="192"/>
        <v>#REF!</v>
      </c>
    </row>
    <row r="323" spans="1:53" ht="15.75" customHeight="1">
      <c r="A323" s="33">
        <v>2211</v>
      </c>
      <c r="B323" s="34" t="s">
        <v>354</v>
      </c>
      <c r="C323" s="39" t="s">
        <v>198</v>
      </c>
      <c r="D323" s="73">
        <v>945.3</v>
      </c>
      <c r="E323" s="67">
        <v>500</v>
      </c>
      <c r="F323" s="24">
        <v>160</v>
      </c>
      <c r="G323" s="24">
        <v>398</v>
      </c>
      <c r="H323" s="24"/>
      <c r="I323" s="25" t="e">
        <f t="shared" si="179"/>
        <v>#REF!</v>
      </c>
      <c r="J323" s="25" t="e">
        <f>+#REF!</f>
        <v>#REF!</v>
      </c>
      <c r="K323" s="25" t="e">
        <f t="shared" si="180"/>
        <v>#REF!</v>
      </c>
      <c r="L323" s="25" t="e">
        <f>+#REF!</f>
        <v>#REF!</v>
      </c>
      <c r="M323" s="25" t="e">
        <f t="shared" si="180"/>
        <v>#REF!</v>
      </c>
      <c r="N323" s="25" t="e">
        <f>+#REF!</f>
        <v>#REF!</v>
      </c>
      <c r="O323" s="25" t="e">
        <f t="shared" si="209"/>
        <v>#REF!</v>
      </c>
      <c r="P323" s="25" t="e">
        <f>+#REF!</f>
        <v>#REF!</v>
      </c>
      <c r="Q323" s="25" t="e">
        <f t="shared" si="209"/>
        <v>#REF!</v>
      </c>
      <c r="R323" s="25" t="e">
        <f>+#REF!</f>
        <v>#REF!</v>
      </c>
      <c r="S323" s="25" t="e">
        <f t="shared" si="210"/>
        <v>#REF!</v>
      </c>
      <c r="T323" s="25" t="e">
        <f>+#REF!</f>
        <v>#REF!</v>
      </c>
      <c r="U323" s="25" t="e">
        <f t="shared" si="210"/>
        <v>#REF!</v>
      </c>
      <c r="V323" s="25" t="e">
        <f>+#REF!</f>
        <v>#REF!</v>
      </c>
      <c r="W323" s="25" t="e">
        <f t="shared" si="211"/>
        <v>#REF!</v>
      </c>
      <c r="X323" s="25" t="e">
        <f>+#REF!</f>
        <v>#REF!</v>
      </c>
      <c r="Y323" s="25" t="e">
        <f t="shared" si="211"/>
        <v>#REF!</v>
      </c>
      <c r="Z323" s="25" t="e">
        <f>+#REF!</f>
        <v>#REF!</v>
      </c>
      <c r="AA323" s="25" t="e">
        <f t="shared" si="184"/>
        <v>#REF!</v>
      </c>
      <c r="AB323" s="25" t="e">
        <f>+#REF!</f>
        <v>#REF!</v>
      </c>
      <c r="AC323" s="25" t="e">
        <f t="shared" si="212"/>
        <v>#REF!</v>
      </c>
      <c r="AD323" s="25" t="e">
        <f>+#REF!</f>
        <v>#REF!</v>
      </c>
      <c r="AE323" s="25" t="e">
        <f t="shared" si="212"/>
        <v>#REF!</v>
      </c>
      <c r="AF323" s="25" t="e">
        <f>+#REF!</f>
        <v>#REF!</v>
      </c>
      <c r="AG323" s="25" t="e">
        <f t="shared" si="213"/>
        <v>#REF!</v>
      </c>
      <c r="AH323" s="25" t="e">
        <f>+#REF!</f>
        <v>#REF!</v>
      </c>
      <c r="AI323" s="25" t="e">
        <f t="shared" si="213"/>
        <v>#REF!</v>
      </c>
      <c r="AJ323" s="25" t="e">
        <f>+#REF!</f>
        <v>#REF!</v>
      </c>
      <c r="AK323" s="25" t="e">
        <f t="shared" si="214"/>
        <v>#REF!</v>
      </c>
      <c r="AL323" s="25" t="e">
        <f>+#REF!</f>
        <v>#REF!</v>
      </c>
      <c r="AM323" s="25" t="e">
        <f t="shared" si="214"/>
        <v>#REF!</v>
      </c>
      <c r="AN323" s="25" t="e">
        <f>+#REF!</f>
        <v>#REF!</v>
      </c>
      <c r="AO323" s="25" t="e">
        <f t="shared" si="215"/>
        <v>#REF!</v>
      </c>
      <c r="AP323" s="25" t="e">
        <f>+#REF!</f>
        <v>#REF!</v>
      </c>
      <c r="AQ323" s="25" t="e">
        <f t="shared" si="215"/>
        <v>#REF!</v>
      </c>
      <c r="AR323" s="25" t="e">
        <f>+#REF!</f>
        <v>#REF!</v>
      </c>
      <c r="AS323" s="25" t="e">
        <f t="shared" si="216"/>
        <v>#REF!</v>
      </c>
      <c r="AT323" s="25" t="e">
        <f>+#REF!</f>
        <v>#REF!</v>
      </c>
      <c r="AU323" s="25" t="e">
        <f t="shared" si="216"/>
        <v>#REF!</v>
      </c>
      <c r="AV323" s="25" t="e">
        <f>+#REF!</f>
        <v>#REF!</v>
      </c>
      <c r="AW323" s="25" t="e">
        <f t="shared" si="190"/>
        <v>#REF!</v>
      </c>
      <c r="AX323" s="25" t="e">
        <f>+#REF!</f>
        <v>#REF!</v>
      </c>
      <c r="AY323" s="25" t="e">
        <f t="shared" si="191"/>
        <v>#REF!</v>
      </c>
      <c r="AZ323" s="25" t="e">
        <f>+#REF!</f>
        <v>#REF!</v>
      </c>
      <c r="BA323" s="25" t="e">
        <f t="shared" si="192"/>
        <v>#REF!</v>
      </c>
    </row>
    <row r="324" spans="1:53" ht="15.75" customHeight="1">
      <c r="A324" s="33">
        <v>2212</v>
      </c>
      <c r="B324" s="34" t="s">
        <v>355</v>
      </c>
      <c r="C324" s="39" t="s">
        <v>198</v>
      </c>
      <c r="D324" s="73">
        <v>1098.48</v>
      </c>
      <c r="E324" s="67">
        <v>1500</v>
      </c>
      <c r="F324" s="24">
        <v>185</v>
      </c>
      <c r="G324" s="24">
        <v>478</v>
      </c>
      <c r="H324" s="24"/>
      <c r="I324" s="25" t="e">
        <f t="shared" si="179"/>
        <v>#REF!</v>
      </c>
      <c r="J324" s="25" t="e">
        <f>+#REF!</f>
        <v>#REF!</v>
      </c>
      <c r="K324" s="25" t="e">
        <f t="shared" si="180"/>
        <v>#REF!</v>
      </c>
      <c r="L324" s="25" t="e">
        <f>+#REF!</f>
        <v>#REF!</v>
      </c>
      <c r="M324" s="25" t="e">
        <f t="shared" si="180"/>
        <v>#REF!</v>
      </c>
      <c r="N324" s="25" t="e">
        <f>+#REF!</f>
        <v>#REF!</v>
      </c>
      <c r="O324" s="25" t="e">
        <f t="shared" si="209"/>
        <v>#REF!</v>
      </c>
      <c r="P324" s="25" t="e">
        <f>+#REF!</f>
        <v>#REF!</v>
      </c>
      <c r="Q324" s="25" t="e">
        <f t="shared" si="209"/>
        <v>#REF!</v>
      </c>
      <c r="R324" s="25" t="e">
        <f>+#REF!</f>
        <v>#REF!</v>
      </c>
      <c r="S324" s="25" t="e">
        <f t="shared" si="210"/>
        <v>#REF!</v>
      </c>
      <c r="T324" s="25" t="e">
        <f>+#REF!</f>
        <v>#REF!</v>
      </c>
      <c r="U324" s="25" t="e">
        <f t="shared" si="210"/>
        <v>#REF!</v>
      </c>
      <c r="V324" s="25" t="e">
        <f>+#REF!</f>
        <v>#REF!</v>
      </c>
      <c r="W324" s="25" t="e">
        <f t="shared" si="211"/>
        <v>#REF!</v>
      </c>
      <c r="X324" s="25" t="e">
        <f>+#REF!</f>
        <v>#REF!</v>
      </c>
      <c r="Y324" s="25" t="e">
        <f t="shared" si="211"/>
        <v>#REF!</v>
      </c>
      <c r="Z324" s="25" t="e">
        <f>+#REF!</f>
        <v>#REF!</v>
      </c>
      <c r="AA324" s="25" t="e">
        <f t="shared" si="184"/>
        <v>#REF!</v>
      </c>
      <c r="AB324" s="25" t="e">
        <f>+#REF!</f>
        <v>#REF!</v>
      </c>
      <c r="AC324" s="25" t="e">
        <f t="shared" si="212"/>
        <v>#REF!</v>
      </c>
      <c r="AD324" s="25" t="e">
        <f>+#REF!</f>
        <v>#REF!</v>
      </c>
      <c r="AE324" s="25" t="e">
        <f t="shared" si="212"/>
        <v>#REF!</v>
      </c>
      <c r="AF324" s="25" t="e">
        <f>+#REF!</f>
        <v>#REF!</v>
      </c>
      <c r="AG324" s="25" t="e">
        <f t="shared" si="213"/>
        <v>#REF!</v>
      </c>
      <c r="AH324" s="25" t="e">
        <f>+#REF!</f>
        <v>#REF!</v>
      </c>
      <c r="AI324" s="25" t="e">
        <f t="shared" si="213"/>
        <v>#REF!</v>
      </c>
      <c r="AJ324" s="25" t="e">
        <f>+#REF!</f>
        <v>#REF!</v>
      </c>
      <c r="AK324" s="25" t="e">
        <f t="shared" si="214"/>
        <v>#REF!</v>
      </c>
      <c r="AL324" s="25" t="e">
        <f>+#REF!</f>
        <v>#REF!</v>
      </c>
      <c r="AM324" s="25" t="e">
        <f t="shared" si="214"/>
        <v>#REF!</v>
      </c>
      <c r="AN324" s="25" t="e">
        <f>+#REF!</f>
        <v>#REF!</v>
      </c>
      <c r="AO324" s="25" t="e">
        <f t="shared" si="215"/>
        <v>#REF!</v>
      </c>
      <c r="AP324" s="25" t="e">
        <f>+#REF!</f>
        <v>#REF!</v>
      </c>
      <c r="AQ324" s="25" t="e">
        <f t="shared" si="215"/>
        <v>#REF!</v>
      </c>
      <c r="AR324" s="25" t="e">
        <f>+#REF!</f>
        <v>#REF!</v>
      </c>
      <c r="AS324" s="25" t="e">
        <f t="shared" si="216"/>
        <v>#REF!</v>
      </c>
      <c r="AT324" s="25" t="e">
        <f>+#REF!</f>
        <v>#REF!</v>
      </c>
      <c r="AU324" s="25" t="e">
        <f t="shared" si="216"/>
        <v>#REF!</v>
      </c>
      <c r="AV324" s="25" t="e">
        <f>+#REF!</f>
        <v>#REF!</v>
      </c>
      <c r="AW324" s="25" t="e">
        <f t="shared" si="190"/>
        <v>#REF!</v>
      </c>
      <c r="AX324" s="25" t="e">
        <f>+#REF!</f>
        <v>#REF!</v>
      </c>
      <c r="AY324" s="25" t="e">
        <f t="shared" si="191"/>
        <v>#REF!</v>
      </c>
      <c r="AZ324" s="25" t="e">
        <f>+#REF!</f>
        <v>#REF!</v>
      </c>
      <c r="BA324" s="25" t="e">
        <f t="shared" si="192"/>
        <v>#REF!</v>
      </c>
    </row>
    <row r="325" spans="1:53" ht="15.75" customHeight="1">
      <c r="A325" s="33">
        <v>2213</v>
      </c>
      <c r="B325" s="34" t="s">
        <v>356</v>
      </c>
      <c r="C325" s="39" t="s">
        <v>198</v>
      </c>
      <c r="D325" s="73">
        <v>2122.5500000000002</v>
      </c>
      <c r="E325" s="67">
        <v>50</v>
      </c>
      <c r="F325" s="24">
        <v>208</v>
      </c>
      <c r="G325" s="24">
        <v>1096</v>
      </c>
      <c r="H325" s="24"/>
      <c r="I325" s="25" t="e">
        <f t="shared" si="179"/>
        <v>#REF!</v>
      </c>
      <c r="J325" s="25" t="e">
        <f>+#REF!</f>
        <v>#REF!</v>
      </c>
      <c r="K325" s="25" t="e">
        <f t="shared" si="180"/>
        <v>#REF!</v>
      </c>
      <c r="L325" s="25" t="e">
        <f>+#REF!</f>
        <v>#REF!</v>
      </c>
      <c r="M325" s="25" t="e">
        <f t="shared" si="180"/>
        <v>#REF!</v>
      </c>
      <c r="N325" s="25" t="e">
        <f>+#REF!</f>
        <v>#REF!</v>
      </c>
      <c r="O325" s="25" t="e">
        <f t="shared" si="209"/>
        <v>#REF!</v>
      </c>
      <c r="P325" s="25" t="e">
        <f>+#REF!</f>
        <v>#REF!</v>
      </c>
      <c r="Q325" s="25" t="e">
        <f t="shared" si="209"/>
        <v>#REF!</v>
      </c>
      <c r="R325" s="25" t="e">
        <f>+#REF!</f>
        <v>#REF!</v>
      </c>
      <c r="S325" s="25" t="e">
        <f t="shared" si="210"/>
        <v>#REF!</v>
      </c>
      <c r="T325" s="25" t="e">
        <f>+#REF!</f>
        <v>#REF!</v>
      </c>
      <c r="U325" s="25" t="e">
        <f t="shared" si="210"/>
        <v>#REF!</v>
      </c>
      <c r="V325" s="25" t="e">
        <f>+#REF!</f>
        <v>#REF!</v>
      </c>
      <c r="W325" s="25" t="e">
        <f t="shared" si="211"/>
        <v>#REF!</v>
      </c>
      <c r="X325" s="25" t="e">
        <f>+#REF!</f>
        <v>#REF!</v>
      </c>
      <c r="Y325" s="25" t="e">
        <f t="shared" si="211"/>
        <v>#REF!</v>
      </c>
      <c r="Z325" s="25" t="e">
        <f>+#REF!</f>
        <v>#REF!</v>
      </c>
      <c r="AA325" s="25" t="e">
        <f t="shared" si="184"/>
        <v>#REF!</v>
      </c>
      <c r="AB325" s="25" t="e">
        <f>+#REF!</f>
        <v>#REF!</v>
      </c>
      <c r="AC325" s="25" t="e">
        <f t="shared" si="212"/>
        <v>#REF!</v>
      </c>
      <c r="AD325" s="25" t="e">
        <f>+#REF!</f>
        <v>#REF!</v>
      </c>
      <c r="AE325" s="25" t="e">
        <f t="shared" si="212"/>
        <v>#REF!</v>
      </c>
      <c r="AF325" s="25" t="e">
        <f>+#REF!</f>
        <v>#REF!</v>
      </c>
      <c r="AG325" s="25" t="e">
        <f t="shared" si="213"/>
        <v>#REF!</v>
      </c>
      <c r="AH325" s="25" t="e">
        <f>+#REF!</f>
        <v>#REF!</v>
      </c>
      <c r="AI325" s="25" t="e">
        <f t="shared" si="213"/>
        <v>#REF!</v>
      </c>
      <c r="AJ325" s="25" t="e">
        <f>+#REF!</f>
        <v>#REF!</v>
      </c>
      <c r="AK325" s="25" t="e">
        <f t="shared" si="214"/>
        <v>#REF!</v>
      </c>
      <c r="AL325" s="25" t="e">
        <f>+#REF!</f>
        <v>#REF!</v>
      </c>
      <c r="AM325" s="25" t="e">
        <f t="shared" si="214"/>
        <v>#REF!</v>
      </c>
      <c r="AN325" s="25" t="e">
        <f>+#REF!</f>
        <v>#REF!</v>
      </c>
      <c r="AO325" s="25" t="e">
        <f t="shared" si="215"/>
        <v>#REF!</v>
      </c>
      <c r="AP325" s="25" t="e">
        <f>+#REF!</f>
        <v>#REF!</v>
      </c>
      <c r="AQ325" s="25" t="e">
        <f t="shared" si="215"/>
        <v>#REF!</v>
      </c>
      <c r="AR325" s="25" t="e">
        <f>+#REF!</f>
        <v>#REF!</v>
      </c>
      <c r="AS325" s="25" t="e">
        <f t="shared" si="216"/>
        <v>#REF!</v>
      </c>
      <c r="AT325" s="25" t="e">
        <f>+#REF!</f>
        <v>#REF!</v>
      </c>
      <c r="AU325" s="25" t="e">
        <f t="shared" si="216"/>
        <v>#REF!</v>
      </c>
      <c r="AV325" s="25" t="e">
        <f>+#REF!</f>
        <v>#REF!</v>
      </c>
      <c r="AW325" s="25" t="e">
        <f t="shared" si="190"/>
        <v>#REF!</v>
      </c>
      <c r="AX325" s="25" t="e">
        <f>+#REF!</f>
        <v>#REF!</v>
      </c>
      <c r="AY325" s="25" t="e">
        <f t="shared" si="191"/>
        <v>#REF!</v>
      </c>
      <c r="AZ325" s="25" t="e">
        <f>+#REF!</f>
        <v>#REF!</v>
      </c>
      <c r="BA325" s="25" t="e">
        <f t="shared" si="192"/>
        <v>#REF!</v>
      </c>
    </row>
    <row r="326" spans="1:53" ht="15.75" customHeight="1">
      <c r="A326" s="33">
        <v>2214</v>
      </c>
      <c r="B326" s="34" t="s">
        <v>357</v>
      </c>
      <c r="C326" s="39" t="s">
        <v>198</v>
      </c>
      <c r="D326" s="73">
        <v>2892.79</v>
      </c>
      <c r="E326" s="67">
        <v>100</v>
      </c>
      <c r="F326" s="24">
        <v>258</v>
      </c>
      <c r="G326" s="24">
        <v>1457</v>
      </c>
      <c r="H326" s="24"/>
      <c r="I326" s="25" t="e">
        <f t="shared" si="179"/>
        <v>#REF!</v>
      </c>
      <c r="J326" s="25" t="e">
        <f>+#REF!</f>
        <v>#REF!</v>
      </c>
      <c r="K326" s="25" t="e">
        <f t="shared" si="180"/>
        <v>#REF!</v>
      </c>
      <c r="L326" s="25" t="e">
        <f>+#REF!</f>
        <v>#REF!</v>
      </c>
      <c r="M326" s="25" t="e">
        <f t="shared" si="180"/>
        <v>#REF!</v>
      </c>
      <c r="N326" s="25" t="e">
        <f>+#REF!</f>
        <v>#REF!</v>
      </c>
      <c r="O326" s="25" t="e">
        <f t="shared" si="209"/>
        <v>#REF!</v>
      </c>
      <c r="P326" s="25" t="e">
        <f>+#REF!</f>
        <v>#REF!</v>
      </c>
      <c r="Q326" s="25" t="e">
        <f t="shared" si="209"/>
        <v>#REF!</v>
      </c>
      <c r="R326" s="25" t="e">
        <f>+#REF!</f>
        <v>#REF!</v>
      </c>
      <c r="S326" s="25" t="e">
        <f t="shared" si="210"/>
        <v>#REF!</v>
      </c>
      <c r="T326" s="25" t="e">
        <f>+#REF!</f>
        <v>#REF!</v>
      </c>
      <c r="U326" s="25" t="e">
        <f t="shared" si="210"/>
        <v>#REF!</v>
      </c>
      <c r="V326" s="25" t="e">
        <f>+#REF!</f>
        <v>#REF!</v>
      </c>
      <c r="W326" s="25" t="e">
        <f t="shared" si="211"/>
        <v>#REF!</v>
      </c>
      <c r="X326" s="25" t="e">
        <f>+#REF!</f>
        <v>#REF!</v>
      </c>
      <c r="Y326" s="25" t="e">
        <f t="shared" si="211"/>
        <v>#REF!</v>
      </c>
      <c r="Z326" s="25" t="e">
        <f>+#REF!</f>
        <v>#REF!</v>
      </c>
      <c r="AA326" s="25" t="e">
        <f t="shared" si="184"/>
        <v>#REF!</v>
      </c>
      <c r="AB326" s="25" t="e">
        <f>+#REF!</f>
        <v>#REF!</v>
      </c>
      <c r="AC326" s="25" t="e">
        <f t="shared" si="212"/>
        <v>#REF!</v>
      </c>
      <c r="AD326" s="25" t="e">
        <f>+#REF!</f>
        <v>#REF!</v>
      </c>
      <c r="AE326" s="25" t="e">
        <f t="shared" si="212"/>
        <v>#REF!</v>
      </c>
      <c r="AF326" s="25" t="e">
        <f>+#REF!</f>
        <v>#REF!</v>
      </c>
      <c r="AG326" s="25" t="e">
        <f t="shared" si="213"/>
        <v>#REF!</v>
      </c>
      <c r="AH326" s="25" t="e">
        <f>+#REF!</f>
        <v>#REF!</v>
      </c>
      <c r="AI326" s="25" t="e">
        <f t="shared" si="213"/>
        <v>#REF!</v>
      </c>
      <c r="AJ326" s="25" t="e">
        <f>+#REF!</f>
        <v>#REF!</v>
      </c>
      <c r="AK326" s="25" t="e">
        <f t="shared" si="214"/>
        <v>#REF!</v>
      </c>
      <c r="AL326" s="25" t="e">
        <f>+#REF!</f>
        <v>#REF!</v>
      </c>
      <c r="AM326" s="25" t="e">
        <f t="shared" si="214"/>
        <v>#REF!</v>
      </c>
      <c r="AN326" s="25" t="e">
        <f>+#REF!</f>
        <v>#REF!</v>
      </c>
      <c r="AO326" s="25" t="e">
        <f t="shared" si="215"/>
        <v>#REF!</v>
      </c>
      <c r="AP326" s="25" t="e">
        <f>+#REF!</f>
        <v>#REF!</v>
      </c>
      <c r="AQ326" s="25" t="e">
        <f t="shared" si="215"/>
        <v>#REF!</v>
      </c>
      <c r="AR326" s="25" t="e">
        <f>+#REF!</f>
        <v>#REF!</v>
      </c>
      <c r="AS326" s="25" t="e">
        <f t="shared" si="216"/>
        <v>#REF!</v>
      </c>
      <c r="AT326" s="25" t="e">
        <f>+#REF!</f>
        <v>#REF!</v>
      </c>
      <c r="AU326" s="25" t="e">
        <f t="shared" si="216"/>
        <v>#REF!</v>
      </c>
      <c r="AV326" s="25" t="e">
        <f>+#REF!</f>
        <v>#REF!</v>
      </c>
      <c r="AW326" s="25" t="e">
        <f t="shared" si="190"/>
        <v>#REF!</v>
      </c>
      <c r="AX326" s="25" t="e">
        <f>+#REF!</f>
        <v>#REF!</v>
      </c>
      <c r="AY326" s="25" t="e">
        <f t="shared" si="191"/>
        <v>#REF!</v>
      </c>
      <c r="AZ326" s="25" t="e">
        <f>+#REF!</f>
        <v>#REF!</v>
      </c>
      <c r="BA326" s="25" t="e">
        <f t="shared" si="192"/>
        <v>#REF!</v>
      </c>
    </row>
    <row r="327" spans="1:53" ht="15.75" customHeight="1">
      <c r="A327" s="33">
        <v>2215</v>
      </c>
      <c r="B327" s="34" t="s">
        <v>358</v>
      </c>
      <c r="C327" s="39" t="s">
        <v>198</v>
      </c>
      <c r="D327" s="73">
        <v>5251.65</v>
      </c>
      <c r="E327" s="67">
        <v>50</v>
      </c>
      <c r="F327" s="24">
        <v>308</v>
      </c>
      <c r="G327" s="24">
        <v>2185</v>
      </c>
      <c r="H327" s="24"/>
      <c r="I327" s="25" t="e">
        <f t="shared" si="179"/>
        <v>#REF!</v>
      </c>
      <c r="J327" s="25" t="e">
        <f>+#REF!</f>
        <v>#REF!</v>
      </c>
      <c r="K327" s="25" t="e">
        <f t="shared" si="180"/>
        <v>#REF!</v>
      </c>
      <c r="L327" s="25" t="e">
        <f>+#REF!</f>
        <v>#REF!</v>
      </c>
      <c r="M327" s="25" t="e">
        <f t="shared" si="180"/>
        <v>#REF!</v>
      </c>
      <c r="N327" s="25" t="e">
        <f>+#REF!</f>
        <v>#REF!</v>
      </c>
      <c r="O327" s="25" t="e">
        <f t="shared" si="209"/>
        <v>#REF!</v>
      </c>
      <c r="P327" s="25" t="e">
        <f>+#REF!</f>
        <v>#REF!</v>
      </c>
      <c r="Q327" s="25" t="e">
        <f t="shared" si="209"/>
        <v>#REF!</v>
      </c>
      <c r="R327" s="25" t="e">
        <f>+#REF!</f>
        <v>#REF!</v>
      </c>
      <c r="S327" s="25" t="e">
        <f t="shared" si="210"/>
        <v>#REF!</v>
      </c>
      <c r="T327" s="25" t="e">
        <f>+#REF!</f>
        <v>#REF!</v>
      </c>
      <c r="U327" s="25" t="e">
        <f t="shared" si="210"/>
        <v>#REF!</v>
      </c>
      <c r="V327" s="25" t="e">
        <f>+#REF!</f>
        <v>#REF!</v>
      </c>
      <c r="W327" s="25" t="e">
        <f t="shared" si="211"/>
        <v>#REF!</v>
      </c>
      <c r="X327" s="25" t="e">
        <f>+#REF!</f>
        <v>#REF!</v>
      </c>
      <c r="Y327" s="25" t="e">
        <f t="shared" si="211"/>
        <v>#REF!</v>
      </c>
      <c r="Z327" s="25" t="e">
        <f>+#REF!</f>
        <v>#REF!</v>
      </c>
      <c r="AA327" s="25" t="e">
        <f t="shared" si="184"/>
        <v>#REF!</v>
      </c>
      <c r="AB327" s="25" t="e">
        <f>+#REF!</f>
        <v>#REF!</v>
      </c>
      <c r="AC327" s="25" t="e">
        <f t="shared" si="212"/>
        <v>#REF!</v>
      </c>
      <c r="AD327" s="25" t="e">
        <f>+#REF!</f>
        <v>#REF!</v>
      </c>
      <c r="AE327" s="25" t="e">
        <f t="shared" si="212"/>
        <v>#REF!</v>
      </c>
      <c r="AF327" s="25" t="e">
        <f>+#REF!</f>
        <v>#REF!</v>
      </c>
      <c r="AG327" s="25" t="e">
        <f t="shared" si="213"/>
        <v>#REF!</v>
      </c>
      <c r="AH327" s="25" t="e">
        <f>+#REF!</f>
        <v>#REF!</v>
      </c>
      <c r="AI327" s="25" t="e">
        <f t="shared" si="213"/>
        <v>#REF!</v>
      </c>
      <c r="AJ327" s="25" t="e">
        <f>+#REF!</f>
        <v>#REF!</v>
      </c>
      <c r="AK327" s="25" t="e">
        <f t="shared" si="214"/>
        <v>#REF!</v>
      </c>
      <c r="AL327" s="25" t="e">
        <f>+#REF!</f>
        <v>#REF!</v>
      </c>
      <c r="AM327" s="25" t="e">
        <f t="shared" si="214"/>
        <v>#REF!</v>
      </c>
      <c r="AN327" s="25" t="e">
        <f>+#REF!</f>
        <v>#REF!</v>
      </c>
      <c r="AO327" s="25" t="e">
        <f t="shared" si="215"/>
        <v>#REF!</v>
      </c>
      <c r="AP327" s="25" t="e">
        <f>+#REF!</f>
        <v>#REF!</v>
      </c>
      <c r="AQ327" s="25" t="e">
        <f t="shared" si="215"/>
        <v>#REF!</v>
      </c>
      <c r="AR327" s="25" t="e">
        <f>+#REF!</f>
        <v>#REF!</v>
      </c>
      <c r="AS327" s="25" t="e">
        <f t="shared" si="216"/>
        <v>#REF!</v>
      </c>
      <c r="AT327" s="25" t="e">
        <f>+#REF!</f>
        <v>#REF!</v>
      </c>
      <c r="AU327" s="25" t="e">
        <f t="shared" si="216"/>
        <v>#REF!</v>
      </c>
      <c r="AV327" s="25" t="e">
        <f>+#REF!</f>
        <v>#REF!</v>
      </c>
      <c r="AW327" s="25" t="e">
        <f t="shared" si="190"/>
        <v>#REF!</v>
      </c>
      <c r="AX327" s="25" t="e">
        <f>+#REF!</f>
        <v>#REF!</v>
      </c>
      <c r="AY327" s="25" t="e">
        <f t="shared" si="191"/>
        <v>#REF!</v>
      </c>
      <c r="AZ327" s="25" t="e">
        <f>+#REF!</f>
        <v>#REF!</v>
      </c>
      <c r="BA327" s="25" t="e">
        <f t="shared" si="192"/>
        <v>#REF!</v>
      </c>
    </row>
    <row r="328" spans="1:53" ht="15.75" customHeight="1">
      <c r="A328" s="33">
        <v>2216</v>
      </c>
      <c r="B328" s="34" t="s">
        <v>359</v>
      </c>
      <c r="C328" s="39"/>
      <c r="D328" s="73"/>
      <c r="E328" s="67"/>
      <c r="F328" s="24"/>
      <c r="G328" s="24"/>
      <c r="H328" s="24"/>
      <c r="I328" s="25" t="e">
        <f t="shared" si="179"/>
        <v>#REF!</v>
      </c>
      <c r="J328" s="25" t="e">
        <f>+#REF!</f>
        <v>#REF!</v>
      </c>
      <c r="K328" s="25" t="e">
        <f t="shared" si="180"/>
        <v>#REF!</v>
      </c>
      <c r="L328" s="25" t="e">
        <f>+#REF!</f>
        <v>#REF!</v>
      </c>
      <c r="M328" s="25" t="e">
        <f t="shared" si="180"/>
        <v>#REF!</v>
      </c>
      <c r="N328" s="25" t="e">
        <f>+#REF!</f>
        <v>#REF!</v>
      </c>
      <c r="O328" s="25" t="e">
        <f t="shared" si="209"/>
        <v>#REF!</v>
      </c>
      <c r="P328" s="25" t="e">
        <f>+#REF!</f>
        <v>#REF!</v>
      </c>
      <c r="Q328" s="25" t="e">
        <f t="shared" si="209"/>
        <v>#REF!</v>
      </c>
      <c r="R328" s="25" t="e">
        <f>+#REF!</f>
        <v>#REF!</v>
      </c>
      <c r="S328" s="25" t="e">
        <f t="shared" si="210"/>
        <v>#REF!</v>
      </c>
      <c r="T328" s="25" t="e">
        <f>+#REF!</f>
        <v>#REF!</v>
      </c>
      <c r="U328" s="25" t="e">
        <f t="shared" si="210"/>
        <v>#REF!</v>
      </c>
      <c r="V328" s="25" t="e">
        <f>+#REF!</f>
        <v>#REF!</v>
      </c>
      <c r="W328" s="25" t="e">
        <f t="shared" si="211"/>
        <v>#REF!</v>
      </c>
      <c r="X328" s="25" t="e">
        <f>+#REF!</f>
        <v>#REF!</v>
      </c>
      <c r="Y328" s="25" t="e">
        <f t="shared" si="211"/>
        <v>#REF!</v>
      </c>
      <c r="Z328" s="25" t="e">
        <f>+#REF!</f>
        <v>#REF!</v>
      </c>
      <c r="AA328" s="25" t="e">
        <f t="shared" si="184"/>
        <v>#REF!</v>
      </c>
      <c r="AB328" s="25" t="e">
        <f>+#REF!</f>
        <v>#REF!</v>
      </c>
      <c r="AC328" s="25" t="e">
        <f t="shared" si="212"/>
        <v>#REF!</v>
      </c>
      <c r="AD328" s="25" t="e">
        <f>+#REF!</f>
        <v>#REF!</v>
      </c>
      <c r="AE328" s="25" t="e">
        <f t="shared" si="212"/>
        <v>#REF!</v>
      </c>
      <c r="AF328" s="25" t="e">
        <f>+#REF!</f>
        <v>#REF!</v>
      </c>
      <c r="AG328" s="25" t="e">
        <f t="shared" si="213"/>
        <v>#REF!</v>
      </c>
      <c r="AH328" s="25" t="e">
        <f>+#REF!</f>
        <v>#REF!</v>
      </c>
      <c r="AI328" s="25" t="e">
        <f t="shared" si="213"/>
        <v>#REF!</v>
      </c>
      <c r="AJ328" s="25" t="e">
        <f>+#REF!</f>
        <v>#REF!</v>
      </c>
      <c r="AK328" s="25" t="e">
        <f t="shared" si="214"/>
        <v>#REF!</v>
      </c>
      <c r="AL328" s="25" t="e">
        <f>+#REF!</f>
        <v>#REF!</v>
      </c>
      <c r="AM328" s="25" t="e">
        <f t="shared" si="214"/>
        <v>#REF!</v>
      </c>
      <c r="AN328" s="25" t="e">
        <f>+#REF!</f>
        <v>#REF!</v>
      </c>
      <c r="AO328" s="25" t="e">
        <f t="shared" si="215"/>
        <v>#REF!</v>
      </c>
      <c r="AP328" s="25" t="e">
        <f>+#REF!</f>
        <v>#REF!</v>
      </c>
      <c r="AQ328" s="25" t="e">
        <f t="shared" si="215"/>
        <v>#REF!</v>
      </c>
      <c r="AR328" s="25" t="e">
        <f>+#REF!</f>
        <v>#REF!</v>
      </c>
      <c r="AS328" s="25" t="e">
        <f t="shared" si="216"/>
        <v>#REF!</v>
      </c>
      <c r="AT328" s="25" t="e">
        <f>+#REF!</f>
        <v>#REF!</v>
      </c>
      <c r="AU328" s="25" t="e">
        <f t="shared" si="216"/>
        <v>#REF!</v>
      </c>
      <c r="AV328" s="25" t="e">
        <f>+#REF!</f>
        <v>#REF!</v>
      </c>
      <c r="AW328" s="25" t="e">
        <f t="shared" si="190"/>
        <v>#REF!</v>
      </c>
      <c r="AX328" s="25" t="e">
        <f>+#REF!</f>
        <v>#REF!</v>
      </c>
      <c r="AY328" s="25" t="e">
        <f t="shared" si="191"/>
        <v>#REF!</v>
      </c>
      <c r="AZ328" s="25" t="e">
        <f>+#REF!</f>
        <v>#REF!</v>
      </c>
      <c r="BA328" s="25" t="e">
        <f t="shared" si="192"/>
        <v>#REF!</v>
      </c>
    </row>
    <row r="329" spans="1:53" ht="15.75" customHeight="1">
      <c r="A329" s="33" t="s">
        <v>13</v>
      </c>
      <c r="B329" s="34" t="s">
        <v>360</v>
      </c>
      <c r="C329" s="39" t="s">
        <v>198</v>
      </c>
      <c r="D329" s="73">
        <v>498.91</v>
      </c>
      <c r="E329" s="67">
        <v>200</v>
      </c>
      <c r="F329" s="24">
        <v>115</v>
      </c>
      <c r="G329" s="24">
        <v>203.36</v>
      </c>
      <c r="H329" s="24"/>
      <c r="I329" s="25" t="e">
        <f t="shared" si="179"/>
        <v>#REF!</v>
      </c>
      <c r="J329" s="25" t="e">
        <f>+#REF!</f>
        <v>#REF!</v>
      </c>
      <c r="K329" s="25" t="e">
        <f t="shared" si="180"/>
        <v>#REF!</v>
      </c>
      <c r="L329" s="25" t="e">
        <f>+#REF!</f>
        <v>#REF!</v>
      </c>
      <c r="M329" s="25" t="e">
        <f t="shared" si="180"/>
        <v>#REF!</v>
      </c>
      <c r="N329" s="25" t="e">
        <f>+#REF!</f>
        <v>#REF!</v>
      </c>
      <c r="O329" s="25" t="e">
        <f t="shared" si="209"/>
        <v>#REF!</v>
      </c>
      <c r="P329" s="25" t="e">
        <f>+#REF!</f>
        <v>#REF!</v>
      </c>
      <c r="Q329" s="25" t="e">
        <f t="shared" si="209"/>
        <v>#REF!</v>
      </c>
      <c r="R329" s="25" t="e">
        <f>+#REF!</f>
        <v>#REF!</v>
      </c>
      <c r="S329" s="25" t="e">
        <f t="shared" si="210"/>
        <v>#REF!</v>
      </c>
      <c r="T329" s="25" t="e">
        <f>+#REF!</f>
        <v>#REF!</v>
      </c>
      <c r="U329" s="25" t="e">
        <f t="shared" si="210"/>
        <v>#REF!</v>
      </c>
      <c r="V329" s="25" t="e">
        <f>+#REF!</f>
        <v>#REF!</v>
      </c>
      <c r="W329" s="25" t="e">
        <f t="shared" si="211"/>
        <v>#REF!</v>
      </c>
      <c r="X329" s="25" t="e">
        <f>+#REF!</f>
        <v>#REF!</v>
      </c>
      <c r="Y329" s="25" t="e">
        <f t="shared" si="211"/>
        <v>#REF!</v>
      </c>
      <c r="Z329" s="25" t="e">
        <f>+#REF!</f>
        <v>#REF!</v>
      </c>
      <c r="AA329" s="25" t="e">
        <f t="shared" si="184"/>
        <v>#REF!</v>
      </c>
      <c r="AB329" s="25" t="e">
        <f>+#REF!</f>
        <v>#REF!</v>
      </c>
      <c r="AC329" s="25" t="e">
        <f t="shared" si="212"/>
        <v>#REF!</v>
      </c>
      <c r="AD329" s="25" t="e">
        <f>+#REF!</f>
        <v>#REF!</v>
      </c>
      <c r="AE329" s="25" t="e">
        <f t="shared" si="212"/>
        <v>#REF!</v>
      </c>
      <c r="AF329" s="25" t="e">
        <f>+#REF!</f>
        <v>#REF!</v>
      </c>
      <c r="AG329" s="25" t="e">
        <f t="shared" si="213"/>
        <v>#REF!</v>
      </c>
      <c r="AH329" s="25" t="e">
        <f>+#REF!</f>
        <v>#REF!</v>
      </c>
      <c r="AI329" s="25" t="e">
        <f t="shared" si="213"/>
        <v>#REF!</v>
      </c>
      <c r="AJ329" s="25" t="e">
        <f>+#REF!</f>
        <v>#REF!</v>
      </c>
      <c r="AK329" s="25" t="e">
        <f t="shared" si="214"/>
        <v>#REF!</v>
      </c>
      <c r="AL329" s="25" t="e">
        <f>+#REF!</f>
        <v>#REF!</v>
      </c>
      <c r="AM329" s="25" t="e">
        <f t="shared" si="214"/>
        <v>#REF!</v>
      </c>
      <c r="AN329" s="25" t="e">
        <f>+#REF!</f>
        <v>#REF!</v>
      </c>
      <c r="AO329" s="25" t="e">
        <f t="shared" si="215"/>
        <v>#REF!</v>
      </c>
      <c r="AP329" s="25" t="e">
        <f>+#REF!</f>
        <v>#REF!</v>
      </c>
      <c r="AQ329" s="25" t="e">
        <f t="shared" si="215"/>
        <v>#REF!</v>
      </c>
      <c r="AR329" s="25" t="e">
        <f>+#REF!</f>
        <v>#REF!</v>
      </c>
      <c r="AS329" s="25" t="e">
        <f t="shared" si="216"/>
        <v>#REF!</v>
      </c>
      <c r="AT329" s="25" t="e">
        <f>+#REF!</f>
        <v>#REF!</v>
      </c>
      <c r="AU329" s="25" t="e">
        <f t="shared" si="216"/>
        <v>#REF!</v>
      </c>
      <c r="AV329" s="25" t="e">
        <f>+#REF!</f>
        <v>#REF!</v>
      </c>
      <c r="AW329" s="25" t="e">
        <f t="shared" si="190"/>
        <v>#REF!</v>
      </c>
      <c r="AX329" s="25" t="e">
        <f>+#REF!</f>
        <v>#REF!</v>
      </c>
      <c r="AY329" s="25" t="e">
        <f t="shared" si="191"/>
        <v>#REF!</v>
      </c>
      <c r="AZ329" s="25" t="e">
        <f>+#REF!</f>
        <v>#REF!</v>
      </c>
      <c r="BA329" s="25" t="e">
        <f t="shared" si="192"/>
        <v>#REF!</v>
      </c>
    </row>
    <row r="330" spans="1:53" ht="15.75" customHeight="1">
      <c r="A330" s="33" t="s">
        <v>29</v>
      </c>
      <c r="B330" s="34" t="s">
        <v>361</v>
      </c>
      <c r="C330" s="39" t="s">
        <v>198</v>
      </c>
      <c r="D330" s="73">
        <v>783.38</v>
      </c>
      <c r="E330" s="67">
        <v>400</v>
      </c>
      <c r="F330" s="24">
        <v>135</v>
      </c>
      <c r="G330" s="24">
        <v>365.25</v>
      </c>
      <c r="H330" s="24"/>
      <c r="I330" s="25" t="e">
        <f t="shared" ref="I330:I364" si="217">+J330+L330+N330+P330+R330+T330+V330+X330+Z330+AB330+AD330+AF330+AH330+AJ330+AL330+AN330+AP330+AR330+AT330+AV330+AX330+AZ330</f>
        <v>#REF!</v>
      </c>
      <c r="J330" s="25" t="e">
        <f>+#REF!</f>
        <v>#REF!</v>
      </c>
      <c r="K330" s="25" t="e">
        <f t="shared" si="180"/>
        <v>#REF!</v>
      </c>
      <c r="L330" s="25" t="e">
        <f>+#REF!</f>
        <v>#REF!</v>
      </c>
      <c r="M330" s="25" t="e">
        <f t="shared" si="180"/>
        <v>#REF!</v>
      </c>
      <c r="N330" s="25" t="e">
        <f>+#REF!</f>
        <v>#REF!</v>
      </c>
      <c r="O330" s="25" t="e">
        <f t="shared" si="209"/>
        <v>#REF!</v>
      </c>
      <c r="P330" s="25" t="e">
        <f>+#REF!</f>
        <v>#REF!</v>
      </c>
      <c r="Q330" s="25" t="e">
        <f t="shared" si="209"/>
        <v>#REF!</v>
      </c>
      <c r="R330" s="25" t="e">
        <f>+#REF!</f>
        <v>#REF!</v>
      </c>
      <c r="S330" s="25" t="e">
        <f t="shared" si="210"/>
        <v>#REF!</v>
      </c>
      <c r="T330" s="25" t="e">
        <f>+#REF!</f>
        <v>#REF!</v>
      </c>
      <c r="U330" s="25" t="e">
        <f t="shared" si="210"/>
        <v>#REF!</v>
      </c>
      <c r="V330" s="25" t="e">
        <f>+#REF!</f>
        <v>#REF!</v>
      </c>
      <c r="W330" s="25" t="e">
        <f t="shared" si="211"/>
        <v>#REF!</v>
      </c>
      <c r="X330" s="25" t="e">
        <f>+#REF!</f>
        <v>#REF!</v>
      </c>
      <c r="Y330" s="25" t="e">
        <f t="shared" si="211"/>
        <v>#REF!</v>
      </c>
      <c r="Z330" s="25" t="e">
        <f>+#REF!</f>
        <v>#REF!</v>
      </c>
      <c r="AA330" s="25" t="e">
        <f t="shared" si="184"/>
        <v>#REF!</v>
      </c>
      <c r="AB330" s="25" t="e">
        <f>+#REF!</f>
        <v>#REF!</v>
      </c>
      <c r="AC330" s="25" t="e">
        <f t="shared" si="212"/>
        <v>#REF!</v>
      </c>
      <c r="AD330" s="25" t="e">
        <f>+#REF!</f>
        <v>#REF!</v>
      </c>
      <c r="AE330" s="25" t="e">
        <f t="shared" si="212"/>
        <v>#REF!</v>
      </c>
      <c r="AF330" s="25" t="e">
        <f>+#REF!</f>
        <v>#REF!</v>
      </c>
      <c r="AG330" s="25" t="e">
        <f t="shared" si="213"/>
        <v>#REF!</v>
      </c>
      <c r="AH330" s="25" t="e">
        <f>+#REF!</f>
        <v>#REF!</v>
      </c>
      <c r="AI330" s="25" t="e">
        <f t="shared" si="213"/>
        <v>#REF!</v>
      </c>
      <c r="AJ330" s="25" t="e">
        <f>+#REF!</f>
        <v>#REF!</v>
      </c>
      <c r="AK330" s="25" t="e">
        <f t="shared" si="214"/>
        <v>#REF!</v>
      </c>
      <c r="AL330" s="25" t="e">
        <f>+#REF!</f>
        <v>#REF!</v>
      </c>
      <c r="AM330" s="25" t="e">
        <f t="shared" si="214"/>
        <v>#REF!</v>
      </c>
      <c r="AN330" s="25" t="e">
        <f>+#REF!</f>
        <v>#REF!</v>
      </c>
      <c r="AO330" s="25" t="e">
        <f t="shared" si="215"/>
        <v>#REF!</v>
      </c>
      <c r="AP330" s="25" t="e">
        <f>+#REF!</f>
        <v>#REF!</v>
      </c>
      <c r="AQ330" s="25" t="e">
        <f t="shared" si="215"/>
        <v>#REF!</v>
      </c>
      <c r="AR330" s="25" t="e">
        <f>+#REF!</f>
        <v>#REF!</v>
      </c>
      <c r="AS330" s="25" t="e">
        <f t="shared" si="216"/>
        <v>#REF!</v>
      </c>
      <c r="AT330" s="25" t="e">
        <f>+#REF!</f>
        <v>#REF!</v>
      </c>
      <c r="AU330" s="25" t="e">
        <f t="shared" si="216"/>
        <v>#REF!</v>
      </c>
      <c r="AV330" s="25" t="e">
        <f>+#REF!</f>
        <v>#REF!</v>
      </c>
      <c r="AW330" s="25" t="e">
        <f t="shared" si="190"/>
        <v>#REF!</v>
      </c>
      <c r="AX330" s="25" t="e">
        <f>+#REF!</f>
        <v>#REF!</v>
      </c>
      <c r="AY330" s="25" t="e">
        <f t="shared" si="191"/>
        <v>#REF!</v>
      </c>
      <c r="AZ330" s="25" t="e">
        <f>+#REF!</f>
        <v>#REF!</v>
      </c>
      <c r="BA330" s="25" t="e">
        <f t="shared" si="192"/>
        <v>#REF!</v>
      </c>
    </row>
    <row r="331" spans="1:53" ht="15.75" customHeight="1">
      <c r="A331" s="33" t="s">
        <v>89</v>
      </c>
      <c r="B331" s="34" t="s">
        <v>362</v>
      </c>
      <c r="C331" s="39" t="s">
        <v>198</v>
      </c>
      <c r="D331" s="73">
        <v>936.55</v>
      </c>
      <c r="E331" s="67">
        <v>500</v>
      </c>
      <c r="F331" s="24">
        <v>158</v>
      </c>
      <c r="G331" s="24">
        <v>447.73</v>
      </c>
      <c r="H331" s="24"/>
      <c r="I331" s="25" t="e">
        <f t="shared" si="217"/>
        <v>#REF!</v>
      </c>
      <c r="J331" s="25" t="e">
        <f>+#REF!</f>
        <v>#REF!</v>
      </c>
      <c r="K331" s="25" t="e">
        <f t="shared" ref="K331:M364" si="218">+J331*$D331</f>
        <v>#REF!</v>
      </c>
      <c r="L331" s="25" t="e">
        <f>+#REF!</f>
        <v>#REF!</v>
      </c>
      <c r="M331" s="25" t="e">
        <f t="shared" si="218"/>
        <v>#REF!</v>
      </c>
      <c r="N331" s="25" t="e">
        <f>+#REF!</f>
        <v>#REF!</v>
      </c>
      <c r="O331" s="25" t="e">
        <f t="shared" ref="O331:Q346" si="219">+N331*$D331</f>
        <v>#REF!</v>
      </c>
      <c r="P331" s="25" t="e">
        <f>+#REF!</f>
        <v>#REF!</v>
      </c>
      <c r="Q331" s="25" t="e">
        <f t="shared" si="219"/>
        <v>#REF!</v>
      </c>
      <c r="R331" s="25" t="e">
        <f>+#REF!</f>
        <v>#REF!</v>
      </c>
      <c r="S331" s="25" t="e">
        <f t="shared" ref="S331:U346" si="220">+R331*$D331</f>
        <v>#REF!</v>
      </c>
      <c r="T331" s="25" t="e">
        <f>+#REF!</f>
        <v>#REF!</v>
      </c>
      <c r="U331" s="25" t="e">
        <f t="shared" si="220"/>
        <v>#REF!</v>
      </c>
      <c r="V331" s="25" t="e">
        <f>+#REF!</f>
        <v>#REF!</v>
      </c>
      <c r="W331" s="25" t="e">
        <f t="shared" ref="W331:Y346" si="221">+V331*$D331</f>
        <v>#REF!</v>
      </c>
      <c r="X331" s="25" t="e">
        <f>+#REF!</f>
        <v>#REF!</v>
      </c>
      <c r="Y331" s="25" t="e">
        <f t="shared" si="221"/>
        <v>#REF!</v>
      </c>
      <c r="Z331" s="25" t="e">
        <f>+#REF!</f>
        <v>#REF!</v>
      </c>
      <c r="AA331" s="25" t="e">
        <f t="shared" ref="AA331:AA364" si="222">+Z331*$D331</f>
        <v>#REF!</v>
      </c>
      <c r="AB331" s="25" t="e">
        <f>+#REF!</f>
        <v>#REF!</v>
      </c>
      <c r="AC331" s="25" t="e">
        <f t="shared" ref="AC331:AE346" si="223">+AB331*$D331</f>
        <v>#REF!</v>
      </c>
      <c r="AD331" s="25" t="e">
        <f>+#REF!</f>
        <v>#REF!</v>
      </c>
      <c r="AE331" s="25" t="e">
        <f t="shared" si="223"/>
        <v>#REF!</v>
      </c>
      <c r="AF331" s="25" t="e">
        <f>+#REF!</f>
        <v>#REF!</v>
      </c>
      <c r="AG331" s="25" t="e">
        <f t="shared" ref="AG331:AI346" si="224">+AF331*$D331</f>
        <v>#REF!</v>
      </c>
      <c r="AH331" s="25" t="e">
        <f>+#REF!</f>
        <v>#REF!</v>
      </c>
      <c r="AI331" s="25" t="e">
        <f t="shared" si="224"/>
        <v>#REF!</v>
      </c>
      <c r="AJ331" s="25" t="e">
        <f>+#REF!</f>
        <v>#REF!</v>
      </c>
      <c r="AK331" s="25" t="e">
        <f t="shared" ref="AK331:AM346" si="225">+AJ331*$D331</f>
        <v>#REF!</v>
      </c>
      <c r="AL331" s="25" t="e">
        <f>+#REF!</f>
        <v>#REF!</v>
      </c>
      <c r="AM331" s="25" t="e">
        <f t="shared" si="225"/>
        <v>#REF!</v>
      </c>
      <c r="AN331" s="25" t="e">
        <f>+#REF!</f>
        <v>#REF!</v>
      </c>
      <c r="AO331" s="25" t="e">
        <f t="shared" ref="AO331:AQ346" si="226">+AN331*$D331</f>
        <v>#REF!</v>
      </c>
      <c r="AP331" s="25" t="e">
        <f>+#REF!</f>
        <v>#REF!</v>
      </c>
      <c r="AQ331" s="25" t="e">
        <f t="shared" si="226"/>
        <v>#REF!</v>
      </c>
      <c r="AR331" s="25" t="e">
        <f>+#REF!</f>
        <v>#REF!</v>
      </c>
      <c r="AS331" s="25" t="e">
        <f t="shared" ref="AS331:AU346" si="227">+AR331*$D331</f>
        <v>#REF!</v>
      </c>
      <c r="AT331" s="25" t="e">
        <f>+#REF!</f>
        <v>#REF!</v>
      </c>
      <c r="AU331" s="25" t="e">
        <f t="shared" si="227"/>
        <v>#REF!</v>
      </c>
      <c r="AV331" s="25" t="e">
        <f>+#REF!</f>
        <v>#REF!</v>
      </c>
      <c r="AW331" s="25" t="e">
        <f t="shared" ref="AW331:AW364" si="228">+AV331*$D331</f>
        <v>#REF!</v>
      </c>
      <c r="AX331" s="25" t="e">
        <f>+#REF!</f>
        <v>#REF!</v>
      </c>
      <c r="AY331" s="25" t="e">
        <f t="shared" ref="AY331:AY364" si="229">+AX331*$D331</f>
        <v>#REF!</v>
      </c>
      <c r="AZ331" s="25" t="e">
        <f>+#REF!</f>
        <v>#REF!</v>
      </c>
      <c r="BA331" s="25" t="e">
        <f t="shared" ref="BA331:BA364" si="230">+AZ331*$D331</f>
        <v>#REF!</v>
      </c>
    </row>
    <row r="332" spans="1:53" ht="15.75" customHeight="1">
      <c r="A332" s="33" t="s">
        <v>160</v>
      </c>
      <c r="B332" s="34" t="s">
        <v>363</v>
      </c>
      <c r="C332" s="39" t="s">
        <v>198</v>
      </c>
      <c r="D332" s="73">
        <v>1361.06</v>
      </c>
      <c r="E332" s="67">
        <v>30</v>
      </c>
      <c r="F332" s="24">
        <v>208</v>
      </c>
      <c r="G332" s="24">
        <v>615.95000000000005</v>
      </c>
      <c r="H332" s="24"/>
      <c r="I332" s="25" t="e">
        <f t="shared" si="217"/>
        <v>#REF!</v>
      </c>
      <c r="J332" s="25" t="e">
        <f>+#REF!</f>
        <v>#REF!</v>
      </c>
      <c r="K332" s="25" t="e">
        <f t="shared" si="218"/>
        <v>#REF!</v>
      </c>
      <c r="L332" s="25" t="e">
        <f>+#REF!</f>
        <v>#REF!</v>
      </c>
      <c r="M332" s="25" t="e">
        <f t="shared" si="218"/>
        <v>#REF!</v>
      </c>
      <c r="N332" s="25" t="e">
        <f>+#REF!</f>
        <v>#REF!</v>
      </c>
      <c r="O332" s="25" t="e">
        <f t="shared" si="219"/>
        <v>#REF!</v>
      </c>
      <c r="P332" s="25" t="e">
        <f>+#REF!</f>
        <v>#REF!</v>
      </c>
      <c r="Q332" s="25" t="e">
        <f t="shared" si="219"/>
        <v>#REF!</v>
      </c>
      <c r="R332" s="25" t="e">
        <f>+#REF!</f>
        <v>#REF!</v>
      </c>
      <c r="S332" s="25" t="e">
        <f t="shared" si="220"/>
        <v>#REF!</v>
      </c>
      <c r="T332" s="25" t="e">
        <f>+#REF!</f>
        <v>#REF!</v>
      </c>
      <c r="U332" s="25" t="e">
        <f t="shared" si="220"/>
        <v>#REF!</v>
      </c>
      <c r="V332" s="25" t="e">
        <f>+#REF!</f>
        <v>#REF!</v>
      </c>
      <c r="W332" s="25" t="e">
        <f t="shared" si="221"/>
        <v>#REF!</v>
      </c>
      <c r="X332" s="25" t="e">
        <f>+#REF!</f>
        <v>#REF!</v>
      </c>
      <c r="Y332" s="25" t="e">
        <f t="shared" si="221"/>
        <v>#REF!</v>
      </c>
      <c r="Z332" s="25" t="e">
        <f>+#REF!</f>
        <v>#REF!</v>
      </c>
      <c r="AA332" s="25" t="e">
        <f t="shared" si="222"/>
        <v>#REF!</v>
      </c>
      <c r="AB332" s="25" t="e">
        <f>+#REF!</f>
        <v>#REF!</v>
      </c>
      <c r="AC332" s="25" t="e">
        <f t="shared" si="223"/>
        <v>#REF!</v>
      </c>
      <c r="AD332" s="25" t="e">
        <f>+#REF!</f>
        <v>#REF!</v>
      </c>
      <c r="AE332" s="25" t="e">
        <f t="shared" si="223"/>
        <v>#REF!</v>
      </c>
      <c r="AF332" s="25" t="e">
        <f>+#REF!</f>
        <v>#REF!</v>
      </c>
      <c r="AG332" s="25" t="e">
        <f t="shared" si="224"/>
        <v>#REF!</v>
      </c>
      <c r="AH332" s="25" t="e">
        <f>+#REF!</f>
        <v>#REF!</v>
      </c>
      <c r="AI332" s="25" t="e">
        <f t="shared" si="224"/>
        <v>#REF!</v>
      </c>
      <c r="AJ332" s="25" t="e">
        <f>+#REF!</f>
        <v>#REF!</v>
      </c>
      <c r="AK332" s="25" t="e">
        <f t="shared" si="225"/>
        <v>#REF!</v>
      </c>
      <c r="AL332" s="25" t="e">
        <f>+#REF!</f>
        <v>#REF!</v>
      </c>
      <c r="AM332" s="25" t="e">
        <f t="shared" si="225"/>
        <v>#REF!</v>
      </c>
      <c r="AN332" s="25" t="e">
        <f>+#REF!</f>
        <v>#REF!</v>
      </c>
      <c r="AO332" s="25" t="e">
        <f t="shared" si="226"/>
        <v>#REF!</v>
      </c>
      <c r="AP332" s="25" t="e">
        <f>+#REF!</f>
        <v>#REF!</v>
      </c>
      <c r="AQ332" s="25" t="e">
        <f t="shared" si="226"/>
        <v>#REF!</v>
      </c>
      <c r="AR332" s="25" t="e">
        <f>+#REF!</f>
        <v>#REF!</v>
      </c>
      <c r="AS332" s="25" t="e">
        <f t="shared" si="227"/>
        <v>#REF!</v>
      </c>
      <c r="AT332" s="25" t="e">
        <f>+#REF!</f>
        <v>#REF!</v>
      </c>
      <c r="AU332" s="25" t="e">
        <f t="shared" si="227"/>
        <v>#REF!</v>
      </c>
      <c r="AV332" s="25" t="e">
        <f>+#REF!</f>
        <v>#REF!</v>
      </c>
      <c r="AW332" s="25" t="e">
        <f t="shared" si="228"/>
        <v>#REF!</v>
      </c>
      <c r="AX332" s="25" t="e">
        <f>+#REF!</f>
        <v>#REF!</v>
      </c>
      <c r="AY332" s="25" t="e">
        <f t="shared" si="229"/>
        <v>#REF!</v>
      </c>
      <c r="AZ332" s="25" t="e">
        <f>+#REF!</f>
        <v>#REF!</v>
      </c>
      <c r="BA332" s="25" t="e">
        <f t="shared" si="230"/>
        <v>#REF!</v>
      </c>
    </row>
    <row r="333" spans="1:53" ht="15.75" customHeight="1">
      <c r="A333" s="33" t="s">
        <v>162</v>
      </c>
      <c r="B333" s="34" t="s">
        <v>364</v>
      </c>
      <c r="C333" s="39" t="s">
        <v>198</v>
      </c>
      <c r="D333" s="73">
        <v>1645.52</v>
      </c>
      <c r="E333" s="67">
        <v>40</v>
      </c>
      <c r="F333" s="24">
        <v>258</v>
      </c>
      <c r="G333" s="24">
        <v>718.32500000000005</v>
      </c>
      <c r="H333" s="24"/>
      <c r="I333" s="25" t="e">
        <f t="shared" si="217"/>
        <v>#REF!</v>
      </c>
      <c r="J333" s="25" t="e">
        <f>+#REF!</f>
        <v>#REF!</v>
      </c>
      <c r="K333" s="25" t="e">
        <f t="shared" si="218"/>
        <v>#REF!</v>
      </c>
      <c r="L333" s="25" t="e">
        <f>+#REF!</f>
        <v>#REF!</v>
      </c>
      <c r="M333" s="25" t="e">
        <f t="shared" si="218"/>
        <v>#REF!</v>
      </c>
      <c r="N333" s="25" t="e">
        <f>+#REF!</f>
        <v>#REF!</v>
      </c>
      <c r="O333" s="25" t="e">
        <f t="shared" si="219"/>
        <v>#REF!</v>
      </c>
      <c r="P333" s="25" t="e">
        <f>+#REF!</f>
        <v>#REF!</v>
      </c>
      <c r="Q333" s="25" t="e">
        <f t="shared" si="219"/>
        <v>#REF!</v>
      </c>
      <c r="R333" s="25" t="e">
        <f>+#REF!</f>
        <v>#REF!</v>
      </c>
      <c r="S333" s="25" t="e">
        <f t="shared" si="220"/>
        <v>#REF!</v>
      </c>
      <c r="T333" s="25" t="e">
        <f>+#REF!</f>
        <v>#REF!</v>
      </c>
      <c r="U333" s="25" t="e">
        <f t="shared" si="220"/>
        <v>#REF!</v>
      </c>
      <c r="V333" s="25" t="e">
        <f>+#REF!</f>
        <v>#REF!</v>
      </c>
      <c r="W333" s="25" t="e">
        <f t="shared" si="221"/>
        <v>#REF!</v>
      </c>
      <c r="X333" s="25" t="e">
        <f>+#REF!</f>
        <v>#REF!</v>
      </c>
      <c r="Y333" s="25" t="e">
        <f t="shared" si="221"/>
        <v>#REF!</v>
      </c>
      <c r="Z333" s="25" t="e">
        <f>+#REF!</f>
        <v>#REF!</v>
      </c>
      <c r="AA333" s="25" t="e">
        <f t="shared" si="222"/>
        <v>#REF!</v>
      </c>
      <c r="AB333" s="25" t="e">
        <f>+#REF!</f>
        <v>#REF!</v>
      </c>
      <c r="AC333" s="25" t="e">
        <f t="shared" si="223"/>
        <v>#REF!</v>
      </c>
      <c r="AD333" s="25" t="e">
        <f>+#REF!</f>
        <v>#REF!</v>
      </c>
      <c r="AE333" s="25" t="e">
        <f t="shared" si="223"/>
        <v>#REF!</v>
      </c>
      <c r="AF333" s="25" t="e">
        <f>+#REF!</f>
        <v>#REF!</v>
      </c>
      <c r="AG333" s="25" t="e">
        <f t="shared" si="224"/>
        <v>#REF!</v>
      </c>
      <c r="AH333" s="25" t="e">
        <f>+#REF!</f>
        <v>#REF!</v>
      </c>
      <c r="AI333" s="25" t="e">
        <f t="shared" si="224"/>
        <v>#REF!</v>
      </c>
      <c r="AJ333" s="25" t="e">
        <f>+#REF!</f>
        <v>#REF!</v>
      </c>
      <c r="AK333" s="25" t="e">
        <f t="shared" si="225"/>
        <v>#REF!</v>
      </c>
      <c r="AL333" s="25" t="e">
        <f>+#REF!</f>
        <v>#REF!</v>
      </c>
      <c r="AM333" s="25" t="e">
        <f t="shared" si="225"/>
        <v>#REF!</v>
      </c>
      <c r="AN333" s="25" t="e">
        <f>+#REF!</f>
        <v>#REF!</v>
      </c>
      <c r="AO333" s="25" t="e">
        <f t="shared" si="226"/>
        <v>#REF!</v>
      </c>
      <c r="AP333" s="25" t="e">
        <f>+#REF!</f>
        <v>#REF!</v>
      </c>
      <c r="AQ333" s="25" t="e">
        <f t="shared" si="226"/>
        <v>#REF!</v>
      </c>
      <c r="AR333" s="25" t="e">
        <f>+#REF!</f>
        <v>#REF!</v>
      </c>
      <c r="AS333" s="25" t="e">
        <f t="shared" si="227"/>
        <v>#REF!</v>
      </c>
      <c r="AT333" s="25" t="e">
        <f>+#REF!</f>
        <v>#REF!</v>
      </c>
      <c r="AU333" s="25" t="e">
        <f t="shared" si="227"/>
        <v>#REF!</v>
      </c>
      <c r="AV333" s="25" t="e">
        <f>+#REF!</f>
        <v>#REF!</v>
      </c>
      <c r="AW333" s="25" t="e">
        <f t="shared" si="228"/>
        <v>#REF!</v>
      </c>
      <c r="AX333" s="25" t="e">
        <f>+#REF!</f>
        <v>#REF!</v>
      </c>
      <c r="AY333" s="25" t="e">
        <f t="shared" si="229"/>
        <v>#REF!</v>
      </c>
      <c r="AZ333" s="25" t="e">
        <f>+#REF!</f>
        <v>#REF!</v>
      </c>
      <c r="BA333" s="25" t="e">
        <f t="shared" si="230"/>
        <v>#REF!</v>
      </c>
    </row>
    <row r="334" spans="1:53" ht="15.75" customHeight="1">
      <c r="A334" s="33" t="s">
        <v>164</v>
      </c>
      <c r="B334" s="34" t="s">
        <v>365</v>
      </c>
      <c r="C334" s="39" t="s">
        <v>198</v>
      </c>
      <c r="D334" s="73">
        <v>1842.46</v>
      </c>
      <c r="E334" s="67">
        <v>20</v>
      </c>
      <c r="F334" s="24">
        <v>308</v>
      </c>
      <c r="G334" s="24">
        <v>802.43100000000004</v>
      </c>
      <c r="H334" s="24"/>
      <c r="I334" s="25" t="e">
        <f t="shared" si="217"/>
        <v>#REF!</v>
      </c>
      <c r="J334" s="25" t="e">
        <f>+#REF!</f>
        <v>#REF!</v>
      </c>
      <c r="K334" s="25" t="e">
        <f t="shared" si="218"/>
        <v>#REF!</v>
      </c>
      <c r="L334" s="25" t="e">
        <f>+#REF!</f>
        <v>#REF!</v>
      </c>
      <c r="M334" s="25" t="e">
        <f t="shared" si="218"/>
        <v>#REF!</v>
      </c>
      <c r="N334" s="25" t="e">
        <f>+#REF!</f>
        <v>#REF!</v>
      </c>
      <c r="O334" s="25" t="e">
        <f t="shared" si="219"/>
        <v>#REF!</v>
      </c>
      <c r="P334" s="25" t="e">
        <f>+#REF!</f>
        <v>#REF!</v>
      </c>
      <c r="Q334" s="25" t="e">
        <f t="shared" si="219"/>
        <v>#REF!</v>
      </c>
      <c r="R334" s="25" t="e">
        <f>+#REF!</f>
        <v>#REF!</v>
      </c>
      <c r="S334" s="25" t="e">
        <f t="shared" si="220"/>
        <v>#REF!</v>
      </c>
      <c r="T334" s="25" t="e">
        <f>+#REF!</f>
        <v>#REF!</v>
      </c>
      <c r="U334" s="25" t="e">
        <f t="shared" si="220"/>
        <v>#REF!</v>
      </c>
      <c r="V334" s="25" t="e">
        <f>+#REF!</f>
        <v>#REF!</v>
      </c>
      <c r="W334" s="25" t="e">
        <f t="shared" si="221"/>
        <v>#REF!</v>
      </c>
      <c r="X334" s="25" t="e">
        <f>+#REF!</f>
        <v>#REF!</v>
      </c>
      <c r="Y334" s="25" t="e">
        <f t="shared" si="221"/>
        <v>#REF!</v>
      </c>
      <c r="Z334" s="25" t="e">
        <f>+#REF!</f>
        <v>#REF!</v>
      </c>
      <c r="AA334" s="25" t="e">
        <f t="shared" si="222"/>
        <v>#REF!</v>
      </c>
      <c r="AB334" s="25" t="e">
        <f>+#REF!</f>
        <v>#REF!</v>
      </c>
      <c r="AC334" s="25" t="e">
        <f t="shared" si="223"/>
        <v>#REF!</v>
      </c>
      <c r="AD334" s="25" t="e">
        <f>+#REF!</f>
        <v>#REF!</v>
      </c>
      <c r="AE334" s="25" t="e">
        <f t="shared" si="223"/>
        <v>#REF!</v>
      </c>
      <c r="AF334" s="25" t="e">
        <f>+#REF!</f>
        <v>#REF!</v>
      </c>
      <c r="AG334" s="25" t="e">
        <f t="shared" si="224"/>
        <v>#REF!</v>
      </c>
      <c r="AH334" s="25" t="e">
        <f>+#REF!</f>
        <v>#REF!</v>
      </c>
      <c r="AI334" s="25" t="e">
        <f t="shared" si="224"/>
        <v>#REF!</v>
      </c>
      <c r="AJ334" s="25" t="e">
        <f>+#REF!</f>
        <v>#REF!</v>
      </c>
      <c r="AK334" s="25" t="e">
        <f t="shared" si="225"/>
        <v>#REF!</v>
      </c>
      <c r="AL334" s="25" t="e">
        <f>+#REF!</f>
        <v>#REF!</v>
      </c>
      <c r="AM334" s="25" t="e">
        <f t="shared" si="225"/>
        <v>#REF!</v>
      </c>
      <c r="AN334" s="25" t="e">
        <f>+#REF!</f>
        <v>#REF!</v>
      </c>
      <c r="AO334" s="25" t="e">
        <f t="shared" si="226"/>
        <v>#REF!</v>
      </c>
      <c r="AP334" s="25" t="e">
        <f>+#REF!</f>
        <v>#REF!</v>
      </c>
      <c r="AQ334" s="25" t="e">
        <f t="shared" si="226"/>
        <v>#REF!</v>
      </c>
      <c r="AR334" s="25" t="e">
        <f>+#REF!</f>
        <v>#REF!</v>
      </c>
      <c r="AS334" s="25" t="e">
        <f t="shared" si="227"/>
        <v>#REF!</v>
      </c>
      <c r="AT334" s="25" t="e">
        <f>+#REF!</f>
        <v>#REF!</v>
      </c>
      <c r="AU334" s="25" t="e">
        <f t="shared" si="227"/>
        <v>#REF!</v>
      </c>
      <c r="AV334" s="25" t="e">
        <f>+#REF!</f>
        <v>#REF!</v>
      </c>
      <c r="AW334" s="25" t="e">
        <f t="shared" si="228"/>
        <v>#REF!</v>
      </c>
      <c r="AX334" s="25" t="e">
        <f>+#REF!</f>
        <v>#REF!</v>
      </c>
      <c r="AY334" s="25" t="e">
        <f t="shared" si="229"/>
        <v>#REF!</v>
      </c>
      <c r="AZ334" s="25" t="e">
        <f>+#REF!</f>
        <v>#REF!</v>
      </c>
      <c r="BA334" s="25" t="e">
        <f t="shared" si="230"/>
        <v>#REF!</v>
      </c>
    </row>
    <row r="335" spans="1:53" ht="15.75" customHeight="1">
      <c r="A335" s="33" t="s">
        <v>166</v>
      </c>
      <c r="B335" s="34" t="s">
        <v>366</v>
      </c>
      <c r="C335" s="39" t="s">
        <v>198</v>
      </c>
      <c r="D335" s="73">
        <v>2516.42</v>
      </c>
      <c r="E335" s="67">
        <v>20</v>
      </c>
      <c r="F335" s="24">
        <v>358</v>
      </c>
      <c r="G335" s="24">
        <v>1188.04</v>
      </c>
      <c r="H335" s="24"/>
      <c r="I335" s="25" t="e">
        <f t="shared" si="217"/>
        <v>#REF!</v>
      </c>
      <c r="J335" s="25" t="e">
        <f>+#REF!</f>
        <v>#REF!</v>
      </c>
      <c r="K335" s="25" t="e">
        <f t="shared" si="218"/>
        <v>#REF!</v>
      </c>
      <c r="L335" s="25" t="e">
        <f>+#REF!</f>
        <v>#REF!</v>
      </c>
      <c r="M335" s="25" t="e">
        <f t="shared" si="218"/>
        <v>#REF!</v>
      </c>
      <c r="N335" s="25" t="e">
        <f>+#REF!</f>
        <v>#REF!</v>
      </c>
      <c r="O335" s="25" t="e">
        <f t="shared" si="219"/>
        <v>#REF!</v>
      </c>
      <c r="P335" s="25" t="e">
        <f>+#REF!</f>
        <v>#REF!</v>
      </c>
      <c r="Q335" s="25" t="e">
        <f t="shared" si="219"/>
        <v>#REF!</v>
      </c>
      <c r="R335" s="25" t="e">
        <f>+#REF!</f>
        <v>#REF!</v>
      </c>
      <c r="S335" s="25" t="e">
        <f t="shared" si="220"/>
        <v>#REF!</v>
      </c>
      <c r="T335" s="25" t="e">
        <f>+#REF!</f>
        <v>#REF!</v>
      </c>
      <c r="U335" s="25" t="e">
        <f t="shared" si="220"/>
        <v>#REF!</v>
      </c>
      <c r="V335" s="25" t="e">
        <f>+#REF!</f>
        <v>#REF!</v>
      </c>
      <c r="W335" s="25" t="e">
        <f t="shared" si="221"/>
        <v>#REF!</v>
      </c>
      <c r="X335" s="25" t="e">
        <f>+#REF!</f>
        <v>#REF!</v>
      </c>
      <c r="Y335" s="25" t="e">
        <f t="shared" si="221"/>
        <v>#REF!</v>
      </c>
      <c r="Z335" s="25" t="e">
        <f>+#REF!</f>
        <v>#REF!</v>
      </c>
      <c r="AA335" s="25" t="e">
        <f t="shared" si="222"/>
        <v>#REF!</v>
      </c>
      <c r="AB335" s="25" t="e">
        <f>+#REF!</f>
        <v>#REF!</v>
      </c>
      <c r="AC335" s="25" t="e">
        <f t="shared" si="223"/>
        <v>#REF!</v>
      </c>
      <c r="AD335" s="25" t="e">
        <f>+#REF!</f>
        <v>#REF!</v>
      </c>
      <c r="AE335" s="25" t="e">
        <f t="shared" si="223"/>
        <v>#REF!</v>
      </c>
      <c r="AF335" s="25" t="e">
        <f>+#REF!</f>
        <v>#REF!</v>
      </c>
      <c r="AG335" s="25" t="e">
        <f t="shared" si="224"/>
        <v>#REF!</v>
      </c>
      <c r="AH335" s="25" t="e">
        <f>+#REF!</f>
        <v>#REF!</v>
      </c>
      <c r="AI335" s="25" t="e">
        <f t="shared" si="224"/>
        <v>#REF!</v>
      </c>
      <c r="AJ335" s="25" t="e">
        <f>+#REF!</f>
        <v>#REF!</v>
      </c>
      <c r="AK335" s="25" t="e">
        <f t="shared" si="225"/>
        <v>#REF!</v>
      </c>
      <c r="AL335" s="25" t="e">
        <f>+#REF!</f>
        <v>#REF!</v>
      </c>
      <c r="AM335" s="25" t="e">
        <f t="shared" si="225"/>
        <v>#REF!</v>
      </c>
      <c r="AN335" s="25" t="e">
        <f>+#REF!</f>
        <v>#REF!</v>
      </c>
      <c r="AO335" s="25" t="e">
        <f t="shared" si="226"/>
        <v>#REF!</v>
      </c>
      <c r="AP335" s="25" t="e">
        <f>+#REF!</f>
        <v>#REF!</v>
      </c>
      <c r="AQ335" s="25" t="e">
        <f t="shared" si="226"/>
        <v>#REF!</v>
      </c>
      <c r="AR335" s="25" t="e">
        <f>+#REF!</f>
        <v>#REF!</v>
      </c>
      <c r="AS335" s="25" t="e">
        <f t="shared" si="227"/>
        <v>#REF!</v>
      </c>
      <c r="AT335" s="25" t="e">
        <f>+#REF!</f>
        <v>#REF!</v>
      </c>
      <c r="AU335" s="25" t="e">
        <f t="shared" si="227"/>
        <v>#REF!</v>
      </c>
      <c r="AV335" s="25" t="e">
        <f>+#REF!</f>
        <v>#REF!</v>
      </c>
      <c r="AW335" s="25" t="e">
        <f t="shared" si="228"/>
        <v>#REF!</v>
      </c>
      <c r="AX335" s="25" t="e">
        <f>+#REF!</f>
        <v>#REF!</v>
      </c>
      <c r="AY335" s="25" t="e">
        <f t="shared" si="229"/>
        <v>#REF!</v>
      </c>
      <c r="AZ335" s="25" t="e">
        <f>+#REF!</f>
        <v>#REF!</v>
      </c>
      <c r="BA335" s="25" t="e">
        <f t="shared" si="230"/>
        <v>#REF!</v>
      </c>
    </row>
    <row r="336" spans="1:53" ht="15.75" customHeight="1">
      <c r="A336" s="33">
        <v>2218</v>
      </c>
      <c r="B336" s="34" t="s">
        <v>367</v>
      </c>
      <c r="C336" s="39" t="s">
        <v>87</v>
      </c>
      <c r="D336" s="73">
        <v>2161.9299999999998</v>
      </c>
      <c r="E336" s="67">
        <v>30</v>
      </c>
      <c r="F336" s="24">
        <v>100</v>
      </c>
      <c r="G336" s="24">
        <v>1440</v>
      </c>
      <c r="H336" s="24"/>
      <c r="I336" s="25" t="e">
        <f t="shared" si="217"/>
        <v>#REF!</v>
      </c>
      <c r="J336" s="25" t="e">
        <f>+#REF!</f>
        <v>#REF!</v>
      </c>
      <c r="K336" s="25" t="e">
        <f t="shared" si="218"/>
        <v>#REF!</v>
      </c>
      <c r="L336" s="25" t="e">
        <f>+#REF!</f>
        <v>#REF!</v>
      </c>
      <c r="M336" s="25" t="e">
        <f t="shared" si="218"/>
        <v>#REF!</v>
      </c>
      <c r="N336" s="25" t="e">
        <f>+#REF!</f>
        <v>#REF!</v>
      </c>
      <c r="O336" s="25" t="e">
        <f t="shared" si="219"/>
        <v>#REF!</v>
      </c>
      <c r="P336" s="25" t="e">
        <f>+#REF!</f>
        <v>#REF!</v>
      </c>
      <c r="Q336" s="25" t="e">
        <f t="shared" si="219"/>
        <v>#REF!</v>
      </c>
      <c r="R336" s="25" t="e">
        <f>+#REF!</f>
        <v>#REF!</v>
      </c>
      <c r="S336" s="25" t="e">
        <f t="shared" si="220"/>
        <v>#REF!</v>
      </c>
      <c r="T336" s="25" t="e">
        <f>+#REF!</f>
        <v>#REF!</v>
      </c>
      <c r="U336" s="25" t="e">
        <f t="shared" si="220"/>
        <v>#REF!</v>
      </c>
      <c r="V336" s="25" t="e">
        <f>+#REF!</f>
        <v>#REF!</v>
      </c>
      <c r="W336" s="25" t="e">
        <f t="shared" si="221"/>
        <v>#REF!</v>
      </c>
      <c r="X336" s="25" t="e">
        <f>+#REF!</f>
        <v>#REF!</v>
      </c>
      <c r="Y336" s="25" t="e">
        <f t="shared" si="221"/>
        <v>#REF!</v>
      </c>
      <c r="Z336" s="25" t="e">
        <f>+#REF!</f>
        <v>#REF!</v>
      </c>
      <c r="AA336" s="25" t="e">
        <f t="shared" si="222"/>
        <v>#REF!</v>
      </c>
      <c r="AB336" s="25" t="e">
        <f>+#REF!</f>
        <v>#REF!</v>
      </c>
      <c r="AC336" s="25" t="e">
        <f t="shared" si="223"/>
        <v>#REF!</v>
      </c>
      <c r="AD336" s="25" t="e">
        <f>+#REF!</f>
        <v>#REF!</v>
      </c>
      <c r="AE336" s="25" t="e">
        <f t="shared" si="223"/>
        <v>#REF!</v>
      </c>
      <c r="AF336" s="25" t="e">
        <f>+#REF!</f>
        <v>#REF!</v>
      </c>
      <c r="AG336" s="25" t="e">
        <f t="shared" si="224"/>
        <v>#REF!</v>
      </c>
      <c r="AH336" s="25" t="e">
        <f>+#REF!</f>
        <v>#REF!</v>
      </c>
      <c r="AI336" s="25" t="e">
        <f t="shared" si="224"/>
        <v>#REF!</v>
      </c>
      <c r="AJ336" s="25" t="e">
        <f>+#REF!</f>
        <v>#REF!</v>
      </c>
      <c r="AK336" s="25" t="e">
        <f t="shared" si="225"/>
        <v>#REF!</v>
      </c>
      <c r="AL336" s="25" t="e">
        <f>+#REF!</f>
        <v>#REF!</v>
      </c>
      <c r="AM336" s="25" t="e">
        <f t="shared" si="225"/>
        <v>#REF!</v>
      </c>
      <c r="AN336" s="25" t="e">
        <f>+#REF!</f>
        <v>#REF!</v>
      </c>
      <c r="AO336" s="25" t="e">
        <f t="shared" si="226"/>
        <v>#REF!</v>
      </c>
      <c r="AP336" s="25" t="e">
        <f>+#REF!</f>
        <v>#REF!</v>
      </c>
      <c r="AQ336" s="25" t="e">
        <f t="shared" si="226"/>
        <v>#REF!</v>
      </c>
      <c r="AR336" s="25" t="e">
        <f>+#REF!</f>
        <v>#REF!</v>
      </c>
      <c r="AS336" s="25" t="e">
        <f t="shared" si="227"/>
        <v>#REF!</v>
      </c>
      <c r="AT336" s="25" t="e">
        <f>+#REF!</f>
        <v>#REF!</v>
      </c>
      <c r="AU336" s="25" t="e">
        <f t="shared" si="227"/>
        <v>#REF!</v>
      </c>
      <c r="AV336" s="25" t="e">
        <f>+#REF!</f>
        <v>#REF!</v>
      </c>
      <c r="AW336" s="25" t="e">
        <f t="shared" si="228"/>
        <v>#REF!</v>
      </c>
      <c r="AX336" s="25" t="e">
        <f>+#REF!</f>
        <v>#REF!</v>
      </c>
      <c r="AY336" s="25" t="e">
        <f t="shared" si="229"/>
        <v>#REF!</v>
      </c>
      <c r="AZ336" s="25" t="e">
        <f>+#REF!</f>
        <v>#REF!</v>
      </c>
      <c r="BA336" s="25" t="e">
        <f t="shared" si="230"/>
        <v>#REF!</v>
      </c>
    </row>
    <row r="337" spans="1:53" ht="15.75" customHeight="1">
      <c r="A337" s="33">
        <v>2219</v>
      </c>
      <c r="B337" s="34" t="s">
        <v>368</v>
      </c>
      <c r="C337" s="39" t="s">
        <v>87</v>
      </c>
      <c r="D337" s="73">
        <v>11566.77</v>
      </c>
      <c r="E337" s="67">
        <v>50</v>
      </c>
      <c r="F337" s="24">
        <v>100</v>
      </c>
      <c r="G337" s="24">
        <v>6800</v>
      </c>
      <c r="H337" s="24"/>
      <c r="I337" s="25" t="e">
        <f t="shared" si="217"/>
        <v>#REF!</v>
      </c>
      <c r="J337" s="25" t="e">
        <f>+#REF!</f>
        <v>#REF!</v>
      </c>
      <c r="K337" s="25" t="e">
        <f t="shared" si="218"/>
        <v>#REF!</v>
      </c>
      <c r="L337" s="25" t="e">
        <f>+#REF!</f>
        <v>#REF!</v>
      </c>
      <c r="M337" s="25" t="e">
        <f t="shared" si="218"/>
        <v>#REF!</v>
      </c>
      <c r="N337" s="25" t="e">
        <f>+#REF!</f>
        <v>#REF!</v>
      </c>
      <c r="O337" s="25" t="e">
        <f t="shared" si="219"/>
        <v>#REF!</v>
      </c>
      <c r="P337" s="25" t="e">
        <f>+#REF!</f>
        <v>#REF!</v>
      </c>
      <c r="Q337" s="25" t="e">
        <f t="shared" si="219"/>
        <v>#REF!</v>
      </c>
      <c r="R337" s="25" t="e">
        <f>+#REF!</f>
        <v>#REF!</v>
      </c>
      <c r="S337" s="25" t="e">
        <f t="shared" si="220"/>
        <v>#REF!</v>
      </c>
      <c r="T337" s="25" t="e">
        <f>+#REF!</f>
        <v>#REF!</v>
      </c>
      <c r="U337" s="25" t="e">
        <f t="shared" si="220"/>
        <v>#REF!</v>
      </c>
      <c r="V337" s="25" t="e">
        <f>+#REF!</f>
        <v>#REF!</v>
      </c>
      <c r="W337" s="25" t="e">
        <f t="shared" si="221"/>
        <v>#REF!</v>
      </c>
      <c r="X337" s="25" t="e">
        <f>+#REF!</f>
        <v>#REF!</v>
      </c>
      <c r="Y337" s="25" t="e">
        <f t="shared" si="221"/>
        <v>#REF!</v>
      </c>
      <c r="Z337" s="25" t="e">
        <f>+#REF!</f>
        <v>#REF!</v>
      </c>
      <c r="AA337" s="25" t="e">
        <f t="shared" si="222"/>
        <v>#REF!</v>
      </c>
      <c r="AB337" s="25" t="e">
        <f>+#REF!</f>
        <v>#REF!</v>
      </c>
      <c r="AC337" s="25" t="e">
        <f t="shared" si="223"/>
        <v>#REF!</v>
      </c>
      <c r="AD337" s="25" t="e">
        <f>+#REF!</f>
        <v>#REF!</v>
      </c>
      <c r="AE337" s="25" t="e">
        <f t="shared" si="223"/>
        <v>#REF!</v>
      </c>
      <c r="AF337" s="25" t="e">
        <f>+#REF!</f>
        <v>#REF!</v>
      </c>
      <c r="AG337" s="25" t="e">
        <f t="shared" si="224"/>
        <v>#REF!</v>
      </c>
      <c r="AH337" s="25" t="e">
        <f>+#REF!</f>
        <v>#REF!</v>
      </c>
      <c r="AI337" s="25" t="e">
        <f t="shared" si="224"/>
        <v>#REF!</v>
      </c>
      <c r="AJ337" s="25" t="e">
        <f>+#REF!</f>
        <v>#REF!</v>
      </c>
      <c r="AK337" s="25" t="e">
        <f t="shared" si="225"/>
        <v>#REF!</v>
      </c>
      <c r="AL337" s="25" t="e">
        <f>+#REF!</f>
        <v>#REF!</v>
      </c>
      <c r="AM337" s="25" t="e">
        <f t="shared" si="225"/>
        <v>#REF!</v>
      </c>
      <c r="AN337" s="25" t="e">
        <f>+#REF!</f>
        <v>#REF!</v>
      </c>
      <c r="AO337" s="25" t="e">
        <f t="shared" si="226"/>
        <v>#REF!</v>
      </c>
      <c r="AP337" s="25" t="e">
        <f>+#REF!</f>
        <v>#REF!</v>
      </c>
      <c r="AQ337" s="25" t="e">
        <f t="shared" si="226"/>
        <v>#REF!</v>
      </c>
      <c r="AR337" s="25" t="e">
        <f>+#REF!</f>
        <v>#REF!</v>
      </c>
      <c r="AS337" s="25" t="e">
        <f t="shared" si="227"/>
        <v>#REF!</v>
      </c>
      <c r="AT337" s="25" t="e">
        <f>+#REF!</f>
        <v>#REF!</v>
      </c>
      <c r="AU337" s="25" t="e">
        <f t="shared" si="227"/>
        <v>#REF!</v>
      </c>
      <c r="AV337" s="25" t="e">
        <f>+#REF!</f>
        <v>#REF!</v>
      </c>
      <c r="AW337" s="25" t="e">
        <f t="shared" si="228"/>
        <v>#REF!</v>
      </c>
      <c r="AX337" s="25" t="e">
        <f>+#REF!</f>
        <v>#REF!</v>
      </c>
      <c r="AY337" s="25" t="e">
        <f t="shared" si="229"/>
        <v>#REF!</v>
      </c>
      <c r="AZ337" s="25" t="e">
        <f>+#REF!</f>
        <v>#REF!</v>
      </c>
      <c r="BA337" s="25" t="e">
        <f t="shared" si="230"/>
        <v>#REF!</v>
      </c>
    </row>
    <row r="338" spans="1:53" ht="15.75" customHeight="1">
      <c r="A338" s="33">
        <v>2220</v>
      </c>
      <c r="B338" s="34" t="s">
        <v>369</v>
      </c>
      <c r="C338" s="39" t="s">
        <v>87</v>
      </c>
      <c r="D338" s="73">
        <v>1601.75</v>
      </c>
      <c r="E338" s="67">
        <v>25</v>
      </c>
      <c r="F338" s="24">
        <v>70</v>
      </c>
      <c r="G338" s="24">
        <v>1068.43</v>
      </c>
      <c r="H338" s="24"/>
      <c r="I338" s="25" t="e">
        <f t="shared" si="217"/>
        <v>#REF!</v>
      </c>
      <c r="J338" s="25" t="e">
        <f>+#REF!</f>
        <v>#REF!</v>
      </c>
      <c r="K338" s="25" t="e">
        <f t="shared" si="218"/>
        <v>#REF!</v>
      </c>
      <c r="L338" s="25" t="e">
        <f>+#REF!</f>
        <v>#REF!</v>
      </c>
      <c r="M338" s="25" t="e">
        <f t="shared" si="218"/>
        <v>#REF!</v>
      </c>
      <c r="N338" s="25" t="e">
        <f>+#REF!</f>
        <v>#REF!</v>
      </c>
      <c r="O338" s="25" t="e">
        <f t="shared" si="219"/>
        <v>#REF!</v>
      </c>
      <c r="P338" s="25" t="e">
        <f>+#REF!</f>
        <v>#REF!</v>
      </c>
      <c r="Q338" s="25" t="e">
        <f t="shared" si="219"/>
        <v>#REF!</v>
      </c>
      <c r="R338" s="25" t="e">
        <f>+#REF!</f>
        <v>#REF!</v>
      </c>
      <c r="S338" s="25" t="e">
        <f t="shared" si="220"/>
        <v>#REF!</v>
      </c>
      <c r="T338" s="25" t="e">
        <f>+#REF!</f>
        <v>#REF!</v>
      </c>
      <c r="U338" s="25" t="e">
        <f t="shared" si="220"/>
        <v>#REF!</v>
      </c>
      <c r="V338" s="25" t="e">
        <f>+#REF!</f>
        <v>#REF!</v>
      </c>
      <c r="W338" s="25" t="e">
        <f t="shared" si="221"/>
        <v>#REF!</v>
      </c>
      <c r="X338" s="25" t="e">
        <f>+#REF!</f>
        <v>#REF!</v>
      </c>
      <c r="Y338" s="25" t="e">
        <f t="shared" si="221"/>
        <v>#REF!</v>
      </c>
      <c r="Z338" s="25" t="e">
        <f>+#REF!</f>
        <v>#REF!</v>
      </c>
      <c r="AA338" s="25" t="e">
        <f t="shared" si="222"/>
        <v>#REF!</v>
      </c>
      <c r="AB338" s="25" t="e">
        <f>+#REF!</f>
        <v>#REF!</v>
      </c>
      <c r="AC338" s="25" t="e">
        <f t="shared" si="223"/>
        <v>#REF!</v>
      </c>
      <c r="AD338" s="25" t="e">
        <f>+#REF!</f>
        <v>#REF!</v>
      </c>
      <c r="AE338" s="25" t="e">
        <f t="shared" si="223"/>
        <v>#REF!</v>
      </c>
      <c r="AF338" s="25" t="e">
        <f>+#REF!</f>
        <v>#REF!</v>
      </c>
      <c r="AG338" s="25" t="e">
        <f t="shared" si="224"/>
        <v>#REF!</v>
      </c>
      <c r="AH338" s="25" t="e">
        <f>+#REF!</f>
        <v>#REF!</v>
      </c>
      <c r="AI338" s="25" t="e">
        <f t="shared" si="224"/>
        <v>#REF!</v>
      </c>
      <c r="AJ338" s="25" t="e">
        <f>+#REF!</f>
        <v>#REF!</v>
      </c>
      <c r="AK338" s="25" t="e">
        <f t="shared" si="225"/>
        <v>#REF!</v>
      </c>
      <c r="AL338" s="25" t="e">
        <f>+#REF!</f>
        <v>#REF!</v>
      </c>
      <c r="AM338" s="25" t="e">
        <f t="shared" si="225"/>
        <v>#REF!</v>
      </c>
      <c r="AN338" s="25" t="e">
        <f>+#REF!</f>
        <v>#REF!</v>
      </c>
      <c r="AO338" s="25" t="e">
        <f t="shared" si="226"/>
        <v>#REF!</v>
      </c>
      <c r="AP338" s="25" t="e">
        <f>+#REF!</f>
        <v>#REF!</v>
      </c>
      <c r="AQ338" s="25" t="e">
        <f t="shared" si="226"/>
        <v>#REF!</v>
      </c>
      <c r="AR338" s="25" t="e">
        <f>+#REF!</f>
        <v>#REF!</v>
      </c>
      <c r="AS338" s="25" t="e">
        <f t="shared" si="227"/>
        <v>#REF!</v>
      </c>
      <c r="AT338" s="25" t="e">
        <f>+#REF!</f>
        <v>#REF!</v>
      </c>
      <c r="AU338" s="25" t="e">
        <f t="shared" si="227"/>
        <v>#REF!</v>
      </c>
      <c r="AV338" s="25" t="e">
        <f>+#REF!</f>
        <v>#REF!</v>
      </c>
      <c r="AW338" s="25" t="e">
        <f t="shared" si="228"/>
        <v>#REF!</v>
      </c>
      <c r="AX338" s="25" t="e">
        <f>+#REF!</f>
        <v>#REF!</v>
      </c>
      <c r="AY338" s="25" t="e">
        <f t="shared" si="229"/>
        <v>#REF!</v>
      </c>
      <c r="AZ338" s="25" t="e">
        <f>+#REF!</f>
        <v>#REF!</v>
      </c>
      <c r="BA338" s="25" t="e">
        <f t="shared" si="230"/>
        <v>#REF!</v>
      </c>
    </row>
    <row r="339" spans="1:53" ht="15.75" customHeight="1">
      <c r="A339" s="33">
        <v>2221</v>
      </c>
      <c r="B339" s="34" t="s">
        <v>370</v>
      </c>
      <c r="C339" s="39" t="s">
        <v>87</v>
      </c>
      <c r="D339" s="73">
        <v>1632.39</v>
      </c>
      <c r="E339" s="67">
        <v>30</v>
      </c>
      <c r="F339" s="24">
        <v>70</v>
      </c>
      <c r="G339" s="24">
        <v>1088.43</v>
      </c>
      <c r="H339" s="24"/>
      <c r="I339" s="25" t="e">
        <f t="shared" si="217"/>
        <v>#REF!</v>
      </c>
      <c r="J339" s="25" t="e">
        <f>+#REF!</f>
        <v>#REF!</v>
      </c>
      <c r="K339" s="25" t="e">
        <f t="shared" si="218"/>
        <v>#REF!</v>
      </c>
      <c r="L339" s="25" t="e">
        <f>+#REF!</f>
        <v>#REF!</v>
      </c>
      <c r="M339" s="25" t="e">
        <f t="shared" si="218"/>
        <v>#REF!</v>
      </c>
      <c r="N339" s="25" t="e">
        <f>+#REF!</f>
        <v>#REF!</v>
      </c>
      <c r="O339" s="25" t="e">
        <f t="shared" si="219"/>
        <v>#REF!</v>
      </c>
      <c r="P339" s="25" t="e">
        <f>+#REF!</f>
        <v>#REF!</v>
      </c>
      <c r="Q339" s="25" t="e">
        <f t="shared" si="219"/>
        <v>#REF!</v>
      </c>
      <c r="R339" s="25" t="e">
        <f>+#REF!</f>
        <v>#REF!</v>
      </c>
      <c r="S339" s="25" t="e">
        <f t="shared" si="220"/>
        <v>#REF!</v>
      </c>
      <c r="T339" s="25" t="e">
        <f>+#REF!</f>
        <v>#REF!</v>
      </c>
      <c r="U339" s="25" t="e">
        <f t="shared" si="220"/>
        <v>#REF!</v>
      </c>
      <c r="V339" s="25" t="e">
        <f>+#REF!</f>
        <v>#REF!</v>
      </c>
      <c r="W339" s="25" t="e">
        <f t="shared" si="221"/>
        <v>#REF!</v>
      </c>
      <c r="X339" s="25" t="e">
        <f>+#REF!</f>
        <v>#REF!</v>
      </c>
      <c r="Y339" s="25" t="e">
        <f t="shared" si="221"/>
        <v>#REF!</v>
      </c>
      <c r="Z339" s="25" t="e">
        <f>+#REF!</f>
        <v>#REF!</v>
      </c>
      <c r="AA339" s="25" t="e">
        <f t="shared" si="222"/>
        <v>#REF!</v>
      </c>
      <c r="AB339" s="25" t="e">
        <f>+#REF!</f>
        <v>#REF!</v>
      </c>
      <c r="AC339" s="25" t="e">
        <f t="shared" si="223"/>
        <v>#REF!</v>
      </c>
      <c r="AD339" s="25" t="e">
        <f>+#REF!</f>
        <v>#REF!</v>
      </c>
      <c r="AE339" s="25" t="e">
        <f t="shared" si="223"/>
        <v>#REF!</v>
      </c>
      <c r="AF339" s="25" t="e">
        <f>+#REF!</f>
        <v>#REF!</v>
      </c>
      <c r="AG339" s="25" t="e">
        <f t="shared" si="224"/>
        <v>#REF!</v>
      </c>
      <c r="AH339" s="25" t="e">
        <f>+#REF!</f>
        <v>#REF!</v>
      </c>
      <c r="AI339" s="25" t="e">
        <f t="shared" si="224"/>
        <v>#REF!</v>
      </c>
      <c r="AJ339" s="25" t="e">
        <f>+#REF!</f>
        <v>#REF!</v>
      </c>
      <c r="AK339" s="25" t="e">
        <f t="shared" si="225"/>
        <v>#REF!</v>
      </c>
      <c r="AL339" s="25" t="e">
        <f>+#REF!</f>
        <v>#REF!</v>
      </c>
      <c r="AM339" s="25" t="e">
        <f t="shared" si="225"/>
        <v>#REF!</v>
      </c>
      <c r="AN339" s="25" t="e">
        <f>+#REF!</f>
        <v>#REF!</v>
      </c>
      <c r="AO339" s="25" t="e">
        <f t="shared" si="226"/>
        <v>#REF!</v>
      </c>
      <c r="AP339" s="25" t="e">
        <f>+#REF!</f>
        <v>#REF!</v>
      </c>
      <c r="AQ339" s="25" t="e">
        <f t="shared" si="226"/>
        <v>#REF!</v>
      </c>
      <c r="AR339" s="25" t="e">
        <f>+#REF!</f>
        <v>#REF!</v>
      </c>
      <c r="AS339" s="25" t="e">
        <f t="shared" si="227"/>
        <v>#REF!</v>
      </c>
      <c r="AT339" s="25" t="e">
        <f>+#REF!</f>
        <v>#REF!</v>
      </c>
      <c r="AU339" s="25" t="e">
        <f t="shared" si="227"/>
        <v>#REF!</v>
      </c>
      <c r="AV339" s="25" t="e">
        <f>+#REF!</f>
        <v>#REF!</v>
      </c>
      <c r="AW339" s="25" t="e">
        <f t="shared" si="228"/>
        <v>#REF!</v>
      </c>
      <c r="AX339" s="25" t="e">
        <f>+#REF!</f>
        <v>#REF!</v>
      </c>
      <c r="AY339" s="25" t="e">
        <f t="shared" si="229"/>
        <v>#REF!</v>
      </c>
      <c r="AZ339" s="25" t="e">
        <f>+#REF!</f>
        <v>#REF!</v>
      </c>
      <c r="BA339" s="25" t="e">
        <f t="shared" si="230"/>
        <v>#REF!</v>
      </c>
    </row>
    <row r="340" spans="1:53" ht="15.75" customHeight="1">
      <c r="A340" s="33">
        <v>2222</v>
      </c>
      <c r="B340" s="34" t="s">
        <v>371</v>
      </c>
      <c r="C340" s="39" t="s">
        <v>87</v>
      </c>
      <c r="D340" s="73">
        <v>1658.65</v>
      </c>
      <c r="E340" s="67">
        <v>20</v>
      </c>
      <c r="F340" s="24">
        <v>70</v>
      </c>
      <c r="G340" s="24">
        <v>1104.43</v>
      </c>
      <c r="H340" s="24"/>
      <c r="I340" s="25" t="e">
        <f t="shared" si="217"/>
        <v>#REF!</v>
      </c>
      <c r="J340" s="25" t="e">
        <f>+#REF!</f>
        <v>#REF!</v>
      </c>
      <c r="K340" s="25" t="e">
        <f t="shared" si="218"/>
        <v>#REF!</v>
      </c>
      <c r="L340" s="25" t="e">
        <f>+#REF!</f>
        <v>#REF!</v>
      </c>
      <c r="M340" s="25" t="e">
        <f t="shared" si="218"/>
        <v>#REF!</v>
      </c>
      <c r="N340" s="25" t="e">
        <f>+#REF!</f>
        <v>#REF!</v>
      </c>
      <c r="O340" s="25" t="e">
        <f t="shared" si="219"/>
        <v>#REF!</v>
      </c>
      <c r="P340" s="25" t="e">
        <f>+#REF!</f>
        <v>#REF!</v>
      </c>
      <c r="Q340" s="25" t="e">
        <f t="shared" si="219"/>
        <v>#REF!</v>
      </c>
      <c r="R340" s="25" t="e">
        <f>+#REF!</f>
        <v>#REF!</v>
      </c>
      <c r="S340" s="25" t="e">
        <f t="shared" si="220"/>
        <v>#REF!</v>
      </c>
      <c r="T340" s="25" t="e">
        <f>+#REF!</f>
        <v>#REF!</v>
      </c>
      <c r="U340" s="25" t="e">
        <f t="shared" si="220"/>
        <v>#REF!</v>
      </c>
      <c r="V340" s="25" t="e">
        <f>+#REF!</f>
        <v>#REF!</v>
      </c>
      <c r="W340" s="25" t="e">
        <f t="shared" si="221"/>
        <v>#REF!</v>
      </c>
      <c r="X340" s="25" t="e">
        <f>+#REF!</f>
        <v>#REF!</v>
      </c>
      <c r="Y340" s="25" t="e">
        <f t="shared" si="221"/>
        <v>#REF!</v>
      </c>
      <c r="Z340" s="25" t="e">
        <f>+#REF!</f>
        <v>#REF!</v>
      </c>
      <c r="AA340" s="25" t="e">
        <f t="shared" si="222"/>
        <v>#REF!</v>
      </c>
      <c r="AB340" s="25" t="e">
        <f>+#REF!</f>
        <v>#REF!</v>
      </c>
      <c r="AC340" s="25" t="e">
        <f t="shared" si="223"/>
        <v>#REF!</v>
      </c>
      <c r="AD340" s="25" t="e">
        <f>+#REF!</f>
        <v>#REF!</v>
      </c>
      <c r="AE340" s="25" t="e">
        <f t="shared" si="223"/>
        <v>#REF!</v>
      </c>
      <c r="AF340" s="25" t="e">
        <f>+#REF!</f>
        <v>#REF!</v>
      </c>
      <c r="AG340" s="25" t="e">
        <f t="shared" si="224"/>
        <v>#REF!</v>
      </c>
      <c r="AH340" s="25" t="e">
        <f>+#REF!</f>
        <v>#REF!</v>
      </c>
      <c r="AI340" s="25" t="e">
        <f t="shared" si="224"/>
        <v>#REF!</v>
      </c>
      <c r="AJ340" s="25" t="e">
        <f>+#REF!</f>
        <v>#REF!</v>
      </c>
      <c r="AK340" s="25" t="e">
        <f t="shared" si="225"/>
        <v>#REF!</v>
      </c>
      <c r="AL340" s="25" t="e">
        <f>+#REF!</f>
        <v>#REF!</v>
      </c>
      <c r="AM340" s="25" t="e">
        <f t="shared" si="225"/>
        <v>#REF!</v>
      </c>
      <c r="AN340" s="25" t="e">
        <f>+#REF!</f>
        <v>#REF!</v>
      </c>
      <c r="AO340" s="25" t="e">
        <f t="shared" si="226"/>
        <v>#REF!</v>
      </c>
      <c r="AP340" s="25" t="e">
        <f>+#REF!</f>
        <v>#REF!</v>
      </c>
      <c r="AQ340" s="25" t="e">
        <f t="shared" si="226"/>
        <v>#REF!</v>
      </c>
      <c r="AR340" s="25" t="e">
        <f>+#REF!</f>
        <v>#REF!</v>
      </c>
      <c r="AS340" s="25" t="e">
        <f t="shared" si="227"/>
        <v>#REF!</v>
      </c>
      <c r="AT340" s="25" t="e">
        <f>+#REF!</f>
        <v>#REF!</v>
      </c>
      <c r="AU340" s="25" t="e">
        <f t="shared" si="227"/>
        <v>#REF!</v>
      </c>
      <c r="AV340" s="25" t="e">
        <f>+#REF!</f>
        <v>#REF!</v>
      </c>
      <c r="AW340" s="25" t="e">
        <f t="shared" si="228"/>
        <v>#REF!</v>
      </c>
      <c r="AX340" s="25" t="e">
        <f>+#REF!</f>
        <v>#REF!</v>
      </c>
      <c r="AY340" s="25" t="e">
        <f t="shared" si="229"/>
        <v>#REF!</v>
      </c>
      <c r="AZ340" s="25" t="e">
        <f>+#REF!</f>
        <v>#REF!</v>
      </c>
      <c r="BA340" s="25" t="e">
        <f t="shared" si="230"/>
        <v>#REF!</v>
      </c>
    </row>
    <row r="341" spans="1:53" ht="15.75" customHeight="1">
      <c r="A341" s="33">
        <v>2223</v>
      </c>
      <c r="B341" s="34" t="s">
        <v>372</v>
      </c>
      <c r="C341" s="39" t="s">
        <v>373</v>
      </c>
      <c r="D341" s="73">
        <v>538.29999999999995</v>
      </c>
      <c r="E341" s="67">
        <v>75</v>
      </c>
      <c r="F341" s="24">
        <v>75</v>
      </c>
      <c r="G341" s="24">
        <v>386</v>
      </c>
      <c r="H341" s="24"/>
      <c r="I341" s="25" t="e">
        <f t="shared" si="217"/>
        <v>#REF!</v>
      </c>
      <c r="J341" s="25" t="e">
        <f>+#REF!</f>
        <v>#REF!</v>
      </c>
      <c r="K341" s="25" t="e">
        <f t="shared" si="218"/>
        <v>#REF!</v>
      </c>
      <c r="L341" s="25" t="e">
        <f>+#REF!</f>
        <v>#REF!</v>
      </c>
      <c r="M341" s="25" t="e">
        <f t="shared" si="218"/>
        <v>#REF!</v>
      </c>
      <c r="N341" s="25" t="e">
        <f>+#REF!</f>
        <v>#REF!</v>
      </c>
      <c r="O341" s="25" t="e">
        <f t="shared" si="219"/>
        <v>#REF!</v>
      </c>
      <c r="P341" s="25" t="e">
        <f>+#REF!</f>
        <v>#REF!</v>
      </c>
      <c r="Q341" s="25" t="e">
        <f t="shared" si="219"/>
        <v>#REF!</v>
      </c>
      <c r="R341" s="25" t="e">
        <f>+#REF!</f>
        <v>#REF!</v>
      </c>
      <c r="S341" s="25" t="e">
        <f t="shared" si="220"/>
        <v>#REF!</v>
      </c>
      <c r="T341" s="25" t="e">
        <f>+#REF!</f>
        <v>#REF!</v>
      </c>
      <c r="U341" s="25" t="e">
        <f t="shared" si="220"/>
        <v>#REF!</v>
      </c>
      <c r="V341" s="25" t="e">
        <f>+#REF!</f>
        <v>#REF!</v>
      </c>
      <c r="W341" s="25" t="e">
        <f t="shared" si="221"/>
        <v>#REF!</v>
      </c>
      <c r="X341" s="25" t="e">
        <f>+#REF!</f>
        <v>#REF!</v>
      </c>
      <c r="Y341" s="25" t="e">
        <f t="shared" si="221"/>
        <v>#REF!</v>
      </c>
      <c r="Z341" s="25" t="e">
        <f>+#REF!</f>
        <v>#REF!</v>
      </c>
      <c r="AA341" s="25" t="e">
        <f t="shared" si="222"/>
        <v>#REF!</v>
      </c>
      <c r="AB341" s="25" t="e">
        <f>+#REF!</f>
        <v>#REF!</v>
      </c>
      <c r="AC341" s="25" t="e">
        <f t="shared" si="223"/>
        <v>#REF!</v>
      </c>
      <c r="AD341" s="25" t="e">
        <f>+#REF!</f>
        <v>#REF!</v>
      </c>
      <c r="AE341" s="25" t="e">
        <f t="shared" si="223"/>
        <v>#REF!</v>
      </c>
      <c r="AF341" s="25" t="e">
        <f>+#REF!</f>
        <v>#REF!</v>
      </c>
      <c r="AG341" s="25" t="e">
        <f t="shared" si="224"/>
        <v>#REF!</v>
      </c>
      <c r="AH341" s="25" t="e">
        <f>+#REF!</f>
        <v>#REF!</v>
      </c>
      <c r="AI341" s="25" t="e">
        <f t="shared" si="224"/>
        <v>#REF!</v>
      </c>
      <c r="AJ341" s="25" t="e">
        <f>+#REF!</f>
        <v>#REF!</v>
      </c>
      <c r="AK341" s="25" t="e">
        <f t="shared" si="225"/>
        <v>#REF!</v>
      </c>
      <c r="AL341" s="25" t="e">
        <f>+#REF!</f>
        <v>#REF!</v>
      </c>
      <c r="AM341" s="25" t="e">
        <f t="shared" si="225"/>
        <v>#REF!</v>
      </c>
      <c r="AN341" s="25" t="e">
        <f>+#REF!</f>
        <v>#REF!</v>
      </c>
      <c r="AO341" s="25" t="e">
        <f t="shared" si="226"/>
        <v>#REF!</v>
      </c>
      <c r="AP341" s="25" t="e">
        <f>+#REF!</f>
        <v>#REF!</v>
      </c>
      <c r="AQ341" s="25" t="e">
        <f t="shared" si="226"/>
        <v>#REF!</v>
      </c>
      <c r="AR341" s="25" t="e">
        <f>+#REF!</f>
        <v>#REF!</v>
      </c>
      <c r="AS341" s="25" t="e">
        <f t="shared" si="227"/>
        <v>#REF!</v>
      </c>
      <c r="AT341" s="25" t="e">
        <f>+#REF!</f>
        <v>#REF!</v>
      </c>
      <c r="AU341" s="25" t="e">
        <f t="shared" si="227"/>
        <v>#REF!</v>
      </c>
      <c r="AV341" s="25" t="e">
        <f>+#REF!</f>
        <v>#REF!</v>
      </c>
      <c r="AW341" s="25" t="e">
        <f t="shared" si="228"/>
        <v>#REF!</v>
      </c>
      <c r="AX341" s="25" t="e">
        <f>+#REF!</f>
        <v>#REF!</v>
      </c>
      <c r="AY341" s="25" t="e">
        <f t="shared" si="229"/>
        <v>#REF!</v>
      </c>
      <c r="AZ341" s="25" t="e">
        <f>+#REF!</f>
        <v>#REF!</v>
      </c>
      <c r="BA341" s="25" t="e">
        <f t="shared" si="230"/>
        <v>#REF!</v>
      </c>
    </row>
    <row r="342" spans="1:53" ht="15.75" customHeight="1">
      <c r="A342" s="33">
        <v>2224</v>
      </c>
      <c r="B342" s="34" t="s">
        <v>374</v>
      </c>
      <c r="C342" s="39" t="s">
        <v>87</v>
      </c>
      <c r="D342" s="73">
        <v>24319.54</v>
      </c>
      <c r="E342" s="67">
        <v>20</v>
      </c>
      <c r="F342" s="24">
        <v>500</v>
      </c>
      <c r="G342" s="24">
        <v>14400</v>
      </c>
      <c r="H342" s="24"/>
      <c r="I342" s="25" t="e">
        <f t="shared" si="217"/>
        <v>#REF!</v>
      </c>
      <c r="J342" s="25" t="e">
        <f>+#REF!</f>
        <v>#REF!</v>
      </c>
      <c r="K342" s="25" t="e">
        <f t="shared" si="218"/>
        <v>#REF!</v>
      </c>
      <c r="L342" s="25" t="e">
        <f>+#REF!</f>
        <v>#REF!</v>
      </c>
      <c r="M342" s="25" t="e">
        <f t="shared" si="218"/>
        <v>#REF!</v>
      </c>
      <c r="N342" s="25" t="e">
        <f>+#REF!</f>
        <v>#REF!</v>
      </c>
      <c r="O342" s="25" t="e">
        <f t="shared" si="219"/>
        <v>#REF!</v>
      </c>
      <c r="P342" s="25" t="e">
        <f>+#REF!</f>
        <v>#REF!</v>
      </c>
      <c r="Q342" s="25" t="e">
        <f t="shared" si="219"/>
        <v>#REF!</v>
      </c>
      <c r="R342" s="25" t="e">
        <f>+#REF!</f>
        <v>#REF!</v>
      </c>
      <c r="S342" s="25" t="e">
        <f t="shared" si="220"/>
        <v>#REF!</v>
      </c>
      <c r="T342" s="25" t="e">
        <f>+#REF!</f>
        <v>#REF!</v>
      </c>
      <c r="U342" s="25" t="e">
        <f t="shared" si="220"/>
        <v>#REF!</v>
      </c>
      <c r="V342" s="25" t="e">
        <f>+#REF!</f>
        <v>#REF!</v>
      </c>
      <c r="W342" s="25" t="e">
        <f t="shared" si="221"/>
        <v>#REF!</v>
      </c>
      <c r="X342" s="25" t="e">
        <f>+#REF!</f>
        <v>#REF!</v>
      </c>
      <c r="Y342" s="25" t="e">
        <f t="shared" si="221"/>
        <v>#REF!</v>
      </c>
      <c r="Z342" s="25" t="e">
        <f>+#REF!</f>
        <v>#REF!</v>
      </c>
      <c r="AA342" s="25" t="e">
        <f t="shared" si="222"/>
        <v>#REF!</v>
      </c>
      <c r="AB342" s="25" t="e">
        <f>+#REF!</f>
        <v>#REF!</v>
      </c>
      <c r="AC342" s="25" t="e">
        <f t="shared" si="223"/>
        <v>#REF!</v>
      </c>
      <c r="AD342" s="25" t="e">
        <f>+#REF!</f>
        <v>#REF!</v>
      </c>
      <c r="AE342" s="25" t="e">
        <f t="shared" si="223"/>
        <v>#REF!</v>
      </c>
      <c r="AF342" s="25" t="e">
        <f>+#REF!</f>
        <v>#REF!</v>
      </c>
      <c r="AG342" s="25" t="e">
        <f t="shared" si="224"/>
        <v>#REF!</v>
      </c>
      <c r="AH342" s="25" t="e">
        <f>+#REF!</f>
        <v>#REF!</v>
      </c>
      <c r="AI342" s="25" t="e">
        <f t="shared" si="224"/>
        <v>#REF!</v>
      </c>
      <c r="AJ342" s="25" t="e">
        <f>+#REF!</f>
        <v>#REF!</v>
      </c>
      <c r="AK342" s="25" t="e">
        <f t="shared" si="225"/>
        <v>#REF!</v>
      </c>
      <c r="AL342" s="25" t="e">
        <f>+#REF!</f>
        <v>#REF!</v>
      </c>
      <c r="AM342" s="25" t="e">
        <f t="shared" si="225"/>
        <v>#REF!</v>
      </c>
      <c r="AN342" s="25" t="e">
        <f>+#REF!</f>
        <v>#REF!</v>
      </c>
      <c r="AO342" s="25" t="e">
        <f t="shared" si="226"/>
        <v>#REF!</v>
      </c>
      <c r="AP342" s="25" t="e">
        <f>+#REF!</f>
        <v>#REF!</v>
      </c>
      <c r="AQ342" s="25" t="e">
        <f t="shared" si="226"/>
        <v>#REF!</v>
      </c>
      <c r="AR342" s="25" t="e">
        <f>+#REF!</f>
        <v>#REF!</v>
      </c>
      <c r="AS342" s="25" t="e">
        <f t="shared" si="227"/>
        <v>#REF!</v>
      </c>
      <c r="AT342" s="25" t="e">
        <f>+#REF!</f>
        <v>#REF!</v>
      </c>
      <c r="AU342" s="25" t="e">
        <f t="shared" si="227"/>
        <v>#REF!</v>
      </c>
      <c r="AV342" s="25" t="e">
        <f>+#REF!</f>
        <v>#REF!</v>
      </c>
      <c r="AW342" s="25" t="e">
        <f t="shared" si="228"/>
        <v>#REF!</v>
      </c>
      <c r="AX342" s="25" t="e">
        <f>+#REF!</f>
        <v>#REF!</v>
      </c>
      <c r="AY342" s="25" t="e">
        <f t="shared" si="229"/>
        <v>#REF!</v>
      </c>
      <c r="AZ342" s="25" t="e">
        <f>+#REF!</f>
        <v>#REF!</v>
      </c>
      <c r="BA342" s="25" t="e">
        <f t="shared" si="230"/>
        <v>#REF!</v>
      </c>
    </row>
    <row r="343" spans="1:53" ht="15.75" customHeight="1">
      <c r="A343" s="33">
        <v>2225</v>
      </c>
      <c r="B343" s="34" t="s">
        <v>375</v>
      </c>
      <c r="C343" s="39" t="s">
        <v>87</v>
      </c>
      <c r="D343" s="73">
        <v>30805.34</v>
      </c>
      <c r="E343" s="67">
        <v>10</v>
      </c>
      <c r="F343" s="24">
        <v>500</v>
      </c>
      <c r="G343" s="24">
        <v>22400</v>
      </c>
      <c r="H343" s="24"/>
      <c r="I343" s="25" t="e">
        <f t="shared" si="217"/>
        <v>#REF!</v>
      </c>
      <c r="J343" s="25" t="e">
        <f>+#REF!</f>
        <v>#REF!</v>
      </c>
      <c r="K343" s="25" t="e">
        <f t="shared" si="218"/>
        <v>#REF!</v>
      </c>
      <c r="L343" s="25" t="e">
        <f>+#REF!</f>
        <v>#REF!</v>
      </c>
      <c r="M343" s="25" t="e">
        <f t="shared" si="218"/>
        <v>#REF!</v>
      </c>
      <c r="N343" s="25" t="e">
        <f>+#REF!</f>
        <v>#REF!</v>
      </c>
      <c r="O343" s="25" t="e">
        <f t="shared" si="219"/>
        <v>#REF!</v>
      </c>
      <c r="P343" s="25" t="e">
        <f>+#REF!</f>
        <v>#REF!</v>
      </c>
      <c r="Q343" s="25" t="e">
        <f t="shared" si="219"/>
        <v>#REF!</v>
      </c>
      <c r="R343" s="25" t="e">
        <f>+#REF!</f>
        <v>#REF!</v>
      </c>
      <c r="S343" s="25" t="e">
        <f t="shared" si="220"/>
        <v>#REF!</v>
      </c>
      <c r="T343" s="25" t="e">
        <f>+#REF!</f>
        <v>#REF!</v>
      </c>
      <c r="U343" s="25" t="e">
        <f t="shared" si="220"/>
        <v>#REF!</v>
      </c>
      <c r="V343" s="25" t="e">
        <f>+#REF!</f>
        <v>#REF!</v>
      </c>
      <c r="W343" s="25" t="e">
        <f t="shared" si="221"/>
        <v>#REF!</v>
      </c>
      <c r="X343" s="25" t="e">
        <f>+#REF!</f>
        <v>#REF!</v>
      </c>
      <c r="Y343" s="25" t="e">
        <f t="shared" si="221"/>
        <v>#REF!</v>
      </c>
      <c r="Z343" s="25" t="e">
        <f>+#REF!</f>
        <v>#REF!</v>
      </c>
      <c r="AA343" s="25" t="e">
        <f t="shared" si="222"/>
        <v>#REF!</v>
      </c>
      <c r="AB343" s="25" t="e">
        <f>+#REF!</f>
        <v>#REF!</v>
      </c>
      <c r="AC343" s="25" t="e">
        <f t="shared" si="223"/>
        <v>#REF!</v>
      </c>
      <c r="AD343" s="25" t="e">
        <f>+#REF!</f>
        <v>#REF!</v>
      </c>
      <c r="AE343" s="25" t="e">
        <f t="shared" si="223"/>
        <v>#REF!</v>
      </c>
      <c r="AF343" s="25" t="e">
        <f>+#REF!</f>
        <v>#REF!</v>
      </c>
      <c r="AG343" s="25" t="e">
        <f t="shared" si="224"/>
        <v>#REF!</v>
      </c>
      <c r="AH343" s="25" t="e">
        <f>+#REF!</f>
        <v>#REF!</v>
      </c>
      <c r="AI343" s="25" t="e">
        <f t="shared" si="224"/>
        <v>#REF!</v>
      </c>
      <c r="AJ343" s="25" t="e">
        <f>+#REF!</f>
        <v>#REF!</v>
      </c>
      <c r="AK343" s="25" t="e">
        <f t="shared" si="225"/>
        <v>#REF!</v>
      </c>
      <c r="AL343" s="25" t="e">
        <f>+#REF!</f>
        <v>#REF!</v>
      </c>
      <c r="AM343" s="25" t="e">
        <f t="shared" si="225"/>
        <v>#REF!</v>
      </c>
      <c r="AN343" s="25" t="e">
        <f>+#REF!</f>
        <v>#REF!</v>
      </c>
      <c r="AO343" s="25" t="e">
        <f t="shared" si="226"/>
        <v>#REF!</v>
      </c>
      <c r="AP343" s="25" t="e">
        <f>+#REF!</f>
        <v>#REF!</v>
      </c>
      <c r="AQ343" s="25" t="e">
        <f t="shared" si="226"/>
        <v>#REF!</v>
      </c>
      <c r="AR343" s="25" t="e">
        <f>+#REF!</f>
        <v>#REF!</v>
      </c>
      <c r="AS343" s="25" t="e">
        <f t="shared" si="227"/>
        <v>#REF!</v>
      </c>
      <c r="AT343" s="25" t="e">
        <f>+#REF!</f>
        <v>#REF!</v>
      </c>
      <c r="AU343" s="25" t="e">
        <f t="shared" si="227"/>
        <v>#REF!</v>
      </c>
      <c r="AV343" s="25" t="e">
        <f>+#REF!</f>
        <v>#REF!</v>
      </c>
      <c r="AW343" s="25" t="e">
        <f t="shared" si="228"/>
        <v>#REF!</v>
      </c>
      <c r="AX343" s="25" t="e">
        <f>+#REF!</f>
        <v>#REF!</v>
      </c>
      <c r="AY343" s="25" t="e">
        <f t="shared" si="229"/>
        <v>#REF!</v>
      </c>
      <c r="AZ343" s="25" t="e">
        <f>+#REF!</f>
        <v>#REF!</v>
      </c>
      <c r="BA343" s="25" t="e">
        <f t="shared" si="230"/>
        <v>#REF!</v>
      </c>
    </row>
    <row r="344" spans="1:53" ht="15.75" customHeight="1">
      <c r="A344" s="33">
        <v>2226</v>
      </c>
      <c r="B344" s="34" t="s">
        <v>376</v>
      </c>
      <c r="C344" s="39" t="s">
        <v>87</v>
      </c>
      <c r="D344" s="73">
        <v>809.63</v>
      </c>
      <c r="E344" s="67">
        <v>50</v>
      </c>
      <c r="F344" s="24">
        <v>150</v>
      </c>
      <c r="G344" s="24">
        <v>750</v>
      </c>
      <c r="H344" s="24"/>
      <c r="I344" s="25" t="e">
        <f t="shared" si="217"/>
        <v>#REF!</v>
      </c>
      <c r="J344" s="25" t="e">
        <f>+#REF!</f>
        <v>#REF!</v>
      </c>
      <c r="K344" s="25" t="e">
        <f t="shared" si="218"/>
        <v>#REF!</v>
      </c>
      <c r="L344" s="25" t="e">
        <f>+#REF!</f>
        <v>#REF!</v>
      </c>
      <c r="M344" s="25" t="e">
        <f t="shared" si="218"/>
        <v>#REF!</v>
      </c>
      <c r="N344" s="25" t="e">
        <f>+#REF!</f>
        <v>#REF!</v>
      </c>
      <c r="O344" s="25" t="e">
        <f t="shared" si="219"/>
        <v>#REF!</v>
      </c>
      <c r="P344" s="25" t="e">
        <f>+#REF!</f>
        <v>#REF!</v>
      </c>
      <c r="Q344" s="25" t="e">
        <f t="shared" si="219"/>
        <v>#REF!</v>
      </c>
      <c r="R344" s="25" t="e">
        <f>+#REF!</f>
        <v>#REF!</v>
      </c>
      <c r="S344" s="25" t="e">
        <f t="shared" si="220"/>
        <v>#REF!</v>
      </c>
      <c r="T344" s="25" t="e">
        <f>+#REF!</f>
        <v>#REF!</v>
      </c>
      <c r="U344" s="25" t="e">
        <f t="shared" si="220"/>
        <v>#REF!</v>
      </c>
      <c r="V344" s="25" t="e">
        <f>+#REF!</f>
        <v>#REF!</v>
      </c>
      <c r="W344" s="25" t="e">
        <f t="shared" si="221"/>
        <v>#REF!</v>
      </c>
      <c r="X344" s="25" t="e">
        <f>+#REF!</f>
        <v>#REF!</v>
      </c>
      <c r="Y344" s="25" t="e">
        <f t="shared" si="221"/>
        <v>#REF!</v>
      </c>
      <c r="Z344" s="25" t="e">
        <f>+#REF!</f>
        <v>#REF!</v>
      </c>
      <c r="AA344" s="25" t="e">
        <f t="shared" si="222"/>
        <v>#REF!</v>
      </c>
      <c r="AB344" s="25" t="e">
        <f>+#REF!</f>
        <v>#REF!</v>
      </c>
      <c r="AC344" s="25" t="e">
        <f t="shared" si="223"/>
        <v>#REF!</v>
      </c>
      <c r="AD344" s="25" t="e">
        <f>+#REF!</f>
        <v>#REF!</v>
      </c>
      <c r="AE344" s="25" t="e">
        <f t="shared" si="223"/>
        <v>#REF!</v>
      </c>
      <c r="AF344" s="25" t="e">
        <f>+#REF!</f>
        <v>#REF!</v>
      </c>
      <c r="AG344" s="25" t="e">
        <f t="shared" si="224"/>
        <v>#REF!</v>
      </c>
      <c r="AH344" s="25" t="e">
        <f>+#REF!</f>
        <v>#REF!</v>
      </c>
      <c r="AI344" s="25" t="e">
        <f t="shared" si="224"/>
        <v>#REF!</v>
      </c>
      <c r="AJ344" s="25" t="e">
        <f>+#REF!</f>
        <v>#REF!</v>
      </c>
      <c r="AK344" s="25" t="e">
        <f t="shared" si="225"/>
        <v>#REF!</v>
      </c>
      <c r="AL344" s="25" t="e">
        <f>+#REF!</f>
        <v>#REF!</v>
      </c>
      <c r="AM344" s="25" t="e">
        <f t="shared" si="225"/>
        <v>#REF!</v>
      </c>
      <c r="AN344" s="25" t="e">
        <f>+#REF!</f>
        <v>#REF!</v>
      </c>
      <c r="AO344" s="25" t="e">
        <f t="shared" si="226"/>
        <v>#REF!</v>
      </c>
      <c r="AP344" s="25" t="e">
        <f>+#REF!</f>
        <v>#REF!</v>
      </c>
      <c r="AQ344" s="25" t="e">
        <f t="shared" si="226"/>
        <v>#REF!</v>
      </c>
      <c r="AR344" s="25" t="e">
        <f>+#REF!</f>
        <v>#REF!</v>
      </c>
      <c r="AS344" s="25" t="e">
        <f t="shared" si="227"/>
        <v>#REF!</v>
      </c>
      <c r="AT344" s="25" t="e">
        <f>+#REF!</f>
        <v>#REF!</v>
      </c>
      <c r="AU344" s="25" t="e">
        <f t="shared" si="227"/>
        <v>#REF!</v>
      </c>
      <c r="AV344" s="25" t="e">
        <f>+#REF!</f>
        <v>#REF!</v>
      </c>
      <c r="AW344" s="25" t="e">
        <f t="shared" si="228"/>
        <v>#REF!</v>
      </c>
      <c r="AX344" s="25" t="e">
        <f>+#REF!</f>
        <v>#REF!</v>
      </c>
      <c r="AY344" s="25" t="e">
        <f t="shared" si="229"/>
        <v>#REF!</v>
      </c>
      <c r="AZ344" s="25" t="e">
        <f>+#REF!</f>
        <v>#REF!</v>
      </c>
      <c r="BA344" s="25" t="e">
        <f t="shared" si="230"/>
        <v>#REF!</v>
      </c>
    </row>
    <row r="345" spans="1:53" ht="15.75" customHeight="1">
      <c r="A345" s="33">
        <v>2227</v>
      </c>
      <c r="B345" s="34" t="s">
        <v>377</v>
      </c>
      <c r="C345" s="39" t="s">
        <v>87</v>
      </c>
      <c r="D345" s="73">
        <v>809.63</v>
      </c>
      <c r="E345" s="67">
        <v>5</v>
      </c>
      <c r="F345" s="24">
        <v>150</v>
      </c>
      <c r="G345" s="24">
        <v>3500</v>
      </c>
      <c r="H345" s="24"/>
      <c r="I345" s="25" t="e">
        <f t="shared" si="217"/>
        <v>#REF!</v>
      </c>
      <c r="J345" s="25" t="e">
        <f>+#REF!</f>
        <v>#REF!</v>
      </c>
      <c r="K345" s="25" t="e">
        <f t="shared" si="218"/>
        <v>#REF!</v>
      </c>
      <c r="L345" s="25" t="e">
        <f>+#REF!</f>
        <v>#REF!</v>
      </c>
      <c r="M345" s="25" t="e">
        <f t="shared" si="218"/>
        <v>#REF!</v>
      </c>
      <c r="N345" s="25" t="e">
        <f>+#REF!</f>
        <v>#REF!</v>
      </c>
      <c r="O345" s="25" t="e">
        <f t="shared" si="219"/>
        <v>#REF!</v>
      </c>
      <c r="P345" s="25" t="e">
        <f>+#REF!</f>
        <v>#REF!</v>
      </c>
      <c r="Q345" s="25" t="e">
        <f t="shared" si="219"/>
        <v>#REF!</v>
      </c>
      <c r="R345" s="25" t="e">
        <f>+#REF!</f>
        <v>#REF!</v>
      </c>
      <c r="S345" s="25" t="e">
        <f t="shared" si="220"/>
        <v>#REF!</v>
      </c>
      <c r="T345" s="25" t="e">
        <f>+#REF!</f>
        <v>#REF!</v>
      </c>
      <c r="U345" s="25" t="e">
        <f t="shared" si="220"/>
        <v>#REF!</v>
      </c>
      <c r="V345" s="25" t="e">
        <f>+#REF!</f>
        <v>#REF!</v>
      </c>
      <c r="W345" s="25" t="e">
        <f t="shared" si="221"/>
        <v>#REF!</v>
      </c>
      <c r="X345" s="25" t="e">
        <f>+#REF!</f>
        <v>#REF!</v>
      </c>
      <c r="Y345" s="25" t="e">
        <f t="shared" si="221"/>
        <v>#REF!</v>
      </c>
      <c r="Z345" s="25" t="e">
        <f>+#REF!</f>
        <v>#REF!</v>
      </c>
      <c r="AA345" s="25" t="e">
        <f t="shared" si="222"/>
        <v>#REF!</v>
      </c>
      <c r="AB345" s="25" t="e">
        <f>+#REF!</f>
        <v>#REF!</v>
      </c>
      <c r="AC345" s="25" t="e">
        <f t="shared" si="223"/>
        <v>#REF!</v>
      </c>
      <c r="AD345" s="25" t="e">
        <f>+#REF!</f>
        <v>#REF!</v>
      </c>
      <c r="AE345" s="25" t="e">
        <f t="shared" si="223"/>
        <v>#REF!</v>
      </c>
      <c r="AF345" s="25" t="e">
        <f>+#REF!</f>
        <v>#REF!</v>
      </c>
      <c r="AG345" s="25" t="e">
        <f t="shared" si="224"/>
        <v>#REF!</v>
      </c>
      <c r="AH345" s="25" t="e">
        <f>+#REF!</f>
        <v>#REF!</v>
      </c>
      <c r="AI345" s="25" t="e">
        <f t="shared" si="224"/>
        <v>#REF!</v>
      </c>
      <c r="AJ345" s="25" t="e">
        <f>+#REF!</f>
        <v>#REF!</v>
      </c>
      <c r="AK345" s="25" t="e">
        <f t="shared" si="225"/>
        <v>#REF!</v>
      </c>
      <c r="AL345" s="25" t="e">
        <f>+#REF!</f>
        <v>#REF!</v>
      </c>
      <c r="AM345" s="25" t="e">
        <f t="shared" si="225"/>
        <v>#REF!</v>
      </c>
      <c r="AN345" s="25" t="e">
        <f>+#REF!</f>
        <v>#REF!</v>
      </c>
      <c r="AO345" s="25" t="e">
        <f t="shared" si="226"/>
        <v>#REF!</v>
      </c>
      <c r="AP345" s="25" t="e">
        <f>+#REF!</f>
        <v>#REF!</v>
      </c>
      <c r="AQ345" s="25" t="e">
        <f t="shared" si="226"/>
        <v>#REF!</v>
      </c>
      <c r="AR345" s="25" t="e">
        <f>+#REF!</f>
        <v>#REF!</v>
      </c>
      <c r="AS345" s="25" t="e">
        <f t="shared" si="227"/>
        <v>#REF!</v>
      </c>
      <c r="AT345" s="25" t="e">
        <f>+#REF!</f>
        <v>#REF!</v>
      </c>
      <c r="AU345" s="25" t="e">
        <f t="shared" si="227"/>
        <v>#REF!</v>
      </c>
      <c r="AV345" s="25" t="e">
        <f>+#REF!</f>
        <v>#REF!</v>
      </c>
      <c r="AW345" s="25" t="e">
        <f t="shared" si="228"/>
        <v>#REF!</v>
      </c>
      <c r="AX345" s="25" t="e">
        <f>+#REF!</f>
        <v>#REF!</v>
      </c>
      <c r="AY345" s="25" t="e">
        <f t="shared" si="229"/>
        <v>#REF!</v>
      </c>
      <c r="AZ345" s="25" t="e">
        <f>+#REF!</f>
        <v>#REF!</v>
      </c>
      <c r="BA345" s="25" t="e">
        <f t="shared" si="230"/>
        <v>#REF!</v>
      </c>
    </row>
    <row r="346" spans="1:53" ht="15.75" customHeight="1">
      <c r="A346" s="48">
        <v>2300</v>
      </c>
      <c r="B346" s="49" t="s">
        <v>378</v>
      </c>
      <c r="C346" s="47"/>
      <c r="D346" s="73"/>
      <c r="E346" s="67"/>
      <c r="F346" s="24"/>
      <c r="G346" s="24"/>
      <c r="H346" s="24"/>
      <c r="I346" s="25">
        <f t="shared" si="217"/>
        <v>0</v>
      </c>
      <c r="J346" s="25"/>
      <c r="K346" s="25">
        <f t="shared" si="218"/>
        <v>0</v>
      </c>
      <c r="L346" s="25"/>
      <c r="M346" s="25">
        <f t="shared" si="218"/>
        <v>0</v>
      </c>
      <c r="N346" s="25"/>
      <c r="O346" s="25">
        <f t="shared" si="219"/>
        <v>0</v>
      </c>
      <c r="P346" s="25"/>
      <c r="Q346" s="25">
        <f t="shared" si="219"/>
        <v>0</v>
      </c>
      <c r="R346" s="25"/>
      <c r="S346" s="25">
        <f t="shared" si="220"/>
        <v>0</v>
      </c>
      <c r="T346" s="25"/>
      <c r="U346" s="25">
        <f t="shared" si="220"/>
        <v>0</v>
      </c>
      <c r="V346" s="25"/>
      <c r="W346" s="25">
        <f t="shared" si="221"/>
        <v>0</v>
      </c>
      <c r="X346" s="25"/>
      <c r="Y346" s="25">
        <f t="shared" si="221"/>
        <v>0</v>
      </c>
      <c r="Z346" s="25"/>
      <c r="AA346" s="25">
        <f t="shared" si="222"/>
        <v>0</v>
      </c>
      <c r="AB346" s="25"/>
      <c r="AC346" s="25">
        <f t="shared" si="223"/>
        <v>0</v>
      </c>
      <c r="AD346" s="25"/>
      <c r="AE346" s="25">
        <f t="shared" si="223"/>
        <v>0</v>
      </c>
      <c r="AF346" s="25"/>
      <c r="AG346" s="25">
        <f t="shared" si="224"/>
        <v>0</v>
      </c>
      <c r="AH346" s="25"/>
      <c r="AI346" s="25">
        <f t="shared" si="224"/>
        <v>0</v>
      </c>
      <c r="AJ346" s="25"/>
      <c r="AK346" s="25">
        <f t="shared" si="225"/>
        <v>0</v>
      </c>
      <c r="AL346" s="25"/>
      <c r="AM346" s="25">
        <f t="shared" si="225"/>
        <v>0</v>
      </c>
      <c r="AN346" s="25"/>
      <c r="AO346" s="25">
        <f t="shared" si="226"/>
        <v>0</v>
      </c>
      <c r="AP346" s="25"/>
      <c r="AQ346" s="25">
        <f t="shared" si="226"/>
        <v>0</v>
      </c>
      <c r="AR346" s="25"/>
      <c r="AS346" s="25">
        <f t="shared" si="227"/>
        <v>0</v>
      </c>
      <c r="AT346" s="25"/>
      <c r="AU346" s="25">
        <f t="shared" si="227"/>
        <v>0</v>
      </c>
      <c r="AV346" s="25"/>
      <c r="AW346" s="25">
        <f t="shared" si="228"/>
        <v>0</v>
      </c>
      <c r="AX346" s="25"/>
      <c r="AY346" s="25">
        <f t="shared" si="229"/>
        <v>0</v>
      </c>
      <c r="AZ346" s="25"/>
      <c r="BA346" s="25">
        <f t="shared" si="230"/>
        <v>0</v>
      </c>
    </row>
    <row r="347" spans="1:53" ht="15.75" customHeight="1">
      <c r="A347" s="68"/>
      <c r="B347" s="37" t="s">
        <v>379</v>
      </c>
      <c r="C347" s="47" t="s">
        <v>81</v>
      </c>
      <c r="D347" s="73">
        <v>18818.43</v>
      </c>
      <c r="E347" s="67">
        <v>50</v>
      </c>
      <c r="F347" s="24">
        <v>15200</v>
      </c>
      <c r="G347" s="24">
        <v>1500</v>
      </c>
      <c r="H347" s="24"/>
      <c r="I347" s="25" t="e">
        <f t="shared" si="217"/>
        <v>#REF!</v>
      </c>
      <c r="J347" s="25" t="e">
        <f>+#REF!</f>
        <v>#REF!</v>
      </c>
      <c r="K347" s="25" t="e">
        <f t="shared" si="218"/>
        <v>#REF!</v>
      </c>
      <c r="L347" s="25" t="e">
        <f>+#REF!</f>
        <v>#REF!</v>
      </c>
      <c r="M347" s="25" t="e">
        <f t="shared" si="218"/>
        <v>#REF!</v>
      </c>
      <c r="N347" s="25" t="e">
        <f>+#REF!</f>
        <v>#REF!</v>
      </c>
      <c r="O347" s="25" t="e">
        <f t="shared" ref="O347:Q362" si="231">+N347*$D347</f>
        <v>#REF!</v>
      </c>
      <c r="P347" s="25" t="e">
        <f>+#REF!</f>
        <v>#REF!</v>
      </c>
      <c r="Q347" s="25" t="e">
        <f t="shared" si="231"/>
        <v>#REF!</v>
      </c>
      <c r="R347" s="25" t="e">
        <f>+#REF!</f>
        <v>#REF!</v>
      </c>
      <c r="S347" s="25" t="e">
        <f t="shared" ref="S347:U362" si="232">+R347*$D347</f>
        <v>#REF!</v>
      </c>
      <c r="T347" s="25" t="e">
        <f>+#REF!</f>
        <v>#REF!</v>
      </c>
      <c r="U347" s="25" t="e">
        <f t="shared" si="232"/>
        <v>#REF!</v>
      </c>
      <c r="V347" s="25" t="e">
        <f>+#REF!</f>
        <v>#REF!</v>
      </c>
      <c r="W347" s="25" t="e">
        <f t="shared" ref="W347:Y362" si="233">+V347*$D347</f>
        <v>#REF!</v>
      </c>
      <c r="X347" s="25" t="e">
        <f>+#REF!</f>
        <v>#REF!</v>
      </c>
      <c r="Y347" s="25" t="e">
        <f t="shared" si="233"/>
        <v>#REF!</v>
      </c>
      <c r="Z347" s="25" t="e">
        <f>+#REF!</f>
        <v>#REF!</v>
      </c>
      <c r="AA347" s="25" t="e">
        <f t="shared" si="222"/>
        <v>#REF!</v>
      </c>
      <c r="AB347" s="25" t="e">
        <f>+#REF!</f>
        <v>#REF!</v>
      </c>
      <c r="AC347" s="25" t="e">
        <f t="shared" ref="AC347:AE362" si="234">+AB347*$D347</f>
        <v>#REF!</v>
      </c>
      <c r="AD347" s="25" t="e">
        <f>+#REF!</f>
        <v>#REF!</v>
      </c>
      <c r="AE347" s="25" t="e">
        <f t="shared" si="234"/>
        <v>#REF!</v>
      </c>
      <c r="AF347" s="25" t="e">
        <f>+#REF!</f>
        <v>#REF!</v>
      </c>
      <c r="AG347" s="25" t="e">
        <f t="shared" ref="AG347:AI362" si="235">+AF347*$D347</f>
        <v>#REF!</v>
      </c>
      <c r="AH347" s="25" t="e">
        <f>+#REF!</f>
        <v>#REF!</v>
      </c>
      <c r="AI347" s="25" t="e">
        <f t="shared" si="235"/>
        <v>#REF!</v>
      </c>
      <c r="AJ347" s="25" t="e">
        <f>+#REF!</f>
        <v>#REF!</v>
      </c>
      <c r="AK347" s="25" t="e">
        <f t="shared" ref="AK347:AM362" si="236">+AJ347*$D347</f>
        <v>#REF!</v>
      </c>
      <c r="AL347" s="25" t="e">
        <f>+#REF!</f>
        <v>#REF!</v>
      </c>
      <c r="AM347" s="25" t="e">
        <f t="shared" si="236"/>
        <v>#REF!</v>
      </c>
      <c r="AN347" s="25" t="e">
        <f>+#REF!</f>
        <v>#REF!</v>
      </c>
      <c r="AO347" s="25" t="e">
        <f t="shared" ref="AO347:AQ362" si="237">+AN347*$D347</f>
        <v>#REF!</v>
      </c>
      <c r="AP347" s="25" t="e">
        <f>+#REF!</f>
        <v>#REF!</v>
      </c>
      <c r="AQ347" s="25" t="e">
        <f t="shared" si="237"/>
        <v>#REF!</v>
      </c>
      <c r="AR347" s="25" t="e">
        <f>+#REF!</f>
        <v>#REF!</v>
      </c>
      <c r="AS347" s="25" t="e">
        <f t="shared" ref="AS347:AU362" si="238">+AR347*$D347</f>
        <v>#REF!</v>
      </c>
      <c r="AT347" s="25" t="e">
        <f>+#REF!</f>
        <v>#REF!</v>
      </c>
      <c r="AU347" s="25" t="e">
        <f t="shared" si="238"/>
        <v>#REF!</v>
      </c>
      <c r="AV347" s="25" t="e">
        <f>+#REF!</f>
        <v>#REF!</v>
      </c>
      <c r="AW347" s="25" t="e">
        <f t="shared" si="228"/>
        <v>#REF!</v>
      </c>
      <c r="AX347" s="25" t="e">
        <f>+#REF!</f>
        <v>#REF!</v>
      </c>
      <c r="AY347" s="25" t="e">
        <f t="shared" si="229"/>
        <v>#REF!</v>
      </c>
      <c r="AZ347" s="25" t="e">
        <f>+#REF!</f>
        <v>#REF!</v>
      </c>
      <c r="BA347" s="25" t="e">
        <f t="shared" si="230"/>
        <v>#REF!</v>
      </c>
    </row>
    <row r="348" spans="1:53" ht="15.75" customHeight="1">
      <c r="A348" s="50">
        <v>2400</v>
      </c>
      <c r="B348" s="51" t="s">
        <v>380</v>
      </c>
      <c r="C348" s="43"/>
      <c r="D348" s="73"/>
      <c r="E348" s="67"/>
      <c r="F348" s="24"/>
      <c r="G348" s="24"/>
      <c r="H348" s="24"/>
      <c r="I348" s="25">
        <f t="shared" si="217"/>
        <v>0</v>
      </c>
      <c r="J348" s="25"/>
      <c r="K348" s="25">
        <f t="shared" si="218"/>
        <v>0</v>
      </c>
      <c r="L348" s="25"/>
      <c r="M348" s="25">
        <f t="shared" si="218"/>
        <v>0</v>
      </c>
      <c r="N348" s="25"/>
      <c r="O348" s="25">
        <f t="shared" si="231"/>
        <v>0</v>
      </c>
      <c r="P348" s="25"/>
      <c r="Q348" s="25">
        <f t="shared" si="231"/>
        <v>0</v>
      </c>
      <c r="R348" s="25"/>
      <c r="S348" s="25">
        <f t="shared" si="232"/>
        <v>0</v>
      </c>
      <c r="T348" s="25"/>
      <c r="U348" s="25">
        <f t="shared" si="232"/>
        <v>0</v>
      </c>
      <c r="V348" s="25"/>
      <c r="W348" s="25">
        <f t="shared" si="233"/>
        <v>0</v>
      </c>
      <c r="X348" s="25"/>
      <c r="Y348" s="25">
        <f t="shared" si="233"/>
        <v>0</v>
      </c>
      <c r="Z348" s="25"/>
      <c r="AA348" s="25">
        <f t="shared" si="222"/>
        <v>0</v>
      </c>
      <c r="AB348" s="25"/>
      <c r="AC348" s="25">
        <f t="shared" si="234"/>
        <v>0</v>
      </c>
      <c r="AD348" s="25"/>
      <c r="AE348" s="25">
        <f t="shared" si="234"/>
        <v>0</v>
      </c>
      <c r="AF348" s="25"/>
      <c r="AG348" s="25">
        <f t="shared" si="235"/>
        <v>0</v>
      </c>
      <c r="AH348" s="25"/>
      <c r="AI348" s="25">
        <f t="shared" si="235"/>
        <v>0</v>
      </c>
      <c r="AJ348" s="25"/>
      <c r="AK348" s="25">
        <f t="shared" si="236"/>
        <v>0</v>
      </c>
      <c r="AL348" s="25"/>
      <c r="AM348" s="25">
        <f t="shared" si="236"/>
        <v>0</v>
      </c>
      <c r="AN348" s="25"/>
      <c r="AO348" s="25">
        <f t="shared" si="237"/>
        <v>0</v>
      </c>
      <c r="AP348" s="25"/>
      <c r="AQ348" s="25">
        <f t="shared" si="237"/>
        <v>0</v>
      </c>
      <c r="AR348" s="25"/>
      <c r="AS348" s="25">
        <f t="shared" si="238"/>
        <v>0</v>
      </c>
      <c r="AT348" s="25"/>
      <c r="AU348" s="25">
        <f t="shared" si="238"/>
        <v>0</v>
      </c>
      <c r="AV348" s="25"/>
      <c r="AW348" s="25">
        <f t="shared" si="228"/>
        <v>0</v>
      </c>
      <c r="AX348" s="25"/>
      <c r="AY348" s="25">
        <f t="shared" si="229"/>
        <v>0</v>
      </c>
      <c r="AZ348" s="25"/>
      <c r="BA348" s="25">
        <f t="shared" si="230"/>
        <v>0</v>
      </c>
    </row>
    <row r="349" spans="1:53" ht="15.75" customHeight="1">
      <c r="A349" s="39">
        <v>2401</v>
      </c>
      <c r="B349" s="51" t="s">
        <v>381</v>
      </c>
      <c r="C349" s="43" t="s">
        <v>15</v>
      </c>
      <c r="D349" s="73">
        <v>179.44</v>
      </c>
      <c r="E349" s="67">
        <v>4050</v>
      </c>
      <c r="F349" s="24">
        <v>75</v>
      </c>
      <c r="G349" s="24"/>
      <c r="H349" s="24"/>
      <c r="I349" s="25" t="e">
        <f t="shared" si="217"/>
        <v>#REF!</v>
      </c>
      <c r="J349" s="25" t="e">
        <f>+#REF!</f>
        <v>#REF!</v>
      </c>
      <c r="K349" s="25" t="e">
        <f t="shared" si="218"/>
        <v>#REF!</v>
      </c>
      <c r="L349" s="25" t="e">
        <f>+#REF!</f>
        <v>#REF!</v>
      </c>
      <c r="M349" s="25" t="e">
        <f t="shared" si="218"/>
        <v>#REF!</v>
      </c>
      <c r="N349" s="25" t="e">
        <f>+#REF!</f>
        <v>#REF!</v>
      </c>
      <c r="O349" s="25" t="e">
        <f t="shared" si="231"/>
        <v>#REF!</v>
      </c>
      <c r="P349" s="25" t="e">
        <f>+#REF!</f>
        <v>#REF!</v>
      </c>
      <c r="Q349" s="25" t="e">
        <f t="shared" si="231"/>
        <v>#REF!</v>
      </c>
      <c r="R349" s="25" t="e">
        <f>+#REF!</f>
        <v>#REF!</v>
      </c>
      <c r="S349" s="25" t="e">
        <f t="shared" si="232"/>
        <v>#REF!</v>
      </c>
      <c r="T349" s="25" t="e">
        <f>+#REF!</f>
        <v>#REF!</v>
      </c>
      <c r="U349" s="25" t="e">
        <f t="shared" si="232"/>
        <v>#REF!</v>
      </c>
      <c r="V349" s="25" t="e">
        <f>+#REF!</f>
        <v>#REF!</v>
      </c>
      <c r="W349" s="25" t="e">
        <f t="shared" si="233"/>
        <v>#REF!</v>
      </c>
      <c r="X349" s="25" t="e">
        <f>+#REF!</f>
        <v>#REF!</v>
      </c>
      <c r="Y349" s="25" t="e">
        <f t="shared" si="233"/>
        <v>#REF!</v>
      </c>
      <c r="Z349" s="25" t="e">
        <f>+#REF!</f>
        <v>#REF!</v>
      </c>
      <c r="AA349" s="25" t="e">
        <f t="shared" si="222"/>
        <v>#REF!</v>
      </c>
      <c r="AB349" s="25" t="e">
        <f>+#REF!</f>
        <v>#REF!</v>
      </c>
      <c r="AC349" s="25" t="e">
        <f t="shared" si="234"/>
        <v>#REF!</v>
      </c>
      <c r="AD349" s="25" t="e">
        <f>+#REF!</f>
        <v>#REF!</v>
      </c>
      <c r="AE349" s="25" t="e">
        <f t="shared" si="234"/>
        <v>#REF!</v>
      </c>
      <c r="AF349" s="25" t="e">
        <f>+#REF!</f>
        <v>#REF!</v>
      </c>
      <c r="AG349" s="25" t="e">
        <f t="shared" si="235"/>
        <v>#REF!</v>
      </c>
      <c r="AH349" s="25" t="e">
        <f>+#REF!</f>
        <v>#REF!</v>
      </c>
      <c r="AI349" s="25" t="e">
        <f t="shared" si="235"/>
        <v>#REF!</v>
      </c>
      <c r="AJ349" s="25" t="e">
        <f>+#REF!</f>
        <v>#REF!</v>
      </c>
      <c r="AK349" s="25" t="e">
        <f t="shared" si="236"/>
        <v>#REF!</v>
      </c>
      <c r="AL349" s="25" t="e">
        <f>+#REF!</f>
        <v>#REF!</v>
      </c>
      <c r="AM349" s="25" t="e">
        <f t="shared" si="236"/>
        <v>#REF!</v>
      </c>
      <c r="AN349" s="25" t="e">
        <f>+#REF!</f>
        <v>#REF!</v>
      </c>
      <c r="AO349" s="25" t="e">
        <f t="shared" si="237"/>
        <v>#REF!</v>
      </c>
      <c r="AP349" s="25" t="e">
        <f>+#REF!</f>
        <v>#REF!</v>
      </c>
      <c r="AQ349" s="25" t="e">
        <f t="shared" si="237"/>
        <v>#REF!</v>
      </c>
      <c r="AR349" s="25" t="e">
        <f>+#REF!</f>
        <v>#REF!</v>
      </c>
      <c r="AS349" s="25" t="e">
        <f t="shared" si="238"/>
        <v>#REF!</v>
      </c>
      <c r="AT349" s="25" t="e">
        <f>+#REF!</f>
        <v>#REF!</v>
      </c>
      <c r="AU349" s="25" t="e">
        <f t="shared" si="238"/>
        <v>#REF!</v>
      </c>
      <c r="AV349" s="25" t="e">
        <f>+#REF!</f>
        <v>#REF!</v>
      </c>
      <c r="AW349" s="25" t="e">
        <f t="shared" si="228"/>
        <v>#REF!</v>
      </c>
      <c r="AX349" s="25" t="e">
        <f>+#REF!</f>
        <v>#REF!</v>
      </c>
      <c r="AY349" s="25" t="e">
        <f t="shared" si="229"/>
        <v>#REF!</v>
      </c>
      <c r="AZ349" s="25" t="e">
        <f>+#REF!</f>
        <v>#REF!</v>
      </c>
      <c r="BA349" s="25" t="e">
        <f t="shared" si="230"/>
        <v>#REF!</v>
      </c>
    </row>
    <row r="350" spans="1:53" ht="15.75" customHeight="1">
      <c r="A350" s="39">
        <v>2402</v>
      </c>
      <c r="B350" s="38" t="s">
        <v>382</v>
      </c>
      <c r="C350" s="43" t="s">
        <v>15</v>
      </c>
      <c r="D350" s="73">
        <v>577.67999999999995</v>
      </c>
      <c r="E350" s="67">
        <v>2025</v>
      </c>
      <c r="F350" s="24">
        <v>45</v>
      </c>
      <c r="G350" s="24">
        <f>812.13*1.1</f>
        <v>893.34300000000007</v>
      </c>
      <c r="H350" s="24"/>
      <c r="I350" s="25" t="e">
        <f t="shared" si="217"/>
        <v>#REF!</v>
      </c>
      <c r="J350" s="25" t="e">
        <f>+#REF!</f>
        <v>#REF!</v>
      </c>
      <c r="K350" s="25" t="e">
        <f t="shared" si="218"/>
        <v>#REF!</v>
      </c>
      <c r="L350" s="25" t="e">
        <f>+#REF!</f>
        <v>#REF!</v>
      </c>
      <c r="M350" s="25" t="e">
        <f t="shared" si="218"/>
        <v>#REF!</v>
      </c>
      <c r="N350" s="25" t="e">
        <f>+#REF!</f>
        <v>#REF!</v>
      </c>
      <c r="O350" s="25" t="e">
        <f t="shared" si="231"/>
        <v>#REF!</v>
      </c>
      <c r="P350" s="25" t="e">
        <f>+#REF!</f>
        <v>#REF!</v>
      </c>
      <c r="Q350" s="25" t="e">
        <f t="shared" si="231"/>
        <v>#REF!</v>
      </c>
      <c r="R350" s="25" t="e">
        <f>+#REF!</f>
        <v>#REF!</v>
      </c>
      <c r="S350" s="25" t="e">
        <f t="shared" si="232"/>
        <v>#REF!</v>
      </c>
      <c r="T350" s="25" t="e">
        <f>+#REF!</f>
        <v>#REF!</v>
      </c>
      <c r="U350" s="25" t="e">
        <f t="shared" si="232"/>
        <v>#REF!</v>
      </c>
      <c r="V350" s="25" t="e">
        <f>+#REF!</f>
        <v>#REF!</v>
      </c>
      <c r="W350" s="25" t="e">
        <f t="shared" si="233"/>
        <v>#REF!</v>
      </c>
      <c r="X350" s="25" t="e">
        <f>+#REF!</f>
        <v>#REF!</v>
      </c>
      <c r="Y350" s="25" t="e">
        <f t="shared" si="233"/>
        <v>#REF!</v>
      </c>
      <c r="Z350" s="25" t="e">
        <f>+#REF!</f>
        <v>#REF!</v>
      </c>
      <c r="AA350" s="25" t="e">
        <f t="shared" si="222"/>
        <v>#REF!</v>
      </c>
      <c r="AB350" s="25" t="e">
        <f>+#REF!</f>
        <v>#REF!</v>
      </c>
      <c r="AC350" s="25" t="e">
        <f t="shared" si="234"/>
        <v>#REF!</v>
      </c>
      <c r="AD350" s="25" t="e">
        <f>+#REF!</f>
        <v>#REF!</v>
      </c>
      <c r="AE350" s="25" t="e">
        <f t="shared" si="234"/>
        <v>#REF!</v>
      </c>
      <c r="AF350" s="25" t="e">
        <f>+#REF!</f>
        <v>#REF!</v>
      </c>
      <c r="AG350" s="25" t="e">
        <f t="shared" si="235"/>
        <v>#REF!</v>
      </c>
      <c r="AH350" s="25" t="e">
        <f>+#REF!</f>
        <v>#REF!</v>
      </c>
      <c r="AI350" s="25" t="e">
        <f t="shared" si="235"/>
        <v>#REF!</v>
      </c>
      <c r="AJ350" s="25" t="e">
        <f>+#REF!</f>
        <v>#REF!</v>
      </c>
      <c r="AK350" s="25" t="e">
        <f t="shared" si="236"/>
        <v>#REF!</v>
      </c>
      <c r="AL350" s="25" t="e">
        <f>+#REF!</f>
        <v>#REF!</v>
      </c>
      <c r="AM350" s="25" t="e">
        <f t="shared" si="236"/>
        <v>#REF!</v>
      </c>
      <c r="AN350" s="25" t="e">
        <f>+#REF!</f>
        <v>#REF!</v>
      </c>
      <c r="AO350" s="25" t="e">
        <f t="shared" si="237"/>
        <v>#REF!</v>
      </c>
      <c r="AP350" s="25" t="e">
        <f>+#REF!</f>
        <v>#REF!</v>
      </c>
      <c r="AQ350" s="25" t="e">
        <f t="shared" si="237"/>
        <v>#REF!</v>
      </c>
      <c r="AR350" s="25" t="e">
        <f>+#REF!</f>
        <v>#REF!</v>
      </c>
      <c r="AS350" s="25" t="e">
        <f t="shared" si="238"/>
        <v>#REF!</v>
      </c>
      <c r="AT350" s="25" t="e">
        <f>+#REF!</f>
        <v>#REF!</v>
      </c>
      <c r="AU350" s="25" t="e">
        <f t="shared" si="238"/>
        <v>#REF!</v>
      </c>
      <c r="AV350" s="25" t="e">
        <f>+#REF!</f>
        <v>#REF!</v>
      </c>
      <c r="AW350" s="25" t="e">
        <f t="shared" si="228"/>
        <v>#REF!</v>
      </c>
      <c r="AX350" s="25" t="e">
        <f>+#REF!</f>
        <v>#REF!</v>
      </c>
      <c r="AY350" s="25" t="e">
        <f t="shared" si="229"/>
        <v>#REF!</v>
      </c>
      <c r="AZ350" s="25" t="e">
        <f>+#REF!</f>
        <v>#REF!</v>
      </c>
      <c r="BA350" s="25" t="e">
        <f t="shared" si="230"/>
        <v>#REF!</v>
      </c>
    </row>
    <row r="351" spans="1:53" ht="15.75" customHeight="1">
      <c r="A351" s="39">
        <v>2404</v>
      </c>
      <c r="B351" s="38" t="s">
        <v>383</v>
      </c>
      <c r="C351" s="43" t="s">
        <v>15</v>
      </c>
      <c r="D351" s="73">
        <v>1820.57</v>
      </c>
      <c r="E351" s="67">
        <v>1215</v>
      </c>
      <c r="F351" s="24">
        <v>216.5</v>
      </c>
      <c r="G351" s="24">
        <v>1084.9000000000001</v>
      </c>
      <c r="H351" s="24"/>
      <c r="I351" s="25" t="e">
        <f t="shared" si="217"/>
        <v>#REF!</v>
      </c>
      <c r="J351" s="25" t="e">
        <f>+#REF!</f>
        <v>#REF!</v>
      </c>
      <c r="K351" s="25" t="e">
        <f t="shared" si="218"/>
        <v>#REF!</v>
      </c>
      <c r="L351" s="25" t="e">
        <f>+#REF!</f>
        <v>#REF!</v>
      </c>
      <c r="M351" s="25" t="e">
        <f t="shared" si="218"/>
        <v>#REF!</v>
      </c>
      <c r="N351" s="25" t="e">
        <f>+#REF!</f>
        <v>#REF!</v>
      </c>
      <c r="O351" s="25" t="e">
        <f t="shared" si="231"/>
        <v>#REF!</v>
      </c>
      <c r="P351" s="25" t="e">
        <f>+#REF!</f>
        <v>#REF!</v>
      </c>
      <c r="Q351" s="25" t="e">
        <f t="shared" si="231"/>
        <v>#REF!</v>
      </c>
      <c r="R351" s="25" t="e">
        <f>+#REF!</f>
        <v>#REF!</v>
      </c>
      <c r="S351" s="25" t="e">
        <f t="shared" si="232"/>
        <v>#REF!</v>
      </c>
      <c r="T351" s="25" t="e">
        <f>+#REF!</f>
        <v>#REF!</v>
      </c>
      <c r="U351" s="25" t="e">
        <f t="shared" si="232"/>
        <v>#REF!</v>
      </c>
      <c r="V351" s="25" t="e">
        <f>+#REF!</f>
        <v>#REF!</v>
      </c>
      <c r="W351" s="25" t="e">
        <f t="shared" si="233"/>
        <v>#REF!</v>
      </c>
      <c r="X351" s="25" t="e">
        <f>+#REF!</f>
        <v>#REF!</v>
      </c>
      <c r="Y351" s="25" t="e">
        <f t="shared" si="233"/>
        <v>#REF!</v>
      </c>
      <c r="Z351" s="25" t="e">
        <f>+#REF!</f>
        <v>#REF!</v>
      </c>
      <c r="AA351" s="25" t="e">
        <f t="shared" si="222"/>
        <v>#REF!</v>
      </c>
      <c r="AB351" s="25" t="e">
        <f>+#REF!</f>
        <v>#REF!</v>
      </c>
      <c r="AC351" s="25" t="e">
        <f t="shared" si="234"/>
        <v>#REF!</v>
      </c>
      <c r="AD351" s="25" t="e">
        <f>+#REF!</f>
        <v>#REF!</v>
      </c>
      <c r="AE351" s="25" t="e">
        <f t="shared" si="234"/>
        <v>#REF!</v>
      </c>
      <c r="AF351" s="25" t="e">
        <f>+#REF!</f>
        <v>#REF!</v>
      </c>
      <c r="AG351" s="25" t="e">
        <f t="shared" si="235"/>
        <v>#REF!</v>
      </c>
      <c r="AH351" s="25" t="e">
        <f>+#REF!</f>
        <v>#REF!</v>
      </c>
      <c r="AI351" s="25" t="e">
        <f t="shared" si="235"/>
        <v>#REF!</v>
      </c>
      <c r="AJ351" s="25" t="e">
        <f>+#REF!</f>
        <v>#REF!</v>
      </c>
      <c r="AK351" s="25" t="e">
        <f t="shared" si="236"/>
        <v>#REF!</v>
      </c>
      <c r="AL351" s="25" t="e">
        <f>+#REF!</f>
        <v>#REF!</v>
      </c>
      <c r="AM351" s="25" t="e">
        <f t="shared" si="236"/>
        <v>#REF!</v>
      </c>
      <c r="AN351" s="25" t="e">
        <f>+#REF!</f>
        <v>#REF!</v>
      </c>
      <c r="AO351" s="25" t="e">
        <f t="shared" si="237"/>
        <v>#REF!</v>
      </c>
      <c r="AP351" s="25" t="e">
        <f>+#REF!</f>
        <v>#REF!</v>
      </c>
      <c r="AQ351" s="25" t="e">
        <f t="shared" si="237"/>
        <v>#REF!</v>
      </c>
      <c r="AR351" s="25" t="e">
        <f>+#REF!</f>
        <v>#REF!</v>
      </c>
      <c r="AS351" s="25" t="e">
        <f t="shared" si="238"/>
        <v>#REF!</v>
      </c>
      <c r="AT351" s="25" t="e">
        <f>+#REF!</f>
        <v>#REF!</v>
      </c>
      <c r="AU351" s="25" t="e">
        <f t="shared" si="238"/>
        <v>#REF!</v>
      </c>
      <c r="AV351" s="25" t="e">
        <f>+#REF!</f>
        <v>#REF!</v>
      </c>
      <c r="AW351" s="25" t="e">
        <f t="shared" si="228"/>
        <v>#REF!</v>
      </c>
      <c r="AX351" s="25" t="e">
        <f>+#REF!</f>
        <v>#REF!</v>
      </c>
      <c r="AY351" s="25" t="e">
        <f t="shared" si="229"/>
        <v>#REF!</v>
      </c>
      <c r="AZ351" s="25" t="e">
        <f>+#REF!</f>
        <v>#REF!</v>
      </c>
      <c r="BA351" s="25" t="e">
        <f t="shared" si="230"/>
        <v>#REF!</v>
      </c>
    </row>
    <row r="352" spans="1:53" ht="15.75" customHeight="1">
      <c r="A352" s="39">
        <v>2405</v>
      </c>
      <c r="B352" s="38" t="s">
        <v>384</v>
      </c>
      <c r="C352" s="43" t="s">
        <v>15</v>
      </c>
      <c r="D352" s="73">
        <v>1820.57</v>
      </c>
      <c r="E352" s="67">
        <v>1215</v>
      </c>
      <c r="F352" s="24">
        <v>216.5</v>
      </c>
      <c r="G352" s="24">
        <v>1084.9000000000001</v>
      </c>
      <c r="H352" s="24"/>
      <c r="I352" s="25" t="e">
        <f t="shared" si="217"/>
        <v>#REF!</v>
      </c>
      <c r="J352" s="25" t="e">
        <f>+#REF!</f>
        <v>#REF!</v>
      </c>
      <c r="K352" s="25" t="e">
        <f t="shared" si="218"/>
        <v>#REF!</v>
      </c>
      <c r="L352" s="25" t="e">
        <f>+#REF!</f>
        <v>#REF!</v>
      </c>
      <c r="M352" s="25" t="e">
        <f t="shared" si="218"/>
        <v>#REF!</v>
      </c>
      <c r="N352" s="25" t="e">
        <f>+#REF!</f>
        <v>#REF!</v>
      </c>
      <c r="O352" s="25" t="e">
        <f t="shared" si="231"/>
        <v>#REF!</v>
      </c>
      <c r="P352" s="25" t="e">
        <f>+#REF!</f>
        <v>#REF!</v>
      </c>
      <c r="Q352" s="25" t="e">
        <f t="shared" si="231"/>
        <v>#REF!</v>
      </c>
      <c r="R352" s="25" t="e">
        <f>+#REF!</f>
        <v>#REF!</v>
      </c>
      <c r="S352" s="25" t="e">
        <f t="shared" si="232"/>
        <v>#REF!</v>
      </c>
      <c r="T352" s="25" t="e">
        <f>+#REF!</f>
        <v>#REF!</v>
      </c>
      <c r="U352" s="25" t="e">
        <f t="shared" si="232"/>
        <v>#REF!</v>
      </c>
      <c r="V352" s="25" t="e">
        <f>+#REF!</f>
        <v>#REF!</v>
      </c>
      <c r="W352" s="25" t="e">
        <f t="shared" si="233"/>
        <v>#REF!</v>
      </c>
      <c r="X352" s="25" t="e">
        <f>+#REF!</f>
        <v>#REF!</v>
      </c>
      <c r="Y352" s="25" t="e">
        <f t="shared" si="233"/>
        <v>#REF!</v>
      </c>
      <c r="Z352" s="25" t="e">
        <f>+#REF!</f>
        <v>#REF!</v>
      </c>
      <c r="AA352" s="25" t="e">
        <f t="shared" si="222"/>
        <v>#REF!</v>
      </c>
      <c r="AB352" s="25" t="e">
        <f>+#REF!</f>
        <v>#REF!</v>
      </c>
      <c r="AC352" s="25" t="e">
        <f t="shared" si="234"/>
        <v>#REF!</v>
      </c>
      <c r="AD352" s="25" t="e">
        <f>+#REF!</f>
        <v>#REF!</v>
      </c>
      <c r="AE352" s="25" t="e">
        <f t="shared" si="234"/>
        <v>#REF!</v>
      </c>
      <c r="AF352" s="25" t="e">
        <f>+#REF!</f>
        <v>#REF!</v>
      </c>
      <c r="AG352" s="25" t="e">
        <f t="shared" si="235"/>
        <v>#REF!</v>
      </c>
      <c r="AH352" s="25" t="e">
        <f>+#REF!</f>
        <v>#REF!</v>
      </c>
      <c r="AI352" s="25" t="e">
        <f t="shared" si="235"/>
        <v>#REF!</v>
      </c>
      <c r="AJ352" s="25" t="e">
        <f>+#REF!</f>
        <v>#REF!</v>
      </c>
      <c r="AK352" s="25" t="e">
        <f t="shared" si="236"/>
        <v>#REF!</v>
      </c>
      <c r="AL352" s="25" t="e">
        <f>+#REF!</f>
        <v>#REF!</v>
      </c>
      <c r="AM352" s="25" t="e">
        <f t="shared" si="236"/>
        <v>#REF!</v>
      </c>
      <c r="AN352" s="25" t="e">
        <f>+#REF!</f>
        <v>#REF!</v>
      </c>
      <c r="AO352" s="25" t="e">
        <f t="shared" si="237"/>
        <v>#REF!</v>
      </c>
      <c r="AP352" s="25" t="e">
        <f>+#REF!</f>
        <v>#REF!</v>
      </c>
      <c r="AQ352" s="25" t="e">
        <f t="shared" si="237"/>
        <v>#REF!</v>
      </c>
      <c r="AR352" s="25" t="e">
        <f>+#REF!</f>
        <v>#REF!</v>
      </c>
      <c r="AS352" s="25" t="e">
        <f t="shared" si="238"/>
        <v>#REF!</v>
      </c>
      <c r="AT352" s="25" t="e">
        <f>+#REF!</f>
        <v>#REF!</v>
      </c>
      <c r="AU352" s="25" t="e">
        <f t="shared" si="238"/>
        <v>#REF!</v>
      </c>
      <c r="AV352" s="25" t="e">
        <f>+#REF!</f>
        <v>#REF!</v>
      </c>
      <c r="AW352" s="25" t="e">
        <f t="shared" si="228"/>
        <v>#REF!</v>
      </c>
      <c r="AX352" s="25" t="e">
        <f>+#REF!</f>
        <v>#REF!</v>
      </c>
      <c r="AY352" s="25" t="e">
        <f t="shared" si="229"/>
        <v>#REF!</v>
      </c>
      <c r="AZ352" s="25" t="e">
        <f>+#REF!</f>
        <v>#REF!</v>
      </c>
      <c r="BA352" s="25" t="e">
        <f t="shared" si="230"/>
        <v>#REF!</v>
      </c>
    </row>
    <row r="353" spans="1:53" ht="15.75" customHeight="1">
      <c r="A353" s="39">
        <v>2406</v>
      </c>
      <c r="B353" s="38" t="s">
        <v>385</v>
      </c>
      <c r="C353" s="43" t="s">
        <v>46</v>
      </c>
      <c r="D353" s="73">
        <v>70.02</v>
      </c>
      <c r="E353" s="67">
        <v>8100</v>
      </c>
      <c r="F353" s="24">
        <v>15</v>
      </c>
      <c r="G353" s="24">
        <v>35</v>
      </c>
      <c r="H353" s="24"/>
      <c r="I353" s="25" t="e">
        <f t="shared" si="217"/>
        <v>#REF!</v>
      </c>
      <c r="J353" s="25" t="e">
        <f>+#REF!</f>
        <v>#REF!</v>
      </c>
      <c r="K353" s="25" t="e">
        <f t="shared" si="218"/>
        <v>#REF!</v>
      </c>
      <c r="L353" s="25" t="e">
        <f>+#REF!</f>
        <v>#REF!</v>
      </c>
      <c r="M353" s="25" t="e">
        <f t="shared" si="218"/>
        <v>#REF!</v>
      </c>
      <c r="N353" s="25" t="e">
        <f>+#REF!</f>
        <v>#REF!</v>
      </c>
      <c r="O353" s="25" t="e">
        <f t="shared" si="231"/>
        <v>#REF!</v>
      </c>
      <c r="P353" s="25" t="e">
        <f>+#REF!</f>
        <v>#REF!</v>
      </c>
      <c r="Q353" s="25" t="e">
        <f t="shared" si="231"/>
        <v>#REF!</v>
      </c>
      <c r="R353" s="25" t="e">
        <f>+#REF!</f>
        <v>#REF!</v>
      </c>
      <c r="S353" s="25" t="e">
        <f t="shared" si="232"/>
        <v>#REF!</v>
      </c>
      <c r="T353" s="25" t="e">
        <f>+#REF!</f>
        <v>#REF!</v>
      </c>
      <c r="U353" s="25" t="e">
        <f t="shared" si="232"/>
        <v>#REF!</v>
      </c>
      <c r="V353" s="25" t="e">
        <f>+#REF!</f>
        <v>#REF!</v>
      </c>
      <c r="W353" s="25" t="e">
        <f t="shared" si="233"/>
        <v>#REF!</v>
      </c>
      <c r="X353" s="25" t="e">
        <f>+#REF!</f>
        <v>#REF!</v>
      </c>
      <c r="Y353" s="25" t="e">
        <f t="shared" si="233"/>
        <v>#REF!</v>
      </c>
      <c r="Z353" s="25" t="e">
        <f>+#REF!</f>
        <v>#REF!</v>
      </c>
      <c r="AA353" s="25" t="e">
        <f t="shared" si="222"/>
        <v>#REF!</v>
      </c>
      <c r="AB353" s="25" t="e">
        <f>+#REF!</f>
        <v>#REF!</v>
      </c>
      <c r="AC353" s="25" t="e">
        <f t="shared" si="234"/>
        <v>#REF!</v>
      </c>
      <c r="AD353" s="25" t="e">
        <f>+#REF!</f>
        <v>#REF!</v>
      </c>
      <c r="AE353" s="25" t="e">
        <f t="shared" si="234"/>
        <v>#REF!</v>
      </c>
      <c r="AF353" s="25" t="e">
        <f>+#REF!</f>
        <v>#REF!</v>
      </c>
      <c r="AG353" s="25" t="e">
        <f t="shared" si="235"/>
        <v>#REF!</v>
      </c>
      <c r="AH353" s="25" t="e">
        <f>+#REF!</f>
        <v>#REF!</v>
      </c>
      <c r="AI353" s="25" t="e">
        <f t="shared" si="235"/>
        <v>#REF!</v>
      </c>
      <c r="AJ353" s="25" t="e">
        <f>+#REF!</f>
        <v>#REF!</v>
      </c>
      <c r="AK353" s="25" t="e">
        <f t="shared" si="236"/>
        <v>#REF!</v>
      </c>
      <c r="AL353" s="25" t="e">
        <f>+#REF!</f>
        <v>#REF!</v>
      </c>
      <c r="AM353" s="25" t="e">
        <f t="shared" si="236"/>
        <v>#REF!</v>
      </c>
      <c r="AN353" s="25" t="e">
        <f>+#REF!</f>
        <v>#REF!</v>
      </c>
      <c r="AO353" s="25" t="e">
        <f t="shared" si="237"/>
        <v>#REF!</v>
      </c>
      <c r="AP353" s="25" t="e">
        <f>+#REF!</f>
        <v>#REF!</v>
      </c>
      <c r="AQ353" s="25" t="e">
        <f t="shared" si="237"/>
        <v>#REF!</v>
      </c>
      <c r="AR353" s="25" t="e">
        <f>+#REF!</f>
        <v>#REF!</v>
      </c>
      <c r="AS353" s="25" t="e">
        <f t="shared" si="238"/>
        <v>#REF!</v>
      </c>
      <c r="AT353" s="25" t="e">
        <f>+#REF!</f>
        <v>#REF!</v>
      </c>
      <c r="AU353" s="25" t="e">
        <f t="shared" si="238"/>
        <v>#REF!</v>
      </c>
      <c r="AV353" s="25" t="e">
        <f>+#REF!</f>
        <v>#REF!</v>
      </c>
      <c r="AW353" s="25" t="e">
        <f t="shared" si="228"/>
        <v>#REF!</v>
      </c>
      <c r="AX353" s="25" t="e">
        <f>+#REF!</f>
        <v>#REF!</v>
      </c>
      <c r="AY353" s="25" t="e">
        <f t="shared" si="229"/>
        <v>#REF!</v>
      </c>
      <c r="AZ353" s="25" t="e">
        <f>+#REF!</f>
        <v>#REF!</v>
      </c>
      <c r="BA353" s="25" t="e">
        <f t="shared" si="230"/>
        <v>#REF!</v>
      </c>
    </row>
    <row r="354" spans="1:53" ht="15.75" customHeight="1">
      <c r="A354" s="39">
        <v>2407</v>
      </c>
      <c r="B354" s="38" t="s">
        <v>386</v>
      </c>
      <c r="C354" s="43" t="s">
        <v>46</v>
      </c>
      <c r="D354" s="73">
        <v>411.38</v>
      </c>
      <c r="E354" s="67">
        <v>8100</v>
      </c>
      <c r="F354" s="24">
        <v>50</v>
      </c>
      <c r="G354" s="24">
        <v>204.63</v>
      </c>
      <c r="H354" s="24"/>
      <c r="I354" s="25" t="e">
        <f t="shared" si="217"/>
        <v>#REF!</v>
      </c>
      <c r="J354" s="25" t="e">
        <f>+#REF!</f>
        <v>#REF!</v>
      </c>
      <c r="K354" s="25" t="e">
        <f t="shared" si="218"/>
        <v>#REF!</v>
      </c>
      <c r="L354" s="25" t="e">
        <f>+#REF!</f>
        <v>#REF!</v>
      </c>
      <c r="M354" s="25" t="e">
        <f t="shared" si="218"/>
        <v>#REF!</v>
      </c>
      <c r="N354" s="25" t="e">
        <f>+#REF!</f>
        <v>#REF!</v>
      </c>
      <c r="O354" s="25" t="e">
        <f t="shared" si="231"/>
        <v>#REF!</v>
      </c>
      <c r="P354" s="25" t="e">
        <f>+#REF!</f>
        <v>#REF!</v>
      </c>
      <c r="Q354" s="25" t="e">
        <f t="shared" si="231"/>
        <v>#REF!</v>
      </c>
      <c r="R354" s="25" t="e">
        <f>+#REF!</f>
        <v>#REF!</v>
      </c>
      <c r="S354" s="25" t="e">
        <f t="shared" si="232"/>
        <v>#REF!</v>
      </c>
      <c r="T354" s="25" t="e">
        <f>+#REF!</f>
        <v>#REF!</v>
      </c>
      <c r="U354" s="25" t="e">
        <f t="shared" si="232"/>
        <v>#REF!</v>
      </c>
      <c r="V354" s="25" t="e">
        <f>+#REF!</f>
        <v>#REF!</v>
      </c>
      <c r="W354" s="25" t="e">
        <f t="shared" si="233"/>
        <v>#REF!</v>
      </c>
      <c r="X354" s="25" t="e">
        <f>+#REF!</f>
        <v>#REF!</v>
      </c>
      <c r="Y354" s="25" t="e">
        <f t="shared" si="233"/>
        <v>#REF!</v>
      </c>
      <c r="Z354" s="25" t="e">
        <f>+#REF!</f>
        <v>#REF!</v>
      </c>
      <c r="AA354" s="25" t="e">
        <f t="shared" si="222"/>
        <v>#REF!</v>
      </c>
      <c r="AB354" s="25" t="e">
        <f>+#REF!</f>
        <v>#REF!</v>
      </c>
      <c r="AC354" s="25" t="e">
        <f t="shared" si="234"/>
        <v>#REF!</v>
      </c>
      <c r="AD354" s="25" t="e">
        <f>+#REF!</f>
        <v>#REF!</v>
      </c>
      <c r="AE354" s="25" t="e">
        <f t="shared" si="234"/>
        <v>#REF!</v>
      </c>
      <c r="AF354" s="25" t="e">
        <f>+#REF!</f>
        <v>#REF!</v>
      </c>
      <c r="AG354" s="25" t="e">
        <f t="shared" si="235"/>
        <v>#REF!</v>
      </c>
      <c r="AH354" s="25" t="e">
        <f>+#REF!</f>
        <v>#REF!</v>
      </c>
      <c r="AI354" s="25" t="e">
        <f t="shared" si="235"/>
        <v>#REF!</v>
      </c>
      <c r="AJ354" s="25" t="e">
        <f>+#REF!</f>
        <v>#REF!</v>
      </c>
      <c r="AK354" s="25" t="e">
        <f t="shared" si="236"/>
        <v>#REF!</v>
      </c>
      <c r="AL354" s="25" t="e">
        <f>+#REF!</f>
        <v>#REF!</v>
      </c>
      <c r="AM354" s="25" t="e">
        <f t="shared" si="236"/>
        <v>#REF!</v>
      </c>
      <c r="AN354" s="25" t="e">
        <f>+#REF!</f>
        <v>#REF!</v>
      </c>
      <c r="AO354" s="25" t="e">
        <f t="shared" si="237"/>
        <v>#REF!</v>
      </c>
      <c r="AP354" s="25" t="e">
        <f>+#REF!</f>
        <v>#REF!</v>
      </c>
      <c r="AQ354" s="25" t="e">
        <f t="shared" si="237"/>
        <v>#REF!</v>
      </c>
      <c r="AR354" s="25" t="e">
        <f>+#REF!</f>
        <v>#REF!</v>
      </c>
      <c r="AS354" s="25" t="e">
        <f t="shared" si="238"/>
        <v>#REF!</v>
      </c>
      <c r="AT354" s="25" t="e">
        <f>+#REF!</f>
        <v>#REF!</v>
      </c>
      <c r="AU354" s="25" t="e">
        <f t="shared" si="238"/>
        <v>#REF!</v>
      </c>
      <c r="AV354" s="25" t="e">
        <f>+#REF!</f>
        <v>#REF!</v>
      </c>
      <c r="AW354" s="25" t="e">
        <f t="shared" si="228"/>
        <v>#REF!</v>
      </c>
      <c r="AX354" s="25" t="e">
        <f>+#REF!</f>
        <v>#REF!</v>
      </c>
      <c r="AY354" s="25" t="e">
        <f t="shared" si="229"/>
        <v>#REF!</v>
      </c>
      <c r="AZ354" s="25" t="e">
        <f>+#REF!</f>
        <v>#REF!</v>
      </c>
      <c r="BA354" s="25" t="e">
        <f t="shared" si="230"/>
        <v>#REF!</v>
      </c>
    </row>
    <row r="355" spans="1:53" ht="15.75" customHeight="1">
      <c r="A355" s="39">
        <v>2408</v>
      </c>
      <c r="B355" s="38" t="s">
        <v>387</v>
      </c>
      <c r="C355" s="43" t="s">
        <v>46</v>
      </c>
      <c r="D355" s="73">
        <v>210.07</v>
      </c>
      <c r="E355" s="67">
        <v>8100</v>
      </c>
      <c r="F355" s="24">
        <v>38</v>
      </c>
      <c r="G355" s="24">
        <v>91.045000000000002</v>
      </c>
      <c r="H355" s="24"/>
      <c r="I355" s="25" t="e">
        <f t="shared" si="217"/>
        <v>#REF!</v>
      </c>
      <c r="J355" s="25" t="e">
        <f>+#REF!</f>
        <v>#REF!</v>
      </c>
      <c r="K355" s="25" t="e">
        <f t="shared" si="218"/>
        <v>#REF!</v>
      </c>
      <c r="L355" s="25" t="e">
        <f>+#REF!</f>
        <v>#REF!</v>
      </c>
      <c r="M355" s="25" t="e">
        <f t="shared" si="218"/>
        <v>#REF!</v>
      </c>
      <c r="N355" s="25" t="e">
        <f>+#REF!</f>
        <v>#REF!</v>
      </c>
      <c r="O355" s="25" t="e">
        <f t="shared" si="231"/>
        <v>#REF!</v>
      </c>
      <c r="P355" s="25" t="e">
        <f>+#REF!</f>
        <v>#REF!</v>
      </c>
      <c r="Q355" s="25" t="e">
        <f t="shared" si="231"/>
        <v>#REF!</v>
      </c>
      <c r="R355" s="25" t="e">
        <f>+#REF!</f>
        <v>#REF!</v>
      </c>
      <c r="S355" s="25" t="e">
        <f t="shared" si="232"/>
        <v>#REF!</v>
      </c>
      <c r="T355" s="25" t="e">
        <f>+#REF!</f>
        <v>#REF!</v>
      </c>
      <c r="U355" s="25" t="e">
        <f t="shared" si="232"/>
        <v>#REF!</v>
      </c>
      <c r="V355" s="25" t="e">
        <f>+#REF!</f>
        <v>#REF!</v>
      </c>
      <c r="W355" s="25" t="e">
        <f t="shared" si="233"/>
        <v>#REF!</v>
      </c>
      <c r="X355" s="25" t="e">
        <f>+#REF!</f>
        <v>#REF!</v>
      </c>
      <c r="Y355" s="25" t="e">
        <f t="shared" si="233"/>
        <v>#REF!</v>
      </c>
      <c r="Z355" s="25" t="e">
        <f>+#REF!</f>
        <v>#REF!</v>
      </c>
      <c r="AA355" s="25" t="e">
        <f t="shared" si="222"/>
        <v>#REF!</v>
      </c>
      <c r="AB355" s="25" t="e">
        <f>+#REF!</f>
        <v>#REF!</v>
      </c>
      <c r="AC355" s="25" t="e">
        <f t="shared" si="234"/>
        <v>#REF!</v>
      </c>
      <c r="AD355" s="25" t="e">
        <f>+#REF!</f>
        <v>#REF!</v>
      </c>
      <c r="AE355" s="25" t="e">
        <f t="shared" si="234"/>
        <v>#REF!</v>
      </c>
      <c r="AF355" s="25" t="e">
        <f>+#REF!</f>
        <v>#REF!</v>
      </c>
      <c r="AG355" s="25" t="e">
        <f t="shared" si="235"/>
        <v>#REF!</v>
      </c>
      <c r="AH355" s="25" t="e">
        <f>+#REF!</f>
        <v>#REF!</v>
      </c>
      <c r="AI355" s="25" t="e">
        <f t="shared" si="235"/>
        <v>#REF!</v>
      </c>
      <c r="AJ355" s="25" t="e">
        <f>+#REF!</f>
        <v>#REF!</v>
      </c>
      <c r="AK355" s="25" t="e">
        <f t="shared" si="236"/>
        <v>#REF!</v>
      </c>
      <c r="AL355" s="25" t="e">
        <f>+#REF!</f>
        <v>#REF!</v>
      </c>
      <c r="AM355" s="25" t="e">
        <f t="shared" si="236"/>
        <v>#REF!</v>
      </c>
      <c r="AN355" s="25" t="e">
        <f>+#REF!</f>
        <v>#REF!</v>
      </c>
      <c r="AO355" s="25" t="e">
        <f t="shared" si="237"/>
        <v>#REF!</v>
      </c>
      <c r="AP355" s="25" t="e">
        <f>+#REF!</f>
        <v>#REF!</v>
      </c>
      <c r="AQ355" s="25" t="e">
        <f t="shared" si="237"/>
        <v>#REF!</v>
      </c>
      <c r="AR355" s="25" t="e">
        <f>+#REF!</f>
        <v>#REF!</v>
      </c>
      <c r="AS355" s="25" t="e">
        <f t="shared" si="238"/>
        <v>#REF!</v>
      </c>
      <c r="AT355" s="25" t="e">
        <f>+#REF!</f>
        <v>#REF!</v>
      </c>
      <c r="AU355" s="25" t="e">
        <f t="shared" si="238"/>
        <v>#REF!</v>
      </c>
      <c r="AV355" s="25" t="e">
        <f>+#REF!</f>
        <v>#REF!</v>
      </c>
      <c r="AW355" s="25" t="e">
        <f t="shared" si="228"/>
        <v>#REF!</v>
      </c>
      <c r="AX355" s="25" t="e">
        <f>+#REF!</f>
        <v>#REF!</v>
      </c>
      <c r="AY355" s="25" t="e">
        <f t="shared" si="229"/>
        <v>#REF!</v>
      </c>
      <c r="AZ355" s="25" t="e">
        <f>+#REF!</f>
        <v>#REF!</v>
      </c>
      <c r="BA355" s="25" t="e">
        <f t="shared" si="230"/>
        <v>#REF!</v>
      </c>
    </row>
    <row r="356" spans="1:53" ht="15.75" customHeight="1">
      <c r="A356" s="39">
        <v>2409</v>
      </c>
      <c r="B356" s="38" t="s">
        <v>388</v>
      </c>
      <c r="C356" s="43" t="s">
        <v>46</v>
      </c>
      <c r="D356" s="73">
        <v>61.27</v>
      </c>
      <c r="E356" s="67">
        <v>8100</v>
      </c>
      <c r="F356" s="24">
        <v>15</v>
      </c>
      <c r="G356" s="24">
        <v>33.75</v>
      </c>
      <c r="H356" s="24"/>
      <c r="I356" s="25" t="e">
        <f t="shared" si="217"/>
        <v>#REF!</v>
      </c>
      <c r="J356" s="25" t="e">
        <f>+#REF!</f>
        <v>#REF!</v>
      </c>
      <c r="K356" s="25" t="e">
        <f t="shared" si="218"/>
        <v>#REF!</v>
      </c>
      <c r="L356" s="25" t="e">
        <f>+#REF!</f>
        <v>#REF!</v>
      </c>
      <c r="M356" s="25" t="e">
        <f t="shared" si="218"/>
        <v>#REF!</v>
      </c>
      <c r="N356" s="25" t="e">
        <f>+#REF!</f>
        <v>#REF!</v>
      </c>
      <c r="O356" s="25" t="e">
        <f t="shared" si="231"/>
        <v>#REF!</v>
      </c>
      <c r="P356" s="25" t="e">
        <f>+#REF!</f>
        <v>#REF!</v>
      </c>
      <c r="Q356" s="25" t="e">
        <f t="shared" si="231"/>
        <v>#REF!</v>
      </c>
      <c r="R356" s="25" t="e">
        <f>+#REF!</f>
        <v>#REF!</v>
      </c>
      <c r="S356" s="25" t="e">
        <f t="shared" si="232"/>
        <v>#REF!</v>
      </c>
      <c r="T356" s="25" t="e">
        <f>+#REF!</f>
        <v>#REF!</v>
      </c>
      <c r="U356" s="25" t="e">
        <f t="shared" si="232"/>
        <v>#REF!</v>
      </c>
      <c r="V356" s="25" t="e">
        <f>+#REF!</f>
        <v>#REF!</v>
      </c>
      <c r="W356" s="25" t="e">
        <f t="shared" si="233"/>
        <v>#REF!</v>
      </c>
      <c r="X356" s="25" t="e">
        <f>+#REF!</f>
        <v>#REF!</v>
      </c>
      <c r="Y356" s="25" t="e">
        <f t="shared" si="233"/>
        <v>#REF!</v>
      </c>
      <c r="Z356" s="25" t="e">
        <f>+#REF!</f>
        <v>#REF!</v>
      </c>
      <c r="AA356" s="25" t="e">
        <f t="shared" si="222"/>
        <v>#REF!</v>
      </c>
      <c r="AB356" s="25" t="e">
        <f>+#REF!</f>
        <v>#REF!</v>
      </c>
      <c r="AC356" s="25" t="e">
        <f t="shared" si="234"/>
        <v>#REF!</v>
      </c>
      <c r="AD356" s="25" t="e">
        <f>+#REF!</f>
        <v>#REF!</v>
      </c>
      <c r="AE356" s="25" t="e">
        <f t="shared" si="234"/>
        <v>#REF!</v>
      </c>
      <c r="AF356" s="25" t="e">
        <f>+#REF!</f>
        <v>#REF!</v>
      </c>
      <c r="AG356" s="25" t="e">
        <f t="shared" si="235"/>
        <v>#REF!</v>
      </c>
      <c r="AH356" s="25" t="e">
        <f>+#REF!</f>
        <v>#REF!</v>
      </c>
      <c r="AI356" s="25" t="e">
        <f t="shared" si="235"/>
        <v>#REF!</v>
      </c>
      <c r="AJ356" s="25" t="e">
        <f>+#REF!</f>
        <v>#REF!</v>
      </c>
      <c r="AK356" s="25" t="e">
        <f t="shared" si="236"/>
        <v>#REF!</v>
      </c>
      <c r="AL356" s="25" t="e">
        <f>+#REF!</f>
        <v>#REF!</v>
      </c>
      <c r="AM356" s="25" t="e">
        <f t="shared" si="236"/>
        <v>#REF!</v>
      </c>
      <c r="AN356" s="25" t="e">
        <f>+#REF!</f>
        <v>#REF!</v>
      </c>
      <c r="AO356" s="25" t="e">
        <f t="shared" si="237"/>
        <v>#REF!</v>
      </c>
      <c r="AP356" s="25" t="e">
        <f>+#REF!</f>
        <v>#REF!</v>
      </c>
      <c r="AQ356" s="25" t="e">
        <f t="shared" si="237"/>
        <v>#REF!</v>
      </c>
      <c r="AR356" s="25" t="e">
        <f>+#REF!</f>
        <v>#REF!</v>
      </c>
      <c r="AS356" s="25" t="e">
        <f t="shared" si="238"/>
        <v>#REF!</v>
      </c>
      <c r="AT356" s="25" t="e">
        <f>+#REF!</f>
        <v>#REF!</v>
      </c>
      <c r="AU356" s="25" t="e">
        <f t="shared" si="238"/>
        <v>#REF!</v>
      </c>
      <c r="AV356" s="25" t="e">
        <f>+#REF!</f>
        <v>#REF!</v>
      </c>
      <c r="AW356" s="25" t="e">
        <f t="shared" si="228"/>
        <v>#REF!</v>
      </c>
      <c r="AX356" s="25" t="e">
        <f>+#REF!</f>
        <v>#REF!</v>
      </c>
      <c r="AY356" s="25" t="e">
        <f t="shared" si="229"/>
        <v>#REF!</v>
      </c>
      <c r="AZ356" s="25" t="e">
        <f>+#REF!</f>
        <v>#REF!</v>
      </c>
      <c r="BA356" s="25" t="e">
        <f t="shared" si="230"/>
        <v>#REF!</v>
      </c>
    </row>
    <row r="357" spans="1:53" ht="15.75" customHeight="1">
      <c r="A357" s="39">
        <v>2410</v>
      </c>
      <c r="B357" s="38" t="s">
        <v>389</v>
      </c>
      <c r="C357" s="43" t="s">
        <v>198</v>
      </c>
      <c r="D357" s="73">
        <v>301.97000000000003</v>
      </c>
      <c r="E357" s="67">
        <v>3600</v>
      </c>
      <c r="F357" s="24">
        <v>52.5</v>
      </c>
      <c r="G357" s="24">
        <v>169.785</v>
      </c>
      <c r="H357" s="24"/>
      <c r="I357" s="25" t="e">
        <f t="shared" si="217"/>
        <v>#REF!</v>
      </c>
      <c r="J357" s="25" t="e">
        <f>+#REF!</f>
        <v>#REF!</v>
      </c>
      <c r="K357" s="25" t="e">
        <f t="shared" si="218"/>
        <v>#REF!</v>
      </c>
      <c r="L357" s="25" t="e">
        <f>+#REF!</f>
        <v>#REF!</v>
      </c>
      <c r="M357" s="25" t="e">
        <f t="shared" si="218"/>
        <v>#REF!</v>
      </c>
      <c r="N357" s="25" t="e">
        <f>+#REF!</f>
        <v>#REF!</v>
      </c>
      <c r="O357" s="25" t="e">
        <f t="shared" si="231"/>
        <v>#REF!</v>
      </c>
      <c r="P357" s="25" t="e">
        <f>+#REF!</f>
        <v>#REF!</v>
      </c>
      <c r="Q357" s="25" t="e">
        <f t="shared" si="231"/>
        <v>#REF!</v>
      </c>
      <c r="R357" s="25" t="e">
        <f>+#REF!</f>
        <v>#REF!</v>
      </c>
      <c r="S357" s="25" t="e">
        <f t="shared" si="232"/>
        <v>#REF!</v>
      </c>
      <c r="T357" s="25" t="e">
        <f>+#REF!</f>
        <v>#REF!</v>
      </c>
      <c r="U357" s="25" t="e">
        <f t="shared" si="232"/>
        <v>#REF!</v>
      </c>
      <c r="V357" s="25" t="e">
        <f>+#REF!</f>
        <v>#REF!</v>
      </c>
      <c r="W357" s="25" t="e">
        <f t="shared" si="233"/>
        <v>#REF!</v>
      </c>
      <c r="X357" s="25" t="e">
        <f>+#REF!</f>
        <v>#REF!</v>
      </c>
      <c r="Y357" s="25" t="e">
        <f t="shared" si="233"/>
        <v>#REF!</v>
      </c>
      <c r="Z357" s="25" t="e">
        <f>+#REF!</f>
        <v>#REF!</v>
      </c>
      <c r="AA357" s="25" t="e">
        <f t="shared" si="222"/>
        <v>#REF!</v>
      </c>
      <c r="AB357" s="25" t="e">
        <f>+#REF!</f>
        <v>#REF!</v>
      </c>
      <c r="AC357" s="25" t="e">
        <f t="shared" si="234"/>
        <v>#REF!</v>
      </c>
      <c r="AD357" s="25" t="e">
        <f>+#REF!</f>
        <v>#REF!</v>
      </c>
      <c r="AE357" s="25" t="e">
        <f t="shared" si="234"/>
        <v>#REF!</v>
      </c>
      <c r="AF357" s="25" t="e">
        <f>+#REF!</f>
        <v>#REF!</v>
      </c>
      <c r="AG357" s="25" t="e">
        <f t="shared" si="235"/>
        <v>#REF!</v>
      </c>
      <c r="AH357" s="25" t="e">
        <f>+#REF!</f>
        <v>#REF!</v>
      </c>
      <c r="AI357" s="25" t="e">
        <f t="shared" si="235"/>
        <v>#REF!</v>
      </c>
      <c r="AJ357" s="25" t="e">
        <f>+#REF!</f>
        <v>#REF!</v>
      </c>
      <c r="AK357" s="25" t="e">
        <f t="shared" si="236"/>
        <v>#REF!</v>
      </c>
      <c r="AL357" s="25" t="e">
        <f>+#REF!</f>
        <v>#REF!</v>
      </c>
      <c r="AM357" s="25" t="e">
        <f t="shared" si="236"/>
        <v>#REF!</v>
      </c>
      <c r="AN357" s="25" t="e">
        <f>+#REF!</f>
        <v>#REF!</v>
      </c>
      <c r="AO357" s="25" t="e">
        <f t="shared" si="237"/>
        <v>#REF!</v>
      </c>
      <c r="AP357" s="25" t="e">
        <f>+#REF!</f>
        <v>#REF!</v>
      </c>
      <c r="AQ357" s="25" t="e">
        <f t="shared" si="237"/>
        <v>#REF!</v>
      </c>
      <c r="AR357" s="25" t="e">
        <f>+#REF!</f>
        <v>#REF!</v>
      </c>
      <c r="AS357" s="25" t="e">
        <f t="shared" si="238"/>
        <v>#REF!</v>
      </c>
      <c r="AT357" s="25" t="e">
        <f>+#REF!</f>
        <v>#REF!</v>
      </c>
      <c r="AU357" s="25" t="e">
        <f t="shared" si="238"/>
        <v>#REF!</v>
      </c>
      <c r="AV357" s="25" t="e">
        <f>+#REF!</f>
        <v>#REF!</v>
      </c>
      <c r="AW357" s="25" t="e">
        <f t="shared" si="228"/>
        <v>#REF!</v>
      </c>
      <c r="AX357" s="25" t="e">
        <f>+#REF!</f>
        <v>#REF!</v>
      </c>
      <c r="AY357" s="25" t="e">
        <f t="shared" si="229"/>
        <v>#REF!</v>
      </c>
      <c r="AZ357" s="25" t="e">
        <f>+#REF!</f>
        <v>#REF!</v>
      </c>
      <c r="BA357" s="25" t="e">
        <f t="shared" si="230"/>
        <v>#REF!</v>
      </c>
    </row>
    <row r="358" spans="1:53" ht="15.75" customHeight="1">
      <c r="A358" s="39" t="s">
        <v>390</v>
      </c>
      <c r="B358" s="38" t="s">
        <v>391</v>
      </c>
      <c r="C358" s="43" t="s">
        <v>15</v>
      </c>
      <c r="D358" s="73">
        <v>5715.55</v>
      </c>
      <c r="E358" s="67">
        <v>200</v>
      </c>
      <c r="F358" s="24">
        <v>1000</v>
      </c>
      <c r="G358" s="24">
        <v>3234</v>
      </c>
      <c r="H358" s="24"/>
      <c r="I358" s="25" t="e">
        <f t="shared" si="217"/>
        <v>#REF!</v>
      </c>
      <c r="J358" s="25" t="e">
        <f>+#REF!</f>
        <v>#REF!</v>
      </c>
      <c r="K358" s="25" t="e">
        <f t="shared" si="218"/>
        <v>#REF!</v>
      </c>
      <c r="L358" s="25" t="e">
        <f>+#REF!</f>
        <v>#REF!</v>
      </c>
      <c r="M358" s="25" t="e">
        <f t="shared" si="218"/>
        <v>#REF!</v>
      </c>
      <c r="N358" s="25" t="e">
        <f>+#REF!</f>
        <v>#REF!</v>
      </c>
      <c r="O358" s="25" t="e">
        <f t="shared" si="231"/>
        <v>#REF!</v>
      </c>
      <c r="P358" s="25" t="e">
        <f>+#REF!</f>
        <v>#REF!</v>
      </c>
      <c r="Q358" s="25" t="e">
        <f t="shared" si="231"/>
        <v>#REF!</v>
      </c>
      <c r="R358" s="25" t="e">
        <f>+#REF!</f>
        <v>#REF!</v>
      </c>
      <c r="S358" s="25" t="e">
        <f t="shared" si="232"/>
        <v>#REF!</v>
      </c>
      <c r="T358" s="25" t="e">
        <f>+#REF!</f>
        <v>#REF!</v>
      </c>
      <c r="U358" s="25" t="e">
        <f t="shared" si="232"/>
        <v>#REF!</v>
      </c>
      <c r="V358" s="25" t="e">
        <f>+#REF!</f>
        <v>#REF!</v>
      </c>
      <c r="W358" s="25" t="e">
        <f t="shared" si="233"/>
        <v>#REF!</v>
      </c>
      <c r="X358" s="25" t="e">
        <f>+#REF!</f>
        <v>#REF!</v>
      </c>
      <c r="Y358" s="25" t="e">
        <f t="shared" si="233"/>
        <v>#REF!</v>
      </c>
      <c r="Z358" s="25" t="e">
        <f>+#REF!</f>
        <v>#REF!</v>
      </c>
      <c r="AA358" s="25" t="e">
        <f t="shared" si="222"/>
        <v>#REF!</v>
      </c>
      <c r="AB358" s="25" t="e">
        <f>+#REF!</f>
        <v>#REF!</v>
      </c>
      <c r="AC358" s="25" t="e">
        <f t="shared" si="234"/>
        <v>#REF!</v>
      </c>
      <c r="AD358" s="25" t="e">
        <f>+#REF!</f>
        <v>#REF!</v>
      </c>
      <c r="AE358" s="25" t="e">
        <f t="shared" si="234"/>
        <v>#REF!</v>
      </c>
      <c r="AF358" s="25" t="e">
        <f>+#REF!</f>
        <v>#REF!</v>
      </c>
      <c r="AG358" s="25" t="e">
        <f t="shared" si="235"/>
        <v>#REF!</v>
      </c>
      <c r="AH358" s="25" t="e">
        <f>+#REF!</f>
        <v>#REF!</v>
      </c>
      <c r="AI358" s="25" t="e">
        <f t="shared" si="235"/>
        <v>#REF!</v>
      </c>
      <c r="AJ358" s="25" t="e">
        <f>+#REF!</f>
        <v>#REF!</v>
      </c>
      <c r="AK358" s="25" t="e">
        <f t="shared" si="236"/>
        <v>#REF!</v>
      </c>
      <c r="AL358" s="25" t="e">
        <f>+#REF!</f>
        <v>#REF!</v>
      </c>
      <c r="AM358" s="25" t="e">
        <f t="shared" si="236"/>
        <v>#REF!</v>
      </c>
      <c r="AN358" s="25" t="e">
        <f>+#REF!</f>
        <v>#REF!</v>
      </c>
      <c r="AO358" s="25" t="e">
        <f t="shared" si="237"/>
        <v>#REF!</v>
      </c>
      <c r="AP358" s="25" t="e">
        <f>+#REF!</f>
        <v>#REF!</v>
      </c>
      <c r="AQ358" s="25" t="e">
        <f t="shared" si="237"/>
        <v>#REF!</v>
      </c>
      <c r="AR358" s="25" t="e">
        <f>+#REF!</f>
        <v>#REF!</v>
      </c>
      <c r="AS358" s="25" t="e">
        <f t="shared" si="238"/>
        <v>#REF!</v>
      </c>
      <c r="AT358" s="25" t="e">
        <f>+#REF!</f>
        <v>#REF!</v>
      </c>
      <c r="AU358" s="25" t="e">
        <f t="shared" si="238"/>
        <v>#REF!</v>
      </c>
      <c r="AV358" s="25" t="e">
        <f>+#REF!</f>
        <v>#REF!</v>
      </c>
      <c r="AW358" s="25" t="e">
        <f t="shared" si="228"/>
        <v>#REF!</v>
      </c>
      <c r="AX358" s="25" t="e">
        <f>+#REF!</f>
        <v>#REF!</v>
      </c>
      <c r="AY358" s="25" t="e">
        <f t="shared" si="229"/>
        <v>#REF!</v>
      </c>
      <c r="AZ358" s="25" t="e">
        <f>+#REF!</f>
        <v>#REF!</v>
      </c>
      <c r="BA358" s="25" t="e">
        <f t="shared" si="230"/>
        <v>#REF!</v>
      </c>
    </row>
    <row r="359" spans="1:53" ht="15.75" customHeight="1">
      <c r="A359" s="39">
        <v>2411</v>
      </c>
      <c r="B359" s="38" t="s">
        <v>392</v>
      </c>
      <c r="C359" s="43" t="s">
        <v>198</v>
      </c>
      <c r="D359" s="73">
        <v>74.400000000000006</v>
      </c>
      <c r="E359" s="67">
        <v>3600</v>
      </c>
      <c r="F359" s="24">
        <v>25</v>
      </c>
      <c r="G359" s="24">
        <v>45.34</v>
      </c>
      <c r="H359" s="24"/>
      <c r="I359" s="25" t="e">
        <f t="shared" si="217"/>
        <v>#REF!</v>
      </c>
      <c r="J359" s="25" t="e">
        <f>+#REF!</f>
        <v>#REF!</v>
      </c>
      <c r="K359" s="25" t="e">
        <f t="shared" si="218"/>
        <v>#REF!</v>
      </c>
      <c r="L359" s="25" t="e">
        <f>+#REF!</f>
        <v>#REF!</v>
      </c>
      <c r="M359" s="25" t="e">
        <f t="shared" si="218"/>
        <v>#REF!</v>
      </c>
      <c r="N359" s="25" t="e">
        <f>+#REF!</f>
        <v>#REF!</v>
      </c>
      <c r="O359" s="25" t="e">
        <f t="shared" si="231"/>
        <v>#REF!</v>
      </c>
      <c r="P359" s="25" t="e">
        <f>+#REF!</f>
        <v>#REF!</v>
      </c>
      <c r="Q359" s="25" t="e">
        <f t="shared" si="231"/>
        <v>#REF!</v>
      </c>
      <c r="R359" s="25" t="e">
        <f>+#REF!</f>
        <v>#REF!</v>
      </c>
      <c r="S359" s="25" t="e">
        <f t="shared" si="232"/>
        <v>#REF!</v>
      </c>
      <c r="T359" s="25" t="e">
        <f>+#REF!</f>
        <v>#REF!</v>
      </c>
      <c r="U359" s="25" t="e">
        <f t="shared" si="232"/>
        <v>#REF!</v>
      </c>
      <c r="V359" s="25" t="e">
        <f>+#REF!</f>
        <v>#REF!</v>
      </c>
      <c r="W359" s="25" t="e">
        <f t="shared" si="233"/>
        <v>#REF!</v>
      </c>
      <c r="X359" s="25" t="e">
        <f>+#REF!</f>
        <v>#REF!</v>
      </c>
      <c r="Y359" s="25" t="e">
        <f t="shared" si="233"/>
        <v>#REF!</v>
      </c>
      <c r="Z359" s="25" t="e">
        <f>+#REF!</f>
        <v>#REF!</v>
      </c>
      <c r="AA359" s="25" t="e">
        <f t="shared" si="222"/>
        <v>#REF!</v>
      </c>
      <c r="AB359" s="25" t="e">
        <f>+#REF!</f>
        <v>#REF!</v>
      </c>
      <c r="AC359" s="25" t="e">
        <f t="shared" si="234"/>
        <v>#REF!</v>
      </c>
      <c r="AD359" s="25" t="e">
        <f>+#REF!</f>
        <v>#REF!</v>
      </c>
      <c r="AE359" s="25" t="e">
        <f t="shared" si="234"/>
        <v>#REF!</v>
      </c>
      <c r="AF359" s="25" t="e">
        <f>+#REF!</f>
        <v>#REF!</v>
      </c>
      <c r="AG359" s="25" t="e">
        <f t="shared" si="235"/>
        <v>#REF!</v>
      </c>
      <c r="AH359" s="25" t="e">
        <f>+#REF!</f>
        <v>#REF!</v>
      </c>
      <c r="AI359" s="25" t="e">
        <f t="shared" si="235"/>
        <v>#REF!</v>
      </c>
      <c r="AJ359" s="25" t="e">
        <f>+#REF!</f>
        <v>#REF!</v>
      </c>
      <c r="AK359" s="25" t="e">
        <f t="shared" si="236"/>
        <v>#REF!</v>
      </c>
      <c r="AL359" s="25" t="e">
        <f>+#REF!</f>
        <v>#REF!</v>
      </c>
      <c r="AM359" s="25" t="e">
        <f t="shared" si="236"/>
        <v>#REF!</v>
      </c>
      <c r="AN359" s="25" t="e">
        <f>+#REF!</f>
        <v>#REF!</v>
      </c>
      <c r="AO359" s="25" t="e">
        <f t="shared" si="237"/>
        <v>#REF!</v>
      </c>
      <c r="AP359" s="25" t="e">
        <f>+#REF!</f>
        <v>#REF!</v>
      </c>
      <c r="AQ359" s="25" t="e">
        <f t="shared" si="237"/>
        <v>#REF!</v>
      </c>
      <c r="AR359" s="25" t="e">
        <f>+#REF!</f>
        <v>#REF!</v>
      </c>
      <c r="AS359" s="25" t="e">
        <f t="shared" si="238"/>
        <v>#REF!</v>
      </c>
      <c r="AT359" s="25" t="e">
        <f>+#REF!</f>
        <v>#REF!</v>
      </c>
      <c r="AU359" s="25" t="e">
        <f t="shared" si="238"/>
        <v>#REF!</v>
      </c>
      <c r="AV359" s="25" t="e">
        <f>+#REF!</f>
        <v>#REF!</v>
      </c>
      <c r="AW359" s="25" t="e">
        <f t="shared" si="228"/>
        <v>#REF!</v>
      </c>
      <c r="AX359" s="25" t="e">
        <f>+#REF!</f>
        <v>#REF!</v>
      </c>
      <c r="AY359" s="25" t="e">
        <f t="shared" si="229"/>
        <v>#REF!</v>
      </c>
      <c r="AZ359" s="25" t="e">
        <f>+#REF!</f>
        <v>#REF!</v>
      </c>
      <c r="BA359" s="25" t="e">
        <f t="shared" si="230"/>
        <v>#REF!</v>
      </c>
    </row>
    <row r="360" spans="1:53" ht="15.75" customHeight="1">
      <c r="A360" s="39">
        <v>2412</v>
      </c>
      <c r="B360" s="51" t="s">
        <v>393</v>
      </c>
      <c r="C360" s="39" t="s">
        <v>46</v>
      </c>
      <c r="D360" s="73">
        <v>748.37</v>
      </c>
      <c r="E360" s="67">
        <v>300</v>
      </c>
      <c r="F360" s="24">
        <v>400</v>
      </c>
      <c r="G360" s="24"/>
      <c r="H360" s="24"/>
      <c r="I360" s="25" t="e">
        <f t="shared" si="217"/>
        <v>#REF!</v>
      </c>
      <c r="J360" s="25" t="e">
        <f>+#REF!</f>
        <v>#REF!</v>
      </c>
      <c r="K360" s="25" t="e">
        <f t="shared" si="218"/>
        <v>#REF!</v>
      </c>
      <c r="L360" s="25" t="e">
        <f>+#REF!</f>
        <v>#REF!</v>
      </c>
      <c r="M360" s="25" t="e">
        <f t="shared" si="218"/>
        <v>#REF!</v>
      </c>
      <c r="N360" s="25" t="e">
        <f>+#REF!</f>
        <v>#REF!</v>
      </c>
      <c r="O360" s="25" t="e">
        <f t="shared" si="231"/>
        <v>#REF!</v>
      </c>
      <c r="P360" s="25" t="e">
        <f>+#REF!</f>
        <v>#REF!</v>
      </c>
      <c r="Q360" s="25" t="e">
        <f t="shared" si="231"/>
        <v>#REF!</v>
      </c>
      <c r="R360" s="25" t="e">
        <f>+#REF!</f>
        <v>#REF!</v>
      </c>
      <c r="S360" s="25" t="e">
        <f t="shared" si="232"/>
        <v>#REF!</v>
      </c>
      <c r="T360" s="25" t="e">
        <f>+#REF!</f>
        <v>#REF!</v>
      </c>
      <c r="U360" s="25" t="e">
        <f t="shared" si="232"/>
        <v>#REF!</v>
      </c>
      <c r="V360" s="25" t="e">
        <f>+#REF!</f>
        <v>#REF!</v>
      </c>
      <c r="W360" s="25" t="e">
        <f t="shared" si="233"/>
        <v>#REF!</v>
      </c>
      <c r="X360" s="25" t="e">
        <f>+#REF!</f>
        <v>#REF!</v>
      </c>
      <c r="Y360" s="25" t="e">
        <f t="shared" si="233"/>
        <v>#REF!</v>
      </c>
      <c r="Z360" s="25" t="e">
        <f>+#REF!</f>
        <v>#REF!</v>
      </c>
      <c r="AA360" s="25" t="e">
        <f t="shared" si="222"/>
        <v>#REF!</v>
      </c>
      <c r="AB360" s="25" t="e">
        <f>+#REF!</f>
        <v>#REF!</v>
      </c>
      <c r="AC360" s="25" t="e">
        <f t="shared" si="234"/>
        <v>#REF!</v>
      </c>
      <c r="AD360" s="25" t="e">
        <f>+#REF!</f>
        <v>#REF!</v>
      </c>
      <c r="AE360" s="25" t="e">
        <f t="shared" si="234"/>
        <v>#REF!</v>
      </c>
      <c r="AF360" s="25" t="e">
        <f>+#REF!</f>
        <v>#REF!</v>
      </c>
      <c r="AG360" s="25" t="e">
        <f t="shared" si="235"/>
        <v>#REF!</v>
      </c>
      <c r="AH360" s="25" t="e">
        <f>+#REF!</f>
        <v>#REF!</v>
      </c>
      <c r="AI360" s="25" t="e">
        <f t="shared" si="235"/>
        <v>#REF!</v>
      </c>
      <c r="AJ360" s="25" t="e">
        <f>+#REF!</f>
        <v>#REF!</v>
      </c>
      <c r="AK360" s="25" t="e">
        <f t="shared" si="236"/>
        <v>#REF!</v>
      </c>
      <c r="AL360" s="25" t="e">
        <f>+#REF!</f>
        <v>#REF!</v>
      </c>
      <c r="AM360" s="25" t="e">
        <f t="shared" si="236"/>
        <v>#REF!</v>
      </c>
      <c r="AN360" s="25" t="e">
        <f>+#REF!</f>
        <v>#REF!</v>
      </c>
      <c r="AO360" s="25" t="e">
        <f t="shared" si="237"/>
        <v>#REF!</v>
      </c>
      <c r="AP360" s="25" t="e">
        <f>+#REF!</f>
        <v>#REF!</v>
      </c>
      <c r="AQ360" s="25" t="e">
        <f t="shared" si="237"/>
        <v>#REF!</v>
      </c>
      <c r="AR360" s="25" t="e">
        <f>+#REF!</f>
        <v>#REF!</v>
      </c>
      <c r="AS360" s="25" t="e">
        <f t="shared" si="238"/>
        <v>#REF!</v>
      </c>
      <c r="AT360" s="25" t="e">
        <f>+#REF!</f>
        <v>#REF!</v>
      </c>
      <c r="AU360" s="25" t="e">
        <f t="shared" si="238"/>
        <v>#REF!</v>
      </c>
      <c r="AV360" s="25" t="e">
        <f>+#REF!</f>
        <v>#REF!</v>
      </c>
      <c r="AW360" s="25" t="e">
        <f t="shared" si="228"/>
        <v>#REF!</v>
      </c>
      <c r="AX360" s="25" t="e">
        <f>+#REF!</f>
        <v>#REF!</v>
      </c>
      <c r="AY360" s="25" t="e">
        <f t="shared" si="229"/>
        <v>#REF!</v>
      </c>
      <c r="AZ360" s="25" t="e">
        <f>+#REF!</f>
        <v>#REF!</v>
      </c>
      <c r="BA360" s="25" t="e">
        <f t="shared" si="230"/>
        <v>#REF!</v>
      </c>
    </row>
    <row r="361" spans="1:53" ht="15.75" customHeight="1">
      <c r="A361" s="39">
        <v>2413</v>
      </c>
      <c r="B361" s="38" t="s">
        <v>394</v>
      </c>
      <c r="C361" s="39" t="s">
        <v>46</v>
      </c>
      <c r="D361" s="73">
        <v>280.08999999999997</v>
      </c>
      <c r="E361" s="67">
        <v>500</v>
      </c>
      <c r="F361" s="24">
        <v>95</v>
      </c>
      <c r="G361" s="24">
        <v>95.204999999999998</v>
      </c>
      <c r="H361" s="24"/>
      <c r="I361" s="25" t="e">
        <f t="shared" si="217"/>
        <v>#REF!</v>
      </c>
      <c r="J361" s="25" t="e">
        <f>+#REF!</f>
        <v>#REF!</v>
      </c>
      <c r="K361" s="25" t="e">
        <f t="shared" si="218"/>
        <v>#REF!</v>
      </c>
      <c r="L361" s="25" t="e">
        <f>+#REF!</f>
        <v>#REF!</v>
      </c>
      <c r="M361" s="25" t="e">
        <f t="shared" si="218"/>
        <v>#REF!</v>
      </c>
      <c r="N361" s="25" t="e">
        <f>+#REF!</f>
        <v>#REF!</v>
      </c>
      <c r="O361" s="25" t="e">
        <f t="shared" si="231"/>
        <v>#REF!</v>
      </c>
      <c r="P361" s="25" t="e">
        <f>+#REF!</f>
        <v>#REF!</v>
      </c>
      <c r="Q361" s="25" t="e">
        <f t="shared" si="231"/>
        <v>#REF!</v>
      </c>
      <c r="R361" s="25" t="e">
        <f>+#REF!</f>
        <v>#REF!</v>
      </c>
      <c r="S361" s="25" t="e">
        <f t="shared" si="232"/>
        <v>#REF!</v>
      </c>
      <c r="T361" s="25" t="e">
        <f>+#REF!</f>
        <v>#REF!</v>
      </c>
      <c r="U361" s="25" t="e">
        <f t="shared" si="232"/>
        <v>#REF!</v>
      </c>
      <c r="V361" s="25" t="e">
        <f>+#REF!</f>
        <v>#REF!</v>
      </c>
      <c r="W361" s="25" t="e">
        <f t="shared" si="233"/>
        <v>#REF!</v>
      </c>
      <c r="X361" s="25" t="e">
        <f>+#REF!</f>
        <v>#REF!</v>
      </c>
      <c r="Y361" s="25" t="e">
        <f t="shared" si="233"/>
        <v>#REF!</v>
      </c>
      <c r="Z361" s="25" t="e">
        <f>+#REF!</f>
        <v>#REF!</v>
      </c>
      <c r="AA361" s="25" t="e">
        <f t="shared" si="222"/>
        <v>#REF!</v>
      </c>
      <c r="AB361" s="25" t="e">
        <f>+#REF!</f>
        <v>#REF!</v>
      </c>
      <c r="AC361" s="25" t="e">
        <f t="shared" si="234"/>
        <v>#REF!</v>
      </c>
      <c r="AD361" s="25" t="e">
        <f>+#REF!</f>
        <v>#REF!</v>
      </c>
      <c r="AE361" s="25" t="e">
        <f t="shared" si="234"/>
        <v>#REF!</v>
      </c>
      <c r="AF361" s="25" t="e">
        <f>+#REF!</f>
        <v>#REF!</v>
      </c>
      <c r="AG361" s="25" t="e">
        <f t="shared" si="235"/>
        <v>#REF!</v>
      </c>
      <c r="AH361" s="25" t="e">
        <f>+#REF!</f>
        <v>#REF!</v>
      </c>
      <c r="AI361" s="25" t="e">
        <f t="shared" si="235"/>
        <v>#REF!</v>
      </c>
      <c r="AJ361" s="25" t="e">
        <f>+#REF!</f>
        <v>#REF!</v>
      </c>
      <c r="AK361" s="25" t="e">
        <f t="shared" si="236"/>
        <v>#REF!</v>
      </c>
      <c r="AL361" s="25" t="e">
        <f>+#REF!</f>
        <v>#REF!</v>
      </c>
      <c r="AM361" s="25" t="e">
        <f t="shared" si="236"/>
        <v>#REF!</v>
      </c>
      <c r="AN361" s="25" t="e">
        <f>+#REF!</f>
        <v>#REF!</v>
      </c>
      <c r="AO361" s="25" t="e">
        <f t="shared" si="237"/>
        <v>#REF!</v>
      </c>
      <c r="AP361" s="25" t="e">
        <f>+#REF!</f>
        <v>#REF!</v>
      </c>
      <c r="AQ361" s="25" t="e">
        <f t="shared" si="237"/>
        <v>#REF!</v>
      </c>
      <c r="AR361" s="25" t="e">
        <f>+#REF!</f>
        <v>#REF!</v>
      </c>
      <c r="AS361" s="25" t="e">
        <f t="shared" si="238"/>
        <v>#REF!</v>
      </c>
      <c r="AT361" s="25" t="e">
        <f>+#REF!</f>
        <v>#REF!</v>
      </c>
      <c r="AU361" s="25" t="e">
        <f t="shared" si="238"/>
        <v>#REF!</v>
      </c>
      <c r="AV361" s="25" t="e">
        <f>+#REF!</f>
        <v>#REF!</v>
      </c>
      <c r="AW361" s="25" t="e">
        <f t="shared" si="228"/>
        <v>#REF!</v>
      </c>
      <c r="AX361" s="25" t="e">
        <f>+#REF!</f>
        <v>#REF!</v>
      </c>
      <c r="AY361" s="25" t="e">
        <f t="shared" si="229"/>
        <v>#REF!</v>
      </c>
      <c r="AZ361" s="25" t="e">
        <f>+#REF!</f>
        <v>#REF!</v>
      </c>
      <c r="BA361" s="25" t="e">
        <f t="shared" si="230"/>
        <v>#REF!</v>
      </c>
    </row>
    <row r="362" spans="1:53" ht="15.75" customHeight="1">
      <c r="A362" s="39">
        <v>2414</v>
      </c>
      <c r="B362" s="38" t="s">
        <v>395</v>
      </c>
      <c r="C362" s="69"/>
      <c r="D362" s="73"/>
      <c r="E362" s="67"/>
      <c r="F362" s="24"/>
      <c r="G362" s="24"/>
      <c r="H362" s="24"/>
      <c r="I362" s="25">
        <f t="shared" si="217"/>
        <v>0</v>
      </c>
      <c r="J362" s="25"/>
      <c r="K362" s="25">
        <f t="shared" si="218"/>
        <v>0</v>
      </c>
      <c r="L362" s="25"/>
      <c r="M362" s="25">
        <f t="shared" si="218"/>
        <v>0</v>
      </c>
      <c r="N362" s="25"/>
      <c r="O362" s="25">
        <f t="shared" si="231"/>
        <v>0</v>
      </c>
      <c r="P362" s="25"/>
      <c r="Q362" s="25">
        <f t="shared" si="231"/>
        <v>0</v>
      </c>
      <c r="R362" s="25"/>
      <c r="S362" s="25">
        <f t="shared" si="232"/>
        <v>0</v>
      </c>
      <c r="T362" s="25"/>
      <c r="U362" s="25">
        <f t="shared" si="232"/>
        <v>0</v>
      </c>
      <c r="V362" s="25"/>
      <c r="W362" s="25">
        <f t="shared" si="233"/>
        <v>0</v>
      </c>
      <c r="X362" s="25"/>
      <c r="Y362" s="25">
        <f t="shared" si="233"/>
        <v>0</v>
      </c>
      <c r="Z362" s="25"/>
      <c r="AA362" s="25">
        <f t="shared" si="222"/>
        <v>0</v>
      </c>
      <c r="AB362" s="25"/>
      <c r="AC362" s="25">
        <f t="shared" si="234"/>
        <v>0</v>
      </c>
      <c r="AD362" s="25"/>
      <c r="AE362" s="25">
        <f t="shared" si="234"/>
        <v>0</v>
      </c>
      <c r="AF362" s="25"/>
      <c r="AG362" s="25">
        <f t="shared" si="235"/>
        <v>0</v>
      </c>
      <c r="AH362" s="25"/>
      <c r="AI362" s="25">
        <f t="shared" si="235"/>
        <v>0</v>
      </c>
      <c r="AJ362" s="25"/>
      <c r="AK362" s="25">
        <f t="shared" si="236"/>
        <v>0</v>
      </c>
      <c r="AL362" s="25"/>
      <c r="AM362" s="25">
        <f t="shared" si="236"/>
        <v>0</v>
      </c>
      <c r="AN362" s="25"/>
      <c r="AO362" s="25">
        <f t="shared" si="237"/>
        <v>0</v>
      </c>
      <c r="AP362" s="25"/>
      <c r="AQ362" s="25">
        <f t="shared" si="237"/>
        <v>0</v>
      </c>
      <c r="AR362" s="25"/>
      <c r="AS362" s="25">
        <f t="shared" si="238"/>
        <v>0</v>
      </c>
      <c r="AT362" s="25"/>
      <c r="AU362" s="25">
        <f t="shared" si="238"/>
        <v>0</v>
      </c>
      <c r="AV362" s="25"/>
      <c r="AW362" s="25">
        <f t="shared" si="228"/>
        <v>0</v>
      </c>
      <c r="AX362" s="25"/>
      <c r="AY362" s="25">
        <f t="shared" si="229"/>
        <v>0</v>
      </c>
      <c r="AZ362" s="25"/>
      <c r="BA362" s="25">
        <f t="shared" si="230"/>
        <v>0</v>
      </c>
    </row>
    <row r="363" spans="1:53" ht="15.75" customHeight="1">
      <c r="A363" s="39"/>
      <c r="B363" s="38"/>
      <c r="C363" s="69" t="s">
        <v>15</v>
      </c>
      <c r="D363" s="73">
        <v>5067.8500000000004</v>
      </c>
      <c r="E363" s="67">
        <v>500</v>
      </c>
      <c r="F363" s="24">
        <v>245</v>
      </c>
      <c r="G363" s="24">
        <v>3504</v>
      </c>
      <c r="H363" s="24"/>
      <c r="I363" s="25" t="e">
        <f t="shared" si="217"/>
        <v>#REF!</v>
      </c>
      <c r="J363" s="25" t="e">
        <f>+#REF!</f>
        <v>#REF!</v>
      </c>
      <c r="K363" s="25" t="e">
        <f t="shared" si="218"/>
        <v>#REF!</v>
      </c>
      <c r="L363" s="25" t="e">
        <f>+#REF!</f>
        <v>#REF!</v>
      </c>
      <c r="M363" s="25" t="e">
        <f t="shared" si="218"/>
        <v>#REF!</v>
      </c>
      <c r="N363" s="25" t="e">
        <f>+#REF!</f>
        <v>#REF!</v>
      </c>
      <c r="O363" s="25" t="e">
        <f t="shared" ref="O363:Q364" si="239">+N363*$D363</f>
        <v>#REF!</v>
      </c>
      <c r="P363" s="25" t="e">
        <f>+#REF!</f>
        <v>#REF!</v>
      </c>
      <c r="Q363" s="25" t="e">
        <f t="shared" si="239"/>
        <v>#REF!</v>
      </c>
      <c r="R363" s="25" t="e">
        <f>+#REF!</f>
        <v>#REF!</v>
      </c>
      <c r="S363" s="25" t="e">
        <f t="shared" ref="S363:U364" si="240">+R363*$D363</f>
        <v>#REF!</v>
      </c>
      <c r="T363" s="25" t="e">
        <f>+#REF!</f>
        <v>#REF!</v>
      </c>
      <c r="U363" s="25" t="e">
        <f t="shared" si="240"/>
        <v>#REF!</v>
      </c>
      <c r="V363" s="25" t="e">
        <f>+#REF!</f>
        <v>#REF!</v>
      </c>
      <c r="W363" s="25" t="e">
        <f t="shared" ref="W363:Y364" si="241">+V363*$D363</f>
        <v>#REF!</v>
      </c>
      <c r="X363" s="25" t="e">
        <f>+#REF!</f>
        <v>#REF!</v>
      </c>
      <c r="Y363" s="25" t="e">
        <f t="shared" si="241"/>
        <v>#REF!</v>
      </c>
      <c r="Z363" s="25" t="e">
        <f>+#REF!</f>
        <v>#REF!</v>
      </c>
      <c r="AA363" s="25" t="e">
        <f t="shared" si="222"/>
        <v>#REF!</v>
      </c>
      <c r="AB363" s="25" t="e">
        <f>+#REF!</f>
        <v>#REF!</v>
      </c>
      <c r="AC363" s="25" t="e">
        <f t="shared" ref="AC363:AE364" si="242">+AB363*$D363</f>
        <v>#REF!</v>
      </c>
      <c r="AD363" s="25" t="e">
        <f>+#REF!</f>
        <v>#REF!</v>
      </c>
      <c r="AE363" s="25" t="e">
        <f t="shared" si="242"/>
        <v>#REF!</v>
      </c>
      <c r="AF363" s="25" t="e">
        <f>+#REF!</f>
        <v>#REF!</v>
      </c>
      <c r="AG363" s="25" t="e">
        <f t="shared" ref="AG363:AI364" si="243">+AF363*$D363</f>
        <v>#REF!</v>
      </c>
      <c r="AH363" s="25" t="e">
        <f>+#REF!</f>
        <v>#REF!</v>
      </c>
      <c r="AI363" s="25" t="e">
        <f t="shared" si="243"/>
        <v>#REF!</v>
      </c>
      <c r="AJ363" s="25" t="e">
        <f>+#REF!</f>
        <v>#REF!</v>
      </c>
      <c r="AK363" s="25" t="e">
        <f t="shared" ref="AK363:AM364" si="244">+AJ363*$D363</f>
        <v>#REF!</v>
      </c>
      <c r="AL363" s="25" t="e">
        <f>+#REF!</f>
        <v>#REF!</v>
      </c>
      <c r="AM363" s="25" t="e">
        <f t="shared" si="244"/>
        <v>#REF!</v>
      </c>
      <c r="AN363" s="25" t="e">
        <f>+#REF!</f>
        <v>#REF!</v>
      </c>
      <c r="AO363" s="25" t="e">
        <f t="shared" ref="AO363:AQ364" si="245">+AN363*$D363</f>
        <v>#REF!</v>
      </c>
      <c r="AP363" s="25" t="e">
        <f>+#REF!</f>
        <v>#REF!</v>
      </c>
      <c r="AQ363" s="25" t="e">
        <f t="shared" si="245"/>
        <v>#REF!</v>
      </c>
      <c r="AR363" s="25" t="e">
        <f>+#REF!</f>
        <v>#REF!</v>
      </c>
      <c r="AS363" s="25" t="e">
        <f t="shared" ref="AS363:AU364" si="246">+AR363*$D363</f>
        <v>#REF!</v>
      </c>
      <c r="AT363" s="25" t="e">
        <f>+#REF!</f>
        <v>#REF!</v>
      </c>
      <c r="AU363" s="25" t="e">
        <f t="shared" si="246"/>
        <v>#REF!</v>
      </c>
      <c r="AV363" s="25" t="e">
        <f>+#REF!</f>
        <v>#REF!</v>
      </c>
      <c r="AW363" s="25" t="e">
        <f t="shared" si="228"/>
        <v>#REF!</v>
      </c>
      <c r="AX363" s="25" t="e">
        <f>+#REF!</f>
        <v>#REF!</v>
      </c>
      <c r="AY363" s="25" t="e">
        <f t="shared" si="229"/>
        <v>#REF!</v>
      </c>
      <c r="AZ363" s="25" t="e">
        <f>+#REF!</f>
        <v>#REF!</v>
      </c>
      <c r="BA363" s="25" t="e">
        <f t="shared" si="230"/>
        <v>#REF!</v>
      </c>
    </row>
    <row r="364" spans="1:53" ht="15.75" customHeight="1">
      <c r="A364" s="39">
        <v>2415</v>
      </c>
      <c r="B364" s="38" t="s">
        <v>396</v>
      </c>
      <c r="C364" s="69" t="s">
        <v>15</v>
      </c>
      <c r="D364" s="73">
        <v>1361.06</v>
      </c>
      <c r="E364" s="67">
        <v>500</v>
      </c>
      <c r="F364" s="72">
        <v>75</v>
      </c>
      <c r="G364" s="72">
        <v>982.5</v>
      </c>
      <c r="H364" s="72"/>
      <c r="I364" s="25" t="e">
        <f t="shared" si="217"/>
        <v>#REF!</v>
      </c>
      <c r="J364" s="25" t="e">
        <f>+#REF!</f>
        <v>#REF!</v>
      </c>
      <c r="K364" s="25" t="e">
        <f t="shared" si="218"/>
        <v>#REF!</v>
      </c>
      <c r="L364" s="25" t="e">
        <f>+#REF!</f>
        <v>#REF!</v>
      </c>
      <c r="M364" s="25" t="e">
        <f t="shared" si="218"/>
        <v>#REF!</v>
      </c>
      <c r="N364" s="25" t="e">
        <f>+#REF!</f>
        <v>#REF!</v>
      </c>
      <c r="O364" s="25" t="e">
        <f t="shared" si="239"/>
        <v>#REF!</v>
      </c>
      <c r="P364" s="25" t="e">
        <f>+#REF!</f>
        <v>#REF!</v>
      </c>
      <c r="Q364" s="25" t="e">
        <f t="shared" si="239"/>
        <v>#REF!</v>
      </c>
      <c r="R364" s="25" t="e">
        <f>+#REF!</f>
        <v>#REF!</v>
      </c>
      <c r="S364" s="25" t="e">
        <f t="shared" si="240"/>
        <v>#REF!</v>
      </c>
      <c r="T364" s="25" t="e">
        <f>+#REF!</f>
        <v>#REF!</v>
      </c>
      <c r="U364" s="25" t="e">
        <f t="shared" si="240"/>
        <v>#REF!</v>
      </c>
      <c r="V364" s="25" t="e">
        <f>+#REF!</f>
        <v>#REF!</v>
      </c>
      <c r="W364" s="25" t="e">
        <f t="shared" si="241"/>
        <v>#REF!</v>
      </c>
      <c r="X364" s="25" t="e">
        <f>+#REF!</f>
        <v>#REF!</v>
      </c>
      <c r="Y364" s="25" t="e">
        <f t="shared" si="241"/>
        <v>#REF!</v>
      </c>
      <c r="Z364" s="25" t="e">
        <f>+#REF!</f>
        <v>#REF!</v>
      </c>
      <c r="AA364" s="25" t="e">
        <f t="shared" si="222"/>
        <v>#REF!</v>
      </c>
      <c r="AB364" s="25" t="e">
        <f>+#REF!</f>
        <v>#REF!</v>
      </c>
      <c r="AC364" s="25" t="e">
        <f t="shared" si="242"/>
        <v>#REF!</v>
      </c>
      <c r="AD364" s="25" t="e">
        <f>+#REF!</f>
        <v>#REF!</v>
      </c>
      <c r="AE364" s="25" t="e">
        <f t="shared" si="242"/>
        <v>#REF!</v>
      </c>
      <c r="AF364" s="25" t="e">
        <f>+#REF!</f>
        <v>#REF!</v>
      </c>
      <c r="AG364" s="25" t="e">
        <f t="shared" si="243"/>
        <v>#REF!</v>
      </c>
      <c r="AH364" s="25" t="e">
        <f>+#REF!</f>
        <v>#REF!</v>
      </c>
      <c r="AI364" s="25" t="e">
        <f t="shared" si="243"/>
        <v>#REF!</v>
      </c>
      <c r="AJ364" s="25" t="e">
        <f>+#REF!</f>
        <v>#REF!</v>
      </c>
      <c r="AK364" s="25" t="e">
        <f t="shared" si="244"/>
        <v>#REF!</v>
      </c>
      <c r="AL364" s="25" t="e">
        <f>+#REF!</f>
        <v>#REF!</v>
      </c>
      <c r="AM364" s="25" t="e">
        <f t="shared" si="244"/>
        <v>#REF!</v>
      </c>
      <c r="AN364" s="25" t="e">
        <f>+#REF!</f>
        <v>#REF!</v>
      </c>
      <c r="AO364" s="25" t="e">
        <f t="shared" si="245"/>
        <v>#REF!</v>
      </c>
      <c r="AP364" s="25" t="e">
        <f>+#REF!</f>
        <v>#REF!</v>
      </c>
      <c r="AQ364" s="25" t="e">
        <f t="shared" si="245"/>
        <v>#REF!</v>
      </c>
      <c r="AR364" s="25" t="e">
        <f>+#REF!</f>
        <v>#REF!</v>
      </c>
      <c r="AS364" s="25" t="e">
        <f t="shared" si="246"/>
        <v>#REF!</v>
      </c>
      <c r="AT364" s="25" t="e">
        <f>+#REF!</f>
        <v>#REF!</v>
      </c>
      <c r="AU364" s="25" t="e">
        <f t="shared" si="246"/>
        <v>#REF!</v>
      </c>
      <c r="AV364" s="25" t="e">
        <f>+#REF!</f>
        <v>#REF!</v>
      </c>
      <c r="AW364" s="25" t="e">
        <f t="shared" si="228"/>
        <v>#REF!</v>
      </c>
      <c r="AX364" s="25" t="e">
        <f>+#REF!</f>
        <v>#REF!</v>
      </c>
      <c r="AY364" s="25" t="e">
        <f t="shared" si="229"/>
        <v>#REF!</v>
      </c>
      <c r="AZ364" s="25" t="e">
        <f>+#REF!</f>
        <v>#REF!</v>
      </c>
      <c r="BA364" s="25" t="e">
        <f t="shared" si="230"/>
        <v>#REF!</v>
      </c>
    </row>
    <row r="365" spans="1:53" ht="15.75" customHeight="1">
      <c r="A365" s="39"/>
      <c r="B365" s="38"/>
      <c r="C365" s="69"/>
      <c r="D365" s="73"/>
      <c r="E365" s="67"/>
      <c r="F365" s="24"/>
      <c r="G365" s="24"/>
      <c r="H365" s="24"/>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row>
    <row r="366" spans="1:53" ht="15.75" customHeight="1">
      <c r="A366" s="19"/>
      <c r="B366" s="20"/>
      <c r="C366" s="21"/>
      <c r="D366" s="22"/>
      <c r="E366" s="52">
        <f>SUMPRODUCT(E7:E364,$D7:$D364)</f>
        <v>463960054.34749991</v>
      </c>
      <c r="F366" s="24"/>
      <c r="G366" s="24"/>
      <c r="H366" s="24"/>
      <c r="I366" s="52" t="e">
        <f>SUMPRODUCT(I7:I364,$D7:$D364)</f>
        <v>#REF!</v>
      </c>
      <c r="J366" s="52"/>
      <c r="K366" s="52" t="e">
        <f>+SUM(K9:K364)</f>
        <v>#REF!</v>
      </c>
      <c r="L366" s="52"/>
      <c r="M366" s="52" t="e">
        <f>+SUM(M9:M364)</f>
        <v>#REF!</v>
      </c>
      <c r="N366" s="52"/>
      <c r="O366" s="52" t="e">
        <f>+SUM(O9:O364)</f>
        <v>#REF!</v>
      </c>
      <c r="P366" s="52"/>
      <c r="Q366" s="52" t="e">
        <f>+SUM(Q9:Q364)</f>
        <v>#REF!</v>
      </c>
      <c r="R366" s="52"/>
      <c r="S366" s="52" t="e">
        <f>+SUM(S9:S364)</f>
        <v>#REF!</v>
      </c>
      <c r="T366" s="52"/>
      <c r="U366" s="52" t="e">
        <f>+SUM(U9:U364)</f>
        <v>#REF!</v>
      </c>
      <c r="V366" s="52"/>
      <c r="W366" s="52" t="e">
        <f>+SUM(W9:W364)</f>
        <v>#REF!</v>
      </c>
      <c r="X366" s="52"/>
      <c r="Y366" s="52" t="e">
        <f>+SUM(Y9:Y364)</f>
        <v>#REF!</v>
      </c>
      <c r="Z366" s="52" t="e">
        <f t="shared" ref="Z366:AT366" si="247">SUMPRODUCT(Z7:Z364,$D7:$D364)</f>
        <v>#REF!</v>
      </c>
      <c r="AA366" s="52" t="e">
        <f>+SUM(AA9:AA364)</f>
        <v>#REF!</v>
      </c>
      <c r="AB366" s="52"/>
      <c r="AC366" s="52" t="e">
        <f>+SUM(AC9:AC364)</f>
        <v>#REF!</v>
      </c>
      <c r="AD366" s="52"/>
      <c r="AE366" s="52" t="e">
        <f>+SUM(AE9:AE364)</f>
        <v>#REF!</v>
      </c>
      <c r="AF366" s="52" t="e">
        <f t="shared" si="247"/>
        <v>#REF!</v>
      </c>
      <c r="AG366" s="52" t="e">
        <f>+SUM(AG9:AG364)</f>
        <v>#REF!</v>
      </c>
      <c r="AH366" s="52"/>
      <c r="AI366" s="52" t="e">
        <f>+SUM(AI9:AI364)</f>
        <v>#REF!</v>
      </c>
      <c r="AJ366" s="52"/>
      <c r="AK366" s="52" t="e">
        <f>+SUM(AK9:AK364)</f>
        <v>#REF!</v>
      </c>
      <c r="AL366" s="52"/>
      <c r="AM366" s="52" t="e">
        <f>+SUM(AM9:AM364)</f>
        <v>#REF!</v>
      </c>
      <c r="AN366" s="52"/>
      <c r="AO366" s="52" t="e">
        <f>+SUM(AO9:AO364)</f>
        <v>#REF!</v>
      </c>
      <c r="AP366" s="52"/>
      <c r="AQ366" s="52" t="e">
        <f>+SUM(AQ9:AQ364)</f>
        <v>#REF!</v>
      </c>
      <c r="AR366" s="52"/>
      <c r="AS366" s="52" t="e">
        <f>+SUM(AS9:AS364)</f>
        <v>#REF!</v>
      </c>
      <c r="AT366" s="52" t="e">
        <f t="shared" si="247"/>
        <v>#REF!</v>
      </c>
      <c r="AU366" s="52" t="e">
        <f>+SUM(AU9:AU364)</f>
        <v>#REF!</v>
      </c>
      <c r="AV366" s="52"/>
      <c r="AW366" s="52" t="e">
        <f>+SUM(AW9:AW364)</f>
        <v>#REF!</v>
      </c>
      <c r="AX366" s="52"/>
      <c r="AY366" s="52" t="e">
        <f>+SUM(AY9:AY364)</f>
        <v>#REF!</v>
      </c>
      <c r="AZ366" s="52"/>
      <c r="BA366" s="52" t="e">
        <f>+SUM(BA9:BA364)</f>
        <v>#REF!</v>
      </c>
    </row>
    <row r="367" spans="1:53" ht="15.75" customHeight="1">
      <c r="A367" s="19"/>
      <c r="B367" s="20"/>
      <c r="C367" s="21"/>
      <c r="D367" s="22"/>
      <c r="E367" s="23"/>
      <c r="F367" s="24"/>
      <c r="G367" s="24"/>
      <c r="H367" s="24"/>
      <c r="I367" s="25"/>
      <c r="J367" s="56"/>
      <c r="K367" s="56"/>
      <c r="L367" s="56"/>
      <c r="M367" s="56"/>
      <c r="N367" s="56"/>
      <c r="O367" s="56"/>
      <c r="P367" s="56"/>
      <c r="Q367" s="56"/>
      <c r="R367" s="56"/>
      <c r="S367" s="56"/>
      <c r="T367" s="56"/>
      <c r="U367" s="56"/>
      <c r="V367" s="56"/>
      <c r="W367" s="56"/>
      <c r="X367" s="56"/>
      <c r="Y367" s="56"/>
      <c r="Z367" s="56" t="e">
        <f>+Z366-#REF!</f>
        <v>#REF!</v>
      </c>
      <c r="AA367" s="56"/>
      <c r="AB367" s="56"/>
      <c r="AC367" s="56"/>
      <c r="AD367" s="56"/>
      <c r="AE367" s="56"/>
      <c r="AF367" s="56" t="e">
        <f>+AF366-#REF!</f>
        <v>#REF!</v>
      </c>
      <c r="AG367" s="56"/>
      <c r="AH367" s="56"/>
      <c r="AI367" s="56"/>
      <c r="AJ367" s="56"/>
      <c r="AK367" s="56"/>
      <c r="AL367" s="56"/>
      <c r="AM367" s="56"/>
      <c r="AN367" s="56"/>
      <c r="AO367" s="56"/>
      <c r="AP367" s="56"/>
      <c r="AQ367" s="56"/>
      <c r="AR367" s="56"/>
      <c r="AS367" s="56"/>
      <c r="AT367" s="56" t="e">
        <f>+AT366-#REF!</f>
        <v>#REF!</v>
      </c>
      <c r="AU367" s="56"/>
      <c r="AV367" s="56"/>
      <c r="AW367" s="56"/>
      <c r="AX367" s="56"/>
      <c r="AY367" s="56"/>
      <c r="AZ367" s="56"/>
      <c r="BA367" s="56"/>
    </row>
    <row r="368" spans="1:53" ht="15.75" customHeight="1">
      <c r="A368" s="19"/>
      <c r="B368" s="20"/>
      <c r="C368" s="21"/>
      <c r="D368" s="22"/>
      <c r="E368" s="23"/>
      <c r="F368" s="24"/>
      <c r="G368" s="24"/>
      <c r="H368" s="24"/>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row>
    <row r="369" spans="1:53" ht="15.75" customHeight="1">
      <c r="A369" s="19"/>
      <c r="B369" s="20"/>
      <c r="C369" s="21"/>
      <c r="D369" s="22"/>
      <c r="E369" s="23"/>
      <c r="F369" s="24"/>
      <c r="G369" s="24"/>
      <c r="H369" s="24"/>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row>
    <row r="370" spans="1:53" ht="15.75" customHeight="1">
      <c r="A370" s="19"/>
      <c r="B370" s="20"/>
      <c r="C370" s="21"/>
      <c r="D370" s="22"/>
      <c r="E370" s="23"/>
      <c r="F370" s="24"/>
      <c r="G370" s="24"/>
      <c r="H370" s="24"/>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row>
  </sheetData>
  <mergeCells count="63">
    <mergeCell ref="H236:H237"/>
    <mergeCell ref="A236:A237"/>
    <mergeCell ref="C236:C237"/>
    <mergeCell ref="D236:D237"/>
    <mergeCell ref="E236:E237"/>
    <mergeCell ref="F236:F237"/>
    <mergeCell ref="G236:G237"/>
    <mergeCell ref="G226:G228"/>
    <mergeCell ref="H226:H228"/>
    <mergeCell ref="A231:A233"/>
    <mergeCell ref="C231:C233"/>
    <mergeCell ref="D231:D233"/>
    <mergeCell ref="E231:E233"/>
    <mergeCell ref="F231:F233"/>
    <mergeCell ref="G231:G233"/>
    <mergeCell ref="H231:H233"/>
    <mergeCell ref="A226:A228"/>
    <mergeCell ref="C226:C228"/>
    <mergeCell ref="D226:D228"/>
    <mergeCell ref="E226:E228"/>
    <mergeCell ref="F226:F228"/>
    <mergeCell ref="A121:A122"/>
    <mergeCell ref="C121:C122"/>
    <mergeCell ref="E121:E122"/>
    <mergeCell ref="AL5:AM5"/>
    <mergeCell ref="AN5:AO5"/>
    <mergeCell ref="Z5:AA5"/>
    <mergeCell ref="AB5:AC5"/>
    <mergeCell ref="AD5:AE5"/>
    <mergeCell ref="AF5:AG5"/>
    <mergeCell ref="AH5:AI5"/>
    <mergeCell ref="T5:U5"/>
    <mergeCell ref="V5:W5"/>
    <mergeCell ref="X5:Y5"/>
    <mergeCell ref="J5:K5"/>
    <mergeCell ref="L5:M5"/>
    <mergeCell ref="N5:O5"/>
    <mergeCell ref="P5:Q5"/>
    <mergeCell ref="R5:S5"/>
    <mergeCell ref="AJ5:AK5"/>
    <mergeCell ref="AP4:AU4"/>
    <mergeCell ref="AV4:BA4"/>
    <mergeCell ref="AX5:AY5"/>
    <mergeCell ref="AZ5:BA5"/>
    <mergeCell ref="AP5:AQ5"/>
    <mergeCell ref="AR5:AS5"/>
    <mergeCell ref="AT5:AU5"/>
    <mergeCell ref="AV5:AW5"/>
    <mergeCell ref="AP3:AU3"/>
    <mergeCell ref="AV3:AZ3"/>
    <mergeCell ref="AJ4:AO4"/>
    <mergeCell ref="AF2:BA2"/>
    <mergeCell ref="J2:AE2"/>
    <mergeCell ref="AF4:AI4"/>
    <mergeCell ref="J3:K3"/>
    <mergeCell ref="L3:O3"/>
    <mergeCell ref="P3:W3"/>
    <mergeCell ref="X3:AE3"/>
    <mergeCell ref="AF3:AO3"/>
    <mergeCell ref="J4:K4"/>
    <mergeCell ref="L4:O4"/>
    <mergeCell ref="P4:W4"/>
    <mergeCell ref="X4:AE4"/>
  </mergeCells>
  <conditionalFormatting sqref="E5 E7:H7 D234:D65173 D4:D230">
    <cfRule type="cellIs" dxfId="0" priority="1" stopIfTrue="1" operator="notEqual">
      <formula>#REF!</formula>
    </cfRule>
  </conditionalFormatting>
  <pageMargins left="0.39" right="0.16" top="0.35" bottom="0.34" header="0.16" footer="0.17"/>
  <pageSetup paperSize="9" fitToHeight="40" orientation="landscape" verticalDpi="200" r:id="rId1"/>
  <headerFooter alignWithMargins="0">
    <oddHeader>&amp;L&amp;F&amp;C&amp;A&amp;R&amp;D</oddHeader>
    <oddFooter>&amp;C&amp;P</oddFooter>
  </headerFooter>
</worksheet>
</file>

<file path=xl/worksheets/sheet36.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3">
    <tabColor rgb="FF00B050"/>
  </sheetPr>
  <dimension ref="A1:J70"/>
  <sheetViews>
    <sheetView view="pageBreakPreview" topLeftCell="A7" zoomScaleSheetLayoutView="100" workbookViewId="0">
      <selection activeCell="C22" sqref="C22"/>
    </sheetView>
  </sheetViews>
  <sheetFormatPr defaultRowHeight="12.75"/>
  <cols>
    <col min="1" max="1" width="14" style="459" bestFit="1" customWidth="1"/>
    <col min="2" max="2" width="35" style="459" customWidth="1"/>
    <col min="3" max="3" width="14.42578125" style="459" customWidth="1"/>
    <col min="4" max="4" width="16.85546875" style="459" customWidth="1"/>
    <col min="5" max="16384" width="9.140625" style="459"/>
  </cols>
  <sheetData>
    <row r="1" spans="1:10" s="778" customFormat="1" ht="15.75">
      <c r="A1" s="1955" t="s">
        <v>439</v>
      </c>
      <c r="B1" s="1955"/>
      <c r="C1" s="1955"/>
      <c r="D1" s="1955"/>
    </row>
    <row r="2" spans="1:10" s="778" customFormat="1" ht="15.75">
      <c r="A2" s="806"/>
      <c r="B2" s="806"/>
      <c r="C2" s="806"/>
      <c r="D2" s="807"/>
    </row>
    <row r="3" spans="1:10" s="778" customFormat="1" ht="15.75">
      <c r="A3" s="1952" t="s">
        <v>2420</v>
      </c>
      <c r="B3" s="1952"/>
      <c r="C3" s="1952"/>
      <c r="D3" s="1952"/>
    </row>
    <row r="4" spans="1:10" s="778" customFormat="1" ht="15.75">
      <c r="A4" s="1956"/>
      <c r="B4" s="1956"/>
      <c r="C4" s="1956"/>
      <c r="D4" s="1956"/>
      <c r="G4" s="1952"/>
      <c r="H4" s="1952"/>
      <c r="I4" s="1952"/>
      <c r="J4" s="1952"/>
    </row>
    <row r="5" spans="1:10" ht="15.75">
      <c r="A5" s="808" t="s">
        <v>429</v>
      </c>
      <c r="B5" s="809" t="s">
        <v>1063</v>
      </c>
      <c r="C5" s="1957" t="s">
        <v>941</v>
      </c>
      <c r="D5" s="1958"/>
    </row>
    <row r="6" spans="1:10" ht="15.75">
      <c r="A6" s="810"/>
      <c r="B6" s="811"/>
      <c r="C6" s="812" t="s">
        <v>1064</v>
      </c>
      <c r="D6" s="813" t="s">
        <v>1065</v>
      </c>
    </row>
    <row r="7" spans="1:10" ht="15.75">
      <c r="A7" s="810"/>
      <c r="B7" s="787" t="s">
        <v>1322</v>
      </c>
      <c r="C7" s="814">
        <f>'PI BUDGET (JAN-15)'!H70/100000</f>
        <v>873.82002899123256</v>
      </c>
      <c r="D7" s="815"/>
    </row>
    <row r="8" spans="1:10" ht="15.75">
      <c r="A8" s="816"/>
      <c r="B8" s="817"/>
      <c r="C8" s="818"/>
      <c r="D8" s="819"/>
    </row>
    <row r="9" spans="1:10" ht="15.75">
      <c r="A9" s="820"/>
      <c r="B9" s="790"/>
      <c r="C9" s="1039"/>
      <c r="D9" s="821"/>
    </row>
    <row r="10" spans="1:10" ht="15.75">
      <c r="A10" s="820">
        <v>1</v>
      </c>
      <c r="B10" s="790" t="s">
        <v>1972</v>
      </c>
      <c r="C10" s="1039">
        <f>C7*D10</f>
        <v>26.214600869736977</v>
      </c>
      <c r="D10" s="821">
        <v>0.03</v>
      </c>
    </row>
    <row r="11" spans="1:10" ht="15.75">
      <c r="A11" s="820">
        <v>2</v>
      </c>
      <c r="B11" s="790" t="s">
        <v>1089</v>
      </c>
      <c r="C11" s="1039">
        <f>C7*D11</f>
        <v>4.3691001449561631</v>
      </c>
      <c r="D11" s="821">
        <v>5.0000000000000001E-3</v>
      </c>
    </row>
    <row r="12" spans="1:10" ht="15.75">
      <c r="A12" s="820">
        <v>3</v>
      </c>
      <c r="B12" s="790" t="s">
        <v>1090</v>
      </c>
      <c r="C12" s="1039"/>
      <c r="D12" s="821"/>
    </row>
    <row r="13" spans="1:10" ht="15.75">
      <c r="A13" s="822">
        <v>3.1</v>
      </c>
      <c r="B13" s="793" t="s">
        <v>1091</v>
      </c>
      <c r="C13" s="1040">
        <f>+'HR Salary'!H69/100000</f>
        <v>11.035</v>
      </c>
      <c r="D13" s="823">
        <f>C13/C$7</f>
        <v>1.2628458531374221E-2</v>
      </c>
    </row>
    <row r="14" spans="1:10" ht="15.75">
      <c r="A14" s="822">
        <v>3.2</v>
      </c>
      <c r="B14" s="793" t="s">
        <v>1092</v>
      </c>
      <c r="C14" s="1040">
        <f>+'Muster Roll A'!G17/100000</f>
        <v>0.77849999999999997</v>
      </c>
      <c r="D14" s="823">
        <f>C14/C$7</f>
        <v>8.9091571968054654E-4</v>
      </c>
    </row>
    <row r="15" spans="1:10" ht="15.75">
      <c r="A15" s="820"/>
      <c r="B15" s="790" t="s">
        <v>1093</v>
      </c>
      <c r="C15" s="1039">
        <f>SUM(C13:C14)</f>
        <v>11.813499999999999</v>
      </c>
      <c r="D15" s="821">
        <f>C15/$C$7</f>
        <v>1.3519374251054766E-2</v>
      </c>
    </row>
    <row r="16" spans="1:10" ht="15.75">
      <c r="A16" s="820">
        <v>4</v>
      </c>
      <c r="B16" s="790" t="s">
        <v>906</v>
      </c>
      <c r="C16" s="1039">
        <f>+'Overheads-MAIN'!F99/100000</f>
        <v>0.5</v>
      </c>
      <c r="D16" s="821">
        <f>C16/$C$7</f>
        <v>5.7220020531827012E-4</v>
      </c>
    </row>
    <row r="17" spans="1:4" ht="15.75">
      <c r="A17" s="820">
        <v>6</v>
      </c>
      <c r="B17" s="790" t="s">
        <v>1094</v>
      </c>
      <c r="C17" s="1039"/>
      <c r="D17" s="821"/>
    </row>
    <row r="18" spans="1:4" ht="15.75">
      <c r="A18" s="822">
        <v>6.1</v>
      </c>
      <c r="B18" s="793" t="s">
        <v>1095</v>
      </c>
      <c r="C18" s="1040">
        <f>+'Muster Roll A'!G23/100000</f>
        <v>0</v>
      </c>
      <c r="D18" s="824">
        <f>C18/$C$7</f>
        <v>0</v>
      </c>
    </row>
    <row r="19" spans="1:4" ht="15.75">
      <c r="A19" s="822">
        <v>6.2</v>
      </c>
      <c r="B19" s="793" t="s">
        <v>1096</v>
      </c>
      <c r="C19" s="1040">
        <f>+'Muster Roll B'!G13/100000</f>
        <v>0</v>
      </c>
      <c r="D19" s="824">
        <f>C19/$C$7</f>
        <v>0</v>
      </c>
    </row>
    <row r="20" spans="1:4" ht="15.75">
      <c r="A20" s="820"/>
      <c r="B20" s="790" t="s">
        <v>1097</v>
      </c>
      <c r="C20" s="1039">
        <f>C18+C19</f>
        <v>0</v>
      </c>
      <c r="D20" s="821">
        <f>C20/$C$7</f>
        <v>0</v>
      </c>
    </row>
    <row r="21" spans="1:4" ht="15.75">
      <c r="A21" s="820">
        <v>7</v>
      </c>
      <c r="B21" s="790" t="s">
        <v>1098</v>
      </c>
      <c r="C21" s="1041"/>
      <c r="D21" s="821"/>
    </row>
    <row r="22" spans="1:4" ht="15.75">
      <c r="A22" s="822">
        <f>A21+0.1</f>
        <v>7.1</v>
      </c>
      <c r="B22" s="793" t="s">
        <v>972</v>
      </c>
      <c r="C22" s="1042">
        <f>+'Power-n-Fuel'!R14/100000</f>
        <v>1.641</v>
      </c>
      <c r="D22" s="824">
        <f>C22/$C$7</f>
        <v>1.8779610738545625E-3</v>
      </c>
    </row>
    <row r="23" spans="1:4" ht="15.75">
      <c r="A23" s="822">
        <f>A22+0.1</f>
        <v>7.1999999999999993</v>
      </c>
      <c r="B23" s="825" t="s">
        <v>970</v>
      </c>
      <c r="C23" s="1042">
        <f>+'Power-n-Fuel'!R15/100000</f>
        <v>1.1000000000000001</v>
      </c>
      <c r="D23" s="824">
        <f>C23/$C$7</f>
        <v>1.2588404517001944E-3</v>
      </c>
    </row>
    <row r="24" spans="1:4" ht="15.75">
      <c r="A24" s="822"/>
      <c r="B24" s="790" t="s">
        <v>690</v>
      </c>
      <c r="C24" s="1039">
        <f>C23+C22</f>
        <v>2.7410000000000001</v>
      </c>
      <c r="D24" s="821">
        <f>C24/$C$7</f>
        <v>3.1368015255547567E-3</v>
      </c>
    </row>
    <row r="25" spans="1:4" ht="15.75">
      <c r="A25" s="820">
        <v>8</v>
      </c>
      <c r="B25" s="790" t="s">
        <v>1099</v>
      </c>
      <c r="C25" s="1039"/>
      <c r="D25" s="821"/>
    </row>
    <row r="26" spans="1:4" ht="15.75">
      <c r="A26" s="822">
        <f>A25+0.1</f>
        <v>8.1</v>
      </c>
      <c r="B26" s="793" t="s">
        <v>834</v>
      </c>
      <c r="C26" s="1042">
        <f>+'Hiring Details'!E37/100000</f>
        <v>0</v>
      </c>
      <c r="D26" s="824">
        <f>C26/$C$7</f>
        <v>0</v>
      </c>
    </row>
    <row r="27" spans="1:4" ht="15.75">
      <c r="A27" s="822">
        <f>A26+0.1</f>
        <v>8.1999999999999993</v>
      </c>
      <c r="B27" s="793" t="s">
        <v>964</v>
      </c>
      <c r="C27" s="1042">
        <f>+'Overheads-MAIN'!F95/100000</f>
        <v>0</v>
      </c>
      <c r="D27" s="824">
        <f>C27/$C$7</f>
        <v>0</v>
      </c>
    </row>
    <row r="28" spans="1:4" ht="15.75">
      <c r="A28" s="822">
        <f>A27+0.1</f>
        <v>8.2999999999999989</v>
      </c>
      <c r="B28" s="793" t="s">
        <v>969</v>
      </c>
      <c r="C28" s="1042">
        <f>+'Power-n-Fuel'!R5/100000</f>
        <v>2.3224999999999998</v>
      </c>
      <c r="D28" s="824">
        <f>C28/$C$7</f>
        <v>2.6578699537033643E-3</v>
      </c>
    </row>
    <row r="29" spans="1:4" ht="15.75">
      <c r="A29" s="820"/>
      <c r="B29" s="790" t="s">
        <v>1100</v>
      </c>
      <c r="C29" s="1039">
        <f>SUM(C26:C28)</f>
        <v>2.3224999999999998</v>
      </c>
      <c r="D29" s="821">
        <f>C29/$C$7</f>
        <v>2.6578699537033643E-3</v>
      </c>
    </row>
    <row r="30" spans="1:4" ht="15.75">
      <c r="A30" s="822">
        <v>9</v>
      </c>
      <c r="B30" s="790" t="s">
        <v>1101</v>
      </c>
      <c r="C30" s="1042"/>
      <c r="D30" s="821"/>
    </row>
    <row r="31" spans="1:4" ht="15.75">
      <c r="A31" s="822">
        <f>A30+0.1</f>
        <v>9.1</v>
      </c>
      <c r="B31" s="793" t="s">
        <v>955</v>
      </c>
      <c r="C31" s="1042">
        <f>+'Overheads-MAIN'!F81/100000</f>
        <v>0.155</v>
      </c>
      <c r="D31" s="824">
        <f>C31/$C$7</f>
        <v>1.7738206364866372E-4</v>
      </c>
    </row>
    <row r="32" spans="1:4" ht="15.75">
      <c r="A32" s="822">
        <f>A31+0.1</f>
        <v>9.1999999999999993</v>
      </c>
      <c r="B32" s="793" t="s">
        <v>954</v>
      </c>
      <c r="C32" s="1042">
        <f>+'Overheads-MAIN'!F85/100000</f>
        <v>0.11</v>
      </c>
      <c r="D32" s="824">
        <f>C32/$C$7</f>
        <v>1.2588404517001943E-4</v>
      </c>
    </row>
    <row r="33" spans="1:4" ht="15.75">
      <c r="A33" s="822">
        <f>A32+0.1</f>
        <v>9.2999999999999989</v>
      </c>
      <c r="B33" s="793" t="s">
        <v>896</v>
      </c>
      <c r="C33" s="1042">
        <f>+'Overheads-MAIN'!F89/100000</f>
        <v>0.01</v>
      </c>
      <c r="D33" s="824">
        <f>C33/$C$7</f>
        <v>1.1444004106365402E-5</v>
      </c>
    </row>
    <row r="34" spans="1:4" ht="15.75">
      <c r="A34" s="822">
        <f>A33+0.1</f>
        <v>9.3999999999999986</v>
      </c>
      <c r="B34" s="793" t="s">
        <v>909</v>
      </c>
      <c r="C34" s="1042">
        <f>+'Overheads-MAIN'!F104/100000</f>
        <v>2.5999999999999999E-2</v>
      </c>
      <c r="D34" s="824">
        <f>C34/$C$7</f>
        <v>2.9754410676550045E-5</v>
      </c>
    </row>
    <row r="35" spans="1:4" ht="15.75">
      <c r="A35" s="820"/>
      <c r="B35" s="790" t="s">
        <v>690</v>
      </c>
      <c r="C35" s="1039">
        <f>SUM(C31:C34)</f>
        <v>0.30100000000000005</v>
      </c>
      <c r="D35" s="821">
        <f>C35/$C$7</f>
        <v>3.4446452360159866E-4</v>
      </c>
    </row>
    <row r="36" spans="1:4" ht="15.75">
      <c r="A36" s="820">
        <v>10</v>
      </c>
      <c r="B36" s="790" t="s">
        <v>1102</v>
      </c>
      <c r="C36" s="1039"/>
      <c r="D36" s="821"/>
    </row>
    <row r="37" spans="1:4" ht="15.75">
      <c r="A37" s="822">
        <f>A36+0.1</f>
        <v>10.1</v>
      </c>
      <c r="B37" s="793" t="s">
        <v>963</v>
      </c>
      <c r="C37" s="1042">
        <f>+'Overheads-MAIN'!F37/100000</f>
        <v>0.08</v>
      </c>
      <c r="D37" s="824">
        <f>C37/$C$7</f>
        <v>9.1552032850923215E-5</v>
      </c>
    </row>
    <row r="38" spans="1:4" ht="15.75">
      <c r="A38" s="822">
        <f>A37+0.1</f>
        <v>10.199999999999999</v>
      </c>
      <c r="B38" s="793" t="s">
        <v>962</v>
      </c>
      <c r="C38" s="1042">
        <f>+'Overheads-MAIN'!F42/100000</f>
        <v>0</v>
      </c>
      <c r="D38" s="824">
        <f>C38/$C$7</f>
        <v>0</v>
      </c>
    </row>
    <row r="39" spans="1:4" ht="15.75">
      <c r="A39" s="822">
        <f>A38+0.1</f>
        <v>10.299999999999999</v>
      </c>
      <c r="B39" s="793" t="s">
        <v>961</v>
      </c>
      <c r="C39" s="1042">
        <f>+'Overheads-MAIN'!F56/100000</f>
        <v>0.11799999999999999</v>
      </c>
      <c r="D39" s="824">
        <f>C39/$C$7</f>
        <v>1.3503924845511173E-4</v>
      </c>
    </row>
    <row r="40" spans="1:4" ht="15.75">
      <c r="A40" s="822">
        <f>A39+0.1</f>
        <v>10.399999999999999</v>
      </c>
      <c r="B40" s="793" t="s">
        <v>960</v>
      </c>
      <c r="C40" s="1042">
        <f>+'Overheads-MAIN'!F49/100000</f>
        <v>0.6</v>
      </c>
      <c r="D40" s="824">
        <f>C40/$C$7</f>
        <v>6.8664024638192406E-4</v>
      </c>
    </row>
    <row r="41" spans="1:4" ht="15.75">
      <c r="A41" s="822"/>
      <c r="B41" s="790" t="s">
        <v>1103</v>
      </c>
      <c r="C41" s="1039">
        <f>SUM(C37:C40)</f>
        <v>0.79800000000000004</v>
      </c>
      <c r="D41" s="821">
        <f>C41/$C$7</f>
        <v>9.1323152768795911E-4</v>
      </c>
    </row>
    <row r="42" spans="1:4" ht="31.5">
      <c r="A42" s="820">
        <v>11</v>
      </c>
      <c r="B42" s="790" t="s">
        <v>1104</v>
      </c>
      <c r="C42" s="1042"/>
      <c r="D42" s="821"/>
    </row>
    <row r="43" spans="1:4" ht="15.75">
      <c r="A43" s="822">
        <f>A42+0.1</f>
        <v>11.1</v>
      </c>
      <c r="B43" s="793" t="s">
        <v>959</v>
      </c>
      <c r="C43" s="1042">
        <f>+'Overheads-MAIN'!F62/100000</f>
        <v>0.26</v>
      </c>
      <c r="D43" s="824">
        <f t="shared" ref="D43:D49" si="0">C43/$C$7</f>
        <v>2.9754410676550048E-4</v>
      </c>
    </row>
    <row r="44" spans="1:4" ht="15.75">
      <c r="A44" s="822">
        <f>A43+0.1</f>
        <v>11.2</v>
      </c>
      <c r="B44" s="793" t="s">
        <v>827</v>
      </c>
      <c r="C44" s="1042">
        <f>+'Overheads-MAIN'!F15/100000</f>
        <v>0.3</v>
      </c>
      <c r="D44" s="824">
        <f>C44/$C$7</f>
        <v>3.4332012319096203E-4</v>
      </c>
    </row>
    <row r="45" spans="1:4" ht="15.75">
      <c r="A45" s="822">
        <f>A44+0.1</f>
        <v>11.299999999999999</v>
      </c>
      <c r="B45" s="793" t="s">
        <v>877</v>
      </c>
      <c r="C45" s="1042">
        <f>+'Overheads-MAIN'!F71/100000</f>
        <v>0.12</v>
      </c>
      <c r="D45" s="824">
        <f t="shared" si="0"/>
        <v>1.3732804927638482E-4</v>
      </c>
    </row>
    <row r="46" spans="1:4" ht="15.75">
      <c r="A46" s="822">
        <f>A45+0.1</f>
        <v>11.399999999999999</v>
      </c>
      <c r="B46" s="793" t="s">
        <v>874</v>
      </c>
      <c r="C46" s="1042">
        <f>+'Overheads-MAIN'!F67/100000</f>
        <v>0.05</v>
      </c>
      <c r="D46" s="824">
        <f t="shared" si="0"/>
        <v>5.7220020531827016E-5</v>
      </c>
    </row>
    <row r="47" spans="1:4" ht="15.75">
      <c r="A47" s="822">
        <f>A46+0.1</f>
        <v>11.499999999999998</v>
      </c>
      <c r="B47" s="793" t="s">
        <v>950</v>
      </c>
      <c r="C47" s="1042"/>
      <c r="D47" s="824">
        <f t="shared" si="0"/>
        <v>0</v>
      </c>
    </row>
    <row r="48" spans="1:4" ht="15.75">
      <c r="A48" s="826"/>
      <c r="B48" s="790" t="s">
        <v>690</v>
      </c>
      <c r="C48" s="1039">
        <f>SUM(C43:C47)</f>
        <v>0.73000000000000009</v>
      </c>
      <c r="D48" s="821">
        <f t="shared" si="0"/>
        <v>8.3541229976467446E-4</v>
      </c>
    </row>
    <row r="49" spans="1:4" ht="15.75">
      <c r="A49" s="820">
        <v>12</v>
      </c>
      <c r="B49" s="790" t="s">
        <v>957</v>
      </c>
      <c r="C49" s="1039"/>
      <c r="D49" s="821">
        <f t="shared" si="0"/>
        <v>0</v>
      </c>
    </row>
    <row r="50" spans="1:4" ht="31.5">
      <c r="A50" s="820">
        <v>13</v>
      </c>
      <c r="B50" s="790" t="s">
        <v>1105</v>
      </c>
      <c r="C50" s="1042"/>
      <c r="D50" s="821"/>
    </row>
    <row r="51" spans="1:4" ht="15.75">
      <c r="A51" s="822">
        <f>A50+0.1</f>
        <v>13.1</v>
      </c>
      <c r="B51" s="793" t="s">
        <v>956</v>
      </c>
      <c r="C51" s="1042">
        <f>+'Overheads-MAIN'!F76/100000</f>
        <v>0</v>
      </c>
      <c r="D51" s="824">
        <f>C51/$C$7</f>
        <v>0</v>
      </c>
    </row>
    <row r="52" spans="1:4" ht="15.75">
      <c r="A52" s="822">
        <f>A51+0.1</f>
        <v>13.2</v>
      </c>
      <c r="B52" s="793" t="s">
        <v>914</v>
      </c>
      <c r="C52" s="1042">
        <f>+'Overheads-MAIN'!F110/100000</f>
        <v>2.1999999999999999E-2</v>
      </c>
      <c r="D52" s="824">
        <f>C52/$C$7</f>
        <v>2.5176809034003884E-5</v>
      </c>
    </row>
    <row r="53" spans="1:4" ht="15.75">
      <c r="A53" s="826"/>
      <c r="B53" s="790" t="s">
        <v>690</v>
      </c>
      <c r="C53" s="1039">
        <f>SUM(C51:C52)</f>
        <v>2.1999999999999999E-2</v>
      </c>
      <c r="D53" s="821">
        <f>C53/$C$7</f>
        <v>2.5176809034003884E-5</v>
      </c>
    </row>
    <row r="54" spans="1:4" ht="31.5">
      <c r="A54" s="820">
        <v>14</v>
      </c>
      <c r="B54" s="790" t="s">
        <v>1106</v>
      </c>
      <c r="C54" s="1039"/>
      <c r="D54" s="821"/>
    </row>
    <row r="55" spans="1:4" ht="15.75">
      <c r="A55" s="822">
        <f>A54+0.1</f>
        <v>14.1</v>
      </c>
      <c r="B55" s="793" t="s">
        <v>951</v>
      </c>
      <c r="C55" s="1042">
        <f>+'Overheads-MAIN'!F115/100000</f>
        <v>0.04</v>
      </c>
      <c r="D55" s="824">
        <f t="shared" ref="D55:D62" si="1">C55/$C$7</f>
        <v>4.5776016425461607E-5</v>
      </c>
    </row>
    <row r="56" spans="1:4" ht="15.75">
      <c r="A56" s="822">
        <f>A55+0.1</f>
        <v>14.2</v>
      </c>
      <c r="B56" s="793" t="s">
        <v>952</v>
      </c>
      <c r="C56" s="1042"/>
      <c r="D56" s="824">
        <f t="shared" si="1"/>
        <v>0</v>
      </c>
    </row>
    <row r="57" spans="1:4" ht="15.75">
      <c r="A57" s="822">
        <f>A56+0.1</f>
        <v>14.299999999999999</v>
      </c>
      <c r="B57" s="793" t="s">
        <v>1107</v>
      </c>
      <c r="C57" s="1042"/>
      <c r="D57" s="824">
        <f t="shared" si="1"/>
        <v>0</v>
      </c>
    </row>
    <row r="58" spans="1:4" ht="15.75">
      <c r="A58" s="822"/>
      <c r="B58" s="790" t="s">
        <v>690</v>
      </c>
      <c r="C58" s="1039">
        <f>SUM(C55:C57)</f>
        <v>0.04</v>
      </c>
      <c r="D58" s="821">
        <f t="shared" si="1"/>
        <v>4.5776016425461607E-5</v>
      </c>
    </row>
    <row r="59" spans="1:4" ht="15.75">
      <c r="A59" s="820">
        <v>15</v>
      </c>
      <c r="B59" s="790" t="s">
        <v>1108</v>
      </c>
      <c r="C59" s="1039">
        <f>+'Overheads-MAIN'!F130/10000</f>
        <v>0.7</v>
      </c>
      <c r="D59" s="821">
        <f t="shared" si="1"/>
        <v>8.010802874455781E-4</v>
      </c>
    </row>
    <row r="60" spans="1:4" ht="15.75">
      <c r="A60" s="822">
        <f>A59+0.1</f>
        <v>15.1</v>
      </c>
      <c r="B60" s="793" t="s">
        <v>830</v>
      </c>
      <c r="C60" s="1039">
        <f>+'Overheads-MAIN'!F20/100000</f>
        <v>0.25</v>
      </c>
      <c r="D60" s="821">
        <f t="shared" si="1"/>
        <v>2.8610010265913506E-4</v>
      </c>
    </row>
    <row r="61" spans="1:4" ht="31.5">
      <c r="A61" s="822">
        <v>16.100000000000001</v>
      </c>
      <c r="B61" s="827" t="s">
        <v>1109</v>
      </c>
      <c r="C61" s="1042">
        <f>+C7*0.6%</f>
        <v>5.2429201739473958</v>
      </c>
      <c r="D61" s="824">
        <f t="shared" si="1"/>
        <v>6.0000000000000001E-3</v>
      </c>
    </row>
    <row r="62" spans="1:4" ht="31.5">
      <c r="A62" s="822">
        <v>16.2</v>
      </c>
      <c r="B62" s="827" t="s">
        <v>1110</v>
      </c>
      <c r="C62" s="1042">
        <f>+C7*0.1%</f>
        <v>0.87382002899123257</v>
      </c>
      <c r="D62" s="824">
        <f t="shared" si="1"/>
        <v>1E-3</v>
      </c>
    </row>
    <row r="63" spans="1:4" ht="15.75">
      <c r="A63" s="822"/>
      <c r="B63" s="828" t="s">
        <v>941</v>
      </c>
      <c r="C63" s="1039">
        <f>SUM(C59:C62)</f>
        <v>7.0667402029386288</v>
      </c>
      <c r="D63" s="821">
        <f>C63/$C$7</f>
        <v>8.0871803901047135E-3</v>
      </c>
    </row>
    <row r="64" spans="1:4" ht="15.75">
      <c r="A64" s="1959" t="s">
        <v>1111</v>
      </c>
      <c r="B64" s="1959"/>
      <c r="C64" s="1043">
        <f>C9+C10+C11+C15+C16+C20+C29+C41+C48+C49+C53+C58+C63+C35+C24</f>
        <v>56.918441217631766</v>
      </c>
      <c r="D64" s="829">
        <f>C64/$C$7</f>
        <v>6.5137487502249569E-2</v>
      </c>
    </row>
    <row r="65" spans="1:4" ht="15.75">
      <c r="A65" s="1959" t="s">
        <v>969</v>
      </c>
      <c r="B65" s="1959"/>
      <c r="C65" s="1043">
        <f>C28</f>
        <v>2.3224999999999998</v>
      </c>
      <c r="D65" s="829">
        <f>C65/$C$7</f>
        <v>2.6578699537033643E-3</v>
      </c>
    </row>
    <row r="66" spans="1:4">
      <c r="A66" s="830"/>
      <c r="B66" s="1953" t="s">
        <v>1112</v>
      </c>
      <c r="C66" s="1953"/>
      <c r="D66" s="1953"/>
    </row>
    <row r="67" spans="1:4">
      <c r="A67" s="830"/>
      <c r="B67" s="1953"/>
      <c r="C67" s="1953"/>
      <c r="D67" s="1953"/>
    </row>
    <row r="68" spans="1:4" ht="15">
      <c r="A68" s="831"/>
      <c r="B68" s="832" t="s">
        <v>1113</v>
      </c>
      <c r="C68" s="832"/>
      <c r="D68" s="833"/>
    </row>
    <row r="69" spans="1:4">
      <c r="A69" s="830"/>
      <c r="B69" s="1954" t="s">
        <v>1114</v>
      </c>
      <c r="C69" s="1954"/>
      <c r="D69" s="1954"/>
    </row>
    <row r="70" spans="1:4">
      <c r="A70" s="830"/>
      <c r="B70" s="832"/>
      <c r="C70" s="832"/>
      <c r="D70" s="833"/>
    </row>
  </sheetData>
  <protectedRanges>
    <protectedRange password="CC58" sqref="A1:D2" name="Range3_1"/>
  </protectedRanges>
  <mergeCells count="9">
    <mergeCell ref="G4:J4"/>
    <mergeCell ref="B66:D67"/>
    <mergeCell ref="B69:D69"/>
    <mergeCell ref="A1:D1"/>
    <mergeCell ref="A3:D3"/>
    <mergeCell ref="A4:D4"/>
    <mergeCell ref="C5:D5"/>
    <mergeCell ref="A64:B64"/>
    <mergeCell ref="A65:B65"/>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sheetPr codeName="Sheet4">
    <tabColor rgb="FF00B050"/>
  </sheetPr>
  <dimension ref="A1:D30"/>
  <sheetViews>
    <sheetView view="pageBreakPreview" topLeftCell="A19" zoomScaleSheetLayoutView="100" workbookViewId="0">
      <selection activeCell="C11" sqref="C11"/>
    </sheetView>
  </sheetViews>
  <sheetFormatPr defaultRowHeight="12.75"/>
  <cols>
    <col min="1" max="1" width="12.7109375" style="459" bestFit="1" customWidth="1"/>
    <col min="2" max="2" width="30.7109375" style="459" customWidth="1"/>
    <col min="3" max="3" width="11.7109375" style="459" customWidth="1"/>
    <col min="4" max="4" width="11.42578125" style="459" customWidth="1"/>
    <col min="5" max="16384" width="9.140625" style="459"/>
  </cols>
  <sheetData>
    <row r="1" spans="1:4" s="778" customFormat="1">
      <c r="A1" s="776"/>
      <c r="B1" s="777"/>
      <c r="C1" s="777"/>
      <c r="D1" s="777"/>
    </row>
    <row r="2" spans="1:4" s="778" customFormat="1" ht="15.75">
      <c r="A2" s="1955" t="s">
        <v>439</v>
      </c>
      <c r="B2" s="1955"/>
      <c r="C2" s="1955"/>
      <c r="D2" s="1955"/>
    </row>
    <row r="3" spans="1:4" s="778" customFormat="1" ht="15.75">
      <c r="A3" s="1952" t="s">
        <v>2302</v>
      </c>
      <c r="B3" s="1952"/>
      <c r="C3" s="1952"/>
      <c r="D3" s="1952"/>
    </row>
    <row r="4" spans="1:4" s="778" customFormat="1">
      <c r="A4" s="779"/>
      <c r="B4" s="779"/>
      <c r="C4" s="779"/>
      <c r="D4" s="779"/>
    </row>
    <row r="5" spans="1:4" s="778" customFormat="1" ht="13.5" thickBot="1">
      <c r="A5" s="776"/>
      <c r="B5" s="777"/>
      <c r="C5" s="777"/>
      <c r="D5" s="777"/>
    </row>
    <row r="6" spans="1:4" ht="15.75">
      <c r="A6" s="780" t="s">
        <v>429</v>
      </c>
      <c r="B6" s="781" t="s">
        <v>1063</v>
      </c>
      <c r="C6" s="1960" t="s">
        <v>941</v>
      </c>
      <c r="D6" s="1961"/>
    </row>
    <row r="7" spans="1:4" ht="15.75">
      <c r="A7" s="782"/>
      <c r="B7" s="783"/>
      <c r="C7" s="784" t="s">
        <v>1064</v>
      </c>
      <c r="D7" s="785" t="s">
        <v>1065</v>
      </c>
    </row>
    <row r="8" spans="1:4" ht="15.75">
      <c r="A8" s="786"/>
      <c r="B8" s="787" t="s">
        <v>1322</v>
      </c>
      <c r="C8" s="1048">
        <f>+'Budget-4-Approval'!H20</f>
        <v>926.24923073070647</v>
      </c>
      <c r="D8" s="788"/>
    </row>
    <row r="9" spans="1:4" ht="15.75">
      <c r="A9" s="789">
        <v>1</v>
      </c>
      <c r="B9" s="790" t="s">
        <v>1067</v>
      </c>
      <c r="C9" s="1032"/>
      <c r="D9" s="791"/>
    </row>
    <row r="10" spans="1:4" ht="31.5">
      <c r="A10" s="792">
        <v>1.1000000000000001</v>
      </c>
      <c r="B10" s="793" t="s">
        <v>1068</v>
      </c>
      <c r="C10" s="1033">
        <f>+'Machinery-Rent'!F32/100000</f>
        <v>3.4405333000000002</v>
      </c>
      <c r="D10" s="794">
        <f>C10/C$8</f>
        <v>3.7144789823855577E-3</v>
      </c>
    </row>
    <row r="11" spans="1:4" ht="31.5">
      <c r="A11" s="792">
        <v>1.2</v>
      </c>
      <c r="B11" s="793" t="s">
        <v>1069</v>
      </c>
      <c r="C11" s="1833">
        <f>(+'Hiring Details'!E11)/100000</f>
        <v>1.25</v>
      </c>
      <c r="D11" s="794">
        <f>C11/C$8</f>
        <v>1.3495287861279956E-3</v>
      </c>
    </row>
    <row r="12" spans="1:4" ht="31.5">
      <c r="A12" s="792">
        <v>1.3</v>
      </c>
      <c r="B12" s="793" t="s">
        <v>1070</v>
      </c>
      <c r="C12" s="1033">
        <f>+('Hiring Details'!E20+'Hiring Details'!E31)/100000</f>
        <v>2.25</v>
      </c>
      <c r="D12" s="794">
        <f>C12/C$8</f>
        <v>2.4291518150303922E-3</v>
      </c>
    </row>
    <row r="13" spans="1:4" ht="15.75">
      <c r="A13" s="789"/>
      <c r="B13" s="790" t="s">
        <v>1071</v>
      </c>
      <c r="C13" s="1032">
        <f>SUM(C10:C12)</f>
        <v>6.9405333000000002</v>
      </c>
      <c r="D13" s="794">
        <f>C13/C$8</f>
        <v>7.493159583543945E-3</v>
      </c>
    </row>
    <row r="14" spans="1:4" ht="31.5">
      <c r="A14" s="795">
        <v>2</v>
      </c>
      <c r="B14" s="790" t="s">
        <v>1072</v>
      </c>
      <c r="C14" s="1033"/>
      <c r="D14" s="794"/>
    </row>
    <row r="15" spans="1:4" ht="15.75">
      <c r="A15" s="796">
        <v>2.1</v>
      </c>
      <c r="B15" s="793" t="s">
        <v>965</v>
      </c>
      <c r="C15" s="1034">
        <f>+'Overheads-MAIN'!F32/100000</f>
        <v>0.5</v>
      </c>
      <c r="D15" s="794">
        <f>C15/C$8</f>
        <v>5.3981151445119818E-4</v>
      </c>
    </row>
    <row r="16" spans="1:4" ht="31.5">
      <c r="A16" s="789"/>
      <c r="B16" s="790" t="s">
        <v>1073</v>
      </c>
      <c r="C16" s="1032">
        <f>C15</f>
        <v>0.5</v>
      </c>
      <c r="D16" s="794">
        <f>C16/C$8</f>
        <v>5.3981151445119818E-4</v>
      </c>
    </row>
    <row r="17" spans="1:4" ht="15.75">
      <c r="A17" s="789">
        <v>3</v>
      </c>
      <c r="B17" s="790" t="s">
        <v>1074</v>
      </c>
      <c r="C17" s="1032"/>
      <c r="D17" s="797"/>
    </row>
    <row r="18" spans="1:4" ht="31.5">
      <c r="A18" s="792">
        <v>3.1</v>
      </c>
      <c r="B18" s="793" t="s">
        <v>1075</v>
      </c>
      <c r="C18" s="1032">
        <v>0</v>
      </c>
      <c r="D18" s="797">
        <f>C18/C$8</f>
        <v>0</v>
      </c>
    </row>
    <row r="19" spans="1:4" ht="31.5">
      <c r="A19" s="792">
        <v>3.2</v>
      </c>
      <c r="B19" s="793" t="s">
        <v>1076</v>
      </c>
      <c r="C19" s="1034">
        <f>+'Rental Details'!G57/100000</f>
        <v>1.6560264000000002</v>
      </c>
      <c r="D19" s="797">
        <f t="shared" ref="D19:D25" si="0">C19/C$8</f>
        <v>1.7878842379103318E-3</v>
      </c>
    </row>
    <row r="20" spans="1:4" ht="15.75">
      <c r="A20" s="792" t="s">
        <v>1077</v>
      </c>
      <c r="B20" s="793" t="s">
        <v>1078</v>
      </c>
      <c r="C20" s="1033">
        <v>0</v>
      </c>
      <c r="D20" s="797">
        <f t="shared" si="0"/>
        <v>0</v>
      </c>
    </row>
    <row r="21" spans="1:4" ht="15.75">
      <c r="A21" s="792" t="s">
        <v>1079</v>
      </c>
      <c r="B21" s="793" t="s">
        <v>1080</v>
      </c>
      <c r="C21" s="1032">
        <v>0</v>
      </c>
      <c r="D21" s="797">
        <f t="shared" si="0"/>
        <v>0</v>
      </c>
    </row>
    <row r="22" spans="1:4" ht="15.75">
      <c r="A22" s="789"/>
      <c r="B22" s="790" t="s">
        <v>1081</v>
      </c>
      <c r="C22" s="1032">
        <f>SUM(C18:C21)</f>
        <v>1.6560264000000002</v>
      </c>
      <c r="D22" s="797">
        <f t="shared" si="0"/>
        <v>1.7878842379103318E-3</v>
      </c>
    </row>
    <row r="23" spans="1:4" ht="15.75">
      <c r="A23" s="789">
        <v>4</v>
      </c>
      <c r="B23" s="790" t="s">
        <v>1082</v>
      </c>
      <c r="C23" s="1032"/>
      <c r="D23" s="797"/>
    </row>
    <row r="24" spans="1:4" ht="31.5">
      <c r="A24" s="792">
        <v>4.0999999999999996</v>
      </c>
      <c r="B24" s="793" t="s">
        <v>1083</v>
      </c>
      <c r="C24" s="1032">
        <v>0</v>
      </c>
      <c r="D24" s="797">
        <f t="shared" si="0"/>
        <v>0</v>
      </c>
    </row>
    <row r="25" spans="1:4" ht="31.5">
      <c r="A25" s="792">
        <v>4.2</v>
      </c>
      <c r="B25" s="793" t="s">
        <v>1084</v>
      </c>
      <c r="C25" s="1035">
        <v>0</v>
      </c>
      <c r="D25" s="797">
        <f t="shared" si="0"/>
        <v>0</v>
      </c>
    </row>
    <row r="26" spans="1:4" ht="16.5" thickBot="1">
      <c r="A26" s="798"/>
      <c r="B26" s="799" t="s">
        <v>1085</v>
      </c>
      <c r="C26" s="1036"/>
      <c r="D26" s="800"/>
    </row>
    <row r="27" spans="1:4" ht="32.25" thickTop="1">
      <c r="A27" s="801"/>
      <c r="B27" s="802" t="s">
        <v>1086</v>
      </c>
      <c r="C27" s="1037">
        <f>C26+C22+C13</f>
        <v>8.5965597000000002</v>
      </c>
      <c r="D27" s="803">
        <f>C27/C$8</f>
        <v>9.2810438214542771E-3</v>
      </c>
    </row>
    <row r="28" spans="1:4" ht="16.5" thickBot="1">
      <c r="A28" s="804"/>
      <c r="B28" s="805" t="s">
        <v>1087</v>
      </c>
      <c r="C28" s="1038">
        <f>C16</f>
        <v>0.5</v>
      </c>
      <c r="D28" s="803">
        <f>C28/C$8</f>
        <v>5.3981151445119818E-4</v>
      </c>
    </row>
    <row r="29" spans="1:4" ht="17.25" thickTop="1" thickBot="1">
      <c r="A29" s="804"/>
      <c r="B29" s="805" t="s">
        <v>1088</v>
      </c>
      <c r="C29" s="1038">
        <f>+C28+C27</f>
        <v>9.0965597000000002</v>
      </c>
      <c r="D29" s="803">
        <f>C29/C$8</f>
        <v>9.8208553359054752E-3</v>
      </c>
    </row>
    <row r="30" spans="1:4" ht="13.5" thickTop="1"/>
  </sheetData>
  <protectedRanges>
    <protectedRange password="CC58" sqref="A2:D2" name="Range3"/>
  </protectedRanges>
  <mergeCells count="3">
    <mergeCell ref="A2:D2"/>
    <mergeCell ref="A3:D3"/>
    <mergeCell ref="C6:D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5">
    <tabColor theme="9" tint="-0.499984740745262"/>
    <pageSetUpPr fitToPage="1"/>
  </sheetPr>
  <dimension ref="A1:U22"/>
  <sheetViews>
    <sheetView view="pageBreakPreview" zoomScaleSheetLayoutView="100" workbookViewId="0">
      <selection activeCell="C9" sqref="C9"/>
    </sheetView>
  </sheetViews>
  <sheetFormatPr defaultRowHeight="12.75"/>
  <cols>
    <col min="1" max="1" width="9.140625" style="770"/>
    <col min="2" max="2" width="27.42578125" style="770" customWidth="1"/>
    <col min="3" max="3" width="9.5703125" style="770" customWidth="1"/>
    <col min="4" max="5" width="9.140625" style="771"/>
    <col min="6" max="9" width="9.85546875" style="771" bestFit="1" customWidth="1"/>
    <col min="10" max="12" width="9.7109375" style="771" bestFit="1" customWidth="1"/>
    <col min="13" max="15" width="10.42578125" style="771" bestFit="1" customWidth="1"/>
    <col min="16" max="16" width="10.5703125" style="771" bestFit="1" customWidth="1"/>
    <col min="17" max="17" width="10.42578125" style="771" bestFit="1" customWidth="1"/>
    <col min="18" max="18" width="10.5703125" style="771" bestFit="1" customWidth="1"/>
    <col min="19" max="19" width="12.28515625" style="771" bestFit="1" customWidth="1"/>
    <col min="20" max="16384" width="9.140625" style="770"/>
  </cols>
  <sheetData>
    <row r="1" spans="1:21" s="726" customFormat="1" ht="15.75">
      <c r="A1" s="1962" t="s">
        <v>428</v>
      </c>
      <c r="B1" s="1963"/>
      <c r="C1" s="1963"/>
      <c r="D1" s="1963"/>
      <c r="E1" s="1963"/>
      <c r="F1" s="1963"/>
      <c r="G1" s="1963"/>
      <c r="H1" s="1963"/>
      <c r="I1" s="1963"/>
      <c r="J1" s="1963"/>
      <c r="K1" s="1963"/>
      <c r="L1" s="1963"/>
      <c r="M1" s="1963"/>
      <c r="N1" s="1963"/>
      <c r="O1" s="1963"/>
      <c r="P1" s="1963"/>
      <c r="Q1" s="1963"/>
      <c r="R1" s="1963"/>
      <c r="S1" s="1963"/>
    </row>
    <row r="2" spans="1:21" s="726" customFormat="1" ht="15.75">
      <c r="A2" s="1962" t="s">
        <v>1059</v>
      </c>
      <c r="B2" s="1963"/>
      <c r="C2" s="1963"/>
      <c r="D2" s="1963"/>
      <c r="E2" s="1963"/>
      <c r="F2" s="1963"/>
      <c r="G2" s="1963"/>
      <c r="H2" s="1963"/>
      <c r="I2" s="1963"/>
      <c r="J2" s="1963"/>
      <c r="K2" s="1963"/>
      <c r="L2" s="1963"/>
      <c r="M2" s="1963"/>
      <c r="N2" s="1963"/>
      <c r="O2" s="1963"/>
      <c r="P2" s="1963"/>
      <c r="Q2" s="1963"/>
      <c r="R2" s="1963"/>
      <c r="S2" s="1963"/>
      <c r="T2" s="727"/>
    </row>
    <row r="3" spans="1:21" s="726" customFormat="1" ht="15.75">
      <c r="A3" s="728"/>
      <c r="B3" s="728"/>
      <c r="C3" s="728"/>
      <c r="D3" s="728"/>
      <c r="E3" s="728"/>
      <c r="F3" s="728"/>
      <c r="G3" s="728"/>
      <c r="H3" s="728"/>
      <c r="I3" s="728"/>
      <c r="J3" s="728"/>
      <c r="K3" s="728"/>
      <c r="L3" s="728"/>
      <c r="M3" s="728"/>
      <c r="N3" s="728"/>
      <c r="O3" s="728"/>
      <c r="P3" s="728"/>
      <c r="Q3" s="728"/>
      <c r="R3" s="728"/>
      <c r="S3" s="728"/>
    </row>
    <row r="4" spans="1:21" s="726" customFormat="1" ht="15.75">
      <c r="A4" s="1964" t="s">
        <v>1039</v>
      </c>
      <c r="B4" s="1964"/>
      <c r="C4" s="1964"/>
      <c r="D4" s="1964"/>
      <c r="E4" s="1964"/>
      <c r="F4" s="1964"/>
      <c r="G4" s="1964"/>
      <c r="H4" s="1964"/>
      <c r="I4" s="1964"/>
      <c r="J4" s="1964"/>
      <c r="K4" s="1964"/>
      <c r="L4" s="1964"/>
      <c r="M4" s="1964"/>
      <c r="N4" s="1964"/>
      <c r="O4" s="1964"/>
      <c r="P4" s="1964"/>
      <c r="Q4" s="1964"/>
      <c r="R4" s="1964"/>
      <c r="S4" s="1964"/>
    </row>
    <row r="5" spans="1:21" s="726" customFormat="1">
      <c r="A5" s="729" t="s">
        <v>1060</v>
      </c>
      <c r="D5" s="730"/>
      <c r="E5" s="730"/>
      <c r="F5" s="730"/>
      <c r="G5" s="730"/>
      <c r="H5" s="730"/>
      <c r="I5" s="730"/>
      <c r="J5" s="730"/>
      <c r="K5" s="730"/>
      <c r="L5" s="730"/>
      <c r="M5" s="730"/>
      <c r="N5" s="730"/>
      <c r="O5" s="730"/>
      <c r="P5" s="730"/>
      <c r="Q5" s="730"/>
      <c r="R5" s="730"/>
      <c r="S5" s="730"/>
    </row>
    <row r="6" spans="1:21" s="726" customFormat="1">
      <c r="A6" s="729" t="s">
        <v>1061</v>
      </c>
      <c r="D6" s="730"/>
      <c r="E6" s="730"/>
      <c r="F6" s="730"/>
      <c r="G6" s="730"/>
      <c r="H6" s="730"/>
      <c r="I6" s="730"/>
      <c r="J6" s="730"/>
      <c r="K6" s="730"/>
      <c r="L6" s="730"/>
      <c r="M6" s="730"/>
      <c r="N6" s="730"/>
      <c r="O6" s="730"/>
      <c r="P6" s="730"/>
      <c r="Q6" s="730"/>
      <c r="S6" s="731" t="s">
        <v>1040</v>
      </c>
    </row>
    <row r="7" spans="1:21" s="726" customFormat="1" ht="13.5" thickBot="1">
      <c r="A7" s="732"/>
      <c r="D7" s="730"/>
      <c r="E7" s="730"/>
      <c r="F7" s="730"/>
      <c r="G7" s="730"/>
      <c r="H7" s="730"/>
      <c r="I7" s="730"/>
      <c r="J7" s="730"/>
      <c r="K7" s="730"/>
      <c r="L7" s="730"/>
      <c r="M7" s="730"/>
      <c r="N7" s="730"/>
      <c r="O7" s="730"/>
      <c r="P7" s="730"/>
      <c r="Q7" s="730"/>
      <c r="R7" s="730"/>
      <c r="S7" s="730"/>
    </row>
    <row r="8" spans="1:21" s="736" customFormat="1" ht="26.25" thickBot="1">
      <c r="A8" s="733" t="s">
        <v>527</v>
      </c>
      <c r="B8" s="733" t="s">
        <v>442</v>
      </c>
      <c r="C8" s="733" t="s">
        <v>1041</v>
      </c>
      <c r="D8" s="734">
        <f>+'GB SUMM(UP2013)'!G7</f>
        <v>41438</v>
      </c>
      <c r="E8" s="734">
        <f>+'GB SUMM(UP2013)'!H7</f>
        <v>41468</v>
      </c>
      <c r="F8" s="734">
        <f>+'GB SUMM(UP2013)'!I7</f>
        <v>41487</v>
      </c>
      <c r="G8" s="734">
        <f>+'GB SUMM(UP2013)'!J7</f>
        <v>41518</v>
      </c>
      <c r="H8" s="734">
        <f>+'GB SUMM(UP2013)'!K7</f>
        <v>41548</v>
      </c>
      <c r="I8" s="734">
        <f>+'GB SUMM(UP2013)'!L7</f>
        <v>41579</v>
      </c>
      <c r="J8" s="734">
        <f>+'GB SUMM(UP2013)'!M7</f>
        <v>41609</v>
      </c>
      <c r="K8" s="734"/>
      <c r="L8" s="734"/>
      <c r="M8" s="734"/>
      <c r="N8" s="734"/>
      <c r="O8" s="734"/>
      <c r="P8" s="734"/>
      <c r="Q8" s="734"/>
      <c r="R8" s="734"/>
      <c r="S8" s="735" t="s">
        <v>1042</v>
      </c>
    </row>
    <row r="9" spans="1:21" s="742" customFormat="1" ht="16.5" customHeight="1">
      <c r="A9" s="737" t="s">
        <v>458</v>
      </c>
      <c r="B9" s="738" t="s">
        <v>1043</v>
      </c>
      <c r="C9" s="739">
        <f>+'GB SUMM(UP2013)'!E8</f>
        <v>0</v>
      </c>
      <c r="D9" s="740">
        <f>+'GB SUMM(UP2013)'!G15</f>
        <v>0</v>
      </c>
      <c r="E9" s="740">
        <f>+'GB SUMM(UP2013)'!H15</f>
        <v>0</v>
      </c>
      <c r="F9" s="740">
        <f>+'GB SUMM(UP2013)'!I15</f>
        <v>0</v>
      </c>
      <c r="G9" s="740">
        <f>+'GB SUMM(UP2013)'!J15</f>
        <v>0</v>
      </c>
      <c r="H9" s="740">
        <f>+'GB SUMM(UP2013)'!K15</f>
        <v>0</v>
      </c>
      <c r="I9" s="740">
        <f>+'GB SUMM(UP2013)'!L15</f>
        <v>0</v>
      </c>
      <c r="J9" s="740">
        <f>+'GB SUMM(UP2013)'!M15</f>
        <v>0</v>
      </c>
      <c r="K9" s="740"/>
      <c r="L9" s="740"/>
      <c r="M9" s="740"/>
      <c r="N9" s="740"/>
      <c r="O9" s="740"/>
      <c r="P9" s="740"/>
      <c r="Q9" s="740"/>
      <c r="R9" s="740"/>
      <c r="S9" s="741">
        <v>5757.48</v>
      </c>
      <c r="U9" s="743"/>
    </row>
    <row r="10" spans="1:21" s="742" customFormat="1" ht="16.5" customHeight="1">
      <c r="A10" s="744" t="s">
        <v>487</v>
      </c>
      <c r="B10" s="745" t="s">
        <v>1044</v>
      </c>
      <c r="C10" s="746">
        <f>+'GB SUMM(UP2013)'!F20</f>
        <v>1.6835360821558849E-2</v>
      </c>
      <c r="D10" s="740">
        <f>$C10*D9</f>
        <v>0</v>
      </c>
      <c r="E10" s="740">
        <f t="shared" ref="E10:J10" si="0">$C10*E9</f>
        <v>0</v>
      </c>
      <c r="F10" s="740">
        <f t="shared" si="0"/>
        <v>0</v>
      </c>
      <c r="G10" s="740">
        <f t="shared" si="0"/>
        <v>0</v>
      </c>
      <c r="H10" s="740">
        <f t="shared" si="0"/>
        <v>0</v>
      </c>
      <c r="I10" s="740">
        <f t="shared" si="0"/>
        <v>0</v>
      </c>
      <c r="J10" s="740">
        <f t="shared" si="0"/>
        <v>0</v>
      </c>
      <c r="K10" s="740"/>
      <c r="L10" s="740"/>
      <c r="M10" s="740"/>
      <c r="N10" s="740"/>
      <c r="O10" s="740"/>
      <c r="P10" s="740"/>
      <c r="Q10" s="740"/>
      <c r="R10" s="740"/>
      <c r="S10" s="741">
        <f>SUM(D10:R10)</f>
        <v>0</v>
      </c>
    </row>
    <row r="11" spans="1:21" s="742" customFormat="1" ht="16.5" customHeight="1">
      <c r="A11" s="744" t="s">
        <v>854</v>
      </c>
      <c r="B11" s="747" t="s">
        <v>1045</v>
      </c>
      <c r="C11" s="748"/>
      <c r="D11" s="749">
        <f>D9-D10</f>
        <v>0</v>
      </c>
      <c r="E11" s="749">
        <f t="shared" ref="E11:J11" si="1">E9-E10</f>
        <v>0</v>
      </c>
      <c r="F11" s="749">
        <f t="shared" si="1"/>
        <v>0</v>
      </c>
      <c r="G11" s="749">
        <f t="shared" si="1"/>
        <v>0</v>
      </c>
      <c r="H11" s="749">
        <f t="shared" si="1"/>
        <v>0</v>
      </c>
      <c r="I11" s="749">
        <f t="shared" si="1"/>
        <v>0</v>
      </c>
      <c r="J11" s="749">
        <f t="shared" si="1"/>
        <v>0</v>
      </c>
      <c r="K11" s="749"/>
      <c r="L11" s="749"/>
      <c r="M11" s="749"/>
      <c r="N11" s="749"/>
      <c r="O11" s="749"/>
      <c r="P11" s="749"/>
      <c r="Q11" s="749"/>
      <c r="R11" s="749"/>
      <c r="S11" s="750">
        <f>S9-S10</f>
        <v>5757.48</v>
      </c>
      <c r="U11" s="743"/>
    </row>
    <row r="12" spans="1:21" s="742" customFormat="1" ht="16.5" customHeight="1">
      <c r="A12" s="751"/>
      <c r="B12" s="752" t="s">
        <v>1046</v>
      </c>
      <c r="C12" s="753"/>
      <c r="D12" s="754"/>
      <c r="E12" s="754"/>
      <c r="F12" s="754"/>
      <c r="G12" s="754"/>
      <c r="H12" s="754"/>
      <c r="I12" s="754"/>
      <c r="J12" s="754"/>
      <c r="K12" s="754"/>
      <c r="L12" s="754"/>
      <c r="M12" s="754"/>
      <c r="N12" s="754"/>
      <c r="O12" s="754"/>
      <c r="P12" s="754"/>
      <c r="Q12" s="754"/>
      <c r="R12" s="754"/>
      <c r="S12" s="741"/>
    </row>
    <row r="13" spans="1:21" s="742" customFormat="1" ht="16.5" customHeight="1">
      <c r="A13" s="755" t="s">
        <v>707</v>
      </c>
      <c r="B13" s="738" t="s">
        <v>1047</v>
      </c>
      <c r="C13" s="756">
        <f>+'GB SUMM(UP2013)'!F24</f>
        <v>0</v>
      </c>
      <c r="D13" s="740">
        <f>$C13*D$11</f>
        <v>0</v>
      </c>
      <c r="E13" s="740">
        <f t="shared" ref="E13:J15" si="2">$C13*E$11</f>
        <v>0</v>
      </c>
      <c r="F13" s="740">
        <f t="shared" si="2"/>
        <v>0</v>
      </c>
      <c r="G13" s="740">
        <f t="shared" si="2"/>
        <v>0</v>
      </c>
      <c r="H13" s="740">
        <f t="shared" si="2"/>
        <v>0</v>
      </c>
      <c r="I13" s="740">
        <f t="shared" si="2"/>
        <v>0</v>
      </c>
      <c r="J13" s="740">
        <f t="shared" si="2"/>
        <v>0</v>
      </c>
      <c r="K13" s="740"/>
      <c r="L13" s="740"/>
      <c r="M13" s="740"/>
      <c r="N13" s="740"/>
      <c r="O13" s="740"/>
      <c r="P13" s="740"/>
      <c r="Q13" s="740"/>
      <c r="R13" s="740"/>
      <c r="S13" s="741">
        <f>SUM(D13:R13)</f>
        <v>0</v>
      </c>
    </row>
    <row r="14" spans="1:21" s="742" customFormat="1" ht="16.5" customHeight="1">
      <c r="A14" s="757" t="s">
        <v>873</v>
      </c>
      <c r="B14" s="738" t="s">
        <v>1048</v>
      </c>
      <c r="C14" s="756">
        <f>+'GB SUMM(UP2013)'!F28</f>
        <v>0</v>
      </c>
      <c r="D14" s="740">
        <f>$C14*D$11</f>
        <v>0</v>
      </c>
      <c r="E14" s="740">
        <f t="shared" si="2"/>
        <v>0</v>
      </c>
      <c r="F14" s="740">
        <f t="shared" si="2"/>
        <v>0</v>
      </c>
      <c r="G14" s="740">
        <f t="shared" si="2"/>
        <v>0</v>
      </c>
      <c r="H14" s="740">
        <f t="shared" si="2"/>
        <v>0</v>
      </c>
      <c r="I14" s="740">
        <f t="shared" si="2"/>
        <v>0</v>
      </c>
      <c r="J14" s="740">
        <f t="shared" si="2"/>
        <v>0</v>
      </c>
      <c r="K14" s="740"/>
      <c r="L14" s="740"/>
      <c r="M14" s="740"/>
      <c r="N14" s="740"/>
      <c r="O14" s="740"/>
      <c r="P14" s="740"/>
      <c r="Q14" s="740"/>
      <c r="R14" s="740"/>
      <c r="S14" s="741">
        <f>SUM(D14:R14)</f>
        <v>0</v>
      </c>
    </row>
    <row r="15" spans="1:21" s="742" customFormat="1" ht="16.5" customHeight="1">
      <c r="A15" s="758"/>
      <c r="B15" s="738" t="s">
        <v>1049</v>
      </c>
      <c r="C15" s="756">
        <f>+'GB SUMM(UP2013)'!F30+'GB SUMM(UP2013)'!F35+'GB SUMM(UP2013)'!F31</f>
        <v>4.1926056158640139E-2</v>
      </c>
      <c r="D15" s="740">
        <f>$C15*D$11</f>
        <v>0</v>
      </c>
      <c r="E15" s="740">
        <f t="shared" si="2"/>
        <v>0</v>
      </c>
      <c r="F15" s="740">
        <f t="shared" si="2"/>
        <v>0</v>
      </c>
      <c r="G15" s="740">
        <f t="shared" si="2"/>
        <v>0</v>
      </c>
      <c r="H15" s="740">
        <f t="shared" si="2"/>
        <v>0</v>
      </c>
      <c r="I15" s="740">
        <f t="shared" si="2"/>
        <v>0</v>
      </c>
      <c r="J15" s="740">
        <f t="shared" si="2"/>
        <v>0</v>
      </c>
      <c r="K15" s="740"/>
      <c r="L15" s="740"/>
      <c r="M15" s="740"/>
      <c r="N15" s="740"/>
      <c r="O15" s="740"/>
      <c r="P15" s="740"/>
      <c r="Q15" s="740"/>
      <c r="R15" s="740"/>
      <c r="S15" s="741">
        <f>SUM(D15:R15)</f>
        <v>0</v>
      </c>
    </row>
    <row r="16" spans="1:21" s="759" customFormat="1" ht="16.5" customHeight="1">
      <c r="A16" s="744" t="s">
        <v>978</v>
      </c>
      <c r="B16" s="747" t="s">
        <v>1050</v>
      </c>
      <c r="C16" s="772">
        <f>SUM(C13:C15)</f>
        <v>4.1926056158640139E-2</v>
      </c>
      <c r="D16" s="749">
        <f>D13+D14+D15</f>
        <v>0</v>
      </c>
      <c r="E16" s="749">
        <f t="shared" ref="E16:J16" si="3">E13+E14+E15</f>
        <v>0</v>
      </c>
      <c r="F16" s="749">
        <f t="shared" si="3"/>
        <v>0</v>
      </c>
      <c r="G16" s="749">
        <f t="shared" si="3"/>
        <v>0</v>
      </c>
      <c r="H16" s="749">
        <f t="shared" si="3"/>
        <v>0</v>
      </c>
      <c r="I16" s="749">
        <f t="shared" si="3"/>
        <v>0</v>
      </c>
      <c r="J16" s="749">
        <f t="shared" si="3"/>
        <v>0</v>
      </c>
      <c r="K16" s="749"/>
      <c r="L16" s="749"/>
      <c r="M16" s="749"/>
      <c r="N16" s="749"/>
      <c r="O16" s="749"/>
      <c r="P16" s="749"/>
      <c r="Q16" s="749"/>
      <c r="R16" s="749"/>
      <c r="S16" s="750">
        <f>S13+S14+S15</f>
        <v>0</v>
      </c>
    </row>
    <row r="17" spans="1:19" s="759" customFormat="1" ht="16.5" customHeight="1">
      <c r="A17" s="760" t="s">
        <v>973</v>
      </c>
      <c r="B17" s="738" t="s">
        <v>1051</v>
      </c>
      <c r="C17" s="756">
        <f>+'GB SUMM(UP2013)'!F65</f>
        <v>4.2801369532483681E-4</v>
      </c>
      <c r="D17" s="740">
        <f>$C17*D$11</f>
        <v>0</v>
      </c>
      <c r="E17" s="740">
        <f t="shared" ref="E17:J18" si="4">$C17*E$11</f>
        <v>0</v>
      </c>
      <c r="F17" s="740">
        <f t="shared" si="4"/>
        <v>0</v>
      </c>
      <c r="G17" s="740">
        <f t="shared" si="4"/>
        <v>0</v>
      </c>
      <c r="H17" s="740">
        <f t="shared" si="4"/>
        <v>0</v>
      </c>
      <c r="I17" s="740">
        <f t="shared" si="4"/>
        <v>0</v>
      </c>
      <c r="J17" s="740">
        <f t="shared" si="4"/>
        <v>0</v>
      </c>
      <c r="K17" s="740"/>
      <c r="L17" s="740"/>
      <c r="M17" s="740"/>
      <c r="N17" s="740"/>
      <c r="O17" s="740"/>
      <c r="P17" s="740"/>
      <c r="Q17" s="740"/>
      <c r="R17" s="740"/>
      <c r="S17" s="741">
        <f>SUM(D17:R17)</f>
        <v>0</v>
      </c>
    </row>
    <row r="18" spans="1:19" s="759" customFormat="1" ht="16.5" customHeight="1">
      <c r="A18" s="760" t="s">
        <v>1052</v>
      </c>
      <c r="B18" s="738" t="s">
        <v>1053</v>
      </c>
      <c r="C18" s="756">
        <f>+'GB SUMM(UP2013)'!F71</f>
        <v>1.6328992405575292E-4</v>
      </c>
      <c r="D18" s="740">
        <f>$C18*D$11</f>
        <v>0</v>
      </c>
      <c r="E18" s="740">
        <f t="shared" si="4"/>
        <v>0</v>
      </c>
      <c r="F18" s="740">
        <f t="shared" si="4"/>
        <v>0</v>
      </c>
      <c r="G18" s="740">
        <f t="shared" si="4"/>
        <v>0</v>
      </c>
      <c r="H18" s="740">
        <f t="shared" si="4"/>
        <v>0</v>
      </c>
      <c r="I18" s="740">
        <f t="shared" si="4"/>
        <v>0</v>
      </c>
      <c r="J18" s="740">
        <f t="shared" si="4"/>
        <v>0</v>
      </c>
      <c r="K18" s="740"/>
      <c r="L18" s="740"/>
      <c r="M18" s="740"/>
      <c r="N18" s="740"/>
      <c r="O18" s="740"/>
      <c r="P18" s="740"/>
      <c r="Q18" s="740"/>
      <c r="R18" s="740"/>
      <c r="S18" s="741">
        <f>SUM(D18:R18)</f>
        <v>0</v>
      </c>
    </row>
    <row r="19" spans="1:19" s="759" customFormat="1" ht="16.5" customHeight="1">
      <c r="A19" s="744" t="s">
        <v>919</v>
      </c>
      <c r="B19" s="761" t="s">
        <v>1054</v>
      </c>
      <c r="C19" s="773"/>
      <c r="D19" s="749">
        <f>SUM(D16:D18)</f>
        <v>0</v>
      </c>
      <c r="E19" s="749">
        <f t="shared" ref="E19:J19" si="5">SUM(E16:E18)</f>
        <v>0</v>
      </c>
      <c r="F19" s="749">
        <f t="shared" si="5"/>
        <v>0</v>
      </c>
      <c r="G19" s="749">
        <f t="shared" si="5"/>
        <v>0</v>
      </c>
      <c r="H19" s="749">
        <f t="shared" si="5"/>
        <v>0</v>
      </c>
      <c r="I19" s="749">
        <f t="shared" si="5"/>
        <v>0</v>
      </c>
      <c r="J19" s="749">
        <f t="shared" si="5"/>
        <v>0</v>
      </c>
      <c r="K19" s="749"/>
      <c r="L19" s="749"/>
      <c r="M19" s="749"/>
      <c r="N19" s="749"/>
      <c r="O19" s="749"/>
      <c r="P19" s="749"/>
      <c r="Q19" s="749"/>
      <c r="R19" s="749"/>
      <c r="S19" s="749">
        <f>SUM(S16:S18)</f>
        <v>0</v>
      </c>
    </row>
    <row r="20" spans="1:19" s="742" customFormat="1" ht="16.5" customHeight="1">
      <c r="A20" s="744" t="s">
        <v>1055</v>
      </c>
      <c r="B20" s="762" t="s">
        <v>1056</v>
      </c>
      <c r="C20" s="774"/>
      <c r="D20" s="763">
        <f>D11-D19</f>
        <v>0</v>
      </c>
      <c r="E20" s="763">
        <f t="shared" ref="E20:J20" si="6">E11-E19</f>
        <v>0</v>
      </c>
      <c r="F20" s="763">
        <f t="shared" si="6"/>
        <v>0</v>
      </c>
      <c r="G20" s="763">
        <f t="shared" si="6"/>
        <v>0</v>
      </c>
      <c r="H20" s="763">
        <f t="shared" si="6"/>
        <v>0</v>
      </c>
      <c r="I20" s="763">
        <f t="shared" si="6"/>
        <v>0</v>
      </c>
      <c r="J20" s="763">
        <f t="shared" si="6"/>
        <v>0</v>
      </c>
      <c r="K20" s="763"/>
      <c r="L20" s="763"/>
      <c r="M20" s="763"/>
      <c r="N20" s="763"/>
      <c r="O20" s="763"/>
      <c r="P20" s="763"/>
      <c r="Q20" s="763"/>
      <c r="R20" s="763"/>
      <c r="S20" s="764">
        <f t="shared" ref="S20" si="7">S11-S19</f>
        <v>5757.48</v>
      </c>
    </row>
    <row r="21" spans="1:19" s="742" customFormat="1" ht="16.5" customHeight="1" thickBot="1">
      <c r="A21" s="744" t="s">
        <v>1057</v>
      </c>
      <c r="B21" s="765" t="s">
        <v>1058</v>
      </c>
      <c r="C21" s="775"/>
      <c r="D21" s="766" t="e">
        <f>D20/D9</f>
        <v>#DIV/0!</v>
      </c>
      <c r="E21" s="766" t="e">
        <f t="shared" ref="E21:Q21" si="8">E20/E9</f>
        <v>#DIV/0!</v>
      </c>
      <c r="F21" s="766" t="e">
        <f t="shared" si="8"/>
        <v>#DIV/0!</v>
      </c>
      <c r="G21" s="766" t="e">
        <f t="shared" si="8"/>
        <v>#DIV/0!</v>
      </c>
      <c r="H21" s="766" t="e">
        <f t="shared" si="8"/>
        <v>#DIV/0!</v>
      </c>
      <c r="I21" s="766" t="e">
        <f t="shared" si="8"/>
        <v>#DIV/0!</v>
      </c>
      <c r="J21" s="766" t="e">
        <f t="shared" si="8"/>
        <v>#DIV/0!</v>
      </c>
      <c r="K21" s="766" t="e">
        <f t="shared" si="8"/>
        <v>#DIV/0!</v>
      </c>
      <c r="L21" s="766" t="e">
        <f t="shared" si="8"/>
        <v>#DIV/0!</v>
      </c>
      <c r="M21" s="766" t="e">
        <f t="shared" si="8"/>
        <v>#DIV/0!</v>
      </c>
      <c r="N21" s="766" t="e">
        <f t="shared" si="8"/>
        <v>#DIV/0!</v>
      </c>
      <c r="O21" s="766" t="e">
        <f t="shared" si="8"/>
        <v>#DIV/0!</v>
      </c>
      <c r="P21" s="766" t="e">
        <f t="shared" si="8"/>
        <v>#DIV/0!</v>
      </c>
      <c r="Q21" s="766" t="e">
        <f t="shared" si="8"/>
        <v>#DIV/0!</v>
      </c>
      <c r="R21" s="766"/>
      <c r="S21" s="767">
        <f>S20/S9</f>
        <v>1</v>
      </c>
    </row>
    <row r="22" spans="1:19" s="759" customFormat="1">
      <c r="A22" s="768"/>
      <c r="B22" s="768"/>
      <c r="C22" s="768"/>
      <c r="D22" s="769"/>
      <c r="E22" s="769"/>
      <c r="F22" s="769"/>
      <c r="G22" s="769"/>
      <c r="H22" s="769"/>
      <c r="I22" s="769"/>
      <c r="J22" s="769"/>
      <c r="K22" s="769"/>
      <c r="L22" s="769"/>
      <c r="M22" s="769"/>
      <c r="N22" s="769"/>
      <c r="O22" s="769"/>
      <c r="P22" s="769"/>
      <c r="Q22" s="769"/>
      <c r="R22" s="769"/>
      <c r="S22" s="769"/>
    </row>
  </sheetData>
  <mergeCells count="3">
    <mergeCell ref="A1:S1"/>
    <mergeCell ref="A2:S2"/>
    <mergeCell ref="A4:S4"/>
  </mergeCells>
  <conditionalFormatting sqref="D19:S20">
    <cfRule type="cellIs" dxfId="13" priority="3" stopIfTrue="1" operator="lessThan">
      <formula>0</formula>
    </cfRule>
  </conditionalFormatting>
  <conditionalFormatting sqref="D20:S21">
    <cfRule type="cellIs" dxfId="12" priority="2" stopIfTrue="1" operator="lessThan">
      <formula>0</formula>
    </cfRule>
  </conditionalFormatting>
  <conditionalFormatting sqref="S20:S21">
    <cfRule type="cellIs" dxfId="11" priority="1" stopIfTrue="1" operator="lessThan">
      <formula>0</formula>
    </cfRule>
  </conditionalFormatting>
  <pageMargins left="0.31" right="0.19" top="0.39" bottom="0.75" header="0.3" footer="0.3"/>
  <pageSetup scale="64" orientation="landscape" r:id="rId1"/>
</worksheet>
</file>

<file path=xl/worksheets/sheet7.xml><?xml version="1.0" encoding="utf-8"?>
<worksheet xmlns="http://schemas.openxmlformats.org/spreadsheetml/2006/main" xmlns:r="http://schemas.openxmlformats.org/officeDocument/2006/relationships">
  <sheetPr codeName="Sheet6">
    <tabColor rgb="FF00B050"/>
    <pageSetUpPr fitToPage="1"/>
  </sheetPr>
  <dimension ref="A1:R98"/>
  <sheetViews>
    <sheetView view="pageBreakPreview" zoomScale="70" zoomScaleNormal="69" zoomScaleSheetLayoutView="70" workbookViewId="0">
      <selection activeCell="B11" sqref="B11:C11"/>
    </sheetView>
  </sheetViews>
  <sheetFormatPr defaultRowHeight="12.75"/>
  <cols>
    <col min="1" max="1" width="8.5703125" style="1062" customWidth="1"/>
    <col min="2" max="2" width="12.7109375" style="1062" customWidth="1"/>
    <col min="3" max="3" width="17.42578125" style="1062" bestFit="1" customWidth="1"/>
    <col min="4" max="4" width="8.7109375" style="1062" bestFit="1" customWidth="1"/>
    <col min="5" max="5" width="8.5703125" style="1062" bestFit="1" customWidth="1"/>
    <col min="6" max="6" width="8.28515625" style="1062" bestFit="1" customWidth="1"/>
    <col min="7" max="7" width="8.85546875" style="1062" customWidth="1"/>
    <col min="8" max="8" width="8.5703125" style="1062" bestFit="1" customWidth="1"/>
    <col min="9" max="9" width="11.7109375" style="1062" bestFit="1" customWidth="1"/>
    <col min="10" max="10" width="8.5703125" style="1062" customWidth="1"/>
    <col min="11" max="13" width="5.140625" style="1062" bestFit="1" customWidth="1"/>
    <col min="14" max="14" width="8.28515625" style="1062" bestFit="1" customWidth="1"/>
    <col min="15" max="15" width="8.5703125" style="1062" bestFit="1" customWidth="1"/>
    <col min="16" max="16" width="13.28515625" style="1062" customWidth="1"/>
    <col min="17" max="17" width="14.28515625" style="1062" customWidth="1"/>
    <col min="18" max="18" width="14.42578125" style="1062" customWidth="1"/>
    <col min="19" max="16384" width="9.140625" style="1062"/>
  </cols>
  <sheetData>
    <row r="1" spans="1:18" ht="27" customHeight="1">
      <c r="A1" s="1970" t="str">
        <f>"DIESEL CONSUMPTION M/O - "&amp;'Budget-4-Approval'!C6</f>
        <v>DIESEL CONSUMPTION M/O - 42005</v>
      </c>
      <c r="B1" s="1971"/>
      <c r="C1" s="1971"/>
      <c r="D1" s="1971"/>
      <c r="E1" s="1971"/>
      <c r="F1" s="1971"/>
      <c r="G1" s="1971"/>
      <c r="H1" s="1971"/>
      <c r="I1" s="1971"/>
      <c r="J1" s="1971"/>
      <c r="K1" s="1971"/>
      <c r="L1" s="1971"/>
      <c r="M1" s="1971"/>
      <c r="N1" s="1971"/>
      <c r="O1" s="1971"/>
      <c r="P1" s="1971"/>
      <c r="Q1" s="1060"/>
      <c r="R1" s="1061" t="s">
        <v>471</v>
      </c>
    </row>
    <row r="2" spans="1:18" ht="48.75" customHeight="1">
      <c r="A2" s="1972" t="s">
        <v>2</v>
      </c>
      <c r="B2" s="1972" t="s">
        <v>1019</v>
      </c>
      <c r="C2" s="1052" t="s">
        <v>1020</v>
      </c>
      <c r="D2" s="1053"/>
      <c r="E2" s="1974" t="s">
        <v>1021</v>
      </c>
      <c r="F2" s="1975"/>
      <c r="G2" s="1975"/>
      <c r="H2" s="1975"/>
      <c r="I2" s="1975"/>
      <c r="J2" s="1975"/>
      <c r="K2" s="1975"/>
      <c r="L2" s="1975"/>
      <c r="M2" s="1975"/>
      <c r="N2" s="1975"/>
      <c r="O2" s="1975"/>
      <c r="P2" s="1975"/>
      <c r="Q2" s="1054"/>
      <c r="R2" s="1965" t="s">
        <v>1022</v>
      </c>
    </row>
    <row r="3" spans="1:18" s="1063" customFormat="1" ht="108" customHeight="1">
      <c r="A3" s="1973"/>
      <c r="B3" s="1973"/>
      <c r="C3" s="1055" t="s">
        <v>1023</v>
      </c>
      <c r="D3" s="1056" t="s">
        <v>517</v>
      </c>
      <c r="E3" s="1057" t="s">
        <v>1024</v>
      </c>
      <c r="F3" s="1058" t="s">
        <v>1025</v>
      </c>
      <c r="G3" s="1058" t="s">
        <v>1026</v>
      </c>
      <c r="H3" s="1058" t="s">
        <v>1027</v>
      </c>
      <c r="I3" s="1058" t="s">
        <v>1028</v>
      </c>
      <c r="J3" s="1058" t="s">
        <v>1029</v>
      </c>
      <c r="K3" s="1058" t="s">
        <v>1030</v>
      </c>
      <c r="L3" s="1058" t="s">
        <v>1030</v>
      </c>
      <c r="M3" s="1058" t="s">
        <v>1031</v>
      </c>
      <c r="N3" s="1058" t="s">
        <v>1032</v>
      </c>
      <c r="O3" s="1058" t="s">
        <v>1033</v>
      </c>
      <c r="P3" s="1058"/>
      <c r="Q3" s="1059"/>
      <c r="R3" s="1966"/>
    </row>
    <row r="4" spans="1:18" ht="62.25" customHeight="1">
      <c r="A4" s="1064" t="s">
        <v>1022</v>
      </c>
      <c r="B4" s="1065">
        <v>50</v>
      </c>
      <c r="C4" s="1066">
        <v>50</v>
      </c>
      <c r="D4" s="1066">
        <v>300</v>
      </c>
      <c r="E4" s="1066">
        <v>150</v>
      </c>
      <c r="F4" s="1066">
        <v>220</v>
      </c>
      <c r="G4" s="1066">
        <v>480</v>
      </c>
      <c r="H4" s="1066">
        <v>290</v>
      </c>
      <c r="I4" s="1066">
        <v>250</v>
      </c>
      <c r="J4" s="1066">
        <v>295</v>
      </c>
      <c r="K4" s="1066">
        <v>900</v>
      </c>
      <c r="L4" s="1066">
        <v>900</v>
      </c>
      <c r="M4" s="1066">
        <v>160</v>
      </c>
      <c r="N4" s="1066">
        <v>300</v>
      </c>
      <c r="O4" s="1066">
        <v>300</v>
      </c>
      <c r="P4" s="1066"/>
      <c r="Q4" s="1067"/>
      <c r="R4" s="1068">
        <f>SUM(B4:Q4)</f>
        <v>4645</v>
      </c>
    </row>
    <row r="5" spans="1:18" ht="27.75" customHeight="1">
      <c r="A5" s="1967" t="s">
        <v>1034</v>
      </c>
      <c r="B5" s="1967"/>
      <c r="C5" s="1967"/>
      <c r="D5" s="1967"/>
      <c r="E5" s="1967"/>
      <c r="F5" s="1967"/>
      <c r="G5" s="1967"/>
      <c r="H5" s="1967"/>
      <c r="O5" s="1069"/>
      <c r="P5" s="1069"/>
      <c r="Q5" s="1070" t="s">
        <v>1294</v>
      </c>
      <c r="R5" s="1071">
        <f>+R4*50</f>
        <v>232250</v>
      </c>
    </row>
    <row r="6" spans="1:18" ht="110.25" customHeight="1">
      <c r="A6" s="1072" t="s">
        <v>477</v>
      </c>
      <c r="B6" s="1073" t="s">
        <v>478</v>
      </c>
      <c r="C6" s="1073" t="s">
        <v>479</v>
      </c>
      <c r="D6" s="1073" t="s">
        <v>480</v>
      </c>
      <c r="E6" s="1073" t="s">
        <v>481</v>
      </c>
      <c r="F6" s="1073" t="s">
        <v>482</v>
      </c>
      <c r="G6" s="1074" t="s">
        <v>431</v>
      </c>
      <c r="H6" s="1075" t="s">
        <v>483</v>
      </c>
      <c r="Q6" s="1069"/>
    </row>
    <row r="7" spans="1:18" s="1082" customFormat="1" ht="27.75" customHeight="1">
      <c r="A7" s="1076">
        <v>1</v>
      </c>
      <c r="B7" s="1077" t="s">
        <v>1035</v>
      </c>
      <c r="C7" s="1078"/>
      <c r="D7" s="1076">
        <v>3</v>
      </c>
      <c r="E7" s="1076">
        <f>+D7*31</f>
        <v>93</v>
      </c>
      <c r="F7" s="1079">
        <v>1000</v>
      </c>
      <c r="G7" s="1080">
        <f t="shared" ref="G7:G10" si="0">+F7*E7</f>
        <v>93000</v>
      </c>
      <c r="H7" s="1081">
        <v>0</v>
      </c>
      <c r="O7" s="1083"/>
      <c r="P7" s="1083"/>
      <c r="Q7" s="1083"/>
      <c r="R7" s="1083"/>
    </row>
    <row r="8" spans="1:18" s="1082" customFormat="1" ht="27.75" customHeight="1">
      <c r="A8" s="1076">
        <v>2</v>
      </c>
      <c r="B8" s="1077" t="s">
        <v>1011</v>
      </c>
      <c r="C8" s="1078"/>
      <c r="D8" s="1076">
        <v>3</v>
      </c>
      <c r="E8" s="1076">
        <f>+D8*31</f>
        <v>93</v>
      </c>
      <c r="F8" s="1079">
        <v>700</v>
      </c>
      <c r="G8" s="1080">
        <f t="shared" si="0"/>
        <v>65100</v>
      </c>
      <c r="H8" s="1081">
        <v>0</v>
      </c>
      <c r="O8" s="1083"/>
      <c r="P8" s="1083"/>
      <c r="Q8" s="1083"/>
      <c r="R8" s="1083"/>
    </row>
    <row r="9" spans="1:18" s="1082" customFormat="1" ht="27.75" customHeight="1">
      <c r="A9" s="1076">
        <v>3</v>
      </c>
      <c r="B9" s="1077" t="s">
        <v>1036</v>
      </c>
      <c r="C9" s="1078"/>
      <c r="D9" s="1076">
        <v>8</v>
      </c>
      <c r="E9" s="1076">
        <f t="shared" ref="E9" si="1">+D9*30</f>
        <v>240</v>
      </c>
      <c r="F9" s="1079">
        <v>25</v>
      </c>
      <c r="G9" s="1080">
        <f t="shared" si="0"/>
        <v>6000</v>
      </c>
      <c r="H9" s="1081">
        <v>0</v>
      </c>
      <c r="O9" s="1083"/>
      <c r="P9" s="1083"/>
      <c r="Q9" s="1083"/>
      <c r="R9" s="1083"/>
    </row>
    <row r="10" spans="1:18" s="1082" customFormat="1" ht="26.25" customHeight="1">
      <c r="A10" s="1076"/>
      <c r="B10" s="1084"/>
      <c r="C10" s="1078"/>
      <c r="D10" s="1085"/>
      <c r="E10" s="1076">
        <f>D10*30</f>
        <v>0</v>
      </c>
      <c r="F10" s="1086"/>
      <c r="G10" s="1080">
        <f t="shared" si="0"/>
        <v>0</v>
      </c>
      <c r="H10" s="1087">
        <v>0</v>
      </c>
      <c r="O10" s="1083"/>
      <c r="P10" s="1083"/>
      <c r="Q10" s="1083"/>
      <c r="R10" s="1083"/>
    </row>
    <row r="11" spans="1:18" ht="20.25" customHeight="1">
      <c r="A11" s="1088"/>
      <c r="B11" s="1968" t="s">
        <v>1037</v>
      </c>
      <c r="C11" s="1969"/>
      <c r="D11" s="1088"/>
      <c r="E11" s="1088"/>
      <c r="F11" s="1088"/>
      <c r="G11" s="1089">
        <f>SUM(G7:G10)</f>
        <v>164100</v>
      </c>
      <c r="H11" s="1088"/>
      <c r="O11" s="1090"/>
      <c r="P11" s="1090"/>
      <c r="Q11" s="1090"/>
      <c r="R11" s="1090"/>
    </row>
    <row r="12" spans="1:18" ht="18.75">
      <c r="A12" s="1090"/>
      <c r="B12" s="1090"/>
      <c r="C12" s="1090"/>
      <c r="D12" s="1090"/>
      <c r="E12" s="1090"/>
      <c r="F12" s="1090"/>
      <c r="G12" s="1090"/>
      <c r="H12" s="1090"/>
      <c r="I12" s="1090"/>
      <c r="J12" s="1090"/>
      <c r="K12" s="1090"/>
      <c r="L12" s="1090"/>
      <c r="M12" s="1090"/>
      <c r="N12" s="1090"/>
      <c r="O12" s="1090"/>
      <c r="P12" s="1090"/>
      <c r="R12" s="1091"/>
    </row>
    <row r="13" spans="1:18" ht="18.75">
      <c r="A13" s="1090"/>
      <c r="B13" s="1090"/>
      <c r="C13" s="1090"/>
      <c r="D13" s="1090"/>
      <c r="E13" s="1090"/>
      <c r="F13" s="1090"/>
      <c r="G13" s="1090"/>
      <c r="H13" s="1090"/>
      <c r="I13" s="1090"/>
      <c r="J13" s="1090"/>
      <c r="K13" s="1090"/>
      <c r="L13" s="1090"/>
      <c r="M13" s="1090"/>
      <c r="N13" s="1090"/>
      <c r="O13" s="1090"/>
      <c r="P13" s="1090"/>
      <c r="Q13" s="1070" t="s">
        <v>1119</v>
      </c>
      <c r="R13" s="1091">
        <f>+R5</f>
        <v>232250</v>
      </c>
    </row>
    <row r="14" spans="1:18" ht="18.75">
      <c r="A14" s="1090"/>
      <c r="B14" s="1090"/>
      <c r="C14" s="1090"/>
      <c r="D14" s="1090"/>
      <c r="E14" s="1090"/>
      <c r="F14" s="1090"/>
      <c r="G14" s="1090"/>
      <c r="H14" s="1090"/>
      <c r="I14" s="1090"/>
      <c r="J14" s="1090"/>
      <c r="K14" s="1090"/>
      <c r="L14" s="1090"/>
      <c r="M14" s="1090"/>
      <c r="N14" s="1090"/>
      <c r="O14" s="1090"/>
      <c r="P14" s="1090"/>
      <c r="Q14" s="1070" t="s">
        <v>1118</v>
      </c>
      <c r="R14" s="1091">
        <f>G11</f>
        <v>164100</v>
      </c>
    </row>
    <row r="15" spans="1:18" ht="23.25">
      <c r="D15" s="1967"/>
      <c r="E15" s="1967"/>
      <c r="F15" s="1967"/>
      <c r="G15" s="1967"/>
      <c r="H15" s="1967"/>
      <c r="I15" s="1967"/>
      <c r="J15" s="1967"/>
      <c r="K15" s="1967"/>
      <c r="O15" s="1092"/>
      <c r="Q15" s="1070" t="s">
        <v>1120</v>
      </c>
      <c r="R15" s="1093">
        <v>110000</v>
      </c>
    </row>
    <row r="16" spans="1:18">
      <c r="C16" s="1094"/>
      <c r="R16" s="1090"/>
    </row>
    <row r="17" spans="16:18">
      <c r="R17" s="1090"/>
    </row>
    <row r="18" spans="16:18" ht="24" thickBot="1">
      <c r="P18" s="1095"/>
      <c r="Q18" s="1096" t="s">
        <v>1038</v>
      </c>
      <c r="R18" s="1097">
        <f>SUM(R13:R17)</f>
        <v>506350</v>
      </c>
    </row>
    <row r="19" spans="16:18" ht="13.5" thickTop="1">
      <c r="R19" s="1090"/>
    </row>
    <row r="20" spans="16:18">
      <c r="R20" s="1090"/>
    </row>
    <row r="21" spans="16:18">
      <c r="R21" s="1090"/>
    </row>
    <row r="22" spans="16:18">
      <c r="R22" s="1090"/>
    </row>
    <row r="23" spans="16:18">
      <c r="R23" s="1090"/>
    </row>
    <row r="24" spans="16:18">
      <c r="R24" s="1090"/>
    </row>
    <row r="25" spans="16:18">
      <c r="R25" s="1090"/>
    </row>
    <row r="26" spans="16:18">
      <c r="R26" s="1090"/>
    </row>
    <row r="27" spans="16:18">
      <c r="R27" s="1090"/>
    </row>
    <row r="28" spans="16:18">
      <c r="R28" s="1090"/>
    </row>
    <row r="29" spans="16:18">
      <c r="R29" s="1090"/>
    </row>
    <row r="30" spans="16:18">
      <c r="R30" s="1090"/>
    </row>
    <row r="31" spans="16:18">
      <c r="R31" s="1098"/>
    </row>
    <row r="32" spans="16:18">
      <c r="R32" s="1098"/>
    </row>
    <row r="33" spans="18:18">
      <c r="R33" s="1098"/>
    </row>
    <row r="34" spans="18:18">
      <c r="R34" s="1098"/>
    </row>
    <row r="35" spans="18:18">
      <c r="R35" s="1098"/>
    </row>
    <row r="36" spans="18:18">
      <c r="R36" s="1098"/>
    </row>
    <row r="37" spans="18:18">
      <c r="R37" s="1098"/>
    </row>
    <row r="38" spans="18:18">
      <c r="R38" s="1098"/>
    </row>
    <row r="39" spans="18:18">
      <c r="R39" s="1098"/>
    </row>
    <row r="40" spans="18:18">
      <c r="R40" s="1098"/>
    </row>
    <row r="41" spans="18:18">
      <c r="R41" s="1098"/>
    </row>
    <row r="42" spans="18:18">
      <c r="R42" s="1098"/>
    </row>
    <row r="43" spans="18:18">
      <c r="R43" s="1098"/>
    </row>
    <row r="44" spans="18:18">
      <c r="R44" s="1098"/>
    </row>
    <row r="45" spans="18:18">
      <c r="R45" s="1098"/>
    </row>
    <row r="46" spans="18:18">
      <c r="R46" s="1098"/>
    </row>
    <row r="47" spans="18:18">
      <c r="R47" s="1098"/>
    </row>
    <row r="48" spans="18:18">
      <c r="R48" s="1098"/>
    </row>
    <row r="49" spans="18:18">
      <c r="R49" s="1098"/>
    </row>
    <row r="50" spans="18:18">
      <c r="R50" s="1098"/>
    </row>
    <row r="51" spans="18:18">
      <c r="R51" s="1098"/>
    </row>
    <row r="52" spans="18:18">
      <c r="R52" s="1098"/>
    </row>
    <row r="53" spans="18:18">
      <c r="R53" s="1098"/>
    </row>
    <row r="54" spans="18:18">
      <c r="R54" s="1098"/>
    </row>
    <row r="55" spans="18:18">
      <c r="R55" s="1098"/>
    </row>
    <row r="56" spans="18:18">
      <c r="R56" s="1098"/>
    </row>
    <row r="57" spans="18:18">
      <c r="R57" s="1098"/>
    </row>
    <row r="58" spans="18:18">
      <c r="R58" s="1098"/>
    </row>
    <row r="59" spans="18:18">
      <c r="R59" s="1098"/>
    </row>
    <row r="60" spans="18:18">
      <c r="R60" s="1098"/>
    </row>
    <row r="61" spans="18:18">
      <c r="R61" s="1098"/>
    </row>
    <row r="62" spans="18:18">
      <c r="R62" s="1098"/>
    </row>
    <row r="63" spans="18:18">
      <c r="R63" s="1098"/>
    </row>
    <row r="64" spans="18:18">
      <c r="R64" s="1098"/>
    </row>
    <row r="65" spans="18:18">
      <c r="R65" s="1098"/>
    </row>
    <row r="66" spans="18:18">
      <c r="R66" s="1098"/>
    </row>
    <row r="67" spans="18:18">
      <c r="R67" s="1098"/>
    </row>
    <row r="68" spans="18:18">
      <c r="R68" s="1098"/>
    </row>
    <row r="69" spans="18:18">
      <c r="R69" s="1098"/>
    </row>
    <row r="70" spans="18:18">
      <c r="R70" s="1098"/>
    </row>
    <row r="71" spans="18:18">
      <c r="R71" s="1098"/>
    </row>
    <row r="72" spans="18:18">
      <c r="R72" s="1098"/>
    </row>
    <row r="73" spans="18:18">
      <c r="R73" s="1098"/>
    </row>
    <row r="74" spans="18:18">
      <c r="R74" s="1098"/>
    </row>
    <row r="75" spans="18:18">
      <c r="R75" s="1098"/>
    </row>
    <row r="76" spans="18:18">
      <c r="R76" s="1098"/>
    </row>
    <row r="77" spans="18:18">
      <c r="R77" s="1098"/>
    </row>
    <row r="78" spans="18:18">
      <c r="R78" s="1098"/>
    </row>
    <row r="79" spans="18:18">
      <c r="R79" s="1098"/>
    </row>
    <row r="80" spans="18:18">
      <c r="R80" s="1098"/>
    </row>
    <row r="81" spans="18:18">
      <c r="R81" s="1098"/>
    </row>
    <row r="82" spans="18:18">
      <c r="R82" s="1098"/>
    </row>
    <row r="83" spans="18:18">
      <c r="R83" s="1098"/>
    </row>
    <row r="84" spans="18:18">
      <c r="R84" s="1098"/>
    </row>
    <row r="85" spans="18:18">
      <c r="R85" s="1098"/>
    </row>
    <row r="86" spans="18:18">
      <c r="R86" s="1098"/>
    </row>
    <row r="87" spans="18:18">
      <c r="R87" s="1098"/>
    </row>
    <row r="88" spans="18:18">
      <c r="R88" s="1098"/>
    </row>
    <row r="89" spans="18:18">
      <c r="R89" s="1098"/>
    </row>
    <row r="90" spans="18:18">
      <c r="R90" s="1098"/>
    </row>
    <row r="91" spans="18:18">
      <c r="R91" s="1098"/>
    </row>
    <row r="92" spans="18:18">
      <c r="R92" s="1098"/>
    </row>
    <row r="93" spans="18:18">
      <c r="R93" s="1098"/>
    </row>
    <row r="94" spans="18:18">
      <c r="R94" s="1098"/>
    </row>
    <row r="95" spans="18:18">
      <c r="R95" s="1098"/>
    </row>
    <row r="96" spans="18:18">
      <c r="R96" s="1098"/>
    </row>
    <row r="97" spans="18:18">
      <c r="R97" s="1098"/>
    </row>
    <row r="98" spans="18:18">
      <c r="R98" s="1098"/>
    </row>
  </sheetData>
  <mergeCells count="8">
    <mergeCell ref="R2:R3"/>
    <mergeCell ref="A5:H5"/>
    <mergeCell ref="B11:C11"/>
    <mergeCell ref="D15:K15"/>
    <mergeCell ref="A1:P1"/>
    <mergeCell ref="A2:A3"/>
    <mergeCell ref="B2:B3"/>
    <mergeCell ref="E2:P2"/>
  </mergeCells>
  <pageMargins left="0.2" right="0.26" top="0.39" bottom="0.41" header="0.28999999999999998" footer="0.18"/>
  <pageSetup paperSize="9" scale="81" orientation="landscape" verticalDpi="72" r:id="rId1"/>
  <headerFooter alignWithMargins="0"/>
</worksheet>
</file>

<file path=xl/worksheets/sheet8.xml><?xml version="1.0" encoding="utf-8"?>
<worksheet xmlns="http://schemas.openxmlformats.org/spreadsheetml/2006/main" xmlns:r="http://schemas.openxmlformats.org/officeDocument/2006/relationships">
  <sheetPr codeName="Sheet7">
    <tabColor rgb="FF00B050"/>
  </sheetPr>
  <dimension ref="A1:N49"/>
  <sheetViews>
    <sheetView view="pageBreakPreview" topLeftCell="A19" zoomScaleSheetLayoutView="100" workbookViewId="0">
      <selection activeCell="E11" sqref="E11"/>
    </sheetView>
  </sheetViews>
  <sheetFormatPr defaultRowHeight="15"/>
  <cols>
    <col min="1" max="1" width="5.5703125" style="725" bestFit="1" customWidth="1"/>
    <col min="2" max="2" width="9.5703125" style="725" customWidth="1"/>
    <col min="3" max="3" width="24.28515625" style="677" customWidth="1"/>
    <col min="4" max="4" width="21" style="725" bestFit="1" customWidth="1"/>
    <col min="5" max="5" width="16.28515625" style="696" bestFit="1" customWidth="1"/>
    <col min="6" max="6" width="15" style="696" customWidth="1"/>
    <col min="7" max="7" width="11.140625" style="696" customWidth="1"/>
    <col min="8" max="8" width="23.42578125" style="677" bestFit="1" customWidth="1"/>
    <col min="9" max="16384" width="9.140625" style="677"/>
  </cols>
  <sheetData>
    <row r="1" spans="1:14">
      <c r="A1" s="1978" t="s">
        <v>439</v>
      </c>
      <c r="B1" s="1978"/>
      <c r="C1" s="1978"/>
      <c r="D1" s="1978"/>
      <c r="E1" s="1978"/>
      <c r="F1" s="1978"/>
      <c r="G1" s="1978"/>
      <c r="H1" s="1978"/>
    </row>
    <row r="2" spans="1:14">
      <c r="A2" s="1978" t="s">
        <v>1446</v>
      </c>
      <c r="B2" s="1978"/>
      <c r="C2" s="1978"/>
      <c r="D2" s="1978"/>
      <c r="E2" s="1978"/>
      <c r="F2" s="1978"/>
      <c r="G2" s="1978"/>
      <c r="H2" s="1978"/>
    </row>
    <row r="3" spans="1:14">
      <c r="A3" s="1978" t="s">
        <v>1447</v>
      </c>
      <c r="B3" s="1978"/>
      <c r="C3" s="1978"/>
      <c r="D3" s="1978"/>
      <c r="E3" s="1978"/>
      <c r="F3" s="1978"/>
      <c r="G3" s="1978"/>
      <c r="H3" s="1978"/>
    </row>
    <row r="4" spans="1:14">
      <c r="A4" s="1979" t="s">
        <v>1003</v>
      </c>
      <c r="B4" s="1979"/>
      <c r="C4" s="1979"/>
      <c r="D4" s="1979"/>
      <c r="E4" s="1979"/>
      <c r="F4" s="1979"/>
      <c r="G4" s="1979"/>
      <c r="H4" s="1979"/>
    </row>
    <row r="5" spans="1:14" ht="15.75" thickBot="1">
      <c r="A5" s="678"/>
      <c r="B5" s="678"/>
      <c r="C5" s="679"/>
      <c r="D5" s="679"/>
      <c r="E5" s="679"/>
      <c r="F5" s="679"/>
      <c r="G5" s="679"/>
      <c r="H5" s="680"/>
    </row>
    <row r="6" spans="1:14" s="685" customFormat="1" ht="30">
      <c r="A6" s="681"/>
      <c r="B6" s="682" t="s">
        <v>1004</v>
      </c>
      <c r="C6" s="682" t="s">
        <v>1005</v>
      </c>
      <c r="D6" s="682" t="s">
        <v>1006</v>
      </c>
      <c r="E6" s="682" t="s">
        <v>582</v>
      </c>
      <c r="F6" s="683" t="s">
        <v>1007</v>
      </c>
      <c r="G6" s="683" t="s">
        <v>445</v>
      </c>
      <c r="H6" s="684" t="s">
        <v>529</v>
      </c>
    </row>
    <row r="7" spans="1:14" s="691" customFormat="1">
      <c r="A7" s="1980" t="s">
        <v>1008</v>
      </c>
      <c r="B7" s="1981"/>
      <c r="C7" s="687"/>
      <c r="D7" s="688"/>
      <c r="E7" s="689"/>
      <c r="F7" s="689"/>
      <c r="G7" s="689"/>
      <c r="H7" s="690"/>
    </row>
    <row r="8" spans="1:14">
      <c r="A8" s="692"/>
      <c r="B8" s="693">
        <v>1</v>
      </c>
      <c r="C8" s="1666" t="s">
        <v>573</v>
      </c>
      <c r="D8" s="693" t="s">
        <v>1009</v>
      </c>
      <c r="E8" s="693">
        <v>125000</v>
      </c>
      <c r="F8" s="693"/>
      <c r="G8" s="693"/>
      <c r="H8" s="695"/>
      <c r="N8" s="696"/>
    </row>
    <row r="9" spans="1:14">
      <c r="A9" s="692"/>
      <c r="B9" s="693"/>
      <c r="C9" s="694"/>
      <c r="D9" s="693"/>
      <c r="E9" s="693">
        <v>0</v>
      </c>
      <c r="F9" s="693"/>
      <c r="G9" s="693"/>
      <c r="H9" s="695"/>
      <c r="N9" s="696"/>
    </row>
    <row r="10" spans="1:14">
      <c r="A10" s="692"/>
      <c r="B10" s="693"/>
      <c r="C10" s="694"/>
      <c r="D10" s="693"/>
      <c r="E10" s="693"/>
      <c r="F10" s="693"/>
      <c r="G10" s="693"/>
      <c r="H10" s="695"/>
      <c r="N10" s="696"/>
    </row>
    <row r="11" spans="1:14">
      <c r="A11" s="697"/>
      <c r="B11" s="698"/>
      <c r="C11" s="699" t="s">
        <v>690</v>
      </c>
      <c r="D11" s="698"/>
      <c r="E11" s="700">
        <f>SUM(E8:E10)</f>
        <v>125000</v>
      </c>
      <c r="F11" s="700">
        <f>SUM(F8:F9)</f>
        <v>0</v>
      </c>
      <c r="G11" s="698"/>
      <c r="H11" s="701"/>
      <c r="N11" s="696"/>
    </row>
    <row r="12" spans="1:14" s="691" customFormat="1">
      <c r="A12" s="1980" t="s">
        <v>1010</v>
      </c>
      <c r="B12" s="1981"/>
      <c r="C12" s="687"/>
      <c r="D12" s="688"/>
      <c r="E12" s="687"/>
      <c r="F12" s="687"/>
      <c r="G12" s="687"/>
      <c r="H12" s="703"/>
      <c r="N12" s="704"/>
    </row>
    <row r="13" spans="1:14">
      <c r="A13" s="692"/>
      <c r="B13" s="705"/>
      <c r="C13" s="706"/>
      <c r="D13" s="707"/>
      <c r="E13" s="693"/>
      <c r="F13" s="708"/>
      <c r="G13" s="708"/>
      <c r="H13" s="695"/>
      <c r="N13" s="696"/>
    </row>
    <row r="14" spans="1:14">
      <c r="A14" s="692"/>
      <c r="B14" s="705">
        <v>1</v>
      </c>
      <c r="C14" s="166" t="str">
        <f>+'Machine-Hire'!C10</f>
        <v xml:space="preserve">JCB </v>
      </c>
      <c r="D14" s="1127" t="s">
        <v>2268</v>
      </c>
      <c r="E14" s="1099">
        <v>70000</v>
      </c>
      <c r="F14" s="708"/>
      <c r="G14" s="708"/>
      <c r="H14" s="695"/>
      <c r="N14" s="696"/>
    </row>
    <row r="15" spans="1:14">
      <c r="A15" s="692"/>
      <c r="B15" s="705">
        <v>2</v>
      </c>
      <c r="C15" s="166" t="s">
        <v>2121</v>
      </c>
      <c r="D15" s="1127" t="s">
        <v>2293</v>
      </c>
      <c r="E15" s="1099">
        <v>60000</v>
      </c>
      <c r="F15" s="693"/>
      <c r="G15" s="693"/>
      <c r="H15" s="695"/>
      <c r="N15" s="696"/>
    </row>
    <row r="16" spans="1:14">
      <c r="A16" s="692"/>
      <c r="B16" s="705">
        <v>3</v>
      </c>
      <c r="C16" s="166" t="s">
        <v>507</v>
      </c>
      <c r="D16" s="1127" t="s">
        <v>2293</v>
      </c>
      <c r="E16" s="1099">
        <v>95000</v>
      </c>
      <c r="F16" s="693"/>
      <c r="G16" s="693"/>
      <c r="H16" s="695"/>
      <c r="N16" s="696"/>
    </row>
    <row r="17" spans="1:14">
      <c r="A17" s="692"/>
      <c r="B17" s="705"/>
      <c r="C17" s="166"/>
      <c r="D17" s="707"/>
      <c r="E17" s="1099"/>
      <c r="F17" s="693"/>
      <c r="G17" s="693"/>
      <c r="H17" s="695"/>
      <c r="N17" s="696"/>
    </row>
    <row r="18" spans="1:14">
      <c r="A18" s="692"/>
      <c r="B18" s="705"/>
      <c r="C18" s="706"/>
      <c r="D18" s="707"/>
      <c r="E18" s="693"/>
      <c r="F18" s="693"/>
      <c r="G18" s="693"/>
      <c r="H18" s="695"/>
      <c r="N18" s="696"/>
    </row>
    <row r="19" spans="1:14">
      <c r="A19" s="692"/>
      <c r="B19" s="705"/>
      <c r="C19" s="709"/>
      <c r="D19" s="688"/>
      <c r="E19" s="693"/>
      <c r="F19" s="693"/>
      <c r="G19" s="693"/>
      <c r="H19" s="695"/>
      <c r="N19" s="696"/>
    </row>
    <row r="20" spans="1:14">
      <c r="A20" s="697"/>
      <c r="B20" s="710"/>
      <c r="C20" s="699" t="s">
        <v>690</v>
      </c>
      <c r="D20" s="698"/>
      <c r="E20" s="700">
        <f>SUM(E13:E18)</f>
        <v>225000</v>
      </c>
      <c r="F20" s="700">
        <f>SUM(F13:F17)</f>
        <v>0</v>
      </c>
      <c r="G20" s="698"/>
      <c r="H20" s="701"/>
      <c r="N20" s="696"/>
    </row>
    <row r="21" spans="1:14">
      <c r="A21" s="692"/>
      <c r="B21" s="705"/>
      <c r="C21" s="709"/>
      <c r="D21" s="688"/>
      <c r="E21" s="702"/>
      <c r="F21" s="702"/>
      <c r="G21" s="693"/>
      <c r="H21" s="695"/>
      <c r="N21" s="696"/>
    </row>
    <row r="22" spans="1:14" s="691" customFormat="1">
      <c r="A22" s="1976" t="s">
        <v>1012</v>
      </c>
      <c r="B22" s="1977"/>
      <c r="C22" s="687"/>
      <c r="D22" s="688"/>
      <c r="E22" s="687"/>
      <c r="F22" s="687"/>
      <c r="G22" s="687"/>
      <c r="H22" s="703"/>
      <c r="N22" s="704"/>
    </row>
    <row r="23" spans="1:14">
      <c r="A23" s="692"/>
      <c r="B23" s="705">
        <v>1</v>
      </c>
      <c r="C23" s="709" t="s">
        <v>1013</v>
      </c>
      <c r="D23" s="711" t="s">
        <v>1014</v>
      </c>
      <c r="E23" s="705"/>
      <c r="F23" s="705"/>
      <c r="G23" s="705"/>
      <c r="H23" s="695"/>
      <c r="N23" s="696"/>
    </row>
    <row r="24" spans="1:14">
      <c r="A24" s="692"/>
      <c r="B24" s="705">
        <v>2</v>
      </c>
      <c r="C24" s="709" t="s">
        <v>1015</v>
      </c>
      <c r="D24" s="711" t="s">
        <v>1014</v>
      </c>
      <c r="E24" s="705"/>
      <c r="F24" s="705"/>
      <c r="G24" s="705"/>
      <c r="H24" s="695"/>
      <c r="N24" s="696"/>
    </row>
    <row r="25" spans="1:14">
      <c r="A25" s="692"/>
      <c r="B25" s="705">
        <v>3</v>
      </c>
      <c r="C25" s="1124" t="s">
        <v>1300</v>
      </c>
      <c r="D25" s="711" t="s">
        <v>1014</v>
      </c>
      <c r="E25" s="705"/>
      <c r="F25" s="705"/>
      <c r="G25" s="705"/>
      <c r="H25" s="695"/>
      <c r="N25" s="696"/>
    </row>
    <row r="26" spans="1:14">
      <c r="A26" s="692"/>
      <c r="B26" s="705">
        <v>3</v>
      </c>
      <c r="C26" s="1124" t="s">
        <v>2295</v>
      </c>
      <c r="D26" s="711" t="s">
        <v>1014</v>
      </c>
      <c r="E26" s="705"/>
      <c r="F26" s="705"/>
      <c r="G26" s="705"/>
      <c r="H26" s="695"/>
      <c r="N26" s="696"/>
    </row>
    <row r="27" spans="1:14">
      <c r="A27" s="697"/>
      <c r="B27" s="710"/>
      <c r="C27" s="699" t="s">
        <v>690</v>
      </c>
      <c r="D27" s="710"/>
      <c r="E27" s="700">
        <f>SUM(E23:E23)</f>
        <v>0</v>
      </c>
      <c r="F27" s="700">
        <f>SUM(F23:F23)</f>
        <v>0</v>
      </c>
      <c r="G27" s="698"/>
      <c r="H27" s="701"/>
      <c r="N27" s="696"/>
    </row>
    <row r="28" spans="1:14">
      <c r="A28" s="692"/>
      <c r="B28" s="705"/>
      <c r="C28" s="709"/>
      <c r="D28" s="711"/>
      <c r="E28" s="702"/>
      <c r="F28" s="702"/>
      <c r="G28" s="693"/>
      <c r="H28" s="695"/>
      <c r="N28" s="696"/>
    </row>
    <row r="29" spans="1:14" s="691" customFormat="1">
      <c r="A29" s="1976" t="s">
        <v>1016</v>
      </c>
      <c r="B29" s="1977"/>
      <c r="C29" s="712"/>
      <c r="D29" s="688"/>
      <c r="E29" s="688"/>
      <c r="F29" s="688"/>
      <c r="G29" s="688"/>
      <c r="H29" s="703"/>
      <c r="N29" s="704"/>
    </row>
    <row r="30" spans="1:14">
      <c r="A30" s="692"/>
      <c r="B30" s="693"/>
      <c r="C30" s="709"/>
      <c r="D30" s="693"/>
      <c r="E30" s="693"/>
      <c r="F30" s="693"/>
      <c r="G30" s="693"/>
      <c r="H30" s="695"/>
      <c r="N30" s="696"/>
    </row>
    <row r="31" spans="1:14" ht="15.75" thickBot="1">
      <c r="A31" s="697"/>
      <c r="B31" s="710"/>
      <c r="C31" s="699" t="s">
        <v>690</v>
      </c>
      <c r="D31" s="710"/>
      <c r="E31" s="713"/>
      <c r="F31" s="700"/>
      <c r="G31" s="698"/>
      <c r="H31" s="701"/>
      <c r="N31" s="696"/>
    </row>
    <row r="32" spans="1:14" s="691" customFormat="1">
      <c r="A32" s="714"/>
      <c r="B32" s="711"/>
      <c r="C32" s="687"/>
      <c r="D32" s="711"/>
      <c r="E32" s="686"/>
      <c r="F32" s="686"/>
      <c r="G32" s="688"/>
      <c r="H32" s="703"/>
      <c r="N32" s="704"/>
    </row>
    <row r="33" spans="1:8" s="691" customFormat="1">
      <c r="A33" s="1976" t="s">
        <v>1017</v>
      </c>
      <c r="B33" s="1977"/>
      <c r="C33" s="687"/>
      <c r="D33" s="688"/>
      <c r="E33" s="689"/>
      <c r="F33" s="689"/>
      <c r="G33" s="689"/>
      <c r="H33" s="703"/>
    </row>
    <row r="34" spans="1:8">
      <c r="A34" s="692"/>
      <c r="B34" s="693">
        <v>1</v>
      </c>
      <c r="C34" s="706" t="s">
        <v>835</v>
      </c>
      <c r="D34" s="708"/>
      <c r="E34" s="715">
        <v>0</v>
      </c>
      <c r="F34" s="715"/>
      <c r="G34" s="715"/>
      <c r="H34" s="695"/>
    </row>
    <row r="35" spans="1:8">
      <c r="A35" s="692"/>
      <c r="B35" s="693">
        <v>2</v>
      </c>
      <c r="C35" s="706" t="s">
        <v>836</v>
      </c>
      <c r="D35" s="1105"/>
      <c r="E35" s="715">
        <v>0</v>
      </c>
      <c r="F35" s="715"/>
      <c r="G35" s="715"/>
      <c r="H35" s="695"/>
    </row>
    <row r="36" spans="1:8">
      <c r="A36" s="692"/>
      <c r="B36" s="693"/>
      <c r="C36" s="706"/>
      <c r="D36" s="708"/>
      <c r="E36" s="715"/>
      <c r="F36" s="715"/>
      <c r="G36" s="715"/>
      <c r="H36" s="695"/>
    </row>
    <row r="37" spans="1:8">
      <c r="A37" s="697"/>
      <c r="B37" s="698"/>
      <c r="C37" s="699" t="s">
        <v>690</v>
      </c>
      <c r="D37" s="698"/>
      <c r="E37" s="716">
        <f>SUM(E34:E36)</f>
        <v>0</v>
      </c>
      <c r="F37" s="716"/>
      <c r="G37" s="717"/>
      <c r="H37" s="701"/>
    </row>
    <row r="38" spans="1:8">
      <c r="A38" s="692"/>
      <c r="B38" s="693"/>
      <c r="C38" s="709"/>
      <c r="D38" s="693"/>
      <c r="E38" s="718"/>
      <c r="F38" s="718"/>
      <c r="G38" s="718"/>
      <c r="H38" s="695"/>
    </row>
    <row r="39" spans="1:8" ht="15.75" thickBot="1">
      <c r="A39" s="719"/>
      <c r="B39" s="720"/>
      <c r="C39" s="721" t="s">
        <v>1018</v>
      </c>
      <c r="D39" s="720"/>
      <c r="E39" s="713">
        <f>E11+E20+E27+E31+E37</f>
        <v>350000</v>
      </c>
      <c r="F39" s="713">
        <f>F11+F20+F27+F31+F37</f>
        <v>0</v>
      </c>
      <c r="G39" s="722"/>
      <c r="H39" s="723"/>
    </row>
    <row r="49" spans="3:8">
      <c r="C49" s="724"/>
      <c r="H49" s="725"/>
    </row>
  </sheetData>
  <mergeCells count="9">
    <mergeCell ref="A29:B29"/>
    <mergeCell ref="A33:B33"/>
    <mergeCell ref="A1:H1"/>
    <mergeCell ref="A2:H2"/>
    <mergeCell ref="A3:H3"/>
    <mergeCell ref="A4:H4"/>
    <mergeCell ref="A12:B12"/>
    <mergeCell ref="A22:B22"/>
    <mergeCell ref="A7:B7"/>
  </mergeCells>
  <pageMargins left="0.34" right="0.34" top="0.38" bottom="0.42" header="0.3" footer="0.3"/>
  <pageSetup scale="73" orientation="portrait" r:id="rId1"/>
</worksheet>
</file>

<file path=xl/worksheets/sheet9.xml><?xml version="1.0" encoding="utf-8"?>
<worksheet xmlns="http://schemas.openxmlformats.org/spreadsheetml/2006/main" xmlns:r="http://schemas.openxmlformats.org/officeDocument/2006/relationships">
  <sheetPr>
    <pageSetUpPr fitToPage="1"/>
  </sheetPr>
  <dimension ref="A1:R18"/>
  <sheetViews>
    <sheetView zoomScale="70" zoomScaleNormal="70" zoomScalePageLayoutView="70" workbookViewId="0">
      <pane xSplit="5" ySplit="6" topLeftCell="P22" activePane="bottomRight" state="frozen"/>
      <selection pane="topRight" activeCell="F1" sqref="F1"/>
      <selection pane="bottomLeft" activeCell="A7" sqref="A7"/>
      <selection pane="bottomRight" activeCell="Q12" sqref="Q12"/>
    </sheetView>
  </sheetViews>
  <sheetFormatPr defaultColWidth="25.7109375" defaultRowHeight="18.75"/>
  <cols>
    <col min="1" max="1" width="7.85546875" style="1538" customWidth="1"/>
    <col min="2" max="4" width="25.7109375" style="1538"/>
    <col min="5" max="5" width="20.5703125" style="1538" customWidth="1"/>
    <col min="6" max="13" width="25.7109375" style="1538"/>
    <col min="14" max="18" width="25.7109375" style="1538" customWidth="1"/>
    <col min="19" max="16384" width="25.7109375" style="1538"/>
  </cols>
  <sheetData>
    <row r="1" spans="1:18">
      <c r="A1" s="1537" t="s">
        <v>2188</v>
      </c>
      <c r="H1" s="1538" t="s">
        <v>2189</v>
      </c>
      <c r="L1" s="1538">
        <v>1913909032</v>
      </c>
    </row>
    <row r="2" spans="1:18">
      <c r="A2" s="1537" t="s">
        <v>2190</v>
      </c>
      <c r="H2" s="1538" t="s">
        <v>2191</v>
      </c>
      <c r="L2" s="1538">
        <v>120415.95</v>
      </c>
    </row>
    <row r="3" spans="1:18">
      <c r="A3" s="1537" t="s">
        <v>2192</v>
      </c>
      <c r="H3" s="1538" t="s">
        <v>2193</v>
      </c>
      <c r="L3" s="1539">
        <f>+L1/L2</f>
        <v>15894.148839916972</v>
      </c>
    </row>
    <row r="4" spans="1:18">
      <c r="A4" s="1537" t="s">
        <v>2194</v>
      </c>
    </row>
    <row r="5" spans="1:18" ht="19.5" thickBot="1"/>
    <row r="6" spans="1:18" ht="75.75" thickBot="1">
      <c r="A6" s="1540" t="s">
        <v>2195</v>
      </c>
      <c r="B6" s="1541" t="s">
        <v>2196</v>
      </c>
      <c r="C6" s="1542" t="s">
        <v>2197</v>
      </c>
      <c r="D6" s="1542" t="s">
        <v>2198</v>
      </c>
      <c r="E6" s="1542" t="s">
        <v>2199</v>
      </c>
      <c r="F6" s="1542" t="s">
        <v>2200</v>
      </c>
      <c r="G6" s="1542" t="s">
        <v>2201</v>
      </c>
      <c r="H6" s="1542" t="s">
        <v>2202</v>
      </c>
      <c r="I6" s="1542" t="s">
        <v>2203</v>
      </c>
      <c r="J6" s="1542" t="s">
        <v>2204</v>
      </c>
      <c r="K6" s="1542" t="s">
        <v>2205</v>
      </c>
      <c r="L6" s="1542" t="s">
        <v>2206</v>
      </c>
      <c r="M6" s="1542" t="s">
        <v>2207</v>
      </c>
      <c r="N6" s="1542" t="s">
        <v>2208</v>
      </c>
      <c r="O6" s="1542" t="s">
        <v>2209</v>
      </c>
      <c r="P6" s="1542" t="s">
        <v>2210</v>
      </c>
      <c r="Q6" s="1542" t="s">
        <v>2211</v>
      </c>
      <c r="R6" s="1542" t="s">
        <v>2212</v>
      </c>
    </row>
    <row r="7" spans="1:18" ht="19.5" thickBot="1">
      <c r="A7" s="1540"/>
      <c r="B7" s="1541"/>
      <c r="C7" s="1543"/>
      <c r="D7" s="1542"/>
      <c r="E7" s="1542"/>
      <c r="F7" s="1542"/>
      <c r="G7" s="1542" t="s">
        <v>458</v>
      </c>
      <c r="H7" s="1542" t="s">
        <v>487</v>
      </c>
      <c r="I7" s="1542" t="s">
        <v>592</v>
      </c>
      <c r="J7" s="1542" t="s">
        <v>630</v>
      </c>
      <c r="K7" s="1542" t="s">
        <v>637</v>
      </c>
      <c r="L7" s="1543" t="s">
        <v>640</v>
      </c>
      <c r="M7" s="1543" t="s">
        <v>845</v>
      </c>
      <c r="N7" s="1543" t="s">
        <v>2213</v>
      </c>
      <c r="O7" s="1542" t="s">
        <v>854</v>
      </c>
      <c r="P7" s="1542" t="s">
        <v>2261</v>
      </c>
      <c r="Q7" s="1542" t="s">
        <v>868</v>
      </c>
      <c r="R7" s="1544" t="s">
        <v>2214</v>
      </c>
    </row>
    <row r="8" spans="1:18" ht="37.5" customHeight="1">
      <c r="A8" s="1702"/>
      <c r="B8" s="1983" t="s">
        <v>2215</v>
      </c>
      <c r="C8" s="1982" t="s">
        <v>2303</v>
      </c>
      <c r="D8" s="1703" t="s">
        <v>2304</v>
      </c>
      <c r="E8" s="1704" t="s">
        <v>2220</v>
      </c>
      <c r="F8" s="1699" t="s">
        <v>2305</v>
      </c>
      <c r="G8" s="1699">
        <f>5812.44+5812.44</f>
        <v>11624.88</v>
      </c>
      <c r="H8" s="1699" t="s">
        <v>2216</v>
      </c>
      <c r="I8" s="1545">
        <v>41806</v>
      </c>
      <c r="J8" s="1545">
        <v>42231</v>
      </c>
      <c r="K8" s="1546">
        <f>+J8-I8</f>
        <v>425</v>
      </c>
      <c r="L8" s="1700">
        <f>+G8*$L$3</f>
        <v>184767572.96617401</v>
      </c>
      <c r="M8" s="1700">
        <f>+L8</f>
        <v>184767572.96617401</v>
      </c>
      <c r="N8" s="1700">
        <f>+L8-M8</f>
        <v>0</v>
      </c>
      <c r="O8" s="1698"/>
      <c r="P8" s="1699">
        <f>+M8-O8</f>
        <v>184767572.96617401</v>
      </c>
      <c r="Q8" s="1699">
        <f>+'TM &amp; TL BUD-OCT-14'!U66+'TM &amp; TL BUD-OCT-14'!V66</f>
        <v>9467158.5966444537</v>
      </c>
      <c r="R8" s="1699">
        <f>+P8-Q8</f>
        <v>175300414.36952955</v>
      </c>
    </row>
    <row r="9" spans="1:18" ht="37.5">
      <c r="A9" s="1705"/>
      <c r="B9" s="1984"/>
      <c r="C9" s="1982"/>
      <c r="D9" s="1704" t="s">
        <v>2306</v>
      </c>
      <c r="E9" s="1704" t="s">
        <v>2220</v>
      </c>
      <c r="F9" s="1699" t="s">
        <v>2218</v>
      </c>
      <c r="G9" s="1699">
        <f>6203.26+9372.82</f>
        <v>15576.08</v>
      </c>
      <c r="H9" s="1699" t="s">
        <v>2216</v>
      </c>
      <c r="I9" s="1706">
        <v>41802</v>
      </c>
      <c r="J9" s="1706">
        <v>42227</v>
      </c>
      <c r="K9" s="1546">
        <f t="shared" ref="K9:K16" si="0">+J9-I9</f>
        <v>425</v>
      </c>
      <c r="L9" s="1700">
        <f t="shared" ref="L9:L10" si="1">+G9*$L$3</f>
        <v>247568533.86245394</v>
      </c>
      <c r="M9" s="1700">
        <f t="shared" ref="M9:M10" si="2">+L9</f>
        <v>247568533.86245394</v>
      </c>
      <c r="N9" s="1700">
        <f t="shared" ref="N9:N10" si="3">+L9-M9</f>
        <v>0</v>
      </c>
      <c r="O9" s="1707"/>
      <c r="P9" s="1699">
        <f t="shared" ref="P9:P16" si="4">+M9-O9</f>
        <v>247568533.86245394</v>
      </c>
      <c r="Q9" s="1699">
        <f>+'TM &amp; TL BUD-OCT-14'!W66+'TM &amp; TL BUD-OCT-14'!X66</f>
        <v>13948352.805900443</v>
      </c>
      <c r="R9" s="1699">
        <f t="shared" ref="R9:R10" si="5">+P9-Q9</f>
        <v>233620181.05655348</v>
      </c>
    </row>
    <row r="10" spans="1:18" ht="37.5">
      <c r="A10" s="1705"/>
      <c r="B10" s="1984"/>
      <c r="C10" s="1982"/>
      <c r="D10" s="1704" t="s">
        <v>2307</v>
      </c>
      <c r="E10" s="1703" t="s">
        <v>2296</v>
      </c>
      <c r="F10" s="1700" t="s">
        <v>2219</v>
      </c>
      <c r="G10" s="1700">
        <f>9106.72+6203.26</f>
        <v>15309.98</v>
      </c>
      <c r="H10" s="1699" t="s">
        <v>2216</v>
      </c>
      <c r="I10" s="1706">
        <v>41845</v>
      </c>
      <c r="J10" s="1706">
        <v>42237</v>
      </c>
      <c r="K10" s="1546">
        <f t="shared" si="0"/>
        <v>392</v>
      </c>
      <c r="L10" s="1700">
        <f t="shared" si="1"/>
        <v>243339100.85615203</v>
      </c>
      <c r="M10" s="1700">
        <f t="shared" si="2"/>
        <v>243339100.85615203</v>
      </c>
      <c r="N10" s="1700">
        <f t="shared" si="3"/>
        <v>0</v>
      </c>
      <c r="O10" s="1707"/>
      <c r="P10" s="1699">
        <f t="shared" si="4"/>
        <v>243339100.85615203</v>
      </c>
      <c r="Q10" s="1700">
        <f>+'TM &amp; TL BUD-OCT-14'!Y66+'TM &amp; TL BUD-OCT-14'!Z66</f>
        <v>12393969.952827107</v>
      </c>
      <c r="R10" s="1699">
        <f t="shared" si="5"/>
        <v>230945130.90332493</v>
      </c>
    </row>
    <row r="11" spans="1:18" ht="93.75" customHeight="1">
      <c r="A11" s="1705"/>
      <c r="B11" s="1984"/>
      <c r="C11" s="1982"/>
      <c r="D11" s="1704" t="s">
        <v>2308</v>
      </c>
      <c r="E11" s="1703" t="s">
        <v>2296</v>
      </c>
      <c r="F11" s="1700" t="s">
        <v>2309</v>
      </c>
      <c r="G11" s="1700">
        <v>12289.17</v>
      </c>
      <c r="H11" s="1699" t="s">
        <v>2216</v>
      </c>
      <c r="I11" s="1706">
        <v>41875</v>
      </c>
      <c r="J11" s="1706">
        <v>42238</v>
      </c>
      <c r="K11" s="1546">
        <f>+J11-I11</f>
        <v>363</v>
      </c>
      <c r="L11" s="1700">
        <f>+G11*$L$3</f>
        <v>195325897.09904245</v>
      </c>
      <c r="M11" s="1700">
        <f>+L11</f>
        <v>195325897.09904245</v>
      </c>
      <c r="N11" s="1700">
        <f>+L11-M11</f>
        <v>0</v>
      </c>
      <c r="O11" s="1707"/>
      <c r="P11" s="1699">
        <f>+M11-O11</f>
        <v>195325897.09904245</v>
      </c>
      <c r="Q11" s="1700">
        <f>+'TM &amp; TL BUD-OCT-14'!S66+'TM &amp; TL BUD-OCT-14'!T66</f>
        <v>9357861.3453063332</v>
      </c>
      <c r="R11" s="1699">
        <f>+P11-Q11</f>
        <v>185968035.75373611</v>
      </c>
    </row>
    <row r="12" spans="1:18" ht="27.75" customHeight="1">
      <c r="A12" s="1705"/>
      <c r="B12" s="1984"/>
      <c r="C12" s="1708" t="s">
        <v>941</v>
      </c>
      <c r="D12" s="1704"/>
      <c r="E12" s="1704"/>
      <c r="F12" s="1700"/>
      <c r="G12" s="1709">
        <f>SUM(G8:G11)</f>
        <v>54800.11</v>
      </c>
      <c r="H12" s="1699"/>
      <c r="I12" s="1706"/>
      <c r="J12" s="1706"/>
      <c r="K12" s="1546">
        <f t="shared" si="0"/>
        <v>0</v>
      </c>
      <c r="L12" s="1709">
        <f>SUM(L8:L11)</f>
        <v>871001104.78382242</v>
      </c>
      <c r="M12" s="1709">
        <f>SUM(M8:M11)</f>
        <v>871001104.78382242</v>
      </c>
      <c r="N12" s="1710">
        <f>SUM(N8:N10)</f>
        <v>0</v>
      </c>
      <c r="O12" s="1710">
        <f>SUM(O8:O10)</f>
        <v>0</v>
      </c>
      <c r="P12" s="1710">
        <f>SUM(P8:P10)</f>
        <v>675675207.68478</v>
      </c>
      <c r="Q12" s="1710">
        <f>SUM(Q8:Q11)</f>
        <v>45167342.700678334</v>
      </c>
      <c r="R12" s="1710">
        <f>SUM(R8:R10)</f>
        <v>639865726.32940793</v>
      </c>
    </row>
    <row r="13" spans="1:18" ht="37.5">
      <c r="A13" s="1705"/>
      <c r="B13" s="1984"/>
      <c r="C13" s="1982" t="s">
        <v>2310</v>
      </c>
      <c r="D13" s="1704" t="s">
        <v>2311</v>
      </c>
      <c r="E13" s="1703" t="s">
        <v>2221</v>
      </c>
      <c r="F13" s="1700" t="s">
        <v>2312</v>
      </c>
      <c r="G13" s="1700">
        <f>6026.22+4189.78+5977.3</f>
        <v>16193.3</v>
      </c>
      <c r="H13" s="1699" t="s">
        <v>2216</v>
      </c>
      <c r="I13" s="1706">
        <v>41883</v>
      </c>
      <c r="J13" s="1706">
        <v>42259</v>
      </c>
      <c r="K13" s="1546">
        <f t="shared" si="0"/>
        <v>376</v>
      </c>
      <c r="L13" s="1700">
        <f t="shared" ref="L13:L16" si="6">+G13*$L$3</f>
        <v>257378720.40942749</v>
      </c>
      <c r="M13" s="1700">
        <f t="shared" ref="M13:M16" si="7">+L13</f>
        <v>257378720.40942749</v>
      </c>
      <c r="N13" s="1700">
        <f t="shared" ref="N13:N16" si="8">+L13-M13</f>
        <v>0</v>
      </c>
      <c r="O13" s="1707"/>
      <c r="P13" s="1699">
        <f t="shared" si="4"/>
        <v>257378720.40942749</v>
      </c>
      <c r="Q13" s="1700">
        <f>+'TM &amp; TL BUD-OCT-14'!O66+'TM &amp; TL BUD-OCT-14'!P66+'TM &amp; TL BUD-OCT-14'!Q66</f>
        <v>13724787.964691011</v>
      </c>
      <c r="R13" s="1699">
        <f t="shared" ref="R13:R16" si="9">+P13-Q13</f>
        <v>243653932.44473648</v>
      </c>
    </row>
    <row r="14" spans="1:18" ht="40.5" customHeight="1">
      <c r="A14" s="1705"/>
      <c r="B14" s="1984"/>
      <c r="C14" s="1982"/>
      <c r="D14" s="1704" t="s">
        <v>2217</v>
      </c>
      <c r="E14" s="1703" t="s">
        <v>2221</v>
      </c>
      <c r="F14" s="1700" t="s">
        <v>2313</v>
      </c>
      <c r="G14" s="1700">
        <f>5977.3+4189.78+6026.22</f>
        <v>16193.3</v>
      </c>
      <c r="H14" s="1699" t="s">
        <v>2216</v>
      </c>
      <c r="I14" s="1706">
        <v>41891</v>
      </c>
      <c r="J14" s="1706">
        <v>42275</v>
      </c>
      <c r="K14" s="1546">
        <f t="shared" si="0"/>
        <v>384</v>
      </c>
      <c r="L14" s="1700">
        <f t="shared" si="6"/>
        <v>257378720.40942749</v>
      </c>
      <c r="M14" s="1700">
        <f t="shared" si="7"/>
        <v>257378720.40942749</v>
      </c>
      <c r="N14" s="1700">
        <f t="shared" si="8"/>
        <v>0</v>
      </c>
      <c r="O14" s="1707"/>
      <c r="P14" s="1699">
        <f t="shared" si="4"/>
        <v>257378720.40942749</v>
      </c>
      <c r="Q14" s="1700">
        <f>+'TM &amp; TL BUD-OCT-14'!L66+'TM &amp; TL BUD-OCT-14'!M66+'TM &amp; TL BUD-OCT-14'!N66</f>
        <v>11177147.229878139</v>
      </c>
      <c r="R14" s="1699">
        <f t="shared" si="9"/>
        <v>246201573.17954937</v>
      </c>
    </row>
    <row r="15" spans="1:18" ht="32.25" customHeight="1">
      <c r="A15" s="1705"/>
      <c r="B15" s="1984"/>
      <c r="C15" s="1708" t="s">
        <v>690</v>
      </c>
      <c r="D15" s="1711"/>
      <c r="E15" s="1704"/>
      <c r="F15" s="1700"/>
      <c r="G15" s="1712">
        <f>SUM(G13:G14)</f>
        <v>32386.6</v>
      </c>
      <c r="H15" s="1712">
        <f>SUM(H13:H14)</f>
        <v>0</v>
      </c>
      <c r="I15" s="1712"/>
      <c r="J15" s="1712"/>
      <c r="K15" s="1712"/>
      <c r="L15" s="1712">
        <f>SUM(L13:L14)</f>
        <v>514757440.81885499</v>
      </c>
      <c r="M15" s="1712">
        <f>SUM(M13:M14)</f>
        <v>514757440.81885499</v>
      </c>
      <c r="N15" s="1712"/>
      <c r="O15" s="1712"/>
      <c r="P15" s="1712">
        <f>SUM(P13:P14)</f>
        <v>514757440.81885499</v>
      </c>
      <c r="Q15" s="1712">
        <f>SUM(Q13:Q14)</f>
        <v>24901935.194569148</v>
      </c>
      <c r="R15" s="1712">
        <f>SUM(R13:R14)</f>
        <v>489855505.62428582</v>
      </c>
    </row>
    <row r="16" spans="1:18" ht="37.5">
      <c r="A16" s="1705"/>
      <c r="B16" s="1984"/>
      <c r="C16" s="1713" t="s">
        <v>2314</v>
      </c>
      <c r="D16" s="1704" t="s">
        <v>2297</v>
      </c>
      <c r="E16" s="1714" t="s">
        <v>2298</v>
      </c>
      <c r="F16" s="1700" t="s">
        <v>2315</v>
      </c>
      <c r="G16" s="1700">
        <v>32720.880000000001</v>
      </c>
      <c r="H16" s="1699" t="s">
        <v>2216</v>
      </c>
      <c r="I16" s="1706">
        <v>41923</v>
      </c>
      <c r="J16" s="1706">
        <v>42286</v>
      </c>
      <c r="K16" s="1546">
        <f t="shared" si="0"/>
        <v>363</v>
      </c>
      <c r="L16" s="1700">
        <f t="shared" si="6"/>
        <v>520070536.89306247</v>
      </c>
      <c r="M16" s="1700">
        <f t="shared" si="7"/>
        <v>520070536.89306247</v>
      </c>
      <c r="N16" s="1700">
        <f t="shared" si="8"/>
        <v>0</v>
      </c>
      <c r="O16" s="1707"/>
      <c r="P16" s="1699">
        <f t="shared" si="4"/>
        <v>520070536.89306247</v>
      </c>
      <c r="Q16" s="1700">
        <f>+'TM &amp; TL BUD-OCT-14'!E66+'TM &amp; TL BUD-OCT-14'!F66+'TM &amp; TL BUD-OCT-14'!G66+'TM &amp; TL BUD-OCT-14'!H66+'TM &amp; TL BUD-OCT-14'!I66+'TM &amp; TL BUD-OCT-14'!J66</f>
        <v>17317944.803007659</v>
      </c>
      <c r="R16" s="1699">
        <f t="shared" si="9"/>
        <v>502752592.09005481</v>
      </c>
    </row>
    <row r="17" spans="1:18" ht="27.75" customHeight="1">
      <c r="A17" s="1715"/>
      <c r="B17" s="1985"/>
      <c r="C17" s="1716" t="s">
        <v>941</v>
      </c>
      <c r="D17" s="1700"/>
      <c r="E17" s="1700"/>
      <c r="F17" s="1700"/>
      <c r="G17" s="1709">
        <f>SUM(G16)</f>
        <v>32720.880000000001</v>
      </c>
      <c r="H17" s="1709">
        <f t="shared" ref="H17:R17" si="10">SUM(H16)</f>
        <v>0</v>
      </c>
      <c r="I17" s="1709"/>
      <c r="J17" s="1709"/>
      <c r="K17" s="1709"/>
      <c r="L17" s="1709">
        <f t="shared" si="10"/>
        <v>520070536.89306247</v>
      </c>
      <c r="M17" s="1709">
        <f t="shared" si="10"/>
        <v>520070536.89306247</v>
      </c>
      <c r="N17" s="1709">
        <f t="shared" si="10"/>
        <v>0</v>
      </c>
      <c r="O17" s="1709">
        <f t="shared" si="10"/>
        <v>0</v>
      </c>
      <c r="P17" s="1709">
        <f t="shared" si="10"/>
        <v>520070536.89306247</v>
      </c>
      <c r="Q17" s="1709">
        <f t="shared" si="10"/>
        <v>17317944.803007659</v>
      </c>
      <c r="R17" s="1709">
        <f t="shared" si="10"/>
        <v>502752592.09005481</v>
      </c>
    </row>
    <row r="18" spans="1:18" ht="27.75" customHeight="1">
      <c r="A18" s="1717"/>
      <c r="B18" s="1718" t="s">
        <v>941</v>
      </c>
      <c r="C18" s="1719"/>
      <c r="D18" s="1700"/>
      <c r="E18" s="1700"/>
      <c r="F18" s="1700"/>
      <c r="G18" s="1709">
        <f>+G12+G17+G15</f>
        <v>119907.59</v>
      </c>
      <c r="H18" s="1709">
        <f>+H12+H17+H15</f>
        <v>0</v>
      </c>
      <c r="I18" s="1709"/>
      <c r="J18" s="1709"/>
      <c r="K18" s="1709"/>
      <c r="L18" s="1709">
        <f>+L12+L17+L15</f>
        <v>1905829082.4957399</v>
      </c>
      <c r="M18" s="1709">
        <f>+M12+M17+M15</f>
        <v>1905829082.4957399</v>
      </c>
      <c r="N18" s="1709"/>
      <c r="O18" s="1709"/>
      <c r="P18" s="1709">
        <f>+P12+P17+P15</f>
        <v>1710503185.3966975</v>
      </c>
      <c r="Q18" s="1709">
        <f>+Q12+Q17+Q15</f>
        <v>87387222.698255152</v>
      </c>
      <c r="R18" s="1709">
        <f>+R12+R17+R15</f>
        <v>1632473824.0437484</v>
      </c>
    </row>
  </sheetData>
  <mergeCells count="3">
    <mergeCell ref="C8:C11"/>
    <mergeCell ref="B8:B17"/>
    <mergeCell ref="C13:C14"/>
  </mergeCells>
  <printOptions horizontalCentered="1"/>
  <pageMargins left="0.5" right="0.25" top="1" bottom="0.5" header="0.5" footer="0.5"/>
  <pageSetup paperSize="9" scale="49" orientation="landscape"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Budget Top Sheet</vt:lpstr>
      <vt:lpstr>Budget-4-Approval</vt:lpstr>
      <vt:lpstr>OVER ALL SUMMRY</vt:lpstr>
      <vt:lpstr>Overhead for Budget</vt:lpstr>
      <vt:lpstr>Rental for Budget</vt:lpstr>
      <vt:lpstr>Business Plan</vt:lpstr>
      <vt:lpstr>Power-n-Fuel</vt:lpstr>
      <vt:lpstr>Hiring Details</vt:lpstr>
      <vt:lpstr>Project Team Allocation</vt:lpstr>
      <vt:lpstr>Mile Stone-PI-</vt:lpstr>
      <vt:lpstr>PI BUDGET (JAN-15)</vt:lpstr>
      <vt:lpstr>Cumulative DPR</vt:lpstr>
      <vt:lpstr>Mat &amp; Labour cost</vt:lpstr>
      <vt:lpstr>GB SUMM(UP2013)</vt:lpstr>
      <vt:lpstr>TM &amp; TL BUD-OCT-14</vt:lpstr>
      <vt:lpstr>BUDGET WEEKLY BASIS</vt:lpstr>
      <vt:lpstr>Shuttering</vt:lpstr>
      <vt:lpstr>Rental Details</vt:lpstr>
      <vt:lpstr>Overheads-MAIN</vt:lpstr>
      <vt:lpstr>HR Salary</vt:lpstr>
      <vt:lpstr>Daily-Dist.-ERP</vt:lpstr>
      <vt:lpstr>DLR</vt:lpstr>
      <vt:lpstr>Muster Roll A</vt:lpstr>
      <vt:lpstr>Muster Roll B</vt:lpstr>
      <vt:lpstr>Muster Roll C</vt:lpstr>
      <vt:lpstr>AOR</vt:lpstr>
      <vt:lpstr>Manpower-req</vt:lpstr>
      <vt:lpstr>material reconcilation</vt:lpstr>
      <vt:lpstr>Material Resource req</vt:lpstr>
      <vt:lpstr>Machinery-req</vt:lpstr>
      <vt:lpstr>EMD-Rent</vt:lpstr>
      <vt:lpstr>Machine-Hire</vt:lpstr>
      <vt:lpstr>Machinery-Rent</vt:lpstr>
      <vt:lpstr>Temp.Str.</vt:lpstr>
      <vt:lpstr>SEP-13 BUD</vt:lpstr>
      <vt:lpstr>Sheet1</vt:lpstr>
      <vt:lpstr>AOR!Print_Area</vt:lpstr>
      <vt:lpstr>'Budget-4-Approval'!Print_Area</vt:lpstr>
      <vt:lpstr>'Business Plan'!Print_Area</vt:lpstr>
      <vt:lpstr>'Cumulative DPR'!Print_Area</vt:lpstr>
      <vt:lpstr>'Daily-Dist.-ERP'!Print_Area</vt:lpstr>
      <vt:lpstr>'EMD-Rent'!Print_Area</vt:lpstr>
      <vt:lpstr>'GB SUMM(UP2013)'!Print_Area</vt:lpstr>
      <vt:lpstr>'Hiring Details'!Print_Area</vt:lpstr>
      <vt:lpstr>'HR Salary'!Print_Area</vt:lpstr>
      <vt:lpstr>'Machine-Hire'!Print_Area</vt:lpstr>
      <vt:lpstr>'Machinery-Rent'!Print_Area</vt:lpstr>
      <vt:lpstr>'Machinery-req'!Print_Area</vt:lpstr>
      <vt:lpstr>'Manpower-req'!Print_Area</vt:lpstr>
      <vt:lpstr>'Mat &amp; Labour cost'!Print_Area</vt:lpstr>
      <vt:lpstr>'Material Resource req'!Print_Area</vt:lpstr>
      <vt:lpstr>'Mile Stone-PI-'!Print_Area</vt:lpstr>
      <vt:lpstr>'Muster Roll A'!Print_Area</vt:lpstr>
      <vt:lpstr>'Muster Roll B'!Print_Area</vt:lpstr>
      <vt:lpstr>'Muster Roll C'!Print_Area</vt:lpstr>
      <vt:lpstr>'Overhead for Budget'!Print_Area</vt:lpstr>
      <vt:lpstr>'Overheads-MAIN'!Print_Area</vt:lpstr>
      <vt:lpstr>'PI BUDGET (JAN-15)'!Print_Area</vt:lpstr>
      <vt:lpstr>'Power-n-Fuel'!Print_Area</vt:lpstr>
      <vt:lpstr>'Rental Details'!Print_Area</vt:lpstr>
      <vt:lpstr>'SEP-13 BUD'!Print_Area</vt:lpstr>
      <vt:lpstr>Shuttering!Print_Area</vt:lpstr>
      <vt:lpstr>Temp.Str.!Print_Area</vt:lpstr>
      <vt:lpstr>'TM &amp; TL BUD-OCT-14'!Print_Area</vt:lpstr>
      <vt:lpstr>AOR!Print_Titles</vt:lpstr>
      <vt:lpstr>'Budget-4-Approval'!Print_Titles</vt:lpstr>
      <vt:lpstr>DLR!Print_Titles</vt:lpstr>
      <vt:lpstr>'GB SUMM(UP2013)'!Print_Titles</vt:lpstr>
      <vt:lpstr>'Machine-Hire'!Print_Titles</vt:lpstr>
      <vt:lpstr>'Mat &amp; Labour cost'!Print_Titles</vt:lpstr>
      <vt:lpstr>'Overheads-MAIN'!Print_Titles</vt:lpstr>
      <vt:lpstr>'PI BUDGET (JAN-15)'!Print_Titles</vt:lpstr>
      <vt:lpstr>'Rental Details'!Print_Titles</vt:lpstr>
      <vt:lpstr>'SEP-13 BUD'!Print_Titles</vt:lpstr>
      <vt:lpstr>'TM &amp; TL BUD-OCT-14'!Print_Titles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2014-12-13T09:14:00Z</cp:lastPrinted>
  <dcterms:created xsi:type="dcterms:W3CDTF">2012-08-29T12:37:39Z</dcterms:created>
  <dcterms:modified xsi:type="dcterms:W3CDTF">2014-12-13T09:16:28Z</dcterms:modified>
</cp:coreProperties>
</file>